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29"/>
  <workbookPr filterPrivacy="1" codeName="ThisWorkbook" defaultThemeVersion="124226"/>
  <bookViews>
    <workbookView xWindow="0" yWindow="0" windowWidth="28800" windowHeight="12315" tabRatio="652"/>
  </bookViews>
  <sheets>
    <sheet name="影通天下报价单" sheetId="1" r:id="rId1"/>
    <sheet name="精选影通天下报价单" sheetId="11" state="hidden" r:id="rId2"/>
    <sheet name="精选影通天下2.0报价单" sheetId="14" r:id="rId3"/>
    <sheet name="精选影通天下2.0max报价单" sheetId="3" r:id="rId4"/>
    <sheet name="晶茂映前产品资源表（全资源）20180330" sheetId="8" r:id="rId5"/>
    <sheet name="晶茂传媒素材要求" sheetId="16" r:id="rId6"/>
    <sheet name="映前广告关联表格（含外购）" sheetId="5" state="hidden" r:id="rId7"/>
  </sheets>
  <externalReferences>
    <externalReference r:id="rId8"/>
  </externalReferences>
  <definedNames>
    <definedName name="_xlnm._FilterDatabase" localSheetId="4" hidden="1">'晶茂映前产品资源表（全资源）20180330'!$A$4:$BJ$1407</definedName>
    <definedName name="_xlnm._FilterDatabase" localSheetId="1" hidden="1">精选影通天下报价单!$C$9:$N$140</definedName>
    <definedName name="_xlnm._FilterDatabase" localSheetId="0" hidden="1">影通天下报价单!$C$9:$P$221</definedName>
    <definedName name="_xlnm._FilterDatabase" localSheetId="6" hidden="1">'映前广告关联表格（含外购）'!$A$2:$P$216</definedName>
    <definedName name="_xlnm.Print_Area" localSheetId="3">精选影通天下2.0max报价单!$C$2:$L$26</definedName>
    <definedName name="_xlnm.Print_Area" localSheetId="2">精选影通天下2.0报价单!$C$2:$M$26</definedName>
    <definedName name="_xlnm.Print_Area" localSheetId="1">精选影通天下报价单!$C$2:$N$150</definedName>
    <definedName name="_xlnm.Print_Area" localSheetId="0">影通天下报价单!$C$2:$P$234</definedName>
    <definedName name="_xlnm.Print_Titles" localSheetId="1">精选影通天下报价单!$2:$9</definedName>
    <definedName name="_xlnm.Print_Titles" localSheetId="0">影通天下报价单!$2:$9</definedName>
    <definedName name="包月" localSheetId="5">#REF!</definedName>
    <definedName name="包月">'晶茂映前产品资源表（全资源）20180330'!$P$3:$P$2078</definedName>
    <definedName name="包月厅数" localSheetId="5">#REF!</definedName>
    <definedName name="包月厅数">'晶茂映前产品资源表（全资源）20180330'!$AE$3:$AE$2078</definedName>
    <definedName name="城市" localSheetId="5">#REF!</definedName>
    <definedName name="城市">'晶茂映前产品资源表（全资源）20180330'!$D$3:$D$2078</definedName>
    <definedName name="单月票房">'映前广告关联表格（含外购）'!$AI:$AM</definedName>
    <definedName name="区域贴" localSheetId="5">#REF!</definedName>
    <definedName name="区域贴">'晶茂映前产品资源表（全资源）20180330'!$O$3:$O$2078</definedName>
    <definedName name="区域贴厅数" localSheetId="5">#REF!</definedName>
    <definedName name="区域贴厅数">'晶茂映前产品资源表（全资源）20180330'!$AD$3:$AD$2078</definedName>
    <definedName name="贴片A1" localSheetId="5">#REF!</definedName>
    <definedName name="贴片A1">'晶茂映前产品资源表（全资源）20180330'!$M$3:$M$2078</definedName>
    <definedName name="贴片A1厅数" localSheetId="5">#REF!</definedName>
    <definedName name="贴片A1厅数">'晶茂映前产品资源表（全资源）20180330'!$AB$3:$AB$2078</definedName>
    <definedName name="贴片A2" localSheetId="5">#REF!</definedName>
    <definedName name="贴片A2">'晶茂映前产品资源表（全资源）20180330'!$N$3:$N$2078</definedName>
    <definedName name="贴片A2厅数" localSheetId="5">#REF!</definedName>
    <definedName name="贴片A2厅数">'晶茂映前产品资源表（全资源）20180330'!$AC$3:$AC$2078</definedName>
    <definedName name="贴片max" localSheetId="5">#REF!</definedName>
    <definedName name="贴片max">'晶茂映前产品资源表（全资源）20180330'!$L$3:$L$2078</definedName>
    <definedName name="贴片max价格">'映前广告关联表格（含外购）'!$AD$3:$AG$35</definedName>
    <definedName name="贴片max厅数" localSheetId="5">#REF!</definedName>
    <definedName name="贴片max厅数">'晶茂映前产品资源表（全资源）20180330'!$AA$3:$AA$2078</definedName>
    <definedName name="贴片价格">'映前广告关联表格（含外购）'!$AD$37:$AG$69</definedName>
    <definedName name="小计" localSheetId="5">#REF!</definedName>
    <definedName name="小计">'晶茂映前产品资源表（全资源）20180330'!$A$3:$A$2078</definedName>
    <definedName name="影通天下刊例系数">'映前广告关联表格（含外购）'!$W$3:$X$2229</definedName>
    <definedName name="映前产品关联表" localSheetId="5">'[1]映前广告关联表格（含外购）'!$B$3:$P$300</definedName>
    <definedName name="映前产品关联表">'映前广告关联表格（含外购）'!$B$3:$P$300</definedName>
  </definedNames>
  <calcPr calcId="162913"/>
  <fileRecoveryPr autoRecover="0"/>
</workbook>
</file>

<file path=xl/calcChain.xml><?xml version="1.0" encoding="utf-8"?>
<calcChain xmlns="http://schemas.openxmlformats.org/spreadsheetml/2006/main">
  <c r="M212" i="1" l="1"/>
  <c r="K212" i="1" s="1"/>
  <c r="D134" i="11"/>
  <c r="E134" i="11"/>
  <c r="AT1406" i="8"/>
  <c r="AR1406" i="8"/>
  <c r="AP1406" i="8"/>
  <c r="AN1406" i="8"/>
  <c r="AL1406" i="8"/>
  <c r="AJ1406" i="8"/>
  <c r="AI1406" i="8"/>
  <c r="AG1406" i="8"/>
  <c r="AE1406" i="8"/>
  <c r="AD1406" i="8"/>
  <c r="AC1406" i="8"/>
  <c r="AB1406" i="8"/>
  <c r="AA1406" i="8"/>
  <c r="Z1406" i="8"/>
  <c r="Y1406" i="8"/>
  <c r="P1406" i="8"/>
  <c r="O1406" i="8"/>
  <c r="N1406" i="8"/>
  <c r="M1406" i="8"/>
  <c r="L1406" i="8"/>
  <c r="H1406" i="8"/>
  <c r="G1406" i="8"/>
  <c r="K1407" i="8"/>
  <c r="D1407" i="8"/>
  <c r="C1407" i="8"/>
  <c r="M210" i="1"/>
  <c r="K210" i="1" s="1"/>
  <c r="M211" i="1"/>
  <c r="K211" i="1" s="1"/>
  <c r="AY1405" i="8" l="1"/>
  <c r="AY1406" i="8" s="1"/>
  <c r="AX1405" i="8"/>
  <c r="AX1406" i="8" s="1"/>
  <c r="AW1405" i="8"/>
  <c r="AW1406" i="8" s="1"/>
  <c r="AV1405" i="8"/>
  <c r="AV1406" i="8" s="1"/>
  <c r="AY1343" i="8"/>
  <c r="AX1343" i="8"/>
  <c r="AW1343" i="8"/>
  <c r="AV1343" i="8"/>
  <c r="AY1331" i="8"/>
  <c r="AX1331" i="8"/>
  <c r="AW1331" i="8"/>
  <c r="AV1331" i="8"/>
  <c r="AY1330" i="8"/>
  <c r="AX1330" i="8"/>
  <c r="AW1330" i="8"/>
  <c r="AV1330" i="8"/>
  <c r="AY1329" i="8"/>
  <c r="AX1329" i="8"/>
  <c r="AW1329" i="8"/>
  <c r="AV1329" i="8"/>
  <c r="AY1328" i="8"/>
  <c r="AX1328" i="8"/>
  <c r="AW1328" i="8"/>
  <c r="AV1328" i="8"/>
  <c r="AY1327" i="8"/>
  <c r="AX1327" i="8"/>
  <c r="AW1327" i="8"/>
  <c r="AV1327" i="8"/>
  <c r="AY1290" i="8"/>
  <c r="AX1290" i="8"/>
  <c r="AW1290" i="8"/>
  <c r="AV1290" i="8"/>
  <c r="AY1268" i="8"/>
  <c r="AX1268" i="8"/>
  <c r="AW1268" i="8"/>
  <c r="AV1268" i="8"/>
  <c r="AY1267" i="8"/>
  <c r="AX1267" i="8"/>
  <c r="AW1267" i="8"/>
  <c r="AV1267" i="8"/>
  <c r="AY1266" i="8"/>
  <c r="AX1266" i="8"/>
  <c r="AW1266" i="8"/>
  <c r="AV1266" i="8"/>
  <c r="AY1259" i="8"/>
  <c r="AX1259" i="8"/>
  <c r="AW1259" i="8"/>
  <c r="AV1259" i="8"/>
  <c r="AY1258" i="8"/>
  <c r="AX1258" i="8"/>
  <c r="AW1258" i="8"/>
  <c r="AV1258" i="8"/>
  <c r="AY1247" i="8"/>
  <c r="AX1247" i="8"/>
  <c r="AW1247" i="8"/>
  <c r="AV1247" i="8"/>
  <c r="AY1210" i="8"/>
  <c r="AX1210" i="8"/>
  <c r="AW1210" i="8"/>
  <c r="AW1211" i="8" s="1"/>
  <c r="AV1210" i="8"/>
  <c r="AY1042" i="8"/>
  <c r="AX1042" i="8"/>
  <c r="AW1042" i="8"/>
  <c r="AV1042" i="8"/>
  <c r="AY1041" i="8"/>
  <c r="AX1041" i="8"/>
  <c r="AW1041" i="8"/>
  <c r="AV1041" i="8"/>
  <c r="AY1040" i="8"/>
  <c r="AX1040" i="8"/>
  <c r="AW1040" i="8"/>
  <c r="AV1040" i="8"/>
  <c r="AY1038" i="8"/>
  <c r="AX1038" i="8"/>
  <c r="AW1038" i="8"/>
  <c r="AV1038" i="8"/>
  <c r="AY1037" i="8"/>
  <c r="AX1037" i="8"/>
  <c r="AW1037" i="8"/>
  <c r="AV1037" i="8"/>
  <c r="AY1036" i="8"/>
  <c r="AX1036" i="8"/>
  <c r="AW1036" i="8"/>
  <c r="AV1036" i="8"/>
  <c r="AY1035" i="8"/>
  <c r="AX1035" i="8"/>
  <c r="AW1035" i="8"/>
  <c r="AV1035" i="8"/>
  <c r="AY1034" i="8"/>
  <c r="AX1034" i="8"/>
  <c r="AW1034" i="8"/>
  <c r="AV1034" i="8"/>
  <c r="AY1032" i="8"/>
  <c r="AX1032" i="8"/>
  <c r="AW1032" i="8"/>
  <c r="AV1032" i="8"/>
  <c r="AY1031" i="8"/>
  <c r="AX1031" i="8"/>
  <c r="AW1031" i="8"/>
  <c r="AV1031" i="8"/>
  <c r="AY1030" i="8"/>
  <c r="AX1030" i="8"/>
  <c r="AW1030" i="8"/>
  <c r="AV1030" i="8"/>
  <c r="AY1029" i="8"/>
  <c r="AX1029" i="8"/>
  <c r="AW1029" i="8"/>
  <c r="AV1029" i="8"/>
  <c r="AY1027" i="8"/>
  <c r="AX1027" i="8"/>
  <c r="AW1027" i="8"/>
  <c r="AV1027" i="8"/>
  <c r="AY1026" i="8"/>
  <c r="AX1026" i="8"/>
  <c r="AW1026" i="8"/>
  <c r="AV1026" i="8"/>
  <c r="AY1025" i="8"/>
  <c r="AX1025" i="8"/>
  <c r="AW1025" i="8"/>
  <c r="AV1025" i="8"/>
  <c r="AY1015" i="8"/>
  <c r="AX1015" i="8"/>
  <c r="AW1015" i="8"/>
  <c r="AV1015" i="8"/>
  <c r="AY1014" i="8"/>
  <c r="AX1014" i="8"/>
  <c r="AW1014" i="8"/>
  <c r="AV1014" i="8"/>
  <c r="AY1013" i="8"/>
  <c r="AX1013" i="8"/>
  <c r="AW1013" i="8"/>
  <c r="AV1013" i="8"/>
  <c r="AY1012" i="8"/>
  <c r="AX1012" i="8"/>
  <c r="AW1012" i="8"/>
  <c r="AV1012" i="8"/>
  <c r="AY1011" i="8"/>
  <c r="AX1011" i="8"/>
  <c r="AW1011" i="8"/>
  <c r="AV1011" i="8"/>
  <c r="AY989" i="8"/>
  <c r="AX989" i="8"/>
  <c r="AW989" i="8"/>
  <c r="AW990" i="8" s="1"/>
  <c r="AV989" i="8"/>
  <c r="AY945" i="8"/>
  <c r="AX945" i="8"/>
  <c r="AW945" i="8"/>
  <c r="AV945" i="8"/>
  <c r="AY898" i="8"/>
  <c r="AX898" i="8"/>
  <c r="AW898" i="8"/>
  <c r="AV898" i="8"/>
  <c r="AY841" i="8"/>
  <c r="AX841" i="8"/>
  <c r="AW841" i="8"/>
  <c r="AV841" i="8"/>
  <c r="AY713" i="8"/>
  <c r="AX713" i="8"/>
  <c r="AW713" i="8"/>
  <c r="AV713" i="8"/>
  <c r="AY699" i="8"/>
  <c r="AX699" i="8"/>
  <c r="AW699" i="8"/>
  <c r="AV699" i="8"/>
  <c r="AY695" i="8"/>
  <c r="AX695" i="8"/>
  <c r="AW695" i="8"/>
  <c r="AV695" i="8"/>
  <c r="AY686" i="8"/>
  <c r="AX686" i="8"/>
  <c r="AW686" i="8"/>
  <c r="AV686" i="8"/>
  <c r="AY682" i="8"/>
  <c r="AX682" i="8"/>
  <c r="AW682" i="8"/>
  <c r="AV682" i="8"/>
  <c r="AY674" i="8"/>
  <c r="AX674" i="8"/>
  <c r="AW674" i="8"/>
  <c r="AV674" i="8"/>
  <c r="AY658" i="8"/>
  <c r="AX658" i="8"/>
  <c r="AW658" i="8"/>
  <c r="AV658" i="8"/>
  <c r="AY630" i="8"/>
  <c r="AX630" i="8"/>
  <c r="AW630" i="8"/>
  <c r="AV630" i="8"/>
  <c r="AY627" i="8"/>
  <c r="AX627" i="8"/>
  <c r="AW627" i="8"/>
  <c r="AV627" i="8"/>
  <c r="AY626" i="8"/>
  <c r="AX626" i="8"/>
  <c r="AW626" i="8"/>
  <c r="AV626" i="8"/>
  <c r="AY622" i="8"/>
  <c r="AX622" i="8"/>
  <c r="AW622" i="8"/>
  <c r="AV622" i="8"/>
  <c r="AY618" i="8"/>
  <c r="AX618" i="8"/>
  <c r="AW618" i="8"/>
  <c r="AV618" i="8"/>
  <c r="AY617" i="8"/>
  <c r="AX617" i="8"/>
  <c r="AW617" i="8"/>
  <c r="AV617" i="8"/>
  <c r="AY597" i="8"/>
  <c r="AX597" i="8"/>
  <c r="AW597" i="8"/>
  <c r="AV597" i="8"/>
  <c r="AY596" i="8"/>
  <c r="AX596" i="8"/>
  <c r="AW596" i="8"/>
  <c r="AV596" i="8"/>
  <c r="AY595" i="8"/>
  <c r="AX595" i="8"/>
  <c r="AW595" i="8"/>
  <c r="AV595" i="8"/>
  <c r="AY594" i="8"/>
  <c r="AX594" i="8"/>
  <c r="AW594" i="8"/>
  <c r="AV594" i="8"/>
  <c r="AY593" i="8"/>
  <c r="AX593" i="8"/>
  <c r="AW593" i="8"/>
  <c r="AV593" i="8"/>
  <c r="AY592" i="8"/>
  <c r="AX592" i="8"/>
  <c r="AW592" i="8"/>
  <c r="AV592" i="8"/>
  <c r="AY591" i="8"/>
  <c r="AX591" i="8"/>
  <c r="AW591" i="8"/>
  <c r="AV591" i="8"/>
  <c r="AY568" i="8"/>
  <c r="AX568" i="8"/>
  <c r="AW568" i="8"/>
  <c r="AV568" i="8"/>
  <c r="AY567" i="8"/>
  <c r="AX567" i="8"/>
  <c r="AW567" i="8"/>
  <c r="AV567" i="8"/>
  <c r="AY566" i="8"/>
  <c r="AX566" i="8"/>
  <c r="AW566" i="8"/>
  <c r="AV566" i="8"/>
  <c r="AY554" i="8"/>
  <c r="AX554" i="8"/>
  <c r="AW554" i="8"/>
  <c r="AV554" i="8"/>
  <c r="AY553" i="8"/>
  <c r="AX553" i="8"/>
  <c r="AW553" i="8"/>
  <c r="AV553" i="8"/>
  <c r="AY533" i="8"/>
  <c r="AX533" i="8"/>
  <c r="AW533" i="8"/>
  <c r="AV533" i="8"/>
  <c r="AY532" i="8"/>
  <c r="AX532" i="8"/>
  <c r="AW532" i="8"/>
  <c r="AV532" i="8"/>
  <c r="AY531" i="8"/>
  <c r="AX531" i="8"/>
  <c r="AW531" i="8"/>
  <c r="AV531" i="8"/>
  <c r="AY517" i="8"/>
  <c r="AX517" i="8"/>
  <c r="AW517" i="8"/>
  <c r="AV517" i="8"/>
  <c r="AY516" i="8"/>
  <c r="AX516" i="8"/>
  <c r="AW516" i="8"/>
  <c r="AV516" i="8"/>
  <c r="AY515" i="8"/>
  <c r="AX515" i="8"/>
  <c r="AW515" i="8"/>
  <c r="AV515" i="8"/>
  <c r="AY341" i="8"/>
  <c r="AX341" i="8"/>
  <c r="AW341" i="8"/>
  <c r="AV341" i="8"/>
  <c r="AY62" i="8"/>
  <c r="AX62" i="8"/>
  <c r="AW62" i="8"/>
  <c r="AV62" i="8"/>
  <c r="X1405" i="8"/>
  <c r="V1405" i="8"/>
  <c r="U1405" i="8"/>
  <c r="U1406" i="8" s="1"/>
  <c r="T1405" i="8"/>
  <c r="X1343" i="8"/>
  <c r="V1343" i="8"/>
  <c r="W1343" i="8" s="1"/>
  <c r="U1343" i="8"/>
  <c r="T1343" i="8"/>
  <c r="X1331" i="8"/>
  <c r="V1331" i="8"/>
  <c r="W1331" i="8" s="1"/>
  <c r="U1331" i="8"/>
  <c r="T1331" i="8"/>
  <c r="X1330" i="8"/>
  <c r="V1330" i="8"/>
  <c r="W1330" i="8" s="1"/>
  <c r="U1330" i="8"/>
  <c r="T1330" i="8"/>
  <c r="X1329" i="8"/>
  <c r="V1329" i="8"/>
  <c r="W1329" i="8" s="1"/>
  <c r="U1329" i="8"/>
  <c r="T1329" i="8"/>
  <c r="X1328" i="8"/>
  <c r="V1328" i="8"/>
  <c r="W1328" i="8" s="1"/>
  <c r="U1328" i="8"/>
  <c r="T1328" i="8"/>
  <c r="X1327" i="8"/>
  <c r="V1327" i="8"/>
  <c r="W1327" i="8" s="1"/>
  <c r="U1327" i="8"/>
  <c r="T1327" i="8"/>
  <c r="X1290" i="8"/>
  <c r="V1290" i="8"/>
  <c r="W1290" i="8" s="1"/>
  <c r="U1290" i="8"/>
  <c r="T1290" i="8"/>
  <c r="X1268" i="8"/>
  <c r="V1268" i="8"/>
  <c r="W1268" i="8" s="1"/>
  <c r="U1268" i="8"/>
  <c r="T1268" i="8"/>
  <c r="X1267" i="8"/>
  <c r="V1267" i="8"/>
  <c r="W1267" i="8" s="1"/>
  <c r="U1267" i="8"/>
  <c r="T1267" i="8"/>
  <c r="X1266" i="8"/>
  <c r="V1266" i="8"/>
  <c r="W1266" i="8" s="1"/>
  <c r="U1266" i="8"/>
  <c r="T1266" i="8"/>
  <c r="X1259" i="8"/>
  <c r="V1259" i="8"/>
  <c r="W1259" i="8" s="1"/>
  <c r="U1259" i="8"/>
  <c r="T1259" i="8"/>
  <c r="X1258" i="8"/>
  <c r="V1258" i="8"/>
  <c r="W1258" i="8" s="1"/>
  <c r="U1258" i="8"/>
  <c r="T1258" i="8"/>
  <c r="X1247" i="8"/>
  <c r="V1247" i="8"/>
  <c r="W1247" i="8" s="1"/>
  <c r="U1247" i="8"/>
  <c r="T1247" i="8"/>
  <c r="X1210" i="8"/>
  <c r="V1210" i="8"/>
  <c r="W1210" i="8" s="1"/>
  <c r="U1210" i="8"/>
  <c r="T1210" i="8"/>
  <c r="X1042" i="8"/>
  <c r="V1042" i="8"/>
  <c r="W1042" i="8" s="1"/>
  <c r="U1042" i="8"/>
  <c r="T1042" i="8"/>
  <c r="X1041" i="8"/>
  <c r="V1041" i="8"/>
  <c r="W1041" i="8" s="1"/>
  <c r="U1041" i="8"/>
  <c r="T1041" i="8"/>
  <c r="X1040" i="8"/>
  <c r="V1040" i="8"/>
  <c r="W1040" i="8" s="1"/>
  <c r="U1040" i="8"/>
  <c r="T1040" i="8"/>
  <c r="X1038" i="8"/>
  <c r="V1038" i="8"/>
  <c r="W1038" i="8" s="1"/>
  <c r="U1038" i="8"/>
  <c r="T1038" i="8"/>
  <c r="X1037" i="8"/>
  <c r="V1037" i="8"/>
  <c r="W1037" i="8" s="1"/>
  <c r="U1037" i="8"/>
  <c r="T1037" i="8"/>
  <c r="X1036" i="8"/>
  <c r="V1036" i="8"/>
  <c r="W1036" i="8" s="1"/>
  <c r="U1036" i="8"/>
  <c r="T1036" i="8"/>
  <c r="X1035" i="8"/>
  <c r="V1035" i="8"/>
  <c r="W1035" i="8" s="1"/>
  <c r="U1035" i="8"/>
  <c r="T1035" i="8"/>
  <c r="X1034" i="8"/>
  <c r="V1034" i="8"/>
  <c r="W1034" i="8" s="1"/>
  <c r="U1034" i="8"/>
  <c r="T1034" i="8"/>
  <c r="X1032" i="8"/>
  <c r="V1032" i="8"/>
  <c r="W1032" i="8" s="1"/>
  <c r="U1032" i="8"/>
  <c r="T1032" i="8"/>
  <c r="X1031" i="8"/>
  <c r="V1031" i="8"/>
  <c r="W1031" i="8" s="1"/>
  <c r="U1031" i="8"/>
  <c r="T1031" i="8"/>
  <c r="X1030" i="8"/>
  <c r="V1030" i="8"/>
  <c r="W1030" i="8" s="1"/>
  <c r="U1030" i="8"/>
  <c r="T1030" i="8"/>
  <c r="X1029" i="8"/>
  <c r="V1029" i="8"/>
  <c r="W1029" i="8" s="1"/>
  <c r="U1029" i="8"/>
  <c r="T1029" i="8"/>
  <c r="X1027" i="8"/>
  <c r="V1027" i="8"/>
  <c r="W1027" i="8" s="1"/>
  <c r="U1027" i="8"/>
  <c r="T1027" i="8"/>
  <c r="X1026" i="8"/>
  <c r="V1026" i="8"/>
  <c r="W1026" i="8" s="1"/>
  <c r="U1026" i="8"/>
  <c r="T1026" i="8"/>
  <c r="X1025" i="8"/>
  <c r="V1025" i="8"/>
  <c r="W1025" i="8" s="1"/>
  <c r="U1025" i="8"/>
  <c r="T1025" i="8"/>
  <c r="X1015" i="8"/>
  <c r="V1015" i="8"/>
  <c r="W1015" i="8" s="1"/>
  <c r="U1015" i="8"/>
  <c r="T1015" i="8"/>
  <c r="X1014" i="8"/>
  <c r="V1014" i="8"/>
  <c r="W1014" i="8" s="1"/>
  <c r="U1014" i="8"/>
  <c r="T1014" i="8"/>
  <c r="X1013" i="8"/>
  <c r="V1013" i="8"/>
  <c r="W1013" i="8" s="1"/>
  <c r="U1013" i="8"/>
  <c r="T1013" i="8"/>
  <c r="X1012" i="8"/>
  <c r="V1012" i="8"/>
  <c r="W1012" i="8" s="1"/>
  <c r="U1012" i="8"/>
  <c r="T1012" i="8"/>
  <c r="X989" i="8"/>
  <c r="V989" i="8"/>
  <c r="W989" i="8" s="1"/>
  <c r="U989" i="8"/>
  <c r="T989" i="8"/>
  <c r="X945" i="8"/>
  <c r="V945" i="8"/>
  <c r="W945" i="8" s="1"/>
  <c r="U945" i="8"/>
  <c r="T945" i="8"/>
  <c r="X898" i="8"/>
  <c r="V898" i="8"/>
  <c r="W898" i="8" s="1"/>
  <c r="U898" i="8"/>
  <c r="T898" i="8"/>
  <c r="X841" i="8"/>
  <c r="V841" i="8"/>
  <c r="W841" i="8" s="1"/>
  <c r="U841" i="8"/>
  <c r="T841" i="8"/>
  <c r="X713" i="8"/>
  <c r="V713" i="8"/>
  <c r="W713" i="8" s="1"/>
  <c r="U713" i="8"/>
  <c r="T713" i="8"/>
  <c r="X699" i="8"/>
  <c r="V699" i="8"/>
  <c r="W699" i="8" s="1"/>
  <c r="U699" i="8"/>
  <c r="T699" i="8"/>
  <c r="X695" i="8"/>
  <c r="V695" i="8"/>
  <c r="W695" i="8" s="1"/>
  <c r="U695" i="8"/>
  <c r="T695" i="8"/>
  <c r="X686" i="8"/>
  <c r="V686" i="8"/>
  <c r="W686" i="8" s="1"/>
  <c r="U686" i="8"/>
  <c r="T686" i="8"/>
  <c r="X682" i="8"/>
  <c r="V682" i="8"/>
  <c r="W682" i="8" s="1"/>
  <c r="U682" i="8"/>
  <c r="T682" i="8"/>
  <c r="X674" i="8"/>
  <c r="V674" i="8"/>
  <c r="W674" i="8" s="1"/>
  <c r="U674" i="8"/>
  <c r="T674" i="8"/>
  <c r="X658" i="8"/>
  <c r="V658" i="8"/>
  <c r="W658" i="8" s="1"/>
  <c r="U658" i="8"/>
  <c r="T658" i="8"/>
  <c r="X630" i="8"/>
  <c r="V630" i="8"/>
  <c r="W630" i="8" s="1"/>
  <c r="U630" i="8"/>
  <c r="T630" i="8"/>
  <c r="X627" i="8"/>
  <c r="V627" i="8"/>
  <c r="W627" i="8" s="1"/>
  <c r="U627" i="8"/>
  <c r="T627" i="8"/>
  <c r="X626" i="8"/>
  <c r="V626" i="8"/>
  <c r="W626" i="8" s="1"/>
  <c r="U626" i="8"/>
  <c r="T626" i="8"/>
  <c r="X622" i="8"/>
  <c r="V622" i="8"/>
  <c r="W622" i="8" s="1"/>
  <c r="U622" i="8"/>
  <c r="T622" i="8"/>
  <c r="X618" i="8"/>
  <c r="V618" i="8"/>
  <c r="W618" i="8" s="1"/>
  <c r="U618" i="8"/>
  <c r="T618" i="8"/>
  <c r="X617" i="8"/>
  <c r="V617" i="8"/>
  <c r="W617" i="8" s="1"/>
  <c r="U617" i="8"/>
  <c r="T617" i="8"/>
  <c r="X597" i="8"/>
  <c r="V597" i="8"/>
  <c r="W597" i="8" s="1"/>
  <c r="U597" i="8"/>
  <c r="T597" i="8"/>
  <c r="X596" i="8"/>
  <c r="V596" i="8"/>
  <c r="W596" i="8" s="1"/>
  <c r="U596" i="8"/>
  <c r="T596" i="8"/>
  <c r="X595" i="8"/>
  <c r="V595" i="8"/>
  <c r="W595" i="8" s="1"/>
  <c r="U595" i="8"/>
  <c r="T595" i="8"/>
  <c r="X594" i="8"/>
  <c r="V594" i="8"/>
  <c r="W594" i="8" s="1"/>
  <c r="U594" i="8"/>
  <c r="T594" i="8"/>
  <c r="X593" i="8"/>
  <c r="V593" i="8"/>
  <c r="W593" i="8" s="1"/>
  <c r="U593" i="8"/>
  <c r="T593" i="8"/>
  <c r="X592" i="8"/>
  <c r="V592" i="8"/>
  <c r="W592" i="8" s="1"/>
  <c r="U592" i="8"/>
  <c r="T592" i="8"/>
  <c r="X591" i="8"/>
  <c r="V591" i="8"/>
  <c r="W591" i="8" s="1"/>
  <c r="U591" i="8"/>
  <c r="T591" i="8"/>
  <c r="X568" i="8"/>
  <c r="V568" i="8"/>
  <c r="W568" i="8" s="1"/>
  <c r="U568" i="8"/>
  <c r="T568" i="8"/>
  <c r="X567" i="8"/>
  <c r="V567" i="8"/>
  <c r="W567" i="8" s="1"/>
  <c r="U567" i="8"/>
  <c r="T567" i="8"/>
  <c r="X566" i="8"/>
  <c r="V566" i="8"/>
  <c r="W566" i="8" s="1"/>
  <c r="U566" i="8"/>
  <c r="T566" i="8"/>
  <c r="X554" i="8"/>
  <c r="V554" i="8"/>
  <c r="W554" i="8" s="1"/>
  <c r="U554" i="8"/>
  <c r="T554" i="8"/>
  <c r="X553" i="8"/>
  <c r="V553" i="8"/>
  <c r="W553" i="8" s="1"/>
  <c r="U553" i="8"/>
  <c r="T553" i="8"/>
  <c r="X533" i="8"/>
  <c r="V533" i="8"/>
  <c r="W533" i="8" s="1"/>
  <c r="U533" i="8"/>
  <c r="T533" i="8"/>
  <c r="X532" i="8"/>
  <c r="V532" i="8"/>
  <c r="W532" i="8" s="1"/>
  <c r="U532" i="8"/>
  <c r="T532" i="8"/>
  <c r="X531" i="8"/>
  <c r="V531" i="8"/>
  <c r="W531" i="8" s="1"/>
  <c r="U531" i="8"/>
  <c r="T531" i="8"/>
  <c r="X517" i="8"/>
  <c r="V517" i="8"/>
  <c r="W517" i="8" s="1"/>
  <c r="U517" i="8"/>
  <c r="T517" i="8"/>
  <c r="X516" i="8"/>
  <c r="V516" i="8"/>
  <c r="W516" i="8" s="1"/>
  <c r="U516" i="8"/>
  <c r="T516" i="8"/>
  <c r="X515" i="8"/>
  <c r="V515" i="8"/>
  <c r="W515" i="8" s="1"/>
  <c r="U515" i="8"/>
  <c r="T515" i="8"/>
  <c r="X341" i="8"/>
  <c r="V341" i="8"/>
  <c r="W341" i="8" s="1"/>
  <c r="U341" i="8"/>
  <c r="T341" i="8"/>
  <c r="T395" i="8"/>
  <c r="U395" i="8"/>
  <c r="V395" i="8"/>
  <c r="W395" i="8" s="1"/>
  <c r="X395" i="8"/>
  <c r="AV395" i="8"/>
  <c r="AW395" i="8"/>
  <c r="AX395" i="8"/>
  <c r="AY395" i="8"/>
  <c r="AY990" i="8"/>
  <c r="AX990" i="8"/>
  <c r="AT990" i="8"/>
  <c r="AR990" i="8"/>
  <c r="AP990" i="8"/>
  <c r="AN990" i="8"/>
  <c r="AL990" i="8"/>
  <c r="AJ990" i="8"/>
  <c r="AI990" i="8"/>
  <c r="AG990" i="8"/>
  <c r="AE990" i="8"/>
  <c r="AD990" i="8"/>
  <c r="AC990" i="8"/>
  <c r="AB990" i="8"/>
  <c r="AA990" i="8"/>
  <c r="Z990" i="8"/>
  <c r="Y990" i="8"/>
  <c r="V990" i="8"/>
  <c r="P990" i="8"/>
  <c r="O990" i="8"/>
  <c r="N990" i="8"/>
  <c r="M990" i="8"/>
  <c r="L990" i="8"/>
  <c r="H990" i="8"/>
  <c r="G990" i="8"/>
  <c r="AV990" i="8"/>
  <c r="U990" i="8"/>
  <c r="AT946" i="8"/>
  <c r="AR946" i="8"/>
  <c r="AP946" i="8"/>
  <c r="AN946" i="8"/>
  <c r="AL946" i="8"/>
  <c r="AJ946" i="8"/>
  <c r="AI946" i="8"/>
  <c r="AG946" i="8"/>
  <c r="AE946" i="8"/>
  <c r="AD946" i="8"/>
  <c r="AC946" i="8"/>
  <c r="AB946" i="8"/>
  <c r="AA946" i="8"/>
  <c r="Z946" i="8"/>
  <c r="Y946" i="8"/>
  <c r="P946" i="8"/>
  <c r="O946" i="8"/>
  <c r="N946" i="8"/>
  <c r="M946" i="8"/>
  <c r="L946" i="8"/>
  <c r="H946" i="8"/>
  <c r="G946" i="8"/>
  <c r="AV1211" i="8"/>
  <c r="AT1211" i="8"/>
  <c r="AR1211" i="8"/>
  <c r="AP1211" i="8"/>
  <c r="AN1211" i="8"/>
  <c r="AL1211" i="8"/>
  <c r="AJ1211" i="8"/>
  <c r="AI1211" i="8"/>
  <c r="AG1211" i="8"/>
  <c r="AE1211" i="8"/>
  <c r="AD1211" i="8"/>
  <c r="AC1211" i="8"/>
  <c r="AB1211" i="8"/>
  <c r="AA1211" i="8"/>
  <c r="Z1211" i="8"/>
  <c r="Y1211" i="8"/>
  <c r="P1211" i="8"/>
  <c r="O1211" i="8"/>
  <c r="N1211" i="8"/>
  <c r="M1211" i="8"/>
  <c r="L1211" i="8"/>
  <c r="H1211" i="8"/>
  <c r="G1211" i="8"/>
  <c r="AY1211" i="8"/>
  <c r="AX1211" i="8"/>
  <c r="U1211" i="8"/>
  <c r="AT696" i="8"/>
  <c r="AR696" i="8"/>
  <c r="AP696" i="8"/>
  <c r="AN696" i="8"/>
  <c r="AL696" i="8"/>
  <c r="AJ696" i="8"/>
  <c r="AI696" i="8"/>
  <c r="AG696" i="8"/>
  <c r="AE696" i="8"/>
  <c r="AD696" i="8"/>
  <c r="AC696" i="8"/>
  <c r="AB696" i="8"/>
  <c r="AA696" i="8"/>
  <c r="Z696" i="8"/>
  <c r="Y696" i="8"/>
  <c r="P696" i="8"/>
  <c r="O696" i="8"/>
  <c r="N696" i="8"/>
  <c r="M696" i="8"/>
  <c r="L696" i="8"/>
  <c r="H696" i="8"/>
  <c r="G696" i="8"/>
  <c r="T659" i="8"/>
  <c r="U659" i="8"/>
  <c r="V659" i="8"/>
  <c r="W659" i="8" s="1"/>
  <c r="X659" i="8"/>
  <c r="AV659" i="8"/>
  <c r="AW659" i="8"/>
  <c r="AX659" i="8"/>
  <c r="AY659" i="8"/>
  <c r="W1405" i="8" l="1"/>
  <c r="V1406" i="8"/>
  <c r="W1406" i="8" s="1"/>
  <c r="V1211" i="8"/>
  <c r="W1211" i="8" s="1"/>
  <c r="X990" i="8"/>
  <c r="W990" i="8"/>
  <c r="M207" i="1"/>
  <c r="M208" i="1"/>
  <c r="M209" i="1"/>
  <c r="AY61" i="8"/>
  <c r="AX61" i="8"/>
  <c r="AW61" i="8"/>
  <c r="AV61" i="8"/>
  <c r="X1011" i="8"/>
  <c r="V1011" i="8"/>
  <c r="W1011" i="8" s="1"/>
  <c r="U1011" i="8"/>
  <c r="T1011" i="8"/>
  <c r="X1406" i="8" l="1"/>
  <c r="X1211" i="8"/>
  <c r="G1269" i="8"/>
  <c r="AT1269" i="8"/>
  <c r="AR1269" i="8"/>
  <c r="AP1269" i="8"/>
  <c r="AN1269" i="8"/>
  <c r="AL1269" i="8"/>
  <c r="AJ1269" i="8"/>
  <c r="AI1269" i="8"/>
  <c r="AG1269" i="8"/>
  <c r="AE1269" i="8"/>
  <c r="AD1269" i="8"/>
  <c r="AC1269" i="8"/>
  <c r="AB1269" i="8"/>
  <c r="AA1269" i="8"/>
  <c r="Z1269" i="8"/>
  <c r="Y1269" i="8"/>
  <c r="P1269" i="8"/>
  <c r="O1269" i="8"/>
  <c r="N1269" i="8"/>
  <c r="M1269" i="8"/>
  <c r="L1269" i="8"/>
  <c r="H1269" i="8"/>
  <c r="AT1248" i="8"/>
  <c r="AR1248" i="8"/>
  <c r="AP1248" i="8"/>
  <c r="AN1248" i="8"/>
  <c r="AL1248" i="8"/>
  <c r="AJ1248" i="8"/>
  <c r="AI1248" i="8"/>
  <c r="AG1248" i="8"/>
  <c r="AE1248" i="8"/>
  <c r="AD1248" i="8"/>
  <c r="AC1248" i="8"/>
  <c r="AB1248" i="8"/>
  <c r="AA1248" i="8"/>
  <c r="Z1248" i="8"/>
  <c r="Y1248" i="8"/>
  <c r="P1248" i="8"/>
  <c r="O1248" i="8"/>
  <c r="N1248" i="8"/>
  <c r="M1248" i="8"/>
  <c r="L1248" i="8"/>
  <c r="H1248" i="8"/>
  <c r="G1248" i="8"/>
  <c r="G1043" i="8"/>
  <c r="AY1043" i="8"/>
  <c r="AX1043" i="8"/>
  <c r="AW1043" i="8"/>
  <c r="AV1043" i="8"/>
  <c r="AT1043" i="8"/>
  <c r="AR1043" i="8"/>
  <c r="AP1043" i="8"/>
  <c r="AN1043" i="8"/>
  <c r="AL1043" i="8"/>
  <c r="AJ1043" i="8"/>
  <c r="AI1043" i="8"/>
  <c r="AG1043" i="8"/>
  <c r="AE1043" i="8"/>
  <c r="AD1043" i="8"/>
  <c r="AC1043" i="8"/>
  <c r="AB1043" i="8"/>
  <c r="AA1043" i="8"/>
  <c r="Z1043" i="8"/>
  <c r="Y1043" i="8"/>
  <c r="V1043" i="8"/>
  <c r="U1043" i="8"/>
  <c r="P1043" i="8"/>
  <c r="O1043" i="8"/>
  <c r="N1043" i="8"/>
  <c r="M1043" i="8"/>
  <c r="L1043" i="8"/>
  <c r="H1043" i="8"/>
  <c r="G1039" i="8"/>
  <c r="AT1039" i="8"/>
  <c r="AR1039" i="8"/>
  <c r="AP1039" i="8"/>
  <c r="AN1039" i="8"/>
  <c r="AL1039" i="8"/>
  <c r="AJ1039" i="8"/>
  <c r="AI1039" i="8"/>
  <c r="AG1039" i="8"/>
  <c r="AE1039" i="8"/>
  <c r="AD1039" i="8"/>
  <c r="AC1039" i="8"/>
  <c r="AB1039" i="8"/>
  <c r="AA1039" i="8"/>
  <c r="Z1039" i="8"/>
  <c r="Y1039" i="8"/>
  <c r="P1039" i="8"/>
  <c r="O1039" i="8"/>
  <c r="N1039" i="8"/>
  <c r="M1039" i="8"/>
  <c r="L1039" i="8"/>
  <c r="H1039" i="8"/>
  <c r="AY1039" i="8"/>
  <c r="AW1039" i="8"/>
  <c r="AV1039" i="8"/>
  <c r="U1039" i="8"/>
  <c r="G1028" i="8"/>
  <c r="AT1028" i="8"/>
  <c r="AR1028" i="8"/>
  <c r="AP1028" i="8"/>
  <c r="AN1028" i="8"/>
  <c r="AL1028" i="8"/>
  <c r="AJ1028" i="8"/>
  <c r="AI1028" i="8"/>
  <c r="AG1028" i="8"/>
  <c r="AE1028" i="8"/>
  <c r="AD1028" i="8"/>
  <c r="AC1028" i="8"/>
  <c r="AB1028" i="8"/>
  <c r="AA1028" i="8"/>
  <c r="Z1028" i="8"/>
  <c r="Y1028" i="8"/>
  <c r="P1028" i="8"/>
  <c r="O1028" i="8"/>
  <c r="N1028" i="8"/>
  <c r="M1028" i="8"/>
  <c r="L1028" i="8"/>
  <c r="H1028" i="8"/>
  <c r="H1016" i="8"/>
  <c r="G1016" i="8"/>
  <c r="AT1016" i="8"/>
  <c r="AR1016" i="8"/>
  <c r="AP1016" i="8"/>
  <c r="AN1016" i="8"/>
  <c r="AL1016" i="8"/>
  <c r="AJ1016" i="8"/>
  <c r="AI1016" i="8"/>
  <c r="AG1016" i="8"/>
  <c r="AE1016" i="8"/>
  <c r="AD1016" i="8"/>
  <c r="AC1016" i="8"/>
  <c r="AB1016" i="8"/>
  <c r="AA1016" i="8"/>
  <c r="Z1016" i="8"/>
  <c r="Y1016" i="8"/>
  <c r="P1016" i="8"/>
  <c r="O1016" i="8"/>
  <c r="N1016" i="8"/>
  <c r="M1016" i="8"/>
  <c r="L1016" i="8"/>
  <c r="AT1033" i="8"/>
  <c r="AR1033" i="8"/>
  <c r="AP1033" i="8"/>
  <c r="AN1033" i="8"/>
  <c r="AL1033" i="8"/>
  <c r="AJ1033" i="8"/>
  <c r="AI1033" i="8"/>
  <c r="AG1033" i="8"/>
  <c r="AE1033" i="8"/>
  <c r="AD1033" i="8"/>
  <c r="AC1033" i="8"/>
  <c r="AB1033" i="8"/>
  <c r="AA1033" i="8"/>
  <c r="Z1033" i="8"/>
  <c r="Y1033" i="8"/>
  <c r="P1033" i="8"/>
  <c r="O1033" i="8"/>
  <c r="N1033" i="8"/>
  <c r="M1033" i="8"/>
  <c r="L1033" i="8"/>
  <c r="H1033" i="8"/>
  <c r="G1033" i="8"/>
  <c r="AX1033" i="8"/>
  <c r="AW1033" i="8"/>
  <c r="V1033" i="8"/>
  <c r="X1043" i="8" l="1"/>
  <c r="W1043" i="8"/>
  <c r="W1033" i="8"/>
  <c r="V1039" i="8"/>
  <c r="W1039" i="8" s="1"/>
  <c r="AX1039" i="8"/>
  <c r="U1033" i="8"/>
  <c r="X1033" i="8" s="1"/>
  <c r="AV1033" i="8"/>
  <c r="AY1033" i="8"/>
  <c r="X1388" i="8"/>
  <c r="V1388" i="8"/>
  <c r="W1388" i="8" s="1"/>
  <c r="U1388" i="8"/>
  <c r="T1388" i="8"/>
  <c r="X1382" i="8"/>
  <c r="V1382" i="8"/>
  <c r="W1382" i="8" s="1"/>
  <c r="U1382" i="8"/>
  <c r="T1382" i="8"/>
  <c r="X1364" i="8"/>
  <c r="V1364" i="8"/>
  <c r="W1364" i="8" s="1"/>
  <c r="U1364" i="8"/>
  <c r="T1364" i="8"/>
  <c r="X1256" i="8"/>
  <c r="V1256" i="8"/>
  <c r="W1256" i="8" s="1"/>
  <c r="U1256" i="8"/>
  <c r="T1256" i="8"/>
  <c r="X1232" i="8"/>
  <c r="V1232" i="8"/>
  <c r="W1232" i="8" s="1"/>
  <c r="U1232" i="8"/>
  <c r="T1232" i="8"/>
  <c r="X1230" i="8"/>
  <c r="V1230" i="8"/>
  <c r="W1230" i="8" s="1"/>
  <c r="U1230" i="8"/>
  <c r="T1230" i="8"/>
  <c r="X590" i="8"/>
  <c r="V590" i="8"/>
  <c r="W590" i="8" s="1"/>
  <c r="U590" i="8"/>
  <c r="T590" i="8"/>
  <c r="X427" i="8"/>
  <c r="V427" i="8"/>
  <c r="W427" i="8" s="1"/>
  <c r="U427" i="8"/>
  <c r="T427" i="8"/>
  <c r="X245" i="8"/>
  <c r="V245" i="8"/>
  <c r="W245" i="8" s="1"/>
  <c r="U245" i="8"/>
  <c r="T245" i="8"/>
  <c r="X201" i="8"/>
  <c r="V201" i="8"/>
  <c r="W201" i="8" s="1"/>
  <c r="U201" i="8"/>
  <c r="T201" i="8"/>
  <c r="X154" i="8"/>
  <c r="V154" i="8"/>
  <c r="W154" i="8" s="1"/>
  <c r="U154" i="8"/>
  <c r="T154" i="8"/>
  <c r="X60" i="8"/>
  <c r="V60" i="8"/>
  <c r="W60" i="8" s="1"/>
  <c r="U60" i="8"/>
  <c r="T60" i="8"/>
  <c r="X51" i="8"/>
  <c r="V51" i="8"/>
  <c r="W51" i="8" s="1"/>
  <c r="U51" i="8"/>
  <c r="T51" i="8"/>
  <c r="X1039" i="8" l="1"/>
  <c r="K132" i="11"/>
  <c r="AY1364" i="8"/>
  <c r="AX1364" i="8"/>
  <c r="AW1364" i="8"/>
  <c r="AV1364" i="8"/>
  <c r="M213" i="1" l="1"/>
  <c r="M206" i="1"/>
  <c r="M205" i="1"/>
  <c r="M204" i="1"/>
  <c r="D214" i="1"/>
  <c r="E214" i="1"/>
  <c r="AY1388" i="8" l="1"/>
  <c r="AX1388" i="8"/>
  <c r="AW1388" i="8"/>
  <c r="AV1388" i="8"/>
  <c r="AY1382" i="8"/>
  <c r="AX1382" i="8"/>
  <c r="AW1382" i="8"/>
  <c r="AV1382" i="8"/>
  <c r="AY1256" i="8"/>
  <c r="AX1256" i="8"/>
  <c r="AW1256" i="8"/>
  <c r="AV1256" i="8"/>
  <c r="AY1232" i="8"/>
  <c r="AX1232" i="8"/>
  <c r="AW1232" i="8"/>
  <c r="AV1232" i="8"/>
  <c r="AY723" i="8"/>
  <c r="AX723" i="8"/>
  <c r="AW723" i="8"/>
  <c r="AV723" i="8"/>
  <c r="AY387" i="8"/>
  <c r="AX387" i="8"/>
  <c r="AW387" i="8"/>
  <c r="AV387" i="8"/>
  <c r="AY246" i="8"/>
  <c r="AX246" i="8"/>
  <c r="AW246" i="8"/>
  <c r="AV246" i="8"/>
  <c r="X387" i="8"/>
  <c r="V387" i="8"/>
  <c r="W387" i="8" s="1"/>
  <c r="U387" i="8"/>
  <c r="T387" i="8"/>
  <c r="X246" i="8"/>
  <c r="V246" i="8"/>
  <c r="W246" i="8" s="1"/>
  <c r="U246" i="8"/>
  <c r="T246" i="8"/>
  <c r="AT1177" i="8"/>
  <c r="AR1177" i="8"/>
  <c r="AP1177" i="8"/>
  <c r="AN1177" i="8"/>
  <c r="AL1177" i="8"/>
  <c r="AJ1177" i="8"/>
  <c r="AI1177" i="8"/>
  <c r="AG1177" i="8"/>
  <c r="AE1177" i="8"/>
  <c r="AD1177" i="8"/>
  <c r="AC1177" i="8"/>
  <c r="AB1177" i="8"/>
  <c r="AA1177" i="8"/>
  <c r="Z1177" i="8"/>
  <c r="Y1177" i="8"/>
  <c r="P1177" i="8"/>
  <c r="O1177" i="8"/>
  <c r="N1177" i="8"/>
  <c r="M1177" i="8"/>
  <c r="L1177" i="8"/>
  <c r="H1177" i="8"/>
  <c r="G1177" i="8"/>
  <c r="G1383" i="8"/>
  <c r="K133" i="11" l="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131" i="11"/>
  <c r="AD65" i="8"/>
  <c r="AD168" i="8"/>
  <c r="AD210" i="8"/>
  <c r="AD256" i="8"/>
  <c r="AD288" i="8"/>
  <c r="AD313" i="8"/>
  <c r="AD342" i="8"/>
  <c r="AD371" i="8"/>
  <c r="AD398" i="8"/>
  <c r="AD415" i="8"/>
  <c r="AD430" i="8"/>
  <c r="AD440" i="8"/>
  <c r="AD453" i="8"/>
  <c r="AD476" i="8"/>
  <c r="AD520" i="8"/>
  <c r="AD534" i="8"/>
  <c r="AD555" i="8"/>
  <c r="AD574" i="8"/>
  <c r="AD598" i="8"/>
  <c r="AD619" i="8"/>
  <c r="AD624" i="8"/>
  <c r="AD628" i="8"/>
  <c r="AD646" i="8"/>
  <c r="AD665" i="8"/>
  <c r="AD678" i="8"/>
  <c r="AD684" i="8"/>
  <c r="AD690" i="8"/>
  <c r="AD693" i="8"/>
  <c r="AD700" i="8"/>
  <c r="AD709" i="8"/>
  <c r="AD718" i="8"/>
  <c r="AD737" i="8"/>
  <c r="AD750" i="8"/>
  <c r="AD757" i="8"/>
  <c r="AD761" i="8"/>
  <c r="AD773" i="8"/>
  <c r="AD781" i="8"/>
  <c r="AD786" i="8"/>
  <c r="AD795" i="8"/>
  <c r="AD802" i="8"/>
  <c r="AD811" i="8"/>
  <c r="AD818" i="8"/>
  <c r="AD821" i="8"/>
  <c r="AD825" i="8"/>
  <c r="AD828" i="8"/>
  <c r="AD830" i="8"/>
  <c r="AD833" i="8"/>
  <c r="AD836" i="8"/>
  <c r="AD842" i="8"/>
  <c r="AD845" i="8"/>
  <c r="AD847" i="8"/>
  <c r="AD849" i="8"/>
  <c r="AD851" i="8"/>
  <c r="AD853" i="8"/>
  <c r="AD861" i="8"/>
  <c r="AD886" i="8"/>
  <c r="AD889" i="8"/>
  <c r="AD892" i="8"/>
  <c r="AD895" i="8"/>
  <c r="AD899" i="8"/>
  <c r="AD921" i="8"/>
  <c r="AD926" i="8"/>
  <c r="AD928" i="8"/>
  <c r="AD931" i="8"/>
  <c r="AD935" i="8"/>
  <c r="AD937" i="8"/>
  <c r="AD940" i="8"/>
  <c r="AD942" i="8"/>
  <c r="AD944" i="8"/>
  <c r="AD948" i="8"/>
  <c r="AD954" i="8"/>
  <c r="AD957" i="8"/>
  <c r="AD962" i="8"/>
  <c r="AD964" i="8"/>
  <c r="AD966" i="8"/>
  <c r="AD969" i="8"/>
  <c r="AD971" i="8"/>
  <c r="AD973" i="8"/>
  <c r="AD975" i="8"/>
  <c r="AD979" i="8"/>
  <c r="AD984" i="8"/>
  <c r="AD986" i="8"/>
  <c r="AD988" i="8"/>
  <c r="AD992" i="8"/>
  <c r="AD995" i="8"/>
  <c r="AD999" i="8"/>
  <c r="AD1001" i="8"/>
  <c r="AD1004" i="8"/>
  <c r="AD1006" i="8"/>
  <c r="AD1010" i="8"/>
  <c r="AD1019" i="8"/>
  <c r="AD1021" i="8"/>
  <c r="AD1023" i="8"/>
  <c r="AD1054" i="8"/>
  <c r="AD1058" i="8"/>
  <c r="AD1061" i="8"/>
  <c r="AD1063" i="8"/>
  <c r="AD1069" i="8"/>
  <c r="AD1077" i="8"/>
  <c r="AD1081" i="8"/>
  <c r="AD1088" i="8"/>
  <c r="AD1090" i="8"/>
  <c r="AD1093" i="8"/>
  <c r="AD1096" i="8"/>
  <c r="AD1100" i="8"/>
  <c r="AD1103" i="8"/>
  <c r="AD1105" i="8"/>
  <c r="AD1107" i="8"/>
  <c r="AD1114" i="8"/>
  <c r="AD1117" i="8"/>
  <c r="AD1123" i="8"/>
  <c r="AD1125" i="8"/>
  <c r="AD1127" i="8"/>
  <c r="AD1130" i="8"/>
  <c r="AD1136" i="8"/>
  <c r="AD1140" i="8"/>
  <c r="AD1145" i="8"/>
  <c r="AD1147" i="8"/>
  <c r="AD1149" i="8"/>
  <c r="AD1155" i="8"/>
  <c r="AD1159" i="8"/>
  <c r="AD1162" i="8"/>
  <c r="AD1166" i="8"/>
  <c r="AD1169" i="8"/>
  <c r="AD1171" i="8"/>
  <c r="AD1175" i="8"/>
  <c r="AD1182" i="8"/>
  <c r="AD1184" i="8"/>
  <c r="AD1187" i="8"/>
  <c r="AD1189" i="8"/>
  <c r="AD1197" i="8"/>
  <c r="AD1199" i="8"/>
  <c r="AD1202" i="8"/>
  <c r="AD1204" i="8"/>
  <c r="AD1207" i="8"/>
  <c r="AD1209" i="8"/>
  <c r="AD1214" i="8"/>
  <c r="AD1216" i="8"/>
  <c r="AD1218" i="8"/>
  <c r="AD1220" i="8"/>
  <c r="AD1225" i="8"/>
  <c r="AD1227" i="8"/>
  <c r="AD1229" i="8"/>
  <c r="AD1231" i="8"/>
  <c r="AD1233" i="8"/>
  <c r="AD1237" i="8"/>
  <c r="AD1239" i="8"/>
  <c r="AD1241" i="8"/>
  <c r="AD1246" i="8"/>
  <c r="AD1254" i="8"/>
  <c r="AD1257" i="8"/>
  <c r="AD1261" i="8"/>
  <c r="AD1263" i="8"/>
  <c r="AD1265" i="8"/>
  <c r="AD1272" i="8"/>
  <c r="AD1274" i="8"/>
  <c r="AD1277" i="8"/>
  <c r="AD1282" i="8"/>
  <c r="AD1284" i="8"/>
  <c r="AD1291" i="8"/>
  <c r="AD1293" i="8"/>
  <c r="AD1296" i="8"/>
  <c r="AD1299" i="8"/>
  <c r="AD1301" i="8"/>
  <c r="AD1303" i="8"/>
  <c r="AD1305" i="8"/>
  <c r="AD1307" i="8"/>
  <c r="AD1309" i="8"/>
  <c r="AD1311" i="8"/>
  <c r="AD1315" i="8"/>
  <c r="AD1317" i="8"/>
  <c r="AD1332" i="8"/>
  <c r="AD1334" i="8"/>
  <c r="AD1336" i="8"/>
  <c r="AD1338" i="8"/>
  <c r="AD1344" i="8"/>
  <c r="AD1346" i="8"/>
  <c r="AD1348" i="8"/>
  <c r="AD1350" i="8"/>
  <c r="AD1357" i="8"/>
  <c r="AD1359" i="8"/>
  <c r="AD1361" i="8"/>
  <c r="AD1363" i="8"/>
  <c r="AD1372" i="8"/>
  <c r="AD1381" i="8"/>
  <c r="AD1383" i="8"/>
  <c r="O65" i="8"/>
  <c r="O168" i="8"/>
  <c r="O210" i="8"/>
  <c r="O256" i="8"/>
  <c r="O288" i="8"/>
  <c r="O313" i="8"/>
  <c r="O342" i="8"/>
  <c r="O371" i="8"/>
  <c r="O398" i="8"/>
  <c r="O415" i="8"/>
  <c r="O430" i="8"/>
  <c r="O440" i="8"/>
  <c r="O453" i="8"/>
  <c r="O476" i="8"/>
  <c r="O520" i="8"/>
  <c r="O534" i="8"/>
  <c r="O555" i="8"/>
  <c r="O574" i="8"/>
  <c r="O598" i="8"/>
  <c r="O619" i="8"/>
  <c r="O624" i="8"/>
  <c r="O628" i="8"/>
  <c r="O646" i="8"/>
  <c r="O665" i="8"/>
  <c r="O678" i="8"/>
  <c r="O684" i="8"/>
  <c r="O690" i="8"/>
  <c r="O693" i="8"/>
  <c r="O700" i="8"/>
  <c r="O709" i="8"/>
  <c r="O718" i="8"/>
  <c r="O737" i="8"/>
  <c r="O750" i="8"/>
  <c r="O757" i="8"/>
  <c r="O761" i="8"/>
  <c r="O773" i="8"/>
  <c r="O781" i="8"/>
  <c r="O786" i="8"/>
  <c r="O795" i="8"/>
  <c r="O802" i="8"/>
  <c r="O811" i="8"/>
  <c r="O818" i="8"/>
  <c r="O821" i="8"/>
  <c r="O825" i="8"/>
  <c r="O828" i="8"/>
  <c r="O830" i="8"/>
  <c r="O833" i="8"/>
  <c r="O836" i="8"/>
  <c r="O842" i="8"/>
  <c r="O845" i="8"/>
  <c r="O847" i="8"/>
  <c r="O849" i="8"/>
  <c r="O851" i="8"/>
  <c r="O853" i="8"/>
  <c r="O861" i="8"/>
  <c r="O886" i="8"/>
  <c r="O889" i="8"/>
  <c r="O892" i="8"/>
  <c r="O895" i="8"/>
  <c r="O899" i="8"/>
  <c r="O921" i="8"/>
  <c r="O926" i="8"/>
  <c r="O928" i="8"/>
  <c r="O931" i="8"/>
  <c r="O935" i="8"/>
  <c r="O937" i="8"/>
  <c r="O940" i="8"/>
  <c r="O942" i="8"/>
  <c r="O944" i="8"/>
  <c r="O948" i="8"/>
  <c r="O954" i="8"/>
  <c r="O957" i="8"/>
  <c r="O962" i="8"/>
  <c r="O964" i="8"/>
  <c r="O966" i="8"/>
  <c r="O969" i="8"/>
  <c r="O971" i="8"/>
  <c r="O973" i="8"/>
  <c r="O975" i="8"/>
  <c r="O979" i="8"/>
  <c r="O984" i="8"/>
  <c r="O986" i="8"/>
  <c r="O988" i="8"/>
  <c r="O992" i="8"/>
  <c r="O995" i="8"/>
  <c r="O999" i="8"/>
  <c r="O1001" i="8"/>
  <c r="O1004" i="8"/>
  <c r="O1006" i="8"/>
  <c r="O1010" i="8"/>
  <c r="O1019" i="8"/>
  <c r="O1021" i="8"/>
  <c r="O1023" i="8"/>
  <c r="O1054" i="8"/>
  <c r="O1058" i="8"/>
  <c r="O1061" i="8"/>
  <c r="O1063" i="8"/>
  <c r="O1069" i="8"/>
  <c r="O1077" i="8"/>
  <c r="O1081" i="8"/>
  <c r="O1088" i="8"/>
  <c r="O1090" i="8"/>
  <c r="O1093" i="8"/>
  <c r="O1096" i="8"/>
  <c r="O1100" i="8"/>
  <c r="O1103" i="8"/>
  <c r="O1105" i="8"/>
  <c r="O1107" i="8"/>
  <c r="O1114" i="8"/>
  <c r="O1117" i="8"/>
  <c r="O1123" i="8"/>
  <c r="O1125" i="8"/>
  <c r="O1127" i="8"/>
  <c r="O1130" i="8"/>
  <c r="O1136" i="8"/>
  <c r="O1140" i="8"/>
  <c r="O1145" i="8"/>
  <c r="O1147" i="8"/>
  <c r="O1149" i="8"/>
  <c r="O1155" i="8"/>
  <c r="O1159" i="8"/>
  <c r="O1162" i="8"/>
  <c r="O1166" i="8"/>
  <c r="O1169" i="8"/>
  <c r="O1171" i="8"/>
  <c r="O1175" i="8"/>
  <c r="O1182" i="8"/>
  <c r="O1184" i="8"/>
  <c r="O1187" i="8"/>
  <c r="O1189" i="8"/>
  <c r="O1197" i="8"/>
  <c r="O1199" i="8"/>
  <c r="O1202" i="8"/>
  <c r="O1204" i="8"/>
  <c r="O1207" i="8"/>
  <c r="O1209" i="8"/>
  <c r="O1214" i="8"/>
  <c r="O1216" i="8"/>
  <c r="O1218" i="8"/>
  <c r="O1220" i="8"/>
  <c r="O1225" i="8"/>
  <c r="O1227" i="8"/>
  <c r="O1229" i="8"/>
  <c r="O1231" i="8"/>
  <c r="O1233" i="8"/>
  <c r="O1237" i="8"/>
  <c r="O1239" i="8"/>
  <c r="O1241" i="8"/>
  <c r="O1246" i="8"/>
  <c r="O1254" i="8"/>
  <c r="O1257" i="8"/>
  <c r="O1261" i="8"/>
  <c r="O1263" i="8"/>
  <c r="O1265" i="8"/>
  <c r="O1272" i="8"/>
  <c r="O1274" i="8"/>
  <c r="O1277" i="8"/>
  <c r="O1282" i="8"/>
  <c r="O1284" i="8"/>
  <c r="O1291" i="8"/>
  <c r="O1293" i="8"/>
  <c r="O1296" i="8"/>
  <c r="O1299" i="8"/>
  <c r="O1301" i="8"/>
  <c r="O1303" i="8"/>
  <c r="O1305" i="8"/>
  <c r="O1307" i="8"/>
  <c r="O1309" i="8"/>
  <c r="O1311" i="8"/>
  <c r="O1315" i="8"/>
  <c r="O1317" i="8"/>
  <c r="O1332" i="8"/>
  <c r="O1334" i="8"/>
  <c r="O1336" i="8"/>
  <c r="O1338" i="8"/>
  <c r="O1344" i="8"/>
  <c r="O1346" i="8"/>
  <c r="O1348" i="8"/>
  <c r="O1350" i="8"/>
  <c r="O1357" i="8"/>
  <c r="O1359" i="8"/>
  <c r="O1361" i="8"/>
  <c r="O1363" i="8"/>
  <c r="O1372" i="8"/>
  <c r="O1381" i="8"/>
  <c r="O1383" i="8"/>
  <c r="AE65" i="8"/>
  <c r="AE168" i="8"/>
  <c r="AE210" i="8"/>
  <c r="AE256" i="8"/>
  <c r="AE288" i="8"/>
  <c r="AE313" i="8"/>
  <c r="AE342" i="8"/>
  <c r="AE371" i="8"/>
  <c r="AE398" i="8"/>
  <c r="AE415" i="8"/>
  <c r="AE430" i="8"/>
  <c r="AE440" i="8"/>
  <c r="AE453" i="8"/>
  <c r="AE476" i="8"/>
  <c r="AE520" i="8"/>
  <c r="AE534" i="8"/>
  <c r="AE555" i="8"/>
  <c r="AE574" i="8"/>
  <c r="AE598" i="8"/>
  <c r="AE619" i="8"/>
  <c r="AE624" i="8"/>
  <c r="AE628" i="8"/>
  <c r="AE646" i="8"/>
  <c r="AE665" i="8"/>
  <c r="AE678" i="8"/>
  <c r="AE684" i="8"/>
  <c r="AE690" i="8"/>
  <c r="AE693" i="8"/>
  <c r="AE700" i="8"/>
  <c r="AE709" i="8"/>
  <c r="AE718" i="8"/>
  <c r="AE737" i="8"/>
  <c r="AE750" i="8"/>
  <c r="AE757" i="8"/>
  <c r="AE761" i="8"/>
  <c r="AE773" i="8"/>
  <c r="AE781" i="8"/>
  <c r="AE786" i="8"/>
  <c r="AE795" i="8"/>
  <c r="AE802" i="8"/>
  <c r="AE811" i="8"/>
  <c r="AE818" i="8"/>
  <c r="AE821" i="8"/>
  <c r="AE825" i="8"/>
  <c r="AE828" i="8"/>
  <c r="AE830" i="8"/>
  <c r="AE833" i="8"/>
  <c r="AE836" i="8"/>
  <c r="AE842" i="8"/>
  <c r="AE845" i="8"/>
  <c r="AE847" i="8"/>
  <c r="AE849" i="8"/>
  <c r="AE851" i="8"/>
  <c r="AE853" i="8"/>
  <c r="AE861" i="8"/>
  <c r="AE886" i="8"/>
  <c r="AE889" i="8"/>
  <c r="AE892" i="8"/>
  <c r="AE895" i="8"/>
  <c r="AE899" i="8"/>
  <c r="AE921" i="8"/>
  <c r="AE926" i="8"/>
  <c r="AE928" i="8"/>
  <c r="AE931" i="8"/>
  <c r="AE935" i="8"/>
  <c r="AE937" i="8"/>
  <c r="AE940" i="8"/>
  <c r="AE942" i="8"/>
  <c r="AE944" i="8"/>
  <c r="AE948" i="8"/>
  <c r="AE954" i="8"/>
  <c r="AE957" i="8"/>
  <c r="AE962" i="8"/>
  <c r="AE964" i="8"/>
  <c r="AE966" i="8"/>
  <c r="AE969" i="8"/>
  <c r="AE971" i="8"/>
  <c r="AE973" i="8"/>
  <c r="AE975" i="8"/>
  <c r="AE979" i="8"/>
  <c r="AE984" i="8"/>
  <c r="AE986" i="8"/>
  <c r="AE988" i="8"/>
  <c r="AE992" i="8"/>
  <c r="AE995" i="8"/>
  <c r="AE999" i="8"/>
  <c r="AE1001" i="8"/>
  <c r="AE1004" i="8"/>
  <c r="AE1006" i="8"/>
  <c r="AE1010" i="8"/>
  <c r="AE1019" i="8"/>
  <c r="AE1021" i="8"/>
  <c r="AE1023" i="8"/>
  <c r="AE1054" i="8"/>
  <c r="AE1058" i="8"/>
  <c r="AE1061" i="8"/>
  <c r="AE1063" i="8"/>
  <c r="AE1069" i="8"/>
  <c r="AE1077" i="8"/>
  <c r="AE1081" i="8"/>
  <c r="AE1088" i="8"/>
  <c r="AE1090" i="8"/>
  <c r="AE1093" i="8"/>
  <c r="AE1096" i="8"/>
  <c r="AE1100" i="8"/>
  <c r="AE1103" i="8"/>
  <c r="AE1105" i="8"/>
  <c r="AE1107" i="8"/>
  <c r="AE1114" i="8"/>
  <c r="AE1117" i="8"/>
  <c r="AE1123" i="8"/>
  <c r="AE1125" i="8"/>
  <c r="AE1127" i="8"/>
  <c r="AE1130" i="8"/>
  <c r="AE1136" i="8"/>
  <c r="AE1140" i="8"/>
  <c r="AE1145" i="8"/>
  <c r="AE1147" i="8"/>
  <c r="AE1149" i="8"/>
  <c r="AE1155" i="8"/>
  <c r="AE1159" i="8"/>
  <c r="AE1162" i="8"/>
  <c r="AE1166" i="8"/>
  <c r="AE1169" i="8"/>
  <c r="AE1171" i="8"/>
  <c r="AE1175" i="8"/>
  <c r="AE1182" i="8"/>
  <c r="AE1184" i="8"/>
  <c r="AE1187" i="8"/>
  <c r="AE1189" i="8"/>
  <c r="AE1197" i="8"/>
  <c r="AE1199" i="8"/>
  <c r="AE1202" i="8"/>
  <c r="AE1204" i="8"/>
  <c r="AE1207" i="8"/>
  <c r="AE1209" i="8"/>
  <c r="AE1214" i="8"/>
  <c r="AE1216" i="8"/>
  <c r="AE1218" i="8"/>
  <c r="AE1220" i="8"/>
  <c r="AE1225" i="8"/>
  <c r="AE1227" i="8"/>
  <c r="AE1229" i="8"/>
  <c r="AE1231" i="8"/>
  <c r="AE1233" i="8"/>
  <c r="AE1237" i="8"/>
  <c r="AE1239" i="8"/>
  <c r="AE1241" i="8"/>
  <c r="AE1246" i="8"/>
  <c r="AE1254" i="8"/>
  <c r="AE1257" i="8"/>
  <c r="AE1261" i="8"/>
  <c r="AE1263" i="8"/>
  <c r="AE1265" i="8"/>
  <c r="AE1272" i="8"/>
  <c r="AE1274" i="8"/>
  <c r="AE1277" i="8"/>
  <c r="AE1282" i="8"/>
  <c r="AE1284" i="8"/>
  <c r="AE1291" i="8"/>
  <c r="AE1293" i="8"/>
  <c r="AE1296" i="8"/>
  <c r="AE1299" i="8"/>
  <c r="AE1301" i="8"/>
  <c r="AE1303" i="8"/>
  <c r="AE1305" i="8"/>
  <c r="AE1307" i="8"/>
  <c r="AE1309" i="8"/>
  <c r="AE1311" i="8"/>
  <c r="AE1315" i="8"/>
  <c r="AE1317" i="8"/>
  <c r="AE1332" i="8"/>
  <c r="AE1334" i="8"/>
  <c r="AE1336" i="8"/>
  <c r="AE1338" i="8"/>
  <c r="AE1344" i="8"/>
  <c r="AE1346" i="8"/>
  <c r="AE1348" i="8"/>
  <c r="AE1350" i="8"/>
  <c r="AE1357" i="8"/>
  <c r="AE1359" i="8"/>
  <c r="AE1361" i="8"/>
  <c r="AE1363" i="8"/>
  <c r="AE1372" i="8"/>
  <c r="AE1381" i="8"/>
  <c r="AE1383" i="8"/>
  <c r="AE1386" i="8"/>
  <c r="AE1390" i="8"/>
  <c r="AE1392" i="8"/>
  <c r="AE1402" i="8"/>
  <c r="P65" i="8"/>
  <c r="P168" i="8"/>
  <c r="P210" i="8"/>
  <c r="P256" i="8"/>
  <c r="P288" i="8"/>
  <c r="P313" i="8"/>
  <c r="P342" i="8"/>
  <c r="P371" i="8"/>
  <c r="P398" i="8"/>
  <c r="P415" i="8"/>
  <c r="P430" i="8"/>
  <c r="P440" i="8"/>
  <c r="P453" i="8"/>
  <c r="P476" i="8"/>
  <c r="P520" i="8"/>
  <c r="P534" i="8"/>
  <c r="P555" i="8"/>
  <c r="P574" i="8"/>
  <c r="P598" i="8"/>
  <c r="P619" i="8"/>
  <c r="P624" i="8"/>
  <c r="P628" i="8"/>
  <c r="P646" i="8"/>
  <c r="P665" i="8"/>
  <c r="P678" i="8"/>
  <c r="P684" i="8"/>
  <c r="P690" i="8"/>
  <c r="P693" i="8"/>
  <c r="P700" i="8"/>
  <c r="P709" i="8"/>
  <c r="P718" i="8"/>
  <c r="P737" i="8"/>
  <c r="P750" i="8"/>
  <c r="P757" i="8"/>
  <c r="P761" i="8"/>
  <c r="P773" i="8"/>
  <c r="P781" i="8"/>
  <c r="P786" i="8"/>
  <c r="P795" i="8"/>
  <c r="P802" i="8"/>
  <c r="P811" i="8"/>
  <c r="P818" i="8"/>
  <c r="P821" i="8"/>
  <c r="P825" i="8"/>
  <c r="P828" i="8"/>
  <c r="P830" i="8"/>
  <c r="P833" i="8"/>
  <c r="P836" i="8"/>
  <c r="P842" i="8"/>
  <c r="P845" i="8"/>
  <c r="P847" i="8"/>
  <c r="P849" i="8"/>
  <c r="P851" i="8"/>
  <c r="P853" i="8"/>
  <c r="P861" i="8"/>
  <c r="P886" i="8"/>
  <c r="P889" i="8"/>
  <c r="P892" i="8"/>
  <c r="P895" i="8"/>
  <c r="P899" i="8"/>
  <c r="P921" i="8"/>
  <c r="P926" i="8"/>
  <c r="P928" i="8"/>
  <c r="P931" i="8"/>
  <c r="P935" i="8"/>
  <c r="P937" i="8"/>
  <c r="P940" i="8"/>
  <c r="P942" i="8"/>
  <c r="P944" i="8"/>
  <c r="P948" i="8"/>
  <c r="P954" i="8"/>
  <c r="P957" i="8"/>
  <c r="P962" i="8"/>
  <c r="P964" i="8"/>
  <c r="P966" i="8"/>
  <c r="P969" i="8"/>
  <c r="P971" i="8"/>
  <c r="P973" i="8"/>
  <c r="P975" i="8"/>
  <c r="P979" i="8"/>
  <c r="P984" i="8"/>
  <c r="P986" i="8"/>
  <c r="P988" i="8"/>
  <c r="P992" i="8"/>
  <c r="P995" i="8"/>
  <c r="P999" i="8"/>
  <c r="P1001" i="8"/>
  <c r="P1004" i="8"/>
  <c r="P1006" i="8"/>
  <c r="P1010" i="8"/>
  <c r="P1019" i="8"/>
  <c r="P1021" i="8"/>
  <c r="P1023" i="8"/>
  <c r="P1054" i="8"/>
  <c r="P1058" i="8"/>
  <c r="P1061" i="8"/>
  <c r="P1063" i="8"/>
  <c r="P1069" i="8"/>
  <c r="P1077" i="8"/>
  <c r="P1081" i="8"/>
  <c r="P1088" i="8"/>
  <c r="P1090" i="8"/>
  <c r="P1093" i="8"/>
  <c r="P1096" i="8"/>
  <c r="P1100" i="8"/>
  <c r="P1103" i="8"/>
  <c r="P1105" i="8"/>
  <c r="P1107" i="8"/>
  <c r="P1114" i="8"/>
  <c r="P1117" i="8"/>
  <c r="P1123" i="8"/>
  <c r="P1125" i="8"/>
  <c r="P1127" i="8"/>
  <c r="P1130" i="8"/>
  <c r="P1136" i="8"/>
  <c r="P1140" i="8"/>
  <c r="P1145" i="8"/>
  <c r="P1147" i="8"/>
  <c r="P1149" i="8"/>
  <c r="P1155" i="8"/>
  <c r="P1159" i="8"/>
  <c r="P1162" i="8"/>
  <c r="P1166" i="8"/>
  <c r="P1169" i="8"/>
  <c r="P1171" i="8"/>
  <c r="P1175" i="8"/>
  <c r="P1182" i="8"/>
  <c r="P1184" i="8"/>
  <c r="P1187" i="8"/>
  <c r="P1189" i="8"/>
  <c r="P1197" i="8"/>
  <c r="P1199" i="8"/>
  <c r="P1202" i="8"/>
  <c r="P1204" i="8"/>
  <c r="P1207" i="8"/>
  <c r="P1209" i="8"/>
  <c r="P1214" i="8"/>
  <c r="P1216" i="8"/>
  <c r="P1218" i="8"/>
  <c r="P1220" i="8"/>
  <c r="P1225" i="8"/>
  <c r="P1227" i="8"/>
  <c r="P1229" i="8"/>
  <c r="P1231" i="8"/>
  <c r="P1233" i="8"/>
  <c r="P1237" i="8"/>
  <c r="P1239" i="8"/>
  <c r="P1241" i="8"/>
  <c r="P1246" i="8"/>
  <c r="P1254" i="8"/>
  <c r="P1257" i="8"/>
  <c r="P1261" i="8"/>
  <c r="P1263" i="8"/>
  <c r="P1265" i="8"/>
  <c r="P1272" i="8"/>
  <c r="P1274" i="8"/>
  <c r="P1277" i="8"/>
  <c r="P1282" i="8"/>
  <c r="P1284" i="8"/>
  <c r="P1291" i="8"/>
  <c r="P1293" i="8"/>
  <c r="P1296" i="8"/>
  <c r="P1299" i="8"/>
  <c r="P1301" i="8"/>
  <c r="P1303" i="8"/>
  <c r="P1305" i="8"/>
  <c r="P1307" i="8"/>
  <c r="P1309" i="8"/>
  <c r="P1311" i="8"/>
  <c r="P1315" i="8"/>
  <c r="P1317" i="8"/>
  <c r="P1332" i="8"/>
  <c r="P1334" i="8"/>
  <c r="P1336" i="8"/>
  <c r="P1338" i="8"/>
  <c r="P1344" i="8"/>
  <c r="P1346" i="8"/>
  <c r="P1348" i="8"/>
  <c r="P1350" i="8"/>
  <c r="P1357" i="8"/>
  <c r="P1359" i="8"/>
  <c r="P1361" i="8"/>
  <c r="P1363" i="8"/>
  <c r="P1372" i="8"/>
  <c r="P1381" i="8"/>
  <c r="P1383" i="8"/>
  <c r="P1386" i="8"/>
  <c r="P1390" i="8"/>
  <c r="P1392" i="8"/>
  <c r="P1402" i="8"/>
  <c r="M203" i="1"/>
  <c r="L65" i="8"/>
  <c r="L168" i="8"/>
  <c r="L210" i="8"/>
  <c r="L256" i="8"/>
  <c r="L288" i="8"/>
  <c r="L313" i="8"/>
  <c r="L342" i="8"/>
  <c r="L371" i="8"/>
  <c r="L398" i="8"/>
  <c r="L415" i="8"/>
  <c r="L430" i="8"/>
  <c r="L440" i="8"/>
  <c r="L453" i="8"/>
  <c r="L476" i="8"/>
  <c r="L520" i="8"/>
  <c r="L534" i="8"/>
  <c r="L555" i="8"/>
  <c r="L574" i="8"/>
  <c r="L598" i="8"/>
  <c r="L619" i="8"/>
  <c r="L624" i="8"/>
  <c r="L628" i="8"/>
  <c r="L646" i="8"/>
  <c r="L665" i="8"/>
  <c r="L678" i="8"/>
  <c r="L684" i="8"/>
  <c r="L690" i="8"/>
  <c r="L693" i="8"/>
  <c r="L700" i="8"/>
  <c r="L709" i="8"/>
  <c r="L718" i="8"/>
  <c r="L737" i="8"/>
  <c r="L750" i="8"/>
  <c r="L757" i="8"/>
  <c r="L761" i="8"/>
  <c r="L773" i="8"/>
  <c r="L781" i="8"/>
  <c r="L786" i="8"/>
  <c r="L795" i="8"/>
  <c r="L802" i="8"/>
  <c r="L811" i="8"/>
  <c r="L818" i="8"/>
  <c r="L821" i="8"/>
  <c r="L825" i="8"/>
  <c r="L828" i="8"/>
  <c r="L830" i="8"/>
  <c r="L833" i="8"/>
  <c r="L836" i="8"/>
  <c r="L842" i="8"/>
  <c r="L845" i="8"/>
  <c r="L847" i="8"/>
  <c r="L849" i="8"/>
  <c r="L851" i="8"/>
  <c r="L853" i="8"/>
  <c r="L861" i="8"/>
  <c r="L886" i="8"/>
  <c r="L889" i="8"/>
  <c r="L892" i="8"/>
  <c r="L895" i="8"/>
  <c r="L899" i="8"/>
  <c r="L921" i="8"/>
  <c r="L926" i="8"/>
  <c r="L928" i="8"/>
  <c r="L931" i="8"/>
  <c r="L935" i="8"/>
  <c r="L937" i="8"/>
  <c r="L940" i="8"/>
  <c r="L942" i="8"/>
  <c r="L944" i="8"/>
  <c r="L948" i="8"/>
  <c r="L954" i="8"/>
  <c r="L957" i="8"/>
  <c r="L962" i="8"/>
  <c r="L964" i="8"/>
  <c r="L966" i="8"/>
  <c r="L969" i="8"/>
  <c r="L971" i="8"/>
  <c r="L973" i="8"/>
  <c r="L975" i="8"/>
  <c r="L979" i="8"/>
  <c r="L984" i="8"/>
  <c r="L986" i="8"/>
  <c r="L988" i="8"/>
  <c r="L992" i="8"/>
  <c r="L995" i="8"/>
  <c r="L999" i="8"/>
  <c r="L1001" i="8"/>
  <c r="L1004" i="8"/>
  <c r="L1006" i="8"/>
  <c r="L1010" i="8"/>
  <c r="L1019" i="8"/>
  <c r="L1021" i="8"/>
  <c r="L1023" i="8"/>
  <c r="L1054" i="8"/>
  <c r="L1058" i="8"/>
  <c r="L1061" i="8"/>
  <c r="L1063" i="8"/>
  <c r="L1069" i="8"/>
  <c r="L1077" i="8"/>
  <c r="L1081" i="8"/>
  <c r="L1088" i="8"/>
  <c r="L1090" i="8"/>
  <c r="L1093" i="8"/>
  <c r="L1096" i="8"/>
  <c r="L1100" i="8"/>
  <c r="L1103" i="8"/>
  <c r="L1105" i="8"/>
  <c r="L1107" i="8"/>
  <c r="L1114" i="8"/>
  <c r="L1117" i="8"/>
  <c r="L1123" i="8"/>
  <c r="L1125" i="8"/>
  <c r="L1127" i="8"/>
  <c r="L1130" i="8"/>
  <c r="L1136" i="8"/>
  <c r="L1140" i="8"/>
  <c r="L1145" i="8"/>
  <c r="L1147" i="8"/>
  <c r="L1149" i="8"/>
  <c r="L1155" i="8"/>
  <c r="L1159" i="8"/>
  <c r="L1162" i="8"/>
  <c r="L1166" i="8"/>
  <c r="L1169" i="8"/>
  <c r="L1171" i="8"/>
  <c r="L1175" i="8"/>
  <c r="L1182" i="8"/>
  <c r="L1184" i="8"/>
  <c r="L1187" i="8"/>
  <c r="L1189" i="8"/>
  <c r="L1197" i="8"/>
  <c r="L1199" i="8"/>
  <c r="L1202" i="8"/>
  <c r="L1204" i="8"/>
  <c r="L1207" i="8"/>
  <c r="L1209" i="8"/>
  <c r="L1214" i="8"/>
  <c r="L1216" i="8"/>
  <c r="L1218" i="8"/>
  <c r="L1220" i="8"/>
  <c r="L1225" i="8"/>
  <c r="L1227" i="8"/>
  <c r="L1229" i="8"/>
  <c r="L1231" i="8"/>
  <c r="L1233" i="8"/>
  <c r="L1237" i="8"/>
  <c r="L1239" i="8"/>
  <c r="L1241" i="8"/>
  <c r="L1246" i="8"/>
  <c r="L1254" i="8"/>
  <c r="L1257" i="8"/>
  <c r="L1261" i="8"/>
  <c r="L1263" i="8"/>
  <c r="L1265" i="8"/>
  <c r="L1272" i="8"/>
  <c r="L1274" i="8"/>
  <c r="L1277" i="8"/>
  <c r="L1282" i="8"/>
  <c r="L1284" i="8"/>
  <c r="L1291" i="8"/>
  <c r="L1293" i="8"/>
  <c r="L1296" i="8"/>
  <c r="L1299" i="8"/>
  <c r="L1301" i="8"/>
  <c r="L1303" i="8"/>
  <c r="L1305" i="8"/>
  <c r="L1307" i="8"/>
  <c r="L1309" i="8"/>
  <c r="L1311" i="8"/>
  <c r="L1315" i="8"/>
  <c r="L1317" i="8"/>
  <c r="L1332" i="8"/>
  <c r="L1334" i="8"/>
  <c r="L1336" i="8"/>
  <c r="L1338" i="8"/>
  <c r="L1344" i="8"/>
  <c r="L1346" i="8"/>
  <c r="L1348" i="8"/>
  <c r="L1350" i="8"/>
  <c r="L1357" i="8"/>
  <c r="L1359" i="8"/>
  <c r="L1361" i="8"/>
  <c r="L1363" i="8"/>
  <c r="L1372" i="8"/>
  <c r="L1381" i="8"/>
  <c r="L1383" i="8"/>
  <c r="L1386" i="8"/>
  <c r="L1390" i="8"/>
  <c r="L1392" i="8"/>
  <c r="L1402" i="8"/>
  <c r="L1404" i="8"/>
  <c r="P1404" i="8"/>
  <c r="O1386" i="8"/>
  <c r="O1390" i="8"/>
  <c r="O1392" i="8"/>
  <c r="O1402" i="8"/>
  <c r="O1404" i="8"/>
  <c r="M65" i="8"/>
  <c r="M168" i="8"/>
  <c r="M210" i="8"/>
  <c r="M256" i="8"/>
  <c r="M288" i="8"/>
  <c r="M313" i="8"/>
  <c r="M342" i="8"/>
  <c r="M371" i="8"/>
  <c r="M398" i="8"/>
  <c r="M415" i="8"/>
  <c r="M430" i="8"/>
  <c r="M440" i="8"/>
  <c r="M453" i="8"/>
  <c r="M476" i="8"/>
  <c r="M520" i="8"/>
  <c r="M534" i="8"/>
  <c r="M555" i="8"/>
  <c r="M574" i="8"/>
  <c r="M598" i="8"/>
  <c r="M619" i="8"/>
  <c r="M624" i="8"/>
  <c r="M628" i="8"/>
  <c r="M646" i="8"/>
  <c r="M665" i="8"/>
  <c r="M678" i="8"/>
  <c r="M684" i="8"/>
  <c r="M690" i="8"/>
  <c r="M693" i="8"/>
  <c r="M700" i="8"/>
  <c r="M709" i="8"/>
  <c r="M718" i="8"/>
  <c r="M737" i="8"/>
  <c r="M750" i="8"/>
  <c r="M757" i="8"/>
  <c r="M761" i="8"/>
  <c r="M773" i="8"/>
  <c r="M781" i="8"/>
  <c r="M786" i="8"/>
  <c r="M795" i="8"/>
  <c r="M802" i="8"/>
  <c r="M811" i="8"/>
  <c r="M818" i="8"/>
  <c r="M821" i="8"/>
  <c r="M825" i="8"/>
  <c r="M828" i="8"/>
  <c r="M830" i="8"/>
  <c r="M833" i="8"/>
  <c r="M836" i="8"/>
  <c r="M842" i="8"/>
  <c r="M845" i="8"/>
  <c r="M847" i="8"/>
  <c r="M849" i="8"/>
  <c r="M851" i="8"/>
  <c r="M853" i="8"/>
  <c r="M861" i="8"/>
  <c r="M886" i="8"/>
  <c r="M889" i="8"/>
  <c r="M892" i="8"/>
  <c r="M895" i="8"/>
  <c r="M899" i="8"/>
  <c r="M921" i="8"/>
  <c r="M926" i="8"/>
  <c r="M928" i="8"/>
  <c r="M931" i="8"/>
  <c r="M935" i="8"/>
  <c r="M937" i="8"/>
  <c r="M940" i="8"/>
  <c r="M942" i="8"/>
  <c r="M944" i="8"/>
  <c r="M948" i="8"/>
  <c r="M954" i="8"/>
  <c r="M957" i="8"/>
  <c r="M962" i="8"/>
  <c r="M964" i="8"/>
  <c r="M966" i="8"/>
  <c r="M969" i="8"/>
  <c r="M971" i="8"/>
  <c r="M973" i="8"/>
  <c r="M975" i="8"/>
  <c r="M979" i="8"/>
  <c r="M984" i="8"/>
  <c r="M986" i="8"/>
  <c r="M988" i="8"/>
  <c r="M992" i="8"/>
  <c r="M995" i="8"/>
  <c r="M999" i="8"/>
  <c r="M1001" i="8"/>
  <c r="M1004" i="8"/>
  <c r="M1006" i="8"/>
  <c r="M1010" i="8"/>
  <c r="M1019" i="8"/>
  <c r="M1021" i="8"/>
  <c r="M1023" i="8"/>
  <c r="M1054" i="8"/>
  <c r="M1058" i="8"/>
  <c r="M1061" i="8"/>
  <c r="M1063" i="8"/>
  <c r="M1069" i="8"/>
  <c r="M1077" i="8"/>
  <c r="M1081" i="8"/>
  <c r="M1088" i="8"/>
  <c r="M1090" i="8"/>
  <c r="M1093" i="8"/>
  <c r="M1096" i="8"/>
  <c r="M1100" i="8"/>
  <c r="M1103" i="8"/>
  <c r="M1105" i="8"/>
  <c r="M1107" i="8"/>
  <c r="M1114" i="8"/>
  <c r="M1117" i="8"/>
  <c r="M1123" i="8"/>
  <c r="M1125" i="8"/>
  <c r="M1127" i="8"/>
  <c r="M1130" i="8"/>
  <c r="M1136" i="8"/>
  <c r="M1140" i="8"/>
  <c r="M1145" i="8"/>
  <c r="M1147" i="8"/>
  <c r="M1149" i="8"/>
  <c r="M1155" i="8"/>
  <c r="M1159" i="8"/>
  <c r="M1162" i="8"/>
  <c r="M1166" i="8"/>
  <c r="M1169" i="8"/>
  <c r="M1171" i="8"/>
  <c r="M1175" i="8"/>
  <c r="M1182" i="8"/>
  <c r="M1184" i="8"/>
  <c r="M1187" i="8"/>
  <c r="M1189" i="8"/>
  <c r="M1197" i="8"/>
  <c r="M1199" i="8"/>
  <c r="M1202" i="8"/>
  <c r="M1204" i="8"/>
  <c r="M1207" i="8"/>
  <c r="M1209" i="8"/>
  <c r="M1214" i="8"/>
  <c r="M1216" i="8"/>
  <c r="M1218" i="8"/>
  <c r="M1220" i="8"/>
  <c r="M1225" i="8"/>
  <c r="M1227" i="8"/>
  <c r="M1229" i="8"/>
  <c r="M1231" i="8"/>
  <c r="M1233" i="8"/>
  <c r="M1237" i="8"/>
  <c r="M1239" i="8"/>
  <c r="M1241" i="8"/>
  <c r="M1246" i="8"/>
  <c r="M1254" i="8"/>
  <c r="M1257" i="8"/>
  <c r="M1261" i="8"/>
  <c r="M1263" i="8"/>
  <c r="M1265" i="8"/>
  <c r="M1272" i="8"/>
  <c r="M1274" i="8"/>
  <c r="M1277" i="8"/>
  <c r="M1282" i="8"/>
  <c r="M1284" i="8"/>
  <c r="M1291" i="8"/>
  <c r="M1293" i="8"/>
  <c r="M1296" i="8"/>
  <c r="M1299" i="8"/>
  <c r="M1301" i="8"/>
  <c r="M1303" i="8"/>
  <c r="M1305" i="8"/>
  <c r="M1307" i="8"/>
  <c r="M1309" i="8"/>
  <c r="M1311" i="8"/>
  <c r="M1315" i="8"/>
  <c r="M1317" i="8"/>
  <c r="M1332" i="8"/>
  <c r="M1334" i="8"/>
  <c r="M1336" i="8"/>
  <c r="M1338" i="8"/>
  <c r="M1344" i="8"/>
  <c r="M1346" i="8"/>
  <c r="M1348" i="8"/>
  <c r="M1350" i="8"/>
  <c r="M1357" i="8"/>
  <c r="M1359" i="8"/>
  <c r="M1361" i="8"/>
  <c r="M1363" i="8"/>
  <c r="M1372" i="8"/>
  <c r="M1381" i="8"/>
  <c r="M1383" i="8"/>
  <c r="M1386" i="8"/>
  <c r="M1390" i="8"/>
  <c r="M1392" i="8"/>
  <c r="M1402" i="8"/>
  <c r="M1404" i="8"/>
  <c r="N65" i="8"/>
  <c r="N168" i="8"/>
  <c r="N210" i="8"/>
  <c r="N256" i="8"/>
  <c r="N288" i="8"/>
  <c r="N313" i="8"/>
  <c r="N342" i="8"/>
  <c r="N371" i="8"/>
  <c r="N398" i="8"/>
  <c r="N415" i="8"/>
  <c r="N430" i="8"/>
  <c r="N440" i="8"/>
  <c r="N453" i="8"/>
  <c r="N476" i="8"/>
  <c r="N520" i="8"/>
  <c r="N534" i="8"/>
  <c r="N555" i="8"/>
  <c r="N574" i="8"/>
  <c r="N598" i="8"/>
  <c r="N619" i="8"/>
  <c r="N624" i="8"/>
  <c r="N628" i="8"/>
  <c r="N646" i="8"/>
  <c r="N665" i="8"/>
  <c r="N678" i="8"/>
  <c r="N684" i="8"/>
  <c r="N690" i="8"/>
  <c r="N693" i="8"/>
  <c r="N700" i="8"/>
  <c r="N709" i="8"/>
  <c r="N718" i="8"/>
  <c r="N737" i="8"/>
  <c r="N750" i="8"/>
  <c r="N757" i="8"/>
  <c r="N761" i="8"/>
  <c r="N773" i="8"/>
  <c r="N781" i="8"/>
  <c r="N786" i="8"/>
  <c r="N795" i="8"/>
  <c r="N802" i="8"/>
  <c r="N811" i="8"/>
  <c r="N818" i="8"/>
  <c r="N821" i="8"/>
  <c r="N825" i="8"/>
  <c r="N828" i="8"/>
  <c r="N830" i="8"/>
  <c r="N833" i="8"/>
  <c r="N836" i="8"/>
  <c r="N842" i="8"/>
  <c r="N845" i="8"/>
  <c r="N847" i="8"/>
  <c r="N849" i="8"/>
  <c r="N851" i="8"/>
  <c r="N853" i="8"/>
  <c r="N861" i="8"/>
  <c r="N886" i="8"/>
  <c r="N889" i="8"/>
  <c r="N892" i="8"/>
  <c r="N895" i="8"/>
  <c r="N899" i="8"/>
  <c r="N921" i="8"/>
  <c r="N926" i="8"/>
  <c r="N928" i="8"/>
  <c r="N931" i="8"/>
  <c r="N935" i="8"/>
  <c r="N937" i="8"/>
  <c r="N940" i="8"/>
  <c r="N942" i="8"/>
  <c r="N944" i="8"/>
  <c r="N948" i="8"/>
  <c r="N954" i="8"/>
  <c r="N957" i="8"/>
  <c r="N962" i="8"/>
  <c r="N964" i="8"/>
  <c r="N966" i="8"/>
  <c r="N969" i="8"/>
  <c r="N971" i="8"/>
  <c r="N973" i="8"/>
  <c r="N975" i="8"/>
  <c r="N979" i="8"/>
  <c r="N984" i="8"/>
  <c r="N986" i="8"/>
  <c r="N988" i="8"/>
  <c r="N992" i="8"/>
  <c r="N995" i="8"/>
  <c r="N999" i="8"/>
  <c r="N1001" i="8"/>
  <c r="N1004" i="8"/>
  <c r="N1006" i="8"/>
  <c r="N1010" i="8"/>
  <c r="N1019" i="8"/>
  <c r="N1021" i="8"/>
  <c r="N1023" i="8"/>
  <c r="N1054" i="8"/>
  <c r="N1058" i="8"/>
  <c r="N1061" i="8"/>
  <c r="N1063" i="8"/>
  <c r="N1069" i="8"/>
  <c r="N1077" i="8"/>
  <c r="N1081" i="8"/>
  <c r="N1088" i="8"/>
  <c r="N1090" i="8"/>
  <c r="N1093" i="8"/>
  <c r="N1096" i="8"/>
  <c r="N1100" i="8"/>
  <c r="N1103" i="8"/>
  <c r="N1105" i="8"/>
  <c r="N1107" i="8"/>
  <c r="N1114" i="8"/>
  <c r="N1117" i="8"/>
  <c r="N1123" i="8"/>
  <c r="N1125" i="8"/>
  <c r="N1127" i="8"/>
  <c r="N1130" i="8"/>
  <c r="N1136" i="8"/>
  <c r="N1140" i="8"/>
  <c r="N1145" i="8"/>
  <c r="N1147" i="8"/>
  <c r="N1149" i="8"/>
  <c r="N1155" i="8"/>
  <c r="N1159" i="8"/>
  <c r="N1162" i="8"/>
  <c r="N1166" i="8"/>
  <c r="N1169" i="8"/>
  <c r="N1171" i="8"/>
  <c r="N1175" i="8"/>
  <c r="N1182" i="8"/>
  <c r="N1184" i="8"/>
  <c r="N1187" i="8"/>
  <c r="N1189" i="8"/>
  <c r="N1197" i="8"/>
  <c r="N1199" i="8"/>
  <c r="N1202" i="8"/>
  <c r="N1204" i="8"/>
  <c r="N1207" i="8"/>
  <c r="N1209" i="8"/>
  <c r="N1214" i="8"/>
  <c r="N1216" i="8"/>
  <c r="N1218" i="8"/>
  <c r="N1220" i="8"/>
  <c r="N1225" i="8"/>
  <c r="N1227" i="8"/>
  <c r="N1229" i="8"/>
  <c r="N1231" i="8"/>
  <c r="N1233" i="8"/>
  <c r="N1237" i="8"/>
  <c r="N1239" i="8"/>
  <c r="N1241" i="8"/>
  <c r="N1246" i="8"/>
  <c r="N1254" i="8"/>
  <c r="N1257" i="8"/>
  <c r="N1261" i="8"/>
  <c r="N1263" i="8"/>
  <c r="N1265" i="8"/>
  <c r="N1272" i="8"/>
  <c r="N1274" i="8"/>
  <c r="N1277" i="8"/>
  <c r="N1282" i="8"/>
  <c r="N1284" i="8"/>
  <c r="N1291" i="8"/>
  <c r="N1293" i="8"/>
  <c r="N1296" i="8"/>
  <c r="N1299" i="8"/>
  <c r="N1301" i="8"/>
  <c r="N1303" i="8"/>
  <c r="N1305" i="8"/>
  <c r="N1307" i="8"/>
  <c r="N1309" i="8"/>
  <c r="N1311" i="8"/>
  <c r="N1315" i="8"/>
  <c r="N1317" i="8"/>
  <c r="N1332" i="8"/>
  <c r="N1334" i="8"/>
  <c r="N1336" i="8"/>
  <c r="N1338" i="8"/>
  <c r="N1344" i="8"/>
  <c r="N1346" i="8"/>
  <c r="N1348" i="8"/>
  <c r="N1350" i="8"/>
  <c r="N1357" i="8"/>
  <c r="N1359" i="8"/>
  <c r="N1361" i="8"/>
  <c r="N1363" i="8"/>
  <c r="N1372" i="8"/>
  <c r="N1381" i="8"/>
  <c r="N1383" i="8"/>
  <c r="N1386" i="8"/>
  <c r="N1390" i="8"/>
  <c r="N1392" i="8"/>
  <c r="N1402" i="8"/>
  <c r="N1404" i="8"/>
  <c r="AE1404" i="8"/>
  <c r="AD1386" i="8"/>
  <c r="AD1390" i="8"/>
  <c r="AD1392" i="8"/>
  <c r="AD1402" i="8"/>
  <c r="AD1404" i="8"/>
  <c r="AB65" i="8"/>
  <c r="AB168" i="8"/>
  <c r="AB210" i="8"/>
  <c r="AB256" i="8"/>
  <c r="AB288" i="8"/>
  <c r="AB313" i="8"/>
  <c r="AB342" i="8"/>
  <c r="AB371" i="8"/>
  <c r="AB398" i="8"/>
  <c r="AB415" i="8"/>
  <c r="AB430" i="8"/>
  <c r="AB440" i="8"/>
  <c r="AB453" i="8"/>
  <c r="AB476" i="8"/>
  <c r="AB520" i="8"/>
  <c r="AB534" i="8"/>
  <c r="AB555" i="8"/>
  <c r="AB574" i="8"/>
  <c r="AB598" i="8"/>
  <c r="AB619" i="8"/>
  <c r="AB624" i="8"/>
  <c r="AB628" i="8"/>
  <c r="AB646" i="8"/>
  <c r="AB665" i="8"/>
  <c r="AB678" i="8"/>
  <c r="AB684" i="8"/>
  <c r="AB690" i="8"/>
  <c r="AB693" i="8"/>
  <c r="AB700" i="8"/>
  <c r="AB709" i="8"/>
  <c r="AB718" i="8"/>
  <c r="AB737" i="8"/>
  <c r="AB750" i="8"/>
  <c r="AB757" i="8"/>
  <c r="AB761" i="8"/>
  <c r="AB773" i="8"/>
  <c r="AB781" i="8"/>
  <c r="AB786" i="8"/>
  <c r="AB795" i="8"/>
  <c r="AB802" i="8"/>
  <c r="AB811" i="8"/>
  <c r="AB818" i="8"/>
  <c r="AB821" i="8"/>
  <c r="AB825" i="8"/>
  <c r="AB828" i="8"/>
  <c r="AB830" i="8"/>
  <c r="AB833" i="8"/>
  <c r="AB836" i="8"/>
  <c r="AB842" i="8"/>
  <c r="AB845" i="8"/>
  <c r="AB847" i="8"/>
  <c r="AB849" i="8"/>
  <c r="AB851" i="8"/>
  <c r="AB853" i="8"/>
  <c r="AB861" i="8"/>
  <c r="AB886" i="8"/>
  <c r="AB889" i="8"/>
  <c r="AB892" i="8"/>
  <c r="AB895" i="8"/>
  <c r="AB899" i="8"/>
  <c r="AB921" i="8"/>
  <c r="AB926" i="8"/>
  <c r="AB928" i="8"/>
  <c r="AB931" i="8"/>
  <c r="AB935" i="8"/>
  <c r="AB937" i="8"/>
  <c r="AB940" i="8"/>
  <c r="AB942" i="8"/>
  <c r="AB944" i="8"/>
  <c r="AB948" i="8"/>
  <c r="AB954" i="8"/>
  <c r="AB957" i="8"/>
  <c r="AB962" i="8"/>
  <c r="AB964" i="8"/>
  <c r="AB966" i="8"/>
  <c r="AB969" i="8"/>
  <c r="AB971" i="8"/>
  <c r="AB973" i="8"/>
  <c r="AB975" i="8"/>
  <c r="AB979" i="8"/>
  <c r="AB984" i="8"/>
  <c r="AB986" i="8"/>
  <c r="AB988" i="8"/>
  <c r="AB992" i="8"/>
  <c r="AB995" i="8"/>
  <c r="AB999" i="8"/>
  <c r="AB1001" i="8"/>
  <c r="AB1004" i="8"/>
  <c r="AB1006" i="8"/>
  <c r="AB1010" i="8"/>
  <c r="AB1019" i="8"/>
  <c r="AB1021" i="8"/>
  <c r="AB1023" i="8"/>
  <c r="AB1054" i="8"/>
  <c r="AB1058" i="8"/>
  <c r="AB1061" i="8"/>
  <c r="AB1063" i="8"/>
  <c r="AB1069" i="8"/>
  <c r="AB1077" i="8"/>
  <c r="AB1081" i="8"/>
  <c r="AB1088" i="8"/>
  <c r="AB1090" i="8"/>
  <c r="AB1093" i="8"/>
  <c r="AB1096" i="8"/>
  <c r="AB1100" i="8"/>
  <c r="AB1103" i="8"/>
  <c r="AB1105" i="8"/>
  <c r="AB1107" i="8"/>
  <c r="AB1114" i="8"/>
  <c r="AB1117" i="8"/>
  <c r="AB1123" i="8"/>
  <c r="AB1125" i="8"/>
  <c r="AB1127" i="8"/>
  <c r="AB1130" i="8"/>
  <c r="AB1136" i="8"/>
  <c r="AB1140" i="8"/>
  <c r="AB1145" i="8"/>
  <c r="AB1147" i="8"/>
  <c r="AB1149" i="8"/>
  <c r="AB1155" i="8"/>
  <c r="AB1159" i="8"/>
  <c r="AB1162" i="8"/>
  <c r="AB1166" i="8"/>
  <c r="AB1169" i="8"/>
  <c r="AB1171" i="8"/>
  <c r="AB1175" i="8"/>
  <c r="AB1182" i="8"/>
  <c r="AB1184" i="8"/>
  <c r="AB1187" i="8"/>
  <c r="AB1189" i="8"/>
  <c r="AB1197" i="8"/>
  <c r="AB1199" i="8"/>
  <c r="AB1202" i="8"/>
  <c r="AB1204" i="8"/>
  <c r="AB1207" i="8"/>
  <c r="AB1209" i="8"/>
  <c r="AB1214" i="8"/>
  <c r="AB1216" i="8"/>
  <c r="AB1218" i="8"/>
  <c r="AB1220" i="8"/>
  <c r="AB1225" i="8"/>
  <c r="AB1227" i="8"/>
  <c r="AB1229" i="8"/>
  <c r="AB1231" i="8"/>
  <c r="AB1233" i="8"/>
  <c r="AB1237" i="8"/>
  <c r="AB1239" i="8"/>
  <c r="AB1241" i="8"/>
  <c r="AB1246" i="8"/>
  <c r="AB1254" i="8"/>
  <c r="AB1257" i="8"/>
  <c r="AB1261" i="8"/>
  <c r="AB1263" i="8"/>
  <c r="AB1265" i="8"/>
  <c r="AB1272" i="8"/>
  <c r="AB1274" i="8"/>
  <c r="AB1277" i="8"/>
  <c r="AB1282" i="8"/>
  <c r="AB1284" i="8"/>
  <c r="AB1291" i="8"/>
  <c r="AB1293" i="8"/>
  <c r="AB1296" i="8"/>
  <c r="AB1299" i="8"/>
  <c r="AB1301" i="8"/>
  <c r="AB1303" i="8"/>
  <c r="AB1305" i="8"/>
  <c r="AB1307" i="8"/>
  <c r="AB1309" i="8"/>
  <c r="AB1311" i="8"/>
  <c r="AB1315" i="8"/>
  <c r="AB1317" i="8"/>
  <c r="AB1332" i="8"/>
  <c r="AB1334" i="8"/>
  <c r="AB1336" i="8"/>
  <c r="AB1338" i="8"/>
  <c r="AB1344" i="8"/>
  <c r="AB1346" i="8"/>
  <c r="AB1348" i="8"/>
  <c r="AB1350" i="8"/>
  <c r="AB1357" i="8"/>
  <c r="AB1359" i="8"/>
  <c r="AB1361" i="8"/>
  <c r="AB1363" i="8"/>
  <c r="AB1372" i="8"/>
  <c r="AB1381" i="8"/>
  <c r="AB1383" i="8"/>
  <c r="AB1386" i="8"/>
  <c r="AB1390" i="8"/>
  <c r="AB1392" i="8"/>
  <c r="AB1402" i="8"/>
  <c r="AB1404" i="8"/>
  <c r="AC65" i="8"/>
  <c r="AC168" i="8"/>
  <c r="AC210" i="8"/>
  <c r="AC256" i="8"/>
  <c r="AC288" i="8"/>
  <c r="AC313" i="8"/>
  <c r="AC342" i="8"/>
  <c r="AC371" i="8"/>
  <c r="AC398" i="8"/>
  <c r="AC415" i="8"/>
  <c r="AC430" i="8"/>
  <c r="AC440" i="8"/>
  <c r="AC453" i="8"/>
  <c r="AC476" i="8"/>
  <c r="AC520" i="8"/>
  <c r="AC534" i="8"/>
  <c r="AC555" i="8"/>
  <c r="AC574" i="8"/>
  <c r="AC598" i="8"/>
  <c r="AC619" i="8"/>
  <c r="AC624" i="8"/>
  <c r="AC628" i="8"/>
  <c r="AC646" i="8"/>
  <c r="AC665" i="8"/>
  <c r="AC678" i="8"/>
  <c r="AC684" i="8"/>
  <c r="AC690" i="8"/>
  <c r="AC693" i="8"/>
  <c r="AC700" i="8"/>
  <c r="AC709" i="8"/>
  <c r="AC718" i="8"/>
  <c r="AC737" i="8"/>
  <c r="AC750" i="8"/>
  <c r="AC757" i="8"/>
  <c r="AC761" i="8"/>
  <c r="AC773" i="8"/>
  <c r="AC781" i="8"/>
  <c r="AC786" i="8"/>
  <c r="AC795" i="8"/>
  <c r="AC802" i="8"/>
  <c r="AC811" i="8"/>
  <c r="AC818" i="8"/>
  <c r="AC821" i="8"/>
  <c r="AC825" i="8"/>
  <c r="AC828" i="8"/>
  <c r="AC830" i="8"/>
  <c r="AC833" i="8"/>
  <c r="AC836" i="8"/>
  <c r="AC842" i="8"/>
  <c r="AC845" i="8"/>
  <c r="AC847" i="8"/>
  <c r="AC849" i="8"/>
  <c r="AC851" i="8"/>
  <c r="AC853" i="8"/>
  <c r="AC861" i="8"/>
  <c r="AC886" i="8"/>
  <c r="AC889" i="8"/>
  <c r="AC892" i="8"/>
  <c r="AC895" i="8"/>
  <c r="AC899" i="8"/>
  <c r="AC921" i="8"/>
  <c r="AC926" i="8"/>
  <c r="AC928" i="8"/>
  <c r="AC931" i="8"/>
  <c r="AC935" i="8"/>
  <c r="AC937" i="8"/>
  <c r="AC940" i="8"/>
  <c r="AC942" i="8"/>
  <c r="AC944" i="8"/>
  <c r="AC948" i="8"/>
  <c r="AC954" i="8"/>
  <c r="AC957" i="8"/>
  <c r="AC962" i="8"/>
  <c r="AC964" i="8"/>
  <c r="AC966" i="8"/>
  <c r="AC969" i="8"/>
  <c r="AC971" i="8"/>
  <c r="AC973" i="8"/>
  <c r="AC975" i="8"/>
  <c r="AC979" i="8"/>
  <c r="AC984" i="8"/>
  <c r="AC986" i="8"/>
  <c r="AC988" i="8"/>
  <c r="AC992" i="8"/>
  <c r="AC995" i="8"/>
  <c r="AC999" i="8"/>
  <c r="AC1001" i="8"/>
  <c r="AC1004" i="8"/>
  <c r="AC1006" i="8"/>
  <c r="AC1010" i="8"/>
  <c r="AC1019" i="8"/>
  <c r="AC1021" i="8"/>
  <c r="AC1023" i="8"/>
  <c r="AC1054" i="8"/>
  <c r="AC1058" i="8"/>
  <c r="AC1061" i="8"/>
  <c r="AC1063" i="8"/>
  <c r="AC1069" i="8"/>
  <c r="AC1077" i="8"/>
  <c r="AC1081" i="8"/>
  <c r="AC1088" i="8"/>
  <c r="AC1090" i="8"/>
  <c r="AC1093" i="8"/>
  <c r="AC1096" i="8"/>
  <c r="AC1100" i="8"/>
  <c r="AC1103" i="8"/>
  <c r="AC1105" i="8"/>
  <c r="AC1107" i="8"/>
  <c r="AC1114" i="8"/>
  <c r="AC1117" i="8"/>
  <c r="AC1123" i="8"/>
  <c r="AC1125" i="8"/>
  <c r="AC1127" i="8"/>
  <c r="AC1130" i="8"/>
  <c r="AC1136" i="8"/>
  <c r="AC1140" i="8"/>
  <c r="AC1145" i="8"/>
  <c r="AC1147" i="8"/>
  <c r="AC1149" i="8"/>
  <c r="AC1155" i="8"/>
  <c r="AC1159" i="8"/>
  <c r="AC1162" i="8"/>
  <c r="AC1166" i="8"/>
  <c r="AC1169" i="8"/>
  <c r="AC1171" i="8"/>
  <c r="AC1175" i="8"/>
  <c r="AC1182" i="8"/>
  <c r="AC1184" i="8"/>
  <c r="AC1187" i="8"/>
  <c r="AC1189" i="8"/>
  <c r="AC1197" i="8"/>
  <c r="AC1199" i="8"/>
  <c r="AC1202" i="8"/>
  <c r="AC1204" i="8"/>
  <c r="AC1207" i="8"/>
  <c r="AC1209" i="8"/>
  <c r="AC1214" i="8"/>
  <c r="AC1216" i="8"/>
  <c r="AC1218" i="8"/>
  <c r="AC1220" i="8"/>
  <c r="AC1225" i="8"/>
  <c r="AC1227" i="8"/>
  <c r="AC1229" i="8"/>
  <c r="AC1231" i="8"/>
  <c r="AC1233" i="8"/>
  <c r="AC1237" i="8"/>
  <c r="AC1239" i="8"/>
  <c r="AC1241" i="8"/>
  <c r="AC1246" i="8"/>
  <c r="AC1254" i="8"/>
  <c r="AC1257" i="8"/>
  <c r="AC1261" i="8"/>
  <c r="AC1263" i="8"/>
  <c r="AC1265" i="8"/>
  <c r="AC1272" i="8"/>
  <c r="AC1274" i="8"/>
  <c r="AC1277" i="8"/>
  <c r="AC1282" i="8"/>
  <c r="AC1284" i="8"/>
  <c r="AC1291" i="8"/>
  <c r="AC1293" i="8"/>
  <c r="AC1296" i="8"/>
  <c r="AC1299" i="8"/>
  <c r="AC1301" i="8"/>
  <c r="AC1303" i="8"/>
  <c r="AC1305" i="8"/>
  <c r="AC1307" i="8"/>
  <c r="AC1309" i="8"/>
  <c r="AC1311" i="8"/>
  <c r="AC1315" i="8"/>
  <c r="AC1317" i="8"/>
  <c r="AC1332" i="8"/>
  <c r="AC1334" i="8"/>
  <c r="AC1336" i="8"/>
  <c r="AC1338" i="8"/>
  <c r="AC1344" i="8"/>
  <c r="AC1346" i="8"/>
  <c r="AC1348" i="8"/>
  <c r="AC1350" i="8"/>
  <c r="AC1357" i="8"/>
  <c r="AC1359" i="8"/>
  <c r="AC1361" i="8"/>
  <c r="AC1363" i="8"/>
  <c r="AC1372" i="8"/>
  <c r="AC1381" i="8"/>
  <c r="AC1383" i="8"/>
  <c r="AC1386" i="8"/>
  <c r="AC1390" i="8"/>
  <c r="AC1392" i="8"/>
  <c r="AC1402" i="8"/>
  <c r="AC1404" i="8"/>
  <c r="AA65" i="8"/>
  <c r="AA168" i="8"/>
  <c r="AA210" i="8"/>
  <c r="AA256" i="8"/>
  <c r="AA288" i="8"/>
  <c r="AA313" i="8"/>
  <c r="AA342" i="8"/>
  <c r="AA371" i="8"/>
  <c r="AA398" i="8"/>
  <c r="AA415" i="8"/>
  <c r="AA430" i="8"/>
  <c r="AA440" i="8"/>
  <c r="AA453" i="8"/>
  <c r="AA476" i="8"/>
  <c r="AA520" i="8"/>
  <c r="AA534" i="8"/>
  <c r="AA555" i="8"/>
  <c r="AA574" i="8"/>
  <c r="AA598" i="8"/>
  <c r="AA619" i="8"/>
  <c r="AA624" i="8"/>
  <c r="AA628" i="8"/>
  <c r="AA646" i="8"/>
  <c r="AA665" i="8"/>
  <c r="AA678" i="8"/>
  <c r="AA684" i="8"/>
  <c r="AA690" i="8"/>
  <c r="AA693" i="8"/>
  <c r="AA700" i="8"/>
  <c r="AA709" i="8"/>
  <c r="AA718" i="8"/>
  <c r="AA737" i="8"/>
  <c r="AA750" i="8"/>
  <c r="AA757" i="8"/>
  <c r="AA761" i="8"/>
  <c r="AA773" i="8"/>
  <c r="AA781" i="8"/>
  <c r="AA786" i="8"/>
  <c r="AA795" i="8"/>
  <c r="AA802" i="8"/>
  <c r="AA811" i="8"/>
  <c r="AA818" i="8"/>
  <c r="AA821" i="8"/>
  <c r="AA825" i="8"/>
  <c r="AA828" i="8"/>
  <c r="AA830" i="8"/>
  <c r="AA833" i="8"/>
  <c r="AA836" i="8"/>
  <c r="AA842" i="8"/>
  <c r="AA845" i="8"/>
  <c r="AA847" i="8"/>
  <c r="AA849" i="8"/>
  <c r="AA851" i="8"/>
  <c r="AA853" i="8"/>
  <c r="AA861" i="8"/>
  <c r="AA886" i="8"/>
  <c r="AA889" i="8"/>
  <c r="AA892" i="8"/>
  <c r="AA895" i="8"/>
  <c r="AA899" i="8"/>
  <c r="AA921" i="8"/>
  <c r="AA926" i="8"/>
  <c r="AA928" i="8"/>
  <c r="AA931" i="8"/>
  <c r="AA935" i="8"/>
  <c r="AA937" i="8"/>
  <c r="AA940" i="8"/>
  <c r="AA942" i="8"/>
  <c r="AA944" i="8"/>
  <c r="AA948" i="8"/>
  <c r="AA954" i="8"/>
  <c r="AA957" i="8"/>
  <c r="AA962" i="8"/>
  <c r="AA964" i="8"/>
  <c r="AA966" i="8"/>
  <c r="AA969" i="8"/>
  <c r="AA971" i="8"/>
  <c r="AA973" i="8"/>
  <c r="AA975" i="8"/>
  <c r="AA979" i="8"/>
  <c r="AA984" i="8"/>
  <c r="AA986" i="8"/>
  <c r="AA988" i="8"/>
  <c r="AA992" i="8"/>
  <c r="AA995" i="8"/>
  <c r="AA999" i="8"/>
  <c r="AA1001" i="8"/>
  <c r="AA1004" i="8"/>
  <c r="AA1006" i="8"/>
  <c r="AA1010" i="8"/>
  <c r="AA1019" i="8"/>
  <c r="AA1021" i="8"/>
  <c r="AA1023" i="8"/>
  <c r="AA1054" i="8"/>
  <c r="AA1058" i="8"/>
  <c r="AA1061" i="8"/>
  <c r="AA1063" i="8"/>
  <c r="AA1069" i="8"/>
  <c r="AA1077" i="8"/>
  <c r="AA1081" i="8"/>
  <c r="AA1088" i="8"/>
  <c r="AA1090" i="8"/>
  <c r="AA1093" i="8"/>
  <c r="AA1096" i="8"/>
  <c r="AA1100" i="8"/>
  <c r="AA1103" i="8"/>
  <c r="AA1105" i="8"/>
  <c r="AA1107" i="8"/>
  <c r="AA1114" i="8"/>
  <c r="AA1117" i="8"/>
  <c r="AA1123" i="8"/>
  <c r="AA1125" i="8"/>
  <c r="AA1127" i="8"/>
  <c r="AA1130" i="8"/>
  <c r="AA1136" i="8"/>
  <c r="AA1140" i="8"/>
  <c r="AA1145" i="8"/>
  <c r="AA1147" i="8"/>
  <c r="AA1149" i="8"/>
  <c r="AA1155" i="8"/>
  <c r="AA1159" i="8"/>
  <c r="AA1162" i="8"/>
  <c r="AA1166" i="8"/>
  <c r="AA1169" i="8"/>
  <c r="AA1171" i="8"/>
  <c r="AA1175" i="8"/>
  <c r="AA1182" i="8"/>
  <c r="AA1184" i="8"/>
  <c r="AA1187" i="8"/>
  <c r="AA1189" i="8"/>
  <c r="AA1197" i="8"/>
  <c r="AA1199" i="8"/>
  <c r="AA1202" i="8"/>
  <c r="AA1204" i="8"/>
  <c r="AA1207" i="8"/>
  <c r="AA1209" i="8"/>
  <c r="AA1214" i="8"/>
  <c r="AA1216" i="8"/>
  <c r="AA1218" i="8"/>
  <c r="AA1220" i="8"/>
  <c r="AA1225" i="8"/>
  <c r="AA1227" i="8"/>
  <c r="AA1229" i="8"/>
  <c r="AA1231" i="8"/>
  <c r="AA1233" i="8"/>
  <c r="AA1237" i="8"/>
  <c r="AA1239" i="8"/>
  <c r="AA1241" i="8"/>
  <c r="AA1246" i="8"/>
  <c r="AA1254" i="8"/>
  <c r="AA1257" i="8"/>
  <c r="AA1261" i="8"/>
  <c r="AA1263" i="8"/>
  <c r="AA1265" i="8"/>
  <c r="AA1272" i="8"/>
  <c r="AA1274" i="8"/>
  <c r="AA1277" i="8"/>
  <c r="AA1282" i="8"/>
  <c r="AA1284" i="8"/>
  <c r="AA1291" i="8"/>
  <c r="AA1293" i="8"/>
  <c r="AA1296" i="8"/>
  <c r="AA1299" i="8"/>
  <c r="AA1301" i="8"/>
  <c r="AA1303" i="8"/>
  <c r="AA1305" i="8"/>
  <c r="AA1307" i="8"/>
  <c r="AA1309" i="8"/>
  <c r="AA1311" i="8"/>
  <c r="AA1315" i="8"/>
  <c r="AA1317" i="8"/>
  <c r="AA1332" i="8"/>
  <c r="AA1334" i="8"/>
  <c r="AA1336" i="8"/>
  <c r="AA1338" i="8"/>
  <c r="AA1344" i="8"/>
  <c r="AA1346" i="8"/>
  <c r="AA1348" i="8"/>
  <c r="AA1350" i="8"/>
  <c r="AA1357" i="8"/>
  <c r="AA1359" i="8"/>
  <c r="AA1361" i="8"/>
  <c r="AA1363" i="8"/>
  <c r="AA1372" i="8"/>
  <c r="AA1381" i="8"/>
  <c r="AA1383" i="8"/>
  <c r="AA1386" i="8"/>
  <c r="AA1390" i="8"/>
  <c r="AA1392" i="8"/>
  <c r="AA1402" i="8"/>
  <c r="AA1404" i="8"/>
  <c r="AY1383" i="8"/>
  <c r="AX1383" i="8"/>
  <c r="AW1383" i="8"/>
  <c r="AV1383" i="8"/>
  <c r="AY1233" i="8"/>
  <c r="AX1233" i="8"/>
  <c r="AW1233" i="8"/>
  <c r="AV1233" i="8"/>
  <c r="AY823" i="8"/>
  <c r="AX823" i="8"/>
  <c r="AW823" i="8"/>
  <c r="AV823" i="8"/>
  <c r="AY530" i="8"/>
  <c r="AX530" i="8"/>
  <c r="AW530" i="8"/>
  <c r="AV530" i="8"/>
  <c r="AY449" i="8"/>
  <c r="AX449" i="8"/>
  <c r="AW449" i="8"/>
  <c r="AV449" i="8"/>
  <c r="AY427" i="8"/>
  <c r="AX427" i="8"/>
  <c r="AW427" i="8"/>
  <c r="AV427" i="8"/>
  <c r="AY201" i="8"/>
  <c r="AX201" i="8"/>
  <c r="AW201" i="8"/>
  <c r="AV201" i="8"/>
  <c r="AY154" i="8"/>
  <c r="AX154" i="8"/>
  <c r="AW154" i="8"/>
  <c r="AV154" i="8"/>
  <c r="X823" i="8"/>
  <c r="V823" i="8"/>
  <c r="W823" i="8" s="1"/>
  <c r="U823" i="8"/>
  <c r="T823" i="8"/>
  <c r="X530" i="8"/>
  <c r="V530" i="8"/>
  <c r="W530" i="8" s="1"/>
  <c r="U530" i="8"/>
  <c r="T530" i="8"/>
  <c r="X449" i="8"/>
  <c r="V449" i="8"/>
  <c r="W449" i="8" s="1"/>
  <c r="U449" i="8"/>
  <c r="T449" i="8"/>
  <c r="AY60" i="8"/>
  <c r="AX60" i="8"/>
  <c r="AW60" i="8"/>
  <c r="AV60" i="8"/>
  <c r="AY59" i="8"/>
  <c r="AX59" i="8"/>
  <c r="AW59" i="8"/>
  <c r="AV59" i="8"/>
  <c r="AY1255" i="8"/>
  <c r="AX1255" i="8"/>
  <c r="AW1255" i="8"/>
  <c r="AV1255" i="8"/>
  <c r="AT1257" i="8"/>
  <c r="AR1257" i="8"/>
  <c r="AP1257" i="8"/>
  <c r="AN1257" i="8"/>
  <c r="AL1257" i="8"/>
  <c r="AJ1257" i="8"/>
  <c r="AI1257" i="8"/>
  <c r="AG1257" i="8"/>
  <c r="Z1257" i="8"/>
  <c r="Y1257" i="8"/>
  <c r="U1255" i="8"/>
  <c r="U1257" i="8" s="1"/>
  <c r="V1255" i="8"/>
  <c r="V1257" i="8" s="1"/>
  <c r="H1257" i="8"/>
  <c r="G1257" i="8"/>
  <c r="AT1233" i="8"/>
  <c r="AR1233" i="8"/>
  <c r="AP1233" i="8"/>
  <c r="AN1233" i="8"/>
  <c r="AL1233" i="8"/>
  <c r="AJ1233" i="8"/>
  <c r="AI1233" i="8"/>
  <c r="AG1233" i="8"/>
  <c r="Z1233" i="8"/>
  <c r="Y1233" i="8"/>
  <c r="U1233" i="8"/>
  <c r="V1233" i="8"/>
  <c r="H1233" i="8"/>
  <c r="G1233" i="8"/>
  <c r="AT1383" i="8"/>
  <c r="AR1383" i="8"/>
  <c r="AP1383" i="8"/>
  <c r="AN1383" i="8"/>
  <c r="AL1383" i="8"/>
  <c r="AJ1383" i="8"/>
  <c r="AI1383" i="8"/>
  <c r="AG1383" i="8"/>
  <c r="Z1383" i="8"/>
  <c r="Y1383" i="8"/>
  <c r="U1383" i="8"/>
  <c r="V1383" i="8"/>
  <c r="H1383" i="8"/>
  <c r="X991" i="8"/>
  <c r="V991" i="8"/>
  <c r="U991" i="8"/>
  <c r="T991" i="8"/>
  <c r="X873" i="8"/>
  <c r="V873" i="8"/>
  <c r="W873" i="8" s="1"/>
  <c r="U873" i="8"/>
  <c r="T873" i="8"/>
  <c r="X625" i="8"/>
  <c r="V625" i="8"/>
  <c r="W625" i="8" s="1"/>
  <c r="U625" i="8"/>
  <c r="T625" i="8"/>
  <c r="X460" i="8"/>
  <c r="V460" i="8"/>
  <c r="U460" i="8"/>
  <c r="T460" i="8"/>
  <c r="M202" i="1"/>
  <c r="AY1230" i="8"/>
  <c r="AY1231" i="8" s="1"/>
  <c r="AX1230" i="8"/>
  <c r="AX1231" i="8" s="1"/>
  <c r="AW1230" i="8"/>
  <c r="AW1231" i="8" s="1"/>
  <c r="AV1230" i="8"/>
  <c r="AV1231" i="8" s="1"/>
  <c r="AY245" i="8"/>
  <c r="AX245" i="8"/>
  <c r="AW245" i="8"/>
  <c r="AV245" i="8"/>
  <c r="AT1231" i="8"/>
  <c r="AR1231" i="8"/>
  <c r="AP1231" i="8"/>
  <c r="AN1231" i="8"/>
  <c r="AL1231" i="8"/>
  <c r="AJ1231" i="8"/>
  <c r="AI1231" i="8"/>
  <c r="AG1231" i="8"/>
  <c r="Z1231" i="8"/>
  <c r="Y1231" i="8"/>
  <c r="H1231" i="8"/>
  <c r="G1231" i="8"/>
  <c r="U1231" i="8"/>
  <c r="V1231" i="8"/>
  <c r="W1231" i="8" s="1"/>
  <c r="AV1403" i="8"/>
  <c r="AV1404" i="8" s="1"/>
  <c r="AV1393" i="8"/>
  <c r="AV1394" i="8"/>
  <c r="AV1395" i="8"/>
  <c r="AV1396" i="8"/>
  <c r="AV1397" i="8"/>
  <c r="AV1398" i="8"/>
  <c r="AV1399" i="8"/>
  <c r="AV1400" i="8"/>
  <c r="AV1401" i="8"/>
  <c r="AV1391" i="8"/>
  <c r="AV1392" i="8" s="1"/>
  <c r="AV1387" i="8"/>
  <c r="AV1389" i="8"/>
  <c r="AV1384" i="8"/>
  <c r="AV1385" i="8"/>
  <c r="AV1373" i="8"/>
  <c r="AV1374" i="8"/>
  <c r="AV1375" i="8"/>
  <c r="AV1376" i="8"/>
  <c r="AV1377" i="8"/>
  <c r="AV1378" i="8"/>
  <c r="AV1379" i="8"/>
  <c r="AV1380" i="8"/>
  <c r="AV1365" i="8"/>
  <c r="AV1366" i="8"/>
  <c r="AV1367" i="8"/>
  <c r="AV1368" i="8"/>
  <c r="AV1369" i="8"/>
  <c r="AV1370" i="8"/>
  <c r="AV1371" i="8"/>
  <c r="AV1362" i="8"/>
  <c r="AV1363" i="8" s="1"/>
  <c r="AV1360" i="8"/>
  <c r="AV1361" i="8" s="1"/>
  <c r="AV1358" i="8"/>
  <c r="AV1359" i="8" s="1"/>
  <c r="AV1351" i="8"/>
  <c r="AV1352" i="8"/>
  <c r="AV1353" i="8"/>
  <c r="AV1354" i="8"/>
  <c r="AV1355" i="8"/>
  <c r="AV1356" i="8"/>
  <c r="AV1349" i="8"/>
  <c r="AV1350" i="8" s="1"/>
  <c r="AV1347" i="8"/>
  <c r="AV1348" i="8" s="1"/>
  <c r="AV1345" i="8"/>
  <c r="AV1346" i="8" s="1"/>
  <c r="AV1339" i="8"/>
  <c r="AV1340" i="8"/>
  <c r="AV1341" i="8"/>
  <c r="AV1342" i="8"/>
  <c r="AV1337" i="8"/>
  <c r="AV1335" i="8"/>
  <c r="AV1336" i="8" s="1"/>
  <c r="AV1333" i="8"/>
  <c r="AV1334" i="8" s="1"/>
  <c r="AV1318" i="8"/>
  <c r="AV1319" i="8"/>
  <c r="AV1320" i="8"/>
  <c r="AV1321" i="8"/>
  <c r="AV1322" i="8"/>
  <c r="AV1323" i="8"/>
  <c r="AV1324" i="8"/>
  <c r="AV1325" i="8"/>
  <c r="AV1326" i="8"/>
  <c r="AV1316" i="8"/>
  <c r="AV1317" i="8" s="1"/>
  <c r="AV1312" i="8"/>
  <c r="AV1313" i="8"/>
  <c r="AV1314" i="8"/>
  <c r="AV1310" i="8"/>
  <c r="AV1311" i="8" s="1"/>
  <c r="AV1308" i="8"/>
  <c r="AV1309" i="8" s="1"/>
  <c r="AV985" i="8"/>
  <c r="AV986" i="8" s="1"/>
  <c r="AV987" i="8"/>
  <c r="AV988" i="8" s="1"/>
  <c r="AV947" i="8"/>
  <c r="AV948" i="8" s="1"/>
  <c r="AV1306" i="8"/>
  <c r="AV1307" i="8" s="1"/>
  <c r="AV1304" i="8"/>
  <c r="AV1305" i="8" s="1"/>
  <c r="AV1302" i="8"/>
  <c r="AV1303" i="8" s="1"/>
  <c r="AV1300" i="8"/>
  <c r="AV1301" i="8" s="1"/>
  <c r="AV1297" i="8"/>
  <c r="AV1298" i="8"/>
  <c r="AV1294" i="8"/>
  <c r="AV1295" i="8"/>
  <c r="AV1292" i="8"/>
  <c r="AV1293" i="8" s="1"/>
  <c r="AV1285" i="8"/>
  <c r="AV1286" i="8"/>
  <c r="AV1287" i="8"/>
  <c r="AV1288" i="8"/>
  <c r="AV1289" i="8"/>
  <c r="AV1283" i="8"/>
  <c r="AV1284" i="8" s="1"/>
  <c r="AV1278" i="8"/>
  <c r="AV1279" i="8"/>
  <c r="AV1280" i="8"/>
  <c r="AV1281" i="8"/>
  <c r="AV1275" i="8"/>
  <c r="AV1276" i="8"/>
  <c r="AV1273" i="8"/>
  <c r="AV1274" i="8" s="1"/>
  <c r="AV1270" i="8"/>
  <c r="AV1271" i="8"/>
  <c r="AV1269" i="8"/>
  <c r="AV1264" i="8"/>
  <c r="AV1265" i="8" s="1"/>
  <c r="AV1262" i="8"/>
  <c r="AV1260" i="8"/>
  <c r="AV1249" i="8"/>
  <c r="AV1250" i="8"/>
  <c r="AV1251" i="8"/>
  <c r="AV1252" i="8"/>
  <c r="AV1253" i="8"/>
  <c r="AV1248" i="8"/>
  <c r="AV1242" i="8"/>
  <c r="AV1243" i="8"/>
  <c r="AV1244" i="8"/>
  <c r="AV1245" i="8"/>
  <c r="AV1240" i="8"/>
  <c r="AV1241" i="8" s="1"/>
  <c r="AV1238" i="8"/>
  <c r="AV1239" i="8" s="1"/>
  <c r="AV1234" i="8"/>
  <c r="AV1235" i="8"/>
  <c r="AV1236" i="8"/>
  <c r="AV1228" i="8"/>
  <c r="AV1229" i="8" s="1"/>
  <c r="AV1226" i="8"/>
  <c r="AV1227" i="8" s="1"/>
  <c r="AV1221" i="8"/>
  <c r="AV1222" i="8"/>
  <c r="AV1223" i="8"/>
  <c r="AV1224" i="8"/>
  <c r="AV1219" i="8"/>
  <c r="AV1220" i="8" s="1"/>
  <c r="AV1217" i="8"/>
  <c r="AV1218" i="8" s="1"/>
  <c r="AV1215" i="8"/>
  <c r="AV1216" i="8" s="1"/>
  <c r="AV1212" i="8"/>
  <c r="AV1213" i="8"/>
  <c r="AV1208" i="8"/>
  <c r="AV1209" i="8" s="1"/>
  <c r="AV1205" i="8"/>
  <c r="AV1206" i="8"/>
  <c r="AV1203" i="8"/>
  <c r="AV1204" i="8" s="1"/>
  <c r="AV1200" i="8"/>
  <c r="AV1201" i="8"/>
  <c r="AV1198" i="8"/>
  <c r="AV1199" i="8" s="1"/>
  <c r="AV1190" i="8"/>
  <c r="AV1191" i="8"/>
  <c r="AV1192" i="8"/>
  <c r="AV1193" i="8"/>
  <c r="AV1194" i="8"/>
  <c r="AV1195" i="8"/>
  <c r="AV1196" i="8"/>
  <c r="AV1188" i="8"/>
  <c r="AV1189" i="8" s="1"/>
  <c r="AV1185" i="8"/>
  <c r="AV1186" i="8"/>
  <c r="AV1183" i="8"/>
  <c r="AV1184" i="8" s="1"/>
  <c r="AV1178" i="8"/>
  <c r="AV1179" i="8"/>
  <c r="AV1180" i="8"/>
  <c r="AV1181" i="8"/>
  <c r="AV1176" i="8"/>
  <c r="AV1177" i="8" s="1"/>
  <c r="AV1172" i="8"/>
  <c r="AV1173" i="8"/>
  <c r="AV1174" i="8"/>
  <c r="AV1170" i="8"/>
  <c r="AV1167" i="8"/>
  <c r="AV1168" i="8"/>
  <c r="AV1163" i="8"/>
  <c r="AV1164" i="8"/>
  <c r="AV1165" i="8"/>
  <c r="AV1160" i="8"/>
  <c r="AV1161" i="8"/>
  <c r="AV1156" i="8"/>
  <c r="AV1157" i="8"/>
  <c r="AV1158" i="8"/>
  <c r="AV1150" i="8"/>
  <c r="AV1151" i="8"/>
  <c r="AV1152" i="8"/>
  <c r="AV1153" i="8"/>
  <c r="AV1154" i="8"/>
  <c r="AV1148" i="8"/>
  <c r="AV1149" i="8" s="1"/>
  <c r="AV1146" i="8"/>
  <c r="AV1147" i="8" s="1"/>
  <c r="AV1141" i="8"/>
  <c r="AV1142" i="8"/>
  <c r="AV1143" i="8"/>
  <c r="AV1144" i="8"/>
  <c r="AV1137" i="8"/>
  <c r="AV1138" i="8"/>
  <c r="AV1139" i="8"/>
  <c r="AV1131" i="8"/>
  <c r="AV1132" i="8"/>
  <c r="AV1133" i="8"/>
  <c r="AV1134" i="8"/>
  <c r="AV1135" i="8"/>
  <c r="AV1128" i="8"/>
  <c r="AV1129" i="8"/>
  <c r="AV1126" i="8"/>
  <c r="AV1127" i="8" s="1"/>
  <c r="AV1124" i="8"/>
  <c r="AV1125" i="8" s="1"/>
  <c r="AV1118" i="8"/>
  <c r="AV1119" i="8"/>
  <c r="AV1120" i="8"/>
  <c r="AV1121" i="8"/>
  <c r="AV1122" i="8"/>
  <c r="AV1115" i="8"/>
  <c r="AV1116" i="8"/>
  <c r="AV1108" i="8"/>
  <c r="AV1109" i="8"/>
  <c r="AV1110" i="8"/>
  <c r="AV1111" i="8"/>
  <c r="AV1112" i="8"/>
  <c r="AV1113" i="8"/>
  <c r="AV1106" i="8"/>
  <c r="AV1107" i="8" s="1"/>
  <c r="AV1104" i="8"/>
  <c r="AV1105" i="8" s="1"/>
  <c r="AV1101" i="8"/>
  <c r="AV1102" i="8"/>
  <c r="AV1097" i="8"/>
  <c r="AV1098" i="8"/>
  <c r="AV1099" i="8"/>
  <c r="AV1094" i="8"/>
  <c r="AV1095" i="8"/>
  <c r="AV1091" i="8"/>
  <c r="AV1092" i="8"/>
  <c r="AV1089" i="8"/>
  <c r="AV1090" i="8" s="1"/>
  <c r="AV1082" i="8"/>
  <c r="AV1083" i="8"/>
  <c r="AV1084" i="8"/>
  <c r="AV1085" i="8"/>
  <c r="AV1086" i="8"/>
  <c r="AV1087" i="8"/>
  <c r="AV1078" i="8"/>
  <c r="AV1079" i="8"/>
  <c r="AV1080" i="8"/>
  <c r="AV1070" i="8"/>
  <c r="AV1071" i="8"/>
  <c r="AV1072" i="8"/>
  <c r="AV1073" i="8"/>
  <c r="AV1074" i="8"/>
  <c r="AV1075" i="8"/>
  <c r="AV1076" i="8"/>
  <c r="AV1064" i="8"/>
  <c r="AV1065" i="8"/>
  <c r="AV1066" i="8"/>
  <c r="AV1067" i="8"/>
  <c r="AV1068" i="8"/>
  <c r="AV1062" i="8"/>
  <c r="AV1063" i="8" s="1"/>
  <c r="AV1059" i="8"/>
  <c r="AV1060" i="8"/>
  <c r="AV1055" i="8"/>
  <c r="AV1056" i="8"/>
  <c r="AV1057" i="8"/>
  <c r="AV1044" i="8"/>
  <c r="AV1045" i="8"/>
  <c r="AV1046" i="8"/>
  <c r="AV1047" i="8"/>
  <c r="AV1048" i="8"/>
  <c r="AV1049" i="8"/>
  <c r="AV1050" i="8"/>
  <c r="AV1051" i="8"/>
  <c r="AV1052" i="8"/>
  <c r="AV1053" i="8"/>
  <c r="AV1024" i="8"/>
  <c r="AV1028" i="8" s="1"/>
  <c r="AV1022" i="8"/>
  <c r="AV1023" i="8" s="1"/>
  <c r="AV1020" i="8"/>
  <c r="AV1021" i="8" s="1"/>
  <c r="AV1017" i="8"/>
  <c r="AV1018" i="8"/>
  <c r="AV1016" i="8"/>
  <c r="AV1007" i="8"/>
  <c r="AV1008" i="8"/>
  <c r="AV1009" i="8"/>
  <c r="AV1005" i="8"/>
  <c r="AV1006" i="8" s="1"/>
  <c r="AV1002" i="8"/>
  <c r="AV1003" i="8"/>
  <c r="AV1000" i="8"/>
  <c r="AV1001" i="8" s="1"/>
  <c r="AV996" i="8"/>
  <c r="AV997" i="8"/>
  <c r="AV998" i="8"/>
  <c r="AV993" i="8"/>
  <c r="AV994" i="8"/>
  <c r="AV991" i="8"/>
  <c r="AV980" i="8"/>
  <c r="AV981" i="8"/>
  <c r="AV982" i="8"/>
  <c r="AV983" i="8"/>
  <c r="AV976" i="8"/>
  <c r="AV977" i="8"/>
  <c r="AV978" i="8"/>
  <c r="AV974" i="8"/>
  <c r="AV975" i="8" s="1"/>
  <c r="AV972" i="8"/>
  <c r="AV973" i="8" s="1"/>
  <c r="AV970" i="8"/>
  <c r="AV971" i="8" s="1"/>
  <c r="AV967" i="8"/>
  <c r="AV968" i="8"/>
  <c r="AV965" i="8"/>
  <c r="AV963" i="8"/>
  <c r="AV964" i="8" s="1"/>
  <c r="AV958" i="8"/>
  <c r="AV959" i="8"/>
  <c r="AV960" i="8"/>
  <c r="AV961" i="8"/>
  <c r="AV955" i="8"/>
  <c r="AV956" i="8"/>
  <c r="AV949" i="8"/>
  <c r="AV950" i="8"/>
  <c r="AV951" i="8"/>
  <c r="AV952" i="8"/>
  <c r="AV953" i="8"/>
  <c r="AV946" i="8"/>
  <c r="AV943" i="8"/>
  <c r="AV944" i="8" s="1"/>
  <c r="AV941" i="8"/>
  <c r="AV942" i="8" s="1"/>
  <c r="AV938" i="8"/>
  <c r="AV939" i="8"/>
  <c r="AV936" i="8"/>
  <c r="AV937" i="8" s="1"/>
  <c r="AV932" i="8"/>
  <c r="AV933" i="8"/>
  <c r="AV934" i="8"/>
  <c r="AV929" i="8"/>
  <c r="AV930" i="8"/>
  <c r="AV927" i="8"/>
  <c r="AV928" i="8" s="1"/>
  <c r="AV922" i="8"/>
  <c r="AV923" i="8"/>
  <c r="AV924" i="8"/>
  <c r="AV925" i="8"/>
  <c r="AV900" i="8"/>
  <c r="AV901" i="8"/>
  <c r="AV902" i="8"/>
  <c r="AV903" i="8"/>
  <c r="AV904" i="8"/>
  <c r="AV905" i="8"/>
  <c r="AV906" i="8"/>
  <c r="AV907" i="8"/>
  <c r="AV908" i="8"/>
  <c r="AV909" i="8"/>
  <c r="AV910" i="8"/>
  <c r="AV911" i="8"/>
  <c r="AV912" i="8"/>
  <c r="AV913" i="8"/>
  <c r="AV914" i="8"/>
  <c r="AV915" i="8"/>
  <c r="AV916" i="8"/>
  <c r="AV917" i="8"/>
  <c r="AV918" i="8"/>
  <c r="AV919" i="8"/>
  <c r="AV920" i="8"/>
  <c r="AV896" i="8"/>
  <c r="AV897" i="8"/>
  <c r="AV893" i="8"/>
  <c r="AV894" i="8"/>
  <c r="AV890" i="8"/>
  <c r="AV891" i="8"/>
  <c r="AV887" i="8"/>
  <c r="AV888" i="8"/>
  <c r="AV862" i="8"/>
  <c r="AV863" i="8"/>
  <c r="AV864" i="8"/>
  <c r="AV865" i="8"/>
  <c r="AV866" i="8"/>
  <c r="AV867" i="8"/>
  <c r="AV868" i="8"/>
  <c r="AV869" i="8"/>
  <c r="AV870" i="8"/>
  <c r="AV871" i="8"/>
  <c r="AV872" i="8"/>
  <c r="AV873" i="8"/>
  <c r="AV874" i="8"/>
  <c r="AV875" i="8"/>
  <c r="AV876" i="8"/>
  <c r="AV877" i="8"/>
  <c r="AV878" i="8"/>
  <c r="AV879" i="8"/>
  <c r="AV880" i="8"/>
  <c r="AV881" i="8"/>
  <c r="AV882" i="8"/>
  <c r="AV883" i="8"/>
  <c r="AV884" i="8"/>
  <c r="AV885" i="8"/>
  <c r="AV854" i="8"/>
  <c r="AV855" i="8"/>
  <c r="AV856" i="8"/>
  <c r="AV857" i="8"/>
  <c r="AV858" i="8"/>
  <c r="AV859" i="8"/>
  <c r="AV860" i="8"/>
  <c r="AV852" i="8"/>
  <c r="AV853" i="8" s="1"/>
  <c r="AV850" i="8"/>
  <c r="AV851" i="8" s="1"/>
  <c r="AV848" i="8"/>
  <c r="AV849" i="8" s="1"/>
  <c r="AV846" i="8"/>
  <c r="AV847" i="8" s="1"/>
  <c r="AV843" i="8"/>
  <c r="AV844" i="8"/>
  <c r="AV837" i="8"/>
  <c r="AV838" i="8"/>
  <c r="AV839" i="8"/>
  <c r="AV840" i="8"/>
  <c r="AV834" i="8"/>
  <c r="AV835" i="8"/>
  <c r="AV831" i="8"/>
  <c r="AV832" i="8"/>
  <c r="AV829" i="8"/>
  <c r="AV830" i="8" s="1"/>
  <c r="AV826" i="8"/>
  <c r="AV827" i="8"/>
  <c r="AV822" i="8"/>
  <c r="AV824" i="8"/>
  <c r="AV819" i="8"/>
  <c r="AV820" i="8"/>
  <c r="AV812" i="8"/>
  <c r="AV813" i="8"/>
  <c r="AV814" i="8"/>
  <c r="AV815" i="8"/>
  <c r="AV816" i="8"/>
  <c r="AV817" i="8"/>
  <c r="AV803" i="8"/>
  <c r="AV804" i="8"/>
  <c r="AV805" i="8"/>
  <c r="AV806" i="8"/>
  <c r="AV807" i="8"/>
  <c r="AV808" i="8"/>
  <c r="AV809" i="8"/>
  <c r="AV810" i="8"/>
  <c r="AV796" i="8"/>
  <c r="AV797" i="8"/>
  <c r="AV798" i="8"/>
  <c r="AV799" i="8"/>
  <c r="AV800" i="8"/>
  <c r="AV801" i="8"/>
  <c r="AV787" i="8"/>
  <c r="AV788" i="8"/>
  <c r="AV789" i="8"/>
  <c r="AV790" i="8"/>
  <c r="AV791" i="8"/>
  <c r="AV792" i="8"/>
  <c r="AV793" i="8"/>
  <c r="AV794" i="8"/>
  <c r="AV782" i="8"/>
  <c r="AV783" i="8"/>
  <c r="AV784" i="8"/>
  <c r="AV785" i="8"/>
  <c r="AV774" i="8"/>
  <c r="AV775" i="8"/>
  <c r="AV776" i="8"/>
  <c r="AV777" i="8"/>
  <c r="AV778" i="8"/>
  <c r="AV779" i="8"/>
  <c r="AV780" i="8"/>
  <c r="AV762" i="8"/>
  <c r="AV763" i="8"/>
  <c r="AV764" i="8"/>
  <c r="AV765" i="8"/>
  <c r="AV766" i="8"/>
  <c r="AV767" i="8"/>
  <c r="AV768" i="8"/>
  <c r="AV769" i="8"/>
  <c r="AV770" i="8"/>
  <c r="AV771" i="8"/>
  <c r="AV772" i="8"/>
  <c r="AV758" i="8"/>
  <c r="AV759" i="8"/>
  <c r="AV760" i="8"/>
  <c r="AV751" i="8"/>
  <c r="AV752" i="8"/>
  <c r="AV753" i="8"/>
  <c r="AV754" i="8"/>
  <c r="AV755" i="8"/>
  <c r="AV756" i="8"/>
  <c r="AV738" i="8"/>
  <c r="AV739" i="8"/>
  <c r="AV740" i="8"/>
  <c r="AV741" i="8"/>
  <c r="AV742" i="8"/>
  <c r="AV743" i="8"/>
  <c r="AV744" i="8"/>
  <c r="AV745" i="8"/>
  <c r="AV746" i="8"/>
  <c r="AV747" i="8"/>
  <c r="AV748" i="8"/>
  <c r="AV749" i="8"/>
  <c r="AV719" i="8"/>
  <c r="AV720" i="8"/>
  <c r="AV721" i="8"/>
  <c r="AV722" i="8"/>
  <c r="AV724" i="8"/>
  <c r="AV725" i="8"/>
  <c r="AV726" i="8"/>
  <c r="AV727" i="8"/>
  <c r="AV728" i="8"/>
  <c r="AV729" i="8"/>
  <c r="AV730" i="8"/>
  <c r="AV731" i="8"/>
  <c r="AV732" i="8"/>
  <c r="AV733" i="8"/>
  <c r="AV734" i="8"/>
  <c r="AV735" i="8"/>
  <c r="AV736" i="8"/>
  <c r="AV710" i="8"/>
  <c r="AV711" i="8"/>
  <c r="AV712" i="8"/>
  <c r="AV714" i="8"/>
  <c r="AV715" i="8"/>
  <c r="AV716" i="8"/>
  <c r="AV717" i="8"/>
  <c r="AV701" i="8"/>
  <c r="AV702" i="8"/>
  <c r="AV703" i="8"/>
  <c r="AV704" i="8"/>
  <c r="AV705" i="8"/>
  <c r="AV706" i="8"/>
  <c r="AV707" i="8"/>
  <c r="AV708" i="8"/>
  <c r="AV697" i="8"/>
  <c r="AV698" i="8"/>
  <c r="AV694" i="8"/>
  <c r="AV696" i="8" s="1"/>
  <c r="AV691" i="8"/>
  <c r="AV692" i="8"/>
  <c r="AV685" i="8"/>
  <c r="AV687" i="8"/>
  <c r="AV688" i="8"/>
  <c r="AV689" i="8"/>
  <c r="AV679" i="8"/>
  <c r="AV680" i="8"/>
  <c r="AV681" i="8"/>
  <c r="AV683" i="8"/>
  <c r="AV666" i="8"/>
  <c r="AV667" i="8"/>
  <c r="AV668" i="8"/>
  <c r="AV669" i="8"/>
  <c r="AV670" i="8"/>
  <c r="AV671" i="8"/>
  <c r="AV672" i="8"/>
  <c r="AV673" i="8"/>
  <c r="AV675" i="8"/>
  <c r="AV676" i="8"/>
  <c r="AV677" i="8"/>
  <c r="AV647" i="8"/>
  <c r="AV648" i="8"/>
  <c r="AV649" i="8"/>
  <c r="AV650" i="8"/>
  <c r="AV651" i="8"/>
  <c r="AV652" i="8"/>
  <c r="AV653" i="8"/>
  <c r="AV654" i="8"/>
  <c r="AV655" i="8"/>
  <c r="AV656" i="8"/>
  <c r="AV657" i="8"/>
  <c r="AV660" i="8"/>
  <c r="AV661" i="8"/>
  <c r="AV662" i="8"/>
  <c r="AV663" i="8"/>
  <c r="AV664" i="8"/>
  <c r="AV629" i="8"/>
  <c r="AV631" i="8"/>
  <c r="AV632" i="8"/>
  <c r="AV633" i="8"/>
  <c r="AV634" i="8"/>
  <c r="AV635" i="8"/>
  <c r="AV636" i="8"/>
  <c r="AV637" i="8"/>
  <c r="AV638" i="8"/>
  <c r="AV639" i="8"/>
  <c r="AV640" i="8"/>
  <c r="AV641" i="8"/>
  <c r="AV642" i="8"/>
  <c r="AV643" i="8"/>
  <c r="AV644" i="8"/>
  <c r="AV645" i="8"/>
  <c r="AV625" i="8"/>
  <c r="AV620" i="8"/>
  <c r="AV621" i="8"/>
  <c r="AV623" i="8"/>
  <c r="AV599" i="8"/>
  <c r="AV600" i="8"/>
  <c r="AV601" i="8"/>
  <c r="AV602" i="8"/>
  <c r="AV603" i="8"/>
  <c r="AV604" i="8"/>
  <c r="AV605" i="8"/>
  <c r="AV606" i="8"/>
  <c r="AV607" i="8"/>
  <c r="AV608" i="8"/>
  <c r="AV609" i="8"/>
  <c r="AV610" i="8"/>
  <c r="AV611" i="8"/>
  <c r="AV612" i="8"/>
  <c r="AV613" i="8"/>
  <c r="AV614" i="8"/>
  <c r="AV615" i="8"/>
  <c r="AV616" i="8"/>
  <c r="AV575" i="8"/>
  <c r="AV576" i="8"/>
  <c r="AV577" i="8"/>
  <c r="AV578" i="8"/>
  <c r="AV579" i="8"/>
  <c r="AV580" i="8"/>
  <c r="AV581" i="8"/>
  <c r="AV582" i="8"/>
  <c r="AV583" i="8"/>
  <c r="AV584" i="8"/>
  <c r="AV585" i="8"/>
  <c r="AV586" i="8"/>
  <c r="AV587" i="8"/>
  <c r="AV588" i="8"/>
  <c r="AV589" i="8"/>
  <c r="AV590" i="8"/>
  <c r="AV556" i="8"/>
  <c r="AV557" i="8"/>
  <c r="AV558" i="8"/>
  <c r="AV559" i="8"/>
  <c r="AV560" i="8"/>
  <c r="AV561" i="8"/>
  <c r="AV562" i="8"/>
  <c r="AV563" i="8"/>
  <c r="AV564" i="8"/>
  <c r="AV565" i="8"/>
  <c r="AV569" i="8"/>
  <c r="AV570" i="8"/>
  <c r="AV571" i="8"/>
  <c r="AV572" i="8"/>
  <c r="AV573" i="8"/>
  <c r="AV535" i="8"/>
  <c r="AV536" i="8"/>
  <c r="AV537" i="8"/>
  <c r="AV538" i="8"/>
  <c r="AV539" i="8"/>
  <c r="AV540" i="8"/>
  <c r="AV541" i="8"/>
  <c r="AV542" i="8"/>
  <c r="AV543" i="8"/>
  <c r="AV544" i="8"/>
  <c r="AV545" i="8"/>
  <c r="AV546" i="8"/>
  <c r="AV547" i="8"/>
  <c r="AV548" i="8"/>
  <c r="AV549" i="8"/>
  <c r="AV550" i="8"/>
  <c r="AV551" i="8"/>
  <c r="AV552" i="8"/>
  <c r="AV521" i="8"/>
  <c r="AV522" i="8"/>
  <c r="AV523" i="8"/>
  <c r="AV524" i="8"/>
  <c r="AV525" i="8"/>
  <c r="AV526" i="8"/>
  <c r="AV527" i="8"/>
  <c r="AV528" i="8"/>
  <c r="AV529" i="8"/>
  <c r="AV477" i="8"/>
  <c r="AV478" i="8"/>
  <c r="AV479" i="8"/>
  <c r="AV480" i="8"/>
  <c r="AV481" i="8"/>
  <c r="AV482" i="8"/>
  <c r="AV483" i="8"/>
  <c r="AV484" i="8"/>
  <c r="AV485" i="8"/>
  <c r="AV486" i="8"/>
  <c r="AV487" i="8"/>
  <c r="AV488" i="8"/>
  <c r="AV489" i="8"/>
  <c r="AV490" i="8"/>
  <c r="AV491" i="8"/>
  <c r="AV492" i="8"/>
  <c r="AV493" i="8"/>
  <c r="AV494" i="8"/>
  <c r="AV495" i="8"/>
  <c r="AV496" i="8"/>
  <c r="AV497" i="8"/>
  <c r="AV498" i="8"/>
  <c r="AV499" i="8"/>
  <c r="AV500" i="8"/>
  <c r="AV501" i="8"/>
  <c r="AV502" i="8"/>
  <c r="AV503" i="8"/>
  <c r="AV504" i="8"/>
  <c r="AV505" i="8"/>
  <c r="AV506" i="8"/>
  <c r="AV507" i="8"/>
  <c r="AV508" i="8"/>
  <c r="AV509" i="8"/>
  <c r="AV510" i="8"/>
  <c r="AV511" i="8"/>
  <c r="AV512" i="8"/>
  <c r="AV513" i="8"/>
  <c r="AV514" i="8"/>
  <c r="AV518" i="8"/>
  <c r="AV519" i="8"/>
  <c r="AV454" i="8"/>
  <c r="AV455" i="8"/>
  <c r="AV456" i="8"/>
  <c r="AV457" i="8"/>
  <c r="AV458" i="8"/>
  <c r="AV459" i="8"/>
  <c r="AV460" i="8"/>
  <c r="AV473" i="8"/>
  <c r="AV474" i="8"/>
  <c r="AV461" i="8"/>
  <c r="AV462" i="8"/>
  <c r="AV463" i="8"/>
  <c r="AV464" i="8"/>
  <c r="AV465" i="8"/>
  <c r="AV466" i="8"/>
  <c r="AV467" i="8"/>
  <c r="AV468" i="8"/>
  <c r="AV469" i="8"/>
  <c r="AV470" i="8"/>
  <c r="AV471" i="8"/>
  <c r="AV472" i="8"/>
  <c r="AV475" i="8"/>
  <c r="AV441" i="8"/>
  <c r="AV442" i="8"/>
  <c r="AV443" i="8"/>
  <c r="AV444" i="8"/>
  <c r="AV445" i="8"/>
  <c r="AV446" i="8"/>
  <c r="AV447" i="8"/>
  <c r="AV448" i="8"/>
  <c r="AV450" i="8"/>
  <c r="AV451" i="8"/>
  <c r="AV452" i="8"/>
  <c r="AV431" i="8"/>
  <c r="AV432" i="8"/>
  <c r="AV433" i="8"/>
  <c r="AV434" i="8"/>
  <c r="AV435" i="8"/>
  <c r="AV436" i="8"/>
  <c r="AV437" i="8"/>
  <c r="AV438" i="8"/>
  <c r="AV439" i="8"/>
  <c r="AV416" i="8"/>
  <c r="AV417" i="8"/>
  <c r="AV418" i="8"/>
  <c r="AV419" i="8"/>
  <c r="AV420" i="8"/>
  <c r="AV421" i="8"/>
  <c r="AV422" i="8"/>
  <c r="AV423" i="8"/>
  <c r="AV424" i="8"/>
  <c r="AV425" i="8"/>
  <c r="AV426" i="8"/>
  <c r="AV428" i="8"/>
  <c r="AV429" i="8"/>
  <c r="AV399" i="8"/>
  <c r="AV400" i="8"/>
  <c r="AV401" i="8"/>
  <c r="AV402" i="8"/>
  <c r="AV403" i="8"/>
  <c r="AV404" i="8"/>
  <c r="AV405" i="8"/>
  <c r="AV406" i="8"/>
  <c r="AV407" i="8"/>
  <c r="AV408" i="8"/>
  <c r="AV409" i="8"/>
  <c r="AV410" i="8"/>
  <c r="AV411" i="8"/>
  <c r="AV412" i="8"/>
  <c r="AV413" i="8"/>
  <c r="AV414" i="8"/>
  <c r="AV372" i="8"/>
  <c r="AV373" i="8"/>
  <c r="AV374" i="8"/>
  <c r="AV375" i="8"/>
  <c r="AV376" i="8"/>
  <c r="AV377" i="8"/>
  <c r="AV378" i="8"/>
  <c r="AV379" i="8"/>
  <c r="AV380" i="8"/>
  <c r="AV381" i="8"/>
  <c r="AV382" i="8"/>
  <c r="AV383" i="8"/>
  <c r="AV384" i="8"/>
  <c r="AV385" i="8"/>
  <c r="AV386" i="8"/>
  <c r="AV388" i="8"/>
  <c r="AV389" i="8"/>
  <c r="AV390" i="8"/>
  <c r="AV391" i="8"/>
  <c r="AV392" i="8"/>
  <c r="AV393" i="8"/>
  <c r="AV394" i="8"/>
  <c r="AV396" i="8"/>
  <c r="AV397" i="8"/>
  <c r="AV343" i="8"/>
  <c r="AV344" i="8"/>
  <c r="AV345" i="8"/>
  <c r="AV346" i="8"/>
  <c r="AV347" i="8"/>
  <c r="AV348" i="8"/>
  <c r="AV349" i="8"/>
  <c r="AV350" i="8"/>
  <c r="AV351" i="8"/>
  <c r="AV352" i="8"/>
  <c r="AV353" i="8"/>
  <c r="AV354" i="8"/>
  <c r="AV355" i="8"/>
  <c r="AV356" i="8"/>
  <c r="AV357" i="8"/>
  <c r="AV358" i="8"/>
  <c r="AV359" i="8"/>
  <c r="AV360" i="8"/>
  <c r="AV361" i="8"/>
  <c r="AV362" i="8"/>
  <c r="AV363" i="8"/>
  <c r="AV364" i="8"/>
  <c r="AV365" i="8"/>
  <c r="AV366" i="8"/>
  <c r="AV367" i="8"/>
  <c r="AV368" i="8"/>
  <c r="AV369" i="8"/>
  <c r="AV370" i="8"/>
  <c r="AV314" i="8"/>
  <c r="AV315" i="8"/>
  <c r="AV316" i="8"/>
  <c r="AV317" i="8"/>
  <c r="AV318" i="8"/>
  <c r="AV319" i="8"/>
  <c r="AV320" i="8"/>
  <c r="AV321" i="8"/>
  <c r="AV322" i="8"/>
  <c r="AV323" i="8"/>
  <c r="AV324" i="8"/>
  <c r="AV325" i="8"/>
  <c r="AV326" i="8"/>
  <c r="AV327" i="8"/>
  <c r="AV328" i="8"/>
  <c r="AV329" i="8"/>
  <c r="AV330" i="8"/>
  <c r="AV331" i="8"/>
  <c r="AV332" i="8"/>
  <c r="AV333" i="8"/>
  <c r="AV334" i="8"/>
  <c r="AV335" i="8"/>
  <c r="AV336" i="8"/>
  <c r="AV337" i="8"/>
  <c r="AV338" i="8"/>
  <c r="AV339" i="8"/>
  <c r="AV340" i="8"/>
  <c r="AV289" i="8"/>
  <c r="AV290" i="8"/>
  <c r="AV291" i="8"/>
  <c r="AV292" i="8"/>
  <c r="AV293" i="8"/>
  <c r="AV294" i="8"/>
  <c r="AV295" i="8"/>
  <c r="AV296" i="8"/>
  <c r="AV297" i="8"/>
  <c r="AV298" i="8"/>
  <c r="AV299" i="8"/>
  <c r="AV300" i="8"/>
  <c r="AV301" i="8"/>
  <c r="AV302" i="8"/>
  <c r="AV303" i="8"/>
  <c r="AV304" i="8"/>
  <c r="AV305" i="8"/>
  <c r="AV306" i="8"/>
  <c r="AV307" i="8"/>
  <c r="AV308" i="8"/>
  <c r="AV309" i="8"/>
  <c r="AV310" i="8"/>
  <c r="AV311" i="8"/>
  <c r="AV312" i="8"/>
  <c r="AV257" i="8"/>
  <c r="AV258" i="8"/>
  <c r="AV259" i="8"/>
  <c r="AV260" i="8"/>
  <c r="AV261" i="8"/>
  <c r="AV262" i="8"/>
  <c r="AV263" i="8"/>
  <c r="AV264" i="8"/>
  <c r="AV265" i="8"/>
  <c r="AV266" i="8"/>
  <c r="AV267" i="8"/>
  <c r="AV268" i="8"/>
  <c r="AV269" i="8"/>
  <c r="AV270" i="8"/>
  <c r="AV271" i="8"/>
  <c r="AV272" i="8"/>
  <c r="AV273" i="8"/>
  <c r="AV274" i="8"/>
  <c r="AV275" i="8"/>
  <c r="AV276" i="8"/>
  <c r="AV277" i="8"/>
  <c r="AV278" i="8"/>
  <c r="AV279" i="8"/>
  <c r="AV280" i="8"/>
  <c r="AV281" i="8"/>
  <c r="AV282" i="8"/>
  <c r="AV283" i="8"/>
  <c r="AV284" i="8"/>
  <c r="AV285" i="8"/>
  <c r="AV286" i="8"/>
  <c r="AV287" i="8"/>
  <c r="AV211" i="8"/>
  <c r="AV212" i="8"/>
  <c r="AV213" i="8"/>
  <c r="AV214" i="8"/>
  <c r="AV215" i="8"/>
  <c r="AV216" i="8"/>
  <c r="AV217" i="8"/>
  <c r="AV218" i="8"/>
  <c r="AV219" i="8"/>
  <c r="AV220" i="8"/>
  <c r="AV221" i="8"/>
  <c r="AV222" i="8"/>
  <c r="AV223" i="8"/>
  <c r="AV224" i="8"/>
  <c r="AV225" i="8"/>
  <c r="AV226" i="8"/>
  <c r="AV227" i="8"/>
  <c r="AV228" i="8"/>
  <c r="AV229" i="8"/>
  <c r="AV230" i="8"/>
  <c r="AV231" i="8"/>
  <c r="AV232" i="8"/>
  <c r="AV233" i="8"/>
  <c r="AV234" i="8"/>
  <c r="AV235" i="8"/>
  <c r="AV236" i="8"/>
  <c r="AV237" i="8"/>
  <c r="AV238" i="8"/>
  <c r="AV239" i="8"/>
  <c r="AV240" i="8"/>
  <c r="AV241" i="8"/>
  <c r="AV242" i="8"/>
  <c r="AV243" i="8"/>
  <c r="AV244" i="8"/>
  <c r="AV247" i="8"/>
  <c r="AV248" i="8"/>
  <c r="AV249" i="8"/>
  <c r="AV250" i="8"/>
  <c r="AV251" i="8"/>
  <c r="AV252" i="8"/>
  <c r="AV253" i="8"/>
  <c r="AV254" i="8"/>
  <c r="AV255" i="8"/>
  <c r="AV169" i="8"/>
  <c r="AV170" i="8"/>
  <c r="AV171" i="8"/>
  <c r="AV172" i="8"/>
  <c r="AV173" i="8"/>
  <c r="AV174" i="8"/>
  <c r="AV175" i="8"/>
  <c r="AV176" i="8"/>
  <c r="AV177" i="8"/>
  <c r="AV178" i="8"/>
  <c r="AV179" i="8"/>
  <c r="AV180" i="8"/>
  <c r="AV181" i="8"/>
  <c r="AV182" i="8"/>
  <c r="AV183" i="8"/>
  <c r="AV184" i="8"/>
  <c r="AV185" i="8"/>
  <c r="AV186" i="8"/>
  <c r="AV187" i="8"/>
  <c r="AV188" i="8"/>
  <c r="AV189" i="8"/>
  <c r="AV190" i="8"/>
  <c r="AV191" i="8"/>
  <c r="AV192" i="8"/>
  <c r="AV193" i="8"/>
  <c r="AV194" i="8"/>
  <c r="AV195" i="8"/>
  <c r="AV196" i="8"/>
  <c r="AV197" i="8"/>
  <c r="AV198" i="8"/>
  <c r="AV199" i="8"/>
  <c r="AV200" i="8"/>
  <c r="AV202" i="8"/>
  <c r="AV203" i="8"/>
  <c r="AV204" i="8"/>
  <c r="AV205" i="8"/>
  <c r="AV206" i="8"/>
  <c r="AV207" i="8"/>
  <c r="AV208" i="8"/>
  <c r="AV209" i="8"/>
  <c r="AV66" i="8"/>
  <c r="AV67" i="8"/>
  <c r="AV68" i="8"/>
  <c r="AV69" i="8"/>
  <c r="AV70" i="8"/>
  <c r="AV71" i="8"/>
  <c r="AV72" i="8"/>
  <c r="AV73" i="8"/>
  <c r="AV74" i="8"/>
  <c r="AV75" i="8"/>
  <c r="AV76" i="8"/>
  <c r="AV77" i="8"/>
  <c r="AV78" i="8"/>
  <c r="AV79" i="8"/>
  <c r="AV80" i="8"/>
  <c r="AV81" i="8"/>
  <c r="AV82" i="8"/>
  <c r="AV83" i="8"/>
  <c r="AV84" i="8"/>
  <c r="AV85" i="8"/>
  <c r="AV86" i="8"/>
  <c r="AV87" i="8"/>
  <c r="AV88" i="8"/>
  <c r="AV89" i="8"/>
  <c r="AV90" i="8"/>
  <c r="AV91" i="8"/>
  <c r="AV92" i="8"/>
  <c r="AV93" i="8"/>
  <c r="AV94" i="8"/>
  <c r="AV95" i="8"/>
  <c r="AV96" i="8"/>
  <c r="AV97" i="8"/>
  <c r="AV98" i="8"/>
  <c r="AV99" i="8"/>
  <c r="AV100" i="8"/>
  <c r="AV101" i="8"/>
  <c r="AV102" i="8"/>
  <c r="AV103" i="8"/>
  <c r="AV104" i="8"/>
  <c r="AV105" i="8"/>
  <c r="AV106" i="8"/>
  <c r="AV107" i="8"/>
  <c r="AV108" i="8"/>
  <c r="AV109" i="8"/>
  <c r="AV110" i="8"/>
  <c r="AV111" i="8"/>
  <c r="AV112" i="8"/>
  <c r="AV113" i="8"/>
  <c r="AV114" i="8"/>
  <c r="AV115" i="8"/>
  <c r="AV116" i="8"/>
  <c r="AV117" i="8"/>
  <c r="AV118" i="8"/>
  <c r="AV119" i="8"/>
  <c r="AV120" i="8"/>
  <c r="AV121" i="8"/>
  <c r="AV122" i="8"/>
  <c r="AV123" i="8"/>
  <c r="AV124" i="8"/>
  <c r="AV125" i="8"/>
  <c r="AV126" i="8"/>
  <c r="AV127" i="8"/>
  <c r="AV128" i="8"/>
  <c r="AV129" i="8"/>
  <c r="AV130" i="8"/>
  <c r="AV131" i="8"/>
  <c r="AV132" i="8"/>
  <c r="AV133" i="8"/>
  <c r="AV134" i="8"/>
  <c r="AV135" i="8"/>
  <c r="AV136" i="8"/>
  <c r="AV137" i="8"/>
  <c r="AV138" i="8"/>
  <c r="AV139" i="8"/>
  <c r="AV140" i="8"/>
  <c r="AV141" i="8"/>
  <c r="AV142" i="8"/>
  <c r="AV143" i="8"/>
  <c r="AV144" i="8"/>
  <c r="AV145" i="8"/>
  <c r="AV146" i="8"/>
  <c r="AV147" i="8"/>
  <c r="AV148" i="8"/>
  <c r="AV149" i="8"/>
  <c r="AV150" i="8"/>
  <c r="AV151" i="8"/>
  <c r="AV152" i="8"/>
  <c r="AV153" i="8"/>
  <c r="AV155" i="8"/>
  <c r="AV156" i="8"/>
  <c r="AV157" i="8"/>
  <c r="AV158" i="8"/>
  <c r="AV159" i="8"/>
  <c r="AV160" i="8"/>
  <c r="AV161" i="8"/>
  <c r="AV162" i="8"/>
  <c r="AV163" i="8"/>
  <c r="AV164" i="8"/>
  <c r="AV165" i="8"/>
  <c r="AV166" i="8"/>
  <c r="AV167" i="8"/>
  <c r="AV5" i="8"/>
  <c r="AV6" i="8"/>
  <c r="AV7" i="8"/>
  <c r="AV8" i="8"/>
  <c r="AV9" i="8"/>
  <c r="AV10" i="8"/>
  <c r="AV11" i="8"/>
  <c r="AV12" i="8"/>
  <c r="AV13" i="8"/>
  <c r="AV14" i="8"/>
  <c r="AV15" i="8"/>
  <c r="AV16" i="8"/>
  <c r="AV17" i="8"/>
  <c r="AV18" i="8"/>
  <c r="AV19" i="8"/>
  <c r="AV20" i="8"/>
  <c r="AV21" i="8"/>
  <c r="AV22" i="8"/>
  <c r="AV23" i="8"/>
  <c r="AV24" i="8"/>
  <c r="AV25" i="8"/>
  <c r="AV26" i="8"/>
  <c r="AV27" i="8"/>
  <c r="AV28" i="8"/>
  <c r="AV29" i="8"/>
  <c r="AV30" i="8"/>
  <c r="AV31" i="8"/>
  <c r="AV32" i="8"/>
  <c r="AV33" i="8"/>
  <c r="AV34" i="8"/>
  <c r="AV35" i="8"/>
  <c r="AV36" i="8"/>
  <c r="AV37" i="8"/>
  <c r="AV38" i="8"/>
  <c r="AV39" i="8"/>
  <c r="AV40" i="8"/>
  <c r="AV41" i="8"/>
  <c r="AV42" i="8"/>
  <c r="AV43" i="8"/>
  <c r="AV44" i="8"/>
  <c r="AV45" i="8"/>
  <c r="AV46" i="8"/>
  <c r="AV47" i="8"/>
  <c r="AV48" i="8"/>
  <c r="AV49" i="8"/>
  <c r="AV50" i="8"/>
  <c r="AV51" i="8"/>
  <c r="AV52" i="8"/>
  <c r="AV53" i="8"/>
  <c r="AV54" i="8"/>
  <c r="AV55" i="8"/>
  <c r="AV56" i="8"/>
  <c r="AV57" i="8"/>
  <c r="AV58" i="8"/>
  <c r="AV63" i="8"/>
  <c r="AV64" i="8"/>
  <c r="AX1403" i="8"/>
  <c r="AX1404" i="8" s="1"/>
  <c r="AX1393" i="8"/>
  <c r="AX1394" i="8"/>
  <c r="AX1395" i="8"/>
  <c r="AX1396" i="8"/>
  <c r="AX1397" i="8"/>
  <c r="AX1398" i="8"/>
  <c r="AX1399" i="8"/>
  <c r="AX1400" i="8"/>
  <c r="AX1401" i="8"/>
  <c r="AX1391" i="8"/>
  <c r="AX1392" i="8" s="1"/>
  <c r="AX1387" i="8"/>
  <c r="AX1389" i="8"/>
  <c r="AX1384" i="8"/>
  <c r="AX1385" i="8"/>
  <c r="AX1373" i="8"/>
  <c r="AX1374" i="8"/>
  <c r="AX1375" i="8"/>
  <c r="AX1376" i="8"/>
  <c r="AX1377" i="8"/>
  <c r="AX1378" i="8"/>
  <c r="AX1379" i="8"/>
  <c r="AX1380" i="8"/>
  <c r="AX1365" i="8"/>
  <c r="AX1366" i="8"/>
  <c r="AX1367" i="8"/>
  <c r="AX1368" i="8"/>
  <c r="AX1369" i="8"/>
  <c r="AX1370" i="8"/>
  <c r="AX1371" i="8"/>
  <c r="AX1362" i="8"/>
  <c r="AX1363" i="8" s="1"/>
  <c r="AX1360" i="8"/>
  <c r="AX1361" i="8" s="1"/>
  <c r="AX1358" i="8"/>
  <c r="AX1359" i="8" s="1"/>
  <c r="AX1351" i="8"/>
  <c r="AX1352" i="8"/>
  <c r="AX1353" i="8"/>
  <c r="AX1354" i="8"/>
  <c r="AX1355" i="8"/>
  <c r="AX1356" i="8"/>
  <c r="AX1349" i="8"/>
  <c r="AX1350" i="8" s="1"/>
  <c r="AX1347" i="8"/>
  <c r="AX1348" i="8" s="1"/>
  <c r="AX1345" i="8"/>
  <c r="AX1346" i="8" s="1"/>
  <c r="AX1339" i="8"/>
  <c r="AX1340" i="8"/>
  <c r="AX1341" i="8"/>
  <c r="AX1342" i="8"/>
  <c r="AX1337" i="8"/>
  <c r="AX1335" i="8"/>
  <c r="AX1336" i="8" s="1"/>
  <c r="AX1333" i="8"/>
  <c r="AX1334" i="8" s="1"/>
  <c r="AX1318" i="8"/>
  <c r="AX1319" i="8"/>
  <c r="AX1320" i="8"/>
  <c r="AX1321" i="8"/>
  <c r="AX1322" i="8"/>
  <c r="AX1323" i="8"/>
  <c r="AX1324" i="8"/>
  <c r="AX1325" i="8"/>
  <c r="AX1326" i="8"/>
  <c r="AX1316" i="8"/>
  <c r="AX1317" i="8" s="1"/>
  <c r="AX1312" i="8"/>
  <c r="AX1313" i="8"/>
  <c r="AX1314" i="8"/>
  <c r="AX1310" i="8"/>
  <c r="AX1311" i="8" s="1"/>
  <c r="AX1308" i="8"/>
  <c r="AX1309" i="8" s="1"/>
  <c r="AX985" i="8"/>
  <c r="AX986" i="8" s="1"/>
  <c r="AX987" i="8"/>
  <c r="AX988" i="8" s="1"/>
  <c r="AX947" i="8"/>
  <c r="AX948" i="8" s="1"/>
  <c r="AX1306" i="8"/>
  <c r="AX1307" i="8" s="1"/>
  <c r="AX1304" i="8"/>
  <c r="AX1305" i="8" s="1"/>
  <c r="AX1302" i="8"/>
  <c r="AX1303" i="8" s="1"/>
  <c r="AX1300" i="8"/>
  <c r="AX1301" i="8" s="1"/>
  <c r="AX1297" i="8"/>
  <c r="AX1298" i="8"/>
  <c r="AX1294" i="8"/>
  <c r="AX1295" i="8"/>
  <c r="AX1292" i="8"/>
  <c r="AX1293" i="8" s="1"/>
  <c r="AX1285" i="8"/>
  <c r="AX1286" i="8"/>
  <c r="AX1287" i="8"/>
  <c r="AX1288" i="8"/>
  <c r="AX1289" i="8"/>
  <c r="AX1283" i="8"/>
  <c r="AX1284" i="8" s="1"/>
  <c r="AX1278" i="8"/>
  <c r="AX1279" i="8"/>
  <c r="AX1280" i="8"/>
  <c r="AX1281" i="8"/>
  <c r="AX1275" i="8"/>
  <c r="AX1276" i="8"/>
  <c r="AX1273" i="8"/>
  <c r="AX1274" i="8" s="1"/>
  <c r="AX1270" i="8"/>
  <c r="AX1271" i="8"/>
  <c r="AX1269" i="8"/>
  <c r="AX1264" i="8"/>
  <c r="AX1265" i="8" s="1"/>
  <c r="AX1262" i="8"/>
  <c r="AX1260" i="8"/>
  <c r="AX1249" i="8"/>
  <c r="AX1250" i="8"/>
  <c r="AX1251" i="8"/>
  <c r="AX1252" i="8"/>
  <c r="AX1253" i="8"/>
  <c r="AX1248" i="8"/>
  <c r="AX1242" i="8"/>
  <c r="AX1243" i="8"/>
  <c r="AX1244" i="8"/>
  <c r="AX1245" i="8"/>
  <c r="AX1240" i="8"/>
  <c r="AX1241" i="8" s="1"/>
  <c r="AX1238" i="8"/>
  <c r="AX1239" i="8" s="1"/>
  <c r="AX1234" i="8"/>
  <c r="AX1235" i="8"/>
  <c r="AX1236" i="8"/>
  <c r="AX1228" i="8"/>
  <c r="AX1229" i="8" s="1"/>
  <c r="AX1226" i="8"/>
  <c r="AX1227" i="8" s="1"/>
  <c r="AX1221" i="8"/>
  <c r="AX1222" i="8"/>
  <c r="AX1223" i="8"/>
  <c r="AX1224" i="8"/>
  <c r="AX1219" i="8"/>
  <c r="AX1220" i="8" s="1"/>
  <c r="AX1217" i="8"/>
  <c r="AX1218" i="8" s="1"/>
  <c r="AX1215" i="8"/>
  <c r="AX1216" i="8" s="1"/>
  <c r="AX1212" i="8"/>
  <c r="AX1213" i="8"/>
  <c r="AX1208" i="8"/>
  <c r="AX1209" i="8" s="1"/>
  <c r="AX1205" i="8"/>
  <c r="AX1206" i="8"/>
  <c r="AX1203" i="8"/>
  <c r="AX1204" i="8" s="1"/>
  <c r="AX1200" i="8"/>
  <c r="AX1201" i="8"/>
  <c r="AX1198" i="8"/>
  <c r="AX1199" i="8" s="1"/>
  <c r="AX1190" i="8"/>
  <c r="AX1191" i="8"/>
  <c r="AX1192" i="8"/>
  <c r="AX1193" i="8"/>
  <c r="AX1194" i="8"/>
  <c r="AX1195" i="8"/>
  <c r="AX1196" i="8"/>
  <c r="AX1188" i="8"/>
  <c r="AX1189" i="8" s="1"/>
  <c r="AX1185" i="8"/>
  <c r="AX1186" i="8"/>
  <c r="AX1183" i="8"/>
  <c r="AX1184" i="8" s="1"/>
  <c r="AX1178" i="8"/>
  <c r="AX1179" i="8"/>
  <c r="AX1180" i="8"/>
  <c r="AX1181" i="8"/>
  <c r="AX1176" i="8"/>
  <c r="AX1177" i="8" s="1"/>
  <c r="AX1172" i="8"/>
  <c r="AX1173" i="8"/>
  <c r="AX1174" i="8"/>
  <c r="AX1170" i="8"/>
  <c r="AX1167" i="8"/>
  <c r="AX1168" i="8"/>
  <c r="AX1163" i="8"/>
  <c r="AX1164" i="8"/>
  <c r="AX1165" i="8"/>
  <c r="AX1160" i="8"/>
  <c r="AX1161" i="8"/>
  <c r="AX1156" i="8"/>
  <c r="AX1157" i="8"/>
  <c r="AX1158" i="8"/>
  <c r="AX1150" i="8"/>
  <c r="AX1151" i="8"/>
  <c r="AX1152" i="8"/>
  <c r="AX1153" i="8"/>
  <c r="AX1154" i="8"/>
  <c r="AX1148" i="8"/>
  <c r="AX1149" i="8" s="1"/>
  <c r="AX1146" i="8"/>
  <c r="AX1147" i="8" s="1"/>
  <c r="AX1141" i="8"/>
  <c r="AX1142" i="8"/>
  <c r="AX1143" i="8"/>
  <c r="AX1144" i="8"/>
  <c r="AX1137" i="8"/>
  <c r="AX1138" i="8"/>
  <c r="AX1139" i="8"/>
  <c r="AX1131" i="8"/>
  <c r="AX1132" i="8"/>
  <c r="AX1133" i="8"/>
  <c r="AX1134" i="8"/>
  <c r="AX1135" i="8"/>
  <c r="AX1128" i="8"/>
  <c r="AX1129" i="8"/>
  <c r="AX1126" i="8"/>
  <c r="AX1127" i="8" s="1"/>
  <c r="AX1124" i="8"/>
  <c r="AX1125" i="8" s="1"/>
  <c r="AX1118" i="8"/>
  <c r="AX1119" i="8"/>
  <c r="AX1120" i="8"/>
  <c r="AX1121" i="8"/>
  <c r="AX1122" i="8"/>
  <c r="AX1115" i="8"/>
  <c r="AX1116" i="8"/>
  <c r="AX1108" i="8"/>
  <c r="AX1109" i="8"/>
  <c r="AX1110" i="8"/>
  <c r="AX1111" i="8"/>
  <c r="AX1112" i="8"/>
  <c r="AX1113" i="8"/>
  <c r="AX1106" i="8"/>
  <c r="AX1107" i="8" s="1"/>
  <c r="AX1104" i="8"/>
  <c r="AX1105" i="8" s="1"/>
  <c r="AX1101" i="8"/>
  <c r="AX1102" i="8"/>
  <c r="AX1097" i="8"/>
  <c r="AX1098" i="8"/>
  <c r="AX1099" i="8"/>
  <c r="AX1094" i="8"/>
  <c r="AX1095" i="8"/>
  <c r="AX1091" i="8"/>
  <c r="AX1092" i="8"/>
  <c r="AX1089" i="8"/>
  <c r="AX1090" i="8" s="1"/>
  <c r="AX1082" i="8"/>
  <c r="AX1083" i="8"/>
  <c r="AX1084" i="8"/>
  <c r="AX1085" i="8"/>
  <c r="AX1086" i="8"/>
  <c r="AX1087" i="8"/>
  <c r="AX1078" i="8"/>
  <c r="AX1079" i="8"/>
  <c r="AX1080" i="8"/>
  <c r="AX1070" i="8"/>
  <c r="AX1071" i="8"/>
  <c r="AX1072" i="8"/>
  <c r="AX1073" i="8"/>
  <c r="AX1074" i="8"/>
  <c r="AX1075" i="8"/>
  <c r="AX1076" i="8"/>
  <c r="AX1064" i="8"/>
  <c r="AX1065" i="8"/>
  <c r="AX1066" i="8"/>
  <c r="AX1067" i="8"/>
  <c r="AX1068" i="8"/>
  <c r="AX1062" i="8"/>
  <c r="AX1063" i="8" s="1"/>
  <c r="AX1059" i="8"/>
  <c r="AX1060" i="8"/>
  <c r="AX1055" i="8"/>
  <c r="AX1056" i="8"/>
  <c r="AX1057" i="8"/>
  <c r="AX1044" i="8"/>
  <c r="AX1045" i="8"/>
  <c r="AX1046" i="8"/>
  <c r="AX1047" i="8"/>
  <c r="AX1048" i="8"/>
  <c r="AX1049" i="8"/>
  <c r="AX1050" i="8"/>
  <c r="AX1051" i="8"/>
  <c r="AX1052" i="8"/>
  <c r="AX1053" i="8"/>
  <c r="AX1024" i="8"/>
  <c r="AX1028" i="8" s="1"/>
  <c r="AX1022" i="8"/>
  <c r="AX1023" i="8" s="1"/>
  <c r="AX1020" i="8"/>
  <c r="AX1021" i="8" s="1"/>
  <c r="AX1017" i="8"/>
  <c r="AX1018" i="8"/>
  <c r="AX1016" i="8"/>
  <c r="AX1007" i="8"/>
  <c r="AX1008" i="8"/>
  <c r="AX1009" i="8"/>
  <c r="AX1005" i="8"/>
  <c r="AX1006" i="8" s="1"/>
  <c r="AX1002" i="8"/>
  <c r="AX1003" i="8"/>
  <c r="AX1000" i="8"/>
  <c r="AX1001" i="8" s="1"/>
  <c r="AX996" i="8"/>
  <c r="AX997" i="8"/>
  <c r="AX998" i="8"/>
  <c r="AX993" i="8"/>
  <c r="AX994" i="8"/>
  <c r="AX991" i="8"/>
  <c r="AX980" i="8"/>
  <c r="AX981" i="8"/>
  <c r="AX982" i="8"/>
  <c r="AX983" i="8"/>
  <c r="AX976" i="8"/>
  <c r="AX977" i="8"/>
  <c r="AX978" i="8"/>
  <c r="AX974" i="8"/>
  <c r="AX975" i="8" s="1"/>
  <c r="AX972" i="8"/>
  <c r="AX973" i="8" s="1"/>
  <c r="AX970" i="8"/>
  <c r="AX971" i="8" s="1"/>
  <c r="AX967" i="8"/>
  <c r="AX968" i="8"/>
  <c r="AX965" i="8"/>
  <c r="AX963" i="8"/>
  <c r="AX964" i="8" s="1"/>
  <c r="AX958" i="8"/>
  <c r="AX959" i="8"/>
  <c r="AX960" i="8"/>
  <c r="AX961" i="8"/>
  <c r="AX955" i="8"/>
  <c r="AX956" i="8"/>
  <c r="AX949" i="8"/>
  <c r="AX950" i="8"/>
  <c r="AX951" i="8"/>
  <c r="AX952" i="8"/>
  <c r="AX953" i="8"/>
  <c r="AX946" i="8"/>
  <c r="AX943" i="8"/>
  <c r="AX944" i="8" s="1"/>
  <c r="AX941" i="8"/>
  <c r="AX942" i="8" s="1"/>
  <c r="AX938" i="8"/>
  <c r="AX939" i="8"/>
  <c r="AX936" i="8"/>
  <c r="AX937" i="8" s="1"/>
  <c r="AX932" i="8"/>
  <c r="AX933" i="8"/>
  <c r="AX934" i="8"/>
  <c r="AX929" i="8"/>
  <c r="AX930" i="8"/>
  <c r="AX927" i="8"/>
  <c r="AX928" i="8" s="1"/>
  <c r="AX922" i="8"/>
  <c r="AX923" i="8"/>
  <c r="AX924" i="8"/>
  <c r="AX925" i="8"/>
  <c r="AX900" i="8"/>
  <c r="AX901" i="8"/>
  <c r="AX902" i="8"/>
  <c r="AX903" i="8"/>
  <c r="AX904" i="8"/>
  <c r="AX905" i="8"/>
  <c r="AX906" i="8"/>
  <c r="AX907" i="8"/>
  <c r="AX908" i="8"/>
  <c r="AX909" i="8"/>
  <c r="AX910" i="8"/>
  <c r="AX911" i="8"/>
  <c r="AX912" i="8"/>
  <c r="AX913" i="8"/>
  <c r="AX914" i="8"/>
  <c r="AX915" i="8"/>
  <c r="AX916" i="8"/>
  <c r="AX917" i="8"/>
  <c r="AX918" i="8"/>
  <c r="AX919" i="8"/>
  <c r="AX920" i="8"/>
  <c r="AX896" i="8"/>
  <c r="AX897" i="8"/>
  <c r="AX893" i="8"/>
  <c r="AX894" i="8"/>
  <c r="AX890" i="8"/>
  <c r="AX891" i="8"/>
  <c r="AX887" i="8"/>
  <c r="AX888" i="8"/>
  <c r="AX862" i="8"/>
  <c r="AX863" i="8"/>
  <c r="AX864" i="8"/>
  <c r="AX865" i="8"/>
  <c r="AX866" i="8"/>
  <c r="AX867" i="8"/>
  <c r="AX868" i="8"/>
  <c r="AX869" i="8"/>
  <c r="AX870" i="8"/>
  <c r="AX871" i="8"/>
  <c r="AX872" i="8"/>
  <c r="AX873" i="8"/>
  <c r="AX874" i="8"/>
  <c r="AX875" i="8"/>
  <c r="AX876" i="8"/>
  <c r="AX877" i="8"/>
  <c r="AX878" i="8"/>
  <c r="AX879" i="8"/>
  <c r="AX880" i="8"/>
  <c r="AX881" i="8"/>
  <c r="AX882" i="8"/>
  <c r="AX883" i="8"/>
  <c r="AX884" i="8"/>
  <c r="AX885" i="8"/>
  <c r="AX854" i="8"/>
  <c r="AX855" i="8"/>
  <c r="AX856" i="8"/>
  <c r="AX857" i="8"/>
  <c r="AX858" i="8"/>
  <c r="AX859" i="8"/>
  <c r="AX860" i="8"/>
  <c r="AX852" i="8"/>
  <c r="AX853" i="8" s="1"/>
  <c r="AX850" i="8"/>
  <c r="AX851" i="8" s="1"/>
  <c r="AX848" i="8"/>
  <c r="AX849" i="8" s="1"/>
  <c r="AX846" i="8"/>
  <c r="AX847" i="8" s="1"/>
  <c r="AX843" i="8"/>
  <c r="AX844" i="8"/>
  <c r="AX837" i="8"/>
  <c r="AX838" i="8"/>
  <c r="AX839" i="8"/>
  <c r="AX840" i="8"/>
  <c r="AX834" i="8"/>
  <c r="AX835" i="8"/>
  <c r="AX831" i="8"/>
  <c r="AX832" i="8"/>
  <c r="AX829" i="8"/>
  <c r="AX830" i="8" s="1"/>
  <c r="AX826" i="8"/>
  <c r="AX827" i="8"/>
  <c r="AX822" i="8"/>
  <c r="AX824" i="8"/>
  <c r="AX819" i="8"/>
  <c r="AX820" i="8"/>
  <c r="AX812" i="8"/>
  <c r="AX813" i="8"/>
  <c r="AX814" i="8"/>
  <c r="AX815" i="8"/>
  <c r="AX816" i="8"/>
  <c r="AX817" i="8"/>
  <c r="AX803" i="8"/>
  <c r="AX804" i="8"/>
  <c r="AX805" i="8"/>
  <c r="AX806" i="8"/>
  <c r="AX807" i="8"/>
  <c r="AX808" i="8"/>
  <c r="AX809" i="8"/>
  <c r="AX810" i="8"/>
  <c r="AX796" i="8"/>
  <c r="AX797" i="8"/>
  <c r="AX798" i="8"/>
  <c r="AX799" i="8"/>
  <c r="AX800" i="8"/>
  <c r="AX801" i="8"/>
  <c r="AX787" i="8"/>
  <c r="AX788" i="8"/>
  <c r="AX789" i="8"/>
  <c r="AX790" i="8"/>
  <c r="AX791" i="8"/>
  <c r="AX792" i="8"/>
  <c r="AX793" i="8"/>
  <c r="AX794" i="8"/>
  <c r="AX782" i="8"/>
  <c r="AX783" i="8"/>
  <c r="AX784" i="8"/>
  <c r="AX785" i="8"/>
  <c r="AX774" i="8"/>
  <c r="AX775" i="8"/>
  <c r="AX776" i="8"/>
  <c r="AX777" i="8"/>
  <c r="AX778" i="8"/>
  <c r="AX779" i="8"/>
  <c r="AX780" i="8"/>
  <c r="AX762" i="8"/>
  <c r="AX763" i="8"/>
  <c r="AX764" i="8"/>
  <c r="AX765" i="8"/>
  <c r="AX766" i="8"/>
  <c r="AX767" i="8"/>
  <c r="AX768" i="8"/>
  <c r="AX769" i="8"/>
  <c r="AX770" i="8"/>
  <c r="AX771" i="8"/>
  <c r="AX772" i="8"/>
  <c r="AX758" i="8"/>
  <c r="AX759" i="8"/>
  <c r="AX760" i="8"/>
  <c r="AX751" i="8"/>
  <c r="AX752" i="8"/>
  <c r="AX753" i="8"/>
  <c r="AX754" i="8"/>
  <c r="AX755" i="8"/>
  <c r="AX756" i="8"/>
  <c r="AX738" i="8"/>
  <c r="AX739" i="8"/>
  <c r="AX740" i="8"/>
  <c r="AX741" i="8"/>
  <c r="AX742" i="8"/>
  <c r="AX743" i="8"/>
  <c r="AX744" i="8"/>
  <c r="AX745" i="8"/>
  <c r="AX746" i="8"/>
  <c r="AX747" i="8"/>
  <c r="AX748" i="8"/>
  <c r="AX749" i="8"/>
  <c r="AX719" i="8"/>
  <c r="AX720" i="8"/>
  <c r="AX721" i="8"/>
  <c r="AX722" i="8"/>
  <c r="AX724" i="8"/>
  <c r="AX725" i="8"/>
  <c r="AX726" i="8"/>
  <c r="AX727" i="8"/>
  <c r="AX728" i="8"/>
  <c r="AX729" i="8"/>
  <c r="AX730" i="8"/>
  <c r="AX731" i="8"/>
  <c r="AX732" i="8"/>
  <c r="AX733" i="8"/>
  <c r="AX734" i="8"/>
  <c r="AX735" i="8"/>
  <c r="AX736" i="8"/>
  <c r="AX710" i="8"/>
  <c r="AX711" i="8"/>
  <c r="AX712" i="8"/>
  <c r="AX714" i="8"/>
  <c r="AX715" i="8"/>
  <c r="AX716" i="8"/>
  <c r="AX717" i="8"/>
  <c r="AX701" i="8"/>
  <c r="AX702" i="8"/>
  <c r="AX703" i="8"/>
  <c r="AX704" i="8"/>
  <c r="AX705" i="8"/>
  <c r="AX706" i="8"/>
  <c r="AX707" i="8"/>
  <c r="AX708" i="8"/>
  <c r="AX697" i="8"/>
  <c r="AX698" i="8"/>
  <c r="AX694" i="8"/>
  <c r="AX696" i="8" s="1"/>
  <c r="AX691" i="8"/>
  <c r="AX692" i="8"/>
  <c r="AX685" i="8"/>
  <c r="AX687" i="8"/>
  <c r="AX688" i="8"/>
  <c r="AX689" i="8"/>
  <c r="AX679" i="8"/>
  <c r="AX680" i="8"/>
  <c r="AX681" i="8"/>
  <c r="AX683" i="8"/>
  <c r="AX666" i="8"/>
  <c r="AX667" i="8"/>
  <c r="AX668" i="8"/>
  <c r="AX669" i="8"/>
  <c r="AX670" i="8"/>
  <c r="AX671" i="8"/>
  <c r="AX672" i="8"/>
  <c r="AX673" i="8"/>
  <c r="AX675" i="8"/>
  <c r="AX676" i="8"/>
  <c r="AX677" i="8"/>
  <c r="AX647" i="8"/>
  <c r="AX648" i="8"/>
  <c r="AX649" i="8"/>
  <c r="AX650" i="8"/>
  <c r="AX651" i="8"/>
  <c r="AX652" i="8"/>
  <c r="AX653" i="8"/>
  <c r="AX654" i="8"/>
  <c r="AX655" i="8"/>
  <c r="AX656" i="8"/>
  <c r="AX657" i="8"/>
  <c r="AX660" i="8"/>
  <c r="AX661" i="8"/>
  <c r="AX662" i="8"/>
  <c r="AX663" i="8"/>
  <c r="AX664" i="8"/>
  <c r="AX629" i="8"/>
  <c r="AX631" i="8"/>
  <c r="AX632" i="8"/>
  <c r="AX633" i="8"/>
  <c r="AX634" i="8"/>
  <c r="AX635" i="8"/>
  <c r="AX636" i="8"/>
  <c r="AX637" i="8"/>
  <c r="AX638" i="8"/>
  <c r="AX639" i="8"/>
  <c r="AX640" i="8"/>
  <c r="AX641" i="8"/>
  <c r="AX642" i="8"/>
  <c r="AX643" i="8"/>
  <c r="AX644" i="8"/>
  <c r="AX645" i="8"/>
  <c r="AX625" i="8"/>
  <c r="AX620" i="8"/>
  <c r="AX621" i="8"/>
  <c r="AX623" i="8"/>
  <c r="AX599" i="8"/>
  <c r="AX600" i="8"/>
  <c r="AX601" i="8"/>
  <c r="AX602" i="8"/>
  <c r="AX603" i="8"/>
  <c r="AX604" i="8"/>
  <c r="AX605" i="8"/>
  <c r="AX606" i="8"/>
  <c r="AX607" i="8"/>
  <c r="AX608" i="8"/>
  <c r="AX609" i="8"/>
  <c r="AX610" i="8"/>
  <c r="AX611" i="8"/>
  <c r="AX612" i="8"/>
  <c r="AX613" i="8"/>
  <c r="AX614" i="8"/>
  <c r="AX615" i="8"/>
  <c r="AX616" i="8"/>
  <c r="AX575" i="8"/>
  <c r="AX576" i="8"/>
  <c r="AX577" i="8"/>
  <c r="AX578" i="8"/>
  <c r="AX579" i="8"/>
  <c r="AX580" i="8"/>
  <c r="AX581" i="8"/>
  <c r="AX582" i="8"/>
  <c r="AX583" i="8"/>
  <c r="AX584" i="8"/>
  <c r="AX585" i="8"/>
  <c r="AX586" i="8"/>
  <c r="AX587" i="8"/>
  <c r="AX588" i="8"/>
  <c r="AX589" i="8"/>
  <c r="AX590" i="8"/>
  <c r="AX556" i="8"/>
  <c r="AX557" i="8"/>
  <c r="AX558" i="8"/>
  <c r="AX559" i="8"/>
  <c r="AX560" i="8"/>
  <c r="AX561" i="8"/>
  <c r="AX562" i="8"/>
  <c r="AX563" i="8"/>
  <c r="AX564" i="8"/>
  <c r="AX565" i="8"/>
  <c r="AX569" i="8"/>
  <c r="AX570" i="8"/>
  <c r="AX571" i="8"/>
  <c r="AX572" i="8"/>
  <c r="AX573" i="8"/>
  <c r="AX535" i="8"/>
  <c r="AX536" i="8"/>
  <c r="AX537" i="8"/>
  <c r="AX538" i="8"/>
  <c r="AX539" i="8"/>
  <c r="AX540" i="8"/>
  <c r="AX541" i="8"/>
  <c r="AX542" i="8"/>
  <c r="AX543" i="8"/>
  <c r="AX544" i="8"/>
  <c r="AX545" i="8"/>
  <c r="AX546" i="8"/>
  <c r="AX547" i="8"/>
  <c r="AX548" i="8"/>
  <c r="AX549" i="8"/>
  <c r="AX550" i="8"/>
  <c r="AX551" i="8"/>
  <c r="AX552" i="8"/>
  <c r="AX521" i="8"/>
  <c r="AX522" i="8"/>
  <c r="AX523" i="8"/>
  <c r="AX524" i="8"/>
  <c r="AX525" i="8"/>
  <c r="AX526" i="8"/>
  <c r="AX527" i="8"/>
  <c r="AX528" i="8"/>
  <c r="AX529" i="8"/>
  <c r="AX477" i="8"/>
  <c r="AX478" i="8"/>
  <c r="AX479" i="8"/>
  <c r="AX480" i="8"/>
  <c r="AX481" i="8"/>
  <c r="AX482" i="8"/>
  <c r="AX483" i="8"/>
  <c r="AX484" i="8"/>
  <c r="AX485" i="8"/>
  <c r="AX486" i="8"/>
  <c r="AX487" i="8"/>
  <c r="AX488" i="8"/>
  <c r="AX489" i="8"/>
  <c r="AX490" i="8"/>
  <c r="AX491" i="8"/>
  <c r="AX492" i="8"/>
  <c r="AX493" i="8"/>
  <c r="AX494" i="8"/>
  <c r="AX495" i="8"/>
  <c r="AX496" i="8"/>
  <c r="AX497" i="8"/>
  <c r="AX498" i="8"/>
  <c r="AX499" i="8"/>
  <c r="AX500" i="8"/>
  <c r="AX501" i="8"/>
  <c r="AX502" i="8"/>
  <c r="AX503" i="8"/>
  <c r="AX504" i="8"/>
  <c r="AX505" i="8"/>
  <c r="AX506" i="8"/>
  <c r="AX507" i="8"/>
  <c r="AX508" i="8"/>
  <c r="AX509" i="8"/>
  <c r="AX510" i="8"/>
  <c r="AX511" i="8"/>
  <c r="AX512" i="8"/>
  <c r="AX513" i="8"/>
  <c r="AX514" i="8"/>
  <c r="AX518" i="8"/>
  <c r="AX519" i="8"/>
  <c r="AX454" i="8"/>
  <c r="AX455" i="8"/>
  <c r="AX456" i="8"/>
  <c r="AX457" i="8"/>
  <c r="AX458" i="8"/>
  <c r="AX459" i="8"/>
  <c r="AX460" i="8"/>
  <c r="AX473" i="8"/>
  <c r="AX474" i="8"/>
  <c r="AX461" i="8"/>
  <c r="AX462" i="8"/>
  <c r="AX463" i="8"/>
  <c r="AX464" i="8"/>
  <c r="AX465" i="8"/>
  <c r="AX466" i="8"/>
  <c r="AX467" i="8"/>
  <c r="AX468" i="8"/>
  <c r="AX469" i="8"/>
  <c r="AX470" i="8"/>
  <c r="AX471" i="8"/>
  <c r="AX472" i="8"/>
  <c r="AX475" i="8"/>
  <c r="AX441" i="8"/>
  <c r="AX442" i="8"/>
  <c r="AX443" i="8"/>
  <c r="AX444" i="8"/>
  <c r="AX445" i="8"/>
  <c r="AX446" i="8"/>
  <c r="AX447" i="8"/>
  <c r="AX448" i="8"/>
  <c r="AX450" i="8"/>
  <c r="AX451" i="8"/>
  <c r="AX452" i="8"/>
  <c r="AX431" i="8"/>
  <c r="AX432" i="8"/>
  <c r="AX433" i="8"/>
  <c r="AX434" i="8"/>
  <c r="AX435" i="8"/>
  <c r="AX436" i="8"/>
  <c r="AX437" i="8"/>
  <c r="AX438" i="8"/>
  <c r="AX439" i="8"/>
  <c r="AX416" i="8"/>
  <c r="AX417" i="8"/>
  <c r="AX418" i="8"/>
  <c r="AX419" i="8"/>
  <c r="AX420" i="8"/>
  <c r="AX421" i="8"/>
  <c r="AX422" i="8"/>
  <c r="AX423" i="8"/>
  <c r="AX424" i="8"/>
  <c r="AX425" i="8"/>
  <c r="AX426" i="8"/>
  <c r="AX428" i="8"/>
  <c r="AX429" i="8"/>
  <c r="AX399" i="8"/>
  <c r="AX400" i="8"/>
  <c r="AX401" i="8"/>
  <c r="AX402" i="8"/>
  <c r="AX403" i="8"/>
  <c r="AX404" i="8"/>
  <c r="AX405" i="8"/>
  <c r="AX406" i="8"/>
  <c r="AX407" i="8"/>
  <c r="AX408" i="8"/>
  <c r="AX409" i="8"/>
  <c r="AX410" i="8"/>
  <c r="AX411" i="8"/>
  <c r="AX412" i="8"/>
  <c r="AX413" i="8"/>
  <c r="AX414" i="8"/>
  <c r="AX372" i="8"/>
  <c r="AX373" i="8"/>
  <c r="AX374" i="8"/>
  <c r="AX375" i="8"/>
  <c r="AX376" i="8"/>
  <c r="AX377" i="8"/>
  <c r="AX378" i="8"/>
  <c r="AX379" i="8"/>
  <c r="AX380" i="8"/>
  <c r="AX381" i="8"/>
  <c r="AX382" i="8"/>
  <c r="AX383" i="8"/>
  <c r="AX384" i="8"/>
  <c r="AX385" i="8"/>
  <c r="AX386" i="8"/>
  <c r="AX388" i="8"/>
  <c r="AX389" i="8"/>
  <c r="AX390" i="8"/>
  <c r="AX391" i="8"/>
  <c r="AX392" i="8"/>
  <c r="AX393" i="8"/>
  <c r="AX394" i="8"/>
  <c r="AX396" i="8"/>
  <c r="AX397" i="8"/>
  <c r="AX343" i="8"/>
  <c r="AX344" i="8"/>
  <c r="AX345" i="8"/>
  <c r="AX346" i="8"/>
  <c r="AX347" i="8"/>
  <c r="AX348" i="8"/>
  <c r="AX349" i="8"/>
  <c r="AX350" i="8"/>
  <c r="AX351" i="8"/>
  <c r="AX352" i="8"/>
  <c r="AX353" i="8"/>
  <c r="AX354" i="8"/>
  <c r="AX355" i="8"/>
  <c r="AX356" i="8"/>
  <c r="AX357" i="8"/>
  <c r="AX358" i="8"/>
  <c r="AX359" i="8"/>
  <c r="AX360" i="8"/>
  <c r="AX361" i="8"/>
  <c r="AX362" i="8"/>
  <c r="AX363" i="8"/>
  <c r="AX364" i="8"/>
  <c r="AX365" i="8"/>
  <c r="AX366" i="8"/>
  <c r="AX367" i="8"/>
  <c r="AX368" i="8"/>
  <c r="AX369" i="8"/>
  <c r="AX370" i="8"/>
  <c r="AX314" i="8"/>
  <c r="AX315" i="8"/>
  <c r="AX316" i="8"/>
  <c r="AX317" i="8"/>
  <c r="AX318" i="8"/>
  <c r="AX319" i="8"/>
  <c r="AX320" i="8"/>
  <c r="AX321" i="8"/>
  <c r="AX322" i="8"/>
  <c r="AX323" i="8"/>
  <c r="AX324" i="8"/>
  <c r="AX325" i="8"/>
  <c r="AX326" i="8"/>
  <c r="AX327" i="8"/>
  <c r="AX328" i="8"/>
  <c r="AX329" i="8"/>
  <c r="AX330" i="8"/>
  <c r="AX331" i="8"/>
  <c r="AX332" i="8"/>
  <c r="AX333" i="8"/>
  <c r="AX334" i="8"/>
  <c r="AX335" i="8"/>
  <c r="AX336" i="8"/>
  <c r="AX337" i="8"/>
  <c r="AX338" i="8"/>
  <c r="AX339" i="8"/>
  <c r="AX340" i="8"/>
  <c r="AX289" i="8"/>
  <c r="AX290" i="8"/>
  <c r="AX291" i="8"/>
  <c r="AX292" i="8"/>
  <c r="AX293" i="8"/>
  <c r="AX294" i="8"/>
  <c r="AX295" i="8"/>
  <c r="AX296" i="8"/>
  <c r="AX297" i="8"/>
  <c r="AX298" i="8"/>
  <c r="AX299" i="8"/>
  <c r="AX300" i="8"/>
  <c r="AX301" i="8"/>
  <c r="AX302" i="8"/>
  <c r="AX303" i="8"/>
  <c r="AX304" i="8"/>
  <c r="AX305" i="8"/>
  <c r="AX306" i="8"/>
  <c r="AX307" i="8"/>
  <c r="AX308" i="8"/>
  <c r="AX309" i="8"/>
  <c r="AX310" i="8"/>
  <c r="AX311" i="8"/>
  <c r="AX312" i="8"/>
  <c r="AX257" i="8"/>
  <c r="AX258" i="8"/>
  <c r="AX259" i="8"/>
  <c r="AX260" i="8"/>
  <c r="AX261" i="8"/>
  <c r="AX262" i="8"/>
  <c r="AX263" i="8"/>
  <c r="AX264" i="8"/>
  <c r="AX265" i="8"/>
  <c r="AX266" i="8"/>
  <c r="AX267" i="8"/>
  <c r="AX268" i="8"/>
  <c r="AX269" i="8"/>
  <c r="AX270" i="8"/>
  <c r="AX271" i="8"/>
  <c r="AX272" i="8"/>
  <c r="AX273" i="8"/>
  <c r="AX274" i="8"/>
  <c r="AX275" i="8"/>
  <c r="AX276" i="8"/>
  <c r="AX277" i="8"/>
  <c r="AX278" i="8"/>
  <c r="AX279" i="8"/>
  <c r="AX280" i="8"/>
  <c r="AX281" i="8"/>
  <c r="AX282" i="8"/>
  <c r="AX283" i="8"/>
  <c r="AX284" i="8"/>
  <c r="AX285" i="8"/>
  <c r="AX286" i="8"/>
  <c r="AX287" i="8"/>
  <c r="AX211" i="8"/>
  <c r="AX212" i="8"/>
  <c r="AX213" i="8"/>
  <c r="AX214" i="8"/>
  <c r="AX215" i="8"/>
  <c r="AX216" i="8"/>
  <c r="AX217" i="8"/>
  <c r="AX218" i="8"/>
  <c r="AX219" i="8"/>
  <c r="AX220" i="8"/>
  <c r="AX221" i="8"/>
  <c r="AX222" i="8"/>
  <c r="AX223" i="8"/>
  <c r="AX224" i="8"/>
  <c r="AX225" i="8"/>
  <c r="AX226" i="8"/>
  <c r="AX227" i="8"/>
  <c r="AX228" i="8"/>
  <c r="AX229" i="8"/>
  <c r="AX230" i="8"/>
  <c r="AX231" i="8"/>
  <c r="AX232" i="8"/>
  <c r="AX233" i="8"/>
  <c r="AX234" i="8"/>
  <c r="AX235" i="8"/>
  <c r="AX236" i="8"/>
  <c r="AX237" i="8"/>
  <c r="AX238" i="8"/>
  <c r="AX239" i="8"/>
  <c r="AX240" i="8"/>
  <c r="AX241" i="8"/>
  <c r="AX242" i="8"/>
  <c r="AX243" i="8"/>
  <c r="AX244" i="8"/>
  <c r="AX247" i="8"/>
  <c r="AX248" i="8"/>
  <c r="AX249" i="8"/>
  <c r="AX250" i="8"/>
  <c r="AX251" i="8"/>
  <c r="AX252" i="8"/>
  <c r="AX253" i="8"/>
  <c r="AX254" i="8"/>
  <c r="AX255" i="8"/>
  <c r="AX169" i="8"/>
  <c r="AX170" i="8"/>
  <c r="AX171" i="8"/>
  <c r="AX172" i="8"/>
  <c r="AX173" i="8"/>
  <c r="AX174" i="8"/>
  <c r="AX175" i="8"/>
  <c r="AX176" i="8"/>
  <c r="AX177" i="8"/>
  <c r="AX178" i="8"/>
  <c r="AX179" i="8"/>
  <c r="AX180" i="8"/>
  <c r="AX181" i="8"/>
  <c r="AX182" i="8"/>
  <c r="AX183" i="8"/>
  <c r="AX184" i="8"/>
  <c r="AX185" i="8"/>
  <c r="AX186" i="8"/>
  <c r="AX187" i="8"/>
  <c r="AX188" i="8"/>
  <c r="AX189" i="8"/>
  <c r="AX190" i="8"/>
  <c r="AX191" i="8"/>
  <c r="AX192" i="8"/>
  <c r="AX193" i="8"/>
  <c r="AX194" i="8"/>
  <c r="AX195" i="8"/>
  <c r="AX196" i="8"/>
  <c r="AX197" i="8"/>
  <c r="AX198" i="8"/>
  <c r="AX199" i="8"/>
  <c r="AX200" i="8"/>
  <c r="AX202" i="8"/>
  <c r="AX203" i="8"/>
  <c r="AX204" i="8"/>
  <c r="AX205" i="8"/>
  <c r="AX206" i="8"/>
  <c r="AX207" i="8"/>
  <c r="AX208" i="8"/>
  <c r="AX209" i="8"/>
  <c r="AX66" i="8"/>
  <c r="AX67" i="8"/>
  <c r="AX68" i="8"/>
  <c r="AX69" i="8"/>
  <c r="AX70" i="8"/>
  <c r="AX71" i="8"/>
  <c r="AX72" i="8"/>
  <c r="AX73" i="8"/>
  <c r="AX74" i="8"/>
  <c r="AX75" i="8"/>
  <c r="AX76" i="8"/>
  <c r="AX77" i="8"/>
  <c r="AX78" i="8"/>
  <c r="AX79" i="8"/>
  <c r="AX80" i="8"/>
  <c r="AX81" i="8"/>
  <c r="AX82" i="8"/>
  <c r="AX83" i="8"/>
  <c r="AX84" i="8"/>
  <c r="AX85" i="8"/>
  <c r="AX86" i="8"/>
  <c r="AX87" i="8"/>
  <c r="AX88" i="8"/>
  <c r="AX89" i="8"/>
  <c r="AX90" i="8"/>
  <c r="AX91" i="8"/>
  <c r="AX92" i="8"/>
  <c r="AX93" i="8"/>
  <c r="AX94" i="8"/>
  <c r="AX95" i="8"/>
  <c r="AX96" i="8"/>
  <c r="AX97" i="8"/>
  <c r="AX98" i="8"/>
  <c r="AX99" i="8"/>
  <c r="AX100" i="8"/>
  <c r="AX101" i="8"/>
  <c r="AX102" i="8"/>
  <c r="AX103" i="8"/>
  <c r="AX104" i="8"/>
  <c r="AX105" i="8"/>
  <c r="AX106" i="8"/>
  <c r="AX107" i="8"/>
  <c r="AX108" i="8"/>
  <c r="AX109" i="8"/>
  <c r="AX110" i="8"/>
  <c r="AX111" i="8"/>
  <c r="AX112" i="8"/>
  <c r="AX113" i="8"/>
  <c r="AX114" i="8"/>
  <c r="AX115" i="8"/>
  <c r="AX116" i="8"/>
  <c r="AX117" i="8"/>
  <c r="AX118" i="8"/>
  <c r="AX119" i="8"/>
  <c r="AX120" i="8"/>
  <c r="AX121" i="8"/>
  <c r="AX122" i="8"/>
  <c r="AX123" i="8"/>
  <c r="AX124" i="8"/>
  <c r="AX125" i="8"/>
  <c r="AX126" i="8"/>
  <c r="AX127" i="8"/>
  <c r="AX128" i="8"/>
  <c r="AX129" i="8"/>
  <c r="AX130" i="8"/>
  <c r="AX131" i="8"/>
  <c r="AX132" i="8"/>
  <c r="AX133" i="8"/>
  <c r="AX134" i="8"/>
  <c r="AX135" i="8"/>
  <c r="AX136" i="8"/>
  <c r="AX137" i="8"/>
  <c r="AX138" i="8"/>
  <c r="AX139" i="8"/>
  <c r="AX140" i="8"/>
  <c r="AX141" i="8"/>
  <c r="AX142" i="8"/>
  <c r="AX143" i="8"/>
  <c r="AX144" i="8"/>
  <c r="AX145" i="8"/>
  <c r="AX146" i="8"/>
  <c r="AX147" i="8"/>
  <c r="AX148" i="8"/>
  <c r="AX149" i="8"/>
  <c r="AX150" i="8"/>
  <c r="AX151" i="8"/>
  <c r="AX152" i="8"/>
  <c r="AX153" i="8"/>
  <c r="AX155" i="8"/>
  <c r="AX156" i="8"/>
  <c r="AX157" i="8"/>
  <c r="AX158" i="8"/>
  <c r="AX159" i="8"/>
  <c r="AX160" i="8"/>
  <c r="AX161" i="8"/>
  <c r="AX162" i="8"/>
  <c r="AX163" i="8"/>
  <c r="AX164" i="8"/>
  <c r="AX165" i="8"/>
  <c r="AX166" i="8"/>
  <c r="AX167" i="8"/>
  <c r="AX5" i="8"/>
  <c r="AX6" i="8"/>
  <c r="AX7" i="8"/>
  <c r="AX8" i="8"/>
  <c r="AX9" i="8"/>
  <c r="AX10" i="8"/>
  <c r="AX11" i="8"/>
  <c r="AX12" i="8"/>
  <c r="AX13" i="8"/>
  <c r="AX14" i="8"/>
  <c r="AX15" i="8"/>
  <c r="AX16" i="8"/>
  <c r="AX17" i="8"/>
  <c r="AX18" i="8"/>
  <c r="AX19"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AX51" i="8"/>
  <c r="AX52" i="8"/>
  <c r="AX53" i="8"/>
  <c r="AX54" i="8"/>
  <c r="AX55" i="8"/>
  <c r="AX56" i="8"/>
  <c r="AX57" i="8"/>
  <c r="AX58" i="8"/>
  <c r="AX63" i="8"/>
  <c r="AX64" i="8"/>
  <c r="AY1403" i="8"/>
  <c r="AY1404" i="8" s="1"/>
  <c r="AY1393" i="8"/>
  <c r="AY1394" i="8"/>
  <c r="AY1395" i="8"/>
  <c r="AY1396" i="8"/>
  <c r="AY1397" i="8"/>
  <c r="AY1398" i="8"/>
  <c r="AY1399" i="8"/>
  <c r="AY1400" i="8"/>
  <c r="AY1401" i="8"/>
  <c r="AY1391" i="8"/>
  <c r="AY1392" i="8" s="1"/>
  <c r="AY1387" i="8"/>
  <c r="AY1389" i="8"/>
  <c r="AY1384" i="8"/>
  <c r="AY1385" i="8"/>
  <c r="AY1373" i="8"/>
  <c r="AY1374" i="8"/>
  <c r="AY1375" i="8"/>
  <c r="AY1376" i="8"/>
  <c r="AY1377" i="8"/>
  <c r="AY1378" i="8"/>
  <c r="AY1379" i="8"/>
  <c r="AY1380" i="8"/>
  <c r="AY1365" i="8"/>
  <c r="AY1366" i="8"/>
  <c r="AY1367" i="8"/>
  <c r="AY1368" i="8"/>
  <c r="AY1369" i="8"/>
  <c r="AY1370" i="8"/>
  <c r="AY1371" i="8"/>
  <c r="AY1362" i="8"/>
  <c r="AY1363" i="8" s="1"/>
  <c r="AY1360" i="8"/>
  <c r="AY1361" i="8" s="1"/>
  <c r="AY1358" i="8"/>
  <c r="AY1359" i="8" s="1"/>
  <c r="AY1351" i="8"/>
  <c r="AY1352" i="8"/>
  <c r="AY1353" i="8"/>
  <c r="AY1354" i="8"/>
  <c r="AY1355" i="8"/>
  <c r="AY1356" i="8"/>
  <c r="AY1349" i="8"/>
  <c r="AY1350" i="8" s="1"/>
  <c r="AY1347" i="8"/>
  <c r="AY1348" i="8" s="1"/>
  <c r="AY1345" i="8"/>
  <c r="AY1346" i="8" s="1"/>
  <c r="AY1339" i="8"/>
  <c r="AY1340" i="8"/>
  <c r="AY1341" i="8"/>
  <c r="AY1342" i="8"/>
  <c r="AY1337" i="8"/>
  <c r="AY1335" i="8"/>
  <c r="AY1336" i="8" s="1"/>
  <c r="AY1333" i="8"/>
  <c r="AY1334" i="8" s="1"/>
  <c r="AY1318" i="8"/>
  <c r="AY1319" i="8"/>
  <c r="AY1320" i="8"/>
  <c r="AY1321" i="8"/>
  <c r="AY1322" i="8"/>
  <c r="AY1323" i="8"/>
  <c r="AY1324" i="8"/>
  <c r="AY1325" i="8"/>
  <c r="AY1326" i="8"/>
  <c r="AY1316" i="8"/>
  <c r="AY1317" i="8" s="1"/>
  <c r="AY1312" i="8"/>
  <c r="AY1313" i="8"/>
  <c r="AY1314" i="8"/>
  <c r="AY1310" i="8"/>
  <c r="AY1311" i="8" s="1"/>
  <c r="AY1308" i="8"/>
  <c r="AY1309" i="8" s="1"/>
  <c r="AY985" i="8"/>
  <c r="AY986" i="8" s="1"/>
  <c r="AY987" i="8"/>
  <c r="AY988" i="8" s="1"/>
  <c r="AY947" i="8"/>
  <c r="AY948" i="8" s="1"/>
  <c r="AY1306" i="8"/>
  <c r="AY1307" i="8" s="1"/>
  <c r="AY1304" i="8"/>
  <c r="AY1305" i="8" s="1"/>
  <c r="AY1302" i="8"/>
  <c r="AY1303" i="8" s="1"/>
  <c r="AY1300" i="8"/>
  <c r="AY1301" i="8" s="1"/>
  <c r="AY1297" i="8"/>
  <c r="AY1298" i="8"/>
  <c r="AY1294" i="8"/>
  <c r="AY1295" i="8"/>
  <c r="AY1292" i="8"/>
  <c r="AY1293" i="8" s="1"/>
  <c r="AY1285" i="8"/>
  <c r="AY1286" i="8"/>
  <c r="AY1287" i="8"/>
  <c r="AY1288" i="8"/>
  <c r="AY1289" i="8"/>
  <c r="AY1283" i="8"/>
  <c r="AY1284" i="8" s="1"/>
  <c r="AY1278" i="8"/>
  <c r="AY1279" i="8"/>
  <c r="AY1280" i="8"/>
  <c r="AY1281" i="8"/>
  <c r="AY1275" i="8"/>
  <c r="AY1276" i="8"/>
  <c r="AY1273" i="8"/>
  <c r="AY1274" i="8" s="1"/>
  <c r="AY1270" i="8"/>
  <c r="AY1271" i="8"/>
  <c r="AY1269" i="8"/>
  <c r="AY1264" i="8"/>
  <c r="AY1265" i="8" s="1"/>
  <c r="AY1262" i="8"/>
  <c r="AY1260" i="8"/>
  <c r="AY1249" i="8"/>
  <c r="AY1250" i="8"/>
  <c r="AY1251" i="8"/>
  <c r="AY1252" i="8"/>
  <c r="AY1253" i="8"/>
  <c r="AY1248" i="8"/>
  <c r="AY1242" i="8"/>
  <c r="AY1243" i="8"/>
  <c r="AY1244" i="8"/>
  <c r="AY1245" i="8"/>
  <c r="AY1240" i="8"/>
  <c r="AY1241" i="8" s="1"/>
  <c r="AY1238" i="8"/>
  <c r="AY1239" i="8" s="1"/>
  <c r="AY1234" i="8"/>
  <c r="AY1235" i="8"/>
  <c r="AY1236" i="8"/>
  <c r="AY1228" i="8"/>
  <c r="AY1229" i="8" s="1"/>
  <c r="AY1226" i="8"/>
  <c r="AY1227" i="8" s="1"/>
  <c r="AY1221" i="8"/>
  <c r="AY1222" i="8"/>
  <c r="AY1223" i="8"/>
  <c r="AY1224" i="8"/>
  <c r="AY1219" i="8"/>
  <c r="AY1220" i="8" s="1"/>
  <c r="AY1217" i="8"/>
  <c r="AY1218" i="8" s="1"/>
  <c r="AY1215" i="8"/>
  <c r="AY1216" i="8" s="1"/>
  <c r="AY1212" i="8"/>
  <c r="AY1213" i="8"/>
  <c r="AY1208" i="8"/>
  <c r="AY1209" i="8" s="1"/>
  <c r="AY1205" i="8"/>
  <c r="AY1206" i="8"/>
  <c r="AY1203" i="8"/>
  <c r="AY1204" i="8" s="1"/>
  <c r="AY1200" i="8"/>
  <c r="AY1201" i="8"/>
  <c r="AY1198" i="8"/>
  <c r="AY1199" i="8" s="1"/>
  <c r="AY1190" i="8"/>
  <c r="AY1191" i="8"/>
  <c r="AY1192" i="8"/>
  <c r="AY1193" i="8"/>
  <c r="AY1194" i="8"/>
  <c r="AY1195" i="8"/>
  <c r="AY1196" i="8"/>
  <c r="AY1188" i="8"/>
  <c r="AY1189" i="8" s="1"/>
  <c r="AY1185" i="8"/>
  <c r="AY1186" i="8"/>
  <c r="AY1183" i="8"/>
  <c r="AY1184" i="8" s="1"/>
  <c r="AY1178" i="8"/>
  <c r="AY1179" i="8"/>
  <c r="AY1180" i="8"/>
  <c r="AY1181" i="8"/>
  <c r="AY1176" i="8"/>
  <c r="AY1177" i="8" s="1"/>
  <c r="AY1172" i="8"/>
  <c r="AY1173" i="8"/>
  <c r="AY1174" i="8"/>
  <c r="AY1170" i="8"/>
  <c r="AY1167" i="8"/>
  <c r="AY1168" i="8"/>
  <c r="AY1163" i="8"/>
  <c r="AY1164" i="8"/>
  <c r="AY1165" i="8"/>
  <c r="AY1160" i="8"/>
  <c r="AY1161" i="8"/>
  <c r="AY1156" i="8"/>
  <c r="AY1157" i="8"/>
  <c r="AY1158" i="8"/>
  <c r="AY1150" i="8"/>
  <c r="AY1151" i="8"/>
  <c r="AY1152" i="8"/>
  <c r="AY1153" i="8"/>
  <c r="AY1154" i="8"/>
  <c r="AY1148" i="8"/>
  <c r="AY1149" i="8" s="1"/>
  <c r="AY1146" i="8"/>
  <c r="AY1147" i="8" s="1"/>
  <c r="AY1141" i="8"/>
  <c r="AY1142" i="8"/>
  <c r="AY1143" i="8"/>
  <c r="AY1144" i="8"/>
  <c r="AY1137" i="8"/>
  <c r="AY1138" i="8"/>
  <c r="AY1139" i="8"/>
  <c r="AY1131" i="8"/>
  <c r="AY1132" i="8"/>
  <c r="AY1133" i="8"/>
  <c r="AY1134" i="8"/>
  <c r="AY1135" i="8"/>
  <c r="AY1128" i="8"/>
  <c r="AY1129" i="8"/>
  <c r="AY1126" i="8"/>
  <c r="AY1127" i="8" s="1"/>
  <c r="AY1124" i="8"/>
  <c r="AY1125" i="8" s="1"/>
  <c r="AY1118" i="8"/>
  <c r="AY1119" i="8"/>
  <c r="AY1120" i="8"/>
  <c r="AY1121" i="8"/>
  <c r="AY1122" i="8"/>
  <c r="AY1115" i="8"/>
  <c r="AY1116" i="8"/>
  <c r="AY1108" i="8"/>
  <c r="AY1109" i="8"/>
  <c r="AY1110" i="8"/>
  <c r="AY1111" i="8"/>
  <c r="AY1112" i="8"/>
  <c r="AY1113" i="8"/>
  <c r="AY1106" i="8"/>
  <c r="AY1107" i="8" s="1"/>
  <c r="AY1104" i="8"/>
  <c r="AY1105" i="8" s="1"/>
  <c r="AY1101" i="8"/>
  <c r="AY1102" i="8"/>
  <c r="AY1097" i="8"/>
  <c r="AY1098" i="8"/>
  <c r="AY1099" i="8"/>
  <c r="AY1094" i="8"/>
  <c r="AY1095" i="8"/>
  <c r="AY1091" i="8"/>
  <c r="AY1092" i="8"/>
  <c r="AY1089" i="8"/>
  <c r="AY1090" i="8" s="1"/>
  <c r="AY1082" i="8"/>
  <c r="AY1083" i="8"/>
  <c r="AY1084" i="8"/>
  <c r="AY1085" i="8"/>
  <c r="AY1086" i="8"/>
  <c r="AY1087" i="8"/>
  <c r="AY1078" i="8"/>
  <c r="AY1079" i="8"/>
  <c r="AY1080" i="8"/>
  <c r="AY1070" i="8"/>
  <c r="AY1071" i="8"/>
  <c r="AY1072" i="8"/>
  <c r="AY1073" i="8"/>
  <c r="AY1074" i="8"/>
  <c r="AY1075" i="8"/>
  <c r="AY1076" i="8"/>
  <c r="AY1064" i="8"/>
  <c r="AY1065" i="8"/>
  <c r="AY1066" i="8"/>
  <c r="AY1067" i="8"/>
  <c r="AY1068" i="8"/>
  <c r="AY1062" i="8"/>
  <c r="AY1063" i="8" s="1"/>
  <c r="AY1059" i="8"/>
  <c r="AY1060" i="8"/>
  <c r="AY1055" i="8"/>
  <c r="AY1056" i="8"/>
  <c r="AY1057" i="8"/>
  <c r="AY1044" i="8"/>
  <c r="AY1045" i="8"/>
  <c r="AY1046" i="8"/>
  <c r="AY1047" i="8"/>
  <c r="AY1048" i="8"/>
  <c r="AY1049" i="8"/>
  <c r="AY1050" i="8"/>
  <c r="AY1051" i="8"/>
  <c r="AY1052" i="8"/>
  <c r="AY1053" i="8"/>
  <c r="AY1024" i="8"/>
  <c r="AY1028" i="8" s="1"/>
  <c r="AY1022" i="8"/>
  <c r="AY1023" i="8" s="1"/>
  <c r="AY1020" i="8"/>
  <c r="AY1021" i="8" s="1"/>
  <c r="AY1017" i="8"/>
  <c r="AY1018" i="8"/>
  <c r="AY1016" i="8"/>
  <c r="AY1007" i="8"/>
  <c r="AY1008" i="8"/>
  <c r="AY1009" i="8"/>
  <c r="AY1005" i="8"/>
  <c r="AY1006" i="8" s="1"/>
  <c r="AY1002" i="8"/>
  <c r="AY1003" i="8"/>
  <c r="AY1000" i="8"/>
  <c r="AY1001" i="8" s="1"/>
  <c r="AY996" i="8"/>
  <c r="AY997" i="8"/>
  <c r="AY998" i="8"/>
  <c r="AY993" i="8"/>
  <c r="AY994" i="8"/>
  <c r="AY991" i="8"/>
  <c r="AY980" i="8"/>
  <c r="AY981" i="8"/>
  <c r="AY982" i="8"/>
  <c r="AY983" i="8"/>
  <c r="AY976" i="8"/>
  <c r="AY977" i="8"/>
  <c r="AY978" i="8"/>
  <c r="AY974" i="8"/>
  <c r="AY975" i="8" s="1"/>
  <c r="AY972" i="8"/>
  <c r="AY973" i="8" s="1"/>
  <c r="AY970" i="8"/>
  <c r="AY971" i="8" s="1"/>
  <c r="AY967" i="8"/>
  <c r="AY968" i="8"/>
  <c r="AY965" i="8"/>
  <c r="AY963" i="8"/>
  <c r="AY964" i="8" s="1"/>
  <c r="AY958" i="8"/>
  <c r="AY959" i="8"/>
  <c r="AY960" i="8"/>
  <c r="AY961" i="8"/>
  <c r="AY955" i="8"/>
  <c r="AY956" i="8"/>
  <c r="AY949" i="8"/>
  <c r="AY950" i="8"/>
  <c r="AY951" i="8"/>
  <c r="AY952" i="8"/>
  <c r="AY953" i="8"/>
  <c r="AY946" i="8"/>
  <c r="AY943" i="8"/>
  <c r="AY944" i="8" s="1"/>
  <c r="AY941" i="8"/>
  <c r="AY942" i="8" s="1"/>
  <c r="AY938" i="8"/>
  <c r="AY939" i="8"/>
  <c r="AY936" i="8"/>
  <c r="AY937" i="8" s="1"/>
  <c r="AY932" i="8"/>
  <c r="AY933" i="8"/>
  <c r="AY934" i="8"/>
  <c r="AY929" i="8"/>
  <c r="AY930" i="8"/>
  <c r="AY927" i="8"/>
  <c r="AY928" i="8" s="1"/>
  <c r="AY922" i="8"/>
  <c r="AY923" i="8"/>
  <c r="AY924" i="8"/>
  <c r="AY925" i="8"/>
  <c r="AY900" i="8"/>
  <c r="AY901" i="8"/>
  <c r="AY902" i="8"/>
  <c r="AY903" i="8"/>
  <c r="AY904" i="8"/>
  <c r="AY905" i="8"/>
  <c r="AY906" i="8"/>
  <c r="AY907" i="8"/>
  <c r="AY908" i="8"/>
  <c r="AY909" i="8"/>
  <c r="AY910" i="8"/>
  <c r="AY911" i="8"/>
  <c r="AY912" i="8"/>
  <c r="AY913" i="8"/>
  <c r="AY914" i="8"/>
  <c r="AY915" i="8"/>
  <c r="AY916" i="8"/>
  <c r="AY917" i="8"/>
  <c r="AY918" i="8"/>
  <c r="AY919" i="8"/>
  <c r="AY920" i="8"/>
  <c r="AY896" i="8"/>
  <c r="AY897" i="8"/>
  <c r="AY893" i="8"/>
  <c r="AY894" i="8"/>
  <c r="AY890" i="8"/>
  <c r="AY891" i="8"/>
  <c r="AY887" i="8"/>
  <c r="AY888" i="8"/>
  <c r="AY862" i="8"/>
  <c r="AY863" i="8"/>
  <c r="AY864" i="8"/>
  <c r="AY865" i="8"/>
  <c r="AY866" i="8"/>
  <c r="AY867" i="8"/>
  <c r="AY868" i="8"/>
  <c r="AY869" i="8"/>
  <c r="AY870" i="8"/>
  <c r="AY871" i="8"/>
  <c r="AY872" i="8"/>
  <c r="AY873" i="8"/>
  <c r="AY874" i="8"/>
  <c r="AY875" i="8"/>
  <c r="AY876" i="8"/>
  <c r="AY877" i="8"/>
  <c r="AY878" i="8"/>
  <c r="AY879" i="8"/>
  <c r="AY880" i="8"/>
  <c r="AY881" i="8"/>
  <c r="AY882" i="8"/>
  <c r="AY883" i="8"/>
  <c r="AY884" i="8"/>
  <c r="AY885" i="8"/>
  <c r="AY854" i="8"/>
  <c r="AY855" i="8"/>
  <c r="AY856" i="8"/>
  <c r="AY857" i="8"/>
  <c r="AY858" i="8"/>
  <c r="AY859" i="8"/>
  <c r="AY860" i="8"/>
  <c r="AY852" i="8"/>
  <c r="AY853" i="8" s="1"/>
  <c r="AY850" i="8"/>
  <c r="AY851" i="8" s="1"/>
  <c r="AY848" i="8"/>
  <c r="AY849" i="8" s="1"/>
  <c r="AY846" i="8"/>
  <c r="AY847" i="8" s="1"/>
  <c r="AY843" i="8"/>
  <c r="AY844" i="8"/>
  <c r="AY837" i="8"/>
  <c r="AY838" i="8"/>
  <c r="AY839" i="8"/>
  <c r="AY840" i="8"/>
  <c r="AY834" i="8"/>
  <c r="AY835" i="8"/>
  <c r="AY831" i="8"/>
  <c r="AY832" i="8"/>
  <c r="AY829" i="8"/>
  <c r="AY830" i="8" s="1"/>
  <c r="AY826" i="8"/>
  <c r="AY827" i="8"/>
  <c r="AY822" i="8"/>
  <c r="AY824" i="8"/>
  <c r="AY819" i="8"/>
  <c r="AY820" i="8"/>
  <c r="AY812" i="8"/>
  <c r="AY813" i="8"/>
  <c r="AY814" i="8"/>
  <c r="AY815" i="8"/>
  <c r="AY816" i="8"/>
  <c r="AY817" i="8"/>
  <c r="AY803" i="8"/>
  <c r="AY804" i="8"/>
  <c r="AY805" i="8"/>
  <c r="AY806" i="8"/>
  <c r="AY807" i="8"/>
  <c r="AY808" i="8"/>
  <c r="AY809" i="8"/>
  <c r="AY810" i="8"/>
  <c r="AY796" i="8"/>
  <c r="AY797" i="8"/>
  <c r="AY798" i="8"/>
  <c r="AY799" i="8"/>
  <c r="AY800" i="8"/>
  <c r="AY801" i="8"/>
  <c r="AY787" i="8"/>
  <c r="AY788" i="8"/>
  <c r="AY789" i="8"/>
  <c r="AY790" i="8"/>
  <c r="AY791" i="8"/>
  <c r="AY792" i="8"/>
  <c r="AY793" i="8"/>
  <c r="AY794" i="8"/>
  <c r="AY782" i="8"/>
  <c r="AY783" i="8"/>
  <c r="AY784" i="8"/>
  <c r="AY785" i="8"/>
  <c r="AY774" i="8"/>
  <c r="AY775" i="8"/>
  <c r="AY776" i="8"/>
  <c r="AY777" i="8"/>
  <c r="AY778" i="8"/>
  <c r="AY779" i="8"/>
  <c r="AY780" i="8"/>
  <c r="AY762" i="8"/>
  <c r="AY763" i="8"/>
  <c r="AY764" i="8"/>
  <c r="AY765" i="8"/>
  <c r="AY766" i="8"/>
  <c r="AY767" i="8"/>
  <c r="AY768" i="8"/>
  <c r="AY769" i="8"/>
  <c r="AY770" i="8"/>
  <c r="AY771" i="8"/>
  <c r="AY772" i="8"/>
  <c r="AY758" i="8"/>
  <c r="AY759" i="8"/>
  <c r="AY760" i="8"/>
  <c r="AY751" i="8"/>
  <c r="AY752" i="8"/>
  <c r="AY753" i="8"/>
  <c r="AY754" i="8"/>
  <c r="AY755" i="8"/>
  <c r="AY756" i="8"/>
  <c r="AY738" i="8"/>
  <c r="AY739" i="8"/>
  <c r="AY740" i="8"/>
  <c r="AY741" i="8"/>
  <c r="AY742" i="8"/>
  <c r="AY743" i="8"/>
  <c r="AY744" i="8"/>
  <c r="AY745" i="8"/>
  <c r="AY746" i="8"/>
  <c r="AY747" i="8"/>
  <c r="AY748" i="8"/>
  <c r="AY749" i="8"/>
  <c r="AY719" i="8"/>
  <c r="AY720" i="8"/>
  <c r="AY721" i="8"/>
  <c r="AY722" i="8"/>
  <c r="AY724" i="8"/>
  <c r="AY725" i="8"/>
  <c r="AY726" i="8"/>
  <c r="AY727" i="8"/>
  <c r="AY728" i="8"/>
  <c r="AY729" i="8"/>
  <c r="AY730" i="8"/>
  <c r="AY731" i="8"/>
  <c r="AY732" i="8"/>
  <c r="AY733" i="8"/>
  <c r="AY734" i="8"/>
  <c r="AY735" i="8"/>
  <c r="AY736" i="8"/>
  <c r="AY710" i="8"/>
  <c r="AY711" i="8"/>
  <c r="AY712" i="8"/>
  <c r="AY714" i="8"/>
  <c r="AY715" i="8"/>
  <c r="AY716" i="8"/>
  <c r="AY717" i="8"/>
  <c r="AY701" i="8"/>
  <c r="AY702" i="8"/>
  <c r="AY703" i="8"/>
  <c r="AY704" i="8"/>
  <c r="AY705" i="8"/>
  <c r="AY706" i="8"/>
  <c r="AY707" i="8"/>
  <c r="AY708" i="8"/>
  <c r="AY697" i="8"/>
  <c r="AY698" i="8"/>
  <c r="AY694" i="8"/>
  <c r="AY696" i="8" s="1"/>
  <c r="AY691" i="8"/>
  <c r="AY692" i="8"/>
  <c r="AY685" i="8"/>
  <c r="AY687" i="8"/>
  <c r="AY688" i="8"/>
  <c r="AY689" i="8"/>
  <c r="AY679" i="8"/>
  <c r="AY680" i="8"/>
  <c r="AY681" i="8"/>
  <c r="AY683" i="8"/>
  <c r="AY666" i="8"/>
  <c r="AY667" i="8"/>
  <c r="AY668" i="8"/>
  <c r="AY669" i="8"/>
  <c r="AY670" i="8"/>
  <c r="AY671" i="8"/>
  <c r="AY672" i="8"/>
  <c r="AY673" i="8"/>
  <c r="AY675" i="8"/>
  <c r="AY676" i="8"/>
  <c r="AY677" i="8"/>
  <c r="AY647" i="8"/>
  <c r="AY648" i="8"/>
  <c r="AY649" i="8"/>
  <c r="AY650" i="8"/>
  <c r="AY651" i="8"/>
  <c r="AY652" i="8"/>
  <c r="AY653" i="8"/>
  <c r="AY654" i="8"/>
  <c r="AY655" i="8"/>
  <c r="AY656" i="8"/>
  <c r="AY657" i="8"/>
  <c r="AY660" i="8"/>
  <c r="AY661" i="8"/>
  <c r="AY662" i="8"/>
  <c r="AY663" i="8"/>
  <c r="AY664" i="8"/>
  <c r="AY629" i="8"/>
  <c r="AY631" i="8"/>
  <c r="AY632" i="8"/>
  <c r="AY633" i="8"/>
  <c r="AY634" i="8"/>
  <c r="AY635" i="8"/>
  <c r="AY636" i="8"/>
  <c r="AY637" i="8"/>
  <c r="AY638" i="8"/>
  <c r="AY639" i="8"/>
  <c r="AY640" i="8"/>
  <c r="AY641" i="8"/>
  <c r="AY642" i="8"/>
  <c r="AY643" i="8"/>
  <c r="AY644" i="8"/>
  <c r="AY645" i="8"/>
  <c r="AY625" i="8"/>
  <c r="AY620" i="8"/>
  <c r="AY621" i="8"/>
  <c r="AY623" i="8"/>
  <c r="AY599" i="8"/>
  <c r="AY600" i="8"/>
  <c r="AY601" i="8"/>
  <c r="AY602" i="8"/>
  <c r="AY603" i="8"/>
  <c r="AY604" i="8"/>
  <c r="AY605" i="8"/>
  <c r="AY606" i="8"/>
  <c r="AY607" i="8"/>
  <c r="AY608" i="8"/>
  <c r="AY609" i="8"/>
  <c r="AY610" i="8"/>
  <c r="AY611" i="8"/>
  <c r="AY612" i="8"/>
  <c r="AY613" i="8"/>
  <c r="AY614" i="8"/>
  <c r="AY615" i="8"/>
  <c r="AY616" i="8"/>
  <c r="AY575" i="8"/>
  <c r="AY576" i="8"/>
  <c r="AY577" i="8"/>
  <c r="AY578" i="8"/>
  <c r="AY579" i="8"/>
  <c r="AY580" i="8"/>
  <c r="AY581" i="8"/>
  <c r="AY582" i="8"/>
  <c r="AY583" i="8"/>
  <c r="AY584" i="8"/>
  <c r="AY585" i="8"/>
  <c r="AY586" i="8"/>
  <c r="AY587" i="8"/>
  <c r="AY588" i="8"/>
  <c r="AY589" i="8"/>
  <c r="AY590" i="8"/>
  <c r="AY556" i="8"/>
  <c r="AY557" i="8"/>
  <c r="AY558" i="8"/>
  <c r="AY559" i="8"/>
  <c r="AY560" i="8"/>
  <c r="AY561" i="8"/>
  <c r="AY562" i="8"/>
  <c r="AY563" i="8"/>
  <c r="AY564" i="8"/>
  <c r="AY565" i="8"/>
  <c r="AY569" i="8"/>
  <c r="AY570" i="8"/>
  <c r="AY571" i="8"/>
  <c r="AY572" i="8"/>
  <c r="AY573" i="8"/>
  <c r="AY535" i="8"/>
  <c r="AY536" i="8"/>
  <c r="AY537" i="8"/>
  <c r="AY538" i="8"/>
  <c r="AY539" i="8"/>
  <c r="AY540" i="8"/>
  <c r="AY541" i="8"/>
  <c r="AY542" i="8"/>
  <c r="AY543" i="8"/>
  <c r="AY544" i="8"/>
  <c r="AY545" i="8"/>
  <c r="AY546" i="8"/>
  <c r="AY547" i="8"/>
  <c r="AY548" i="8"/>
  <c r="AY549" i="8"/>
  <c r="AY550" i="8"/>
  <c r="AY551" i="8"/>
  <c r="AY552" i="8"/>
  <c r="AY521" i="8"/>
  <c r="AY522" i="8"/>
  <c r="AY523" i="8"/>
  <c r="AY524" i="8"/>
  <c r="AY525" i="8"/>
  <c r="AY526" i="8"/>
  <c r="AY527" i="8"/>
  <c r="AY528" i="8"/>
  <c r="AY529" i="8"/>
  <c r="AY477" i="8"/>
  <c r="AY478" i="8"/>
  <c r="AY479" i="8"/>
  <c r="AY480" i="8"/>
  <c r="AY481" i="8"/>
  <c r="AY482" i="8"/>
  <c r="AY483" i="8"/>
  <c r="AY484" i="8"/>
  <c r="AY485" i="8"/>
  <c r="AY486" i="8"/>
  <c r="AY487" i="8"/>
  <c r="AY488" i="8"/>
  <c r="AY489" i="8"/>
  <c r="AY490" i="8"/>
  <c r="AY491" i="8"/>
  <c r="AY492" i="8"/>
  <c r="AY493" i="8"/>
  <c r="AY494" i="8"/>
  <c r="AY495" i="8"/>
  <c r="AY496" i="8"/>
  <c r="AY497" i="8"/>
  <c r="AY498" i="8"/>
  <c r="AY499" i="8"/>
  <c r="AY500" i="8"/>
  <c r="AY501" i="8"/>
  <c r="AY502" i="8"/>
  <c r="AY503" i="8"/>
  <c r="AY504" i="8"/>
  <c r="AY505" i="8"/>
  <c r="AY506" i="8"/>
  <c r="AY507" i="8"/>
  <c r="AY508" i="8"/>
  <c r="AY509" i="8"/>
  <c r="AY510" i="8"/>
  <c r="AY511" i="8"/>
  <c r="AY512" i="8"/>
  <c r="AY513" i="8"/>
  <c r="AY514" i="8"/>
  <c r="AY518" i="8"/>
  <c r="AY519" i="8"/>
  <c r="AY454" i="8"/>
  <c r="AY455" i="8"/>
  <c r="AY456" i="8"/>
  <c r="AY457" i="8"/>
  <c r="AY458" i="8"/>
  <c r="AY459" i="8"/>
  <c r="AY460" i="8"/>
  <c r="AY473" i="8"/>
  <c r="AY474" i="8"/>
  <c r="AY461" i="8"/>
  <c r="AY462" i="8"/>
  <c r="AY463" i="8"/>
  <c r="AY464" i="8"/>
  <c r="AY465" i="8"/>
  <c r="AY466" i="8"/>
  <c r="AY467" i="8"/>
  <c r="AY468" i="8"/>
  <c r="AY469" i="8"/>
  <c r="AY470" i="8"/>
  <c r="AY471" i="8"/>
  <c r="AY472" i="8"/>
  <c r="AY475" i="8"/>
  <c r="AY441" i="8"/>
  <c r="AY442" i="8"/>
  <c r="AY443" i="8"/>
  <c r="AY444" i="8"/>
  <c r="AY445" i="8"/>
  <c r="AY446" i="8"/>
  <c r="AY447" i="8"/>
  <c r="AY448" i="8"/>
  <c r="AY450" i="8"/>
  <c r="AY451" i="8"/>
  <c r="AY452" i="8"/>
  <c r="AY431" i="8"/>
  <c r="AY432" i="8"/>
  <c r="AY433" i="8"/>
  <c r="AY434" i="8"/>
  <c r="AY435" i="8"/>
  <c r="AY436" i="8"/>
  <c r="AY437" i="8"/>
  <c r="AY438" i="8"/>
  <c r="AY439" i="8"/>
  <c r="AY416" i="8"/>
  <c r="AY417" i="8"/>
  <c r="AY418" i="8"/>
  <c r="AY419" i="8"/>
  <c r="AY420" i="8"/>
  <c r="AY421" i="8"/>
  <c r="AY422" i="8"/>
  <c r="AY423" i="8"/>
  <c r="AY424" i="8"/>
  <c r="AY425" i="8"/>
  <c r="AY426" i="8"/>
  <c r="AY428" i="8"/>
  <c r="AY429" i="8"/>
  <c r="AY399" i="8"/>
  <c r="AY400" i="8"/>
  <c r="AY401" i="8"/>
  <c r="AY402" i="8"/>
  <c r="AY403" i="8"/>
  <c r="AY404" i="8"/>
  <c r="AY405" i="8"/>
  <c r="AY406" i="8"/>
  <c r="AY407" i="8"/>
  <c r="AY408" i="8"/>
  <c r="AY409" i="8"/>
  <c r="AY410" i="8"/>
  <c r="AY411" i="8"/>
  <c r="AY412" i="8"/>
  <c r="AY413" i="8"/>
  <c r="AY414" i="8"/>
  <c r="AY372" i="8"/>
  <c r="AY373" i="8"/>
  <c r="AY374" i="8"/>
  <c r="AY375" i="8"/>
  <c r="AY376" i="8"/>
  <c r="AY377" i="8"/>
  <c r="AY378" i="8"/>
  <c r="AY379" i="8"/>
  <c r="AY380" i="8"/>
  <c r="AY381" i="8"/>
  <c r="AY382" i="8"/>
  <c r="AY383" i="8"/>
  <c r="AY384" i="8"/>
  <c r="AY385" i="8"/>
  <c r="AY386" i="8"/>
  <c r="AY388" i="8"/>
  <c r="AY389" i="8"/>
  <c r="AY390" i="8"/>
  <c r="AY391" i="8"/>
  <c r="AY392" i="8"/>
  <c r="AY393" i="8"/>
  <c r="AY394" i="8"/>
  <c r="AY396" i="8"/>
  <c r="AY397" i="8"/>
  <c r="AY343" i="8"/>
  <c r="AY344" i="8"/>
  <c r="AY345" i="8"/>
  <c r="AY346" i="8"/>
  <c r="AY347" i="8"/>
  <c r="AY348" i="8"/>
  <c r="AY349" i="8"/>
  <c r="AY350" i="8"/>
  <c r="AY351" i="8"/>
  <c r="AY352" i="8"/>
  <c r="AY353" i="8"/>
  <c r="AY354" i="8"/>
  <c r="AY355" i="8"/>
  <c r="AY356" i="8"/>
  <c r="AY357" i="8"/>
  <c r="AY358" i="8"/>
  <c r="AY359" i="8"/>
  <c r="AY360" i="8"/>
  <c r="AY361" i="8"/>
  <c r="AY362" i="8"/>
  <c r="AY363" i="8"/>
  <c r="AY364" i="8"/>
  <c r="AY365" i="8"/>
  <c r="AY366" i="8"/>
  <c r="AY367" i="8"/>
  <c r="AY368" i="8"/>
  <c r="AY369" i="8"/>
  <c r="AY370" i="8"/>
  <c r="AY314" i="8"/>
  <c r="AY315" i="8"/>
  <c r="AY316" i="8"/>
  <c r="AY317" i="8"/>
  <c r="AY318" i="8"/>
  <c r="AY319" i="8"/>
  <c r="AY320" i="8"/>
  <c r="AY321" i="8"/>
  <c r="AY322" i="8"/>
  <c r="AY323" i="8"/>
  <c r="AY324" i="8"/>
  <c r="AY325" i="8"/>
  <c r="AY326" i="8"/>
  <c r="AY327" i="8"/>
  <c r="AY328" i="8"/>
  <c r="AY329" i="8"/>
  <c r="AY330" i="8"/>
  <c r="AY331" i="8"/>
  <c r="AY332" i="8"/>
  <c r="AY333" i="8"/>
  <c r="AY334" i="8"/>
  <c r="AY335" i="8"/>
  <c r="AY336" i="8"/>
  <c r="AY337" i="8"/>
  <c r="AY338" i="8"/>
  <c r="AY339" i="8"/>
  <c r="AY340" i="8"/>
  <c r="AY289" i="8"/>
  <c r="AY290" i="8"/>
  <c r="AY291" i="8"/>
  <c r="AY292" i="8"/>
  <c r="AY293" i="8"/>
  <c r="AY294" i="8"/>
  <c r="AY295" i="8"/>
  <c r="AY296" i="8"/>
  <c r="AY297" i="8"/>
  <c r="AY298" i="8"/>
  <c r="AY299" i="8"/>
  <c r="AY300" i="8"/>
  <c r="AY301" i="8"/>
  <c r="AY302" i="8"/>
  <c r="AY303" i="8"/>
  <c r="AY304" i="8"/>
  <c r="AY305" i="8"/>
  <c r="AY306" i="8"/>
  <c r="AY307" i="8"/>
  <c r="AY308" i="8"/>
  <c r="AY309" i="8"/>
  <c r="AY310" i="8"/>
  <c r="AY311" i="8"/>
  <c r="AY312" i="8"/>
  <c r="AY257" i="8"/>
  <c r="AY258" i="8"/>
  <c r="AY259" i="8"/>
  <c r="AY260" i="8"/>
  <c r="AY261" i="8"/>
  <c r="AY262" i="8"/>
  <c r="AY263" i="8"/>
  <c r="AY264" i="8"/>
  <c r="AY265" i="8"/>
  <c r="AY266" i="8"/>
  <c r="AY267" i="8"/>
  <c r="AY268" i="8"/>
  <c r="AY269" i="8"/>
  <c r="AY270" i="8"/>
  <c r="AY271" i="8"/>
  <c r="AY272" i="8"/>
  <c r="AY273" i="8"/>
  <c r="AY274" i="8"/>
  <c r="AY275" i="8"/>
  <c r="AY276" i="8"/>
  <c r="AY277" i="8"/>
  <c r="AY278" i="8"/>
  <c r="AY279" i="8"/>
  <c r="AY280" i="8"/>
  <c r="AY281" i="8"/>
  <c r="AY282" i="8"/>
  <c r="AY283" i="8"/>
  <c r="AY284" i="8"/>
  <c r="AY285" i="8"/>
  <c r="AY286" i="8"/>
  <c r="AY287" i="8"/>
  <c r="AY211" i="8"/>
  <c r="AY212" i="8"/>
  <c r="AY213" i="8"/>
  <c r="AY214" i="8"/>
  <c r="AY215" i="8"/>
  <c r="AY216" i="8"/>
  <c r="AY217" i="8"/>
  <c r="AY218" i="8"/>
  <c r="AY219" i="8"/>
  <c r="AY220" i="8"/>
  <c r="AY221" i="8"/>
  <c r="AY222" i="8"/>
  <c r="AY223" i="8"/>
  <c r="AY224" i="8"/>
  <c r="AY225" i="8"/>
  <c r="AY226" i="8"/>
  <c r="AY227" i="8"/>
  <c r="AY228" i="8"/>
  <c r="AY229" i="8"/>
  <c r="AY230" i="8"/>
  <c r="AY231" i="8"/>
  <c r="AY232" i="8"/>
  <c r="AY233" i="8"/>
  <c r="AY234" i="8"/>
  <c r="AY235" i="8"/>
  <c r="AY236" i="8"/>
  <c r="AY237" i="8"/>
  <c r="AY238" i="8"/>
  <c r="AY239" i="8"/>
  <c r="AY240" i="8"/>
  <c r="AY241" i="8"/>
  <c r="AY242" i="8"/>
  <c r="AY243" i="8"/>
  <c r="AY244" i="8"/>
  <c r="AY247" i="8"/>
  <c r="AY248" i="8"/>
  <c r="AY249" i="8"/>
  <c r="AY250" i="8"/>
  <c r="AY251" i="8"/>
  <c r="AY252" i="8"/>
  <c r="AY253" i="8"/>
  <c r="AY254" i="8"/>
  <c r="AY255" i="8"/>
  <c r="AY169" i="8"/>
  <c r="AY170" i="8"/>
  <c r="AY171" i="8"/>
  <c r="AY172" i="8"/>
  <c r="AY173" i="8"/>
  <c r="AY174" i="8"/>
  <c r="AY175" i="8"/>
  <c r="AY176" i="8"/>
  <c r="AY177" i="8"/>
  <c r="AY178" i="8"/>
  <c r="AY179" i="8"/>
  <c r="AY180" i="8"/>
  <c r="AY181" i="8"/>
  <c r="AY182" i="8"/>
  <c r="AY183" i="8"/>
  <c r="AY184" i="8"/>
  <c r="AY185" i="8"/>
  <c r="AY186" i="8"/>
  <c r="AY187" i="8"/>
  <c r="AY188" i="8"/>
  <c r="AY189" i="8"/>
  <c r="AY190" i="8"/>
  <c r="AY191" i="8"/>
  <c r="AY192" i="8"/>
  <c r="AY193" i="8"/>
  <c r="AY194" i="8"/>
  <c r="AY195" i="8"/>
  <c r="AY196" i="8"/>
  <c r="AY197" i="8"/>
  <c r="AY198" i="8"/>
  <c r="AY199" i="8"/>
  <c r="AY200" i="8"/>
  <c r="AY202" i="8"/>
  <c r="AY203" i="8"/>
  <c r="AY204" i="8"/>
  <c r="AY205" i="8"/>
  <c r="AY206" i="8"/>
  <c r="AY207" i="8"/>
  <c r="AY208" i="8"/>
  <c r="AY209" i="8"/>
  <c r="AY66" i="8"/>
  <c r="AY67" i="8"/>
  <c r="AY68" i="8"/>
  <c r="AY69" i="8"/>
  <c r="AY70" i="8"/>
  <c r="AY71" i="8"/>
  <c r="AY72" i="8"/>
  <c r="AY73" i="8"/>
  <c r="AY74" i="8"/>
  <c r="AY75" i="8"/>
  <c r="AY76" i="8"/>
  <c r="AY77" i="8"/>
  <c r="AY78" i="8"/>
  <c r="AY79" i="8"/>
  <c r="AY80" i="8"/>
  <c r="AY81" i="8"/>
  <c r="AY82" i="8"/>
  <c r="AY83" i="8"/>
  <c r="AY84" i="8"/>
  <c r="AY85" i="8"/>
  <c r="AY86" i="8"/>
  <c r="AY87" i="8"/>
  <c r="AY88" i="8"/>
  <c r="AY89" i="8"/>
  <c r="AY90" i="8"/>
  <c r="AY91" i="8"/>
  <c r="AY92" i="8"/>
  <c r="AY93" i="8"/>
  <c r="AY94" i="8"/>
  <c r="AY95" i="8"/>
  <c r="AY96" i="8"/>
  <c r="AY97" i="8"/>
  <c r="AY98" i="8"/>
  <c r="AY99" i="8"/>
  <c r="AY100" i="8"/>
  <c r="AY101" i="8"/>
  <c r="AY102" i="8"/>
  <c r="AY103" i="8"/>
  <c r="AY104" i="8"/>
  <c r="AY105" i="8"/>
  <c r="AY106" i="8"/>
  <c r="AY107" i="8"/>
  <c r="AY108" i="8"/>
  <c r="AY109" i="8"/>
  <c r="AY110" i="8"/>
  <c r="AY111" i="8"/>
  <c r="AY112" i="8"/>
  <c r="AY113" i="8"/>
  <c r="AY114" i="8"/>
  <c r="AY115" i="8"/>
  <c r="AY116" i="8"/>
  <c r="AY117" i="8"/>
  <c r="AY118" i="8"/>
  <c r="AY119" i="8"/>
  <c r="AY120" i="8"/>
  <c r="AY121" i="8"/>
  <c r="AY122" i="8"/>
  <c r="AY123" i="8"/>
  <c r="AY124" i="8"/>
  <c r="AY125" i="8"/>
  <c r="AY126" i="8"/>
  <c r="AY127" i="8"/>
  <c r="AY128" i="8"/>
  <c r="AY129" i="8"/>
  <c r="AY130" i="8"/>
  <c r="AY131" i="8"/>
  <c r="AY132" i="8"/>
  <c r="AY133" i="8"/>
  <c r="AY134" i="8"/>
  <c r="AY135" i="8"/>
  <c r="AY136" i="8"/>
  <c r="AY137" i="8"/>
  <c r="AY138" i="8"/>
  <c r="AY139" i="8"/>
  <c r="AY140" i="8"/>
  <c r="AY141" i="8"/>
  <c r="AY142" i="8"/>
  <c r="AY143" i="8"/>
  <c r="AY144" i="8"/>
  <c r="AY145" i="8"/>
  <c r="AY146" i="8"/>
  <c r="AY147" i="8"/>
  <c r="AY148" i="8"/>
  <c r="AY149" i="8"/>
  <c r="AY150" i="8"/>
  <c r="AY151" i="8"/>
  <c r="AY152" i="8"/>
  <c r="AY153" i="8"/>
  <c r="AY155" i="8"/>
  <c r="AY156" i="8"/>
  <c r="AY157" i="8"/>
  <c r="AY158" i="8"/>
  <c r="AY159" i="8"/>
  <c r="AY160" i="8"/>
  <c r="AY161" i="8"/>
  <c r="AY162" i="8"/>
  <c r="AY163" i="8"/>
  <c r="AY164" i="8"/>
  <c r="AY165" i="8"/>
  <c r="AY166" i="8"/>
  <c r="AY167" i="8"/>
  <c r="AY5" i="8"/>
  <c r="AY6" i="8"/>
  <c r="AY7" i="8"/>
  <c r="AY8" i="8"/>
  <c r="AY9" i="8"/>
  <c r="AY10" i="8"/>
  <c r="AY11" i="8"/>
  <c r="AY12" i="8"/>
  <c r="AY13" i="8"/>
  <c r="AY14" i="8"/>
  <c r="AY15" i="8"/>
  <c r="AY16" i="8"/>
  <c r="AY17" i="8"/>
  <c r="AY18" i="8"/>
  <c r="AY19"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51" i="8"/>
  <c r="AY52" i="8"/>
  <c r="AY53" i="8"/>
  <c r="AY54" i="8"/>
  <c r="AY55" i="8"/>
  <c r="AY56" i="8"/>
  <c r="AY57" i="8"/>
  <c r="AY58" i="8"/>
  <c r="AY63" i="8"/>
  <c r="AY64" i="8"/>
  <c r="AW1403" i="8"/>
  <c r="AW1404" i="8" s="1"/>
  <c r="AW1393" i="8"/>
  <c r="AW1394" i="8"/>
  <c r="AW1395" i="8"/>
  <c r="AW1396" i="8"/>
  <c r="AW1397" i="8"/>
  <c r="AW1398" i="8"/>
  <c r="AW1399" i="8"/>
  <c r="AW1400" i="8"/>
  <c r="AW1401" i="8"/>
  <c r="AW1391" i="8"/>
  <c r="AW1392" i="8" s="1"/>
  <c r="AW1387" i="8"/>
  <c r="AW1389" i="8"/>
  <c r="AW1384" i="8"/>
  <c r="AW1385" i="8"/>
  <c r="AW1373" i="8"/>
  <c r="AW1374" i="8"/>
  <c r="AW1375" i="8"/>
  <c r="AW1376" i="8"/>
  <c r="AW1377" i="8"/>
  <c r="AW1378" i="8"/>
  <c r="AW1379" i="8"/>
  <c r="AW1380" i="8"/>
  <c r="AW1365" i="8"/>
  <c r="AW1366" i="8"/>
  <c r="AW1367" i="8"/>
  <c r="AW1368" i="8"/>
  <c r="AW1369" i="8"/>
  <c r="AW1370" i="8"/>
  <c r="AW1371" i="8"/>
  <c r="AW1362" i="8"/>
  <c r="AW1363" i="8" s="1"/>
  <c r="AW1360" i="8"/>
  <c r="AW1361" i="8" s="1"/>
  <c r="AW1358" i="8"/>
  <c r="AW1359" i="8" s="1"/>
  <c r="AW1351" i="8"/>
  <c r="AW1352" i="8"/>
  <c r="AW1353" i="8"/>
  <c r="AW1354" i="8"/>
  <c r="AW1355" i="8"/>
  <c r="AW1356" i="8"/>
  <c r="AW1349" i="8"/>
  <c r="AW1350" i="8" s="1"/>
  <c r="AW1347" i="8"/>
  <c r="AW1348" i="8" s="1"/>
  <c r="AW1345" i="8"/>
  <c r="AW1346" i="8" s="1"/>
  <c r="AW1339" i="8"/>
  <c r="AW1340" i="8"/>
  <c r="AW1341" i="8"/>
  <c r="AW1342" i="8"/>
  <c r="AW1337" i="8"/>
  <c r="AW1335" i="8"/>
  <c r="AW1336" i="8" s="1"/>
  <c r="AW1333" i="8"/>
  <c r="AW1334" i="8" s="1"/>
  <c r="AW1318" i="8"/>
  <c r="AW1319" i="8"/>
  <c r="AW1320" i="8"/>
  <c r="AW1321" i="8"/>
  <c r="AW1322" i="8"/>
  <c r="AW1323" i="8"/>
  <c r="AW1324" i="8"/>
  <c r="AW1325" i="8"/>
  <c r="AW1326" i="8"/>
  <c r="AW1316" i="8"/>
  <c r="AW1317" i="8" s="1"/>
  <c r="AW1312" i="8"/>
  <c r="AW1313" i="8"/>
  <c r="AW1314" i="8"/>
  <c r="AW1310" i="8"/>
  <c r="AW1311" i="8" s="1"/>
  <c r="AW1308" i="8"/>
  <c r="AW1309" i="8" s="1"/>
  <c r="AW985" i="8"/>
  <c r="AW986" i="8" s="1"/>
  <c r="AW987" i="8"/>
  <c r="AW988" i="8" s="1"/>
  <c r="AW947" i="8"/>
  <c r="AW948" i="8" s="1"/>
  <c r="AW1306" i="8"/>
  <c r="AW1307" i="8" s="1"/>
  <c r="AW1304" i="8"/>
  <c r="AW1305" i="8" s="1"/>
  <c r="AW1302" i="8"/>
  <c r="AW1303" i="8" s="1"/>
  <c r="AW1300" i="8"/>
  <c r="AW1301" i="8" s="1"/>
  <c r="AW1297" i="8"/>
  <c r="AW1298" i="8"/>
  <c r="AW1294" i="8"/>
  <c r="AW1295" i="8"/>
  <c r="AW1292" i="8"/>
  <c r="AW1293" i="8" s="1"/>
  <c r="AW1285" i="8"/>
  <c r="AW1286" i="8"/>
  <c r="AW1287" i="8"/>
  <c r="AW1288" i="8"/>
  <c r="AW1289" i="8"/>
  <c r="AW1283" i="8"/>
  <c r="AW1284" i="8" s="1"/>
  <c r="AW1278" i="8"/>
  <c r="AW1279" i="8"/>
  <c r="AW1280" i="8"/>
  <c r="AW1281" i="8"/>
  <c r="AW1275" i="8"/>
  <c r="AW1276" i="8"/>
  <c r="AW1273" i="8"/>
  <c r="AW1274" i="8" s="1"/>
  <c r="AW1270" i="8"/>
  <c r="AW1271" i="8"/>
  <c r="AW1269" i="8"/>
  <c r="AW1264" i="8"/>
  <c r="AW1265" i="8" s="1"/>
  <c r="AW1262" i="8"/>
  <c r="AW1260" i="8"/>
  <c r="AW1249" i="8"/>
  <c r="AW1250" i="8"/>
  <c r="AW1251" i="8"/>
  <c r="AW1252" i="8"/>
  <c r="AW1253" i="8"/>
  <c r="AW1248" i="8"/>
  <c r="AW1242" i="8"/>
  <c r="AW1243" i="8"/>
  <c r="AW1244" i="8"/>
  <c r="AW1245" i="8"/>
  <c r="AW1240" i="8"/>
  <c r="AW1241" i="8" s="1"/>
  <c r="AW1238" i="8"/>
  <c r="AW1239" i="8" s="1"/>
  <c r="AW1234" i="8"/>
  <c r="AW1235" i="8"/>
  <c r="AW1236" i="8"/>
  <c r="AW1228" i="8"/>
  <c r="AW1229" i="8" s="1"/>
  <c r="AW1226" i="8"/>
  <c r="AW1227" i="8" s="1"/>
  <c r="AW1221" i="8"/>
  <c r="AW1222" i="8"/>
  <c r="AW1223" i="8"/>
  <c r="AW1224" i="8"/>
  <c r="AW1219" i="8"/>
  <c r="AW1220" i="8" s="1"/>
  <c r="AW1217" i="8"/>
  <c r="AW1218" i="8" s="1"/>
  <c r="AW1215" i="8"/>
  <c r="AW1216" i="8" s="1"/>
  <c r="AW1212" i="8"/>
  <c r="AW1213" i="8"/>
  <c r="AW1208" i="8"/>
  <c r="AW1209" i="8" s="1"/>
  <c r="AW1205" i="8"/>
  <c r="AW1206" i="8"/>
  <c r="AW1203" i="8"/>
  <c r="AW1204" i="8" s="1"/>
  <c r="AW1200" i="8"/>
  <c r="AW1201" i="8"/>
  <c r="AW1198" i="8"/>
  <c r="AW1199" i="8" s="1"/>
  <c r="AW1190" i="8"/>
  <c r="AW1191" i="8"/>
  <c r="AW1192" i="8"/>
  <c r="AW1193" i="8"/>
  <c r="AW1194" i="8"/>
  <c r="AW1195" i="8"/>
  <c r="AW1196" i="8"/>
  <c r="AW1188" i="8"/>
  <c r="AW1189" i="8" s="1"/>
  <c r="AW1185" i="8"/>
  <c r="AW1186" i="8"/>
  <c r="AW1183" i="8"/>
  <c r="AW1184" i="8" s="1"/>
  <c r="AW1178" i="8"/>
  <c r="AW1179" i="8"/>
  <c r="AW1180" i="8"/>
  <c r="AW1181" i="8"/>
  <c r="AW1176" i="8"/>
  <c r="AW1177" i="8" s="1"/>
  <c r="AW1172" i="8"/>
  <c r="AW1173" i="8"/>
  <c r="AW1174" i="8"/>
  <c r="AW1170" i="8"/>
  <c r="AW1167" i="8"/>
  <c r="AW1168" i="8"/>
  <c r="AW1163" i="8"/>
  <c r="AW1164" i="8"/>
  <c r="AW1165" i="8"/>
  <c r="AW1160" i="8"/>
  <c r="AW1161" i="8"/>
  <c r="AW1156" i="8"/>
  <c r="AW1157" i="8"/>
  <c r="AW1158" i="8"/>
  <c r="AW1150" i="8"/>
  <c r="AW1151" i="8"/>
  <c r="AW1152" i="8"/>
  <c r="AW1153" i="8"/>
  <c r="AW1154" i="8"/>
  <c r="AW1148" i="8"/>
  <c r="AW1149" i="8" s="1"/>
  <c r="AW1146" i="8"/>
  <c r="AW1147" i="8" s="1"/>
  <c r="AW1141" i="8"/>
  <c r="AW1142" i="8"/>
  <c r="AW1143" i="8"/>
  <c r="AW1144" i="8"/>
  <c r="AW1137" i="8"/>
  <c r="AW1138" i="8"/>
  <c r="AW1139" i="8"/>
  <c r="AW1131" i="8"/>
  <c r="AW1132" i="8"/>
  <c r="AW1133" i="8"/>
  <c r="AW1134" i="8"/>
  <c r="AW1135" i="8"/>
  <c r="AW1128" i="8"/>
  <c r="AW1129" i="8"/>
  <c r="AW1126" i="8"/>
  <c r="AW1127" i="8" s="1"/>
  <c r="AW1124" i="8"/>
  <c r="AW1125" i="8" s="1"/>
  <c r="AW1118" i="8"/>
  <c r="AW1119" i="8"/>
  <c r="AW1120" i="8"/>
  <c r="AW1121" i="8"/>
  <c r="AW1122" i="8"/>
  <c r="AW1115" i="8"/>
  <c r="AW1116" i="8"/>
  <c r="AW1108" i="8"/>
  <c r="AW1109" i="8"/>
  <c r="AW1110" i="8"/>
  <c r="AW1111" i="8"/>
  <c r="AW1112" i="8"/>
  <c r="AW1113" i="8"/>
  <c r="AW1106" i="8"/>
  <c r="AW1107" i="8" s="1"/>
  <c r="AW1104" i="8"/>
  <c r="AW1105" i="8" s="1"/>
  <c r="AW1101" i="8"/>
  <c r="AW1102" i="8"/>
  <c r="AW1097" i="8"/>
  <c r="AW1098" i="8"/>
  <c r="AW1099" i="8"/>
  <c r="AW1094" i="8"/>
  <c r="AW1095" i="8"/>
  <c r="AW1091" i="8"/>
  <c r="AW1092" i="8"/>
  <c r="AW1089" i="8"/>
  <c r="AW1090" i="8" s="1"/>
  <c r="AW1082" i="8"/>
  <c r="AW1083" i="8"/>
  <c r="AW1084" i="8"/>
  <c r="AW1085" i="8"/>
  <c r="AW1086" i="8"/>
  <c r="AW1087" i="8"/>
  <c r="AW1078" i="8"/>
  <c r="AW1079" i="8"/>
  <c r="AW1080" i="8"/>
  <c r="AW1070" i="8"/>
  <c r="AW1071" i="8"/>
  <c r="AW1072" i="8"/>
  <c r="AW1073" i="8"/>
  <c r="AW1074" i="8"/>
  <c r="AW1075" i="8"/>
  <c r="AW1076" i="8"/>
  <c r="AW1064" i="8"/>
  <c r="AW1065" i="8"/>
  <c r="AW1066" i="8"/>
  <c r="AW1067" i="8"/>
  <c r="AW1068" i="8"/>
  <c r="AW1062" i="8"/>
  <c r="AW1063" i="8" s="1"/>
  <c r="AW1059" i="8"/>
  <c r="AW1060" i="8"/>
  <c r="AW1055" i="8"/>
  <c r="AW1056" i="8"/>
  <c r="AW1057" i="8"/>
  <c r="AW1044" i="8"/>
  <c r="AW1045" i="8"/>
  <c r="AW1046" i="8"/>
  <c r="AW1047" i="8"/>
  <c r="AW1048" i="8"/>
  <c r="AW1049" i="8"/>
  <c r="AW1050" i="8"/>
  <c r="AW1051" i="8"/>
  <c r="AW1052" i="8"/>
  <c r="AW1053" i="8"/>
  <c r="AW1024" i="8"/>
  <c r="AW1028" i="8" s="1"/>
  <c r="AW1022" i="8"/>
  <c r="AW1023" i="8" s="1"/>
  <c r="AW1020" i="8"/>
  <c r="AW1021" i="8" s="1"/>
  <c r="AW1017" i="8"/>
  <c r="AW1018" i="8"/>
  <c r="AW1016" i="8"/>
  <c r="AW1007" i="8"/>
  <c r="AW1008" i="8"/>
  <c r="AW1009" i="8"/>
  <c r="AW1005" i="8"/>
  <c r="AW1006" i="8" s="1"/>
  <c r="AW1002" i="8"/>
  <c r="AW1003" i="8"/>
  <c r="AW1000" i="8"/>
  <c r="AW1001" i="8" s="1"/>
  <c r="AW996" i="8"/>
  <c r="AW997" i="8"/>
  <c r="AW998" i="8"/>
  <c r="AW993" i="8"/>
  <c r="AW994" i="8"/>
  <c r="AW991" i="8"/>
  <c r="AW980" i="8"/>
  <c r="AW981" i="8"/>
  <c r="AW982" i="8"/>
  <c r="AW983" i="8"/>
  <c r="AW976" i="8"/>
  <c r="AW977" i="8"/>
  <c r="AW978" i="8"/>
  <c r="AW974" i="8"/>
  <c r="AW975" i="8" s="1"/>
  <c r="AW972" i="8"/>
  <c r="AW973" i="8" s="1"/>
  <c r="AW970" i="8"/>
  <c r="AW971" i="8" s="1"/>
  <c r="AW967" i="8"/>
  <c r="AW968" i="8"/>
  <c r="AW965" i="8"/>
  <c r="AW963" i="8"/>
  <c r="AW964" i="8" s="1"/>
  <c r="AW958" i="8"/>
  <c r="AW959" i="8"/>
  <c r="AW960" i="8"/>
  <c r="AW961" i="8"/>
  <c r="AW955" i="8"/>
  <c r="AW956" i="8"/>
  <c r="AW949" i="8"/>
  <c r="AW950" i="8"/>
  <c r="AW951" i="8"/>
  <c r="AW952" i="8"/>
  <c r="AW953" i="8"/>
  <c r="AW946" i="8"/>
  <c r="AW943" i="8"/>
  <c r="AW944" i="8" s="1"/>
  <c r="AW941" i="8"/>
  <c r="AW942" i="8" s="1"/>
  <c r="AW938" i="8"/>
  <c r="AW939" i="8"/>
  <c r="AW936" i="8"/>
  <c r="AW937" i="8" s="1"/>
  <c r="AW932" i="8"/>
  <c r="AW933" i="8"/>
  <c r="AW934" i="8"/>
  <c r="AW929" i="8"/>
  <c r="AW930" i="8"/>
  <c r="AW927" i="8"/>
  <c r="AW928" i="8" s="1"/>
  <c r="AW922" i="8"/>
  <c r="AW923" i="8"/>
  <c r="AW924" i="8"/>
  <c r="AW925" i="8"/>
  <c r="AW900" i="8"/>
  <c r="AW901" i="8"/>
  <c r="AW902" i="8"/>
  <c r="AW903" i="8"/>
  <c r="AW904" i="8"/>
  <c r="AW905" i="8"/>
  <c r="AW906" i="8"/>
  <c r="AW907" i="8"/>
  <c r="AW908" i="8"/>
  <c r="AW909" i="8"/>
  <c r="AW910" i="8"/>
  <c r="AW911" i="8"/>
  <c r="AW912" i="8"/>
  <c r="AW913" i="8"/>
  <c r="AW914" i="8"/>
  <c r="AW915" i="8"/>
  <c r="AW916" i="8"/>
  <c r="AW917" i="8"/>
  <c r="AW918" i="8"/>
  <c r="AW919" i="8"/>
  <c r="AW920" i="8"/>
  <c r="AW896" i="8"/>
  <c r="AW897" i="8"/>
  <c r="AW893" i="8"/>
  <c r="AW894" i="8"/>
  <c r="AW890" i="8"/>
  <c r="AW891" i="8"/>
  <c r="AW887" i="8"/>
  <c r="AW888" i="8"/>
  <c r="AW862" i="8"/>
  <c r="AW863" i="8"/>
  <c r="AW864" i="8"/>
  <c r="AW865" i="8"/>
  <c r="AW866" i="8"/>
  <c r="AW867" i="8"/>
  <c r="AW868" i="8"/>
  <c r="AW869" i="8"/>
  <c r="AW870" i="8"/>
  <c r="AW871" i="8"/>
  <c r="AW872" i="8"/>
  <c r="AW873" i="8"/>
  <c r="AW874" i="8"/>
  <c r="AW875" i="8"/>
  <c r="AW876" i="8"/>
  <c r="AW877" i="8"/>
  <c r="AW878" i="8"/>
  <c r="AW879" i="8"/>
  <c r="AW880" i="8"/>
  <c r="AW881" i="8"/>
  <c r="AW882" i="8"/>
  <c r="AW883" i="8"/>
  <c r="AW884" i="8"/>
  <c r="AW885" i="8"/>
  <c r="AW854" i="8"/>
  <c r="AW855" i="8"/>
  <c r="AW856" i="8"/>
  <c r="AW857" i="8"/>
  <c r="AW858" i="8"/>
  <c r="AW859" i="8"/>
  <c r="AW860" i="8"/>
  <c r="AW852" i="8"/>
  <c r="AW853" i="8" s="1"/>
  <c r="AW850" i="8"/>
  <c r="AW851" i="8" s="1"/>
  <c r="AW848" i="8"/>
  <c r="AW849" i="8" s="1"/>
  <c r="AW846" i="8"/>
  <c r="AW847" i="8" s="1"/>
  <c r="AW843" i="8"/>
  <c r="AW844" i="8"/>
  <c r="AW837" i="8"/>
  <c r="AW838" i="8"/>
  <c r="AW839" i="8"/>
  <c r="AW840" i="8"/>
  <c r="AW834" i="8"/>
  <c r="AW835" i="8"/>
  <c r="AW831" i="8"/>
  <c r="AW832" i="8"/>
  <c r="AW829" i="8"/>
  <c r="AW830" i="8" s="1"/>
  <c r="AW826" i="8"/>
  <c r="AW827" i="8"/>
  <c r="AW822" i="8"/>
  <c r="AW824" i="8"/>
  <c r="AW819" i="8"/>
  <c r="AW820" i="8"/>
  <c r="AW812" i="8"/>
  <c r="AW813" i="8"/>
  <c r="AW814" i="8"/>
  <c r="AW815" i="8"/>
  <c r="AW816" i="8"/>
  <c r="AW817" i="8"/>
  <c r="AW803" i="8"/>
  <c r="AW804" i="8"/>
  <c r="AW805" i="8"/>
  <c r="AW806" i="8"/>
  <c r="AW807" i="8"/>
  <c r="AW808" i="8"/>
  <c r="AW809" i="8"/>
  <c r="AW810" i="8"/>
  <c r="AW796" i="8"/>
  <c r="AW797" i="8"/>
  <c r="AW798" i="8"/>
  <c r="AW799" i="8"/>
  <c r="AW800" i="8"/>
  <c r="AW801" i="8"/>
  <c r="AW787" i="8"/>
  <c r="AW788" i="8"/>
  <c r="AW789" i="8"/>
  <c r="AW790" i="8"/>
  <c r="AW791" i="8"/>
  <c r="AW792" i="8"/>
  <c r="AW793" i="8"/>
  <c r="AW794" i="8"/>
  <c r="AW782" i="8"/>
  <c r="AW783" i="8"/>
  <c r="AW784" i="8"/>
  <c r="AW785" i="8"/>
  <c r="AW774" i="8"/>
  <c r="AW775" i="8"/>
  <c r="AW776" i="8"/>
  <c r="AW777" i="8"/>
  <c r="AW778" i="8"/>
  <c r="AW779" i="8"/>
  <c r="AW780" i="8"/>
  <c r="AW762" i="8"/>
  <c r="AW763" i="8"/>
  <c r="AW764" i="8"/>
  <c r="AW765" i="8"/>
  <c r="AW766" i="8"/>
  <c r="AW767" i="8"/>
  <c r="AW768" i="8"/>
  <c r="AW769" i="8"/>
  <c r="AW770" i="8"/>
  <c r="AW771" i="8"/>
  <c r="AW772" i="8"/>
  <c r="AW758" i="8"/>
  <c r="AW759" i="8"/>
  <c r="AW760" i="8"/>
  <c r="AW751" i="8"/>
  <c r="AW752" i="8"/>
  <c r="AW753" i="8"/>
  <c r="AW754" i="8"/>
  <c r="AW755" i="8"/>
  <c r="AW756" i="8"/>
  <c r="AW738" i="8"/>
  <c r="AW739" i="8"/>
  <c r="AW740" i="8"/>
  <c r="AW741" i="8"/>
  <c r="AW742" i="8"/>
  <c r="AW743" i="8"/>
  <c r="AW744" i="8"/>
  <c r="AW745" i="8"/>
  <c r="AW746" i="8"/>
  <c r="AW747" i="8"/>
  <c r="AW748" i="8"/>
  <c r="AW749" i="8"/>
  <c r="AW719" i="8"/>
  <c r="AW720" i="8"/>
  <c r="AW721" i="8"/>
  <c r="AW722" i="8"/>
  <c r="AW724" i="8"/>
  <c r="AW725" i="8"/>
  <c r="AW726" i="8"/>
  <c r="AW727" i="8"/>
  <c r="AW728" i="8"/>
  <c r="AW729" i="8"/>
  <c r="AW730" i="8"/>
  <c r="AW731" i="8"/>
  <c r="AW732" i="8"/>
  <c r="AW733" i="8"/>
  <c r="AW734" i="8"/>
  <c r="AW735" i="8"/>
  <c r="AW736" i="8"/>
  <c r="AW710" i="8"/>
  <c r="AW711" i="8"/>
  <c r="AW712" i="8"/>
  <c r="AW714" i="8"/>
  <c r="AW715" i="8"/>
  <c r="AW716" i="8"/>
  <c r="AW717" i="8"/>
  <c r="AW701" i="8"/>
  <c r="AW702" i="8"/>
  <c r="AW703" i="8"/>
  <c r="AW704" i="8"/>
  <c r="AW705" i="8"/>
  <c r="AW706" i="8"/>
  <c r="AW707" i="8"/>
  <c r="AW708" i="8"/>
  <c r="AW697" i="8"/>
  <c r="AW698" i="8"/>
  <c r="AW694" i="8"/>
  <c r="AW696" i="8" s="1"/>
  <c r="AW691" i="8"/>
  <c r="AW692" i="8"/>
  <c r="AW685" i="8"/>
  <c r="AW687" i="8"/>
  <c r="AW688" i="8"/>
  <c r="AW689" i="8"/>
  <c r="AW679" i="8"/>
  <c r="AW680" i="8"/>
  <c r="AW681" i="8"/>
  <c r="AW683" i="8"/>
  <c r="AW666" i="8"/>
  <c r="AW667" i="8"/>
  <c r="AW668" i="8"/>
  <c r="AW669" i="8"/>
  <c r="AW670" i="8"/>
  <c r="AW671" i="8"/>
  <c r="AW672" i="8"/>
  <c r="AW673" i="8"/>
  <c r="AW675" i="8"/>
  <c r="AW676" i="8"/>
  <c r="AW677" i="8"/>
  <c r="AW647" i="8"/>
  <c r="AW648" i="8"/>
  <c r="AW649" i="8"/>
  <c r="AW650" i="8"/>
  <c r="AW651" i="8"/>
  <c r="AW652" i="8"/>
  <c r="AW653" i="8"/>
  <c r="AW654" i="8"/>
  <c r="AW655" i="8"/>
  <c r="AW656" i="8"/>
  <c r="AW657" i="8"/>
  <c r="AW660" i="8"/>
  <c r="AW661" i="8"/>
  <c r="AW662" i="8"/>
  <c r="AW663" i="8"/>
  <c r="AW664" i="8"/>
  <c r="AW629" i="8"/>
  <c r="AW631" i="8"/>
  <c r="AW632" i="8"/>
  <c r="AW633" i="8"/>
  <c r="AW634" i="8"/>
  <c r="AW635" i="8"/>
  <c r="AW636" i="8"/>
  <c r="AW637" i="8"/>
  <c r="AW638" i="8"/>
  <c r="AW639" i="8"/>
  <c r="AW640" i="8"/>
  <c r="AW641" i="8"/>
  <c r="AW642" i="8"/>
  <c r="AW643" i="8"/>
  <c r="AW644" i="8"/>
  <c r="AW645" i="8"/>
  <c r="AW625" i="8"/>
  <c r="AW620" i="8"/>
  <c r="AW621" i="8"/>
  <c r="AW623" i="8"/>
  <c r="AW599" i="8"/>
  <c r="AW600" i="8"/>
  <c r="AW601" i="8"/>
  <c r="AW602" i="8"/>
  <c r="AW603" i="8"/>
  <c r="AW604" i="8"/>
  <c r="AW605" i="8"/>
  <c r="AW606" i="8"/>
  <c r="AW607" i="8"/>
  <c r="AW608" i="8"/>
  <c r="AW609" i="8"/>
  <c r="AW610" i="8"/>
  <c r="AW611" i="8"/>
  <c r="AW612" i="8"/>
  <c r="AW613" i="8"/>
  <c r="AW614" i="8"/>
  <c r="AW615" i="8"/>
  <c r="AW616" i="8"/>
  <c r="AW575" i="8"/>
  <c r="AW576" i="8"/>
  <c r="AW577" i="8"/>
  <c r="AW578" i="8"/>
  <c r="AW579" i="8"/>
  <c r="AW580" i="8"/>
  <c r="AW581" i="8"/>
  <c r="AW582" i="8"/>
  <c r="AW583" i="8"/>
  <c r="AW584" i="8"/>
  <c r="AW585" i="8"/>
  <c r="AW586" i="8"/>
  <c r="AW587" i="8"/>
  <c r="AW588" i="8"/>
  <c r="AW589" i="8"/>
  <c r="AW590" i="8"/>
  <c r="AW556" i="8"/>
  <c r="AW557" i="8"/>
  <c r="AW558" i="8"/>
  <c r="AW559" i="8"/>
  <c r="AW560" i="8"/>
  <c r="AW561" i="8"/>
  <c r="AW562" i="8"/>
  <c r="AW563" i="8"/>
  <c r="AW564" i="8"/>
  <c r="AW565" i="8"/>
  <c r="AW569" i="8"/>
  <c r="AW570" i="8"/>
  <c r="AW571" i="8"/>
  <c r="AW572" i="8"/>
  <c r="AW573" i="8"/>
  <c r="AW535" i="8"/>
  <c r="AW536" i="8"/>
  <c r="AW537" i="8"/>
  <c r="AW538" i="8"/>
  <c r="AW539" i="8"/>
  <c r="AW540" i="8"/>
  <c r="AW541" i="8"/>
  <c r="AW542" i="8"/>
  <c r="AW543" i="8"/>
  <c r="AW544" i="8"/>
  <c r="AW545" i="8"/>
  <c r="AW546" i="8"/>
  <c r="AW547" i="8"/>
  <c r="AW548" i="8"/>
  <c r="AW549" i="8"/>
  <c r="AW550" i="8"/>
  <c r="AW551" i="8"/>
  <c r="AW552" i="8"/>
  <c r="AW521" i="8"/>
  <c r="AW522" i="8"/>
  <c r="AW523" i="8"/>
  <c r="AW524" i="8"/>
  <c r="AW525" i="8"/>
  <c r="AW526" i="8"/>
  <c r="AW527" i="8"/>
  <c r="AW528" i="8"/>
  <c r="AW529" i="8"/>
  <c r="AW477" i="8"/>
  <c r="AW478" i="8"/>
  <c r="AW479" i="8"/>
  <c r="AW480" i="8"/>
  <c r="AW481" i="8"/>
  <c r="AW482" i="8"/>
  <c r="AW483" i="8"/>
  <c r="AW484" i="8"/>
  <c r="AW485" i="8"/>
  <c r="AW486" i="8"/>
  <c r="AW487" i="8"/>
  <c r="AW488" i="8"/>
  <c r="AW489" i="8"/>
  <c r="AW490" i="8"/>
  <c r="AW491" i="8"/>
  <c r="AW492" i="8"/>
  <c r="AW493" i="8"/>
  <c r="AW494" i="8"/>
  <c r="AW495" i="8"/>
  <c r="AW496" i="8"/>
  <c r="AW497" i="8"/>
  <c r="AW498" i="8"/>
  <c r="AW499" i="8"/>
  <c r="AW500" i="8"/>
  <c r="AW501" i="8"/>
  <c r="AW502" i="8"/>
  <c r="AW503" i="8"/>
  <c r="AW504" i="8"/>
  <c r="AW505" i="8"/>
  <c r="AW506" i="8"/>
  <c r="AW507" i="8"/>
  <c r="AW508" i="8"/>
  <c r="AW509" i="8"/>
  <c r="AW510" i="8"/>
  <c r="AW511" i="8"/>
  <c r="AW512" i="8"/>
  <c r="AW513" i="8"/>
  <c r="AW514" i="8"/>
  <c r="AW518" i="8"/>
  <c r="AW519" i="8"/>
  <c r="AW454" i="8"/>
  <c r="AW455" i="8"/>
  <c r="AW456" i="8"/>
  <c r="AW457" i="8"/>
  <c r="AW458" i="8"/>
  <c r="AW459" i="8"/>
  <c r="AW460" i="8"/>
  <c r="AW473" i="8"/>
  <c r="AW474" i="8"/>
  <c r="AW461" i="8"/>
  <c r="AW462" i="8"/>
  <c r="AW463" i="8"/>
  <c r="AW464" i="8"/>
  <c r="AW465" i="8"/>
  <c r="AW466" i="8"/>
  <c r="AW467" i="8"/>
  <c r="AW468" i="8"/>
  <c r="AW469" i="8"/>
  <c r="AW470" i="8"/>
  <c r="AW471" i="8"/>
  <c r="AW472" i="8"/>
  <c r="AW475" i="8"/>
  <c r="AW441" i="8"/>
  <c r="AW442" i="8"/>
  <c r="AW443" i="8"/>
  <c r="AW444" i="8"/>
  <c r="AW445" i="8"/>
  <c r="AW446" i="8"/>
  <c r="AW447" i="8"/>
  <c r="AW448" i="8"/>
  <c r="AW450" i="8"/>
  <c r="AW451" i="8"/>
  <c r="AW452" i="8"/>
  <c r="AW431" i="8"/>
  <c r="AW432" i="8"/>
  <c r="AW433" i="8"/>
  <c r="AW434" i="8"/>
  <c r="AW435" i="8"/>
  <c r="AW436" i="8"/>
  <c r="AW437" i="8"/>
  <c r="AW438" i="8"/>
  <c r="AW439" i="8"/>
  <c r="AW416" i="8"/>
  <c r="AW417" i="8"/>
  <c r="AW418" i="8"/>
  <c r="AW419" i="8"/>
  <c r="AW420" i="8"/>
  <c r="AW421" i="8"/>
  <c r="AW422" i="8"/>
  <c r="AW423" i="8"/>
  <c r="AW424" i="8"/>
  <c r="AW425" i="8"/>
  <c r="AW426" i="8"/>
  <c r="AW428" i="8"/>
  <c r="AW429" i="8"/>
  <c r="AW399" i="8"/>
  <c r="AW400" i="8"/>
  <c r="AW401" i="8"/>
  <c r="AW402" i="8"/>
  <c r="AW403" i="8"/>
  <c r="AW404" i="8"/>
  <c r="AW405" i="8"/>
  <c r="AW406" i="8"/>
  <c r="AW407" i="8"/>
  <c r="AW408" i="8"/>
  <c r="AW409" i="8"/>
  <c r="AW410" i="8"/>
  <c r="AW411" i="8"/>
  <c r="AW412" i="8"/>
  <c r="AW413" i="8"/>
  <c r="AW414" i="8"/>
  <c r="AW372" i="8"/>
  <c r="AW373" i="8"/>
  <c r="AW374" i="8"/>
  <c r="AW375" i="8"/>
  <c r="AW376" i="8"/>
  <c r="AW377" i="8"/>
  <c r="AW378" i="8"/>
  <c r="AW379" i="8"/>
  <c r="AW380" i="8"/>
  <c r="AW381" i="8"/>
  <c r="AW382" i="8"/>
  <c r="AW383" i="8"/>
  <c r="AW384" i="8"/>
  <c r="AW385" i="8"/>
  <c r="AW386" i="8"/>
  <c r="AW388" i="8"/>
  <c r="AW389" i="8"/>
  <c r="AW390" i="8"/>
  <c r="AW391" i="8"/>
  <c r="AW392" i="8"/>
  <c r="AW393" i="8"/>
  <c r="AW394" i="8"/>
  <c r="AW396" i="8"/>
  <c r="AW397" i="8"/>
  <c r="AW343" i="8"/>
  <c r="AW344" i="8"/>
  <c r="AW345" i="8"/>
  <c r="AW346" i="8"/>
  <c r="AW347" i="8"/>
  <c r="AW348" i="8"/>
  <c r="AW349" i="8"/>
  <c r="AW350" i="8"/>
  <c r="AW351" i="8"/>
  <c r="AW352" i="8"/>
  <c r="AW353" i="8"/>
  <c r="AW354" i="8"/>
  <c r="AW355" i="8"/>
  <c r="AW356" i="8"/>
  <c r="AW357" i="8"/>
  <c r="AW358" i="8"/>
  <c r="AW359" i="8"/>
  <c r="AW360" i="8"/>
  <c r="AW361" i="8"/>
  <c r="AW362" i="8"/>
  <c r="AW363" i="8"/>
  <c r="AW364" i="8"/>
  <c r="AW365" i="8"/>
  <c r="AW366" i="8"/>
  <c r="AW367" i="8"/>
  <c r="AW368" i="8"/>
  <c r="AW369" i="8"/>
  <c r="AW370" i="8"/>
  <c r="AW314" i="8"/>
  <c r="AW315" i="8"/>
  <c r="AW316" i="8"/>
  <c r="AW317" i="8"/>
  <c r="AW318" i="8"/>
  <c r="AW319" i="8"/>
  <c r="AW320" i="8"/>
  <c r="AW321" i="8"/>
  <c r="AW322" i="8"/>
  <c r="AW323" i="8"/>
  <c r="AW324" i="8"/>
  <c r="AW325" i="8"/>
  <c r="AW326" i="8"/>
  <c r="AW327" i="8"/>
  <c r="AW328" i="8"/>
  <c r="AW329" i="8"/>
  <c r="AW330" i="8"/>
  <c r="AW331" i="8"/>
  <c r="AW332" i="8"/>
  <c r="AW333" i="8"/>
  <c r="AW334" i="8"/>
  <c r="AW335" i="8"/>
  <c r="AW336" i="8"/>
  <c r="AW337" i="8"/>
  <c r="AW338" i="8"/>
  <c r="AW339" i="8"/>
  <c r="AW340" i="8"/>
  <c r="AW289" i="8"/>
  <c r="AW290" i="8"/>
  <c r="AW291" i="8"/>
  <c r="AW292" i="8"/>
  <c r="AW293" i="8"/>
  <c r="AW294" i="8"/>
  <c r="AW295" i="8"/>
  <c r="AW296" i="8"/>
  <c r="AW297" i="8"/>
  <c r="AW298" i="8"/>
  <c r="AW299" i="8"/>
  <c r="AW300" i="8"/>
  <c r="AW301" i="8"/>
  <c r="AW302" i="8"/>
  <c r="AW303" i="8"/>
  <c r="AW304" i="8"/>
  <c r="AW305" i="8"/>
  <c r="AW306" i="8"/>
  <c r="AW307" i="8"/>
  <c r="AW308" i="8"/>
  <c r="AW309" i="8"/>
  <c r="AW310" i="8"/>
  <c r="AW311" i="8"/>
  <c r="AW312" i="8"/>
  <c r="AW257" i="8"/>
  <c r="AW258" i="8"/>
  <c r="AW259" i="8"/>
  <c r="AW260" i="8"/>
  <c r="AW261" i="8"/>
  <c r="AW262" i="8"/>
  <c r="AW263" i="8"/>
  <c r="AW264" i="8"/>
  <c r="AW265" i="8"/>
  <c r="AW266" i="8"/>
  <c r="AW267" i="8"/>
  <c r="AW268" i="8"/>
  <c r="AW269" i="8"/>
  <c r="AW270" i="8"/>
  <c r="AW271" i="8"/>
  <c r="AW272" i="8"/>
  <c r="AW273" i="8"/>
  <c r="AW274" i="8"/>
  <c r="AW275" i="8"/>
  <c r="AW276" i="8"/>
  <c r="AW277" i="8"/>
  <c r="AW278" i="8"/>
  <c r="AW279" i="8"/>
  <c r="AW280" i="8"/>
  <c r="AW281" i="8"/>
  <c r="AW282" i="8"/>
  <c r="AW283" i="8"/>
  <c r="AW284" i="8"/>
  <c r="AW285" i="8"/>
  <c r="AW286" i="8"/>
  <c r="AW287" i="8"/>
  <c r="AW211" i="8"/>
  <c r="AW212" i="8"/>
  <c r="AW213" i="8"/>
  <c r="AW214" i="8"/>
  <c r="AW215" i="8"/>
  <c r="AW216" i="8"/>
  <c r="AW217" i="8"/>
  <c r="AW218" i="8"/>
  <c r="AW219" i="8"/>
  <c r="AW220" i="8"/>
  <c r="AW221" i="8"/>
  <c r="AW222" i="8"/>
  <c r="AW223" i="8"/>
  <c r="AW224" i="8"/>
  <c r="AW225" i="8"/>
  <c r="AW226" i="8"/>
  <c r="AW227" i="8"/>
  <c r="AW228" i="8"/>
  <c r="AW229" i="8"/>
  <c r="AW230" i="8"/>
  <c r="AW231" i="8"/>
  <c r="AW232" i="8"/>
  <c r="AW233" i="8"/>
  <c r="AW234" i="8"/>
  <c r="AW235" i="8"/>
  <c r="AW236" i="8"/>
  <c r="AW237" i="8"/>
  <c r="AW238" i="8"/>
  <c r="AW239" i="8"/>
  <c r="AW240" i="8"/>
  <c r="AW241" i="8"/>
  <c r="AW242" i="8"/>
  <c r="AW243" i="8"/>
  <c r="AW244" i="8"/>
  <c r="AW247" i="8"/>
  <c r="AW248" i="8"/>
  <c r="AW249" i="8"/>
  <c r="AW250" i="8"/>
  <c r="AW251" i="8"/>
  <c r="AW252" i="8"/>
  <c r="AW253" i="8"/>
  <c r="AW254" i="8"/>
  <c r="AW255" i="8"/>
  <c r="AW169" i="8"/>
  <c r="AW170" i="8"/>
  <c r="AW171" i="8"/>
  <c r="AW172" i="8"/>
  <c r="AW173" i="8"/>
  <c r="AW174" i="8"/>
  <c r="AW175" i="8"/>
  <c r="AW176" i="8"/>
  <c r="AW177" i="8"/>
  <c r="AW178" i="8"/>
  <c r="AW179" i="8"/>
  <c r="AW180" i="8"/>
  <c r="AW181" i="8"/>
  <c r="AW182" i="8"/>
  <c r="AW183" i="8"/>
  <c r="AW184" i="8"/>
  <c r="AW185" i="8"/>
  <c r="AW186" i="8"/>
  <c r="AW187" i="8"/>
  <c r="AW188" i="8"/>
  <c r="AW189" i="8"/>
  <c r="AW190" i="8"/>
  <c r="AW191" i="8"/>
  <c r="AW192" i="8"/>
  <c r="AW193" i="8"/>
  <c r="AW194" i="8"/>
  <c r="AW195" i="8"/>
  <c r="AW196" i="8"/>
  <c r="AW197" i="8"/>
  <c r="AW198" i="8"/>
  <c r="AW199" i="8"/>
  <c r="AW200" i="8"/>
  <c r="AW202" i="8"/>
  <c r="AW203" i="8"/>
  <c r="AW204" i="8"/>
  <c r="AW205" i="8"/>
  <c r="AW206" i="8"/>
  <c r="AW207" i="8"/>
  <c r="AW208" i="8"/>
  <c r="AW209" i="8"/>
  <c r="AW66" i="8"/>
  <c r="AW67" i="8"/>
  <c r="AW68" i="8"/>
  <c r="AW69" i="8"/>
  <c r="AW70" i="8"/>
  <c r="AW71" i="8"/>
  <c r="AW72" i="8"/>
  <c r="AW73" i="8"/>
  <c r="AW74" i="8"/>
  <c r="AW75" i="8"/>
  <c r="AW76" i="8"/>
  <c r="AW77" i="8"/>
  <c r="AW78" i="8"/>
  <c r="AW79" i="8"/>
  <c r="AW80" i="8"/>
  <c r="AW81" i="8"/>
  <c r="AW82" i="8"/>
  <c r="AW83" i="8"/>
  <c r="AW84" i="8"/>
  <c r="AW85" i="8"/>
  <c r="AW86" i="8"/>
  <c r="AW87" i="8"/>
  <c r="AW88" i="8"/>
  <c r="AW89" i="8"/>
  <c r="AW90" i="8"/>
  <c r="AW91" i="8"/>
  <c r="AW92" i="8"/>
  <c r="AW93" i="8"/>
  <c r="AW94" i="8"/>
  <c r="AW95" i="8"/>
  <c r="AW96" i="8"/>
  <c r="AW97" i="8"/>
  <c r="AW98" i="8"/>
  <c r="AW99" i="8"/>
  <c r="AW100" i="8"/>
  <c r="AW101" i="8"/>
  <c r="AW102" i="8"/>
  <c r="AW103" i="8"/>
  <c r="AW104" i="8"/>
  <c r="AW105" i="8"/>
  <c r="AW106" i="8"/>
  <c r="AW107" i="8"/>
  <c r="AW108" i="8"/>
  <c r="AW109" i="8"/>
  <c r="AW110" i="8"/>
  <c r="AW111" i="8"/>
  <c r="AW112" i="8"/>
  <c r="AW113" i="8"/>
  <c r="AW114" i="8"/>
  <c r="AW115" i="8"/>
  <c r="AW116" i="8"/>
  <c r="AW117" i="8"/>
  <c r="AW118" i="8"/>
  <c r="AW119" i="8"/>
  <c r="AW120" i="8"/>
  <c r="AW121" i="8"/>
  <c r="AW122" i="8"/>
  <c r="AW123" i="8"/>
  <c r="AW124" i="8"/>
  <c r="AW125" i="8"/>
  <c r="AW126" i="8"/>
  <c r="AW127" i="8"/>
  <c r="AW128" i="8"/>
  <c r="AW129" i="8"/>
  <c r="AW130" i="8"/>
  <c r="AW131" i="8"/>
  <c r="AW132" i="8"/>
  <c r="AW133" i="8"/>
  <c r="AW134" i="8"/>
  <c r="AW135" i="8"/>
  <c r="AW136" i="8"/>
  <c r="AW137" i="8"/>
  <c r="AW138" i="8"/>
  <c r="AW139" i="8"/>
  <c r="AW140" i="8"/>
  <c r="AW141" i="8"/>
  <c r="AW142" i="8"/>
  <c r="AW143" i="8"/>
  <c r="AW144" i="8"/>
  <c r="AW145" i="8"/>
  <c r="AW146" i="8"/>
  <c r="AW147" i="8"/>
  <c r="AW148" i="8"/>
  <c r="AW149" i="8"/>
  <c r="AW150" i="8"/>
  <c r="AW151" i="8"/>
  <c r="AW152" i="8"/>
  <c r="AW153" i="8"/>
  <c r="AW155" i="8"/>
  <c r="AW156" i="8"/>
  <c r="AW157" i="8"/>
  <c r="AW158" i="8"/>
  <c r="AW159" i="8"/>
  <c r="AW160" i="8"/>
  <c r="AW161" i="8"/>
  <c r="AW162" i="8"/>
  <c r="AW163" i="8"/>
  <c r="AW164" i="8"/>
  <c r="AW165" i="8"/>
  <c r="AW166" i="8"/>
  <c r="AW167" i="8"/>
  <c r="AW5" i="8"/>
  <c r="AW6" i="8"/>
  <c r="AW7" i="8"/>
  <c r="AW8" i="8"/>
  <c r="AW9" i="8"/>
  <c r="AW10" i="8"/>
  <c r="AW11" i="8"/>
  <c r="AW12" i="8"/>
  <c r="AW13" i="8"/>
  <c r="AW14" i="8"/>
  <c r="AW15" i="8"/>
  <c r="AW16" i="8"/>
  <c r="AW17" i="8"/>
  <c r="AW18" i="8"/>
  <c r="AW19"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W51" i="8"/>
  <c r="AW52" i="8"/>
  <c r="AW53" i="8"/>
  <c r="AW54" i="8"/>
  <c r="AW55" i="8"/>
  <c r="AW56" i="8"/>
  <c r="AW57" i="8"/>
  <c r="AW58" i="8"/>
  <c r="AW63" i="8"/>
  <c r="AW64" i="8"/>
  <c r="M200" i="1"/>
  <c r="M199" i="1"/>
  <c r="AJ1350" i="8"/>
  <c r="AJ1348" i="8"/>
  <c r="AJ1346" i="8"/>
  <c r="AJ1344" i="8"/>
  <c r="AJ1338" i="8"/>
  <c r="AJ1336" i="8"/>
  <c r="AJ1334" i="8"/>
  <c r="AJ1332" i="8"/>
  <c r="AJ1317" i="8"/>
  <c r="AJ1315" i="8"/>
  <c r="AJ1311" i="8"/>
  <c r="AJ1309" i="8"/>
  <c r="AJ1307" i="8"/>
  <c r="AJ1305" i="8"/>
  <c r="AJ1303" i="8"/>
  <c r="AJ1301" i="8"/>
  <c r="AJ1299" i="8"/>
  <c r="AJ1296" i="8"/>
  <c r="AJ1293" i="8"/>
  <c r="AJ1291" i="8"/>
  <c r="AJ1284" i="8"/>
  <c r="AJ1282" i="8"/>
  <c r="AJ1277" i="8"/>
  <c r="AJ1274" i="8"/>
  <c r="AJ1272" i="8"/>
  <c r="AJ1265" i="8"/>
  <c r="AJ1263" i="8"/>
  <c r="AJ1261" i="8"/>
  <c r="AJ1254" i="8"/>
  <c r="AJ1246" i="8"/>
  <c r="AJ1241" i="8"/>
  <c r="AJ1239" i="8"/>
  <c r="AJ1237" i="8"/>
  <c r="AJ1229" i="8"/>
  <c r="AJ1227" i="8"/>
  <c r="AJ1225" i="8"/>
  <c r="AJ1220" i="8"/>
  <c r="AJ1218" i="8"/>
  <c r="AJ1216" i="8"/>
  <c r="AJ1214" i="8"/>
  <c r="AJ1209" i="8"/>
  <c r="AJ1207" i="8"/>
  <c r="AJ1204" i="8"/>
  <c r="AJ1202" i="8"/>
  <c r="AJ1199" i="8"/>
  <c r="AJ1197" i="8"/>
  <c r="AJ1189" i="8"/>
  <c r="AJ1187" i="8"/>
  <c r="AJ1184" i="8"/>
  <c r="AJ1182" i="8"/>
  <c r="AJ1175" i="8"/>
  <c r="AJ1171" i="8"/>
  <c r="AJ1169" i="8"/>
  <c r="AJ1166" i="8"/>
  <c r="AJ1162" i="8"/>
  <c r="AJ1159" i="8"/>
  <c r="AJ1155" i="8"/>
  <c r="AJ1147" i="8"/>
  <c r="AJ1145" i="8"/>
  <c r="AJ1140" i="8"/>
  <c r="AJ1136" i="8"/>
  <c r="AJ1130" i="8"/>
  <c r="AJ1127" i="8"/>
  <c r="AJ1125" i="8"/>
  <c r="AJ1123" i="8"/>
  <c r="AJ1117" i="8"/>
  <c r="AJ1114" i="8"/>
  <c r="AJ1103" i="8"/>
  <c r="AJ1100" i="8"/>
  <c r="AJ1096" i="8"/>
  <c r="AJ1093" i="8"/>
  <c r="AJ1090" i="8"/>
  <c r="AJ1088" i="8"/>
  <c r="AJ1081" i="8"/>
  <c r="AJ1077" i="8"/>
  <c r="AJ1069" i="8"/>
  <c r="AJ1063" i="8"/>
  <c r="AJ1061" i="8"/>
  <c r="AJ1058" i="8"/>
  <c r="AJ1054" i="8"/>
  <c r="AJ1023" i="8"/>
  <c r="AJ1021" i="8"/>
  <c r="AJ1019" i="8"/>
  <c r="AJ1010" i="8"/>
  <c r="AJ1006" i="8"/>
  <c r="AJ1004" i="8"/>
  <c r="AJ1001" i="8"/>
  <c r="AJ999" i="8"/>
  <c r="AJ995" i="8"/>
  <c r="AJ992" i="8"/>
  <c r="AJ988" i="8"/>
  <c r="AJ986" i="8"/>
  <c r="AJ984" i="8"/>
  <c r="AJ979" i="8"/>
  <c r="AJ975" i="8"/>
  <c r="AJ973" i="8"/>
  <c r="AJ971" i="8"/>
  <c r="AJ969" i="8"/>
  <c r="AJ966" i="8"/>
  <c r="AJ964" i="8"/>
  <c r="AJ962" i="8"/>
  <c r="AJ957" i="8"/>
  <c r="AJ954" i="8"/>
  <c r="AJ948" i="8"/>
  <c r="AJ944" i="8"/>
  <c r="AJ942" i="8"/>
  <c r="AJ940" i="8"/>
  <c r="AJ937" i="8"/>
  <c r="AJ935" i="8"/>
  <c r="AJ931" i="8"/>
  <c r="AJ928" i="8"/>
  <c r="AJ926" i="8"/>
  <c r="AJ921" i="8"/>
  <c r="AJ899" i="8"/>
  <c r="AJ895" i="8"/>
  <c r="AJ892" i="8"/>
  <c r="AJ889" i="8"/>
  <c r="AJ886" i="8"/>
  <c r="AJ861" i="8"/>
  <c r="AJ853" i="8"/>
  <c r="AJ851" i="8"/>
  <c r="AJ849" i="8"/>
  <c r="AJ847" i="8"/>
  <c r="AJ845" i="8"/>
  <c r="AJ842" i="8"/>
  <c r="AJ836" i="8"/>
  <c r="AJ833" i="8"/>
  <c r="AJ830" i="8"/>
  <c r="AJ828" i="8"/>
  <c r="AJ825" i="8"/>
  <c r="AJ821" i="8"/>
  <c r="AJ818" i="8"/>
  <c r="AJ811" i="8"/>
  <c r="AJ802" i="8"/>
  <c r="AJ795" i="8"/>
  <c r="AJ786" i="8"/>
  <c r="AJ781" i="8"/>
  <c r="AJ773" i="8"/>
  <c r="AJ761" i="8"/>
  <c r="AJ757" i="8"/>
  <c r="AJ750" i="8"/>
  <c r="AJ737" i="8"/>
  <c r="AJ718" i="8"/>
  <c r="AJ709" i="8"/>
  <c r="AJ700" i="8"/>
  <c r="AJ693" i="8"/>
  <c r="AJ690" i="8"/>
  <c r="AJ684" i="8"/>
  <c r="AJ678" i="8"/>
  <c r="AJ665" i="8"/>
  <c r="AJ646" i="8"/>
  <c r="AJ628" i="8"/>
  <c r="AJ624" i="8"/>
  <c r="AJ619" i="8"/>
  <c r="AJ598" i="8"/>
  <c r="AJ574" i="8"/>
  <c r="AJ555" i="8"/>
  <c r="AJ534" i="8"/>
  <c r="AJ520" i="8"/>
  <c r="AJ476" i="8"/>
  <c r="AJ453" i="8"/>
  <c r="AJ440" i="8"/>
  <c r="AJ430" i="8"/>
  <c r="AJ415" i="8"/>
  <c r="AJ398" i="8"/>
  <c r="AJ371" i="8"/>
  <c r="AJ342" i="8"/>
  <c r="AJ313" i="8"/>
  <c r="AJ288" i="8"/>
  <c r="AJ256" i="8"/>
  <c r="AJ210" i="8"/>
  <c r="AJ168" i="8"/>
  <c r="X987" i="8"/>
  <c r="V987" i="8"/>
  <c r="U987" i="8"/>
  <c r="U988" i="8" s="1"/>
  <c r="T987" i="8"/>
  <c r="X985" i="8"/>
  <c r="V985" i="8"/>
  <c r="W985" i="8" s="1"/>
  <c r="U985" i="8"/>
  <c r="U986" i="8" s="1"/>
  <c r="T985" i="8"/>
  <c r="X947" i="8"/>
  <c r="V947" i="8"/>
  <c r="W947" i="8" s="1"/>
  <c r="U947" i="8"/>
  <c r="U948" i="8" s="1"/>
  <c r="T947" i="8"/>
  <c r="AT948" i="8"/>
  <c r="AR948" i="8"/>
  <c r="AP948" i="8"/>
  <c r="AN948" i="8"/>
  <c r="AL948" i="8"/>
  <c r="AI948" i="8"/>
  <c r="AG948" i="8"/>
  <c r="Z948" i="8"/>
  <c r="Y948" i="8"/>
  <c r="V948" i="8"/>
  <c r="H948" i="8"/>
  <c r="G948" i="8"/>
  <c r="AT988" i="8"/>
  <c r="AR988" i="8"/>
  <c r="AP988" i="8"/>
  <c r="AN988" i="8"/>
  <c r="AL988" i="8"/>
  <c r="AI988" i="8"/>
  <c r="AG988" i="8"/>
  <c r="Z988" i="8"/>
  <c r="Y988" i="8"/>
  <c r="H988" i="8"/>
  <c r="G988" i="8"/>
  <c r="AT986" i="8"/>
  <c r="AR986" i="8"/>
  <c r="AP986" i="8"/>
  <c r="AN986" i="8"/>
  <c r="AL986" i="8"/>
  <c r="AI986" i="8"/>
  <c r="AG986" i="8"/>
  <c r="Z986" i="8"/>
  <c r="Y986" i="8"/>
  <c r="H986" i="8"/>
  <c r="G986" i="8"/>
  <c r="X514" i="8"/>
  <c r="V514" i="8"/>
  <c r="W514" i="8" s="1"/>
  <c r="U514" i="8"/>
  <c r="T514" i="8"/>
  <c r="X513" i="8"/>
  <c r="V513" i="8"/>
  <c r="W513" i="8" s="1"/>
  <c r="U513" i="8"/>
  <c r="T513" i="8"/>
  <c r="X512" i="8"/>
  <c r="V512" i="8"/>
  <c r="W512" i="8" s="1"/>
  <c r="U512" i="8"/>
  <c r="T512" i="8"/>
  <c r="X394" i="8"/>
  <c r="V394" i="8"/>
  <c r="W394" i="8" s="1"/>
  <c r="U394" i="8"/>
  <c r="T394" i="8"/>
  <c r="X977" i="8"/>
  <c r="V977" i="8"/>
  <c r="U977" i="8"/>
  <c r="T977" i="8"/>
  <c r="M201" i="1"/>
  <c r="X274" i="8"/>
  <c r="V274" i="8"/>
  <c r="W274" i="8" s="1"/>
  <c r="U274" i="8"/>
  <c r="T274" i="8"/>
  <c r="X150" i="8"/>
  <c r="V150" i="8"/>
  <c r="W150" i="8" s="1"/>
  <c r="U150" i="8"/>
  <c r="T150" i="8"/>
  <c r="X1314" i="8"/>
  <c r="V1314" i="8"/>
  <c r="W1314" i="8" s="1"/>
  <c r="U1314" i="8"/>
  <c r="T1314" i="8"/>
  <c r="X426" i="8"/>
  <c r="V426" i="8"/>
  <c r="W426" i="8" s="1"/>
  <c r="U426" i="8"/>
  <c r="T426" i="8"/>
  <c r="X386" i="8"/>
  <c r="V386" i="8"/>
  <c r="W386" i="8" s="1"/>
  <c r="U386" i="8"/>
  <c r="T386" i="8"/>
  <c r="X200" i="8"/>
  <c r="V200" i="8"/>
  <c r="W200" i="8" s="1"/>
  <c r="U200" i="8"/>
  <c r="T200" i="8"/>
  <c r="X1310" i="8"/>
  <c r="V1310" i="8"/>
  <c r="W1310" i="8" s="1"/>
  <c r="U1310" i="8"/>
  <c r="U1311" i="8" s="1"/>
  <c r="T1310" i="8"/>
  <c r="X1279" i="8"/>
  <c r="V1279" i="8"/>
  <c r="W1279" i="8" s="1"/>
  <c r="U1279" i="8"/>
  <c r="T1279" i="8"/>
  <c r="X1278" i="8"/>
  <c r="V1278" i="8"/>
  <c r="U1278" i="8"/>
  <c r="T1278" i="8"/>
  <c r="X1195" i="8"/>
  <c r="V1195" i="8"/>
  <c r="W1195" i="8" s="1"/>
  <c r="U1195" i="8"/>
  <c r="T1195" i="8"/>
  <c r="X1188" i="8"/>
  <c r="V1188" i="8"/>
  <c r="W1188" i="8" s="1"/>
  <c r="U1188" i="8"/>
  <c r="U1189" i="8" s="1"/>
  <c r="T1188" i="8"/>
  <c r="X1158" i="8"/>
  <c r="V1158" i="8"/>
  <c r="W1158" i="8" s="1"/>
  <c r="U1158" i="8"/>
  <c r="T1158" i="8"/>
  <c r="X1154" i="8"/>
  <c r="V1154" i="8"/>
  <c r="W1154" i="8" s="1"/>
  <c r="U1154" i="8"/>
  <c r="T1154" i="8"/>
  <c r="X1141" i="8"/>
  <c r="V1141" i="8"/>
  <c r="W1141" i="8" s="1"/>
  <c r="U1141" i="8"/>
  <c r="T1141" i="8"/>
  <c r="X1104" i="8"/>
  <c r="V1104" i="8"/>
  <c r="W1104" i="8" s="1"/>
  <c r="U1104" i="8"/>
  <c r="U1105" i="8" s="1"/>
  <c r="T1104" i="8"/>
  <c r="X1091" i="8"/>
  <c r="V1091" i="8"/>
  <c r="W1091" i="8" s="1"/>
  <c r="U1091" i="8"/>
  <c r="T1091" i="8"/>
  <c r="X1074" i="8"/>
  <c r="V1074" i="8"/>
  <c r="W1074" i="8" s="1"/>
  <c r="U1074" i="8"/>
  <c r="T1074" i="8"/>
  <c r="X1065" i="8"/>
  <c r="V1065" i="8"/>
  <c r="W1065" i="8" s="1"/>
  <c r="U1065" i="8"/>
  <c r="T1065" i="8"/>
  <c r="X1062" i="8"/>
  <c r="V1062" i="8"/>
  <c r="W1062" i="8" s="1"/>
  <c r="U1062" i="8"/>
  <c r="U1063" i="8" s="1"/>
  <c r="T1062" i="8"/>
  <c r="X1059" i="8"/>
  <c r="V1059" i="8"/>
  <c r="W1059" i="8" s="1"/>
  <c r="U1059" i="8"/>
  <c r="T1059" i="8"/>
  <c r="X967" i="8"/>
  <c r="V967" i="8"/>
  <c r="W967" i="8" s="1"/>
  <c r="U967" i="8"/>
  <c r="T967" i="8"/>
  <c r="X891" i="8"/>
  <c r="V891" i="8"/>
  <c r="W891" i="8" s="1"/>
  <c r="U891" i="8"/>
  <c r="T891" i="8"/>
  <c r="X890" i="8"/>
  <c r="V890" i="8"/>
  <c r="U890" i="8"/>
  <c r="U892" i="8" s="1"/>
  <c r="T890" i="8"/>
  <c r="X852" i="8"/>
  <c r="V852" i="8"/>
  <c r="U852" i="8"/>
  <c r="U853" i="8" s="1"/>
  <c r="T852" i="8"/>
  <c r="X860" i="8"/>
  <c r="V860" i="8"/>
  <c r="W860" i="8" s="1"/>
  <c r="U860" i="8"/>
  <c r="T860" i="8"/>
  <c r="X809" i="8"/>
  <c r="V809" i="8"/>
  <c r="W809" i="8" s="1"/>
  <c r="U809" i="8"/>
  <c r="T809" i="8"/>
  <c r="X808" i="8"/>
  <c r="V808" i="8"/>
  <c r="W808" i="8" s="1"/>
  <c r="U808" i="8"/>
  <c r="T808" i="8"/>
  <c r="X807" i="8"/>
  <c r="V807" i="8"/>
  <c r="W807" i="8" s="1"/>
  <c r="U807" i="8"/>
  <c r="T807" i="8"/>
  <c r="X806" i="8"/>
  <c r="V806" i="8"/>
  <c r="W806" i="8" s="1"/>
  <c r="U806" i="8"/>
  <c r="T806" i="8"/>
  <c r="X782" i="8"/>
  <c r="V782" i="8"/>
  <c r="U782" i="8"/>
  <c r="T782" i="8"/>
  <c r="X755" i="8"/>
  <c r="V755" i="8"/>
  <c r="W755" i="8" s="1"/>
  <c r="U755" i="8"/>
  <c r="T755" i="8"/>
  <c r="X753" i="8"/>
  <c r="V753" i="8"/>
  <c r="W753" i="8" s="1"/>
  <c r="U753" i="8"/>
  <c r="T753" i="8"/>
  <c r="X706" i="8"/>
  <c r="V706" i="8"/>
  <c r="W706" i="8" s="1"/>
  <c r="U706" i="8"/>
  <c r="T706" i="8"/>
  <c r="X707" i="8"/>
  <c r="V707" i="8"/>
  <c r="W707" i="8" s="1"/>
  <c r="U707" i="8"/>
  <c r="T707" i="8"/>
  <c r="X614" i="8"/>
  <c r="V614" i="8"/>
  <c r="W614" i="8" s="1"/>
  <c r="U614" i="8"/>
  <c r="T614" i="8"/>
  <c r="X613" i="8"/>
  <c r="V613" i="8"/>
  <c r="W613" i="8" s="1"/>
  <c r="U613" i="8"/>
  <c r="T613" i="8"/>
  <c r="X612" i="8"/>
  <c r="V612" i="8"/>
  <c r="W612" i="8" s="1"/>
  <c r="U612" i="8"/>
  <c r="T612" i="8"/>
  <c r="X605" i="8"/>
  <c r="V605" i="8"/>
  <c r="W605" i="8" s="1"/>
  <c r="U605" i="8"/>
  <c r="T605" i="8"/>
  <c r="X604" i="8"/>
  <c r="V604" i="8"/>
  <c r="W604" i="8" s="1"/>
  <c r="U604" i="8"/>
  <c r="T604" i="8"/>
  <c r="X603" i="8"/>
  <c r="V603" i="8"/>
  <c r="W603" i="8" s="1"/>
  <c r="U603" i="8"/>
  <c r="T603" i="8"/>
  <c r="X569" i="8"/>
  <c r="V569" i="8"/>
  <c r="W569" i="8" s="1"/>
  <c r="U569" i="8"/>
  <c r="T569" i="8"/>
  <c r="X543" i="8"/>
  <c r="V543" i="8"/>
  <c r="W543" i="8" s="1"/>
  <c r="U543" i="8"/>
  <c r="T543" i="8"/>
  <c r="AT853" i="8"/>
  <c r="AR853" i="8"/>
  <c r="AP853" i="8"/>
  <c r="AN853" i="8"/>
  <c r="AL853" i="8"/>
  <c r="AI853" i="8"/>
  <c r="AG853" i="8"/>
  <c r="Z853" i="8"/>
  <c r="Y853" i="8"/>
  <c r="H853" i="8"/>
  <c r="G853" i="8"/>
  <c r="G969" i="8"/>
  <c r="AT969" i="8"/>
  <c r="AR969" i="8"/>
  <c r="AP969" i="8"/>
  <c r="AN969" i="8"/>
  <c r="AL969" i="8"/>
  <c r="AI969" i="8"/>
  <c r="AG969" i="8"/>
  <c r="Z969" i="8"/>
  <c r="Y969" i="8"/>
  <c r="H969" i="8"/>
  <c r="M198" i="1"/>
  <c r="M197" i="1"/>
  <c r="M196" i="1"/>
  <c r="X448" i="8"/>
  <c r="V448" i="8"/>
  <c r="W448" i="8" s="1"/>
  <c r="U448" i="8"/>
  <c r="T448" i="8"/>
  <c r="X385" i="8"/>
  <c r="V385" i="8"/>
  <c r="W385" i="8" s="1"/>
  <c r="U385" i="8"/>
  <c r="T385" i="8"/>
  <c r="X335" i="8"/>
  <c r="V335" i="8"/>
  <c r="W335" i="8" s="1"/>
  <c r="U335" i="8"/>
  <c r="T335" i="8"/>
  <c r="X283" i="8"/>
  <c r="V283" i="8"/>
  <c r="W283" i="8" s="1"/>
  <c r="U283" i="8"/>
  <c r="T283" i="8"/>
  <c r="T280" i="8"/>
  <c r="U280" i="8"/>
  <c r="V280" i="8"/>
  <c r="W280" i="8" s="1"/>
  <c r="X280" i="8"/>
  <c r="T281" i="8"/>
  <c r="U281" i="8"/>
  <c r="V281" i="8"/>
  <c r="W281" i="8" s="1"/>
  <c r="X281" i="8"/>
  <c r="T282" i="8"/>
  <c r="U282" i="8"/>
  <c r="V282" i="8"/>
  <c r="W282" i="8" s="1"/>
  <c r="X282" i="8"/>
  <c r="T284" i="8"/>
  <c r="U284" i="8"/>
  <c r="V284" i="8"/>
  <c r="W284" i="8" s="1"/>
  <c r="X284" i="8"/>
  <c r="X993" i="8"/>
  <c r="V993" i="8"/>
  <c r="W993" i="8" s="1"/>
  <c r="U993" i="8"/>
  <c r="T993" i="8"/>
  <c r="X857" i="8"/>
  <c r="V857" i="8"/>
  <c r="W857" i="8" s="1"/>
  <c r="U857" i="8"/>
  <c r="T857" i="8"/>
  <c r="X601" i="8"/>
  <c r="V601" i="8"/>
  <c r="W601" i="8" s="1"/>
  <c r="U601" i="8"/>
  <c r="T601" i="8"/>
  <c r="X434" i="8"/>
  <c r="V434" i="8"/>
  <c r="W434" i="8" s="1"/>
  <c r="U434" i="8"/>
  <c r="T434" i="8"/>
  <c r="X364" i="8"/>
  <c r="V364" i="8"/>
  <c r="W364" i="8" s="1"/>
  <c r="U364" i="8"/>
  <c r="T364" i="8"/>
  <c r="X332" i="8"/>
  <c r="V332" i="8"/>
  <c r="W332" i="8" s="1"/>
  <c r="U332" i="8"/>
  <c r="T332" i="8"/>
  <c r="X195" i="8"/>
  <c r="V195" i="8"/>
  <c r="W195" i="8" s="1"/>
  <c r="U195" i="8"/>
  <c r="T195" i="8"/>
  <c r="X1191" i="8"/>
  <c r="V1191" i="8"/>
  <c r="W1191" i="8" s="1"/>
  <c r="U1191" i="8"/>
  <c r="T1191" i="8"/>
  <c r="X950" i="8"/>
  <c r="V950" i="8"/>
  <c r="U950" i="8"/>
  <c r="T950" i="8"/>
  <c r="X685" i="8"/>
  <c r="V685" i="8"/>
  <c r="W685" i="8" s="1"/>
  <c r="U685" i="8"/>
  <c r="T685" i="8"/>
  <c r="X496" i="8"/>
  <c r="V496" i="8"/>
  <c r="W496" i="8" s="1"/>
  <c r="U496" i="8"/>
  <c r="T496" i="8"/>
  <c r="X459" i="8"/>
  <c r="V459" i="8"/>
  <c r="W459" i="8" s="1"/>
  <c r="U459" i="8"/>
  <c r="T459" i="8"/>
  <c r="X396" i="8"/>
  <c r="V396" i="8"/>
  <c r="W396" i="8" s="1"/>
  <c r="U396" i="8"/>
  <c r="T396" i="8"/>
  <c r="X304" i="8"/>
  <c r="V304" i="8"/>
  <c r="W304" i="8" s="1"/>
  <c r="U304" i="8"/>
  <c r="T304" i="8"/>
  <c r="X243" i="8"/>
  <c r="V243" i="8"/>
  <c r="W243" i="8" s="1"/>
  <c r="U243" i="8"/>
  <c r="T243" i="8"/>
  <c r="X55" i="8"/>
  <c r="V55" i="8"/>
  <c r="W55" i="8" s="1"/>
  <c r="U55" i="8"/>
  <c r="T55" i="8"/>
  <c r="X153" i="8"/>
  <c r="V153" i="8"/>
  <c r="W153" i="8" s="1"/>
  <c r="U153" i="8"/>
  <c r="T153" i="8"/>
  <c r="X152" i="8"/>
  <c r="V152" i="8"/>
  <c r="W152" i="8" s="1"/>
  <c r="U152" i="8"/>
  <c r="T152" i="8"/>
  <c r="Z57" i="5"/>
  <c r="Z110" i="5"/>
  <c r="Z163" i="5"/>
  <c r="Z216"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3" i="5"/>
  <c r="Y454" i="5"/>
  <c r="Y455" i="5"/>
  <c r="Y456" i="5"/>
  <c r="Y457" i="5"/>
  <c r="Y458" i="5"/>
  <c r="Y459" i="5"/>
  <c r="Y460" i="5"/>
  <c r="Y461" i="5"/>
  <c r="Y462" i="5"/>
  <c r="Y463" i="5"/>
  <c r="Y464" i="5"/>
  <c r="Y465" i="5"/>
  <c r="Y466" i="5"/>
  <c r="Y467" i="5"/>
  <c r="Y468" i="5"/>
  <c r="Y469" i="5"/>
  <c r="Y470" i="5"/>
  <c r="Y471" i="5"/>
  <c r="Y472"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20" i="5"/>
  <c r="Y621" i="5"/>
  <c r="Y622" i="5"/>
  <c r="Y623" i="5"/>
  <c r="Y624" i="5"/>
  <c r="Y625" i="5"/>
  <c r="Y626" i="5"/>
  <c r="Y627" i="5"/>
  <c r="Y628" i="5"/>
  <c r="Y629" i="5"/>
  <c r="Y630" i="5"/>
  <c r="Y631" i="5"/>
  <c r="Y632" i="5"/>
  <c r="Y633" i="5"/>
  <c r="Y634"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668" i="5"/>
  <c r="Y669" i="5"/>
  <c r="Y670" i="5"/>
  <c r="Y671" i="5"/>
  <c r="Y672" i="5"/>
  <c r="Y673" i="5"/>
  <c r="Y674" i="5"/>
  <c r="Y675" i="5"/>
  <c r="Y676" i="5"/>
  <c r="Y677" i="5"/>
  <c r="Y678" i="5"/>
  <c r="Y679" i="5"/>
  <c r="Y680" i="5"/>
  <c r="Y681" i="5"/>
  <c r="Y682" i="5"/>
  <c r="Y683" i="5"/>
  <c r="Y684" i="5"/>
  <c r="Y685" i="5"/>
  <c r="Y686" i="5"/>
  <c r="Y687" i="5"/>
  <c r="Y688" i="5"/>
  <c r="Y689" i="5"/>
  <c r="Y690" i="5"/>
  <c r="Y691" i="5"/>
  <c r="Y692" i="5"/>
  <c r="Y693" i="5"/>
  <c r="Y694" i="5"/>
  <c r="Y695" i="5"/>
  <c r="Y696" i="5"/>
  <c r="Y697" i="5"/>
  <c r="Y698" i="5"/>
  <c r="Y699" i="5"/>
  <c r="Y700" i="5"/>
  <c r="Y701" i="5"/>
  <c r="Y702" i="5"/>
  <c r="Y703" i="5"/>
  <c r="Y704" i="5"/>
  <c r="Y705" i="5"/>
  <c r="Y706" i="5"/>
  <c r="Y707" i="5"/>
  <c r="Y708" i="5"/>
  <c r="Y709" i="5"/>
  <c r="Y710" i="5"/>
  <c r="Y711" i="5"/>
  <c r="Y712" i="5"/>
  <c r="Y713" i="5"/>
  <c r="Y714" i="5"/>
  <c r="Y715" i="5"/>
  <c r="Y716" i="5"/>
  <c r="Y717" i="5"/>
  <c r="Y718" i="5"/>
  <c r="Y719" i="5"/>
  <c r="Y720" i="5"/>
  <c r="Y721" i="5"/>
  <c r="Y722" i="5"/>
  <c r="Y723" i="5"/>
  <c r="Y724" i="5"/>
  <c r="Y725" i="5"/>
  <c r="Y726" i="5"/>
  <c r="Y727" i="5"/>
  <c r="Y728" i="5"/>
  <c r="Y729" i="5"/>
  <c r="Y730" i="5"/>
  <c r="Y731" i="5"/>
  <c r="Y732" i="5"/>
  <c r="Y733" i="5"/>
  <c r="Y734" i="5"/>
  <c r="Y735" i="5"/>
  <c r="Y736" i="5"/>
  <c r="Y737" i="5"/>
  <c r="Y738" i="5"/>
  <c r="Y739" i="5"/>
  <c r="Y740" i="5"/>
  <c r="Y741" i="5"/>
  <c r="Y742" i="5"/>
  <c r="Y743" i="5"/>
  <c r="Y744" i="5"/>
  <c r="Y745" i="5"/>
  <c r="Y746" i="5"/>
  <c r="Y747" i="5"/>
  <c r="Y748" i="5"/>
  <c r="Y749" i="5"/>
  <c r="Y750" i="5"/>
  <c r="Y751" i="5"/>
  <c r="Y752" i="5"/>
  <c r="Y753" i="5"/>
  <c r="Y754" i="5"/>
  <c r="Y755" i="5"/>
  <c r="Y756" i="5"/>
  <c r="Y757" i="5"/>
  <c r="Y758" i="5"/>
  <c r="Y759" i="5"/>
  <c r="Y760" i="5"/>
  <c r="Y761" i="5"/>
  <c r="Y762" i="5"/>
  <c r="Y763" i="5"/>
  <c r="Y764" i="5"/>
  <c r="Y765" i="5"/>
  <c r="Y766" i="5"/>
  <c r="Y767" i="5"/>
  <c r="Y768" i="5"/>
  <c r="Y769" i="5"/>
  <c r="Y770" i="5"/>
  <c r="Y771" i="5"/>
  <c r="Y772" i="5"/>
  <c r="Y773" i="5"/>
  <c r="Y774" i="5"/>
  <c r="Y775" i="5"/>
  <c r="Y776" i="5"/>
  <c r="Y777" i="5"/>
  <c r="Y778" i="5"/>
  <c r="Y779" i="5"/>
  <c r="Y780" i="5"/>
  <c r="Y781" i="5"/>
  <c r="Y782" i="5"/>
  <c r="Y783" i="5"/>
  <c r="Y784" i="5"/>
  <c r="Y785" i="5"/>
  <c r="Y786" i="5"/>
  <c r="Y787" i="5"/>
  <c r="Y788" i="5"/>
  <c r="Y789" i="5"/>
  <c r="Y790" i="5"/>
  <c r="Y791" i="5"/>
  <c r="Y792" i="5"/>
  <c r="Y793" i="5"/>
  <c r="Y794" i="5"/>
  <c r="Y795" i="5"/>
  <c r="Y796" i="5"/>
  <c r="Y797" i="5"/>
  <c r="Y798" i="5"/>
  <c r="Y799" i="5"/>
  <c r="Y800" i="5"/>
  <c r="Y801" i="5"/>
  <c r="Y802" i="5"/>
  <c r="Y803" i="5"/>
  <c r="Y804" i="5"/>
  <c r="Y805" i="5"/>
  <c r="Y806" i="5"/>
  <c r="Y807" i="5"/>
  <c r="Y808" i="5"/>
  <c r="Y809" i="5"/>
  <c r="Y810" i="5"/>
  <c r="Y811" i="5"/>
  <c r="Y812" i="5"/>
  <c r="Y813" i="5"/>
  <c r="Y814" i="5"/>
  <c r="Y815" i="5"/>
  <c r="Y816" i="5"/>
  <c r="Y817" i="5"/>
  <c r="Y818" i="5"/>
  <c r="Y819" i="5"/>
  <c r="Y820" i="5"/>
  <c r="Y821" i="5"/>
  <c r="Y822" i="5"/>
  <c r="Y823" i="5"/>
  <c r="Y824" i="5"/>
  <c r="Y825" i="5"/>
  <c r="Y826" i="5"/>
  <c r="Y827" i="5"/>
  <c r="Y828" i="5"/>
  <c r="Y829" i="5"/>
  <c r="Y830" i="5"/>
  <c r="Y831" i="5"/>
  <c r="Y832" i="5"/>
  <c r="Y833" i="5"/>
  <c r="Y834" i="5"/>
  <c r="Y835" i="5"/>
  <c r="Y836" i="5"/>
  <c r="Y837" i="5"/>
  <c r="Y838" i="5"/>
  <c r="Y839" i="5"/>
  <c r="Y840" i="5"/>
  <c r="Y841" i="5"/>
  <c r="Y842" i="5"/>
  <c r="Y843" i="5"/>
  <c r="Y844" i="5"/>
  <c r="Y845" i="5"/>
  <c r="Y846" i="5"/>
  <c r="Y847" i="5"/>
  <c r="Y848" i="5"/>
  <c r="Y849" i="5"/>
  <c r="Y850" i="5"/>
  <c r="Y851" i="5"/>
  <c r="Y852" i="5"/>
  <c r="Y853" i="5"/>
  <c r="Y854" i="5"/>
  <c r="Y855" i="5"/>
  <c r="Y856" i="5"/>
  <c r="Y857" i="5"/>
  <c r="Y858" i="5"/>
  <c r="Y859" i="5"/>
  <c r="Y860" i="5"/>
  <c r="Y861" i="5"/>
  <c r="Y862" i="5"/>
  <c r="Y863" i="5"/>
  <c r="Y864" i="5"/>
  <c r="Y865" i="5"/>
  <c r="Y866" i="5"/>
  <c r="Y867" i="5"/>
  <c r="Y868" i="5"/>
  <c r="Y869" i="5"/>
  <c r="Y870" i="5"/>
  <c r="Y871" i="5"/>
  <c r="Y872" i="5"/>
  <c r="Y873" i="5"/>
  <c r="Y874" i="5"/>
  <c r="Y875" i="5"/>
  <c r="Y876" i="5"/>
  <c r="Y877" i="5"/>
  <c r="Y878" i="5"/>
  <c r="Y879" i="5"/>
  <c r="Y880" i="5"/>
  <c r="Y881" i="5"/>
  <c r="Y882" i="5"/>
  <c r="Y883" i="5"/>
  <c r="Y884" i="5"/>
  <c r="Y885" i="5"/>
  <c r="Y886" i="5"/>
  <c r="Y887" i="5"/>
  <c r="Y888" i="5"/>
  <c r="Y889" i="5"/>
  <c r="Y890" i="5"/>
  <c r="Y891" i="5"/>
  <c r="Y892" i="5"/>
  <c r="Y893" i="5"/>
  <c r="Y894" i="5"/>
  <c r="Y895" i="5"/>
  <c r="Y896" i="5"/>
  <c r="Y897" i="5"/>
  <c r="Y898" i="5"/>
  <c r="Y899" i="5"/>
  <c r="Y900" i="5"/>
  <c r="Y901" i="5"/>
  <c r="Y902" i="5"/>
  <c r="Y903" i="5"/>
  <c r="Y904" i="5"/>
  <c r="Y905" i="5"/>
  <c r="Y906" i="5"/>
  <c r="Y907" i="5"/>
  <c r="Y908" i="5"/>
  <c r="Y909" i="5"/>
  <c r="Y910" i="5"/>
  <c r="Y911" i="5"/>
  <c r="Y912" i="5"/>
  <c r="Y913" i="5"/>
  <c r="Y914" i="5"/>
  <c r="Y915" i="5"/>
  <c r="Y916" i="5"/>
  <c r="Y917" i="5"/>
  <c r="Y918" i="5"/>
  <c r="Y919" i="5"/>
  <c r="Y920" i="5"/>
  <c r="Y921" i="5"/>
  <c r="Y922" i="5"/>
  <c r="Y923" i="5"/>
  <c r="Y924" i="5"/>
  <c r="Y925" i="5"/>
  <c r="Y926" i="5"/>
  <c r="Y927" i="5"/>
  <c r="Y928" i="5"/>
  <c r="Y929" i="5"/>
  <c r="Y930" i="5"/>
  <c r="Y931" i="5"/>
  <c r="Y932" i="5"/>
  <c r="Y933" i="5"/>
  <c r="Y934" i="5"/>
  <c r="Y935" i="5"/>
  <c r="Y936" i="5"/>
  <c r="Y937" i="5"/>
  <c r="Y938" i="5"/>
  <c r="Y939" i="5"/>
  <c r="Y940" i="5"/>
  <c r="Y941" i="5"/>
  <c r="Y942" i="5"/>
  <c r="Y943" i="5"/>
  <c r="Y944" i="5"/>
  <c r="Y945" i="5"/>
  <c r="Y946" i="5"/>
  <c r="Y947" i="5"/>
  <c r="Y948" i="5"/>
  <c r="Y949" i="5"/>
  <c r="Y950" i="5"/>
  <c r="Y951" i="5"/>
  <c r="Y952" i="5"/>
  <c r="Y953" i="5"/>
  <c r="Y954" i="5"/>
  <c r="Y955" i="5"/>
  <c r="Y956" i="5"/>
  <c r="Y957" i="5"/>
  <c r="Y958" i="5"/>
  <c r="Y959" i="5"/>
  <c r="Y960" i="5"/>
  <c r="Y961" i="5"/>
  <c r="Y962" i="5"/>
  <c r="Y963" i="5"/>
  <c r="Y964" i="5"/>
  <c r="Y965" i="5"/>
  <c r="Y966" i="5"/>
  <c r="Y967" i="5"/>
  <c r="Y968" i="5"/>
  <c r="Y969" i="5"/>
  <c r="Y970" i="5"/>
  <c r="Y971" i="5"/>
  <c r="Y972" i="5"/>
  <c r="Y973" i="5"/>
  <c r="Y974" i="5"/>
  <c r="Y975" i="5"/>
  <c r="Y976" i="5"/>
  <c r="Y977" i="5"/>
  <c r="Y978" i="5"/>
  <c r="Y979" i="5"/>
  <c r="Y980" i="5"/>
  <c r="Y981" i="5"/>
  <c r="Y982" i="5"/>
  <c r="Y983" i="5"/>
  <c r="Y984" i="5"/>
  <c r="Y985" i="5"/>
  <c r="Y986" i="5"/>
  <c r="Y987" i="5"/>
  <c r="Y988" i="5"/>
  <c r="Y989" i="5"/>
  <c r="Y990" i="5"/>
  <c r="Y991" i="5"/>
  <c r="Y992" i="5"/>
  <c r="Y993" i="5"/>
  <c r="Y994" i="5"/>
  <c r="Y995" i="5"/>
  <c r="Y996" i="5"/>
  <c r="Y997" i="5"/>
  <c r="Y998" i="5"/>
  <c r="Y999" i="5"/>
  <c r="Y1000" i="5"/>
  <c r="Y1001" i="5"/>
  <c r="Y1002" i="5"/>
  <c r="Y1003" i="5"/>
  <c r="Y1004" i="5"/>
  <c r="Y1005" i="5"/>
  <c r="Y1006" i="5"/>
  <c r="Y1007" i="5"/>
  <c r="Y1008" i="5"/>
  <c r="Y1009" i="5"/>
  <c r="Y1010" i="5"/>
  <c r="Y1011" i="5"/>
  <c r="Y1012" i="5"/>
  <c r="Y1013" i="5"/>
  <c r="Y1014" i="5"/>
  <c r="Y1015" i="5"/>
  <c r="Y1016" i="5"/>
  <c r="Y1017" i="5"/>
  <c r="Y1018" i="5"/>
  <c r="Y1019" i="5"/>
  <c r="Y1020" i="5"/>
  <c r="Y1021" i="5"/>
  <c r="Y1022" i="5"/>
  <c r="Y1023" i="5"/>
  <c r="Y1024" i="5"/>
  <c r="Y1025" i="5"/>
  <c r="Y1026" i="5"/>
  <c r="Y1027" i="5"/>
  <c r="Y1028" i="5"/>
  <c r="Y1029" i="5"/>
  <c r="Y1030" i="5"/>
  <c r="Y1031" i="5"/>
  <c r="Y1032" i="5"/>
  <c r="Y1033" i="5"/>
  <c r="Y1034" i="5"/>
  <c r="Y1035" i="5"/>
  <c r="Y1036" i="5"/>
  <c r="Y1037" i="5"/>
  <c r="Y1038" i="5"/>
  <c r="Y1039" i="5"/>
  <c r="Y1040" i="5"/>
  <c r="Y1041" i="5"/>
  <c r="Y1042" i="5"/>
  <c r="Y1043" i="5"/>
  <c r="Y1044" i="5"/>
  <c r="Y1045" i="5"/>
  <c r="Y1046" i="5"/>
  <c r="Y1047" i="5"/>
  <c r="Y1048" i="5"/>
  <c r="Y1049" i="5"/>
  <c r="Y1050" i="5"/>
  <c r="Y1051" i="5"/>
  <c r="Y1052" i="5"/>
  <c r="Y1053" i="5"/>
  <c r="Y1054" i="5"/>
  <c r="Y1055" i="5"/>
  <c r="Y1056" i="5"/>
  <c r="Y1057" i="5"/>
  <c r="Y1058" i="5"/>
  <c r="Y1059" i="5"/>
  <c r="Y1060" i="5"/>
  <c r="Y1061" i="5"/>
  <c r="Y1062" i="5"/>
  <c r="Y1063" i="5"/>
  <c r="Y1064" i="5"/>
  <c r="Y1065" i="5"/>
  <c r="Y1066" i="5"/>
  <c r="Y1067" i="5"/>
  <c r="Y1068" i="5"/>
  <c r="Y1069" i="5"/>
  <c r="Y1070" i="5"/>
  <c r="Y1071" i="5"/>
  <c r="Y1072" i="5"/>
  <c r="Y1073" i="5"/>
  <c r="Y1074" i="5"/>
  <c r="Y1075" i="5"/>
  <c r="Y1076" i="5"/>
  <c r="Y1077" i="5"/>
  <c r="Y1078" i="5"/>
  <c r="Y1079" i="5"/>
  <c r="Y1080" i="5"/>
  <c r="Y1081" i="5"/>
  <c r="Y1082" i="5"/>
  <c r="Y1083" i="5"/>
  <c r="Y1084" i="5"/>
  <c r="Y1085" i="5"/>
  <c r="Y1086" i="5"/>
  <c r="Y1087" i="5"/>
  <c r="Y1088" i="5"/>
  <c r="Y1089" i="5"/>
  <c r="Y1090" i="5"/>
  <c r="Y1091" i="5"/>
  <c r="Y1092" i="5"/>
  <c r="Y1093" i="5"/>
  <c r="Y1094" i="5"/>
  <c r="Y1095" i="5"/>
  <c r="Y1096" i="5"/>
  <c r="Y1097" i="5"/>
  <c r="Y1098" i="5"/>
  <c r="Y1099" i="5"/>
  <c r="Y1100" i="5"/>
  <c r="Y1101" i="5"/>
  <c r="Y1102" i="5"/>
  <c r="Y1103" i="5"/>
  <c r="Y1104" i="5"/>
  <c r="Y1105" i="5"/>
  <c r="Y1106" i="5"/>
  <c r="Y1107" i="5"/>
  <c r="Y1108" i="5"/>
  <c r="Y1109" i="5"/>
  <c r="Y1110" i="5"/>
  <c r="Y1111" i="5"/>
  <c r="Y1112" i="5"/>
  <c r="Y1113" i="5"/>
  <c r="Y1114" i="5"/>
  <c r="Y1115" i="5"/>
  <c r="Y1116" i="5"/>
  <c r="Y1117" i="5"/>
  <c r="Y1118" i="5"/>
  <c r="Y1119" i="5"/>
  <c r="Y1120" i="5"/>
  <c r="Y1121" i="5"/>
  <c r="Y1122" i="5"/>
  <c r="Y1123" i="5"/>
  <c r="Y1124" i="5"/>
  <c r="Y1125" i="5"/>
  <c r="Y1126" i="5"/>
  <c r="Y1127" i="5"/>
  <c r="Y1128" i="5"/>
  <c r="Y1129" i="5"/>
  <c r="Y1130" i="5"/>
  <c r="Y1131" i="5"/>
  <c r="Y1132" i="5"/>
  <c r="Y1133" i="5"/>
  <c r="Y1134" i="5"/>
  <c r="Y1135" i="5"/>
  <c r="Y1136" i="5"/>
  <c r="Y1137" i="5"/>
  <c r="Y1138" i="5"/>
  <c r="Y1139" i="5"/>
  <c r="Y1140" i="5"/>
  <c r="Y1141" i="5"/>
  <c r="Y1142" i="5"/>
  <c r="Y1143" i="5"/>
  <c r="Y1144" i="5"/>
  <c r="Y1145" i="5"/>
  <c r="Y1146" i="5"/>
  <c r="Y1147" i="5"/>
  <c r="Y1148" i="5"/>
  <c r="Y1149" i="5"/>
  <c r="Y1150" i="5"/>
  <c r="Y1151" i="5"/>
  <c r="Y1152" i="5"/>
  <c r="Y1153" i="5"/>
  <c r="Y1154" i="5"/>
  <c r="Y1155" i="5"/>
  <c r="Y1156" i="5"/>
  <c r="Y1157" i="5"/>
  <c r="Y1158" i="5"/>
  <c r="Y1159" i="5"/>
  <c r="Y1160" i="5"/>
  <c r="Y1161" i="5"/>
  <c r="Y1162" i="5"/>
  <c r="Y1163" i="5"/>
  <c r="Y1164" i="5"/>
  <c r="Y1165" i="5"/>
  <c r="Y1166" i="5"/>
  <c r="Y1167" i="5"/>
  <c r="Y1168" i="5"/>
  <c r="Y1169" i="5"/>
  <c r="Y1170" i="5"/>
  <c r="Y1171" i="5"/>
  <c r="Y1172" i="5"/>
  <c r="Y1173" i="5"/>
  <c r="Y1174" i="5"/>
  <c r="Y1175" i="5"/>
  <c r="Y1176" i="5"/>
  <c r="Y1177" i="5"/>
  <c r="Y1178" i="5"/>
  <c r="Y1179" i="5"/>
  <c r="Y1180" i="5"/>
  <c r="Y1181" i="5"/>
  <c r="Y1182" i="5"/>
  <c r="Y1183" i="5"/>
  <c r="Y1184" i="5"/>
  <c r="Y1185" i="5"/>
  <c r="Y1186" i="5"/>
  <c r="Y1187" i="5"/>
  <c r="Y1188" i="5"/>
  <c r="Y1189" i="5"/>
  <c r="Y1190" i="5"/>
  <c r="Y1191" i="5"/>
  <c r="Y1192" i="5"/>
  <c r="Y1193" i="5"/>
  <c r="Y1194" i="5"/>
  <c r="Y1195" i="5"/>
  <c r="Y1196" i="5"/>
  <c r="Y1197" i="5"/>
  <c r="Y1198" i="5"/>
  <c r="Y1199" i="5"/>
  <c r="Y1200" i="5"/>
  <c r="Y1201" i="5"/>
  <c r="Y1202" i="5"/>
  <c r="Y1203" i="5"/>
  <c r="Y1204" i="5"/>
  <c r="Y1205" i="5"/>
  <c r="Y1206" i="5"/>
  <c r="Y1207" i="5"/>
  <c r="Y1208" i="5"/>
  <c r="Y1209" i="5"/>
  <c r="Y1210" i="5"/>
  <c r="Y1211" i="5"/>
  <c r="Y1212" i="5"/>
  <c r="Y1213" i="5"/>
  <c r="Y1214" i="5"/>
  <c r="Y1215" i="5"/>
  <c r="Y1216" i="5"/>
  <c r="Y1217" i="5"/>
  <c r="Y1218" i="5"/>
  <c r="Y1219" i="5"/>
  <c r="Y1220" i="5"/>
  <c r="Y1221" i="5"/>
  <c r="Y1222" i="5"/>
  <c r="Y1223" i="5"/>
  <c r="Y1224" i="5"/>
  <c r="Y1225" i="5"/>
  <c r="Y1226" i="5"/>
  <c r="Y1227" i="5"/>
  <c r="Y1228" i="5"/>
  <c r="Y1229" i="5"/>
  <c r="Y1230" i="5"/>
  <c r="Y1231" i="5"/>
  <c r="Y1232" i="5"/>
  <c r="Y1233" i="5"/>
  <c r="Y1234" i="5"/>
  <c r="Y1235" i="5"/>
  <c r="Y1236" i="5"/>
  <c r="Y1237" i="5"/>
  <c r="Y1238" i="5"/>
  <c r="Y1239" i="5"/>
  <c r="Y1240" i="5"/>
  <c r="Y1241" i="5"/>
  <c r="Y1242" i="5"/>
  <c r="Y1243" i="5"/>
  <c r="Y1244" i="5"/>
  <c r="Y1245" i="5"/>
  <c r="Y1246" i="5"/>
  <c r="Y1247" i="5"/>
  <c r="Y1248" i="5"/>
  <c r="Y1249" i="5"/>
  <c r="Y1250" i="5"/>
  <c r="Y1251" i="5"/>
  <c r="Y1252" i="5"/>
  <c r="Y1253" i="5"/>
  <c r="Y1254" i="5"/>
  <c r="Y1255" i="5"/>
  <c r="Y1256" i="5"/>
  <c r="Y1257" i="5"/>
  <c r="Y1258" i="5"/>
  <c r="Y1259" i="5"/>
  <c r="Y1260" i="5"/>
  <c r="Y1261" i="5"/>
  <c r="Y1262" i="5"/>
  <c r="Y1263" i="5"/>
  <c r="Y1264" i="5"/>
  <c r="Y1265" i="5"/>
  <c r="Y1266" i="5"/>
  <c r="Y1267" i="5"/>
  <c r="Y1268" i="5"/>
  <c r="Y1269" i="5"/>
  <c r="Y1270" i="5"/>
  <c r="Y1271" i="5"/>
  <c r="Y1272" i="5"/>
  <c r="Y1273" i="5"/>
  <c r="Y1274" i="5"/>
  <c r="Y1275" i="5"/>
  <c r="Y1276" i="5"/>
  <c r="Y1277" i="5"/>
  <c r="Y1278" i="5"/>
  <c r="Y1279" i="5"/>
  <c r="Y1280" i="5"/>
  <c r="Y1281" i="5"/>
  <c r="Y1282" i="5"/>
  <c r="Y1283" i="5"/>
  <c r="Y1284" i="5"/>
  <c r="Y1285" i="5"/>
  <c r="Y1286" i="5"/>
  <c r="Y1287" i="5"/>
  <c r="Y1288" i="5"/>
  <c r="Y1289" i="5"/>
  <c r="Y1290" i="5"/>
  <c r="Y1291" i="5"/>
  <c r="Y1292" i="5"/>
  <c r="Y1293" i="5"/>
  <c r="Y1294" i="5"/>
  <c r="Y1295" i="5"/>
  <c r="Y1296" i="5"/>
  <c r="Y1297" i="5"/>
  <c r="Y1298" i="5"/>
  <c r="Y1299" i="5"/>
  <c r="Y1300" i="5"/>
  <c r="Y1301" i="5"/>
  <c r="Y1302" i="5"/>
  <c r="Y1303" i="5"/>
  <c r="Y1304" i="5"/>
  <c r="Y1305" i="5"/>
  <c r="Y1306" i="5"/>
  <c r="Y1307" i="5"/>
  <c r="Y1308" i="5"/>
  <c r="Y1309" i="5"/>
  <c r="Y1310" i="5"/>
  <c r="Y1311" i="5"/>
  <c r="Y1312" i="5"/>
  <c r="Y1313" i="5"/>
  <c r="Y1314" i="5"/>
  <c r="Y1315" i="5"/>
  <c r="Y1316" i="5"/>
  <c r="Y1317" i="5"/>
  <c r="Y1318" i="5"/>
  <c r="Y1319" i="5"/>
  <c r="Y1320" i="5"/>
  <c r="Y1321" i="5"/>
  <c r="Y1322" i="5"/>
  <c r="Y1323" i="5"/>
  <c r="Y1324" i="5"/>
  <c r="Y1325" i="5"/>
  <c r="Y1326" i="5"/>
  <c r="Y1327" i="5"/>
  <c r="Y1328" i="5"/>
  <c r="Y1329" i="5"/>
  <c r="Y1330" i="5"/>
  <c r="Y1331" i="5"/>
  <c r="Y1332" i="5"/>
  <c r="Y1333" i="5"/>
  <c r="Y1334" i="5"/>
  <c r="Y1335" i="5"/>
  <c r="Y1336" i="5"/>
  <c r="Y1337" i="5"/>
  <c r="Y1338" i="5"/>
  <c r="Y1339" i="5"/>
  <c r="Y1340" i="5"/>
  <c r="Y1341" i="5"/>
  <c r="Y1342" i="5"/>
  <c r="Y1343" i="5"/>
  <c r="Y1344" i="5"/>
  <c r="Y1345" i="5"/>
  <c r="Y1346" i="5"/>
  <c r="Y1347" i="5"/>
  <c r="Y1348" i="5"/>
  <c r="Y1349" i="5"/>
  <c r="Y1350" i="5"/>
  <c r="Y1351" i="5"/>
  <c r="Y1352" i="5"/>
  <c r="Y1353" i="5"/>
  <c r="Y1354" i="5"/>
  <c r="Y1355" i="5"/>
  <c r="Y1356" i="5"/>
  <c r="Y1357" i="5"/>
  <c r="Y1358" i="5"/>
  <c r="Y1359" i="5"/>
  <c r="Y1360" i="5"/>
  <c r="Y1361" i="5"/>
  <c r="Y1362" i="5"/>
  <c r="Y1363" i="5"/>
  <c r="Y1364" i="5"/>
  <c r="Y1365" i="5"/>
  <c r="Y1366" i="5"/>
  <c r="Y1367" i="5"/>
  <c r="Y1368" i="5"/>
  <c r="Y1369" i="5"/>
  <c r="Y1370" i="5"/>
  <c r="Y1371" i="5"/>
  <c r="Y1372" i="5"/>
  <c r="Y1373" i="5"/>
  <c r="Y1374" i="5"/>
  <c r="Y1375" i="5"/>
  <c r="Y1376" i="5"/>
  <c r="Y1377" i="5"/>
  <c r="Y1378" i="5"/>
  <c r="Y1379" i="5"/>
  <c r="Y1380" i="5"/>
  <c r="Y1381" i="5"/>
  <c r="Y1382" i="5"/>
  <c r="Y1383" i="5"/>
  <c r="Y1384" i="5"/>
  <c r="Y1385" i="5"/>
  <c r="Y1386" i="5"/>
  <c r="Y1387" i="5"/>
  <c r="Y1388" i="5"/>
  <c r="Y1389" i="5"/>
  <c r="Y1390" i="5"/>
  <c r="Y1391" i="5"/>
  <c r="Y1392" i="5"/>
  <c r="Y1393" i="5"/>
  <c r="Y1394" i="5"/>
  <c r="Y1395" i="5"/>
  <c r="Y1396" i="5"/>
  <c r="Y1397" i="5"/>
  <c r="Y1398" i="5"/>
  <c r="Y1399" i="5"/>
  <c r="Y1400" i="5"/>
  <c r="Y1401" i="5"/>
  <c r="Y1402" i="5"/>
  <c r="Y1403" i="5"/>
  <c r="Y1404" i="5"/>
  <c r="Y1405" i="5"/>
  <c r="Y1406" i="5"/>
  <c r="Y1407" i="5"/>
  <c r="Y1408" i="5"/>
  <c r="Y1409" i="5"/>
  <c r="Y1410" i="5"/>
  <c r="Y1411" i="5"/>
  <c r="Y1412" i="5"/>
  <c r="Y1413" i="5"/>
  <c r="Y1414" i="5"/>
  <c r="Y1415" i="5"/>
  <c r="Y1416" i="5"/>
  <c r="Y1417" i="5"/>
  <c r="Y1418" i="5"/>
  <c r="Y1419" i="5"/>
  <c r="Y1420" i="5"/>
  <c r="Y1421" i="5"/>
  <c r="Y1422" i="5"/>
  <c r="Y1423" i="5"/>
  <c r="Y1424" i="5"/>
  <c r="Y1425" i="5"/>
  <c r="Y1426" i="5"/>
  <c r="Y1427" i="5"/>
  <c r="Y1428" i="5"/>
  <c r="Y1429" i="5"/>
  <c r="Y1430" i="5"/>
  <c r="Y1431" i="5"/>
  <c r="Y1432" i="5"/>
  <c r="Y1433" i="5"/>
  <c r="Y1434" i="5"/>
  <c r="Y1435" i="5"/>
  <c r="Y1436" i="5"/>
  <c r="Y1437" i="5"/>
  <c r="Y1438" i="5"/>
  <c r="Y1439" i="5"/>
  <c r="Y1440" i="5"/>
  <c r="Y1441" i="5"/>
  <c r="Y1442" i="5"/>
  <c r="Y1443" i="5"/>
  <c r="Y1444" i="5"/>
  <c r="Y1445" i="5"/>
  <c r="Y1446" i="5"/>
  <c r="Y1447" i="5"/>
  <c r="Y1448" i="5"/>
  <c r="Y1449" i="5"/>
  <c r="Y1450" i="5"/>
  <c r="Y1451" i="5"/>
  <c r="Y1452" i="5"/>
  <c r="Y1453" i="5"/>
  <c r="Y1454" i="5"/>
  <c r="Y1455" i="5"/>
  <c r="Y1456" i="5"/>
  <c r="Y1457" i="5"/>
  <c r="Y1458" i="5"/>
  <c r="Y1459" i="5"/>
  <c r="Y1460" i="5"/>
  <c r="Y1461" i="5"/>
  <c r="Y1462" i="5"/>
  <c r="Y1463" i="5"/>
  <c r="Y1464" i="5"/>
  <c r="Y1465" i="5"/>
  <c r="Y1466" i="5"/>
  <c r="Y1467" i="5"/>
  <c r="Y1468" i="5"/>
  <c r="Y1469" i="5"/>
  <c r="Y1470" i="5"/>
  <c r="Y1471" i="5"/>
  <c r="Y1472" i="5"/>
  <c r="Y1473" i="5"/>
  <c r="Y1474" i="5"/>
  <c r="Y1475" i="5"/>
  <c r="Y1476" i="5"/>
  <c r="Y1477" i="5"/>
  <c r="Y1478" i="5"/>
  <c r="Y1479" i="5"/>
  <c r="Y1480" i="5"/>
  <c r="Y1481" i="5"/>
  <c r="Y1482" i="5"/>
  <c r="Y1483" i="5"/>
  <c r="Y1484" i="5"/>
  <c r="Y1485" i="5"/>
  <c r="Y1486" i="5"/>
  <c r="Y1487" i="5"/>
  <c r="Y1488" i="5"/>
  <c r="Y1489" i="5"/>
  <c r="Y1490" i="5"/>
  <c r="Y1491" i="5"/>
  <c r="Y1492" i="5"/>
  <c r="Y1493" i="5"/>
  <c r="Y1494" i="5"/>
  <c r="Y1495" i="5"/>
  <c r="Y1496" i="5"/>
  <c r="Y1497" i="5"/>
  <c r="Y1498" i="5"/>
  <c r="Y1499" i="5"/>
  <c r="Y1500" i="5"/>
  <c r="Y1501" i="5"/>
  <c r="Y1502" i="5"/>
  <c r="Y1503" i="5"/>
  <c r="Y1504" i="5"/>
  <c r="Y1505" i="5"/>
  <c r="Y1506" i="5"/>
  <c r="Y1507" i="5"/>
  <c r="Y1508" i="5"/>
  <c r="Y1509" i="5"/>
  <c r="Y1510" i="5"/>
  <c r="Y1511" i="5"/>
  <c r="Y1512" i="5"/>
  <c r="Y1513" i="5"/>
  <c r="Y1514" i="5"/>
  <c r="Y1515" i="5"/>
  <c r="Y1516" i="5"/>
  <c r="Y1517" i="5"/>
  <c r="Y1518" i="5"/>
  <c r="Y1519" i="5"/>
  <c r="Y1520" i="5"/>
  <c r="Y1521" i="5"/>
  <c r="Y1522" i="5"/>
  <c r="Y1523" i="5"/>
  <c r="Y1524" i="5"/>
  <c r="Y1525" i="5"/>
  <c r="Y1526" i="5"/>
  <c r="Y1527" i="5"/>
  <c r="Y1528" i="5"/>
  <c r="Y1529" i="5"/>
  <c r="Y1530" i="5"/>
  <c r="Y1531" i="5"/>
  <c r="Y1532" i="5"/>
  <c r="Y1533" i="5"/>
  <c r="Y1534" i="5"/>
  <c r="Y1535" i="5"/>
  <c r="Y1536" i="5"/>
  <c r="Y1537" i="5"/>
  <c r="Y1538" i="5"/>
  <c r="Y1539" i="5"/>
  <c r="Y1540" i="5"/>
  <c r="Y1541" i="5"/>
  <c r="Y1542" i="5"/>
  <c r="Y1543" i="5"/>
  <c r="Y1544" i="5"/>
  <c r="Y1545" i="5"/>
  <c r="Y1546" i="5"/>
  <c r="Y1547" i="5"/>
  <c r="Y1548" i="5"/>
  <c r="Y1549" i="5"/>
  <c r="Y1550" i="5"/>
  <c r="Y1551" i="5"/>
  <c r="Y1552" i="5"/>
  <c r="Y1553" i="5"/>
  <c r="Y1554" i="5"/>
  <c r="Y1555" i="5"/>
  <c r="Y1556" i="5"/>
  <c r="Y1557" i="5"/>
  <c r="Y1558" i="5"/>
  <c r="Y1559" i="5"/>
  <c r="Y1560" i="5"/>
  <c r="Y1561" i="5"/>
  <c r="Y1562" i="5"/>
  <c r="Y1563" i="5"/>
  <c r="Y1564" i="5"/>
  <c r="Y1565" i="5"/>
  <c r="Y1566" i="5"/>
  <c r="Y1567" i="5"/>
  <c r="Y1568" i="5"/>
  <c r="Y1569" i="5"/>
  <c r="Y1570" i="5"/>
  <c r="Y1571" i="5"/>
  <c r="Y1572" i="5"/>
  <c r="Y1573" i="5"/>
  <c r="Y1574" i="5"/>
  <c r="Y1575" i="5"/>
  <c r="Y1576" i="5"/>
  <c r="Y1577" i="5"/>
  <c r="Y1578" i="5"/>
  <c r="Y1579" i="5"/>
  <c r="Y1580" i="5"/>
  <c r="Y1581" i="5"/>
  <c r="Y1582" i="5"/>
  <c r="Y1583" i="5"/>
  <c r="Y1584" i="5"/>
  <c r="Y1585" i="5"/>
  <c r="Y1586" i="5"/>
  <c r="Y1587" i="5"/>
  <c r="Y1588" i="5"/>
  <c r="Y1589" i="5"/>
  <c r="Y1590" i="5"/>
  <c r="Y1591" i="5"/>
  <c r="Y1592" i="5"/>
  <c r="Y1593" i="5"/>
  <c r="Y1594" i="5"/>
  <c r="Y1595" i="5"/>
  <c r="Y1596" i="5"/>
  <c r="Y1597" i="5"/>
  <c r="Y1598" i="5"/>
  <c r="Y1599" i="5"/>
  <c r="Y1600" i="5"/>
  <c r="Y1601" i="5"/>
  <c r="Y1602" i="5"/>
  <c r="Y1603" i="5"/>
  <c r="Y1604" i="5"/>
  <c r="Y1605" i="5"/>
  <c r="Y1606" i="5"/>
  <c r="Y1607" i="5"/>
  <c r="Y1608" i="5"/>
  <c r="Y1609" i="5"/>
  <c r="Y1610" i="5"/>
  <c r="Y1611" i="5"/>
  <c r="Y1612" i="5"/>
  <c r="Y1613" i="5"/>
  <c r="Y1614" i="5"/>
  <c r="Y1615" i="5"/>
  <c r="Y1616" i="5"/>
  <c r="Y1617" i="5"/>
  <c r="Y1618" i="5"/>
  <c r="Y1619" i="5"/>
  <c r="Y1620" i="5"/>
  <c r="Y1621" i="5"/>
  <c r="Y1622" i="5"/>
  <c r="Y1623" i="5"/>
  <c r="Y1624" i="5"/>
  <c r="Y1625" i="5"/>
  <c r="Y1626" i="5"/>
  <c r="Y1627" i="5"/>
  <c r="Y1628" i="5"/>
  <c r="Y1629" i="5"/>
  <c r="Y1630" i="5"/>
  <c r="Y1631" i="5"/>
  <c r="Y1632" i="5"/>
  <c r="Y1633" i="5"/>
  <c r="Y1634" i="5"/>
  <c r="Y1635" i="5"/>
  <c r="Y1636" i="5"/>
  <c r="Y1637" i="5"/>
  <c r="Y1638" i="5"/>
  <c r="Y1639" i="5"/>
  <c r="Y1640" i="5"/>
  <c r="Y1641" i="5"/>
  <c r="Y1642" i="5"/>
  <c r="Y1643" i="5"/>
  <c r="Y1644" i="5"/>
  <c r="Y1645" i="5"/>
  <c r="Y1646" i="5"/>
  <c r="Y1647" i="5"/>
  <c r="Y1648" i="5"/>
  <c r="Y1649" i="5"/>
  <c r="Y1650" i="5"/>
  <c r="Y1651" i="5"/>
  <c r="Y1652" i="5"/>
  <c r="Y1653" i="5"/>
  <c r="Y1654" i="5"/>
  <c r="Y1655" i="5"/>
  <c r="Y1656" i="5"/>
  <c r="Y1657" i="5"/>
  <c r="Y1658" i="5"/>
  <c r="Y1659" i="5"/>
  <c r="Y1660" i="5"/>
  <c r="Y1661" i="5"/>
  <c r="Y1662" i="5"/>
  <c r="Y1663" i="5"/>
  <c r="Y1664" i="5"/>
  <c r="Y1665" i="5"/>
  <c r="Y1666" i="5"/>
  <c r="Y1667" i="5"/>
  <c r="Y1668" i="5"/>
  <c r="Y1669" i="5"/>
  <c r="Y1670" i="5"/>
  <c r="Y1671" i="5"/>
  <c r="Y1672" i="5"/>
  <c r="Y1673" i="5"/>
  <c r="Y1674" i="5"/>
  <c r="Y1675" i="5"/>
  <c r="Y1676" i="5"/>
  <c r="Y1677" i="5"/>
  <c r="Y1678" i="5"/>
  <c r="Y1679" i="5"/>
  <c r="Y1680" i="5"/>
  <c r="Y1681" i="5"/>
  <c r="Y1682" i="5"/>
  <c r="Y1683" i="5"/>
  <c r="Y1684" i="5"/>
  <c r="Y1685" i="5"/>
  <c r="Y1686" i="5"/>
  <c r="Y1687" i="5"/>
  <c r="Y1688" i="5"/>
  <c r="Y1689" i="5"/>
  <c r="Y1690" i="5"/>
  <c r="Y1691" i="5"/>
  <c r="Y1692" i="5"/>
  <c r="Y1693" i="5"/>
  <c r="Y1694" i="5"/>
  <c r="Y1695" i="5"/>
  <c r="Y1696" i="5"/>
  <c r="Y1697" i="5"/>
  <c r="Y1698" i="5"/>
  <c r="Y1699" i="5"/>
  <c r="Y1700" i="5"/>
  <c r="Y1701" i="5"/>
  <c r="Y1702" i="5"/>
  <c r="Y1703" i="5"/>
  <c r="Y1704" i="5"/>
  <c r="Y1705" i="5"/>
  <c r="Y1706" i="5"/>
  <c r="Y1707" i="5"/>
  <c r="Y1708" i="5"/>
  <c r="Y1709" i="5"/>
  <c r="Y1710" i="5"/>
  <c r="Y1711" i="5"/>
  <c r="Y1712" i="5"/>
  <c r="Y1713" i="5"/>
  <c r="Y1714" i="5"/>
  <c r="Y1715" i="5"/>
  <c r="Y1716" i="5"/>
  <c r="Y1717" i="5"/>
  <c r="Y1718" i="5"/>
  <c r="Y1719" i="5"/>
  <c r="Y1720" i="5"/>
  <c r="Y1721" i="5"/>
  <c r="Y1722" i="5"/>
  <c r="Y1723" i="5"/>
  <c r="Y1724" i="5"/>
  <c r="Y1725" i="5"/>
  <c r="Y1726" i="5"/>
  <c r="Y1727" i="5"/>
  <c r="Y1728" i="5"/>
  <c r="Y1729" i="5"/>
  <c r="Y1730" i="5"/>
  <c r="Y1731" i="5"/>
  <c r="Y1732" i="5"/>
  <c r="Y1733" i="5"/>
  <c r="Y1734" i="5"/>
  <c r="Y1735" i="5"/>
  <c r="Y1736" i="5"/>
  <c r="Y1737" i="5"/>
  <c r="Y1738" i="5"/>
  <c r="Y1739" i="5"/>
  <c r="Y1740" i="5"/>
  <c r="Y1741" i="5"/>
  <c r="Y1742" i="5"/>
  <c r="Y1743" i="5"/>
  <c r="Y1744" i="5"/>
  <c r="Y1745" i="5"/>
  <c r="Y1746" i="5"/>
  <c r="Y1747" i="5"/>
  <c r="Y1748" i="5"/>
  <c r="Y1749" i="5"/>
  <c r="Y1750" i="5"/>
  <c r="Y1751" i="5"/>
  <c r="Y1752" i="5"/>
  <c r="Y1753" i="5"/>
  <c r="Y1754" i="5"/>
  <c r="Y1755" i="5"/>
  <c r="Y1756" i="5"/>
  <c r="Y1757" i="5"/>
  <c r="Y1758" i="5"/>
  <c r="Y1759" i="5"/>
  <c r="Y1760" i="5"/>
  <c r="Y1761" i="5"/>
  <c r="Y1762" i="5"/>
  <c r="Y1763" i="5"/>
  <c r="Y1764" i="5"/>
  <c r="Y1765" i="5"/>
  <c r="Y1766" i="5"/>
  <c r="Y1767" i="5"/>
  <c r="Y1768" i="5"/>
  <c r="Y1769" i="5"/>
  <c r="Y1770" i="5"/>
  <c r="Y1771" i="5"/>
  <c r="Y1772" i="5"/>
  <c r="Y1773" i="5"/>
  <c r="Y1774" i="5"/>
  <c r="Y1775" i="5"/>
  <c r="Y1776" i="5"/>
  <c r="Y1777" i="5"/>
  <c r="Y1778" i="5"/>
  <c r="Y1779" i="5"/>
  <c r="Y1780" i="5"/>
  <c r="Y1781" i="5"/>
  <c r="Y1782" i="5"/>
  <c r="Y1783" i="5"/>
  <c r="Y1784" i="5"/>
  <c r="Y1785" i="5"/>
  <c r="Y1786" i="5"/>
  <c r="Y1787" i="5"/>
  <c r="Y1788" i="5"/>
  <c r="Y1789" i="5"/>
  <c r="Y1790" i="5"/>
  <c r="Y1791" i="5"/>
  <c r="Y1792" i="5"/>
  <c r="Y1793" i="5"/>
  <c r="Y1794" i="5"/>
  <c r="Y1795" i="5"/>
  <c r="Y1796" i="5"/>
  <c r="Y1797" i="5"/>
  <c r="Y1798" i="5"/>
  <c r="Y1799" i="5"/>
  <c r="Y1800" i="5"/>
  <c r="Y1801" i="5"/>
  <c r="Y1802" i="5"/>
  <c r="Y1803" i="5"/>
  <c r="Y1804" i="5"/>
  <c r="Y1805" i="5"/>
  <c r="Y1806" i="5"/>
  <c r="Y1807" i="5"/>
  <c r="Y1808" i="5"/>
  <c r="Y1809" i="5"/>
  <c r="Y1810" i="5"/>
  <c r="Y1811" i="5"/>
  <c r="Y1812" i="5"/>
  <c r="Y1813" i="5"/>
  <c r="Y1814" i="5"/>
  <c r="Y1815" i="5"/>
  <c r="Y1816" i="5"/>
  <c r="Y1817" i="5"/>
  <c r="Y1818" i="5"/>
  <c r="Y1819" i="5"/>
  <c r="Y1820" i="5"/>
  <c r="Y1821" i="5"/>
  <c r="Y1822" i="5"/>
  <c r="Y1823" i="5"/>
  <c r="Y1824" i="5"/>
  <c r="Y1825" i="5"/>
  <c r="Y1826" i="5"/>
  <c r="Y1827" i="5"/>
  <c r="Y1828" i="5"/>
  <c r="Y1829" i="5"/>
  <c r="Y1830" i="5"/>
  <c r="Y1831" i="5"/>
  <c r="Y1832" i="5"/>
  <c r="Y1833" i="5"/>
  <c r="Y1834" i="5"/>
  <c r="Y1835" i="5"/>
  <c r="Y1836" i="5"/>
  <c r="Y1837" i="5"/>
  <c r="Y1838" i="5"/>
  <c r="Y1839" i="5"/>
  <c r="Y1840" i="5"/>
  <c r="Y1841" i="5"/>
  <c r="Y1842" i="5"/>
  <c r="Y1843" i="5"/>
  <c r="Y1844" i="5"/>
  <c r="Y1845" i="5"/>
  <c r="Y1846" i="5"/>
  <c r="Y1847" i="5"/>
  <c r="Y1848" i="5"/>
  <c r="Y1849" i="5"/>
  <c r="Y1850" i="5"/>
  <c r="Y1851" i="5"/>
  <c r="Y1852" i="5"/>
  <c r="Y1853" i="5"/>
  <c r="Y1854" i="5"/>
  <c r="Y1855" i="5"/>
  <c r="Y1856" i="5"/>
  <c r="Y1857" i="5"/>
  <c r="Y1858" i="5"/>
  <c r="Y1859" i="5"/>
  <c r="Y1860" i="5"/>
  <c r="Y1861" i="5"/>
  <c r="Y1862" i="5"/>
  <c r="Y1863" i="5"/>
  <c r="Y1864" i="5"/>
  <c r="Y1865" i="5"/>
  <c r="Y1866" i="5"/>
  <c r="Y1867" i="5"/>
  <c r="Y1868" i="5"/>
  <c r="Y1869" i="5"/>
  <c r="Y1870" i="5"/>
  <c r="Y1871" i="5"/>
  <c r="Y1872" i="5"/>
  <c r="Y1873" i="5"/>
  <c r="Y1874" i="5"/>
  <c r="Y1875" i="5"/>
  <c r="Y1876" i="5"/>
  <c r="Y1877" i="5"/>
  <c r="Y1878" i="5"/>
  <c r="Y1879" i="5"/>
  <c r="Y1880" i="5"/>
  <c r="Y1881" i="5"/>
  <c r="Y1882" i="5"/>
  <c r="Y1883" i="5"/>
  <c r="Y1884" i="5"/>
  <c r="Y1885" i="5"/>
  <c r="Y1886" i="5"/>
  <c r="Y1887" i="5"/>
  <c r="Y1888" i="5"/>
  <c r="Y1889" i="5"/>
  <c r="Y1890" i="5"/>
  <c r="Y1891" i="5"/>
  <c r="Y1892" i="5"/>
  <c r="Y1893" i="5"/>
  <c r="Y1894" i="5"/>
  <c r="Y1895" i="5"/>
  <c r="Y1896" i="5"/>
  <c r="Y1897" i="5"/>
  <c r="Y1898" i="5"/>
  <c r="Y1899" i="5"/>
  <c r="Y1900" i="5"/>
  <c r="Y1901" i="5"/>
  <c r="Y1902" i="5"/>
  <c r="Y1903" i="5"/>
  <c r="Y1904" i="5"/>
  <c r="Y1905" i="5"/>
  <c r="Y1906" i="5"/>
  <c r="Y1907" i="5"/>
  <c r="Y1908" i="5"/>
  <c r="Y1909" i="5"/>
  <c r="Y1910" i="5"/>
  <c r="Y1911" i="5"/>
  <c r="Y1912" i="5"/>
  <c r="Y1913" i="5"/>
  <c r="Y1914" i="5"/>
  <c r="Y1915" i="5"/>
  <c r="Y1916" i="5"/>
  <c r="Y1917" i="5"/>
  <c r="Y1918" i="5"/>
  <c r="Y1919" i="5"/>
  <c r="Y1920" i="5"/>
  <c r="Y1921" i="5"/>
  <c r="Y1922" i="5"/>
  <c r="Y1923" i="5"/>
  <c r="Y1924" i="5"/>
  <c r="Y1925" i="5"/>
  <c r="Y1926" i="5"/>
  <c r="Y1927" i="5"/>
  <c r="Y1928" i="5"/>
  <c r="Y1929" i="5"/>
  <c r="Y1930" i="5"/>
  <c r="Y1931" i="5"/>
  <c r="Y1932" i="5"/>
  <c r="Y1933" i="5"/>
  <c r="Y1934" i="5"/>
  <c r="Y1935" i="5"/>
  <c r="Y1936" i="5"/>
  <c r="Y1937" i="5"/>
  <c r="Y1938" i="5"/>
  <c r="Y1939" i="5"/>
  <c r="Y1940" i="5"/>
  <c r="Y1941" i="5"/>
  <c r="Y1942" i="5"/>
  <c r="Y1943" i="5"/>
  <c r="Y1944" i="5"/>
  <c r="Y1945" i="5"/>
  <c r="Y1946" i="5"/>
  <c r="Y1947" i="5"/>
  <c r="Y1948" i="5"/>
  <c r="Y1949" i="5"/>
  <c r="Y1950" i="5"/>
  <c r="Y1951" i="5"/>
  <c r="Y1952" i="5"/>
  <c r="Y1953" i="5"/>
  <c r="Y1954" i="5"/>
  <c r="Y1955" i="5"/>
  <c r="Y1956" i="5"/>
  <c r="Y1957" i="5"/>
  <c r="Y1958" i="5"/>
  <c r="Y1959" i="5"/>
  <c r="Y1960" i="5"/>
  <c r="Y1961" i="5"/>
  <c r="Y1962" i="5"/>
  <c r="Y1963" i="5"/>
  <c r="Y1964" i="5"/>
  <c r="Y1965" i="5"/>
  <c r="Y1966" i="5"/>
  <c r="Y1967" i="5"/>
  <c r="Y1968" i="5"/>
  <c r="Y1969" i="5"/>
  <c r="Y1970" i="5"/>
  <c r="Y1971" i="5"/>
  <c r="Y1972" i="5"/>
  <c r="Y1973" i="5"/>
  <c r="Y1974" i="5"/>
  <c r="Y1975" i="5"/>
  <c r="Y1976" i="5"/>
  <c r="Y1977" i="5"/>
  <c r="Y1978" i="5"/>
  <c r="Y1979" i="5"/>
  <c r="Y1980" i="5"/>
  <c r="Y1981" i="5"/>
  <c r="Y1982" i="5"/>
  <c r="Y1983" i="5"/>
  <c r="Y1984" i="5"/>
  <c r="Y1985" i="5"/>
  <c r="Y1986" i="5"/>
  <c r="Y1987" i="5"/>
  <c r="Y1988" i="5"/>
  <c r="Y1989" i="5"/>
  <c r="Y1990" i="5"/>
  <c r="Y1991" i="5"/>
  <c r="Y1992" i="5"/>
  <c r="Y1993" i="5"/>
  <c r="Y1994" i="5"/>
  <c r="Y1995" i="5"/>
  <c r="Y1996" i="5"/>
  <c r="Y1997" i="5"/>
  <c r="Y1998" i="5"/>
  <c r="Y1999" i="5"/>
  <c r="Y2000" i="5"/>
  <c r="Y2001" i="5"/>
  <c r="Y2002" i="5"/>
  <c r="Y2003" i="5"/>
  <c r="Y2004" i="5"/>
  <c r="Y2005" i="5"/>
  <c r="Y2006" i="5"/>
  <c r="Y2007" i="5"/>
  <c r="Y2008" i="5"/>
  <c r="Y2009" i="5"/>
  <c r="Y2010" i="5"/>
  <c r="Y2011" i="5"/>
  <c r="Y2012" i="5"/>
  <c r="Y2013" i="5"/>
  <c r="Y2014" i="5"/>
  <c r="Y2015" i="5"/>
  <c r="Y2016" i="5"/>
  <c r="Y2017" i="5"/>
  <c r="Y2018" i="5"/>
  <c r="Y2019" i="5"/>
  <c r="Y2020" i="5"/>
  <c r="Y2021" i="5"/>
  <c r="Y2022" i="5"/>
  <c r="Y2023" i="5"/>
  <c r="Y2024" i="5"/>
  <c r="Y2025" i="5"/>
  <c r="Y2026" i="5"/>
  <c r="Y2027" i="5"/>
  <c r="Y2028" i="5"/>
  <c r="Y2029" i="5"/>
  <c r="Y2030" i="5"/>
  <c r="Y2031" i="5"/>
  <c r="Y2032" i="5"/>
  <c r="Y2033" i="5"/>
  <c r="Y2034" i="5"/>
  <c r="Y2035" i="5"/>
  <c r="Y2036" i="5"/>
  <c r="Y2037" i="5"/>
  <c r="Y2038" i="5"/>
  <c r="Y2039" i="5"/>
  <c r="Y2040" i="5"/>
  <c r="Y2041" i="5"/>
  <c r="Y2042" i="5"/>
  <c r="Y2043" i="5"/>
  <c r="Y2044" i="5"/>
  <c r="Y2045" i="5"/>
  <c r="Y2046" i="5"/>
  <c r="Y2047" i="5"/>
  <c r="Y2048" i="5"/>
  <c r="Y2049" i="5"/>
  <c r="Y2050" i="5"/>
  <c r="Y2051" i="5"/>
  <c r="Y2052" i="5"/>
  <c r="Y2053" i="5"/>
  <c r="Y2054" i="5"/>
  <c r="Y2055" i="5"/>
  <c r="Y2056" i="5"/>
  <c r="Y2057" i="5"/>
  <c r="Y2058" i="5"/>
  <c r="Y2059" i="5"/>
  <c r="Y2060" i="5"/>
  <c r="Y2061" i="5"/>
  <c r="Y2062" i="5"/>
  <c r="Y2063" i="5"/>
  <c r="Y2064" i="5"/>
  <c r="Y2065" i="5"/>
  <c r="Y2066" i="5"/>
  <c r="Y2067" i="5"/>
  <c r="Y2068" i="5"/>
  <c r="Y2069" i="5"/>
  <c r="Y2070" i="5"/>
  <c r="Y2071" i="5"/>
  <c r="Y2072" i="5"/>
  <c r="Y2073" i="5"/>
  <c r="Y2074" i="5"/>
  <c r="Y2075" i="5"/>
  <c r="Y2076" i="5"/>
  <c r="Y2077" i="5"/>
  <c r="Y2078" i="5"/>
  <c r="Y2079" i="5"/>
  <c r="Y2080" i="5"/>
  <c r="Y2081" i="5"/>
  <c r="Y2082" i="5"/>
  <c r="Y2083" i="5"/>
  <c r="Y2084" i="5"/>
  <c r="Y2085" i="5"/>
  <c r="Y2086" i="5"/>
  <c r="Y2087" i="5"/>
  <c r="Y2088" i="5"/>
  <c r="Y2089" i="5"/>
  <c r="Y2090" i="5"/>
  <c r="Y2091" i="5"/>
  <c r="Y2092" i="5"/>
  <c r="Y2093" i="5"/>
  <c r="Y2094" i="5"/>
  <c r="Y2095" i="5"/>
  <c r="Y2096" i="5"/>
  <c r="Y2097" i="5"/>
  <c r="Y2098" i="5"/>
  <c r="Y2099" i="5"/>
  <c r="Y2100" i="5"/>
  <c r="Y2101" i="5"/>
  <c r="Y2102" i="5"/>
  <c r="Y2103" i="5"/>
  <c r="Y2104" i="5"/>
  <c r="Y2105" i="5"/>
  <c r="Y2106" i="5"/>
  <c r="Y2107" i="5"/>
  <c r="Y2108" i="5"/>
  <c r="Y2109" i="5"/>
  <c r="Y2110" i="5"/>
  <c r="Y2111" i="5"/>
  <c r="Y2112" i="5"/>
  <c r="Y2113" i="5"/>
  <c r="Y2114" i="5"/>
  <c r="Y2115" i="5"/>
  <c r="Y2116" i="5"/>
  <c r="Y2117" i="5"/>
  <c r="Y2118" i="5"/>
  <c r="Y2119" i="5"/>
  <c r="Y2120" i="5"/>
  <c r="Y2121" i="5"/>
  <c r="Y2122" i="5"/>
  <c r="Y2123" i="5"/>
  <c r="Y2124" i="5"/>
  <c r="Y2125" i="5"/>
  <c r="Y2126" i="5"/>
  <c r="Y2127" i="5"/>
  <c r="Y2128" i="5"/>
  <c r="Y2129" i="5"/>
  <c r="Y2130" i="5"/>
  <c r="Y2131" i="5"/>
  <c r="Y2132" i="5"/>
  <c r="Y2133" i="5"/>
  <c r="Y2134" i="5"/>
  <c r="Y2135" i="5"/>
  <c r="Y2136" i="5"/>
  <c r="Y2137" i="5"/>
  <c r="Y2138" i="5"/>
  <c r="Y2139" i="5"/>
  <c r="Y2140" i="5"/>
  <c r="Y2141" i="5"/>
  <c r="Y2142" i="5"/>
  <c r="Y2143" i="5"/>
  <c r="Y2144" i="5"/>
  <c r="Y2145" i="5"/>
  <c r="Y2146" i="5"/>
  <c r="Y2147" i="5"/>
  <c r="Y2148" i="5"/>
  <c r="Y2149" i="5"/>
  <c r="Y2150" i="5"/>
  <c r="Y2151" i="5"/>
  <c r="Y2152" i="5"/>
  <c r="Y2153" i="5"/>
  <c r="Y2154" i="5"/>
  <c r="Y2155" i="5"/>
  <c r="Y2156" i="5"/>
  <c r="Y2157" i="5"/>
  <c r="Y2158" i="5"/>
  <c r="Y2159" i="5"/>
  <c r="Y2160" i="5"/>
  <c r="Y2161" i="5"/>
  <c r="Y2162" i="5"/>
  <c r="Y2163" i="5"/>
  <c r="Y2164" i="5"/>
  <c r="Y2165" i="5"/>
  <c r="Y2166" i="5"/>
  <c r="Y2167" i="5"/>
  <c r="Y2168" i="5"/>
  <c r="Y2169" i="5"/>
  <c r="Y2170" i="5"/>
  <c r="Y2171" i="5"/>
  <c r="Y2172" i="5"/>
  <c r="Y2173" i="5"/>
  <c r="Y2174" i="5"/>
  <c r="Y2175" i="5"/>
  <c r="Y2176" i="5"/>
  <c r="Y2177" i="5"/>
  <c r="Y2178" i="5"/>
  <c r="Y2179" i="5"/>
  <c r="Y2180" i="5"/>
  <c r="Y2181" i="5"/>
  <c r="Y2182" i="5"/>
  <c r="Y2183" i="5"/>
  <c r="Y2184" i="5"/>
  <c r="Y2185" i="5"/>
  <c r="Y2186" i="5"/>
  <c r="Y2187" i="5"/>
  <c r="Y2188" i="5"/>
  <c r="Y2189" i="5"/>
  <c r="Y2190" i="5"/>
  <c r="Y2191" i="5"/>
  <c r="Y2192" i="5"/>
  <c r="Y2193" i="5"/>
  <c r="Y2194" i="5"/>
  <c r="Y2195" i="5"/>
  <c r="Y2196" i="5"/>
  <c r="Y2197" i="5"/>
  <c r="Y2198" i="5"/>
  <c r="Y2199" i="5"/>
  <c r="Y2200" i="5"/>
  <c r="Y2201" i="5"/>
  <c r="Y2202" i="5"/>
  <c r="Y2203" i="5"/>
  <c r="Y2204" i="5"/>
  <c r="Y2205" i="5"/>
  <c r="Y2206" i="5"/>
  <c r="Y2207" i="5"/>
  <c r="Y2208" i="5"/>
  <c r="Y2209" i="5"/>
  <c r="Y2210" i="5"/>
  <c r="Y2211" i="5"/>
  <c r="Y2212" i="5"/>
  <c r="Y2213" i="5"/>
  <c r="Y2214" i="5"/>
  <c r="Y2215" i="5"/>
  <c r="Y2216" i="5"/>
  <c r="Y2217" i="5"/>
  <c r="Y2218" i="5"/>
  <c r="Y2219" i="5"/>
  <c r="Y2220" i="5"/>
  <c r="Y2221" i="5"/>
  <c r="Y2222" i="5"/>
  <c r="Y2223" i="5"/>
  <c r="Y2224" i="5"/>
  <c r="Y2225" i="5"/>
  <c r="Y2226" i="5"/>
  <c r="Y2227" i="5"/>
  <c r="Y2228" i="5"/>
  <c r="Y2229" i="5"/>
  <c r="Y4" i="5"/>
  <c r="X673" i="8"/>
  <c r="V673" i="8"/>
  <c r="W673" i="8" s="1"/>
  <c r="U673" i="8"/>
  <c r="T673" i="8"/>
  <c r="X602" i="8"/>
  <c r="V602" i="8"/>
  <c r="U602" i="8"/>
  <c r="T602" i="8"/>
  <c r="X151" i="8"/>
  <c r="V151" i="8"/>
  <c r="W151" i="8" s="1"/>
  <c r="U151" i="8"/>
  <c r="T151" i="8"/>
  <c r="X334" i="8"/>
  <c r="V334" i="8"/>
  <c r="W334" i="8" s="1"/>
  <c r="U334" i="8"/>
  <c r="T334" i="8"/>
  <c r="X1393" i="8"/>
  <c r="V1393" i="8"/>
  <c r="W1393" i="8" s="1"/>
  <c r="U1393" i="8"/>
  <c r="T1393" i="8"/>
  <c r="X1313" i="8"/>
  <c r="V1313" i="8"/>
  <c r="W1313" i="8" s="1"/>
  <c r="U1313" i="8"/>
  <c r="T1313" i="8"/>
  <c r="V6" i="8"/>
  <c r="W6" i="8" s="1"/>
  <c r="U694" i="8"/>
  <c r="U696" i="8" s="1"/>
  <c r="V694" i="8"/>
  <c r="U1312" i="8"/>
  <c r="V1312" i="8"/>
  <c r="X1320" i="8"/>
  <c r="V1320" i="8"/>
  <c r="W1320" i="8" s="1"/>
  <c r="U1320" i="8"/>
  <c r="T1320" i="8"/>
  <c r="X888" i="8"/>
  <c r="V888" i="8"/>
  <c r="U888" i="8"/>
  <c r="T888" i="8"/>
  <c r="X703" i="8"/>
  <c r="V703" i="8"/>
  <c r="W703" i="8" s="1"/>
  <c r="U703" i="8"/>
  <c r="T703" i="8"/>
  <c r="X366" i="8"/>
  <c r="V366" i="8"/>
  <c r="W366" i="8" s="1"/>
  <c r="U366" i="8"/>
  <c r="T366" i="8"/>
  <c r="X149" i="8"/>
  <c r="V149" i="8"/>
  <c r="W149" i="8" s="1"/>
  <c r="U149" i="8"/>
  <c r="T149" i="8"/>
  <c r="X1106" i="8"/>
  <c r="V1106" i="8"/>
  <c r="U1106" i="8"/>
  <c r="U1107" i="8" s="1"/>
  <c r="T1106" i="8"/>
  <c r="X939" i="8"/>
  <c r="V939" i="8"/>
  <c r="W939" i="8" s="1"/>
  <c r="U939" i="8"/>
  <c r="T939" i="8"/>
  <c r="X936" i="8"/>
  <c r="V936" i="8"/>
  <c r="V937" i="8" s="1"/>
  <c r="U936" i="8"/>
  <c r="U937" i="8" s="1"/>
  <c r="T936" i="8"/>
  <c r="X880" i="8"/>
  <c r="V880" i="8"/>
  <c r="W880" i="8" s="1"/>
  <c r="U880" i="8"/>
  <c r="T880" i="8"/>
  <c r="X735" i="8"/>
  <c r="V735" i="8"/>
  <c r="W735" i="8" s="1"/>
  <c r="U735" i="8"/>
  <c r="T735" i="8"/>
  <c r="X244" i="8"/>
  <c r="V244" i="8"/>
  <c r="W244" i="8" s="1"/>
  <c r="U244" i="8"/>
  <c r="T244" i="8"/>
  <c r="X58" i="8"/>
  <c r="V58" i="8"/>
  <c r="W58" i="8" s="1"/>
  <c r="U58" i="8"/>
  <c r="T58" i="8"/>
  <c r="X57" i="8"/>
  <c r="V57" i="8"/>
  <c r="W57" i="8" s="1"/>
  <c r="U57" i="8"/>
  <c r="T57" i="8"/>
  <c r="X56" i="8"/>
  <c r="V56" i="8"/>
  <c r="W56" i="8" s="1"/>
  <c r="U56" i="8"/>
  <c r="T56" i="8"/>
  <c r="F135" i="11"/>
  <c r="X734" i="8"/>
  <c r="V734" i="8"/>
  <c r="W734" i="8" s="1"/>
  <c r="U734" i="8"/>
  <c r="T734" i="8"/>
  <c r="X689" i="8"/>
  <c r="V689" i="8"/>
  <c r="W689" i="8" s="1"/>
  <c r="U689" i="8"/>
  <c r="T689" i="8"/>
  <c r="X688" i="8"/>
  <c r="V688" i="8"/>
  <c r="W688" i="8" s="1"/>
  <c r="U688" i="8"/>
  <c r="T688" i="8"/>
  <c r="X687" i="8"/>
  <c r="V687" i="8"/>
  <c r="U687" i="8"/>
  <c r="T687" i="8"/>
  <c r="X551" i="8"/>
  <c r="V551" i="8"/>
  <c r="W551" i="8" s="1"/>
  <c r="U551" i="8"/>
  <c r="T551" i="8"/>
  <c r="X413" i="8"/>
  <c r="V413" i="8"/>
  <c r="W413" i="8" s="1"/>
  <c r="U413" i="8"/>
  <c r="T413" i="8"/>
  <c r="X412" i="8"/>
  <c r="V412" i="8"/>
  <c r="W412" i="8" s="1"/>
  <c r="U412" i="8"/>
  <c r="T412" i="8"/>
  <c r="X311" i="8"/>
  <c r="V311" i="8"/>
  <c r="W311" i="8" s="1"/>
  <c r="U311" i="8"/>
  <c r="T311" i="8"/>
  <c r="X310" i="8"/>
  <c r="V310" i="8"/>
  <c r="W310" i="8" s="1"/>
  <c r="U310" i="8"/>
  <c r="T310" i="8"/>
  <c r="X1223" i="8"/>
  <c r="V1223" i="8"/>
  <c r="W1223" i="8" s="1"/>
  <c r="U1223" i="8"/>
  <c r="T1223" i="8"/>
  <c r="X1222" i="8"/>
  <c r="V1222" i="8"/>
  <c r="W1222" i="8" s="1"/>
  <c r="U1222" i="8"/>
  <c r="T1222" i="8"/>
  <c r="X1009" i="8"/>
  <c r="V1009" i="8"/>
  <c r="W1009" i="8" s="1"/>
  <c r="U1009" i="8"/>
  <c r="T1009" i="8"/>
  <c r="X1008" i="8"/>
  <c r="V1008" i="8"/>
  <c r="W1008" i="8" s="1"/>
  <c r="U1008" i="8"/>
  <c r="T1008" i="8"/>
  <c r="X1007" i="8"/>
  <c r="V1007" i="8"/>
  <c r="U1007" i="8"/>
  <c r="T1007" i="8"/>
  <c r="X502" i="8"/>
  <c r="V502" i="8"/>
  <c r="W502" i="8" s="1"/>
  <c r="U502" i="8"/>
  <c r="T502" i="8"/>
  <c r="X501" i="8"/>
  <c r="V501" i="8"/>
  <c r="W501" i="8" s="1"/>
  <c r="U501" i="8"/>
  <c r="T501" i="8"/>
  <c r="X544" i="8"/>
  <c r="V544" i="8"/>
  <c r="W544" i="8" s="1"/>
  <c r="U544" i="8"/>
  <c r="T544" i="8"/>
  <c r="X872" i="8"/>
  <c r="V872" i="8"/>
  <c r="W872" i="8" s="1"/>
  <c r="U872" i="8"/>
  <c r="T872" i="8"/>
  <c r="X797" i="8"/>
  <c r="V797" i="8"/>
  <c r="W797" i="8" s="1"/>
  <c r="U797" i="8"/>
  <c r="T797" i="8"/>
  <c r="X384" i="8"/>
  <c r="V384" i="8"/>
  <c r="W384" i="8" s="1"/>
  <c r="U384" i="8"/>
  <c r="T384" i="8"/>
  <c r="X54" i="8"/>
  <c r="V54" i="8"/>
  <c r="W54" i="8" s="1"/>
  <c r="U54" i="8"/>
  <c r="T54" i="8"/>
  <c r="T1394" i="8"/>
  <c r="U1394" i="8"/>
  <c r="V1394" i="8"/>
  <c r="W1394" i="8" s="1"/>
  <c r="X1394" i="8"/>
  <c r="T1395" i="8"/>
  <c r="U1395" i="8"/>
  <c r="V1395" i="8"/>
  <c r="W1395" i="8" s="1"/>
  <c r="X1395" i="8"/>
  <c r="T1396" i="8"/>
  <c r="U1396" i="8"/>
  <c r="V1396" i="8"/>
  <c r="X1396" i="8"/>
  <c r="T1397" i="8"/>
  <c r="U1397" i="8"/>
  <c r="V1397" i="8"/>
  <c r="W1397" i="8" s="1"/>
  <c r="X1397" i="8"/>
  <c r="T1398" i="8"/>
  <c r="U1398" i="8"/>
  <c r="V1398" i="8"/>
  <c r="W1398" i="8" s="1"/>
  <c r="X1398" i="8"/>
  <c r="T1399" i="8"/>
  <c r="U1399" i="8"/>
  <c r="V1399" i="8"/>
  <c r="W1399" i="8" s="1"/>
  <c r="X1399" i="8"/>
  <c r="T1400" i="8"/>
  <c r="U1400" i="8"/>
  <c r="V1400" i="8"/>
  <c r="W1400" i="8" s="1"/>
  <c r="X1400" i="8"/>
  <c r="T1401" i="8"/>
  <c r="U1401" i="8"/>
  <c r="V1401" i="8"/>
  <c r="W1401" i="8" s="1"/>
  <c r="X1401" i="8"/>
  <c r="I1407" i="8"/>
  <c r="X1351" i="8"/>
  <c r="V1351" i="8"/>
  <c r="W1351" i="8" s="1"/>
  <c r="U1351" i="8"/>
  <c r="T1351" i="8"/>
  <c r="X331" i="8"/>
  <c r="V331" i="8"/>
  <c r="W331" i="8" s="1"/>
  <c r="U331" i="8"/>
  <c r="T331" i="8"/>
  <c r="V1269" i="8"/>
  <c r="W1269" i="8" s="1"/>
  <c r="U1269" i="8"/>
  <c r="X772" i="8"/>
  <c r="V772" i="8"/>
  <c r="W772" i="8" s="1"/>
  <c r="U772" i="8"/>
  <c r="T772" i="8"/>
  <c r="X722" i="8"/>
  <c r="V722" i="8"/>
  <c r="W722" i="8" s="1"/>
  <c r="U722" i="8"/>
  <c r="T722" i="8"/>
  <c r="X397" i="8"/>
  <c r="V397" i="8"/>
  <c r="W397" i="8" s="1"/>
  <c r="U397" i="8"/>
  <c r="T397" i="8"/>
  <c r="X303" i="8"/>
  <c r="V303" i="8"/>
  <c r="W303" i="8" s="1"/>
  <c r="U303" i="8"/>
  <c r="T303" i="8"/>
  <c r="X148" i="8"/>
  <c r="V148" i="8"/>
  <c r="W148" i="8" s="1"/>
  <c r="U148" i="8"/>
  <c r="T148" i="8"/>
  <c r="T410" i="8"/>
  <c r="U410" i="8"/>
  <c r="V410" i="8"/>
  <c r="W410" i="8" s="1"/>
  <c r="X410" i="8"/>
  <c r="X1403" i="8"/>
  <c r="V1403" i="8"/>
  <c r="W1403" i="8" s="1"/>
  <c r="U1403" i="8"/>
  <c r="U1404" i="8" s="1"/>
  <c r="T1403" i="8"/>
  <c r="X1391" i="8"/>
  <c r="V1391" i="8"/>
  <c r="W1391" i="8" s="1"/>
  <c r="U1391" i="8"/>
  <c r="U1392" i="8" s="1"/>
  <c r="T1391" i="8"/>
  <c r="X1389" i="8"/>
  <c r="V1389" i="8"/>
  <c r="W1389" i="8" s="1"/>
  <c r="U1389" i="8"/>
  <c r="T1389" i="8"/>
  <c r="X1387" i="8"/>
  <c r="V1387" i="8"/>
  <c r="W1387" i="8" s="1"/>
  <c r="U1387" i="8"/>
  <c r="T1387" i="8"/>
  <c r="X1385" i="8"/>
  <c r="V1385" i="8"/>
  <c r="W1385" i="8" s="1"/>
  <c r="U1385" i="8"/>
  <c r="T1385" i="8"/>
  <c r="X1384" i="8"/>
  <c r="V1384" i="8"/>
  <c r="W1384" i="8" s="1"/>
  <c r="U1384" i="8"/>
  <c r="U1386" i="8" s="1"/>
  <c r="T1384" i="8"/>
  <c r="X1380" i="8"/>
  <c r="V1380" i="8"/>
  <c r="W1380" i="8" s="1"/>
  <c r="U1380" i="8"/>
  <c r="T1380" i="8"/>
  <c r="X1379" i="8"/>
  <c r="V1379" i="8"/>
  <c r="W1379" i="8" s="1"/>
  <c r="U1379" i="8"/>
  <c r="T1379" i="8"/>
  <c r="X1378" i="8"/>
  <c r="V1378" i="8"/>
  <c r="W1378" i="8" s="1"/>
  <c r="U1378" i="8"/>
  <c r="T1378" i="8"/>
  <c r="X1377" i="8"/>
  <c r="V1377" i="8"/>
  <c r="W1377" i="8" s="1"/>
  <c r="U1377" i="8"/>
  <c r="T1377" i="8"/>
  <c r="X1376" i="8"/>
  <c r="V1376" i="8"/>
  <c r="W1376" i="8" s="1"/>
  <c r="U1376" i="8"/>
  <c r="T1376" i="8"/>
  <c r="X1375" i="8"/>
  <c r="V1375" i="8"/>
  <c r="W1375" i="8" s="1"/>
  <c r="U1375" i="8"/>
  <c r="T1375" i="8"/>
  <c r="X1374" i="8"/>
  <c r="V1374" i="8"/>
  <c r="W1374" i="8" s="1"/>
  <c r="U1374" i="8"/>
  <c r="T1374" i="8"/>
  <c r="X1373" i="8"/>
  <c r="V1373" i="8"/>
  <c r="W1373" i="8" s="1"/>
  <c r="U1373" i="8"/>
  <c r="T1373" i="8"/>
  <c r="X1371" i="8"/>
  <c r="V1371" i="8"/>
  <c r="W1371" i="8" s="1"/>
  <c r="U1371" i="8"/>
  <c r="T1371" i="8"/>
  <c r="X1370" i="8"/>
  <c r="V1370" i="8"/>
  <c r="U1370" i="8"/>
  <c r="T1370" i="8"/>
  <c r="X1369" i="8"/>
  <c r="V1369" i="8"/>
  <c r="W1369" i="8" s="1"/>
  <c r="U1369" i="8"/>
  <c r="T1369" i="8"/>
  <c r="X1368" i="8"/>
  <c r="V1368" i="8"/>
  <c r="W1368" i="8" s="1"/>
  <c r="U1368" i="8"/>
  <c r="T1368" i="8"/>
  <c r="X1367" i="8"/>
  <c r="V1367" i="8"/>
  <c r="W1367" i="8" s="1"/>
  <c r="U1367" i="8"/>
  <c r="T1367" i="8"/>
  <c r="X1366" i="8"/>
  <c r="V1366" i="8"/>
  <c r="W1366" i="8" s="1"/>
  <c r="U1366" i="8"/>
  <c r="T1366" i="8"/>
  <c r="X1365" i="8"/>
  <c r="V1365" i="8"/>
  <c r="W1365" i="8" s="1"/>
  <c r="U1365" i="8"/>
  <c r="T1365" i="8"/>
  <c r="X1362" i="8"/>
  <c r="V1362" i="8"/>
  <c r="W1362" i="8" s="1"/>
  <c r="U1362" i="8"/>
  <c r="U1363" i="8" s="1"/>
  <c r="T1362" i="8"/>
  <c r="X1360" i="8"/>
  <c r="V1360" i="8"/>
  <c r="W1360" i="8" s="1"/>
  <c r="U1360" i="8"/>
  <c r="U1361" i="8" s="1"/>
  <c r="T1360" i="8"/>
  <c r="X1358" i="8"/>
  <c r="V1358" i="8"/>
  <c r="W1358" i="8" s="1"/>
  <c r="U1358" i="8"/>
  <c r="U1359" i="8" s="1"/>
  <c r="T1358" i="8"/>
  <c r="X1356" i="8"/>
  <c r="V1356" i="8"/>
  <c r="W1356" i="8" s="1"/>
  <c r="U1356" i="8"/>
  <c r="T1356" i="8"/>
  <c r="X1355" i="8"/>
  <c r="V1355" i="8"/>
  <c r="W1355" i="8" s="1"/>
  <c r="U1355" i="8"/>
  <c r="T1355" i="8"/>
  <c r="X1354" i="8"/>
  <c r="V1354" i="8"/>
  <c r="W1354" i="8" s="1"/>
  <c r="U1354" i="8"/>
  <c r="T1354" i="8"/>
  <c r="X1353" i="8"/>
  <c r="V1353" i="8"/>
  <c r="W1353" i="8" s="1"/>
  <c r="U1353" i="8"/>
  <c r="T1353" i="8"/>
  <c r="X1352" i="8"/>
  <c r="V1352" i="8"/>
  <c r="W1352" i="8" s="1"/>
  <c r="U1352" i="8"/>
  <c r="T1352" i="8"/>
  <c r="X1349" i="8"/>
  <c r="V1349" i="8"/>
  <c r="U1349" i="8"/>
  <c r="U1350" i="8" s="1"/>
  <c r="T1349" i="8"/>
  <c r="X1347" i="8"/>
  <c r="V1347" i="8"/>
  <c r="W1347" i="8" s="1"/>
  <c r="U1347" i="8"/>
  <c r="U1348" i="8" s="1"/>
  <c r="T1347" i="8"/>
  <c r="X1345" i="8"/>
  <c r="V1345" i="8"/>
  <c r="U1345" i="8"/>
  <c r="U1346" i="8" s="1"/>
  <c r="T1345" i="8"/>
  <c r="X1342" i="8"/>
  <c r="V1342" i="8"/>
  <c r="W1342" i="8" s="1"/>
  <c r="U1342" i="8"/>
  <c r="T1342" i="8"/>
  <c r="X1341" i="8"/>
  <c r="V1341" i="8"/>
  <c r="W1341" i="8" s="1"/>
  <c r="U1341" i="8"/>
  <c r="T1341" i="8"/>
  <c r="X1340" i="8"/>
  <c r="V1340" i="8"/>
  <c r="W1340" i="8" s="1"/>
  <c r="U1340" i="8"/>
  <c r="T1340" i="8"/>
  <c r="X1339" i="8"/>
  <c r="V1339" i="8"/>
  <c r="W1339" i="8" s="1"/>
  <c r="U1339" i="8"/>
  <c r="U1344" i="8" s="1"/>
  <c r="T1339" i="8"/>
  <c r="X1337" i="8"/>
  <c r="V1337" i="8"/>
  <c r="W1337" i="8" s="1"/>
  <c r="U1337" i="8"/>
  <c r="U1338" i="8" s="1"/>
  <c r="T1337" i="8"/>
  <c r="X1335" i="8"/>
  <c r="V1335" i="8"/>
  <c r="W1335" i="8" s="1"/>
  <c r="U1335" i="8"/>
  <c r="U1336" i="8" s="1"/>
  <c r="T1335" i="8"/>
  <c r="X1333" i="8"/>
  <c r="V1333" i="8"/>
  <c r="W1333" i="8" s="1"/>
  <c r="U1333" i="8"/>
  <c r="U1334" i="8" s="1"/>
  <c r="T1333" i="8"/>
  <c r="X1326" i="8"/>
  <c r="V1326" i="8"/>
  <c r="W1326" i="8" s="1"/>
  <c r="U1326" i="8"/>
  <c r="T1326" i="8"/>
  <c r="X1325" i="8"/>
  <c r="V1325" i="8"/>
  <c r="W1325" i="8" s="1"/>
  <c r="U1325" i="8"/>
  <c r="T1325" i="8"/>
  <c r="X1324" i="8"/>
  <c r="V1324" i="8"/>
  <c r="W1324" i="8" s="1"/>
  <c r="U1324" i="8"/>
  <c r="T1324" i="8"/>
  <c r="X1323" i="8"/>
  <c r="V1323" i="8"/>
  <c r="W1323" i="8" s="1"/>
  <c r="U1323" i="8"/>
  <c r="T1323" i="8"/>
  <c r="X1322" i="8"/>
  <c r="V1322" i="8"/>
  <c r="W1322" i="8" s="1"/>
  <c r="U1322" i="8"/>
  <c r="T1322" i="8"/>
  <c r="X1321" i="8"/>
  <c r="V1321" i="8"/>
  <c r="W1321" i="8" s="1"/>
  <c r="U1321" i="8"/>
  <c r="T1321" i="8"/>
  <c r="X1319" i="8"/>
  <c r="V1319" i="8"/>
  <c r="W1319" i="8" s="1"/>
  <c r="U1319" i="8"/>
  <c r="T1319" i="8"/>
  <c r="X1318" i="8"/>
  <c r="V1318" i="8"/>
  <c r="U1318" i="8"/>
  <c r="T1318" i="8"/>
  <c r="X1316" i="8"/>
  <c r="V1316" i="8"/>
  <c r="W1316" i="8" s="1"/>
  <c r="U1316" i="8"/>
  <c r="U1317" i="8" s="1"/>
  <c r="T1316" i="8"/>
  <c r="X1312" i="8"/>
  <c r="T1312" i="8"/>
  <c r="X1308" i="8"/>
  <c r="V1308" i="8"/>
  <c r="U1308" i="8"/>
  <c r="U1309" i="8" s="1"/>
  <c r="T1308" i="8"/>
  <c r="X1306" i="8"/>
  <c r="V1306" i="8"/>
  <c r="U1306" i="8"/>
  <c r="U1307" i="8" s="1"/>
  <c r="T1306" i="8"/>
  <c r="X1304" i="8"/>
  <c r="V1304" i="8"/>
  <c r="W1304" i="8" s="1"/>
  <c r="U1304" i="8"/>
  <c r="U1305" i="8" s="1"/>
  <c r="T1304" i="8"/>
  <c r="X1302" i="8"/>
  <c r="V1302" i="8"/>
  <c r="U1302" i="8"/>
  <c r="U1303" i="8" s="1"/>
  <c r="T1302" i="8"/>
  <c r="X1300" i="8"/>
  <c r="V1300" i="8"/>
  <c r="W1300" i="8" s="1"/>
  <c r="U1300" i="8"/>
  <c r="U1301" i="8" s="1"/>
  <c r="T1300" i="8"/>
  <c r="X1298" i="8"/>
  <c r="V1298" i="8"/>
  <c r="W1298" i="8" s="1"/>
  <c r="U1298" i="8"/>
  <c r="T1298" i="8"/>
  <c r="X1297" i="8"/>
  <c r="V1297" i="8"/>
  <c r="U1297" i="8"/>
  <c r="T1297" i="8"/>
  <c r="X1295" i="8"/>
  <c r="V1295" i="8"/>
  <c r="W1295" i="8" s="1"/>
  <c r="U1295" i="8"/>
  <c r="T1295" i="8"/>
  <c r="X1294" i="8"/>
  <c r="V1294" i="8"/>
  <c r="W1294" i="8" s="1"/>
  <c r="U1294" i="8"/>
  <c r="U1296" i="8" s="1"/>
  <c r="T1294" i="8"/>
  <c r="X1292" i="8"/>
  <c r="V1292" i="8"/>
  <c r="W1292" i="8" s="1"/>
  <c r="U1292" i="8"/>
  <c r="U1293" i="8" s="1"/>
  <c r="T1292" i="8"/>
  <c r="X1289" i="8"/>
  <c r="V1289" i="8"/>
  <c r="W1289" i="8" s="1"/>
  <c r="U1289" i="8"/>
  <c r="T1289" i="8"/>
  <c r="X1288" i="8"/>
  <c r="V1288" i="8"/>
  <c r="W1288" i="8" s="1"/>
  <c r="U1288" i="8"/>
  <c r="T1288" i="8"/>
  <c r="X1287" i="8"/>
  <c r="V1287" i="8"/>
  <c r="W1287" i="8" s="1"/>
  <c r="U1287" i="8"/>
  <c r="T1287" i="8"/>
  <c r="X1286" i="8"/>
  <c r="V1286" i="8"/>
  <c r="W1286" i="8" s="1"/>
  <c r="U1286" i="8"/>
  <c r="T1286" i="8"/>
  <c r="X1285" i="8"/>
  <c r="V1285" i="8"/>
  <c r="U1285" i="8"/>
  <c r="T1285" i="8"/>
  <c r="X1283" i="8"/>
  <c r="V1283" i="8"/>
  <c r="U1283" i="8"/>
  <c r="U1284" i="8" s="1"/>
  <c r="T1283" i="8"/>
  <c r="X1281" i="8"/>
  <c r="V1281" i="8"/>
  <c r="W1281" i="8" s="1"/>
  <c r="U1281" i="8"/>
  <c r="T1281" i="8"/>
  <c r="X1280" i="8"/>
  <c r="V1280" i="8"/>
  <c r="W1280" i="8" s="1"/>
  <c r="U1280" i="8"/>
  <c r="T1280" i="8"/>
  <c r="X1276" i="8"/>
  <c r="V1276" i="8"/>
  <c r="W1276" i="8" s="1"/>
  <c r="U1276" i="8"/>
  <c r="T1276" i="8"/>
  <c r="X1275" i="8"/>
  <c r="V1275" i="8"/>
  <c r="U1275" i="8"/>
  <c r="U1277" i="8" s="1"/>
  <c r="T1275" i="8"/>
  <c r="X1273" i="8"/>
  <c r="V1273" i="8"/>
  <c r="V1274" i="8" s="1"/>
  <c r="U1273" i="8"/>
  <c r="U1274" i="8" s="1"/>
  <c r="T1273" i="8"/>
  <c r="X1271" i="8"/>
  <c r="V1271" i="8"/>
  <c r="W1271" i="8" s="1"/>
  <c r="U1271" i="8"/>
  <c r="T1271" i="8"/>
  <c r="X1270" i="8"/>
  <c r="V1270" i="8"/>
  <c r="W1270" i="8" s="1"/>
  <c r="U1270" i="8"/>
  <c r="T1270" i="8"/>
  <c r="X1264" i="8"/>
  <c r="V1264" i="8"/>
  <c r="U1264" i="8"/>
  <c r="U1265" i="8" s="1"/>
  <c r="T1264" i="8"/>
  <c r="X1262" i="8"/>
  <c r="V1262" i="8"/>
  <c r="W1262" i="8" s="1"/>
  <c r="U1262" i="8"/>
  <c r="T1262" i="8"/>
  <c r="X1260" i="8"/>
  <c r="V1260" i="8"/>
  <c r="U1260" i="8"/>
  <c r="T1260" i="8"/>
  <c r="X1255" i="8"/>
  <c r="T1255" i="8"/>
  <c r="X1253" i="8"/>
  <c r="V1253" i="8"/>
  <c r="W1253" i="8" s="1"/>
  <c r="U1253" i="8"/>
  <c r="T1253" i="8"/>
  <c r="X1252" i="8"/>
  <c r="V1252" i="8"/>
  <c r="W1252" i="8" s="1"/>
  <c r="U1252" i="8"/>
  <c r="T1252" i="8"/>
  <c r="X1251" i="8"/>
  <c r="V1251" i="8"/>
  <c r="W1251" i="8" s="1"/>
  <c r="U1251" i="8"/>
  <c r="T1251" i="8"/>
  <c r="X1250" i="8"/>
  <c r="V1250" i="8"/>
  <c r="U1250" i="8"/>
  <c r="T1250" i="8"/>
  <c r="X1249" i="8"/>
  <c r="V1249" i="8"/>
  <c r="W1249" i="8" s="1"/>
  <c r="U1249" i="8"/>
  <c r="U1254" i="8" s="1"/>
  <c r="T1249" i="8"/>
  <c r="V1248" i="8"/>
  <c r="W1248" i="8" s="1"/>
  <c r="U1248" i="8"/>
  <c r="X1245" i="8"/>
  <c r="V1245" i="8"/>
  <c r="W1245" i="8" s="1"/>
  <c r="U1245" i="8"/>
  <c r="T1245" i="8"/>
  <c r="X1244" i="8"/>
  <c r="V1244" i="8"/>
  <c r="W1244" i="8" s="1"/>
  <c r="U1244" i="8"/>
  <c r="T1244" i="8"/>
  <c r="X1243" i="8"/>
  <c r="V1243" i="8"/>
  <c r="W1243" i="8" s="1"/>
  <c r="U1243" i="8"/>
  <c r="T1243" i="8"/>
  <c r="X1242" i="8"/>
  <c r="V1242" i="8"/>
  <c r="W1242" i="8" s="1"/>
  <c r="U1242" i="8"/>
  <c r="T1242" i="8"/>
  <c r="X1240" i="8"/>
  <c r="V1240" i="8"/>
  <c r="U1240" i="8"/>
  <c r="U1241" i="8" s="1"/>
  <c r="T1240" i="8"/>
  <c r="X1238" i="8"/>
  <c r="V1238" i="8"/>
  <c r="U1238" i="8"/>
  <c r="U1239" i="8" s="1"/>
  <c r="T1238" i="8"/>
  <c r="X1236" i="8"/>
  <c r="V1236" i="8"/>
  <c r="W1236" i="8" s="1"/>
  <c r="U1236" i="8"/>
  <c r="T1236" i="8"/>
  <c r="X1235" i="8"/>
  <c r="V1235" i="8"/>
  <c r="W1235" i="8" s="1"/>
  <c r="U1235" i="8"/>
  <c r="T1235" i="8"/>
  <c r="X1234" i="8"/>
  <c r="V1234" i="8"/>
  <c r="W1234" i="8" s="1"/>
  <c r="U1234" i="8"/>
  <c r="U1237" i="8" s="1"/>
  <c r="T1234" i="8"/>
  <c r="X1228" i="8"/>
  <c r="V1228" i="8"/>
  <c r="U1228" i="8"/>
  <c r="U1229" i="8" s="1"/>
  <c r="T1228" i="8"/>
  <c r="X1226" i="8"/>
  <c r="V1226" i="8"/>
  <c r="W1226" i="8" s="1"/>
  <c r="U1226" i="8"/>
  <c r="U1227" i="8" s="1"/>
  <c r="T1226" i="8"/>
  <c r="X1224" i="8"/>
  <c r="V1224" i="8"/>
  <c r="W1224" i="8" s="1"/>
  <c r="U1224" i="8"/>
  <c r="T1224" i="8"/>
  <c r="X1221" i="8"/>
  <c r="V1221" i="8"/>
  <c r="W1221" i="8" s="1"/>
  <c r="U1221" i="8"/>
  <c r="T1221" i="8"/>
  <c r="X1219" i="8"/>
  <c r="V1219" i="8"/>
  <c r="W1219" i="8" s="1"/>
  <c r="U1219" i="8"/>
  <c r="U1220" i="8" s="1"/>
  <c r="T1219" i="8"/>
  <c r="X1217" i="8"/>
  <c r="V1217" i="8"/>
  <c r="W1217" i="8" s="1"/>
  <c r="U1217" i="8"/>
  <c r="U1218" i="8" s="1"/>
  <c r="T1217" i="8"/>
  <c r="X1215" i="8"/>
  <c r="V1215" i="8"/>
  <c r="U1215" i="8"/>
  <c r="U1216" i="8" s="1"/>
  <c r="T1215" i="8"/>
  <c r="X1213" i="8"/>
  <c r="V1213" i="8"/>
  <c r="W1213" i="8" s="1"/>
  <c r="U1213" i="8"/>
  <c r="T1213" i="8"/>
  <c r="X1212" i="8"/>
  <c r="V1212" i="8"/>
  <c r="V1214" i="8" s="1"/>
  <c r="U1212" i="8"/>
  <c r="U1214" i="8" s="1"/>
  <c r="T1212" i="8"/>
  <c r="X1208" i="8"/>
  <c r="V1208" i="8"/>
  <c r="W1208" i="8" s="1"/>
  <c r="U1208" i="8"/>
  <c r="U1209" i="8" s="1"/>
  <c r="T1208" i="8"/>
  <c r="X1206" i="8"/>
  <c r="V1206" i="8"/>
  <c r="W1206" i="8" s="1"/>
  <c r="U1206" i="8"/>
  <c r="T1206" i="8"/>
  <c r="X1205" i="8"/>
  <c r="V1205" i="8"/>
  <c r="W1205" i="8" s="1"/>
  <c r="U1205" i="8"/>
  <c r="T1205" i="8"/>
  <c r="X1203" i="8"/>
  <c r="V1203" i="8"/>
  <c r="W1203" i="8" s="1"/>
  <c r="U1203" i="8"/>
  <c r="U1204" i="8" s="1"/>
  <c r="T1203" i="8"/>
  <c r="X1201" i="8"/>
  <c r="V1201" i="8"/>
  <c r="W1201" i="8" s="1"/>
  <c r="U1201" i="8"/>
  <c r="T1201" i="8"/>
  <c r="X1200" i="8"/>
  <c r="V1200" i="8"/>
  <c r="U1200" i="8"/>
  <c r="T1200" i="8"/>
  <c r="X1198" i="8"/>
  <c r="V1198" i="8"/>
  <c r="U1198" i="8"/>
  <c r="U1199" i="8" s="1"/>
  <c r="T1198" i="8"/>
  <c r="X1196" i="8"/>
  <c r="V1196" i="8"/>
  <c r="W1196" i="8" s="1"/>
  <c r="U1196" i="8"/>
  <c r="T1196" i="8"/>
  <c r="X1194" i="8"/>
  <c r="V1194" i="8"/>
  <c r="W1194" i="8" s="1"/>
  <c r="U1194" i="8"/>
  <c r="T1194" i="8"/>
  <c r="X1193" i="8"/>
  <c r="V1193" i="8"/>
  <c r="W1193" i="8" s="1"/>
  <c r="U1193" i="8"/>
  <c r="T1193" i="8"/>
  <c r="X1192" i="8"/>
  <c r="V1192" i="8"/>
  <c r="U1192" i="8"/>
  <c r="T1192" i="8"/>
  <c r="X1190" i="8"/>
  <c r="V1190" i="8"/>
  <c r="W1190" i="8" s="1"/>
  <c r="U1190" i="8"/>
  <c r="T1190" i="8"/>
  <c r="X1186" i="8"/>
  <c r="V1186" i="8"/>
  <c r="W1186" i="8" s="1"/>
  <c r="U1186" i="8"/>
  <c r="T1186" i="8"/>
  <c r="X1185" i="8"/>
  <c r="V1185" i="8"/>
  <c r="V1187" i="8" s="1"/>
  <c r="U1185" i="8"/>
  <c r="U1187" i="8" s="1"/>
  <c r="T1185" i="8"/>
  <c r="X1183" i="8"/>
  <c r="V1183" i="8"/>
  <c r="V1184" i="8" s="1"/>
  <c r="U1183" i="8"/>
  <c r="U1184" i="8" s="1"/>
  <c r="T1183" i="8"/>
  <c r="X1181" i="8"/>
  <c r="V1181" i="8"/>
  <c r="W1181" i="8" s="1"/>
  <c r="U1181" i="8"/>
  <c r="T1181" i="8"/>
  <c r="X1180" i="8"/>
  <c r="V1180" i="8"/>
  <c r="W1180" i="8" s="1"/>
  <c r="U1180" i="8"/>
  <c r="T1180" i="8"/>
  <c r="X1179" i="8"/>
  <c r="V1179" i="8"/>
  <c r="W1179" i="8" s="1"/>
  <c r="U1179" i="8"/>
  <c r="T1179" i="8"/>
  <c r="X1178" i="8"/>
  <c r="V1178" i="8"/>
  <c r="U1178" i="8"/>
  <c r="T1178" i="8"/>
  <c r="X1176" i="8"/>
  <c r="V1176" i="8"/>
  <c r="V1177" i="8" s="1"/>
  <c r="W1177" i="8" s="1"/>
  <c r="U1176" i="8"/>
  <c r="U1177" i="8" s="1"/>
  <c r="T1176" i="8"/>
  <c r="X1174" i="8"/>
  <c r="V1174" i="8"/>
  <c r="W1174" i="8" s="1"/>
  <c r="U1174" i="8"/>
  <c r="T1174" i="8"/>
  <c r="X1173" i="8"/>
  <c r="V1173" i="8"/>
  <c r="W1173" i="8" s="1"/>
  <c r="U1173" i="8"/>
  <c r="T1173" i="8"/>
  <c r="X1172" i="8"/>
  <c r="V1172" i="8"/>
  <c r="W1172" i="8" s="1"/>
  <c r="U1172" i="8"/>
  <c r="T1172" i="8"/>
  <c r="X1170" i="8"/>
  <c r="V1170" i="8"/>
  <c r="W1170" i="8" s="1"/>
  <c r="U1170" i="8"/>
  <c r="U1171" i="8" s="1"/>
  <c r="T1170" i="8"/>
  <c r="X1168" i="8"/>
  <c r="V1168" i="8"/>
  <c r="W1168" i="8" s="1"/>
  <c r="U1168" i="8"/>
  <c r="T1168" i="8"/>
  <c r="X1167" i="8"/>
  <c r="V1167" i="8"/>
  <c r="W1167" i="8" s="1"/>
  <c r="U1167" i="8"/>
  <c r="T1167" i="8"/>
  <c r="X1165" i="8"/>
  <c r="V1165" i="8"/>
  <c r="W1165" i="8" s="1"/>
  <c r="U1165" i="8"/>
  <c r="T1165" i="8"/>
  <c r="X1164" i="8"/>
  <c r="V1164" i="8"/>
  <c r="W1164" i="8" s="1"/>
  <c r="U1164" i="8"/>
  <c r="T1164" i="8"/>
  <c r="X1163" i="8"/>
  <c r="V1163" i="8"/>
  <c r="W1163" i="8" s="1"/>
  <c r="U1163" i="8"/>
  <c r="U1166" i="8" s="1"/>
  <c r="T1163" i="8"/>
  <c r="X1161" i="8"/>
  <c r="V1161" i="8"/>
  <c r="W1161" i="8" s="1"/>
  <c r="U1161" i="8"/>
  <c r="T1161" i="8"/>
  <c r="X1160" i="8"/>
  <c r="V1160" i="8"/>
  <c r="U1160" i="8"/>
  <c r="U1162" i="8" s="1"/>
  <c r="T1160" i="8"/>
  <c r="X1157" i="8"/>
  <c r="V1157" i="8"/>
  <c r="W1157" i="8" s="1"/>
  <c r="U1157" i="8"/>
  <c r="T1157" i="8"/>
  <c r="X1156" i="8"/>
  <c r="V1156" i="8"/>
  <c r="W1156" i="8" s="1"/>
  <c r="U1156" i="8"/>
  <c r="T1156" i="8"/>
  <c r="X1153" i="8"/>
  <c r="V1153" i="8"/>
  <c r="W1153" i="8" s="1"/>
  <c r="U1153" i="8"/>
  <c r="T1153" i="8"/>
  <c r="X1152" i="8"/>
  <c r="V1152" i="8"/>
  <c r="W1152" i="8" s="1"/>
  <c r="U1152" i="8"/>
  <c r="T1152" i="8"/>
  <c r="X1151" i="8"/>
  <c r="V1151" i="8"/>
  <c r="W1151" i="8" s="1"/>
  <c r="U1151" i="8"/>
  <c r="T1151" i="8"/>
  <c r="X1150" i="8"/>
  <c r="V1150" i="8"/>
  <c r="W1150" i="8" s="1"/>
  <c r="U1150" i="8"/>
  <c r="T1150" i="8"/>
  <c r="X1148" i="8"/>
  <c r="V1148" i="8"/>
  <c r="W1148" i="8" s="1"/>
  <c r="U1148" i="8"/>
  <c r="U1149" i="8" s="1"/>
  <c r="T1148" i="8"/>
  <c r="X1146" i="8"/>
  <c r="V1146" i="8"/>
  <c r="W1146" i="8" s="1"/>
  <c r="U1146" i="8"/>
  <c r="U1147" i="8" s="1"/>
  <c r="T1146" i="8"/>
  <c r="X1144" i="8"/>
  <c r="V1144" i="8"/>
  <c r="W1144" i="8" s="1"/>
  <c r="U1144" i="8"/>
  <c r="T1144" i="8"/>
  <c r="X1143" i="8"/>
  <c r="V1143" i="8"/>
  <c r="W1143" i="8" s="1"/>
  <c r="U1143" i="8"/>
  <c r="T1143" i="8"/>
  <c r="X1142" i="8"/>
  <c r="V1142" i="8"/>
  <c r="W1142" i="8" s="1"/>
  <c r="U1142" i="8"/>
  <c r="T1142" i="8"/>
  <c r="X1139" i="8"/>
  <c r="V1139" i="8"/>
  <c r="U1139" i="8"/>
  <c r="T1139" i="8"/>
  <c r="X1138" i="8"/>
  <c r="V1138" i="8"/>
  <c r="W1138" i="8" s="1"/>
  <c r="U1138" i="8"/>
  <c r="T1138" i="8"/>
  <c r="X1137" i="8"/>
  <c r="V1137" i="8"/>
  <c r="W1137" i="8" s="1"/>
  <c r="U1137" i="8"/>
  <c r="T1137" i="8"/>
  <c r="X1135" i="8"/>
  <c r="V1135" i="8"/>
  <c r="W1135" i="8" s="1"/>
  <c r="U1135" i="8"/>
  <c r="T1135" i="8"/>
  <c r="X1134" i="8"/>
  <c r="V1134" i="8"/>
  <c r="W1134" i="8" s="1"/>
  <c r="U1134" i="8"/>
  <c r="T1134" i="8"/>
  <c r="X1133" i="8"/>
  <c r="V1133" i="8"/>
  <c r="W1133" i="8" s="1"/>
  <c r="U1133" i="8"/>
  <c r="T1133" i="8"/>
  <c r="X1132" i="8"/>
  <c r="V1132" i="8"/>
  <c r="W1132" i="8" s="1"/>
  <c r="U1132" i="8"/>
  <c r="T1132" i="8"/>
  <c r="X1131" i="8"/>
  <c r="V1131" i="8"/>
  <c r="U1131" i="8"/>
  <c r="T1131" i="8"/>
  <c r="X1129" i="8"/>
  <c r="V1129" i="8"/>
  <c r="W1129" i="8" s="1"/>
  <c r="U1129" i="8"/>
  <c r="T1129" i="8"/>
  <c r="X1128" i="8"/>
  <c r="V1128" i="8"/>
  <c r="W1128" i="8" s="1"/>
  <c r="U1128" i="8"/>
  <c r="U1130" i="8" s="1"/>
  <c r="T1128" i="8"/>
  <c r="X1126" i="8"/>
  <c r="V1126" i="8"/>
  <c r="W1126" i="8" s="1"/>
  <c r="U1126" i="8"/>
  <c r="U1127" i="8" s="1"/>
  <c r="T1126" i="8"/>
  <c r="X1124" i="8"/>
  <c r="V1124" i="8"/>
  <c r="U1124" i="8"/>
  <c r="U1125" i="8" s="1"/>
  <c r="T1124" i="8"/>
  <c r="X1122" i="8"/>
  <c r="V1122" i="8"/>
  <c r="W1122" i="8" s="1"/>
  <c r="U1122" i="8"/>
  <c r="T1122" i="8"/>
  <c r="X1121" i="8"/>
  <c r="V1121" i="8"/>
  <c r="W1121" i="8" s="1"/>
  <c r="U1121" i="8"/>
  <c r="T1121" i="8"/>
  <c r="X1120" i="8"/>
  <c r="V1120" i="8"/>
  <c r="W1120" i="8" s="1"/>
  <c r="U1120" i="8"/>
  <c r="T1120" i="8"/>
  <c r="X1119" i="8"/>
  <c r="V1119" i="8"/>
  <c r="W1119" i="8" s="1"/>
  <c r="U1119" i="8"/>
  <c r="T1119" i="8"/>
  <c r="X1118" i="8"/>
  <c r="V1118" i="8"/>
  <c r="W1118" i="8" s="1"/>
  <c r="U1118" i="8"/>
  <c r="U1123" i="8" s="1"/>
  <c r="T1118" i="8"/>
  <c r="X1116" i="8"/>
  <c r="V1116" i="8"/>
  <c r="W1116" i="8" s="1"/>
  <c r="U1116" i="8"/>
  <c r="T1116" i="8"/>
  <c r="X1115" i="8"/>
  <c r="V1115" i="8"/>
  <c r="U1115" i="8"/>
  <c r="T1115" i="8"/>
  <c r="X1113" i="8"/>
  <c r="V1113" i="8"/>
  <c r="W1113" i="8" s="1"/>
  <c r="U1113" i="8"/>
  <c r="T1113" i="8"/>
  <c r="X1112" i="8"/>
  <c r="V1112" i="8"/>
  <c r="W1112" i="8" s="1"/>
  <c r="U1112" i="8"/>
  <c r="T1112" i="8"/>
  <c r="X1111" i="8"/>
  <c r="V1111" i="8"/>
  <c r="U1111" i="8"/>
  <c r="T1111" i="8"/>
  <c r="X1110" i="8"/>
  <c r="V1110" i="8"/>
  <c r="W1110" i="8" s="1"/>
  <c r="U1110" i="8"/>
  <c r="T1110" i="8"/>
  <c r="X1109" i="8"/>
  <c r="V1109" i="8"/>
  <c r="W1109" i="8" s="1"/>
  <c r="U1109" i="8"/>
  <c r="T1109" i="8"/>
  <c r="X1108" i="8"/>
  <c r="V1108" i="8"/>
  <c r="W1108" i="8" s="1"/>
  <c r="U1108" i="8"/>
  <c r="T1108" i="8"/>
  <c r="X1102" i="8"/>
  <c r="V1102" i="8"/>
  <c r="W1102" i="8" s="1"/>
  <c r="U1102" i="8"/>
  <c r="T1102" i="8"/>
  <c r="X1101" i="8"/>
  <c r="V1101" i="8"/>
  <c r="U1101" i="8"/>
  <c r="T1101" i="8"/>
  <c r="X1099" i="8"/>
  <c r="V1099" i="8"/>
  <c r="W1099" i="8" s="1"/>
  <c r="U1099" i="8"/>
  <c r="T1099" i="8"/>
  <c r="X1098" i="8"/>
  <c r="V1098" i="8"/>
  <c r="W1098" i="8" s="1"/>
  <c r="U1098" i="8"/>
  <c r="T1098" i="8"/>
  <c r="X1097" i="8"/>
  <c r="V1097" i="8"/>
  <c r="U1097" i="8"/>
  <c r="T1097" i="8"/>
  <c r="X1095" i="8"/>
  <c r="V1095" i="8"/>
  <c r="U1095" i="8"/>
  <c r="T1095" i="8"/>
  <c r="X1094" i="8"/>
  <c r="V1094" i="8"/>
  <c r="W1094" i="8" s="1"/>
  <c r="U1094" i="8"/>
  <c r="T1094" i="8"/>
  <c r="X1092" i="8"/>
  <c r="V1092" i="8"/>
  <c r="U1092" i="8"/>
  <c r="U1093" i="8" s="1"/>
  <c r="T1092" i="8"/>
  <c r="X1089" i="8"/>
  <c r="V1089" i="8"/>
  <c r="U1089" i="8"/>
  <c r="U1090" i="8" s="1"/>
  <c r="T1089" i="8"/>
  <c r="X1087" i="8"/>
  <c r="V1087" i="8"/>
  <c r="W1087" i="8" s="1"/>
  <c r="U1087" i="8"/>
  <c r="T1087" i="8"/>
  <c r="X1086" i="8"/>
  <c r="V1086" i="8"/>
  <c r="W1086" i="8" s="1"/>
  <c r="U1086" i="8"/>
  <c r="T1086" i="8"/>
  <c r="X1085" i="8"/>
  <c r="V1085" i="8"/>
  <c r="W1085" i="8" s="1"/>
  <c r="U1085" i="8"/>
  <c r="T1085" i="8"/>
  <c r="X1084" i="8"/>
  <c r="V1084" i="8"/>
  <c r="W1084" i="8" s="1"/>
  <c r="U1084" i="8"/>
  <c r="T1084" i="8"/>
  <c r="X1083" i="8"/>
  <c r="V1083" i="8"/>
  <c r="W1083" i="8" s="1"/>
  <c r="U1083" i="8"/>
  <c r="T1083" i="8"/>
  <c r="X1082" i="8"/>
  <c r="V1082" i="8"/>
  <c r="W1082" i="8" s="1"/>
  <c r="U1082" i="8"/>
  <c r="T1082" i="8"/>
  <c r="X1080" i="8"/>
  <c r="V1080" i="8"/>
  <c r="W1080" i="8" s="1"/>
  <c r="U1080" i="8"/>
  <c r="T1080" i="8"/>
  <c r="X1079" i="8"/>
  <c r="V1079" i="8"/>
  <c r="W1079" i="8" s="1"/>
  <c r="U1079" i="8"/>
  <c r="T1079" i="8"/>
  <c r="X1078" i="8"/>
  <c r="V1078" i="8"/>
  <c r="W1078" i="8" s="1"/>
  <c r="U1078" i="8"/>
  <c r="T1078" i="8"/>
  <c r="X1076" i="8"/>
  <c r="V1076" i="8"/>
  <c r="W1076" i="8" s="1"/>
  <c r="U1076" i="8"/>
  <c r="T1076" i="8"/>
  <c r="X1075" i="8"/>
  <c r="V1075" i="8"/>
  <c r="W1075" i="8" s="1"/>
  <c r="U1075" i="8"/>
  <c r="T1075" i="8"/>
  <c r="X1073" i="8"/>
  <c r="V1073" i="8"/>
  <c r="W1073" i="8" s="1"/>
  <c r="U1073" i="8"/>
  <c r="T1073" i="8"/>
  <c r="X1072" i="8"/>
  <c r="V1072" i="8"/>
  <c r="W1072" i="8" s="1"/>
  <c r="U1072" i="8"/>
  <c r="T1072" i="8"/>
  <c r="X1071" i="8"/>
  <c r="V1071" i="8"/>
  <c r="W1071" i="8" s="1"/>
  <c r="U1071" i="8"/>
  <c r="T1071" i="8"/>
  <c r="X1070" i="8"/>
  <c r="V1070" i="8"/>
  <c r="W1070" i="8" s="1"/>
  <c r="U1070" i="8"/>
  <c r="T1070" i="8"/>
  <c r="X1068" i="8"/>
  <c r="V1068" i="8"/>
  <c r="W1068" i="8" s="1"/>
  <c r="U1068" i="8"/>
  <c r="T1068" i="8"/>
  <c r="X1067" i="8"/>
  <c r="V1067" i="8"/>
  <c r="W1067" i="8" s="1"/>
  <c r="U1067" i="8"/>
  <c r="T1067" i="8"/>
  <c r="X1066" i="8"/>
  <c r="V1066" i="8"/>
  <c r="W1066" i="8" s="1"/>
  <c r="U1066" i="8"/>
  <c r="T1066" i="8"/>
  <c r="X1064" i="8"/>
  <c r="V1064" i="8"/>
  <c r="U1064" i="8"/>
  <c r="T1064" i="8"/>
  <c r="X1060" i="8"/>
  <c r="V1060" i="8"/>
  <c r="U1060" i="8"/>
  <c r="T1060" i="8"/>
  <c r="X1057" i="8"/>
  <c r="V1057" i="8"/>
  <c r="W1057" i="8" s="1"/>
  <c r="U1057" i="8"/>
  <c r="T1057" i="8"/>
  <c r="X1056" i="8"/>
  <c r="V1056" i="8"/>
  <c r="W1056" i="8" s="1"/>
  <c r="U1056" i="8"/>
  <c r="T1056" i="8"/>
  <c r="X1055" i="8"/>
  <c r="V1055" i="8"/>
  <c r="U1055" i="8"/>
  <c r="T1055" i="8"/>
  <c r="X1053" i="8"/>
  <c r="V1053" i="8"/>
  <c r="W1053" i="8" s="1"/>
  <c r="U1053" i="8"/>
  <c r="T1053" i="8"/>
  <c r="X1052" i="8"/>
  <c r="V1052" i="8"/>
  <c r="W1052" i="8" s="1"/>
  <c r="U1052" i="8"/>
  <c r="T1052" i="8"/>
  <c r="X1051" i="8"/>
  <c r="V1051" i="8"/>
  <c r="U1051" i="8"/>
  <c r="T1051" i="8"/>
  <c r="X1050" i="8"/>
  <c r="V1050" i="8"/>
  <c r="W1050" i="8" s="1"/>
  <c r="U1050" i="8"/>
  <c r="T1050" i="8"/>
  <c r="X1049" i="8"/>
  <c r="V1049" i="8"/>
  <c r="W1049" i="8" s="1"/>
  <c r="U1049" i="8"/>
  <c r="T1049" i="8"/>
  <c r="X1048" i="8"/>
  <c r="V1048" i="8"/>
  <c r="W1048" i="8" s="1"/>
  <c r="U1048" i="8"/>
  <c r="T1048" i="8"/>
  <c r="X1047" i="8"/>
  <c r="V1047" i="8"/>
  <c r="W1047" i="8" s="1"/>
  <c r="U1047" i="8"/>
  <c r="T1047" i="8"/>
  <c r="X1046" i="8"/>
  <c r="V1046" i="8"/>
  <c r="W1046" i="8" s="1"/>
  <c r="U1046" i="8"/>
  <c r="T1046" i="8"/>
  <c r="X1045" i="8"/>
  <c r="V1045" i="8"/>
  <c r="W1045" i="8" s="1"/>
  <c r="U1045" i="8"/>
  <c r="T1045" i="8"/>
  <c r="X1044" i="8"/>
  <c r="V1044" i="8"/>
  <c r="W1044" i="8" s="1"/>
  <c r="U1044" i="8"/>
  <c r="T1044" i="8"/>
  <c r="X1024" i="8"/>
  <c r="V1024" i="8"/>
  <c r="U1024" i="8"/>
  <c r="U1028" i="8" s="1"/>
  <c r="T1024" i="8"/>
  <c r="X1022" i="8"/>
  <c r="V1022" i="8"/>
  <c r="W1022" i="8" s="1"/>
  <c r="U1022" i="8"/>
  <c r="U1023" i="8" s="1"/>
  <c r="T1022" i="8"/>
  <c r="X1020" i="8"/>
  <c r="V1020" i="8"/>
  <c r="W1020" i="8" s="1"/>
  <c r="U1020" i="8"/>
  <c r="U1021" i="8" s="1"/>
  <c r="T1020" i="8"/>
  <c r="X1018" i="8"/>
  <c r="V1018" i="8"/>
  <c r="W1018" i="8" s="1"/>
  <c r="U1018" i="8"/>
  <c r="T1018" i="8"/>
  <c r="X1017" i="8"/>
  <c r="V1017" i="8"/>
  <c r="U1017" i="8"/>
  <c r="T1017" i="8"/>
  <c r="U1016" i="8"/>
  <c r="X1005" i="8"/>
  <c r="V1005" i="8"/>
  <c r="W1005" i="8" s="1"/>
  <c r="U1005" i="8"/>
  <c r="U1006" i="8" s="1"/>
  <c r="T1005" i="8"/>
  <c r="X1003" i="8"/>
  <c r="V1003" i="8"/>
  <c r="W1003" i="8" s="1"/>
  <c r="U1003" i="8"/>
  <c r="T1003" i="8"/>
  <c r="X1002" i="8"/>
  <c r="V1002" i="8"/>
  <c r="V1004" i="8" s="1"/>
  <c r="U1002" i="8"/>
  <c r="U1004" i="8" s="1"/>
  <c r="T1002" i="8"/>
  <c r="X1000" i="8"/>
  <c r="V1000" i="8"/>
  <c r="V1001" i="8" s="1"/>
  <c r="U1000" i="8"/>
  <c r="U1001" i="8" s="1"/>
  <c r="T1000" i="8"/>
  <c r="X998" i="8"/>
  <c r="V998" i="8"/>
  <c r="W998" i="8" s="1"/>
  <c r="U998" i="8"/>
  <c r="T998" i="8"/>
  <c r="X997" i="8"/>
  <c r="V997" i="8"/>
  <c r="W997" i="8" s="1"/>
  <c r="U997" i="8"/>
  <c r="T997" i="8"/>
  <c r="X996" i="8"/>
  <c r="V996" i="8"/>
  <c r="U996" i="8"/>
  <c r="T996" i="8"/>
  <c r="X994" i="8"/>
  <c r="V994" i="8"/>
  <c r="W994" i="8" s="1"/>
  <c r="U994" i="8"/>
  <c r="T994" i="8"/>
  <c r="X983" i="8"/>
  <c r="V983" i="8"/>
  <c r="W983" i="8" s="1"/>
  <c r="U983" i="8"/>
  <c r="T983" i="8"/>
  <c r="X982" i="8"/>
  <c r="V982" i="8"/>
  <c r="W982" i="8" s="1"/>
  <c r="U982" i="8"/>
  <c r="T982" i="8"/>
  <c r="X981" i="8"/>
  <c r="V981" i="8"/>
  <c r="W981" i="8" s="1"/>
  <c r="U981" i="8"/>
  <c r="T981" i="8"/>
  <c r="X980" i="8"/>
  <c r="V980" i="8"/>
  <c r="U980" i="8"/>
  <c r="T980" i="8"/>
  <c r="X978" i="8"/>
  <c r="V978" i="8"/>
  <c r="W978" i="8" s="1"/>
  <c r="U978" i="8"/>
  <c r="T978" i="8"/>
  <c r="X976" i="8"/>
  <c r="V976" i="8"/>
  <c r="W976" i="8" s="1"/>
  <c r="U976" i="8"/>
  <c r="T976" i="8"/>
  <c r="X974" i="8"/>
  <c r="V974" i="8"/>
  <c r="U974" i="8"/>
  <c r="U975" i="8" s="1"/>
  <c r="T974" i="8"/>
  <c r="X972" i="8"/>
  <c r="V972" i="8"/>
  <c r="W972" i="8" s="1"/>
  <c r="U972" i="8"/>
  <c r="U973" i="8" s="1"/>
  <c r="T972" i="8"/>
  <c r="X970" i="8"/>
  <c r="V970" i="8"/>
  <c r="U970" i="8"/>
  <c r="U971" i="8" s="1"/>
  <c r="T970" i="8"/>
  <c r="X968" i="8"/>
  <c r="V968" i="8"/>
  <c r="W968" i="8" s="1"/>
  <c r="U968" i="8"/>
  <c r="U969" i="8" s="1"/>
  <c r="T968" i="8"/>
  <c r="X965" i="8"/>
  <c r="V965" i="8"/>
  <c r="U965" i="8"/>
  <c r="U966" i="8" s="1"/>
  <c r="T965" i="8"/>
  <c r="X963" i="8"/>
  <c r="V963" i="8"/>
  <c r="U963" i="8"/>
  <c r="U964" i="8" s="1"/>
  <c r="T963" i="8"/>
  <c r="X961" i="8"/>
  <c r="V961" i="8"/>
  <c r="W961" i="8" s="1"/>
  <c r="U961" i="8"/>
  <c r="T961" i="8"/>
  <c r="X960" i="8"/>
  <c r="V960" i="8"/>
  <c r="W960" i="8" s="1"/>
  <c r="U960" i="8"/>
  <c r="T960" i="8"/>
  <c r="X959" i="8"/>
  <c r="V959" i="8"/>
  <c r="W959" i="8" s="1"/>
  <c r="U959" i="8"/>
  <c r="T959" i="8"/>
  <c r="X958" i="8"/>
  <c r="V958" i="8"/>
  <c r="W958" i="8" s="1"/>
  <c r="U958" i="8"/>
  <c r="T958" i="8"/>
  <c r="X956" i="8"/>
  <c r="V956" i="8"/>
  <c r="W956" i="8" s="1"/>
  <c r="U956" i="8"/>
  <c r="T956" i="8"/>
  <c r="X955" i="8"/>
  <c r="V955" i="8"/>
  <c r="W955" i="8" s="1"/>
  <c r="U955" i="8"/>
  <c r="U957" i="8" s="1"/>
  <c r="T955" i="8"/>
  <c r="X953" i="8"/>
  <c r="V953" i="8"/>
  <c r="W953" i="8" s="1"/>
  <c r="U953" i="8"/>
  <c r="T953" i="8"/>
  <c r="X952" i="8"/>
  <c r="V952" i="8"/>
  <c r="U952" i="8"/>
  <c r="T952" i="8"/>
  <c r="X951" i="8"/>
  <c r="V951" i="8"/>
  <c r="W951" i="8" s="1"/>
  <c r="U951" i="8"/>
  <c r="T951" i="8"/>
  <c r="X949" i="8"/>
  <c r="V949" i="8"/>
  <c r="W949" i="8" s="1"/>
  <c r="U949" i="8"/>
  <c r="T949" i="8"/>
  <c r="V946" i="8"/>
  <c r="W946" i="8" s="1"/>
  <c r="U946" i="8"/>
  <c r="X943" i="8"/>
  <c r="V943" i="8"/>
  <c r="W943" i="8" s="1"/>
  <c r="U943" i="8"/>
  <c r="U944" i="8" s="1"/>
  <c r="T943" i="8"/>
  <c r="X941" i="8"/>
  <c r="V941" i="8"/>
  <c r="U941" i="8"/>
  <c r="U942" i="8" s="1"/>
  <c r="T941" i="8"/>
  <c r="X938" i="8"/>
  <c r="V938" i="8"/>
  <c r="W938" i="8" s="1"/>
  <c r="U938" i="8"/>
  <c r="T938" i="8"/>
  <c r="X934" i="8"/>
  <c r="V934" i="8"/>
  <c r="W934" i="8" s="1"/>
  <c r="U934" i="8"/>
  <c r="T934" i="8"/>
  <c r="X933" i="8"/>
  <c r="V933" i="8"/>
  <c r="W933" i="8" s="1"/>
  <c r="U933" i="8"/>
  <c r="T933" i="8"/>
  <c r="X932" i="8"/>
  <c r="V932" i="8"/>
  <c r="W932" i="8" s="1"/>
  <c r="U932" i="8"/>
  <c r="T932" i="8"/>
  <c r="X930" i="8"/>
  <c r="V930" i="8"/>
  <c r="W930" i="8" s="1"/>
  <c r="U930" i="8"/>
  <c r="T930" i="8"/>
  <c r="X929" i="8"/>
  <c r="V929" i="8"/>
  <c r="W929" i="8" s="1"/>
  <c r="U929" i="8"/>
  <c r="U931" i="8" s="1"/>
  <c r="T929" i="8"/>
  <c r="X927" i="8"/>
  <c r="V927" i="8"/>
  <c r="U927" i="8"/>
  <c r="U928" i="8" s="1"/>
  <c r="T927" i="8"/>
  <c r="X925" i="8"/>
  <c r="V925" i="8"/>
  <c r="W925" i="8" s="1"/>
  <c r="U925" i="8"/>
  <c r="T925" i="8"/>
  <c r="X924" i="8"/>
  <c r="V924" i="8"/>
  <c r="W924" i="8" s="1"/>
  <c r="U924" i="8"/>
  <c r="T924" i="8"/>
  <c r="X923" i="8"/>
  <c r="V923" i="8"/>
  <c r="W923" i="8" s="1"/>
  <c r="U923" i="8"/>
  <c r="T923" i="8"/>
  <c r="X922" i="8"/>
  <c r="V922" i="8"/>
  <c r="U922" i="8"/>
  <c r="T922" i="8"/>
  <c r="X920" i="8"/>
  <c r="V920" i="8"/>
  <c r="W920" i="8" s="1"/>
  <c r="U920" i="8"/>
  <c r="T920" i="8"/>
  <c r="X919" i="8"/>
  <c r="V919" i="8"/>
  <c r="W919" i="8" s="1"/>
  <c r="U919" i="8"/>
  <c r="T919" i="8"/>
  <c r="X918" i="8"/>
  <c r="V918" i="8"/>
  <c r="W918" i="8" s="1"/>
  <c r="U918" i="8"/>
  <c r="T918" i="8"/>
  <c r="X917" i="8"/>
  <c r="V917" i="8"/>
  <c r="W917" i="8" s="1"/>
  <c r="U917" i="8"/>
  <c r="T917" i="8"/>
  <c r="X916" i="8"/>
  <c r="V916" i="8"/>
  <c r="W916" i="8" s="1"/>
  <c r="U916" i="8"/>
  <c r="T916" i="8"/>
  <c r="X915" i="8"/>
  <c r="V915" i="8"/>
  <c r="W915" i="8" s="1"/>
  <c r="U915" i="8"/>
  <c r="T915" i="8"/>
  <c r="X914" i="8"/>
  <c r="V914" i="8"/>
  <c r="W914" i="8" s="1"/>
  <c r="U914" i="8"/>
  <c r="T914" i="8"/>
  <c r="X913" i="8"/>
  <c r="V913" i="8"/>
  <c r="W913" i="8" s="1"/>
  <c r="U913" i="8"/>
  <c r="T913" i="8"/>
  <c r="X912" i="8"/>
  <c r="V912" i="8"/>
  <c r="U912" i="8"/>
  <c r="T912" i="8"/>
  <c r="X911" i="8"/>
  <c r="V911" i="8"/>
  <c r="W911" i="8" s="1"/>
  <c r="U911" i="8"/>
  <c r="T911" i="8"/>
  <c r="X910" i="8"/>
  <c r="V910" i="8"/>
  <c r="W910" i="8" s="1"/>
  <c r="U910" i="8"/>
  <c r="T910" i="8"/>
  <c r="X909" i="8"/>
  <c r="V909" i="8"/>
  <c r="W909" i="8" s="1"/>
  <c r="U909" i="8"/>
  <c r="T909" i="8"/>
  <c r="X908" i="8"/>
  <c r="V908" i="8"/>
  <c r="W908" i="8" s="1"/>
  <c r="U908" i="8"/>
  <c r="T908" i="8"/>
  <c r="X907" i="8"/>
  <c r="V907" i="8"/>
  <c r="W907" i="8" s="1"/>
  <c r="U907" i="8"/>
  <c r="T907" i="8"/>
  <c r="X906" i="8"/>
  <c r="V906" i="8"/>
  <c r="W906" i="8" s="1"/>
  <c r="U906" i="8"/>
  <c r="T906" i="8"/>
  <c r="X905" i="8"/>
  <c r="V905" i="8"/>
  <c r="W905" i="8" s="1"/>
  <c r="U905" i="8"/>
  <c r="T905" i="8"/>
  <c r="X904" i="8"/>
  <c r="V904" i="8"/>
  <c r="W904" i="8" s="1"/>
  <c r="U904" i="8"/>
  <c r="T904" i="8"/>
  <c r="X903" i="8"/>
  <c r="V903" i="8"/>
  <c r="W903" i="8" s="1"/>
  <c r="U903" i="8"/>
  <c r="T903" i="8"/>
  <c r="X902" i="8"/>
  <c r="V902" i="8"/>
  <c r="W902" i="8" s="1"/>
  <c r="U902" i="8"/>
  <c r="T902" i="8"/>
  <c r="X901" i="8"/>
  <c r="V901" i="8"/>
  <c r="W901" i="8" s="1"/>
  <c r="U901" i="8"/>
  <c r="T901" i="8"/>
  <c r="X900" i="8"/>
  <c r="V900" i="8"/>
  <c r="W900" i="8" s="1"/>
  <c r="U900" i="8"/>
  <c r="T900" i="8"/>
  <c r="X897" i="8"/>
  <c r="V897" i="8"/>
  <c r="W897" i="8" s="1"/>
  <c r="U897" i="8"/>
  <c r="T897" i="8"/>
  <c r="X896" i="8"/>
  <c r="V896" i="8"/>
  <c r="W896" i="8" s="1"/>
  <c r="U896" i="8"/>
  <c r="T896" i="8"/>
  <c r="X894" i="8"/>
  <c r="V894" i="8"/>
  <c r="W894" i="8" s="1"/>
  <c r="U894" i="8"/>
  <c r="T894" i="8"/>
  <c r="X893" i="8"/>
  <c r="V893" i="8"/>
  <c r="W893" i="8" s="1"/>
  <c r="U893" i="8"/>
  <c r="U895" i="8" s="1"/>
  <c r="T893" i="8"/>
  <c r="X887" i="8"/>
  <c r="V887" i="8"/>
  <c r="W887" i="8" s="1"/>
  <c r="U887" i="8"/>
  <c r="T887" i="8"/>
  <c r="X885" i="8"/>
  <c r="V885" i="8"/>
  <c r="W885" i="8" s="1"/>
  <c r="U885" i="8"/>
  <c r="T885" i="8"/>
  <c r="X884" i="8"/>
  <c r="V884" i="8"/>
  <c r="W884" i="8" s="1"/>
  <c r="U884" i="8"/>
  <c r="T884" i="8"/>
  <c r="X883" i="8"/>
  <c r="V883" i="8"/>
  <c r="W883" i="8" s="1"/>
  <c r="U883" i="8"/>
  <c r="T883" i="8"/>
  <c r="X882" i="8"/>
  <c r="V882" i="8"/>
  <c r="W882" i="8" s="1"/>
  <c r="U882" i="8"/>
  <c r="T882" i="8"/>
  <c r="X881" i="8"/>
  <c r="V881" i="8"/>
  <c r="W881" i="8" s="1"/>
  <c r="U881" i="8"/>
  <c r="T881" i="8"/>
  <c r="X879" i="8"/>
  <c r="V879" i="8"/>
  <c r="W879" i="8" s="1"/>
  <c r="U879" i="8"/>
  <c r="T879" i="8"/>
  <c r="X878" i="8"/>
  <c r="V878" i="8"/>
  <c r="W878" i="8" s="1"/>
  <c r="U878" i="8"/>
  <c r="T878" i="8"/>
  <c r="X877" i="8"/>
  <c r="V877" i="8"/>
  <c r="W877" i="8" s="1"/>
  <c r="U877" i="8"/>
  <c r="T877" i="8"/>
  <c r="X876" i="8"/>
  <c r="V876" i="8"/>
  <c r="W876" i="8" s="1"/>
  <c r="U876" i="8"/>
  <c r="T876" i="8"/>
  <c r="X875" i="8"/>
  <c r="V875" i="8"/>
  <c r="W875" i="8" s="1"/>
  <c r="U875" i="8"/>
  <c r="T875" i="8"/>
  <c r="X874" i="8"/>
  <c r="V874" i="8"/>
  <c r="W874" i="8" s="1"/>
  <c r="U874" i="8"/>
  <c r="T874" i="8"/>
  <c r="X871" i="8"/>
  <c r="V871" i="8"/>
  <c r="W871" i="8" s="1"/>
  <c r="U871" i="8"/>
  <c r="T871" i="8"/>
  <c r="X870" i="8"/>
  <c r="V870" i="8"/>
  <c r="W870" i="8" s="1"/>
  <c r="U870" i="8"/>
  <c r="T870" i="8"/>
  <c r="X869" i="8"/>
  <c r="V869" i="8"/>
  <c r="W869" i="8" s="1"/>
  <c r="U869" i="8"/>
  <c r="T869" i="8"/>
  <c r="X868" i="8"/>
  <c r="V868" i="8"/>
  <c r="U868" i="8"/>
  <c r="T868" i="8"/>
  <c r="X867" i="8"/>
  <c r="V867" i="8"/>
  <c r="W867" i="8" s="1"/>
  <c r="U867" i="8"/>
  <c r="T867" i="8"/>
  <c r="X866" i="8"/>
  <c r="V866" i="8"/>
  <c r="W866" i="8" s="1"/>
  <c r="U866" i="8"/>
  <c r="T866" i="8"/>
  <c r="X865" i="8"/>
  <c r="V865" i="8"/>
  <c r="W865" i="8" s="1"/>
  <c r="U865" i="8"/>
  <c r="T865" i="8"/>
  <c r="X864" i="8"/>
  <c r="V864" i="8"/>
  <c r="W864" i="8" s="1"/>
  <c r="U864" i="8"/>
  <c r="T864" i="8"/>
  <c r="X863" i="8"/>
  <c r="V863" i="8"/>
  <c r="W863" i="8" s="1"/>
  <c r="U863" i="8"/>
  <c r="T863" i="8"/>
  <c r="X862" i="8"/>
  <c r="V862" i="8"/>
  <c r="W862" i="8" s="1"/>
  <c r="U862" i="8"/>
  <c r="T862" i="8"/>
  <c r="X859" i="8"/>
  <c r="V859" i="8"/>
  <c r="W859" i="8" s="1"/>
  <c r="U859" i="8"/>
  <c r="T859" i="8"/>
  <c r="X858" i="8"/>
  <c r="V858" i="8"/>
  <c r="W858" i="8" s="1"/>
  <c r="U858" i="8"/>
  <c r="T858" i="8"/>
  <c r="X856" i="8"/>
  <c r="V856" i="8"/>
  <c r="W856" i="8" s="1"/>
  <c r="U856" i="8"/>
  <c r="T856" i="8"/>
  <c r="X855" i="8"/>
  <c r="V855" i="8"/>
  <c r="W855" i="8" s="1"/>
  <c r="U855" i="8"/>
  <c r="T855" i="8"/>
  <c r="X854" i="8"/>
  <c r="V854" i="8"/>
  <c r="U854" i="8"/>
  <c r="T854" i="8"/>
  <c r="X850" i="8"/>
  <c r="V850" i="8"/>
  <c r="W850" i="8" s="1"/>
  <c r="U850" i="8"/>
  <c r="U851" i="8" s="1"/>
  <c r="T850" i="8"/>
  <c r="X848" i="8"/>
  <c r="V848" i="8"/>
  <c r="W848" i="8" s="1"/>
  <c r="U848" i="8"/>
  <c r="U849" i="8" s="1"/>
  <c r="T848" i="8"/>
  <c r="X846" i="8"/>
  <c r="V846" i="8"/>
  <c r="V847" i="8" s="1"/>
  <c r="U846" i="8"/>
  <c r="U847" i="8" s="1"/>
  <c r="T846" i="8"/>
  <c r="X844" i="8"/>
  <c r="V844" i="8"/>
  <c r="W844" i="8" s="1"/>
  <c r="U844" i="8"/>
  <c r="T844" i="8"/>
  <c r="X843" i="8"/>
  <c r="V843" i="8"/>
  <c r="W843" i="8" s="1"/>
  <c r="U843" i="8"/>
  <c r="U845" i="8" s="1"/>
  <c r="T843" i="8"/>
  <c r="X840" i="8"/>
  <c r="V840" i="8"/>
  <c r="W840" i="8" s="1"/>
  <c r="U840" i="8"/>
  <c r="T840" i="8"/>
  <c r="X839" i="8"/>
  <c r="V839" i="8"/>
  <c r="W839" i="8" s="1"/>
  <c r="U839" i="8"/>
  <c r="T839" i="8"/>
  <c r="X838" i="8"/>
  <c r="V838" i="8"/>
  <c r="W838" i="8" s="1"/>
  <c r="U838" i="8"/>
  <c r="T838" i="8"/>
  <c r="X837" i="8"/>
  <c r="V837" i="8"/>
  <c r="U837" i="8"/>
  <c r="T837" i="8"/>
  <c r="X835" i="8"/>
  <c r="V835" i="8"/>
  <c r="W835" i="8" s="1"/>
  <c r="U835" i="8"/>
  <c r="T835" i="8"/>
  <c r="X834" i="8"/>
  <c r="V834" i="8"/>
  <c r="W834" i="8" s="1"/>
  <c r="U834" i="8"/>
  <c r="T834" i="8"/>
  <c r="X832" i="8"/>
  <c r="V832" i="8"/>
  <c r="W832" i="8" s="1"/>
  <c r="U832" i="8"/>
  <c r="T832" i="8"/>
  <c r="X831" i="8"/>
  <c r="V831" i="8"/>
  <c r="U831" i="8"/>
  <c r="T831" i="8"/>
  <c r="X829" i="8"/>
  <c r="V829" i="8"/>
  <c r="W829" i="8" s="1"/>
  <c r="U829" i="8"/>
  <c r="U830" i="8" s="1"/>
  <c r="T829" i="8"/>
  <c r="X827" i="8"/>
  <c r="V827" i="8"/>
  <c r="W827" i="8" s="1"/>
  <c r="U827" i="8"/>
  <c r="T827" i="8"/>
  <c r="X826" i="8"/>
  <c r="V826" i="8"/>
  <c r="W826" i="8" s="1"/>
  <c r="U826" i="8"/>
  <c r="U828" i="8" s="1"/>
  <c r="T826" i="8"/>
  <c r="X824" i="8"/>
  <c r="V824" i="8"/>
  <c r="U824" i="8"/>
  <c r="T824" i="8"/>
  <c r="X820" i="8"/>
  <c r="V820" i="8"/>
  <c r="W820" i="8" s="1"/>
  <c r="U820" i="8"/>
  <c r="T820" i="8"/>
  <c r="X819" i="8"/>
  <c r="V819" i="8"/>
  <c r="W819" i="8" s="1"/>
  <c r="U819" i="8"/>
  <c r="T819" i="8"/>
  <c r="X817" i="8"/>
  <c r="V817" i="8"/>
  <c r="W817" i="8" s="1"/>
  <c r="U817" i="8"/>
  <c r="T817" i="8"/>
  <c r="X816" i="8"/>
  <c r="V816" i="8"/>
  <c r="W816" i="8" s="1"/>
  <c r="U816" i="8"/>
  <c r="T816" i="8"/>
  <c r="X815" i="8"/>
  <c r="V815" i="8"/>
  <c r="W815" i="8" s="1"/>
  <c r="U815" i="8"/>
  <c r="T815" i="8"/>
  <c r="X814" i="8"/>
  <c r="V814" i="8"/>
  <c r="W814" i="8" s="1"/>
  <c r="U814" i="8"/>
  <c r="T814" i="8"/>
  <c r="X813" i="8"/>
  <c r="V813" i="8"/>
  <c r="W813" i="8" s="1"/>
  <c r="U813" i="8"/>
  <c r="T813" i="8"/>
  <c r="X812" i="8"/>
  <c r="V812" i="8"/>
  <c r="U812" i="8"/>
  <c r="T812" i="8"/>
  <c r="X810" i="8"/>
  <c r="V810" i="8"/>
  <c r="W810" i="8" s="1"/>
  <c r="U810" i="8"/>
  <c r="T810" i="8"/>
  <c r="X805" i="8"/>
  <c r="V805" i="8"/>
  <c r="W805" i="8" s="1"/>
  <c r="U805" i="8"/>
  <c r="T805" i="8"/>
  <c r="X804" i="8"/>
  <c r="V804" i="8"/>
  <c r="W804" i="8" s="1"/>
  <c r="U804" i="8"/>
  <c r="T804" i="8"/>
  <c r="X803" i="8"/>
  <c r="V803" i="8"/>
  <c r="U803" i="8"/>
  <c r="T803" i="8"/>
  <c r="X801" i="8"/>
  <c r="V801" i="8"/>
  <c r="W801" i="8" s="1"/>
  <c r="U801" i="8"/>
  <c r="T801" i="8"/>
  <c r="X800" i="8"/>
  <c r="V800" i="8"/>
  <c r="W800" i="8" s="1"/>
  <c r="U800" i="8"/>
  <c r="T800" i="8"/>
  <c r="X799" i="8"/>
  <c r="V799" i="8"/>
  <c r="W799" i="8" s="1"/>
  <c r="U799" i="8"/>
  <c r="T799" i="8"/>
  <c r="X798" i="8"/>
  <c r="V798" i="8"/>
  <c r="W798" i="8" s="1"/>
  <c r="U798" i="8"/>
  <c r="T798" i="8"/>
  <c r="X796" i="8"/>
  <c r="V796" i="8"/>
  <c r="W796" i="8" s="1"/>
  <c r="U796" i="8"/>
  <c r="T796" i="8"/>
  <c r="X794" i="8"/>
  <c r="V794" i="8"/>
  <c r="W794" i="8" s="1"/>
  <c r="U794" i="8"/>
  <c r="T794" i="8"/>
  <c r="X793" i="8"/>
  <c r="V793" i="8"/>
  <c r="W793" i="8" s="1"/>
  <c r="U793" i="8"/>
  <c r="T793" i="8"/>
  <c r="X792" i="8"/>
  <c r="V792" i="8"/>
  <c r="W792" i="8" s="1"/>
  <c r="U792" i="8"/>
  <c r="T792" i="8"/>
  <c r="X791" i="8"/>
  <c r="V791" i="8"/>
  <c r="W791" i="8" s="1"/>
  <c r="U791" i="8"/>
  <c r="T791" i="8"/>
  <c r="X790" i="8"/>
  <c r="V790" i="8"/>
  <c r="W790" i="8" s="1"/>
  <c r="U790" i="8"/>
  <c r="T790" i="8"/>
  <c r="X789" i="8"/>
  <c r="V789" i="8"/>
  <c r="W789" i="8" s="1"/>
  <c r="U789" i="8"/>
  <c r="T789" i="8"/>
  <c r="X788" i="8"/>
  <c r="V788" i="8"/>
  <c r="W788" i="8" s="1"/>
  <c r="U788" i="8"/>
  <c r="T788" i="8"/>
  <c r="X787" i="8"/>
  <c r="V787" i="8"/>
  <c r="W787" i="8" s="1"/>
  <c r="U787" i="8"/>
  <c r="U795" i="8" s="1"/>
  <c r="T787" i="8"/>
  <c r="X785" i="8"/>
  <c r="V785" i="8"/>
  <c r="W785" i="8" s="1"/>
  <c r="U785" i="8"/>
  <c r="T785" i="8"/>
  <c r="X784" i="8"/>
  <c r="V784" i="8"/>
  <c r="W784" i="8" s="1"/>
  <c r="U784" i="8"/>
  <c r="T784" i="8"/>
  <c r="X783" i="8"/>
  <c r="V783" i="8"/>
  <c r="W783" i="8" s="1"/>
  <c r="U783" i="8"/>
  <c r="T783" i="8"/>
  <c r="X780" i="8"/>
  <c r="V780" i="8"/>
  <c r="W780" i="8" s="1"/>
  <c r="U780" i="8"/>
  <c r="T780" i="8"/>
  <c r="X779" i="8"/>
  <c r="V779" i="8"/>
  <c r="W779" i="8" s="1"/>
  <c r="U779" i="8"/>
  <c r="T779" i="8"/>
  <c r="X778" i="8"/>
  <c r="V778" i="8"/>
  <c r="W778" i="8" s="1"/>
  <c r="U778" i="8"/>
  <c r="T778" i="8"/>
  <c r="X777" i="8"/>
  <c r="V777" i="8"/>
  <c r="W777" i="8" s="1"/>
  <c r="U777" i="8"/>
  <c r="T777" i="8"/>
  <c r="X776" i="8"/>
  <c r="V776" i="8"/>
  <c r="W776" i="8" s="1"/>
  <c r="U776" i="8"/>
  <c r="T776" i="8"/>
  <c r="X775" i="8"/>
  <c r="V775" i="8"/>
  <c r="W775" i="8" s="1"/>
  <c r="U775" i="8"/>
  <c r="T775" i="8"/>
  <c r="X774" i="8"/>
  <c r="V774" i="8"/>
  <c r="U774" i="8"/>
  <c r="T774" i="8"/>
  <c r="X771" i="8"/>
  <c r="V771" i="8"/>
  <c r="W771" i="8" s="1"/>
  <c r="U771" i="8"/>
  <c r="T771" i="8"/>
  <c r="X770" i="8"/>
  <c r="V770" i="8"/>
  <c r="W770" i="8" s="1"/>
  <c r="U770" i="8"/>
  <c r="T770" i="8"/>
  <c r="X769" i="8"/>
  <c r="V769" i="8"/>
  <c r="W769" i="8" s="1"/>
  <c r="U769" i="8"/>
  <c r="T769" i="8"/>
  <c r="X768" i="8"/>
  <c r="V768" i="8"/>
  <c r="W768" i="8" s="1"/>
  <c r="U768" i="8"/>
  <c r="T768" i="8"/>
  <c r="X767" i="8"/>
  <c r="V767" i="8"/>
  <c r="W767" i="8" s="1"/>
  <c r="U767" i="8"/>
  <c r="T767" i="8"/>
  <c r="X766" i="8"/>
  <c r="V766" i="8"/>
  <c r="W766" i="8" s="1"/>
  <c r="U766" i="8"/>
  <c r="T766" i="8"/>
  <c r="X765" i="8"/>
  <c r="V765" i="8"/>
  <c r="W765" i="8" s="1"/>
  <c r="U765" i="8"/>
  <c r="T765" i="8"/>
  <c r="X764" i="8"/>
  <c r="V764" i="8"/>
  <c r="W764" i="8" s="1"/>
  <c r="U764" i="8"/>
  <c r="T764" i="8"/>
  <c r="X763" i="8"/>
  <c r="V763" i="8"/>
  <c r="W763" i="8" s="1"/>
  <c r="U763" i="8"/>
  <c r="T763" i="8"/>
  <c r="X762" i="8"/>
  <c r="V762" i="8"/>
  <c r="U762" i="8"/>
  <c r="T762" i="8"/>
  <c r="X760" i="8"/>
  <c r="V760" i="8"/>
  <c r="W760" i="8" s="1"/>
  <c r="U760" i="8"/>
  <c r="T760" i="8"/>
  <c r="X759" i="8"/>
  <c r="V759" i="8"/>
  <c r="W759" i="8" s="1"/>
  <c r="U759" i="8"/>
  <c r="T759" i="8"/>
  <c r="X758" i="8"/>
  <c r="V758" i="8"/>
  <c r="W758" i="8" s="1"/>
  <c r="U758" i="8"/>
  <c r="T758" i="8"/>
  <c r="X756" i="8"/>
  <c r="V756" i="8"/>
  <c r="W756" i="8" s="1"/>
  <c r="U756" i="8"/>
  <c r="T756" i="8"/>
  <c r="X754" i="8"/>
  <c r="V754" i="8"/>
  <c r="W754" i="8" s="1"/>
  <c r="U754" i="8"/>
  <c r="T754" i="8"/>
  <c r="X752" i="8"/>
  <c r="V752" i="8"/>
  <c r="W752" i="8" s="1"/>
  <c r="U752" i="8"/>
  <c r="T752" i="8"/>
  <c r="X751" i="8"/>
  <c r="V751" i="8"/>
  <c r="W751" i="8" s="1"/>
  <c r="U751" i="8"/>
  <c r="T751" i="8"/>
  <c r="X749" i="8"/>
  <c r="V749" i="8"/>
  <c r="W749" i="8" s="1"/>
  <c r="U749" i="8"/>
  <c r="T749" i="8"/>
  <c r="X748" i="8"/>
  <c r="V748" i="8"/>
  <c r="W748" i="8" s="1"/>
  <c r="U748" i="8"/>
  <c r="T748" i="8"/>
  <c r="X747" i="8"/>
  <c r="V747" i="8"/>
  <c r="W747" i="8" s="1"/>
  <c r="U747" i="8"/>
  <c r="T747" i="8"/>
  <c r="X746" i="8"/>
  <c r="V746" i="8"/>
  <c r="W746" i="8" s="1"/>
  <c r="U746" i="8"/>
  <c r="T746" i="8"/>
  <c r="X745" i="8"/>
  <c r="V745" i="8"/>
  <c r="W745" i="8" s="1"/>
  <c r="U745" i="8"/>
  <c r="T745" i="8"/>
  <c r="X744" i="8"/>
  <c r="V744" i="8"/>
  <c r="W744" i="8" s="1"/>
  <c r="U744" i="8"/>
  <c r="T744" i="8"/>
  <c r="X742" i="8"/>
  <c r="V742" i="8"/>
  <c r="W742" i="8" s="1"/>
  <c r="U742" i="8"/>
  <c r="T742" i="8"/>
  <c r="X741" i="8"/>
  <c r="V741" i="8"/>
  <c r="U741" i="8"/>
  <c r="T741" i="8"/>
  <c r="X740" i="8"/>
  <c r="V740" i="8"/>
  <c r="W740" i="8" s="1"/>
  <c r="U740" i="8"/>
  <c r="T740" i="8"/>
  <c r="X739" i="8"/>
  <c r="V739" i="8"/>
  <c r="W739" i="8" s="1"/>
  <c r="U739" i="8"/>
  <c r="T739" i="8"/>
  <c r="X738" i="8"/>
  <c r="V738" i="8"/>
  <c r="W738" i="8" s="1"/>
  <c r="U738" i="8"/>
  <c r="T738" i="8"/>
  <c r="X736" i="8"/>
  <c r="V736" i="8"/>
  <c r="W736" i="8" s="1"/>
  <c r="U736" i="8"/>
  <c r="T736" i="8"/>
  <c r="X733" i="8"/>
  <c r="V733" i="8"/>
  <c r="W733" i="8" s="1"/>
  <c r="U733" i="8"/>
  <c r="T733" i="8"/>
  <c r="X732" i="8"/>
  <c r="V732" i="8"/>
  <c r="W732" i="8" s="1"/>
  <c r="U732" i="8"/>
  <c r="T732" i="8"/>
  <c r="X731" i="8"/>
  <c r="V731" i="8"/>
  <c r="W731" i="8" s="1"/>
  <c r="U731" i="8"/>
  <c r="T731" i="8"/>
  <c r="X730" i="8"/>
  <c r="V730" i="8"/>
  <c r="W730" i="8" s="1"/>
  <c r="U730" i="8"/>
  <c r="T730" i="8"/>
  <c r="X729" i="8"/>
  <c r="V729" i="8"/>
  <c r="W729" i="8" s="1"/>
  <c r="U729" i="8"/>
  <c r="T729" i="8"/>
  <c r="X728" i="8"/>
  <c r="V728" i="8"/>
  <c r="W728" i="8" s="1"/>
  <c r="U728" i="8"/>
  <c r="T728" i="8"/>
  <c r="X727" i="8"/>
  <c r="V727" i="8"/>
  <c r="W727" i="8" s="1"/>
  <c r="U727" i="8"/>
  <c r="T727" i="8"/>
  <c r="X726" i="8"/>
  <c r="V726" i="8"/>
  <c r="W726" i="8" s="1"/>
  <c r="U726" i="8"/>
  <c r="T726" i="8"/>
  <c r="X725" i="8"/>
  <c r="V725" i="8"/>
  <c r="W725" i="8" s="1"/>
  <c r="U725" i="8"/>
  <c r="T725" i="8"/>
  <c r="X724" i="8"/>
  <c r="V724" i="8"/>
  <c r="W724" i="8" s="1"/>
  <c r="U724" i="8"/>
  <c r="T724" i="8"/>
  <c r="X721" i="8"/>
  <c r="V721" i="8"/>
  <c r="W721" i="8" s="1"/>
  <c r="U721" i="8"/>
  <c r="T721" i="8"/>
  <c r="X720" i="8"/>
  <c r="V720" i="8"/>
  <c r="W720" i="8" s="1"/>
  <c r="U720" i="8"/>
  <c r="T720" i="8"/>
  <c r="X719" i="8"/>
  <c r="V719" i="8"/>
  <c r="U719" i="8"/>
  <c r="T719" i="8"/>
  <c r="X717" i="8"/>
  <c r="V717" i="8"/>
  <c r="W717" i="8" s="1"/>
  <c r="U717" i="8"/>
  <c r="T717" i="8"/>
  <c r="X716" i="8"/>
  <c r="V716" i="8"/>
  <c r="W716" i="8" s="1"/>
  <c r="U716" i="8"/>
  <c r="T716" i="8"/>
  <c r="X715" i="8"/>
  <c r="V715" i="8"/>
  <c r="W715" i="8" s="1"/>
  <c r="U715" i="8"/>
  <c r="T715" i="8"/>
  <c r="X714" i="8"/>
  <c r="V714" i="8"/>
  <c r="W714" i="8" s="1"/>
  <c r="U714" i="8"/>
  <c r="T714" i="8"/>
  <c r="X712" i="8"/>
  <c r="V712" i="8"/>
  <c r="W712" i="8" s="1"/>
  <c r="U712" i="8"/>
  <c r="T712" i="8"/>
  <c r="X711" i="8"/>
  <c r="V711" i="8"/>
  <c r="W711" i="8" s="1"/>
  <c r="U711" i="8"/>
  <c r="T711" i="8"/>
  <c r="X710" i="8"/>
  <c r="V710" i="8"/>
  <c r="U710" i="8"/>
  <c r="T710" i="8"/>
  <c r="X708" i="8"/>
  <c r="V708" i="8"/>
  <c r="W708" i="8" s="1"/>
  <c r="U708" i="8"/>
  <c r="T708" i="8"/>
  <c r="X705" i="8"/>
  <c r="V705" i="8"/>
  <c r="W705" i="8" s="1"/>
  <c r="U705" i="8"/>
  <c r="T705" i="8"/>
  <c r="X704" i="8"/>
  <c r="V704" i="8"/>
  <c r="W704" i="8" s="1"/>
  <c r="U704" i="8"/>
  <c r="T704" i="8"/>
  <c r="X702" i="8"/>
  <c r="V702" i="8"/>
  <c r="W702" i="8" s="1"/>
  <c r="U702" i="8"/>
  <c r="T702" i="8"/>
  <c r="X701" i="8"/>
  <c r="V701" i="8"/>
  <c r="U701" i="8"/>
  <c r="T701" i="8"/>
  <c r="X698" i="8"/>
  <c r="V698" i="8"/>
  <c r="W698" i="8" s="1"/>
  <c r="U698" i="8"/>
  <c r="T698" i="8"/>
  <c r="X697" i="8"/>
  <c r="V697" i="8"/>
  <c r="U697" i="8"/>
  <c r="U700" i="8" s="1"/>
  <c r="T697" i="8"/>
  <c r="X694" i="8"/>
  <c r="T694" i="8"/>
  <c r="X692" i="8"/>
  <c r="V692" i="8"/>
  <c r="U692" i="8"/>
  <c r="T692" i="8"/>
  <c r="X691" i="8"/>
  <c r="V691" i="8"/>
  <c r="W691" i="8" s="1"/>
  <c r="U691" i="8"/>
  <c r="T691" i="8"/>
  <c r="X683" i="8"/>
  <c r="V683" i="8"/>
  <c r="W683" i="8" s="1"/>
  <c r="U683" i="8"/>
  <c r="T683" i="8"/>
  <c r="X681" i="8"/>
  <c r="V681" i="8"/>
  <c r="W681" i="8" s="1"/>
  <c r="U681" i="8"/>
  <c r="T681" i="8"/>
  <c r="X680" i="8"/>
  <c r="V680" i="8"/>
  <c r="W680" i="8" s="1"/>
  <c r="U680" i="8"/>
  <c r="T680" i="8"/>
  <c r="X679" i="8"/>
  <c r="V679" i="8"/>
  <c r="W679" i="8" s="1"/>
  <c r="U679" i="8"/>
  <c r="T679" i="8"/>
  <c r="X677" i="8"/>
  <c r="V677" i="8"/>
  <c r="W677" i="8" s="1"/>
  <c r="U677" i="8"/>
  <c r="T677" i="8"/>
  <c r="X676" i="8"/>
  <c r="V676" i="8"/>
  <c r="W676" i="8" s="1"/>
  <c r="U676" i="8"/>
  <c r="T676" i="8"/>
  <c r="X675" i="8"/>
  <c r="V675" i="8"/>
  <c r="W675" i="8" s="1"/>
  <c r="U675" i="8"/>
  <c r="T675" i="8"/>
  <c r="X672" i="8"/>
  <c r="V672" i="8"/>
  <c r="W672" i="8" s="1"/>
  <c r="U672" i="8"/>
  <c r="T672" i="8"/>
  <c r="X671" i="8"/>
  <c r="V671" i="8"/>
  <c r="W671" i="8" s="1"/>
  <c r="U671" i="8"/>
  <c r="T671" i="8"/>
  <c r="X670" i="8"/>
  <c r="V670" i="8"/>
  <c r="W670" i="8" s="1"/>
  <c r="U670" i="8"/>
  <c r="T670" i="8"/>
  <c r="X669" i="8"/>
  <c r="V669" i="8"/>
  <c r="W669" i="8" s="1"/>
  <c r="U669" i="8"/>
  <c r="T669" i="8"/>
  <c r="X668" i="8"/>
  <c r="V668" i="8"/>
  <c r="W668" i="8" s="1"/>
  <c r="U668" i="8"/>
  <c r="T668" i="8"/>
  <c r="X667" i="8"/>
  <c r="V667" i="8"/>
  <c r="W667" i="8" s="1"/>
  <c r="U667" i="8"/>
  <c r="T667" i="8"/>
  <c r="X666" i="8"/>
  <c r="V666" i="8"/>
  <c r="U666" i="8"/>
  <c r="T666" i="8"/>
  <c r="X664" i="8"/>
  <c r="V664" i="8"/>
  <c r="W664" i="8" s="1"/>
  <c r="U664" i="8"/>
  <c r="T664" i="8"/>
  <c r="X663" i="8"/>
  <c r="V663" i="8"/>
  <c r="W663" i="8" s="1"/>
  <c r="U663" i="8"/>
  <c r="T663" i="8"/>
  <c r="X662" i="8"/>
  <c r="V662" i="8"/>
  <c r="W662" i="8" s="1"/>
  <c r="U662" i="8"/>
  <c r="T662" i="8"/>
  <c r="X661" i="8"/>
  <c r="V661" i="8"/>
  <c r="W661" i="8" s="1"/>
  <c r="U661" i="8"/>
  <c r="T661" i="8"/>
  <c r="X660" i="8"/>
  <c r="V660" i="8"/>
  <c r="W660" i="8" s="1"/>
  <c r="U660" i="8"/>
  <c r="T660" i="8"/>
  <c r="X657" i="8"/>
  <c r="V657" i="8"/>
  <c r="W657" i="8" s="1"/>
  <c r="U657" i="8"/>
  <c r="T657" i="8"/>
  <c r="X656" i="8"/>
  <c r="V656" i="8"/>
  <c r="W656" i="8" s="1"/>
  <c r="U656" i="8"/>
  <c r="T656" i="8"/>
  <c r="X655" i="8"/>
  <c r="V655" i="8"/>
  <c r="W655" i="8" s="1"/>
  <c r="U655" i="8"/>
  <c r="T655" i="8"/>
  <c r="X654" i="8"/>
  <c r="V654" i="8"/>
  <c r="W654" i="8" s="1"/>
  <c r="U654" i="8"/>
  <c r="T654" i="8"/>
  <c r="X653" i="8"/>
  <c r="V653" i="8"/>
  <c r="W653" i="8" s="1"/>
  <c r="U653" i="8"/>
  <c r="T653" i="8"/>
  <c r="X652" i="8"/>
  <c r="V652" i="8"/>
  <c r="W652" i="8" s="1"/>
  <c r="U652" i="8"/>
  <c r="T652" i="8"/>
  <c r="X651" i="8"/>
  <c r="V651" i="8"/>
  <c r="W651" i="8" s="1"/>
  <c r="U651" i="8"/>
  <c r="T651" i="8"/>
  <c r="X650" i="8"/>
  <c r="V650" i="8"/>
  <c r="W650" i="8" s="1"/>
  <c r="U650" i="8"/>
  <c r="T650" i="8"/>
  <c r="X649" i="8"/>
  <c r="V649" i="8"/>
  <c r="U649" i="8"/>
  <c r="T649" i="8"/>
  <c r="X648" i="8"/>
  <c r="V648" i="8"/>
  <c r="W648" i="8" s="1"/>
  <c r="U648" i="8"/>
  <c r="T648" i="8"/>
  <c r="X647" i="8"/>
  <c r="V647" i="8"/>
  <c r="W647" i="8" s="1"/>
  <c r="U647" i="8"/>
  <c r="T647" i="8"/>
  <c r="X645" i="8"/>
  <c r="V645" i="8"/>
  <c r="W645" i="8" s="1"/>
  <c r="U645" i="8"/>
  <c r="T645" i="8"/>
  <c r="X644" i="8"/>
  <c r="V644" i="8"/>
  <c r="W644" i="8" s="1"/>
  <c r="U644" i="8"/>
  <c r="T644" i="8"/>
  <c r="X643" i="8"/>
  <c r="V643" i="8"/>
  <c r="W643" i="8" s="1"/>
  <c r="U643" i="8"/>
  <c r="T643" i="8"/>
  <c r="X642" i="8"/>
  <c r="V642" i="8"/>
  <c r="W642" i="8" s="1"/>
  <c r="U642" i="8"/>
  <c r="T642" i="8"/>
  <c r="X641" i="8"/>
  <c r="V641" i="8"/>
  <c r="W641" i="8" s="1"/>
  <c r="U641" i="8"/>
  <c r="T641" i="8"/>
  <c r="X640" i="8"/>
  <c r="V640" i="8"/>
  <c r="W640" i="8" s="1"/>
  <c r="U640" i="8"/>
  <c r="T640" i="8"/>
  <c r="X639" i="8"/>
  <c r="V639" i="8"/>
  <c r="W639" i="8" s="1"/>
  <c r="U639" i="8"/>
  <c r="T639" i="8"/>
  <c r="X638" i="8"/>
  <c r="V638" i="8"/>
  <c r="W638" i="8" s="1"/>
  <c r="U638" i="8"/>
  <c r="T638" i="8"/>
  <c r="X637" i="8"/>
  <c r="V637" i="8"/>
  <c r="W637" i="8" s="1"/>
  <c r="U637" i="8"/>
  <c r="T637" i="8"/>
  <c r="X636" i="8"/>
  <c r="V636" i="8"/>
  <c r="W636" i="8" s="1"/>
  <c r="U636" i="8"/>
  <c r="T636" i="8"/>
  <c r="X635" i="8"/>
  <c r="V635" i="8"/>
  <c r="W635" i="8" s="1"/>
  <c r="U635" i="8"/>
  <c r="T635" i="8"/>
  <c r="X634" i="8"/>
  <c r="V634" i="8"/>
  <c r="W634" i="8" s="1"/>
  <c r="U634" i="8"/>
  <c r="T634" i="8"/>
  <c r="X633" i="8"/>
  <c r="V633" i="8"/>
  <c r="W633" i="8" s="1"/>
  <c r="U633" i="8"/>
  <c r="T633" i="8"/>
  <c r="X632" i="8"/>
  <c r="V632" i="8"/>
  <c r="W632" i="8" s="1"/>
  <c r="U632" i="8"/>
  <c r="T632" i="8"/>
  <c r="X631" i="8"/>
  <c r="V631" i="8"/>
  <c r="W631" i="8" s="1"/>
  <c r="U631" i="8"/>
  <c r="T631" i="8"/>
  <c r="X629" i="8"/>
  <c r="V629" i="8"/>
  <c r="U629" i="8"/>
  <c r="T629" i="8"/>
  <c r="X623" i="8"/>
  <c r="V623" i="8"/>
  <c r="W623" i="8" s="1"/>
  <c r="U623" i="8"/>
  <c r="T623" i="8"/>
  <c r="X621" i="8"/>
  <c r="V621" i="8"/>
  <c r="U621" i="8"/>
  <c r="T621" i="8"/>
  <c r="X620" i="8"/>
  <c r="V620" i="8"/>
  <c r="W620" i="8" s="1"/>
  <c r="U620" i="8"/>
  <c r="T620" i="8"/>
  <c r="X616" i="8"/>
  <c r="V616" i="8"/>
  <c r="W616" i="8" s="1"/>
  <c r="U616" i="8"/>
  <c r="T616" i="8"/>
  <c r="X615" i="8"/>
  <c r="V615" i="8"/>
  <c r="W615" i="8" s="1"/>
  <c r="U615" i="8"/>
  <c r="T615" i="8"/>
  <c r="X611" i="8"/>
  <c r="V611" i="8"/>
  <c r="W611" i="8" s="1"/>
  <c r="U611" i="8"/>
  <c r="T611" i="8"/>
  <c r="X610" i="8"/>
  <c r="V610" i="8"/>
  <c r="W610" i="8" s="1"/>
  <c r="U610" i="8"/>
  <c r="T610" i="8"/>
  <c r="X609" i="8"/>
  <c r="V609" i="8"/>
  <c r="W609" i="8" s="1"/>
  <c r="U609" i="8"/>
  <c r="T609" i="8"/>
  <c r="X608" i="8"/>
  <c r="V608" i="8"/>
  <c r="W608" i="8" s="1"/>
  <c r="U608" i="8"/>
  <c r="T608" i="8"/>
  <c r="X607" i="8"/>
  <c r="V607" i="8"/>
  <c r="W607" i="8" s="1"/>
  <c r="U607" i="8"/>
  <c r="T607" i="8"/>
  <c r="X606" i="8"/>
  <c r="V606" i="8"/>
  <c r="W606" i="8" s="1"/>
  <c r="U606" i="8"/>
  <c r="T606" i="8"/>
  <c r="X600" i="8"/>
  <c r="V600" i="8"/>
  <c r="W600" i="8" s="1"/>
  <c r="U600" i="8"/>
  <c r="T600" i="8"/>
  <c r="X599" i="8"/>
  <c r="V599" i="8"/>
  <c r="W599" i="8" s="1"/>
  <c r="U599" i="8"/>
  <c r="T599" i="8"/>
  <c r="X589" i="8"/>
  <c r="V589" i="8"/>
  <c r="W589" i="8" s="1"/>
  <c r="U589" i="8"/>
  <c r="T589" i="8"/>
  <c r="X588" i="8"/>
  <c r="V588" i="8"/>
  <c r="W588" i="8" s="1"/>
  <c r="U588" i="8"/>
  <c r="T588" i="8"/>
  <c r="X587" i="8"/>
  <c r="V587" i="8"/>
  <c r="W587" i="8" s="1"/>
  <c r="U587" i="8"/>
  <c r="T587" i="8"/>
  <c r="X586" i="8"/>
  <c r="V586" i="8"/>
  <c r="W586" i="8" s="1"/>
  <c r="U586" i="8"/>
  <c r="T586" i="8"/>
  <c r="X585" i="8"/>
  <c r="V585" i="8"/>
  <c r="W585" i="8" s="1"/>
  <c r="U585" i="8"/>
  <c r="T585" i="8"/>
  <c r="X584" i="8"/>
  <c r="V584" i="8"/>
  <c r="W584" i="8" s="1"/>
  <c r="U584" i="8"/>
  <c r="T584" i="8"/>
  <c r="X583" i="8"/>
  <c r="V583" i="8"/>
  <c r="W583" i="8" s="1"/>
  <c r="U583" i="8"/>
  <c r="T583" i="8"/>
  <c r="X582" i="8"/>
  <c r="V582" i="8"/>
  <c r="W582" i="8" s="1"/>
  <c r="U582" i="8"/>
  <c r="T582" i="8"/>
  <c r="X581" i="8"/>
  <c r="V581" i="8"/>
  <c r="W581" i="8" s="1"/>
  <c r="U581" i="8"/>
  <c r="T581" i="8"/>
  <c r="X580" i="8"/>
  <c r="V580" i="8"/>
  <c r="W580" i="8" s="1"/>
  <c r="U580" i="8"/>
  <c r="T580" i="8"/>
  <c r="X579" i="8"/>
  <c r="V579" i="8"/>
  <c r="W579" i="8" s="1"/>
  <c r="U579" i="8"/>
  <c r="T579" i="8"/>
  <c r="X578" i="8"/>
  <c r="V578" i="8"/>
  <c r="W578" i="8" s="1"/>
  <c r="U578" i="8"/>
  <c r="T578" i="8"/>
  <c r="X577" i="8"/>
  <c r="V577" i="8"/>
  <c r="U577" i="8"/>
  <c r="T577" i="8"/>
  <c r="X576" i="8"/>
  <c r="V576" i="8"/>
  <c r="W576" i="8" s="1"/>
  <c r="U576" i="8"/>
  <c r="T576" i="8"/>
  <c r="X575" i="8"/>
  <c r="V575" i="8"/>
  <c r="W575" i="8" s="1"/>
  <c r="U575" i="8"/>
  <c r="T575" i="8"/>
  <c r="X573" i="8"/>
  <c r="V573" i="8"/>
  <c r="W573" i="8" s="1"/>
  <c r="U573" i="8"/>
  <c r="T573" i="8"/>
  <c r="X572" i="8"/>
  <c r="V572" i="8"/>
  <c r="W572" i="8" s="1"/>
  <c r="U572" i="8"/>
  <c r="T572" i="8"/>
  <c r="X571" i="8"/>
  <c r="V571" i="8"/>
  <c r="W571" i="8" s="1"/>
  <c r="U571" i="8"/>
  <c r="T571" i="8"/>
  <c r="X570" i="8"/>
  <c r="V570" i="8"/>
  <c r="W570" i="8" s="1"/>
  <c r="U570" i="8"/>
  <c r="T570" i="8"/>
  <c r="X565" i="8"/>
  <c r="V565" i="8"/>
  <c r="W565" i="8" s="1"/>
  <c r="U565" i="8"/>
  <c r="T565" i="8"/>
  <c r="X564" i="8"/>
  <c r="V564" i="8"/>
  <c r="W564" i="8" s="1"/>
  <c r="U564" i="8"/>
  <c r="T564" i="8"/>
  <c r="X563" i="8"/>
  <c r="V563" i="8"/>
  <c r="W563" i="8" s="1"/>
  <c r="U563" i="8"/>
  <c r="T563" i="8"/>
  <c r="X562" i="8"/>
  <c r="V562" i="8"/>
  <c r="W562" i="8" s="1"/>
  <c r="U562" i="8"/>
  <c r="T562" i="8"/>
  <c r="X561" i="8"/>
  <c r="V561" i="8"/>
  <c r="W561" i="8" s="1"/>
  <c r="U561" i="8"/>
  <c r="T561" i="8"/>
  <c r="X560" i="8"/>
  <c r="V560" i="8"/>
  <c r="W560" i="8" s="1"/>
  <c r="U560" i="8"/>
  <c r="T560" i="8"/>
  <c r="X559" i="8"/>
  <c r="V559" i="8"/>
  <c r="W559" i="8" s="1"/>
  <c r="U559" i="8"/>
  <c r="T559" i="8"/>
  <c r="X558" i="8"/>
  <c r="V558" i="8"/>
  <c r="W558" i="8" s="1"/>
  <c r="U558" i="8"/>
  <c r="T558" i="8"/>
  <c r="X557" i="8"/>
  <c r="V557" i="8"/>
  <c r="W557" i="8" s="1"/>
  <c r="U557" i="8"/>
  <c r="T557" i="8"/>
  <c r="X556" i="8"/>
  <c r="V556" i="8"/>
  <c r="W556" i="8" s="1"/>
  <c r="U556" i="8"/>
  <c r="T556" i="8"/>
  <c r="X550" i="8"/>
  <c r="V550" i="8"/>
  <c r="W550" i="8" s="1"/>
  <c r="U550" i="8"/>
  <c r="T550" i="8"/>
  <c r="X549" i="8"/>
  <c r="V549" i="8"/>
  <c r="W549" i="8" s="1"/>
  <c r="U549" i="8"/>
  <c r="T549" i="8"/>
  <c r="X548" i="8"/>
  <c r="V548" i="8"/>
  <c r="W548" i="8" s="1"/>
  <c r="U548" i="8"/>
  <c r="T548" i="8"/>
  <c r="X547" i="8"/>
  <c r="V547" i="8"/>
  <c r="W547" i="8" s="1"/>
  <c r="U547" i="8"/>
  <c r="T547" i="8"/>
  <c r="X546" i="8"/>
  <c r="V546" i="8"/>
  <c r="W546" i="8" s="1"/>
  <c r="U546" i="8"/>
  <c r="T546" i="8"/>
  <c r="X545" i="8"/>
  <c r="V545" i="8"/>
  <c r="W545" i="8" s="1"/>
  <c r="U545" i="8"/>
  <c r="T545" i="8"/>
  <c r="X542" i="8"/>
  <c r="V542" i="8"/>
  <c r="W542" i="8" s="1"/>
  <c r="U542" i="8"/>
  <c r="T542" i="8"/>
  <c r="X541" i="8"/>
  <c r="V541" i="8"/>
  <c r="W541" i="8" s="1"/>
  <c r="U541" i="8"/>
  <c r="T541" i="8"/>
  <c r="X540" i="8"/>
  <c r="V540" i="8"/>
  <c r="W540" i="8" s="1"/>
  <c r="U540" i="8"/>
  <c r="T540" i="8"/>
  <c r="X539" i="8"/>
  <c r="V539" i="8"/>
  <c r="W539" i="8" s="1"/>
  <c r="U539" i="8"/>
  <c r="T539" i="8"/>
  <c r="X538" i="8"/>
  <c r="V538" i="8"/>
  <c r="W538" i="8" s="1"/>
  <c r="U538" i="8"/>
  <c r="T538" i="8"/>
  <c r="X537" i="8"/>
  <c r="V537" i="8"/>
  <c r="W537" i="8" s="1"/>
  <c r="U537" i="8"/>
  <c r="T537" i="8"/>
  <c r="X536" i="8"/>
  <c r="V536" i="8"/>
  <c r="W536" i="8" s="1"/>
  <c r="U536" i="8"/>
  <c r="T536" i="8"/>
  <c r="X535" i="8"/>
  <c r="V535" i="8"/>
  <c r="W535" i="8" s="1"/>
  <c r="U535" i="8"/>
  <c r="T535" i="8"/>
  <c r="X529" i="8"/>
  <c r="V529" i="8"/>
  <c r="W529" i="8" s="1"/>
  <c r="U529" i="8"/>
  <c r="T529" i="8"/>
  <c r="X528" i="8"/>
  <c r="V528" i="8"/>
  <c r="W528" i="8" s="1"/>
  <c r="U528" i="8"/>
  <c r="T528" i="8"/>
  <c r="X527" i="8"/>
  <c r="V527" i="8"/>
  <c r="W527" i="8" s="1"/>
  <c r="U527" i="8"/>
  <c r="T527" i="8"/>
  <c r="X526" i="8"/>
  <c r="V526" i="8"/>
  <c r="W526" i="8" s="1"/>
  <c r="U526" i="8"/>
  <c r="T526" i="8"/>
  <c r="X525" i="8"/>
  <c r="V525" i="8"/>
  <c r="W525" i="8" s="1"/>
  <c r="U525" i="8"/>
  <c r="T525" i="8"/>
  <c r="X524" i="8"/>
  <c r="V524" i="8"/>
  <c r="W524" i="8" s="1"/>
  <c r="U524" i="8"/>
  <c r="T524" i="8"/>
  <c r="X523" i="8"/>
  <c r="V523" i="8"/>
  <c r="W523" i="8" s="1"/>
  <c r="U523" i="8"/>
  <c r="T523" i="8"/>
  <c r="X522" i="8"/>
  <c r="V522" i="8"/>
  <c r="W522" i="8" s="1"/>
  <c r="U522" i="8"/>
  <c r="T522" i="8"/>
  <c r="X521" i="8"/>
  <c r="V521" i="8"/>
  <c r="W521" i="8" s="1"/>
  <c r="U521" i="8"/>
  <c r="T521" i="8"/>
  <c r="X519" i="8"/>
  <c r="V519" i="8"/>
  <c r="W519" i="8" s="1"/>
  <c r="U519" i="8"/>
  <c r="T519" i="8"/>
  <c r="X518" i="8"/>
  <c r="V518" i="8"/>
  <c r="W518" i="8" s="1"/>
  <c r="U518" i="8"/>
  <c r="T518" i="8"/>
  <c r="X511" i="8"/>
  <c r="V511" i="8"/>
  <c r="W511" i="8" s="1"/>
  <c r="U511" i="8"/>
  <c r="T511" i="8"/>
  <c r="X510" i="8"/>
  <c r="V510" i="8"/>
  <c r="W510" i="8" s="1"/>
  <c r="U510" i="8"/>
  <c r="T510" i="8"/>
  <c r="X509" i="8"/>
  <c r="V509" i="8"/>
  <c r="W509" i="8" s="1"/>
  <c r="U509" i="8"/>
  <c r="T509" i="8"/>
  <c r="X508" i="8"/>
  <c r="V508" i="8"/>
  <c r="W508" i="8" s="1"/>
  <c r="U508" i="8"/>
  <c r="T508" i="8"/>
  <c r="X507" i="8"/>
  <c r="V507" i="8"/>
  <c r="W507" i="8" s="1"/>
  <c r="U507" i="8"/>
  <c r="T507" i="8"/>
  <c r="X506" i="8"/>
  <c r="V506" i="8"/>
  <c r="W506" i="8" s="1"/>
  <c r="U506" i="8"/>
  <c r="T506" i="8"/>
  <c r="X505" i="8"/>
  <c r="V505" i="8"/>
  <c r="W505" i="8" s="1"/>
  <c r="U505" i="8"/>
  <c r="T505" i="8"/>
  <c r="X504" i="8"/>
  <c r="V504" i="8"/>
  <c r="W504" i="8" s="1"/>
  <c r="U504" i="8"/>
  <c r="T504" i="8"/>
  <c r="X503" i="8"/>
  <c r="V503" i="8"/>
  <c r="W503" i="8" s="1"/>
  <c r="U503" i="8"/>
  <c r="T503" i="8"/>
  <c r="X500" i="8"/>
  <c r="V500" i="8"/>
  <c r="W500" i="8" s="1"/>
  <c r="U500" i="8"/>
  <c r="T500" i="8"/>
  <c r="X499" i="8"/>
  <c r="V499" i="8"/>
  <c r="W499" i="8" s="1"/>
  <c r="U499" i="8"/>
  <c r="T499" i="8"/>
  <c r="X498" i="8"/>
  <c r="V498" i="8"/>
  <c r="W498" i="8" s="1"/>
  <c r="U498" i="8"/>
  <c r="T498" i="8"/>
  <c r="X497" i="8"/>
  <c r="V497" i="8"/>
  <c r="W497" i="8" s="1"/>
  <c r="U497" i="8"/>
  <c r="T497" i="8"/>
  <c r="X495" i="8"/>
  <c r="V495" i="8"/>
  <c r="W495" i="8" s="1"/>
  <c r="U495" i="8"/>
  <c r="T495" i="8"/>
  <c r="X494" i="8"/>
  <c r="V494" i="8"/>
  <c r="W494" i="8" s="1"/>
  <c r="U494" i="8"/>
  <c r="T494" i="8"/>
  <c r="X493" i="8"/>
  <c r="V493" i="8"/>
  <c r="W493" i="8" s="1"/>
  <c r="U493" i="8"/>
  <c r="T493" i="8"/>
  <c r="X492" i="8"/>
  <c r="V492" i="8"/>
  <c r="W492" i="8" s="1"/>
  <c r="U492" i="8"/>
  <c r="T492" i="8"/>
  <c r="X491" i="8"/>
  <c r="V491" i="8"/>
  <c r="W491" i="8" s="1"/>
  <c r="U491" i="8"/>
  <c r="T491" i="8"/>
  <c r="X490" i="8"/>
  <c r="V490" i="8"/>
  <c r="W490" i="8" s="1"/>
  <c r="U490" i="8"/>
  <c r="T490" i="8"/>
  <c r="X489" i="8"/>
  <c r="V489" i="8"/>
  <c r="W489" i="8" s="1"/>
  <c r="U489" i="8"/>
  <c r="T489" i="8"/>
  <c r="X488" i="8"/>
  <c r="V488" i="8"/>
  <c r="W488" i="8" s="1"/>
  <c r="U488" i="8"/>
  <c r="T488" i="8"/>
  <c r="X487" i="8"/>
  <c r="V487" i="8"/>
  <c r="W487" i="8" s="1"/>
  <c r="U487" i="8"/>
  <c r="T487" i="8"/>
  <c r="X486" i="8"/>
  <c r="V486" i="8"/>
  <c r="W486" i="8" s="1"/>
  <c r="U486" i="8"/>
  <c r="T486" i="8"/>
  <c r="X485" i="8"/>
  <c r="V485" i="8"/>
  <c r="W485" i="8" s="1"/>
  <c r="U485" i="8"/>
  <c r="T485" i="8"/>
  <c r="X484" i="8"/>
  <c r="V484" i="8"/>
  <c r="W484" i="8" s="1"/>
  <c r="U484" i="8"/>
  <c r="T484" i="8"/>
  <c r="X483" i="8"/>
  <c r="V483" i="8"/>
  <c r="W483" i="8" s="1"/>
  <c r="U483" i="8"/>
  <c r="T483" i="8"/>
  <c r="X482" i="8"/>
  <c r="V482" i="8"/>
  <c r="W482" i="8" s="1"/>
  <c r="U482" i="8"/>
  <c r="T482" i="8"/>
  <c r="X481" i="8"/>
  <c r="V481" i="8"/>
  <c r="W481" i="8" s="1"/>
  <c r="U481" i="8"/>
  <c r="T481" i="8"/>
  <c r="X480" i="8"/>
  <c r="V480" i="8"/>
  <c r="W480" i="8" s="1"/>
  <c r="U480" i="8"/>
  <c r="T480" i="8"/>
  <c r="X479" i="8"/>
  <c r="V479" i="8"/>
  <c r="W479" i="8" s="1"/>
  <c r="U479" i="8"/>
  <c r="T479" i="8"/>
  <c r="X478" i="8"/>
  <c r="V478" i="8"/>
  <c r="U478" i="8"/>
  <c r="T478" i="8"/>
  <c r="X477" i="8"/>
  <c r="V477" i="8"/>
  <c r="W477" i="8" s="1"/>
  <c r="U477" i="8"/>
  <c r="T477" i="8"/>
  <c r="X472" i="8"/>
  <c r="V472" i="8"/>
  <c r="W472" i="8" s="1"/>
  <c r="U472" i="8"/>
  <c r="T472" i="8"/>
  <c r="X471" i="8"/>
  <c r="V471" i="8"/>
  <c r="W471" i="8" s="1"/>
  <c r="U471" i="8"/>
  <c r="T471" i="8"/>
  <c r="X470" i="8"/>
  <c r="V470" i="8"/>
  <c r="W470" i="8" s="1"/>
  <c r="U470" i="8"/>
  <c r="T470" i="8"/>
  <c r="X469" i="8"/>
  <c r="V469" i="8"/>
  <c r="W469" i="8" s="1"/>
  <c r="U469" i="8"/>
  <c r="T469" i="8"/>
  <c r="X468" i="8"/>
  <c r="V468" i="8"/>
  <c r="W468" i="8" s="1"/>
  <c r="U468" i="8"/>
  <c r="T468" i="8"/>
  <c r="X467" i="8"/>
  <c r="V467" i="8"/>
  <c r="W467" i="8" s="1"/>
  <c r="U467" i="8"/>
  <c r="T467" i="8"/>
  <c r="X466" i="8"/>
  <c r="V466" i="8"/>
  <c r="W466" i="8" s="1"/>
  <c r="U466" i="8"/>
  <c r="T466" i="8"/>
  <c r="X465" i="8"/>
  <c r="V465" i="8"/>
  <c r="W465" i="8" s="1"/>
  <c r="U465" i="8"/>
  <c r="T465" i="8"/>
  <c r="X464" i="8"/>
  <c r="V464" i="8"/>
  <c r="W464" i="8" s="1"/>
  <c r="U464" i="8"/>
  <c r="T464" i="8"/>
  <c r="X463" i="8"/>
  <c r="V463" i="8"/>
  <c r="W463" i="8" s="1"/>
  <c r="U463" i="8"/>
  <c r="T463" i="8"/>
  <c r="X462" i="8"/>
  <c r="V462" i="8"/>
  <c r="W462" i="8" s="1"/>
  <c r="U462" i="8"/>
  <c r="T462" i="8"/>
  <c r="X461" i="8"/>
  <c r="V461" i="8"/>
  <c r="W461" i="8" s="1"/>
  <c r="U461" i="8"/>
  <c r="T461" i="8"/>
  <c r="X474" i="8"/>
  <c r="V474" i="8"/>
  <c r="W474" i="8" s="1"/>
  <c r="U474" i="8"/>
  <c r="T474" i="8"/>
  <c r="X473" i="8"/>
  <c r="V473" i="8"/>
  <c r="W473" i="8" s="1"/>
  <c r="U473" i="8"/>
  <c r="T473" i="8"/>
  <c r="X458" i="8"/>
  <c r="V458" i="8"/>
  <c r="W458" i="8" s="1"/>
  <c r="U458" i="8"/>
  <c r="T458" i="8"/>
  <c r="X457" i="8"/>
  <c r="V457" i="8"/>
  <c r="W457" i="8" s="1"/>
  <c r="U457" i="8"/>
  <c r="T457" i="8"/>
  <c r="X456" i="8"/>
  <c r="V456" i="8"/>
  <c r="W456" i="8" s="1"/>
  <c r="U456" i="8"/>
  <c r="T456" i="8"/>
  <c r="X455" i="8"/>
  <c r="V455" i="8"/>
  <c r="W455" i="8" s="1"/>
  <c r="U455" i="8"/>
  <c r="T455" i="8"/>
  <c r="X454" i="8"/>
  <c r="V454" i="8"/>
  <c r="W454" i="8" s="1"/>
  <c r="U454" i="8"/>
  <c r="T454" i="8"/>
  <c r="X452" i="8"/>
  <c r="V452" i="8"/>
  <c r="W452" i="8" s="1"/>
  <c r="U452" i="8"/>
  <c r="T452" i="8"/>
  <c r="X451" i="8"/>
  <c r="V451" i="8"/>
  <c r="W451" i="8" s="1"/>
  <c r="U451" i="8"/>
  <c r="T451" i="8"/>
  <c r="X450" i="8"/>
  <c r="V450" i="8"/>
  <c r="W450" i="8" s="1"/>
  <c r="U450" i="8"/>
  <c r="T450" i="8"/>
  <c r="X447" i="8"/>
  <c r="V447" i="8"/>
  <c r="W447" i="8" s="1"/>
  <c r="U447" i="8"/>
  <c r="T447" i="8"/>
  <c r="X446" i="8"/>
  <c r="V446" i="8"/>
  <c r="W446" i="8" s="1"/>
  <c r="U446" i="8"/>
  <c r="T446" i="8"/>
  <c r="X445" i="8"/>
  <c r="V445" i="8"/>
  <c r="W445" i="8" s="1"/>
  <c r="U445" i="8"/>
  <c r="T445" i="8"/>
  <c r="X444" i="8"/>
  <c r="V444" i="8"/>
  <c r="W444" i="8" s="1"/>
  <c r="U444" i="8"/>
  <c r="T444" i="8"/>
  <c r="X443" i="8"/>
  <c r="V443" i="8"/>
  <c r="W443" i="8" s="1"/>
  <c r="U443" i="8"/>
  <c r="T443" i="8"/>
  <c r="X442" i="8"/>
  <c r="V442" i="8"/>
  <c r="W442" i="8" s="1"/>
  <c r="U442" i="8"/>
  <c r="T442" i="8"/>
  <c r="X441" i="8"/>
  <c r="V441" i="8"/>
  <c r="W441" i="8" s="1"/>
  <c r="U441" i="8"/>
  <c r="T441" i="8"/>
  <c r="X439" i="8"/>
  <c r="V439" i="8"/>
  <c r="W439" i="8" s="1"/>
  <c r="U439" i="8"/>
  <c r="T439" i="8"/>
  <c r="X435" i="8"/>
  <c r="V435" i="8"/>
  <c r="W435" i="8" s="1"/>
  <c r="U435" i="8"/>
  <c r="T435" i="8"/>
  <c r="X433" i="8"/>
  <c r="V433" i="8"/>
  <c r="U433" i="8"/>
  <c r="T433" i="8"/>
  <c r="X432" i="8"/>
  <c r="V432" i="8"/>
  <c r="W432" i="8" s="1"/>
  <c r="U432" i="8"/>
  <c r="T432" i="8"/>
  <c r="X431" i="8"/>
  <c r="V431" i="8"/>
  <c r="W431" i="8" s="1"/>
  <c r="U431" i="8"/>
  <c r="T431" i="8"/>
  <c r="X438" i="8"/>
  <c r="V438" i="8"/>
  <c r="W438" i="8" s="1"/>
  <c r="U438" i="8"/>
  <c r="T438" i="8"/>
  <c r="X437" i="8"/>
  <c r="V437" i="8"/>
  <c r="W437" i="8" s="1"/>
  <c r="U437" i="8"/>
  <c r="T437" i="8"/>
  <c r="X436" i="8"/>
  <c r="V436" i="8"/>
  <c r="W436" i="8" s="1"/>
  <c r="U436" i="8"/>
  <c r="T436" i="8"/>
  <c r="X429" i="8"/>
  <c r="V429" i="8"/>
  <c r="W429" i="8" s="1"/>
  <c r="U429" i="8"/>
  <c r="T429" i="8"/>
  <c r="X428" i="8"/>
  <c r="V428" i="8"/>
  <c r="W428" i="8" s="1"/>
  <c r="U428" i="8"/>
  <c r="T428" i="8"/>
  <c r="X425" i="8"/>
  <c r="V425" i="8"/>
  <c r="W425" i="8" s="1"/>
  <c r="U425" i="8"/>
  <c r="T425" i="8"/>
  <c r="X424" i="8"/>
  <c r="V424" i="8"/>
  <c r="W424" i="8" s="1"/>
  <c r="U424" i="8"/>
  <c r="T424" i="8"/>
  <c r="X423" i="8"/>
  <c r="V423" i="8"/>
  <c r="W423" i="8" s="1"/>
  <c r="U423" i="8"/>
  <c r="T423" i="8"/>
  <c r="X422" i="8"/>
  <c r="V422" i="8"/>
  <c r="W422" i="8" s="1"/>
  <c r="U422" i="8"/>
  <c r="T422" i="8"/>
  <c r="X421" i="8"/>
  <c r="V421" i="8"/>
  <c r="W421" i="8" s="1"/>
  <c r="U421" i="8"/>
  <c r="T421" i="8"/>
  <c r="X420" i="8"/>
  <c r="V420" i="8"/>
  <c r="W420" i="8" s="1"/>
  <c r="U420" i="8"/>
  <c r="T420" i="8"/>
  <c r="X419" i="8"/>
  <c r="V419" i="8"/>
  <c r="W419" i="8" s="1"/>
  <c r="U419" i="8"/>
  <c r="T419" i="8"/>
  <c r="X418" i="8"/>
  <c r="V418" i="8"/>
  <c r="U418" i="8"/>
  <c r="T418" i="8"/>
  <c r="X417" i="8"/>
  <c r="V417" i="8"/>
  <c r="W417" i="8" s="1"/>
  <c r="U417" i="8"/>
  <c r="T417" i="8"/>
  <c r="X416" i="8"/>
  <c r="V416" i="8"/>
  <c r="W416" i="8" s="1"/>
  <c r="U416" i="8"/>
  <c r="T416" i="8"/>
  <c r="X414" i="8"/>
  <c r="V414" i="8"/>
  <c r="W414" i="8" s="1"/>
  <c r="U414" i="8"/>
  <c r="T414" i="8"/>
  <c r="X411" i="8"/>
  <c r="V411" i="8"/>
  <c r="W411" i="8" s="1"/>
  <c r="U411" i="8"/>
  <c r="T411" i="8"/>
  <c r="X409" i="8"/>
  <c r="V409" i="8"/>
  <c r="W409" i="8" s="1"/>
  <c r="U409" i="8"/>
  <c r="T409" i="8"/>
  <c r="X408" i="8"/>
  <c r="V408" i="8"/>
  <c r="W408" i="8" s="1"/>
  <c r="U408" i="8"/>
  <c r="T408" i="8"/>
  <c r="X407" i="8"/>
  <c r="V407" i="8"/>
  <c r="W407" i="8" s="1"/>
  <c r="U407" i="8"/>
  <c r="T407" i="8"/>
  <c r="X406" i="8"/>
  <c r="V406" i="8"/>
  <c r="W406" i="8" s="1"/>
  <c r="U406" i="8"/>
  <c r="T406" i="8"/>
  <c r="X405" i="8"/>
  <c r="V405" i="8"/>
  <c r="W405" i="8" s="1"/>
  <c r="U405" i="8"/>
  <c r="T405" i="8"/>
  <c r="X404" i="8"/>
  <c r="V404" i="8"/>
  <c r="W404" i="8" s="1"/>
  <c r="U404" i="8"/>
  <c r="T404" i="8"/>
  <c r="X403" i="8"/>
  <c r="V403" i="8"/>
  <c r="W403" i="8" s="1"/>
  <c r="U403" i="8"/>
  <c r="T403" i="8"/>
  <c r="X402" i="8"/>
  <c r="V402" i="8"/>
  <c r="W402" i="8" s="1"/>
  <c r="U402" i="8"/>
  <c r="T402" i="8"/>
  <c r="X401" i="8"/>
  <c r="V401" i="8"/>
  <c r="W401" i="8" s="1"/>
  <c r="U401" i="8"/>
  <c r="T401" i="8"/>
  <c r="X400" i="8"/>
  <c r="V400" i="8"/>
  <c r="W400" i="8" s="1"/>
  <c r="U400" i="8"/>
  <c r="T400" i="8"/>
  <c r="X399" i="8"/>
  <c r="V399" i="8"/>
  <c r="W399" i="8" s="1"/>
  <c r="U399" i="8"/>
  <c r="T399" i="8"/>
  <c r="X392" i="8"/>
  <c r="V392" i="8"/>
  <c r="W392" i="8" s="1"/>
  <c r="U392" i="8"/>
  <c r="T392" i="8"/>
  <c r="X393" i="8"/>
  <c r="V393" i="8"/>
  <c r="W393" i="8" s="1"/>
  <c r="U393" i="8"/>
  <c r="T393" i="8"/>
  <c r="X391" i="8"/>
  <c r="V391" i="8"/>
  <c r="W391" i="8" s="1"/>
  <c r="U391" i="8"/>
  <c r="T391" i="8"/>
  <c r="X390" i="8"/>
  <c r="V390" i="8"/>
  <c r="W390" i="8" s="1"/>
  <c r="U390" i="8"/>
  <c r="T390" i="8"/>
  <c r="X389" i="8"/>
  <c r="V389" i="8"/>
  <c r="W389" i="8" s="1"/>
  <c r="U389" i="8"/>
  <c r="T389" i="8"/>
  <c r="X388" i="8"/>
  <c r="V388" i="8"/>
  <c r="W388" i="8" s="1"/>
  <c r="U388" i="8"/>
  <c r="T388" i="8"/>
  <c r="X383" i="8"/>
  <c r="V383" i="8"/>
  <c r="W383" i="8" s="1"/>
  <c r="U383" i="8"/>
  <c r="T383" i="8"/>
  <c r="X382" i="8"/>
  <c r="V382" i="8"/>
  <c r="W382" i="8" s="1"/>
  <c r="U382" i="8"/>
  <c r="T382" i="8"/>
  <c r="X381" i="8"/>
  <c r="V381" i="8"/>
  <c r="W381" i="8" s="1"/>
  <c r="U381" i="8"/>
  <c r="T381" i="8"/>
  <c r="X380" i="8"/>
  <c r="V380" i="8"/>
  <c r="W380" i="8" s="1"/>
  <c r="U380" i="8"/>
  <c r="T380" i="8"/>
  <c r="X379" i="8"/>
  <c r="V379" i="8"/>
  <c r="W379" i="8" s="1"/>
  <c r="U379" i="8"/>
  <c r="T379" i="8"/>
  <c r="X378" i="8"/>
  <c r="V378" i="8"/>
  <c r="W378" i="8" s="1"/>
  <c r="U378" i="8"/>
  <c r="T378" i="8"/>
  <c r="X377" i="8"/>
  <c r="V377" i="8"/>
  <c r="W377" i="8" s="1"/>
  <c r="U377" i="8"/>
  <c r="T377" i="8"/>
  <c r="X376" i="8"/>
  <c r="V376" i="8"/>
  <c r="W376" i="8" s="1"/>
  <c r="U376" i="8"/>
  <c r="T376" i="8"/>
  <c r="X375" i="8"/>
  <c r="V375" i="8"/>
  <c r="W375" i="8" s="1"/>
  <c r="U375" i="8"/>
  <c r="T375" i="8"/>
  <c r="X374" i="8"/>
  <c r="V374" i="8"/>
  <c r="W374" i="8" s="1"/>
  <c r="U374" i="8"/>
  <c r="T374" i="8"/>
  <c r="X373" i="8"/>
  <c r="V373" i="8"/>
  <c r="U373" i="8"/>
  <c r="T373" i="8"/>
  <c r="X372" i="8"/>
  <c r="V372" i="8"/>
  <c r="W372" i="8" s="1"/>
  <c r="U372" i="8"/>
  <c r="T372" i="8"/>
  <c r="X370" i="8"/>
  <c r="V370" i="8"/>
  <c r="W370" i="8" s="1"/>
  <c r="U370" i="8"/>
  <c r="T370" i="8"/>
  <c r="X369" i="8"/>
  <c r="V369" i="8"/>
  <c r="W369" i="8" s="1"/>
  <c r="U369" i="8"/>
  <c r="T369" i="8"/>
  <c r="X368" i="8"/>
  <c r="V368" i="8"/>
  <c r="W368" i="8" s="1"/>
  <c r="U368" i="8"/>
  <c r="T368" i="8"/>
  <c r="X367" i="8"/>
  <c r="V367" i="8"/>
  <c r="W367" i="8" s="1"/>
  <c r="U367" i="8"/>
  <c r="T367" i="8"/>
  <c r="X365" i="8"/>
  <c r="V365" i="8"/>
  <c r="W365" i="8" s="1"/>
  <c r="U365" i="8"/>
  <c r="T365" i="8"/>
  <c r="X363" i="8"/>
  <c r="V363" i="8"/>
  <c r="W363" i="8" s="1"/>
  <c r="U363" i="8"/>
  <c r="T363" i="8"/>
  <c r="X362" i="8"/>
  <c r="V362" i="8"/>
  <c r="W362" i="8" s="1"/>
  <c r="U362" i="8"/>
  <c r="T362" i="8"/>
  <c r="X361" i="8"/>
  <c r="V361" i="8"/>
  <c r="W361" i="8" s="1"/>
  <c r="U361" i="8"/>
  <c r="T361" i="8"/>
  <c r="X360" i="8"/>
  <c r="V360" i="8"/>
  <c r="W360" i="8" s="1"/>
  <c r="U360" i="8"/>
  <c r="T360" i="8"/>
  <c r="X359" i="8"/>
  <c r="V359" i="8"/>
  <c r="W359" i="8" s="1"/>
  <c r="U359" i="8"/>
  <c r="T359" i="8"/>
  <c r="X358" i="8"/>
  <c r="V358" i="8"/>
  <c r="W358" i="8" s="1"/>
  <c r="U358" i="8"/>
  <c r="T358" i="8"/>
  <c r="X357" i="8"/>
  <c r="V357" i="8"/>
  <c r="W357" i="8" s="1"/>
  <c r="U357" i="8"/>
  <c r="T357" i="8"/>
  <c r="X356" i="8"/>
  <c r="V356" i="8"/>
  <c r="W356" i="8" s="1"/>
  <c r="U356" i="8"/>
  <c r="T356" i="8"/>
  <c r="X355" i="8"/>
  <c r="V355" i="8"/>
  <c r="W355" i="8" s="1"/>
  <c r="U355" i="8"/>
  <c r="T355" i="8"/>
  <c r="X354" i="8"/>
  <c r="V354" i="8"/>
  <c r="W354" i="8" s="1"/>
  <c r="U354" i="8"/>
  <c r="T354" i="8"/>
  <c r="X353" i="8"/>
  <c r="V353" i="8"/>
  <c r="W353" i="8" s="1"/>
  <c r="U353" i="8"/>
  <c r="T353" i="8"/>
  <c r="X352" i="8"/>
  <c r="V352" i="8"/>
  <c r="W352" i="8" s="1"/>
  <c r="U352" i="8"/>
  <c r="T352" i="8"/>
  <c r="X351" i="8"/>
  <c r="V351" i="8"/>
  <c r="W351" i="8" s="1"/>
  <c r="U351" i="8"/>
  <c r="T351" i="8"/>
  <c r="X349" i="8"/>
  <c r="V349" i="8"/>
  <c r="W349" i="8" s="1"/>
  <c r="U349" i="8"/>
  <c r="T349" i="8"/>
  <c r="X348" i="8"/>
  <c r="V348" i="8"/>
  <c r="W348" i="8" s="1"/>
  <c r="U348" i="8"/>
  <c r="T348" i="8"/>
  <c r="X347" i="8"/>
  <c r="V347" i="8"/>
  <c r="W347" i="8" s="1"/>
  <c r="U347" i="8"/>
  <c r="T347" i="8"/>
  <c r="X346" i="8"/>
  <c r="V346" i="8"/>
  <c r="U346" i="8"/>
  <c r="T346" i="8"/>
  <c r="X345" i="8"/>
  <c r="V345" i="8"/>
  <c r="W345" i="8" s="1"/>
  <c r="U345" i="8"/>
  <c r="T345" i="8"/>
  <c r="X344" i="8"/>
  <c r="V344" i="8"/>
  <c r="W344" i="8" s="1"/>
  <c r="U344" i="8"/>
  <c r="T344" i="8"/>
  <c r="X343" i="8"/>
  <c r="V343" i="8"/>
  <c r="W343" i="8" s="1"/>
  <c r="U343" i="8"/>
  <c r="T343" i="8"/>
  <c r="X340" i="8"/>
  <c r="V340" i="8"/>
  <c r="W340" i="8" s="1"/>
  <c r="U340" i="8"/>
  <c r="T340" i="8"/>
  <c r="X339" i="8"/>
  <c r="V339" i="8"/>
  <c r="W339" i="8" s="1"/>
  <c r="U339" i="8"/>
  <c r="T339" i="8"/>
  <c r="X338" i="8"/>
  <c r="V338" i="8"/>
  <c r="W338" i="8" s="1"/>
  <c r="U338" i="8"/>
  <c r="T338" i="8"/>
  <c r="X337" i="8"/>
  <c r="V337" i="8"/>
  <c r="W337" i="8" s="1"/>
  <c r="U337" i="8"/>
  <c r="T337" i="8"/>
  <c r="X336" i="8"/>
  <c r="V336" i="8"/>
  <c r="W336" i="8" s="1"/>
  <c r="U336" i="8"/>
  <c r="T336" i="8"/>
  <c r="X333" i="8"/>
  <c r="V333" i="8"/>
  <c r="W333" i="8" s="1"/>
  <c r="U333" i="8"/>
  <c r="T333" i="8"/>
  <c r="X330" i="8"/>
  <c r="V330" i="8"/>
  <c r="W330" i="8" s="1"/>
  <c r="U330" i="8"/>
  <c r="T330" i="8"/>
  <c r="X329" i="8"/>
  <c r="V329" i="8"/>
  <c r="W329" i="8" s="1"/>
  <c r="U329" i="8"/>
  <c r="T329" i="8"/>
  <c r="X328" i="8"/>
  <c r="V328" i="8"/>
  <c r="W328" i="8" s="1"/>
  <c r="U328" i="8"/>
  <c r="T328" i="8"/>
  <c r="X327" i="8"/>
  <c r="V327" i="8"/>
  <c r="W327" i="8" s="1"/>
  <c r="U327" i="8"/>
  <c r="T327" i="8"/>
  <c r="X326" i="8"/>
  <c r="V326" i="8"/>
  <c r="W326" i="8" s="1"/>
  <c r="U326" i="8"/>
  <c r="T326" i="8"/>
  <c r="X325" i="8"/>
  <c r="V325" i="8"/>
  <c r="W325" i="8" s="1"/>
  <c r="U325" i="8"/>
  <c r="T325" i="8"/>
  <c r="X324" i="8"/>
  <c r="V324" i="8"/>
  <c r="W324" i="8" s="1"/>
  <c r="U324" i="8"/>
  <c r="T324" i="8"/>
  <c r="X323" i="8"/>
  <c r="V323" i="8"/>
  <c r="W323" i="8" s="1"/>
  <c r="U323" i="8"/>
  <c r="T323" i="8"/>
  <c r="X322" i="8"/>
  <c r="V322" i="8"/>
  <c r="W322" i="8" s="1"/>
  <c r="U322" i="8"/>
  <c r="T322" i="8"/>
  <c r="X321" i="8"/>
  <c r="V321" i="8"/>
  <c r="W321" i="8" s="1"/>
  <c r="U321" i="8"/>
  <c r="T321" i="8"/>
  <c r="X320" i="8"/>
  <c r="V320" i="8"/>
  <c r="W320" i="8" s="1"/>
  <c r="U320" i="8"/>
  <c r="T320" i="8"/>
  <c r="X319" i="8"/>
  <c r="V319" i="8"/>
  <c r="W319" i="8" s="1"/>
  <c r="U319" i="8"/>
  <c r="T319" i="8"/>
  <c r="X317" i="8"/>
  <c r="V317" i="8"/>
  <c r="W317" i="8" s="1"/>
  <c r="U317" i="8"/>
  <c r="T317" i="8"/>
  <c r="X316" i="8"/>
  <c r="V316" i="8"/>
  <c r="W316" i="8" s="1"/>
  <c r="U316" i="8"/>
  <c r="T316" i="8"/>
  <c r="X315" i="8"/>
  <c r="V315" i="8"/>
  <c r="W315" i="8" s="1"/>
  <c r="U315" i="8"/>
  <c r="T315" i="8"/>
  <c r="X314" i="8"/>
  <c r="V314" i="8"/>
  <c r="W314" i="8" s="1"/>
  <c r="U314" i="8"/>
  <c r="T314" i="8"/>
  <c r="X312" i="8"/>
  <c r="V312" i="8"/>
  <c r="W312" i="8" s="1"/>
  <c r="U312" i="8"/>
  <c r="T312" i="8"/>
  <c r="X309" i="8"/>
  <c r="V309" i="8"/>
  <c r="W309" i="8" s="1"/>
  <c r="U309" i="8"/>
  <c r="T309" i="8"/>
  <c r="X308" i="8"/>
  <c r="V308" i="8"/>
  <c r="W308" i="8" s="1"/>
  <c r="U308" i="8"/>
  <c r="T308" i="8"/>
  <c r="X307" i="8"/>
  <c r="V307" i="8"/>
  <c r="W307" i="8" s="1"/>
  <c r="U307" i="8"/>
  <c r="T307" i="8"/>
  <c r="X306" i="8"/>
  <c r="V306" i="8"/>
  <c r="W306" i="8" s="1"/>
  <c r="U306" i="8"/>
  <c r="T306" i="8"/>
  <c r="X305" i="8"/>
  <c r="V305" i="8"/>
  <c r="W305" i="8" s="1"/>
  <c r="U305" i="8"/>
  <c r="T305" i="8"/>
  <c r="X302" i="8"/>
  <c r="V302" i="8"/>
  <c r="W302" i="8" s="1"/>
  <c r="U302" i="8"/>
  <c r="T302" i="8"/>
  <c r="X301" i="8"/>
  <c r="V301" i="8"/>
  <c r="W301" i="8" s="1"/>
  <c r="U301" i="8"/>
  <c r="T301" i="8"/>
  <c r="X300" i="8"/>
  <c r="V300" i="8"/>
  <c r="W300" i="8" s="1"/>
  <c r="U300" i="8"/>
  <c r="T300" i="8"/>
  <c r="X299" i="8"/>
  <c r="V299" i="8"/>
  <c r="W299" i="8" s="1"/>
  <c r="U299" i="8"/>
  <c r="T299" i="8"/>
  <c r="X297" i="8"/>
  <c r="V297" i="8"/>
  <c r="W297" i="8" s="1"/>
  <c r="U297" i="8"/>
  <c r="T297" i="8"/>
  <c r="X296" i="8"/>
  <c r="V296" i="8"/>
  <c r="W296" i="8" s="1"/>
  <c r="U296" i="8"/>
  <c r="T296" i="8"/>
  <c r="X295" i="8"/>
  <c r="V295" i="8"/>
  <c r="W295" i="8" s="1"/>
  <c r="U295" i="8"/>
  <c r="T295" i="8"/>
  <c r="X294" i="8"/>
  <c r="V294" i="8"/>
  <c r="W294" i="8" s="1"/>
  <c r="U294" i="8"/>
  <c r="T294" i="8"/>
  <c r="X293" i="8"/>
  <c r="V293" i="8"/>
  <c r="W293" i="8" s="1"/>
  <c r="U293" i="8"/>
  <c r="T293" i="8"/>
  <c r="X292" i="8"/>
  <c r="V292" i="8"/>
  <c r="W292" i="8" s="1"/>
  <c r="U292" i="8"/>
  <c r="T292" i="8"/>
  <c r="X291" i="8"/>
  <c r="V291" i="8"/>
  <c r="W291" i="8" s="1"/>
  <c r="U291" i="8"/>
  <c r="T291" i="8"/>
  <c r="X290" i="8"/>
  <c r="V290" i="8"/>
  <c r="W290" i="8" s="1"/>
  <c r="U290" i="8"/>
  <c r="T290" i="8"/>
  <c r="X289" i="8"/>
  <c r="V289" i="8"/>
  <c r="W289" i="8" s="1"/>
  <c r="U289" i="8"/>
  <c r="T289" i="8"/>
  <c r="X287" i="8"/>
  <c r="V287" i="8"/>
  <c r="W287" i="8" s="1"/>
  <c r="U287" i="8"/>
  <c r="T287" i="8"/>
  <c r="X286" i="8"/>
  <c r="V286" i="8"/>
  <c r="W286" i="8" s="1"/>
  <c r="U286" i="8"/>
  <c r="T286" i="8"/>
  <c r="X285" i="8"/>
  <c r="V285" i="8"/>
  <c r="W285" i="8" s="1"/>
  <c r="U285" i="8"/>
  <c r="T285" i="8"/>
  <c r="X279" i="8"/>
  <c r="V279" i="8"/>
  <c r="W279" i="8" s="1"/>
  <c r="U279" i="8"/>
  <c r="T279" i="8"/>
  <c r="X273" i="8"/>
  <c r="V273" i="8"/>
  <c r="W273" i="8" s="1"/>
  <c r="U273" i="8"/>
  <c r="T273" i="8"/>
  <c r="X272" i="8"/>
  <c r="V272" i="8"/>
  <c r="W272" i="8" s="1"/>
  <c r="U272" i="8"/>
  <c r="T272" i="8"/>
  <c r="X271" i="8"/>
  <c r="V271" i="8"/>
  <c r="W271" i="8" s="1"/>
  <c r="U271" i="8"/>
  <c r="T271" i="8"/>
  <c r="X270" i="8"/>
  <c r="V270" i="8"/>
  <c r="W270" i="8" s="1"/>
  <c r="U270" i="8"/>
  <c r="T270" i="8"/>
  <c r="X269" i="8"/>
  <c r="V269" i="8"/>
  <c r="W269" i="8" s="1"/>
  <c r="U269" i="8"/>
  <c r="T269" i="8"/>
  <c r="X268" i="8"/>
  <c r="V268" i="8"/>
  <c r="W268" i="8" s="1"/>
  <c r="U268" i="8"/>
  <c r="T268" i="8"/>
  <c r="X267" i="8"/>
  <c r="V267" i="8"/>
  <c r="W267" i="8" s="1"/>
  <c r="U267" i="8"/>
  <c r="T267" i="8"/>
  <c r="X266" i="8"/>
  <c r="V266" i="8"/>
  <c r="W266" i="8" s="1"/>
  <c r="U266" i="8"/>
  <c r="T266" i="8"/>
  <c r="X265" i="8"/>
  <c r="V265" i="8"/>
  <c r="W265" i="8" s="1"/>
  <c r="U265" i="8"/>
  <c r="T265" i="8"/>
  <c r="X264" i="8"/>
  <c r="V264" i="8"/>
  <c r="W264" i="8" s="1"/>
  <c r="U264" i="8"/>
  <c r="T264" i="8"/>
  <c r="X263" i="8"/>
  <c r="V263" i="8"/>
  <c r="W263" i="8" s="1"/>
  <c r="U263" i="8"/>
  <c r="T263" i="8"/>
  <c r="X262" i="8"/>
  <c r="V262" i="8"/>
  <c r="W262" i="8" s="1"/>
  <c r="U262" i="8"/>
  <c r="T262" i="8"/>
  <c r="X275" i="8"/>
  <c r="V275" i="8"/>
  <c r="W275" i="8" s="1"/>
  <c r="U275" i="8"/>
  <c r="T275" i="8"/>
  <c r="X261" i="8"/>
  <c r="V261" i="8"/>
  <c r="W261" i="8" s="1"/>
  <c r="U261" i="8"/>
  <c r="T261" i="8"/>
  <c r="X278" i="8"/>
  <c r="V278" i="8"/>
  <c r="W278" i="8" s="1"/>
  <c r="U278" i="8"/>
  <c r="T278" i="8"/>
  <c r="X277" i="8"/>
  <c r="V277" i="8"/>
  <c r="W277" i="8" s="1"/>
  <c r="U277" i="8"/>
  <c r="T277" i="8"/>
  <c r="X276" i="8"/>
  <c r="V276" i="8"/>
  <c r="W276" i="8" s="1"/>
  <c r="U276" i="8"/>
  <c r="T276" i="8"/>
  <c r="X260" i="8"/>
  <c r="V260" i="8"/>
  <c r="W260" i="8" s="1"/>
  <c r="U260" i="8"/>
  <c r="T260" i="8"/>
  <c r="X259" i="8"/>
  <c r="V259" i="8"/>
  <c r="W259" i="8" s="1"/>
  <c r="U259" i="8"/>
  <c r="T259" i="8"/>
  <c r="X258" i="8"/>
  <c r="V258" i="8"/>
  <c r="W258" i="8" s="1"/>
  <c r="U258" i="8"/>
  <c r="T258" i="8"/>
  <c r="X257" i="8"/>
  <c r="V257" i="8"/>
  <c r="W257" i="8" s="1"/>
  <c r="U257" i="8"/>
  <c r="T257" i="8"/>
  <c r="X255" i="8"/>
  <c r="V255" i="8"/>
  <c r="W255" i="8" s="1"/>
  <c r="U255" i="8"/>
  <c r="T255" i="8"/>
  <c r="X254" i="8"/>
  <c r="V254" i="8"/>
  <c r="W254" i="8" s="1"/>
  <c r="U254" i="8"/>
  <c r="T254" i="8"/>
  <c r="X242" i="8"/>
  <c r="V242" i="8"/>
  <c r="W242" i="8" s="1"/>
  <c r="U242" i="8"/>
  <c r="T242" i="8"/>
  <c r="X253" i="8"/>
  <c r="V253" i="8"/>
  <c r="W253" i="8" s="1"/>
  <c r="U253" i="8"/>
  <c r="T253" i="8"/>
  <c r="X252" i="8"/>
  <c r="V252" i="8"/>
  <c r="W252" i="8" s="1"/>
  <c r="U252" i="8"/>
  <c r="T252" i="8"/>
  <c r="X251" i="8"/>
  <c r="V251" i="8"/>
  <c r="W251" i="8" s="1"/>
  <c r="U251" i="8"/>
  <c r="T251" i="8"/>
  <c r="X250" i="8"/>
  <c r="V250" i="8"/>
  <c r="W250" i="8" s="1"/>
  <c r="U250" i="8"/>
  <c r="T250" i="8"/>
  <c r="X249" i="8"/>
  <c r="V249" i="8"/>
  <c r="W249" i="8" s="1"/>
  <c r="U249" i="8"/>
  <c r="T249" i="8"/>
  <c r="X248" i="8"/>
  <c r="V248" i="8"/>
  <c r="W248" i="8" s="1"/>
  <c r="U248" i="8"/>
  <c r="T248" i="8"/>
  <c r="X247" i="8"/>
  <c r="V247" i="8"/>
  <c r="W247" i="8" s="1"/>
  <c r="U247" i="8"/>
  <c r="T247" i="8"/>
  <c r="X241" i="8"/>
  <c r="V241" i="8"/>
  <c r="W241" i="8" s="1"/>
  <c r="U241" i="8"/>
  <c r="T241" i="8"/>
  <c r="X240" i="8"/>
  <c r="V240" i="8"/>
  <c r="W240" i="8" s="1"/>
  <c r="U240" i="8"/>
  <c r="T240" i="8"/>
  <c r="X239" i="8"/>
  <c r="V239" i="8"/>
  <c r="W239" i="8" s="1"/>
  <c r="U239" i="8"/>
  <c r="T239" i="8"/>
  <c r="X238" i="8"/>
  <c r="V238" i="8"/>
  <c r="W238" i="8" s="1"/>
  <c r="U238" i="8"/>
  <c r="T238" i="8"/>
  <c r="X237" i="8"/>
  <c r="V237" i="8"/>
  <c r="W237" i="8" s="1"/>
  <c r="U237" i="8"/>
  <c r="T237" i="8"/>
  <c r="X236" i="8"/>
  <c r="V236" i="8"/>
  <c r="W236" i="8" s="1"/>
  <c r="U236" i="8"/>
  <c r="T236" i="8"/>
  <c r="X235" i="8"/>
  <c r="V235" i="8"/>
  <c r="W235" i="8" s="1"/>
  <c r="U235" i="8"/>
  <c r="T235" i="8"/>
  <c r="X234" i="8"/>
  <c r="V234" i="8"/>
  <c r="W234" i="8" s="1"/>
  <c r="U234" i="8"/>
  <c r="T234" i="8"/>
  <c r="X233" i="8"/>
  <c r="V233" i="8"/>
  <c r="W233" i="8" s="1"/>
  <c r="U233" i="8"/>
  <c r="T233" i="8"/>
  <c r="X232" i="8"/>
  <c r="V232" i="8"/>
  <c r="W232" i="8" s="1"/>
  <c r="U232" i="8"/>
  <c r="T232" i="8"/>
  <c r="X231" i="8"/>
  <c r="V231" i="8"/>
  <c r="W231" i="8" s="1"/>
  <c r="U231" i="8"/>
  <c r="T231" i="8"/>
  <c r="X230" i="8"/>
  <c r="V230" i="8"/>
  <c r="W230" i="8" s="1"/>
  <c r="U230" i="8"/>
  <c r="T230" i="8"/>
  <c r="X229" i="8"/>
  <c r="V229" i="8"/>
  <c r="W229" i="8" s="1"/>
  <c r="U229" i="8"/>
  <c r="T229" i="8"/>
  <c r="X228" i="8"/>
  <c r="V228" i="8"/>
  <c r="W228" i="8" s="1"/>
  <c r="U228" i="8"/>
  <c r="T228" i="8"/>
  <c r="X227" i="8"/>
  <c r="V227" i="8"/>
  <c r="W227" i="8" s="1"/>
  <c r="U227" i="8"/>
  <c r="T227" i="8"/>
  <c r="X226" i="8"/>
  <c r="V226" i="8"/>
  <c r="W226" i="8" s="1"/>
  <c r="U226" i="8"/>
  <c r="T226" i="8"/>
  <c r="X225" i="8"/>
  <c r="V225" i="8"/>
  <c r="W225" i="8" s="1"/>
  <c r="U225" i="8"/>
  <c r="T225" i="8"/>
  <c r="X224" i="8"/>
  <c r="V224" i="8"/>
  <c r="W224" i="8" s="1"/>
  <c r="U224" i="8"/>
  <c r="T224" i="8"/>
  <c r="X223" i="8"/>
  <c r="V223" i="8"/>
  <c r="W223" i="8" s="1"/>
  <c r="U223" i="8"/>
  <c r="T223" i="8"/>
  <c r="X222" i="8"/>
  <c r="V222" i="8"/>
  <c r="W222" i="8" s="1"/>
  <c r="U222" i="8"/>
  <c r="T222" i="8"/>
  <c r="X221" i="8"/>
  <c r="V221" i="8"/>
  <c r="W221" i="8" s="1"/>
  <c r="U221" i="8"/>
  <c r="T221" i="8"/>
  <c r="X220" i="8"/>
  <c r="V220" i="8"/>
  <c r="W220" i="8" s="1"/>
  <c r="U220" i="8"/>
  <c r="T220" i="8"/>
  <c r="X219" i="8"/>
  <c r="V219" i="8"/>
  <c r="W219" i="8" s="1"/>
  <c r="U219" i="8"/>
  <c r="T219" i="8"/>
  <c r="X218" i="8"/>
  <c r="V218" i="8"/>
  <c r="W218" i="8" s="1"/>
  <c r="U218" i="8"/>
  <c r="T218" i="8"/>
  <c r="X217" i="8"/>
  <c r="V217" i="8"/>
  <c r="W217" i="8" s="1"/>
  <c r="U217" i="8"/>
  <c r="T217" i="8"/>
  <c r="X216" i="8"/>
  <c r="V216" i="8"/>
  <c r="W216" i="8" s="1"/>
  <c r="U216" i="8"/>
  <c r="T216" i="8"/>
  <c r="X215" i="8"/>
  <c r="V215" i="8"/>
  <c r="W215" i="8" s="1"/>
  <c r="U215" i="8"/>
  <c r="T215" i="8"/>
  <c r="X214" i="8"/>
  <c r="V214" i="8"/>
  <c r="W214" i="8" s="1"/>
  <c r="U214" i="8"/>
  <c r="T214" i="8"/>
  <c r="X213" i="8"/>
  <c r="V213" i="8"/>
  <c r="U213" i="8"/>
  <c r="T213" i="8"/>
  <c r="X212" i="8"/>
  <c r="V212" i="8"/>
  <c r="W212" i="8" s="1"/>
  <c r="U212" i="8"/>
  <c r="T212" i="8"/>
  <c r="X211" i="8"/>
  <c r="V211" i="8"/>
  <c r="W211" i="8" s="1"/>
  <c r="U211" i="8"/>
  <c r="T211" i="8"/>
  <c r="X209" i="8"/>
  <c r="V209" i="8"/>
  <c r="W209" i="8" s="1"/>
  <c r="U209" i="8"/>
  <c r="T209" i="8"/>
  <c r="X208" i="8"/>
  <c r="V208" i="8"/>
  <c r="W208" i="8" s="1"/>
  <c r="U208" i="8"/>
  <c r="T208" i="8"/>
  <c r="X207" i="8"/>
  <c r="V207" i="8"/>
  <c r="W207" i="8" s="1"/>
  <c r="U207" i="8"/>
  <c r="T207" i="8"/>
  <c r="X206" i="8"/>
  <c r="V206" i="8"/>
  <c r="W206" i="8" s="1"/>
  <c r="U206" i="8"/>
  <c r="T206" i="8"/>
  <c r="X205" i="8"/>
  <c r="V205" i="8"/>
  <c r="W205" i="8" s="1"/>
  <c r="U205" i="8"/>
  <c r="T205" i="8"/>
  <c r="X204" i="8"/>
  <c r="V204" i="8"/>
  <c r="W204" i="8" s="1"/>
  <c r="U204" i="8"/>
  <c r="T204" i="8"/>
  <c r="X203" i="8"/>
  <c r="V203" i="8"/>
  <c r="W203" i="8" s="1"/>
  <c r="U203" i="8"/>
  <c r="T203" i="8"/>
  <c r="X199" i="8"/>
  <c r="V199" i="8"/>
  <c r="W199" i="8" s="1"/>
  <c r="U199" i="8"/>
  <c r="T199" i="8"/>
  <c r="X198" i="8"/>
  <c r="V198" i="8"/>
  <c r="W198" i="8" s="1"/>
  <c r="U198" i="8"/>
  <c r="T198" i="8"/>
  <c r="X197" i="8"/>
  <c r="V197" i="8"/>
  <c r="W197" i="8" s="1"/>
  <c r="U197" i="8"/>
  <c r="T197" i="8"/>
  <c r="X196" i="8"/>
  <c r="V196" i="8"/>
  <c r="W196" i="8" s="1"/>
  <c r="U196" i="8"/>
  <c r="T196" i="8"/>
  <c r="X194" i="8"/>
  <c r="V194" i="8"/>
  <c r="W194" i="8" s="1"/>
  <c r="U194" i="8"/>
  <c r="T194" i="8"/>
  <c r="X193" i="8"/>
  <c r="V193" i="8"/>
  <c r="W193" i="8" s="1"/>
  <c r="U193" i="8"/>
  <c r="T193" i="8"/>
  <c r="X192" i="8"/>
  <c r="V192" i="8"/>
  <c r="W192" i="8" s="1"/>
  <c r="U192" i="8"/>
  <c r="T192" i="8"/>
  <c r="X191" i="8"/>
  <c r="V191" i="8"/>
  <c r="W191" i="8" s="1"/>
  <c r="U191" i="8"/>
  <c r="T191" i="8"/>
  <c r="X190" i="8"/>
  <c r="V190" i="8"/>
  <c r="W190" i="8" s="1"/>
  <c r="U190" i="8"/>
  <c r="T190" i="8"/>
  <c r="X189" i="8"/>
  <c r="V189" i="8"/>
  <c r="W189" i="8" s="1"/>
  <c r="U189" i="8"/>
  <c r="T189" i="8"/>
  <c r="X188" i="8"/>
  <c r="V188" i="8"/>
  <c r="W188" i="8" s="1"/>
  <c r="U188" i="8"/>
  <c r="T188" i="8"/>
  <c r="X187" i="8"/>
  <c r="V187" i="8"/>
  <c r="W187" i="8" s="1"/>
  <c r="U187" i="8"/>
  <c r="T187" i="8"/>
  <c r="X186" i="8"/>
  <c r="V186" i="8"/>
  <c r="W186" i="8" s="1"/>
  <c r="U186" i="8"/>
  <c r="T186" i="8"/>
  <c r="X185" i="8"/>
  <c r="V185" i="8"/>
  <c r="W185" i="8" s="1"/>
  <c r="U185" i="8"/>
  <c r="T185" i="8"/>
  <c r="X184" i="8"/>
  <c r="V184" i="8"/>
  <c r="W184" i="8" s="1"/>
  <c r="U184" i="8"/>
  <c r="T184" i="8"/>
  <c r="X183" i="8"/>
  <c r="V183" i="8"/>
  <c r="W183" i="8" s="1"/>
  <c r="U183" i="8"/>
  <c r="T183" i="8"/>
  <c r="X182" i="8"/>
  <c r="V182" i="8"/>
  <c r="W182" i="8" s="1"/>
  <c r="U182" i="8"/>
  <c r="T182" i="8"/>
  <c r="X181" i="8"/>
  <c r="V181" i="8"/>
  <c r="W181" i="8" s="1"/>
  <c r="U181" i="8"/>
  <c r="T181" i="8"/>
  <c r="X180" i="8"/>
  <c r="V180" i="8"/>
  <c r="W180" i="8" s="1"/>
  <c r="U180" i="8"/>
  <c r="T180" i="8"/>
  <c r="X179" i="8"/>
  <c r="V179" i="8"/>
  <c r="W179" i="8" s="1"/>
  <c r="U179" i="8"/>
  <c r="T179" i="8"/>
  <c r="X178" i="8"/>
  <c r="V178" i="8"/>
  <c r="W178" i="8" s="1"/>
  <c r="U178" i="8"/>
  <c r="T178" i="8"/>
  <c r="X177" i="8"/>
  <c r="V177" i="8"/>
  <c r="W177" i="8" s="1"/>
  <c r="U177" i="8"/>
  <c r="T177" i="8"/>
  <c r="X176" i="8"/>
  <c r="V176" i="8"/>
  <c r="W176" i="8" s="1"/>
  <c r="U176" i="8"/>
  <c r="T176" i="8"/>
  <c r="X175" i="8"/>
  <c r="V175" i="8"/>
  <c r="W175" i="8" s="1"/>
  <c r="U175" i="8"/>
  <c r="T175" i="8"/>
  <c r="X174" i="8"/>
  <c r="V174" i="8"/>
  <c r="W174" i="8" s="1"/>
  <c r="U174" i="8"/>
  <c r="T174" i="8"/>
  <c r="X173" i="8"/>
  <c r="V173" i="8"/>
  <c r="W173" i="8" s="1"/>
  <c r="U173" i="8"/>
  <c r="T173" i="8"/>
  <c r="X202" i="8"/>
  <c r="V202" i="8"/>
  <c r="W202" i="8" s="1"/>
  <c r="U202" i="8"/>
  <c r="T202" i="8"/>
  <c r="X172" i="8"/>
  <c r="V172" i="8"/>
  <c r="W172" i="8" s="1"/>
  <c r="U172" i="8"/>
  <c r="T172" i="8"/>
  <c r="X171" i="8"/>
  <c r="V171" i="8"/>
  <c r="W171" i="8" s="1"/>
  <c r="U171" i="8"/>
  <c r="T171" i="8"/>
  <c r="X170" i="8"/>
  <c r="V170" i="8"/>
  <c r="U170" i="8"/>
  <c r="T170" i="8"/>
  <c r="X169" i="8"/>
  <c r="V169" i="8"/>
  <c r="W169" i="8" s="1"/>
  <c r="U169" i="8"/>
  <c r="T169" i="8"/>
  <c r="X167" i="8"/>
  <c r="V167" i="8"/>
  <c r="W167" i="8" s="1"/>
  <c r="U167" i="8"/>
  <c r="T167" i="8"/>
  <c r="X166" i="8"/>
  <c r="V166" i="8"/>
  <c r="W166" i="8" s="1"/>
  <c r="U166" i="8"/>
  <c r="T166" i="8"/>
  <c r="X165" i="8"/>
  <c r="V165" i="8"/>
  <c r="W165" i="8" s="1"/>
  <c r="U165" i="8"/>
  <c r="T165" i="8"/>
  <c r="X164" i="8"/>
  <c r="V164" i="8"/>
  <c r="W164" i="8" s="1"/>
  <c r="U164" i="8"/>
  <c r="T164" i="8"/>
  <c r="X163" i="8"/>
  <c r="V163" i="8"/>
  <c r="W163" i="8" s="1"/>
  <c r="U163" i="8"/>
  <c r="T163" i="8"/>
  <c r="X162" i="8"/>
  <c r="V162" i="8"/>
  <c r="W162" i="8" s="1"/>
  <c r="U162" i="8"/>
  <c r="T162" i="8"/>
  <c r="X161" i="8"/>
  <c r="V161" i="8"/>
  <c r="W161" i="8" s="1"/>
  <c r="U161" i="8"/>
  <c r="T161" i="8"/>
  <c r="X160" i="8"/>
  <c r="V160" i="8"/>
  <c r="W160" i="8" s="1"/>
  <c r="U160" i="8"/>
  <c r="T160" i="8"/>
  <c r="X159" i="8"/>
  <c r="V159" i="8"/>
  <c r="W159" i="8" s="1"/>
  <c r="U159" i="8"/>
  <c r="T159" i="8"/>
  <c r="X158" i="8"/>
  <c r="V158" i="8"/>
  <c r="W158" i="8" s="1"/>
  <c r="U158" i="8"/>
  <c r="T158" i="8"/>
  <c r="X157" i="8"/>
  <c r="V157" i="8"/>
  <c r="W157" i="8" s="1"/>
  <c r="U157" i="8"/>
  <c r="T157" i="8"/>
  <c r="X156" i="8"/>
  <c r="V156" i="8"/>
  <c r="W156" i="8" s="1"/>
  <c r="U156" i="8"/>
  <c r="T156" i="8"/>
  <c r="X155" i="8"/>
  <c r="V155" i="8"/>
  <c r="W155" i="8" s="1"/>
  <c r="U155" i="8"/>
  <c r="T155" i="8"/>
  <c r="X147" i="8"/>
  <c r="V147" i="8"/>
  <c r="W147" i="8" s="1"/>
  <c r="U147" i="8"/>
  <c r="T147" i="8"/>
  <c r="X146" i="8"/>
  <c r="V146" i="8"/>
  <c r="W146" i="8" s="1"/>
  <c r="U146" i="8"/>
  <c r="T146" i="8"/>
  <c r="X145" i="8"/>
  <c r="V145" i="8"/>
  <c r="W145" i="8" s="1"/>
  <c r="U145" i="8"/>
  <c r="T145" i="8"/>
  <c r="X144" i="8"/>
  <c r="V144" i="8"/>
  <c r="W144" i="8" s="1"/>
  <c r="U144" i="8"/>
  <c r="T144" i="8"/>
  <c r="X143" i="8"/>
  <c r="V143" i="8"/>
  <c r="W143" i="8" s="1"/>
  <c r="U143" i="8"/>
  <c r="T143" i="8"/>
  <c r="X142" i="8"/>
  <c r="V142" i="8"/>
  <c r="W142" i="8" s="1"/>
  <c r="U142" i="8"/>
  <c r="T142" i="8"/>
  <c r="X141" i="8"/>
  <c r="V141" i="8"/>
  <c r="W141" i="8" s="1"/>
  <c r="U141" i="8"/>
  <c r="T141" i="8"/>
  <c r="X140" i="8"/>
  <c r="V140" i="8"/>
  <c r="W140" i="8" s="1"/>
  <c r="U140" i="8"/>
  <c r="T140" i="8"/>
  <c r="X139" i="8"/>
  <c r="V139" i="8"/>
  <c r="W139" i="8" s="1"/>
  <c r="U139" i="8"/>
  <c r="T139" i="8"/>
  <c r="X138" i="8"/>
  <c r="V138" i="8"/>
  <c r="W138" i="8" s="1"/>
  <c r="U138" i="8"/>
  <c r="T138" i="8"/>
  <c r="X137" i="8"/>
  <c r="V137" i="8"/>
  <c r="W137" i="8" s="1"/>
  <c r="U137" i="8"/>
  <c r="T137" i="8"/>
  <c r="X136" i="8"/>
  <c r="V136" i="8"/>
  <c r="W136" i="8" s="1"/>
  <c r="U136" i="8"/>
  <c r="T136" i="8"/>
  <c r="X135" i="8"/>
  <c r="V135" i="8"/>
  <c r="W135" i="8" s="1"/>
  <c r="U135" i="8"/>
  <c r="T135" i="8"/>
  <c r="X134" i="8"/>
  <c r="V134" i="8"/>
  <c r="W134" i="8" s="1"/>
  <c r="U134" i="8"/>
  <c r="T134" i="8"/>
  <c r="X133" i="8"/>
  <c r="V133" i="8"/>
  <c r="W133" i="8" s="1"/>
  <c r="U133" i="8"/>
  <c r="T133" i="8"/>
  <c r="X132" i="8"/>
  <c r="V132" i="8"/>
  <c r="W132" i="8" s="1"/>
  <c r="U132" i="8"/>
  <c r="T132" i="8"/>
  <c r="X131" i="8"/>
  <c r="V131" i="8"/>
  <c r="W131" i="8" s="1"/>
  <c r="U131" i="8"/>
  <c r="T131" i="8"/>
  <c r="X130" i="8"/>
  <c r="V130" i="8"/>
  <c r="W130" i="8" s="1"/>
  <c r="U130" i="8"/>
  <c r="T130" i="8"/>
  <c r="X129" i="8"/>
  <c r="V129" i="8"/>
  <c r="W129" i="8" s="1"/>
  <c r="U129" i="8"/>
  <c r="T129" i="8"/>
  <c r="X128" i="8"/>
  <c r="V128" i="8"/>
  <c r="W128" i="8" s="1"/>
  <c r="U128" i="8"/>
  <c r="T128" i="8"/>
  <c r="X127" i="8"/>
  <c r="V127" i="8"/>
  <c r="W127" i="8" s="1"/>
  <c r="U127" i="8"/>
  <c r="T127" i="8"/>
  <c r="X126" i="8"/>
  <c r="V126" i="8"/>
  <c r="W126" i="8" s="1"/>
  <c r="U126" i="8"/>
  <c r="T126" i="8"/>
  <c r="X125" i="8"/>
  <c r="V125" i="8"/>
  <c r="W125" i="8" s="1"/>
  <c r="U125" i="8"/>
  <c r="T125" i="8"/>
  <c r="X124" i="8"/>
  <c r="V124" i="8"/>
  <c r="W124" i="8" s="1"/>
  <c r="U124" i="8"/>
  <c r="T124" i="8"/>
  <c r="X123" i="8"/>
  <c r="V123" i="8"/>
  <c r="W123" i="8" s="1"/>
  <c r="U123" i="8"/>
  <c r="T123" i="8"/>
  <c r="X122" i="8"/>
  <c r="V122" i="8"/>
  <c r="W122" i="8" s="1"/>
  <c r="U122" i="8"/>
  <c r="T122" i="8"/>
  <c r="X121" i="8"/>
  <c r="V121" i="8"/>
  <c r="W121" i="8" s="1"/>
  <c r="U121" i="8"/>
  <c r="T121" i="8"/>
  <c r="X120" i="8"/>
  <c r="V120" i="8"/>
  <c r="W120" i="8" s="1"/>
  <c r="U120" i="8"/>
  <c r="T120" i="8"/>
  <c r="X119" i="8"/>
  <c r="V119" i="8"/>
  <c r="W119" i="8" s="1"/>
  <c r="U119" i="8"/>
  <c r="T119" i="8"/>
  <c r="X118" i="8"/>
  <c r="V118" i="8"/>
  <c r="W118" i="8" s="1"/>
  <c r="U118" i="8"/>
  <c r="T118" i="8"/>
  <c r="X117" i="8"/>
  <c r="V117" i="8"/>
  <c r="W117" i="8" s="1"/>
  <c r="U117" i="8"/>
  <c r="T117" i="8"/>
  <c r="X116" i="8"/>
  <c r="V116" i="8"/>
  <c r="W116" i="8" s="1"/>
  <c r="U116" i="8"/>
  <c r="T116" i="8"/>
  <c r="X115" i="8"/>
  <c r="V115" i="8"/>
  <c r="W115" i="8" s="1"/>
  <c r="U115" i="8"/>
  <c r="T115" i="8"/>
  <c r="X114" i="8"/>
  <c r="V114" i="8"/>
  <c r="W114" i="8" s="1"/>
  <c r="U114" i="8"/>
  <c r="T114" i="8"/>
  <c r="X113" i="8"/>
  <c r="V113" i="8"/>
  <c r="W113" i="8" s="1"/>
  <c r="U113" i="8"/>
  <c r="T113" i="8"/>
  <c r="X112" i="8"/>
  <c r="V112" i="8"/>
  <c r="W112" i="8" s="1"/>
  <c r="U112" i="8"/>
  <c r="T112" i="8"/>
  <c r="X111" i="8"/>
  <c r="V111" i="8"/>
  <c r="W111" i="8" s="1"/>
  <c r="U111" i="8"/>
  <c r="T111" i="8"/>
  <c r="X110" i="8"/>
  <c r="V110" i="8"/>
  <c r="W110" i="8" s="1"/>
  <c r="U110" i="8"/>
  <c r="T110" i="8"/>
  <c r="X109" i="8"/>
  <c r="V109" i="8"/>
  <c r="W109" i="8" s="1"/>
  <c r="U109" i="8"/>
  <c r="T109" i="8"/>
  <c r="X108" i="8"/>
  <c r="V108" i="8"/>
  <c r="W108" i="8" s="1"/>
  <c r="U108" i="8"/>
  <c r="T108" i="8"/>
  <c r="X107" i="8"/>
  <c r="V107" i="8"/>
  <c r="W107" i="8" s="1"/>
  <c r="U107" i="8"/>
  <c r="T107" i="8"/>
  <c r="X106" i="8"/>
  <c r="V106" i="8"/>
  <c r="W106" i="8" s="1"/>
  <c r="U106" i="8"/>
  <c r="T106" i="8"/>
  <c r="X105" i="8"/>
  <c r="V105" i="8"/>
  <c r="W105" i="8" s="1"/>
  <c r="U105" i="8"/>
  <c r="T105" i="8"/>
  <c r="X104" i="8"/>
  <c r="V104" i="8"/>
  <c r="W104" i="8" s="1"/>
  <c r="U104" i="8"/>
  <c r="T104" i="8"/>
  <c r="X103" i="8"/>
  <c r="V103" i="8"/>
  <c r="W103" i="8" s="1"/>
  <c r="U103" i="8"/>
  <c r="T103" i="8"/>
  <c r="X102" i="8"/>
  <c r="V102" i="8"/>
  <c r="W102" i="8" s="1"/>
  <c r="U102" i="8"/>
  <c r="T102" i="8"/>
  <c r="X101" i="8"/>
  <c r="V101" i="8"/>
  <c r="W101" i="8" s="1"/>
  <c r="U101" i="8"/>
  <c r="T101" i="8"/>
  <c r="X100" i="8"/>
  <c r="V100" i="8"/>
  <c r="W100" i="8" s="1"/>
  <c r="U100" i="8"/>
  <c r="T100" i="8"/>
  <c r="X99" i="8"/>
  <c r="V99" i="8"/>
  <c r="W99" i="8" s="1"/>
  <c r="U99" i="8"/>
  <c r="T99" i="8"/>
  <c r="X98" i="8"/>
  <c r="V98" i="8"/>
  <c r="W98" i="8" s="1"/>
  <c r="U98" i="8"/>
  <c r="T98" i="8"/>
  <c r="X97" i="8"/>
  <c r="V97" i="8"/>
  <c r="W97" i="8" s="1"/>
  <c r="U97" i="8"/>
  <c r="T97" i="8"/>
  <c r="X96" i="8"/>
  <c r="V96" i="8"/>
  <c r="W96" i="8" s="1"/>
  <c r="U96" i="8"/>
  <c r="T96" i="8"/>
  <c r="X95" i="8"/>
  <c r="V95" i="8"/>
  <c r="W95" i="8" s="1"/>
  <c r="U95" i="8"/>
  <c r="T95" i="8"/>
  <c r="X94" i="8"/>
  <c r="V94" i="8"/>
  <c r="W94" i="8" s="1"/>
  <c r="U94" i="8"/>
  <c r="T94" i="8"/>
  <c r="X93" i="8"/>
  <c r="V93" i="8"/>
  <c r="W93" i="8" s="1"/>
  <c r="U93" i="8"/>
  <c r="T93" i="8"/>
  <c r="X92" i="8"/>
  <c r="V92" i="8"/>
  <c r="W92" i="8" s="1"/>
  <c r="U92" i="8"/>
  <c r="T92" i="8"/>
  <c r="X91" i="8"/>
  <c r="V91" i="8"/>
  <c r="W91" i="8" s="1"/>
  <c r="U91" i="8"/>
  <c r="T91" i="8"/>
  <c r="X90" i="8"/>
  <c r="V90" i="8"/>
  <c r="W90" i="8" s="1"/>
  <c r="U90" i="8"/>
  <c r="T90" i="8"/>
  <c r="X89" i="8"/>
  <c r="V89" i="8"/>
  <c r="W89" i="8" s="1"/>
  <c r="U89" i="8"/>
  <c r="T89" i="8"/>
  <c r="X88" i="8"/>
  <c r="V88" i="8"/>
  <c r="W88" i="8" s="1"/>
  <c r="U88" i="8"/>
  <c r="T88" i="8"/>
  <c r="X87" i="8"/>
  <c r="V87" i="8"/>
  <c r="W87" i="8" s="1"/>
  <c r="U87" i="8"/>
  <c r="T87" i="8"/>
  <c r="X86" i="8"/>
  <c r="V86" i="8"/>
  <c r="W86" i="8" s="1"/>
  <c r="U86" i="8"/>
  <c r="T86" i="8"/>
  <c r="X85" i="8"/>
  <c r="V85" i="8"/>
  <c r="W85" i="8" s="1"/>
  <c r="U85" i="8"/>
  <c r="T85" i="8"/>
  <c r="X84" i="8"/>
  <c r="V84" i="8"/>
  <c r="W84" i="8" s="1"/>
  <c r="U84" i="8"/>
  <c r="T84" i="8"/>
  <c r="X83" i="8"/>
  <c r="V83" i="8"/>
  <c r="W83" i="8" s="1"/>
  <c r="U83" i="8"/>
  <c r="T83" i="8"/>
  <c r="X82" i="8"/>
  <c r="V82" i="8"/>
  <c r="W82" i="8" s="1"/>
  <c r="U82" i="8"/>
  <c r="T82" i="8"/>
  <c r="X81" i="8"/>
  <c r="V81" i="8"/>
  <c r="W81" i="8" s="1"/>
  <c r="U81" i="8"/>
  <c r="T81" i="8"/>
  <c r="X80" i="8"/>
  <c r="V80" i="8"/>
  <c r="W80" i="8" s="1"/>
  <c r="U80" i="8"/>
  <c r="T80" i="8"/>
  <c r="X79" i="8"/>
  <c r="V79" i="8"/>
  <c r="W79" i="8" s="1"/>
  <c r="U79" i="8"/>
  <c r="T79" i="8"/>
  <c r="X78" i="8"/>
  <c r="V78" i="8"/>
  <c r="W78" i="8" s="1"/>
  <c r="U78" i="8"/>
  <c r="T78" i="8"/>
  <c r="X77" i="8"/>
  <c r="V77" i="8"/>
  <c r="W77" i="8" s="1"/>
  <c r="U77" i="8"/>
  <c r="T77" i="8"/>
  <c r="X76" i="8"/>
  <c r="V76" i="8"/>
  <c r="W76" i="8" s="1"/>
  <c r="U76" i="8"/>
  <c r="T76" i="8"/>
  <c r="X75" i="8"/>
  <c r="V75" i="8"/>
  <c r="W75" i="8" s="1"/>
  <c r="U75" i="8"/>
  <c r="T75" i="8"/>
  <c r="X74" i="8"/>
  <c r="V74" i="8"/>
  <c r="W74" i="8" s="1"/>
  <c r="U74" i="8"/>
  <c r="T74" i="8"/>
  <c r="X73" i="8"/>
  <c r="V73" i="8"/>
  <c r="W73" i="8" s="1"/>
  <c r="U73" i="8"/>
  <c r="T73" i="8"/>
  <c r="X72" i="8"/>
  <c r="V72" i="8"/>
  <c r="W72" i="8" s="1"/>
  <c r="U72" i="8"/>
  <c r="T72" i="8"/>
  <c r="X71" i="8"/>
  <c r="V71" i="8"/>
  <c r="W71" i="8" s="1"/>
  <c r="U71" i="8"/>
  <c r="T71" i="8"/>
  <c r="X70" i="8"/>
  <c r="V70" i="8"/>
  <c r="W70" i="8" s="1"/>
  <c r="U70" i="8"/>
  <c r="T70" i="8"/>
  <c r="X68" i="8"/>
  <c r="V68" i="8"/>
  <c r="W68" i="8" s="1"/>
  <c r="U68" i="8"/>
  <c r="T68" i="8"/>
  <c r="X67" i="8"/>
  <c r="V67" i="8"/>
  <c r="W67" i="8" s="1"/>
  <c r="U67" i="8"/>
  <c r="T67" i="8"/>
  <c r="X66" i="8"/>
  <c r="V66" i="8"/>
  <c r="W66" i="8" s="1"/>
  <c r="U66" i="8"/>
  <c r="T66" i="8"/>
  <c r="X64" i="8"/>
  <c r="V64" i="8"/>
  <c r="W64" i="8" s="1"/>
  <c r="U64" i="8"/>
  <c r="T64" i="8"/>
  <c r="X63" i="8"/>
  <c r="V63" i="8"/>
  <c r="W63" i="8" s="1"/>
  <c r="U63" i="8"/>
  <c r="T63" i="8"/>
  <c r="X53" i="8"/>
  <c r="V53" i="8"/>
  <c r="W53" i="8" s="1"/>
  <c r="U53" i="8"/>
  <c r="T53" i="8"/>
  <c r="X52" i="8"/>
  <c r="V52" i="8"/>
  <c r="W52" i="8" s="1"/>
  <c r="U52" i="8"/>
  <c r="T52" i="8"/>
  <c r="X50" i="8"/>
  <c r="V50" i="8"/>
  <c r="W50" i="8" s="1"/>
  <c r="U50" i="8"/>
  <c r="T50" i="8"/>
  <c r="X49" i="8"/>
  <c r="V49" i="8"/>
  <c r="W49" i="8" s="1"/>
  <c r="U49" i="8"/>
  <c r="T49" i="8"/>
  <c r="X48" i="8"/>
  <c r="V48" i="8"/>
  <c r="W48" i="8" s="1"/>
  <c r="U48" i="8"/>
  <c r="T48" i="8"/>
  <c r="X47" i="8"/>
  <c r="V47" i="8"/>
  <c r="W47" i="8" s="1"/>
  <c r="U47" i="8"/>
  <c r="T47" i="8"/>
  <c r="X46" i="8"/>
  <c r="V46" i="8"/>
  <c r="W46" i="8" s="1"/>
  <c r="U46" i="8"/>
  <c r="T46" i="8"/>
  <c r="X45" i="8"/>
  <c r="V45" i="8"/>
  <c r="W45" i="8" s="1"/>
  <c r="U45" i="8"/>
  <c r="T45" i="8"/>
  <c r="X44" i="8"/>
  <c r="V44" i="8"/>
  <c r="W44" i="8" s="1"/>
  <c r="U44" i="8"/>
  <c r="T44" i="8"/>
  <c r="X43" i="8"/>
  <c r="V43" i="8"/>
  <c r="W43" i="8" s="1"/>
  <c r="U43" i="8"/>
  <c r="T43" i="8"/>
  <c r="X42" i="8"/>
  <c r="V42" i="8"/>
  <c r="W42" i="8" s="1"/>
  <c r="U42" i="8"/>
  <c r="T42" i="8"/>
  <c r="X41" i="8"/>
  <c r="V41" i="8"/>
  <c r="W41" i="8" s="1"/>
  <c r="U41" i="8"/>
  <c r="T41" i="8"/>
  <c r="X40" i="8"/>
  <c r="V40" i="8"/>
  <c r="W40" i="8" s="1"/>
  <c r="U40" i="8"/>
  <c r="T40" i="8"/>
  <c r="X39" i="8"/>
  <c r="V39" i="8"/>
  <c r="W39" i="8" s="1"/>
  <c r="U39" i="8"/>
  <c r="T39" i="8"/>
  <c r="X38" i="8"/>
  <c r="V38" i="8"/>
  <c r="W38" i="8" s="1"/>
  <c r="U38" i="8"/>
  <c r="T38" i="8"/>
  <c r="X37" i="8"/>
  <c r="V37" i="8"/>
  <c r="W37" i="8" s="1"/>
  <c r="U37" i="8"/>
  <c r="T37" i="8"/>
  <c r="X36" i="8"/>
  <c r="V36" i="8"/>
  <c r="W36" i="8" s="1"/>
  <c r="U36" i="8"/>
  <c r="T36" i="8"/>
  <c r="X35" i="8"/>
  <c r="V35" i="8"/>
  <c r="W35" i="8" s="1"/>
  <c r="U35" i="8"/>
  <c r="T35" i="8"/>
  <c r="X34" i="8"/>
  <c r="V34" i="8"/>
  <c r="W34" i="8" s="1"/>
  <c r="U34" i="8"/>
  <c r="T34" i="8"/>
  <c r="X33" i="8"/>
  <c r="V33" i="8"/>
  <c r="W33" i="8" s="1"/>
  <c r="U33" i="8"/>
  <c r="T33" i="8"/>
  <c r="X32" i="8"/>
  <c r="V32" i="8"/>
  <c r="W32" i="8" s="1"/>
  <c r="U32" i="8"/>
  <c r="T32" i="8"/>
  <c r="X31" i="8"/>
  <c r="V31" i="8"/>
  <c r="W31" i="8" s="1"/>
  <c r="U31" i="8"/>
  <c r="T31" i="8"/>
  <c r="X30" i="8"/>
  <c r="V30" i="8"/>
  <c r="W30" i="8" s="1"/>
  <c r="U30" i="8"/>
  <c r="T30" i="8"/>
  <c r="X29" i="8"/>
  <c r="V29" i="8"/>
  <c r="W29" i="8" s="1"/>
  <c r="U29" i="8"/>
  <c r="T29" i="8"/>
  <c r="X28" i="8"/>
  <c r="V28" i="8"/>
  <c r="W28" i="8" s="1"/>
  <c r="U28" i="8"/>
  <c r="T28" i="8"/>
  <c r="X27" i="8"/>
  <c r="V27" i="8"/>
  <c r="W27" i="8" s="1"/>
  <c r="U27" i="8"/>
  <c r="T27" i="8"/>
  <c r="X26" i="8"/>
  <c r="V26" i="8"/>
  <c r="W26" i="8" s="1"/>
  <c r="U26" i="8"/>
  <c r="T26" i="8"/>
  <c r="X25" i="8"/>
  <c r="V25" i="8"/>
  <c r="W25" i="8" s="1"/>
  <c r="U25" i="8"/>
  <c r="T25" i="8"/>
  <c r="X24" i="8"/>
  <c r="V24" i="8"/>
  <c r="W24" i="8" s="1"/>
  <c r="U24" i="8"/>
  <c r="T24" i="8"/>
  <c r="X23" i="8"/>
  <c r="V23" i="8"/>
  <c r="W23" i="8" s="1"/>
  <c r="U23" i="8"/>
  <c r="T23" i="8"/>
  <c r="X22" i="8"/>
  <c r="V22" i="8"/>
  <c r="W22" i="8" s="1"/>
  <c r="U22" i="8"/>
  <c r="T22" i="8"/>
  <c r="X21" i="8"/>
  <c r="V21" i="8"/>
  <c r="W21" i="8" s="1"/>
  <c r="U21" i="8"/>
  <c r="T21" i="8"/>
  <c r="X20" i="8"/>
  <c r="V20" i="8"/>
  <c r="W20" i="8" s="1"/>
  <c r="U20" i="8"/>
  <c r="T20" i="8"/>
  <c r="X19" i="8"/>
  <c r="V19" i="8"/>
  <c r="W19" i="8" s="1"/>
  <c r="U19" i="8"/>
  <c r="T19" i="8"/>
  <c r="X18" i="8"/>
  <c r="V18" i="8"/>
  <c r="W18" i="8" s="1"/>
  <c r="U18" i="8"/>
  <c r="T18" i="8"/>
  <c r="X17" i="8"/>
  <c r="V17" i="8"/>
  <c r="W17" i="8" s="1"/>
  <c r="U17" i="8"/>
  <c r="T17" i="8"/>
  <c r="X16" i="8"/>
  <c r="V16" i="8"/>
  <c r="W16" i="8" s="1"/>
  <c r="U16" i="8"/>
  <c r="T16" i="8"/>
  <c r="X15" i="8"/>
  <c r="V15" i="8"/>
  <c r="W15" i="8" s="1"/>
  <c r="U15" i="8"/>
  <c r="T15" i="8"/>
  <c r="X14" i="8"/>
  <c r="V14" i="8"/>
  <c r="W14" i="8" s="1"/>
  <c r="U14" i="8"/>
  <c r="T14" i="8"/>
  <c r="X13" i="8"/>
  <c r="V13" i="8"/>
  <c r="W13" i="8" s="1"/>
  <c r="U13" i="8"/>
  <c r="T13" i="8"/>
  <c r="X12" i="8"/>
  <c r="V12" i="8"/>
  <c r="W12" i="8" s="1"/>
  <c r="U12" i="8"/>
  <c r="T12" i="8"/>
  <c r="X11" i="8"/>
  <c r="V11" i="8"/>
  <c r="W11" i="8" s="1"/>
  <c r="U11" i="8"/>
  <c r="T11" i="8"/>
  <c r="X10" i="8"/>
  <c r="V10" i="8"/>
  <c r="W10" i="8" s="1"/>
  <c r="U10" i="8"/>
  <c r="T10" i="8"/>
  <c r="X9" i="8"/>
  <c r="V9" i="8"/>
  <c r="W9" i="8" s="1"/>
  <c r="U9" i="8"/>
  <c r="T9" i="8"/>
  <c r="X8" i="8"/>
  <c r="V8" i="8"/>
  <c r="W8" i="8" s="1"/>
  <c r="U8" i="8"/>
  <c r="T8" i="8"/>
  <c r="X7" i="8"/>
  <c r="V7" i="8"/>
  <c r="W7" i="8" s="1"/>
  <c r="U7" i="8"/>
  <c r="T7" i="8"/>
  <c r="X6" i="8"/>
  <c r="U6" i="8"/>
  <c r="T6" i="8"/>
  <c r="X5" i="8"/>
  <c r="V5" i="8"/>
  <c r="W5" i="8" s="1"/>
  <c r="U5" i="8"/>
  <c r="T5" i="8"/>
  <c r="M194" i="1"/>
  <c r="M195" i="1"/>
  <c r="W746" i="5"/>
  <c r="X746" i="5"/>
  <c r="W799" i="5"/>
  <c r="X799" i="5"/>
  <c r="W852" i="5"/>
  <c r="W905" i="5"/>
  <c r="X905" i="5"/>
  <c r="W958" i="5"/>
  <c r="X958" i="5"/>
  <c r="W1011" i="5"/>
  <c r="W1064" i="5"/>
  <c r="X1064" i="5"/>
  <c r="W1117" i="5"/>
  <c r="W1170" i="5"/>
  <c r="X1170" i="5"/>
  <c r="W1223" i="5"/>
  <c r="W1276" i="5"/>
  <c r="W1329" i="5"/>
  <c r="X1329" i="5"/>
  <c r="W1382" i="5"/>
  <c r="W1435" i="5"/>
  <c r="X1435" i="5"/>
  <c r="W1488" i="5"/>
  <c r="W1541" i="5"/>
  <c r="X1541" i="5"/>
  <c r="W1594" i="5"/>
  <c r="W1647" i="5"/>
  <c r="W1700" i="5"/>
  <c r="W1753" i="5"/>
  <c r="X1753" i="5"/>
  <c r="W1806" i="5"/>
  <c r="W1859" i="5"/>
  <c r="W1912" i="5"/>
  <c r="W1965" i="5"/>
  <c r="X1965" i="5"/>
  <c r="W2018" i="5"/>
  <c r="W2071" i="5"/>
  <c r="X2071" i="5"/>
  <c r="W2124" i="5"/>
  <c r="W2177" i="5"/>
  <c r="AB2178" i="5"/>
  <c r="AB2179" i="5"/>
  <c r="AB2180" i="5"/>
  <c r="AB2125" i="5"/>
  <c r="W2125" i="5"/>
  <c r="AB2072" i="5"/>
  <c r="AB2073" i="5"/>
  <c r="AB2019" i="5"/>
  <c r="AB1966" i="5"/>
  <c r="AB1967" i="5"/>
  <c r="AB1913" i="5"/>
  <c r="W1913" i="5"/>
  <c r="AB1860" i="5"/>
  <c r="AB1807" i="5"/>
  <c r="AB1754" i="5"/>
  <c r="X1754" i="5"/>
  <c r="AB1701" i="5"/>
  <c r="W1701" i="5"/>
  <c r="AB1648" i="5"/>
  <c r="W1648" i="5"/>
  <c r="AB1595" i="5"/>
  <c r="W1595" i="5"/>
  <c r="AB1542" i="5"/>
  <c r="W1542" i="5"/>
  <c r="AB1489" i="5"/>
  <c r="W1489" i="5"/>
  <c r="AB1436" i="5"/>
  <c r="W1436" i="5"/>
  <c r="AB1383" i="5"/>
  <c r="W1383" i="5"/>
  <c r="AB1330" i="5"/>
  <c r="AB1277" i="5"/>
  <c r="W1277" i="5"/>
  <c r="AB1224" i="5"/>
  <c r="AB1225" i="5"/>
  <c r="AB1171" i="5"/>
  <c r="AB1118" i="5"/>
  <c r="W1118" i="5"/>
  <c r="AB1065" i="5"/>
  <c r="AB1066" i="5"/>
  <c r="AB1012" i="5"/>
  <c r="AB959" i="5"/>
  <c r="AB906" i="5"/>
  <c r="AB853" i="5"/>
  <c r="AB800" i="5"/>
  <c r="AB801" i="5"/>
  <c r="AB802" i="5"/>
  <c r="AB747" i="5"/>
  <c r="W747" i="5"/>
  <c r="M183" i="1"/>
  <c r="M184" i="1"/>
  <c r="W4" i="5"/>
  <c r="AB5" i="5"/>
  <c r="W57" i="5"/>
  <c r="AB58" i="5"/>
  <c r="W58" i="5" s="1"/>
  <c r="W110" i="5"/>
  <c r="X110" i="5"/>
  <c r="AB111" i="5"/>
  <c r="W111" i="5" s="1"/>
  <c r="W163" i="5"/>
  <c r="AB164" i="5"/>
  <c r="W216" i="5"/>
  <c r="AB217" i="5"/>
  <c r="Z217" i="5" s="1"/>
  <c r="X217" i="5" s="1"/>
  <c r="W217" i="5"/>
  <c r="W269" i="5"/>
  <c r="AB270" i="5"/>
  <c r="AB271" i="5"/>
  <c r="W271" i="5"/>
  <c r="W322" i="5"/>
  <c r="AB323" i="5"/>
  <c r="W323" i="5"/>
  <c r="W375" i="5"/>
  <c r="X375" i="5"/>
  <c r="AB376" i="5"/>
  <c r="AB377" i="5"/>
  <c r="W428" i="5"/>
  <c r="X428" i="5"/>
  <c r="AB429" i="5"/>
  <c r="W429" i="5"/>
  <c r="W481" i="5"/>
  <c r="AB482" i="5"/>
  <c r="AB483" i="5"/>
  <c r="W534" i="5"/>
  <c r="AB535" i="5"/>
  <c r="AB536" i="5"/>
  <c r="AB537" i="5"/>
  <c r="W587" i="5"/>
  <c r="AB588" i="5"/>
  <c r="W640" i="5"/>
  <c r="AB641" i="5"/>
  <c r="AB642" i="5"/>
  <c r="W693" i="5"/>
  <c r="X693" i="5"/>
  <c r="AB694" i="5"/>
  <c r="W694" i="5"/>
  <c r="M185" i="1"/>
  <c r="M186" i="1"/>
  <c r="M187" i="1"/>
  <c r="M188" i="1"/>
  <c r="M189" i="1"/>
  <c r="M190" i="1"/>
  <c r="M191" i="1"/>
  <c r="M192" i="1"/>
  <c r="M193" i="1"/>
  <c r="H1006" i="8"/>
  <c r="G1006" i="8"/>
  <c r="M181" i="1"/>
  <c r="M182" i="1"/>
  <c r="H10" i="3"/>
  <c r="I10" i="14"/>
  <c r="M179" i="1"/>
  <c r="M180" i="1"/>
  <c r="J10" i="3"/>
  <c r="AE28" i="5"/>
  <c r="AE20" i="5"/>
  <c r="AE12" i="5"/>
  <c r="AG5" i="5"/>
  <c r="AE5" i="5" s="1"/>
  <c r="AE4" i="5"/>
  <c r="M13" i="14"/>
  <c r="K10" i="14"/>
  <c r="L10" i="14"/>
  <c r="M10" i="14" s="1"/>
  <c r="M11" i="14" s="1"/>
  <c r="M12" i="14" s="1"/>
  <c r="M14" i="14" s="1"/>
  <c r="AG69" i="5"/>
  <c r="AE69" i="5" s="1"/>
  <c r="AG68" i="5"/>
  <c r="AE68" i="5" s="1"/>
  <c r="AG67" i="5"/>
  <c r="AE67" i="5" s="1"/>
  <c r="AG66" i="5"/>
  <c r="AE66" i="5" s="1"/>
  <c r="AG65" i="5"/>
  <c r="AE65" i="5" s="1"/>
  <c r="AG64" i="5"/>
  <c r="AE64" i="5" s="1"/>
  <c r="AG63" i="5"/>
  <c r="AE62" i="5"/>
  <c r="AG61" i="5"/>
  <c r="AE61" i="5" s="1"/>
  <c r="AG60" i="5"/>
  <c r="AE60" i="5" s="1"/>
  <c r="AG59" i="5"/>
  <c r="AE59" i="5" s="1"/>
  <c r="AG58" i="5"/>
  <c r="AE58" i="5" s="1"/>
  <c r="AG57" i="5"/>
  <c r="AE57" i="5" s="1"/>
  <c r="AG56" i="5"/>
  <c r="AE56" i="5" s="1"/>
  <c r="AG55" i="5"/>
  <c r="AE54" i="5"/>
  <c r="AG53" i="5"/>
  <c r="AE53" i="5" s="1"/>
  <c r="AG52" i="5"/>
  <c r="AE52" i="5" s="1"/>
  <c r="AG51" i="5"/>
  <c r="AE51" i="5" s="1"/>
  <c r="AG50" i="5"/>
  <c r="AE50" i="5" s="1"/>
  <c r="AG49" i="5"/>
  <c r="AE49" i="5" s="1"/>
  <c r="AG48" i="5"/>
  <c r="AE48" i="5" s="1"/>
  <c r="AG47" i="5"/>
  <c r="AE47" i="5" s="1"/>
  <c r="AE46" i="5"/>
  <c r="AG45" i="5"/>
  <c r="AE45" i="5" s="1"/>
  <c r="AG44" i="5"/>
  <c r="AE44" i="5" s="1"/>
  <c r="AG43" i="5"/>
  <c r="AE43" i="5" s="1"/>
  <c r="AG42" i="5"/>
  <c r="AE42" i="5" s="1"/>
  <c r="AG41" i="5"/>
  <c r="AE41" i="5" s="1"/>
  <c r="AG40" i="5"/>
  <c r="AE40" i="5" s="1"/>
  <c r="AG39" i="5"/>
  <c r="AE39" i="5" s="1"/>
  <c r="AE38" i="5"/>
  <c r="E10" i="14"/>
  <c r="D10" i="14"/>
  <c r="M175" i="1"/>
  <c r="M176" i="1"/>
  <c r="M177" i="1"/>
  <c r="M174" i="1"/>
  <c r="M170" i="1"/>
  <c r="M171" i="1"/>
  <c r="M178" i="1"/>
  <c r="M168" i="1"/>
  <c r="G65" i="8"/>
  <c r="G851" i="8"/>
  <c r="AT65" i="8"/>
  <c r="AR65" i="8"/>
  <c r="AP65" i="8"/>
  <c r="AN65" i="8"/>
  <c r="AL65" i="8"/>
  <c r="AJ65" i="8"/>
  <c r="AI65" i="8"/>
  <c r="AG65" i="8"/>
  <c r="AG168" i="8"/>
  <c r="AP168" i="8"/>
  <c r="AP210" i="8"/>
  <c r="AP256" i="8"/>
  <c r="M166" i="1"/>
  <c r="M167" i="1"/>
  <c r="M161" i="1"/>
  <c r="M162" i="1"/>
  <c r="M163" i="1"/>
  <c r="M164" i="1"/>
  <c r="M165" i="1"/>
  <c r="M169" i="1"/>
  <c r="M172" i="1"/>
  <c r="M139" i="11"/>
  <c r="H65" i="8"/>
  <c r="H168" i="8"/>
  <c r="H851" i="8"/>
  <c r="M158" i="1"/>
  <c r="M159" i="1"/>
  <c r="M154" i="1"/>
  <c r="M155" i="1"/>
  <c r="M156" i="1"/>
  <c r="M157" i="1"/>
  <c r="Y65" i="8"/>
  <c r="Y168" i="8"/>
  <c r="AG29" i="5"/>
  <c r="AE29" i="5" s="1"/>
  <c r="AG30" i="5"/>
  <c r="AE30" i="5" s="1"/>
  <c r="AG31" i="5"/>
  <c r="AE31" i="5" s="1"/>
  <c r="AG32" i="5"/>
  <c r="AE32" i="5" s="1"/>
  <c r="AG33" i="5"/>
  <c r="AE33" i="5" s="1"/>
  <c r="AG34" i="5"/>
  <c r="AE34" i="5" s="1"/>
  <c r="AG35" i="5"/>
  <c r="AE35" i="5" s="1"/>
  <c r="M86" i="1"/>
  <c r="L13" i="3"/>
  <c r="O219" i="1"/>
  <c r="E215" i="1"/>
  <c r="M173" i="1"/>
  <c r="M145" i="1"/>
  <c r="M146" i="1"/>
  <c r="M147" i="1"/>
  <c r="M148" i="1"/>
  <c r="M149" i="1"/>
  <c r="M150" i="1"/>
  <c r="M151" i="1"/>
  <c r="M152" i="1"/>
  <c r="M153" i="1"/>
  <c r="M160" i="1"/>
  <c r="M126" i="1"/>
  <c r="M127" i="1"/>
  <c r="M128" i="1"/>
  <c r="M129" i="1"/>
  <c r="M130" i="1"/>
  <c r="M131" i="1"/>
  <c r="M132" i="1"/>
  <c r="M133" i="1"/>
  <c r="M134" i="1"/>
  <c r="M135" i="1"/>
  <c r="M136" i="1"/>
  <c r="M137" i="1"/>
  <c r="M144" i="1"/>
  <c r="M143" i="1"/>
  <c r="M105" i="1"/>
  <c r="M142" i="1"/>
  <c r="M73" i="1"/>
  <c r="M118" i="1"/>
  <c r="M119" i="1"/>
  <c r="M120" i="1"/>
  <c r="M121" i="1"/>
  <c r="M122" i="1"/>
  <c r="M123" i="1"/>
  <c r="M124" i="1"/>
  <c r="M125" i="1"/>
  <c r="M138" i="1"/>
  <c r="M139" i="1"/>
  <c r="M140" i="1"/>
  <c r="AG27" i="5"/>
  <c r="AE27" i="5" s="1"/>
  <c r="AG26" i="5"/>
  <c r="AE26" i="5" s="1"/>
  <c r="AG25" i="5"/>
  <c r="AE25" i="5" s="1"/>
  <c r="AG24" i="5"/>
  <c r="AE24" i="5" s="1"/>
  <c r="AG23" i="5"/>
  <c r="AE23" i="5" s="1"/>
  <c r="AG22" i="5"/>
  <c r="AE22" i="5" s="1"/>
  <c r="AG21" i="5"/>
  <c r="AE21" i="5" s="1"/>
  <c r="K10" i="3" s="1"/>
  <c r="L10" i="3" s="1"/>
  <c r="L11" i="3" s="1"/>
  <c r="L12" i="3" s="1"/>
  <c r="L14" i="3" s="1"/>
  <c r="AG19" i="5"/>
  <c r="AE19" i="5" s="1"/>
  <c r="AG18" i="5"/>
  <c r="AE18" i="5" s="1"/>
  <c r="AG17" i="5"/>
  <c r="AE17" i="5" s="1"/>
  <c r="AG16" i="5"/>
  <c r="AE16" i="5" s="1"/>
  <c r="AG15" i="5"/>
  <c r="AE15" i="5" s="1"/>
  <c r="AG14" i="5"/>
  <c r="AE14" i="5" s="1"/>
  <c r="AG13" i="5"/>
  <c r="AE13" i="5" s="1"/>
  <c r="AG11" i="5"/>
  <c r="AE11" i="5" s="1"/>
  <c r="AG10" i="5"/>
  <c r="AE10" i="5" s="1"/>
  <c r="AG9" i="5"/>
  <c r="AE9" i="5" s="1"/>
  <c r="AG8" i="5"/>
  <c r="AE8" i="5" s="1"/>
  <c r="AG7" i="5"/>
  <c r="AE7" i="5" s="1"/>
  <c r="AG6" i="5"/>
  <c r="AE6" i="5" s="1"/>
  <c r="Z65" i="8"/>
  <c r="M22" i="1"/>
  <c r="M23" i="1"/>
  <c r="M24" i="1"/>
  <c r="M107" i="1"/>
  <c r="M37" i="1"/>
  <c r="M51" i="1"/>
  <c r="M50" i="1"/>
  <c r="M57" i="1"/>
  <c r="M58" i="1"/>
  <c r="M31" i="1"/>
  <c r="M32" i="1"/>
  <c r="M71" i="1"/>
  <c r="M26" i="1"/>
  <c r="M27" i="1"/>
  <c r="M28" i="1"/>
  <c r="M29" i="1"/>
  <c r="M30" i="1"/>
  <c r="M33" i="1"/>
  <c r="M34" i="1"/>
  <c r="M35" i="1"/>
  <c r="M36" i="1"/>
  <c r="M38" i="1"/>
  <c r="M39" i="1"/>
  <c r="M40" i="1"/>
  <c r="M41" i="1"/>
  <c r="M42" i="1"/>
  <c r="M43" i="1"/>
  <c r="M44" i="1"/>
  <c r="M45" i="1"/>
  <c r="M46" i="1"/>
  <c r="M47" i="1"/>
  <c r="M48" i="1"/>
  <c r="M49" i="1"/>
  <c r="M52" i="1"/>
  <c r="M53" i="1"/>
  <c r="M54" i="1"/>
  <c r="M55" i="1"/>
  <c r="M56" i="1"/>
  <c r="M59" i="1"/>
  <c r="M60" i="1"/>
  <c r="M61" i="1"/>
  <c r="M62" i="1"/>
  <c r="M63" i="1"/>
  <c r="M64" i="1"/>
  <c r="M65" i="1"/>
  <c r="M66" i="1"/>
  <c r="M67" i="1"/>
  <c r="M68" i="1"/>
  <c r="M69" i="1"/>
  <c r="M70" i="1"/>
  <c r="M72" i="1"/>
  <c r="M74" i="1"/>
  <c r="M75" i="1"/>
  <c r="M76" i="1"/>
  <c r="M77" i="1"/>
  <c r="M78" i="1"/>
  <c r="M79" i="1"/>
  <c r="M80" i="1"/>
  <c r="M81" i="1"/>
  <c r="M82" i="1"/>
  <c r="M83" i="1"/>
  <c r="M84" i="1"/>
  <c r="M85" i="1"/>
  <c r="M87" i="1"/>
  <c r="M88" i="1"/>
  <c r="M89" i="1"/>
  <c r="M90" i="1"/>
  <c r="M91" i="1"/>
  <c r="M92" i="1"/>
  <c r="M93" i="1"/>
  <c r="M94" i="1"/>
  <c r="M95" i="1"/>
  <c r="M96" i="1"/>
  <c r="M97" i="1"/>
  <c r="M98" i="1"/>
  <c r="M99" i="1"/>
  <c r="M100" i="1"/>
  <c r="M101" i="1"/>
  <c r="M102" i="1"/>
  <c r="M103" i="1"/>
  <c r="M104" i="1"/>
  <c r="M106" i="1"/>
  <c r="M108" i="1"/>
  <c r="M109" i="1"/>
  <c r="M110" i="1"/>
  <c r="M111" i="1"/>
  <c r="M112" i="1"/>
  <c r="M113" i="1"/>
  <c r="M114" i="1"/>
  <c r="M115" i="1"/>
  <c r="M116" i="1"/>
  <c r="M117" i="1"/>
  <c r="M141" i="1"/>
  <c r="M15" i="1"/>
  <c r="M16" i="1"/>
  <c r="M17" i="1"/>
  <c r="M18" i="1"/>
  <c r="M19" i="1"/>
  <c r="M20" i="1"/>
  <c r="M21" i="1"/>
  <c r="M10" i="1"/>
  <c r="M11" i="1"/>
  <c r="M12" i="1"/>
  <c r="M13" i="1"/>
  <c r="M14" i="1"/>
  <c r="M25" i="1"/>
  <c r="H210" i="8"/>
  <c r="AP288" i="8"/>
  <c r="W2019" i="5"/>
  <c r="AB1596" i="5"/>
  <c r="AB1597" i="5"/>
  <c r="AB1598" i="5"/>
  <c r="AB1599" i="5"/>
  <c r="AP313" i="8"/>
  <c r="H1019" i="8"/>
  <c r="H1021" i="8"/>
  <c r="H1023" i="8"/>
  <c r="G1019" i="8"/>
  <c r="G1021" i="8"/>
  <c r="G1023" i="8"/>
  <c r="G168" i="8"/>
  <c r="Z168" i="8"/>
  <c r="Y210" i="8"/>
  <c r="H288" i="8"/>
  <c r="AR168" i="8"/>
  <c r="AL168" i="8"/>
  <c r="AT168" i="8"/>
  <c r="AP342" i="8"/>
  <c r="AG210" i="8"/>
  <c r="AI168" i="8"/>
  <c r="H256" i="8"/>
  <c r="H313" i="8"/>
  <c r="AN168" i="8"/>
  <c r="AB2020" i="5"/>
  <c r="W2020" i="5"/>
  <c r="AB1331" i="5"/>
  <c r="AB1332" i="5"/>
  <c r="AB218" i="5"/>
  <c r="Z218" i="5" s="1"/>
  <c r="X218" i="5" s="1"/>
  <c r="AB1437" i="5"/>
  <c r="W1437" i="5"/>
  <c r="AB1278" i="5"/>
  <c r="W641" i="5"/>
  <c r="X1277" i="5"/>
  <c r="AB1384" i="5"/>
  <c r="W535" i="5"/>
  <c r="W1065" i="5"/>
  <c r="X2177" i="5"/>
  <c r="X2019" i="5"/>
  <c r="X2180" i="5"/>
  <c r="W2178" i="5"/>
  <c r="AB430" i="5"/>
  <c r="AB695" i="5"/>
  <c r="X906" i="5"/>
  <c r="X802" i="5"/>
  <c r="W2073" i="5"/>
  <c r="W906" i="5"/>
  <c r="W1330" i="5"/>
  <c r="AB1119" i="5"/>
  <c r="W430" i="5"/>
  <c r="W1012" i="5"/>
  <c r="X535" i="5"/>
  <c r="X694" i="5"/>
  <c r="X269" i="5"/>
  <c r="X57" i="5"/>
  <c r="W1966" i="5"/>
  <c r="AB2126" i="5"/>
  <c r="X1700" i="5"/>
  <c r="X1117" i="5"/>
  <c r="W2072" i="5"/>
  <c r="W802" i="5"/>
  <c r="AB324" i="5"/>
  <c r="AB803" i="5"/>
  <c r="AB907" i="5"/>
  <c r="AB908" i="5"/>
  <c r="AB1013" i="5"/>
  <c r="X2125" i="5"/>
  <c r="AB2074" i="5"/>
  <c r="AB2075" i="5"/>
  <c r="W800" i="5"/>
  <c r="X1012" i="5"/>
  <c r="W1278" i="5"/>
  <c r="X2072" i="5"/>
  <c r="AB1702" i="5"/>
  <c r="X1702" i="5"/>
  <c r="W801" i="5"/>
  <c r="X641" i="5"/>
  <c r="X534" i="5"/>
  <c r="X481" i="5"/>
  <c r="X323" i="5"/>
  <c r="X800" i="5"/>
  <c r="X1065" i="5"/>
  <c r="X2075" i="5"/>
  <c r="AB2076" i="5"/>
  <c r="AB2077" i="5"/>
  <c r="AB1014" i="5"/>
  <c r="W1014" i="5"/>
  <c r="W1013" i="5"/>
  <c r="X1278" i="5"/>
  <c r="W907" i="5"/>
  <c r="X1436" i="5"/>
  <c r="X1383" i="5"/>
  <c r="X1489" i="5"/>
  <c r="AB1490" i="5"/>
  <c r="X2179" i="5"/>
  <c r="W695" i="5"/>
  <c r="AB804" i="5"/>
  <c r="X640" i="5"/>
  <c r="X587" i="5"/>
  <c r="AB1914" i="5"/>
  <c r="X2073" i="5"/>
  <c r="X2018" i="5"/>
  <c r="X1806" i="5"/>
  <c r="X1594" i="5"/>
  <c r="W1596" i="5"/>
  <c r="W2180" i="5"/>
  <c r="AB1543" i="5"/>
  <c r="AB1226" i="5"/>
  <c r="W2179" i="5"/>
  <c r="W324" i="5"/>
  <c r="X1013" i="5"/>
  <c r="X907" i="5"/>
  <c r="X1384" i="5"/>
  <c r="X1118" i="5"/>
  <c r="W1225" i="5"/>
  <c r="AB696" i="5"/>
  <c r="W696" i="5"/>
  <c r="X1966" i="5"/>
  <c r="W2075" i="5"/>
  <c r="AB1279" i="5"/>
  <c r="AB2181" i="5"/>
  <c r="AB2182" i="5"/>
  <c r="W2182" i="5"/>
  <c r="W1384" i="5"/>
  <c r="AB1385" i="5"/>
  <c r="X1701" i="5"/>
  <c r="X2124" i="5"/>
  <c r="X1912" i="5"/>
  <c r="X1595" i="5"/>
  <c r="X1488" i="5"/>
  <c r="X1276" i="5"/>
  <c r="X1225" i="5"/>
  <c r="X1011" i="5"/>
  <c r="X322" i="5"/>
  <c r="X216" i="5"/>
  <c r="X163" i="5"/>
  <c r="X4" i="5"/>
  <c r="X1330" i="5"/>
  <c r="X1647" i="5"/>
  <c r="X1542" i="5"/>
  <c r="X1382" i="5"/>
  <c r="X1223" i="5"/>
  <c r="X801" i="5"/>
  <c r="X1967" i="5"/>
  <c r="W1967" i="5"/>
  <c r="AB1968" i="5"/>
  <c r="AB1600" i="5"/>
  <c r="W1599" i="5"/>
  <c r="W1807" i="5"/>
  <c r="AB1808" i="5"/>
  <c r="X1807" i="5"/>
  <c r="X1599" i="5"/>
  <c r="X1437" i="5"/>
  <c r="AB538" i="5"/>
  <c r="W537" i="5"/>
  <c r="X537" i="5"/>
  <c r="W377" i="5"/>
  <c r="AB378" i="5"/>
  <c r="X377" i="5"/>
  <c r="W1332" i="5"/>
  <c r="X1332" i="5"/>
  <c r="AB1333" i="5"/>
  <c r="X1598" i="5"/>
  <c r="W1598" i="5"/>
  <c r="AB960" i="5"/>
  <c r="X959" i="5"/>
  <c r="W959" i="5"/>
  <c r="X1066" i="5"/>
  <c r="AB1067" i="5"/>
  <c r="W1066" i="5"/>
  <c r="AB697" i="5"/>
  <c r="X2182" i="5"/>
  <c r="AB2183" i="5"/>
  <c r="W2074" i="5"/>
  <c r="X1226" i="5"/>
  <c r="AB1227" i="5"/>
  <c r="W1226" i="5"/>
  <c r="X1331" i="5"/>
  <c r="W1331" i="5"/>
  <c r="W1702" i="5"/>
  <c r="AB1703" i="5"/>
  <c r="W1171" i="5"/>
  <c r="X1171" i="5"/>
  <c r="AB1172" i="5"/>
  <c r="W1754" i="5"/>
  <c r="AB1755" i="5"/>
  <c r="X1596" i="5"/>
  <c r="X852" i="5"/>
  <c r="W1597" i="5"/>
  <c r="X1597" i="5"/>
  <c r="AB2021" i="5"/>
  <c r="X2020" i="5"/>
  <c r="X271" i="5"/>
  <c r="AB272" i="5"/>
  <c r="AB484" i="5"/>
  <c r="W483" i="5"/>
  <c r="X483" i="5"/>
  <c r="W588" i="5"/>
  <c r="X588" i="5"/>
  <c r="AB589" i="5"/>
  <c r="W536" i="5"/>
  <c r="X536" i="5"/>
  <c r="W482" i="5"/>
  <c r="X482" i="5"/>
  <c r="X376" i="5"/>
  <c r="W376" i="5"/>
  <c r="X747" i="5"/>
  <c r="AB748" i="5"/>
  <c r="AB854" i="5"/>
  <c r="X853" i="5"/>
  <c r="W853" i="5"/>
  <c r="X1860" i="5"/>
  <c r="W1860" i="5"/>
  <c r="AB1861" i="5"/>
  <c r="X1913" i="5"/>
  <c r="X2181" i="5"/>
  <c r="W2181" i="5"/>
  <c r="X642" i="5"/>
  <c r="W642" i="5"/>
  <c r="AB643" i="5"/>
  <c r="X429" i="5"/>
  <c r="AB1015" i="5"/>
  <c r="W270" i="5"/>
  <c r="X270" i="5"/>
  <c r="W1224" i="5"/>
  <c r="X1224" i="5"/>
  <c r="AB1649" i="5"/>
  <c r="X1648" i="5"/>
  <c r="X2126" i="5"/>
  <c r="X1859" i="5"/>
  <c r="X695" i="5"/>
  <c r="X324" i="5"/>
  <c r="X2178" i="5"/>
  <c r="AI210" i="8"/>
  <c r="AI256" i="8"/>
  <c r="AG256" i="8"/>
  <c r="AG288" i="8"/>
  <c r="AL210" i="8"/>
  <c r="G210" i="8"/>
  <c r="AP371" i="8"/>
  <c r="AT210" i="8"/>
  <c r="AR256" i="8"/>
  <c r="AR210" i="8"/>
  <c r="Z210" i="8"/>
  <c r="H342" i="8"/>
  <c r="AN210" i="8"/>
  <c r="Y256" i="8"/>
  <c r="X908" i="5"/>
  <c r="W908" i="5"/>
  <c r="AB909" i="5"/>
  <c r="W2076" i="5"/>
  <c r="X2076" i="5"/>
  <c r="AB1438" i="5"/>
  <c r="X2074" i="5"/>
  <c r="AB325" i="5"/>
  <c r="X430" i="5"/>
  <c r="AB431" i="5"/>
  <c r="X1119" i="5"/>
  <c r="W1119" i="5"/>
  <c r="AB1120" i="5"/>
  <c r="W803" i="5"/>
  <c r="X803" i="5"/>
  <c r="AB2127" i="5"/>
  <c r="W2126" i="5"/>
  <c r="X696" i="5"/>
  <c r="X325" i="5"/>
  <c r="W804" i="5"/>
  <c r="AB805" i="5"/>
  <c r="X804" i="5"/>
  <c r="W1490" i="5"/>
  <c r="AB1491" i="5"/>
  <c r="X1490" i="5"/>
  <c r="X1014" i="5"/>
  <c r="W1385" i="5"/>
  <c r="AB1386" i="5"/>
  <c r="X1385" i="5"/>
  <c r="X1279" i="5"/>
  <c r="W1279" i="5"/>
  <c r="AB1280" i="5"/>
  <c r="W1543" i="5"/>
  <c r="AB1544" i="5"/>
  <c r="X1543" i="5"/>
  <c r="X1914" i="5"/>
  <c r="AB1915" i="5"/>
  <c r="W1914" i="5"/>
  <c r="AB1650" i="5"/>
  <c r="W1649" i="5"/>
  <c r="X1649" i="5"/>
  <c r="W1015" i="5"/>
  <c r="X1015" i="5"/>
  <c r="AB1016" i="5"/>
  <c r="W1861" i="5"/>
  <c r="AB1862" i="5"/>
  <c r="X1861" i="5"/>
  <c r="X589" i="5"/>
  <c r="AB590" i="5"/>
  <c r="W589" i="5"/>
  <c r="X1172" i="5"/>
  <c r="W1172" i="5"/>
  <c r="AB1173" i="5"/>
  <c r="AB1228" i="5"/>
  <c r="X1227" i="5"/>
  <c r="W1227" i="5"/>
  <c r="AB2184" i="5"/>
  <c r="W2183" i="5"/>
  <c r="X2183" i="5"/>
  <c r="W1333" i="5"/>
  <c r="X1333" i="5"/>
  <c r="AB1334" i="5"/>
  <c r="W1600" i="5"/>
  <c r="X1600" i="5"/>
  <c r="AB1601" i="5"/>
  <c r="AB644" i="5"/>
  <c r="W643" i="5"/>
  <c r="X643" i="5"/>
  <c r="AB855" i="5"/>
  <c r="X854" i="5"/>
  <c r="W854" i="5"/>
  <c r="W697" i="5"/>
  <c r="AB698" i="5"/>
  <c r="X697" i="5"/>
  <c r="W2077" i="5"/>
  <c r="AB2078" i="5"/>
  <c r="X2077" i="5"/>
  <c r="W538" i="5"/>
  <c r="X538" i="5"/>
  <c r="AB539" i="5"/>
  <c r="X748" i="5"/>
  <c r="W748" i="5"/>
  <c r="AB749" i="5"/>
  <c r="X272" i="5"/>
  <c r="AB273" i="5"/>
  <c r="W272" i="5"/>
  <c r="W2021" i="5"/>
  <c r="AB2022" i="5"/>
  <c r="X2021" i="5"/>
  <c r="X1755" i="5"/>
  <c r="AB1756" i="5"/>
  <c r="W1755" i="5"/>
  <c r="X1067" i="5"/>
  <c r="AB1068" i="5"/>
  <c r="W1067" i="5"/>
  <c r="W960" i="5"/>
  <c r="X960" i="5"/>
  <c r="AB961" i="5"/>
  <c r="AB379" i="5"/>
  <c r="W378" i="5"/>
  <c r="X378" i="5"/>
  <c r="W1438" i="5"/>
  <c r="AB1439" i="5"/>
  <c r="X1438" i="5"/>
  <c r="X1968" i="5"/>
  <c r="AB1969" i="5"/>
  <c r="W1968" i="5"/>
  <c r="W484" i="5"/>
  <c r="AB485" i="5"/>
  <c r="X484" i="5"/>
  <c r="AB910" i="5"/>
  <c r="W909" i="5"/>
  <c r="X909" i="5"/>
  <c r="X1703" i="5"/>
  <c r="AB1704" i="5"/>
  <c r="W1703" i="5"/>
  <c r="W1808" i="5"/>
  <c r="X1808" i="5"/>
  <c r="AB1809" i="5"/>
  <c r="AP415" i="8"/>
  <c r="AI288" i="8"/>
  <c r="AN256" i="8"/>
  <c r="H371" i="8"/>
  <c r="Z288" i="8"/>
  <c r="Z313" i="8"/>
  <c r="AT288" i="8"/>
  <c r="AT313" i="8"/>
  <c r="AT256" i="8"/>
  <c r="G256" i="8"/>
  <c r="G288" i="8"/>
  <c r="Y288" i="8"/>
  <c r="AG313" i="8"/>
  <c r="AI342" i="8"/>
  <c r="AR313" i="8"/>
  <c r="Y313" i="8"/>
  <c r="Z256" i="8"/>
  <c r="AR342" i="8"/>
  <c r="AL256" i="8"/>
  <c r="AP398" i="8"/>
  <c r="AI313" i="8"/>
  <c r="AR288" i="8"/>
  <c r="AR371" i="8"/>
  <c r="AB326" i="5"/>
  <c r="W325" i="5"/>
  <c r="AB432" i="5"/>
  <c r="W431" i="5"/>
  <c r="X431" i="5"/>
  <c r="AB2128" i="5"/>
  <c r="X2127" i="5"/>
  <c r="W2127" i="5"/>
  <c r="X1120" i="5"/>
  <c r="AB1121" i="5"/>
  <c r="W1120" i="5"/>
  <c r="W1544" i="5"/>
  <c r="X1544" i="5"/>
  <c r="AB1545" i="5"/>
  <c r="W1915" i="5"/>
  <c r="AB1916" i="5"/>
  <c r="X1915" i="5"/>
  <c r="X805" i="5"/>
  <c r="AB806" i="5"/>
  <c r="W805" i="5"/>
  <c r="X1280" i="5"/>
  <c r="W1280" i="5"/>
  <c r="AB1281" i="5"/>
  <c r="W1386" i="5"/>
  <c r="X1386" i="5"/>
  <c r="AB1387" i="5"/>
  <c r="AB1492" i="5"/>
  <c r="X1491" i="5"/>
  <c r="W1491" i="5"/>
  <c r="AB1440" i="5"/>
  <c r="W1439" i="5"/>
  <c r="X1439" i="5"/>
  <c r="W273" i="5"/>
  <c r="AB274" i="5"/>
  <c r="X273" i="5"/>
  <c r="W2184" i="5"/>
  <c r="AB2185" i="5"/>
  <c r="X2184" i="5"/>
  <c r="AB1174" i="5"/>
  <c r="W1173" i="5"/>
  <c r="X1173" i="5"/>
  <c r="W590" i="5"/>
  <c r="X590" i="5"/>
  <c r="AB591" i="5"/>
  <c r="X1016" i="5"/>
  <c r="W1016" i="5"/>
  <c r="AB1017" i="5"/>
  <c r="X1704" i="5"/>
  <c r="W1704" i="5"/>
  <c r="AB1705" i="5"/>
  <c r="AB911" i="5"/>
  <c r="W910" i="5"/>
  <c r="X910" i="5"/>
  <c r="AB1970" i="5"/>
  <c r="W1969" i="5"/>
  <c r="X1969" i="5"/>
  <c r="AB2023" i="5"/>
  <c r="W2022" i="5"/>
  <c r="X2022" i="5"/>
  <c r="AB750" i="5"/>
  <c r="X749" i="5"/>
  <c r="W749" i="5"/>
  <c r="X698" i="5"/>
  <c r="AB699" i="5"/>
  <c r="W698" i="5"/>
  <c r="W1334" i="5"/>
  <c r="AB1335" i="5"/>
  <c r="X1334" i="5"/>
  <c r="X1650" i="5"/>
  <c r="AB1651" i="5"/>
  <c r="W1650" i="5"/>
  <c r="W1809" i="5"/>
  <c r="X1809" i="5"/>
  <c r="AB1810" i="5"/>
  <c r="W1756" i="5"/>
  <c r="X1756" i="5"/>
  <c r="AB1757" i="5"/>
  <c r="X539" i="5"/>
  <c r="AB540" i="5"/>
  <c r="W539" i="5"/>
  <c r="AB2079" i="5"/>
  <c r="X2078" i="5"/>
  <c r="W2078" i="5"/>
  <c r="AB645" i="5"/>
  <c r="W644" i="5"/>
  <c r="X644" i="5"/>
  <c r="W1601" i="5"/>
  <c r="X1601" i="5"/>
  <c r="AB1602" i="5"/>
  <c r="W1862" i="5"/>
  <c r="AB1863" i="5"/>
  <c r="X1862" i="5"/>
  <c r="X485" i="5"/>
  <c r="W485" i="5"/>
  <c r="AB486" i="5"/>
  <c r="X379" i="5"/>
  <c r="AB380" i="5"/>
  <c r="W379" i="5"/>
  <c r="AB962" i="5"/>
  <c r="W961" i="5"/>
  <c r="X961" i="5"/>
  <c r="AB1069" i="5"/>
  <c r="W1068" i="5"/>
  <c r="X1068" i="5"/>
  <c r="X855" i="5"/>
  <c r="AB856" i="5"/>
  <c r="W855" i="5"/>
  <c r="W1228" i="5"/>
  <c r="AB1229" i="5"/>
  <c r="X1228" i="5"/>
  <c r="AR398" i="8"/>
  <c r="AR415" i="8"/>
  <c r="AR440" i="8"/>
  <c r="AR430" i="8"/>
  <c r="AI371" i="8"/>
  <c r="AP430" i="8"/>
  <c r="AL288" i="8"/>
  <c r="Z371" i="8"/>
  <c r="Z342" i="8"/>
  <c r="AG342" i="8"/>
  <c r="AG371" i="8"/>
  <c r="Y342" i="8"/>
  <c r="G313" i="8"/>
  <c r="AT342" i="8"/>
  <c r="H398" i="8"/>
  <c r="AN288" i="8"/>
  <c r="W326" i="5"/>
  <c r="X326" i="5"/>
  <c r="AB327" i="5"/>
  <c r="W432" i="5"/>
  <c r="X432" i="5"/>
  <c r="AB433" i="5"/>
  <c r="W1121" i="5"/>
  <c r="AB1122" i="5"/>
  <c r="X1121" i="5"/>
  <c r="X2128" i="5"/>
  <c r="W2128" i="5"/>
  <c r="AB2129" i="5"/>
  <c r="W1492" i="5"/>
  <c r="AB1493" i="5"/>
  <c r="X1492" i="5"/>
  <c r="X1281" i="5"/>
  <c r="AB1282" i="5"/>
  <c r="W1281" i="5"/>
  <c r="W806" i="5"/>
  <c r="X806" i="5"/>
  <c r="AB807" i="5"/>
  <c r="W1387" i="5"/>
  <c r="AB1388" i="5"/>
  <c r="X1387" i="5"/>
  <c r="W1545" i="5"/>
  <c r="X1545" i="5"/>
  <c r="AB1546" i="5"/>
  <c r="AB1917" i="5"/>
  <c r="W1916" i="5"/>
  <c r="X1916" i="5"/>
  <c r="X856" i="5"/>
  <c r="AB857" i="5"/>
  <c r="W856" i="5"/>
  <c r="AB381" i="5"/>
  <c r="W380" i="5"/>
  <c r="X380" i="5"/>
  <c r="X645" i="5"/>
  <c r="W645" i="5"/>
  <c r="AB646" i="5"/>
  <c r="AB700" i="5"/>
  <c r="X699" i="5"/>
  <c r="W699" i="5"/>
  <c r="X1970" i="5"/>
  <c r="W1970" i="5"/>
  <c r="AB1971" i="5"/>
  <c r="AB2186" i="5"/>
  <c r="W2185" i="5"/>
  <c r="X2185" i="5"/>
  <c r="AB487" i="5"/>
  <c r="X486" i="5"/>
  <c r="W486" i="5"/>
  <c r="W540" i="5"/>
  <c r="X540" i="5"/>
  <c r="AB541" i="5"/>
  <c r="AB1811" i="5"/>
  <c r="X1810" i="5"/>
  <c r="W1810" i="5"/>
  <c r="X1335" i="5"/>
  <c r="W1335" i="5"/>
  <c r="AB1336" i="5"/>
  <c r="W591" i="5"/>
  <c r="X591" i="5"/>
  <c r="AB592" i="5"/>
  <c r="AB1230" i="5"/>
  <c r="X1229" i="5"/>
  <c r="W1229" i="5"/>
  <c r="X962" i="5"/>
  <c r="AB963" i="5"/>
  <c r="W962" i="5"/>
  <c r="W1863" i="5"/>
  <c r="AB1864" i="5"/>
  <c r="X1863" i="5"/>
  <c r="W1757" i="5"/>
  <c r="X1757" i="5"/>
  <c r="AB1758" i="5"/>
  <c r="X1651" i="5"/>
  <c r="AB1652" i="5"/>
  <c r="W1651" i="5"/>
  <c r="W2023" i="5"/>
  <c r="X2023" i="5"/>
  <c r="AB2024" i="5"/>
  <c r="W911" i="5"/>
  <c r="X911" i="5"/>
  <c r="AB912" i="5"/>
  <c r="W1017" i="5"/>
  <c r="AB1018" i="5"/>
  <c r="X1017" i="5"/>
  <c r="AB1175" i="5"/>
  <c r="X1174" i="5"/>
  <c r="W1174" i="5"/>
  <c r="W1440" i="5"/>
  <c r="AB1441" i="5"/>
  <c r="X1440" i="5"/>
  <c r="W1069" i="5"/>
  <c r="AB1070" i="5"/>
  <c r="X1069" i="5"/>
  <c r="W1602" i="5"/>
  <c r="AB1603" i="5"/>
  <c r="X1602" i="5"/>
  <c r="AB2080" i="5"/>
  <c r="X2079" i="5"/>
  <c r="W2079" i="5"/>
  <c r="AB751" i="5"/>
  <c r="W750" i="5"/>
  <c r="X750" i="5"/>
  <c r="AB1706" i="5"/>
  <c r="W1705" i="5"/>
  <c r="X1705" i="5"/>
  <c r="AB275" i="5"/>
  <c r="X274" i="5"/>
  <c r="W274" i="5"/>
  <c r="AN313" i="8"/>
  <c r="Y371" i="8"/>
  <c r="Y398" i="8"/>
  <c r="Z398" i="8"/>
  <c r="Z415" i="8"/>
  <c r="AN342" i="8"/>
  <c r="H415" i="8"/>
  <c r="H430" i="8"/>
  <c r="AT371" i="8"/>
  <c r="AT398" i="8"/>
  <c r="G342" i="8"/>
  <c r="H453" i="8"/>
  <c r="H440" i="8"/>
  <c r="AG415" i="8"/>
  <c r="AG398" i="8"/>
  <c r="AL313" i="8"/>
  <c r="AL342" i="8"/>
  <c r="AI415" i="8"/>
  <c r="AI398" i="8"/>
  <c r="AP440" i="8"/>
  <c r="AP453" i="8"/>
  <c r="AP476" i="8"/>
  <c r="AR453" i="8"/>
  <c r="AR476" i="8"/>
  <c r="X327" i="5"/>
  <c r="AB328" i="5"/>
  <c r="W327" i="5"/>
  <c r="X433" i="5"/>
  <c r="W433" i="5"/>
  <c r="AB434" i="5"/>
  <c r="W1122" i="5"/>
  <c r="X1122" i="5"/>
  <c r="AB1123" i="5"/>
  <c r="X2129" i="5"/>
  <c r="W2129" i="5"/>
  <c r="AB2130" i="5"/>
  <c r="X1917" i="5"/>
  <c r="W1917" i="5"/>
  <c r="AB1918" i="5"/>
  <c r="X1546" i="5"/>
  <c r="W1546" i="5"/>
  <c r="AB1547" i="5"/>
  <c r="X1388" i="5"/>
  <c r="AB1389" i="5"/>
  <c r="W1388" i="5"/>
  <c r="AB1494" i="5"/>
  <c r="W1493" i="5"/>
  <c r="X1493" i="5"/>
  <c r="X807" i="5"/>
  <c r="W807" i="5"/>
  <c r="AB808" i="5"/>
  <c r="W1282" i="5"/>
  <c r="AB1283" i="5"/>
  <c r="X1282" i="5"/>
  <c r="W751" i="5"/>
  <c r="X751" i="5"/>
  <c r="AB752" i="5"/>
  <c r="AB1604" i="5"/>
  <c r="X1603" i="5"/>
  <c r="W1603" i="5"/>
  <c r="W1175" i="5"/>
  <c r="AB1176" i="5"/>
  <c r="X1175" i="5"/>
  <c r="X592" i="5"/>
  <c r="W592" i="5"/>
  <c r="AB593" i="5"/>
  <c r="W1811" i="5"/>
  <c r="X1811" i="5"/>
  <c r="AB1812" i="5"/>
  <c r="W2186" i="5"/>
  <c r="X2186" i="5"/>
  <c r="AB2187" i="5"/>
  <c r="AB1707" i="5"/>
  <c r="W1706" i="5"/>
  <c r="X1706" i="5"/>
  <c r="AB2025" i="5"/>
  <c r="X2024" i="5"/>
  <c r="W2024" i="5"/>
  <c r="AB1653" i="5"/>
  <c r="X1652" i="5"/>
  <c r="W1652" i="5"/>
  <c r="AB964" i="5"/>
  <c r="X963" i="5"/>
  <c r="W963" i="5"/>
  <c r="X1230" i="5"/>
  <c r="W1230" i="5"/>
  <c r="AB1231" i="5"/>
  <c r="X541" i="5"/>
  <c r="W541" i="5"/>
  <c r="AB542" i="5"/>
  <c r="W487" i="5"/>
  <c r="AB488" i="5"/>
  <c r="X487" i="5"/>
  <c r="X1971" i="5"/>
  <c r="W1971" i="5"/>
  <c r="AB1972" i="5"/>
  <c r="W275" i="5"/>
  <c r="AB276" i="5"/>
  <c r="X275" i="5"/>
  <c r="X2080" i="5"/>
  <c r="AB2081" i="5"/>
  <c r="W2080" i="5"/>
  <c r="W1441" i="5"/>
  <c r="X1441" i="5"/>
  <c r="AB1442" i="5"/>
  <c r="W1018" i="5"/>
  <c r="X1018" i="5"/>
  <c r="AB1019" i="5"/>
  <c r="W1864" i="5"/>
  <c r="AB1865" i="5"/>
  <c r="X1864" i="5"/>
  <c r="X700" i="5"/>
  <c r="W700" i="5"/>
  <c r="AB701" i="5"/>
  <c r="X381" i="5"/>
  <c r="W381" i="5"/>
  <c r="AB382" i="5"/>
  <c r="W1070" i="5"/>
  <c r="AB1071" i="5"/>
  <c r="X1070" i="5"/>
  <c r="X912" i="5"/>
  <c r="W912" i="5"/>
  <c r="AB913" i="5"/>
  <c r="AB1759" i="5"/>
  <c r="X1758" i="5"/>
  <c r="W1758" i="5"/>
  <c r="W1336" i="5"/>
  <c r="X1336" i="5"/>
  <c r="AB1337" i="5"/>
  <c r="AB647" i="5"/>
  <c r="X646" i="5"/>
  <c r="W646" i="5"/>
  <c r="X857" i="5"/>
  <c r="W857" i="5"/>
  <c r="AB858" i="5"/>
  <c r="AR520" i="8"/>
  <c r="AL371" i="8"/>
  <c r="AP520" i="8"/>
  <c r="AI430" i="8"/>
  <c r="AP534" i="8"/>
  <c r="AI440" i="8"/>
  <c r="AG430" i="8"/>
  <c r="AG453" i="8"/>
  <c r="Y415" i="8"/>
  <c r="AN371" i="8"/>
  <c r="AG440" i="8"/>
  <c r="Y430" i="8"/>
  <c r="H476" i="8"/>
  <c r="Z430" i="8"/>
  <c r="AT415" i="8"/>
  <c r="AL398" i="8"/>
  <c r="AL415" i="8"/>
  <c r="H520" i="8"/>
  <c r="H534" i="8"/>
  <c r="Y440" i="8"/>
  <c r="AN398" i="8"/>
  <c r="G371" i="8"/>
  <c r="AB329" i="5"/>
  <c r="X328" i="5"/>
  <c r="W328" i="5"/>
  <c r="X434" i="5"/>
  <c r="W434" i="5"/>
  <c r="AB435" i="5"/>
  <c r="X1123" i="5"/>
  <c r="W1123" i="5"/>
  <c r="AB1124" i="5"/>
  <c r="AB2131" i="5"/>
  <c r="W2130" i="5"/>
  <c r="X2130" i="5"/>
  <c r="AB1284" i="5"/>
  <c r="W1283" i="5"/>
  <c r="X1283" i="5"/>
  <c r="AB1390" i="5"/>
  <c r="X1389" i="5"/>
  <c r="W1389" i="5"/>
  <c r="X1918" i="5"/>
  <c r="AB1919" i="5"/>
  <c r="W1918" i="5"/>
  <c r="AB809" i="5"/>
  <c r="X808" i="5"/>
  <c r="W808" i="5"/>
  <c r="X1494" i="5"/>
  <c r="AB1495" i="5"/>
  <c r="W1494" i="5"/>
  <c r="AB1548" i="5"/>
  <c r="W1547" i="5"/>
  <c r="X1547" i="5"/>
  <c r="W1337" i="5"/>
  <c r="AB1338" i="5"/>
  <c r="X1337" i="5"/>
  <c r="AB702" i="5"/>
  <c r="W701" i="5"/>
  <c r="X701" i="5"/>
  <c r="W1019" i="5"/>
  <c r="AB1020" i="5"/>
  <c r="X1019" i="5"/>
  <c r="W542" i="5"/>
  <c r="X542" i="5"/>
  <c r="AB543" i="5"/>
  <c r="AB594" i="5"/>
  <c r="W593" i="5"/>
  <c r="X593" i="5"/>
  <c r="W1604" i="5"/>
  <c r="AB1605" i="5"/>
  <c r="X1604" i="5"/>
  <c r="AB1760" i="5"/>
  <c r="W1759" i="5"/>
  <c r="X1759" i="5"/>
  <c r="W1071" i="5"/>
  <c r="AB1072" i="5"/>
  <c r="X1071" i="5"/>
  <c r="AB2026" i="5"/>
  <c r="W2025" i="5"/>
  <c r="X2025" i="5"/>
  <c r="AB1813" i="5"/>
  <c r="X1812" i="5"/>
  <c r="W1812" i="5"/>
  <c r="W1176" i="5"/>
  <c r="X1176" i="5"/>
  <c r="AB1177" i="5"/>
  <c r="X752" i="5"/>
  <c r="W752" i="5"/>
  <c r="AB753" i="5"/>
  <c r="W913" i="5"/>
  <c r="X913" i="5"/>
  <c r="AB914" i="5"/>
  <c r="X382" i="5"/>
  <c r="W382" i="5"/>
  <c r="AB383" i="5"/>
  <c r="X276" i="5"/>
  <c r="W276" i="5"/>
  <c r="AB277" i="5"/>
  <c r="AB1232" i="5"/>
  <c r="W1231" i="5"/>
  <c r="X1231" i="5"/>
  <c r="X1653" i="5"/>
  <c r="W1653" i="5"/>
  <c r="AB1654" i="5"/>
  <c r="X1707" i="5"/>
  <c r="W1707" i="5"/>
  <c r="AB1708" i="5"/>
  <c r="X2187" i="5"/>
  <c r="W2187" i="5"/>
  <c r="AB2188" i="5"/>
  <c r="AB859" i="5"/>
  <c r="X858" i="5"/>
  <c r="W858" i="5"/>
  <c r="W647" i="5"/>
  <c r="X647" i="5"/>
  <c r="AB648" i="5"/>
  <c r="W1865" i="5"/>
  <c r="X1865" i="5"/>
  <c r="AB1866" i="5"/>
  <c r="X1442" i="5"/>
  <c r="W1442" i="5"/>
  <c r="AB1443" i="5"/>
  <c r="AB2082" i="5"/>
  <c r="W2081" i="5"/>
  <c r="X2081" i="5"/>
  <c r="W1972" i="5"/>
  <c r="X1972" i="5"/>
  <c r="AB1973" i="5"/>
  <c r="AB489" i="5"/>
  <c r="W488" i="5"/>
  <c r="X488" i="5"/>
  <c r="AB965" i="5"/>
  <c r="X964" i="5"/>
  <c r="W964" i="5"/>
  <c r="AI520" i="8"/>
  <c r="AG520" i="8"/>
  <c r="AG476" i="8"/>
  <c r="Z453" i="8"/>
  <c r="Y476" i="8"/>
  <c r="AN415" i="8"/>
  <c r="AT430" i="8"/>
  <c r="G430" i="8"/>
  <c r="AL453" i="8"/>
  <c r="Z440" i="8"/>
  <c r="H574" i="8"/>
  <c r="H598" i="8"/>
  <c r="AT440" i="8"/>
  <c r="Y453" i="8"/>
  <c r="AL430" i="8"/>
  <c r="AL440" i="8"/>
  <c r="AN430" i="8"/>
  <c r="AN476" i="8"/>
  <c r="AN440" i="8"/>
  <c r="AI453" i="8"/>
  <c r="AI534" i="8"/>
  <c r="AP574" i="8"/>
  <c r="AN453" i="8"/>
  <c r="Z476" i="8"/>
  <c r="AN520" i="8"/>
  <c r="AL476" i="8"/>
  <c r="Y520" i="8"/>
  <c r="H619" i="8"/>
  <c r="H624" i="8"/>
  <c r="AP555" i="8"/>
  <c r="AI476" i="8"/>
  <c r="AR534" i="8"/>
  <c r="G415" i="8"/>
  <c r="G398" i="8"/>
  <c r="G440" i="8"/>
  <c r="H555" i="8"/>
  <c r="AG534" i="8"/>
  <c r="AP598" i="8"/>
  <c r="AI555" i="8"/>
  <c r="AB330" i="5"/>
  <c r="W329" i="5"/>
  <c r="X329" i="5"/>
  <c r="X435" i="5"/>
  <c r="W435" i="5"/>
  <c r="AB436" i="5"/>
  <c r="X2131" i="5"/>
  <c r="AB2132" i="5"/>
  <c r="W2131" i="5"/>
  <c r="W1124" i="5"/>
  <c r="X1124" i="5"/>
  <c r="AB1125" i="5"/>
  <c r="X1548" i="5"/>
  <c r="W1548" i="5"/>
  <c r="AB1549" i="5"/>
  <c r="AB1920" i="5"/>
  <c r="X1919" i="5"/>
  <c r="W1919" i="5"/>
  <c r="X1390" i="5"/>
  <c r="W1390" i="5"/>
  <c r="AB1391" i="5"/>
  <c r="AB810" i="5"/>
  <c r="W809" i="5"/>
  <c r="X809" i="5"/>
  <c r="AB1496" i="5"/>
  <c r="X1495" i="5"/>
  <c r="W1495" i="5"/>
  <c r="X1284" i="5"/>
  <c r="AB1285" i="5"/>
  <c r="W1284" i="5"/>
  <c r="W965" i="5"/>
  <c r="X965" i="5"/>
  <c r="AB966" i="5"/>
  <c r="AB2027" i="5"/>
  <c r="X2026" i="5"/>
  <c r="W2026" i="5"/>
  <c r="AB1974" i="5"/>
  <c r="X1973" i="5"/>
  <c r="W1973" i="5"/>
  <c r="W859" i="5"/>
  <c r="AB860" i="5"/>
  <c r="X859" i="5"/>
  <c r="AB1709" i="5"/>
  <c r="X1708" i="5"/>
  <c r="W1708" i="5"/>
  <c r="X383" i="5"/>
  <c r="AB384" i="5"/>
  <c r="W383" i="5"/>
  <c r="W2082" i="5"/>
  <c r="X2082" i="5"/>
  <c r="AB2083" i="5"/>
  <c r="AB1867" i="5"/>
  <c r="X1866" i="5"/>
  <c r="W1866" i="5"/>
  <c r="AB2189" i="5"/>
  <c r="W2188" i="5"/>
  <c r="X2188" i="5"/>
  <c r="W1177" i="5"/>
  <c r="X1177" i="5"/>
  <c r="AB1178" i="5"/>
  <c r="X1760" i="5"/>
  <c r="AB1761" i="5"/>
  <c r="W1760" i="5"/>
  <c r="W543" i="5"/>
  <c r="AB544" i="5"/>
  <c r="X543" i="5"/>
  <c r="AB1021" i="5"/>
  <c r="X1020" i="5"/>
  <c r="W1020" i="5"/>
  <c r="X702" i="5"/>
  <c r="W702" i="5"/>
  <c r="AB703" i="5"/>
  <c r="AB1444" i="5"/>
  <c r="X1443" i="5"/>
  <c r="W1443" i="5"/>
  <c r="W1654" i="5"/>
  <c r="X1654" i="5"/>
  <c r="AB1655" i="5"/>
  <c r="W277" i="5"/>
  <c r="AB278" i="5"/>
  <c r="X277" i="5"/>
  <c r="W753" i="5"/>
  <c r="AB754" i="5"/>
  <c r="X753" i="5"/>
  <c r="AB1814" i="5"/>
  <c r="W1813" i="5"/>
  <c r="X1813" i="5"/>
  <c r="W1072" i="5"/>
  <c r="AB1073" i="5"/>
  <c r="X1072" i="5"/>
  <c r="X594" i="5"/>
  <c r="W594" i="5"/>
  <c r="AB595" i="5"/>
  <c r="W1338" i="5"/>
  <c r="AB1339" i="5"/>
  <c r="X1338" i="5"/>
  <c r="X489" i="5"/>
  <c r="AB490" i="5"/>
  <c r="W489" i="5"/>
  <c r="AB649" i="5"/>
  <c r="W648" i="5"/>
  <c r="X648" i="5"/>
  <c r="X1232" i="5"/>
  <c r="W1232" i="5"/>
  <c r="AB1233" i="5"/>
  <c r="W914" i="5"/>
  <c r="AB915" i="5"/>
  <c r="X914" i="5"/>
  <c r="X1605" i="5"/>
  <c r="W1605" i="5"/>
  <c r="AB1606" i="5"/>
  <c r="AG555" i="8"/>
  <c r="G453" i="8"/>
  <c r="Z520" i="8"/>
  <c r="AP619" i="8"/>
  <c r="AP624" i="8"/>
  <c r="AN534" i="8"/>
  <c r="AN555" i="8"/>
  <c r="AI574" i="8"/>
  <c r="Y534" i="8"/>
  <c r="AL520" i="8"/>
  <c r="AR555" i="8"/>
  <c r="H628" i="8"/>
  <c r="AP628" i="8"/>
  <c r="AT453" i="8"/>
  <c r="X330" i="5"/>
  <c r="W330" i="5"/>
  <c r="AB331" i="5"/>
  <c r="W436" i="5"/>
  <c r="AB437" i="5"/>
  <c r="X436" i="5"/>
  <c r="AB1126" i="5"/>
  <c r="X1125" i="5"/>
  <c r="W1125" i="5"/>
  <c r="AB2133" i="5"/>
  <c r="W2132" i="5"/>
  <c r="X2132" i="5"/>
  <c r="X1285" i="5"/>
  <c r="W1285" i="5"/>
  <c r="AB1286" i="5"/>
  <c r="X1496" i="5"/>
  <c r="W1496" i="5"/>
  <c r="AB1497" i="5"/>
  <c r="X1920" i="5"/>
  <c r="AB1921" i="5"/>
  <c r="W1920" i="5"/>
  <c r="AB1550" i="5"/>
  <c r="W1549" i="5"/>
  <c r="X1549" i="5"/>
  <c r="W810" i="5"/>
  <c r="AB811" i="5"/>
  <c r="X810" i="5"/>
  <c r="X1391" i="5"/>
  <c r="W1391" i="5"/>
  <c r="AB1392" i="5"/>
  <c r="AB1607" i="5"/>
  <c r="X1606" i="5"/>
  <c r="W1606" i="5"/>
  <c r="AB916" i="5"/>
  <c r="X915" i="5"/>
  <c r="W915" i="5"/>
  <c r="W490" i="5"/>
  <c r="X490" i="5"/>
  <c r="AB491" i="5"/>
  <c r="W1339" i="5"/>
  <c r="X1339" i="5"/>
  <c r="AB1340" i="5"/>
  <c r="X1655" i="5"/>
  <c r="AB1656" i="5"/>
  <c r="W1655" i="5"/>
  <c r="AB2190" i="5"/>
  <c r="X2189" i="5"/>
  <c r="W2189" i="5"/>
  <c r="X1021" i="5"/>
  <c r="AB1022" i="5"/>
  <c r="W1021" i="5"/>
  <c r="W2083" i="5"/>
  <c r="AB2084" i="5"/>
  <c r="X2083" i="5"/>
  <c r="AB596" i="5"/>
  <c r="X595" i="5"/>
  <c r="W595" i="5"/>
  <c r="AB704" i="5"/>
  <c r="W703" i="5"/>
  <c r="X703" i="5"/>
  <c r="W1178" i="5"/>
  <c r="X1178" i="5"/>
  <c r="AB1179" i="5"/>
  <c r="AB861" i="5"/>
  <c r="W860" i="5"/>
  <c r="X860" i="5"/>
  <c r="AB1975" i="5"/>
  <c r="X1974" i="5"/>
  <c r="W1974" i="5"/>
  <c r="W1814" i="5"/>
  <c r="AB1815" i="5"/>
  <c r="X1814" i="5"/>
  <c r="W1444" i="5"/>
  <c r="X1444" i="5"/>
  <c r="AB1445" i="5"/>
  <c r="X1233" i="5"/>
  <c r="W1233" i="5"/>
  <c r="AB1234" i="5"/>
  <c r="AB650" i="5"/>
  <c r="X649" i="5"/>
  <c r="W649" i="5"/>
  <c r="X1073" i="5"/>
  <c r="W1073" i="5"/>
  <c r="AB1074" i="5"/>
  <c r="AB279" i="5"/>
  <c r="X278" i="5"/>
  <c r="W278" i="5"/>
  <c r="AB1762" i="5"/>
  <c r="W1761" i="5"/>
  <c r="X1761" i="5"/>
  <c r="X1709" i="5"/>
  <c r="W1709" i="5"/>
  <c r="AB1710" i="5"/>
  <c r="AB967" i="5"/>
  <c r="W966" i="5"/>
  <c r="X966" i="5"/>
  <c r="AB755" i="5"/>
  <c r="W754" i="5"/>
  <c r="X754" i="5"/>
  <c r="AB545" i="5"/>
  <c r="W544" i="5"/>
  <c r="X544" i="5"/>
  <c r="X1867" i="5"/>
  <c r="W1867" i="5"/>
  <c r="AB1868" i="5"/>
  <c r="W384" i="5"/>
  <c r="X384" i="5"/>
  <c r="AB385" i="5"/>
  <c r="AB2028" i="5"/>
  <c r="X2027" i="5"/>
  <c r="W2027" i="5"/>
  <c r="AT520" i="8"/>
  <c r="AT476" i="8"/>
  <c r="AP678" i="8"/>
  <c r="AT534" i="8"/>
  <c r="AP646" i="8"/>
  <c r="AR574" i="8"/>
  <c r="AL534" i="8"/>
  <c r="AL555" i="8"/>
  <c r="AR598" i="8"/>
  <c r="Y574" i="8"/>
  <c r="Y555" i="8"/>
  <c r="AL574" i="8"/>
  <c r="AI619" i="8"/>
  <c r="AI598" i="8"/>
  <c r="AI624" i="8"/>
  <c r="H665" i="8"/>
  <c r="H646" i="8"/>
  <c r="H678" i="8"/>
  <c r="AR619" i="8"/>
  <c r="AR624" i="8"/>
  <c r="AN574" i="8"/>
  <c r="AN598" i="8"/>
  <c r="AP665" i="8"/>
  <c r="G476" i="8"/>
  <c r="AG574" i="8"/>
  <c r="Z534" i="8"/>
  <c r="G520" i="8"/>
  <c r="W331" i="5"/>
  <c r="X331" i="5"/>
  <c r="AB332" i="5"/>
  <c r="AB438" i="5"/>
  <c r="W437" i="5"/>
  <c r="X437" i="5"/>
  <c r="W2133" i="5"/>
  <c r="X2133" i="5"/>
  <c r="AB2134" i="5"/>
  <c r="W1126" i="5"/>
  <c r="X1126" i="5"/>
  <c r="AB1127" i="5"/>
  <c r="W1921" i="5"/>
  <c r="AB1922" i="5"/>
  <c r="X1921" i="5"/>
  <c r="X1286" i="5"/>
  <c r="W1286" i="5"/>
  <c r="AB1287" i="5"/>
  <c r="AB812" i="5"/>
  <c r="X811" i="5"/>
  <c r="W811" i="5"/>
  <c r="AB1551" i="5"/>
  <c r="W1550" i="5"/>
  <c r="X1550" i="5"/>
  <c r="AB1498" i="5"/>
  <c r="W1497" i="5"/>
  <c r="X1497" i="5"/>
  <c r="AB1393" i="5"/>
  <c r="X1392" i="5"/>
  <c r="W1392" i="5"/>
  <c r="W545" i="5"/>
  <c r="AB546" i="5"/>
  <c r="X545" i="5"/>
  <c r="AB386" i="5"/>
  <c r="X385" i="5"/>
  <c r="W385" i="5"/>
  <c r="W967" i="5"/>
  <c r="AB968" i="5"/>
  <c r="X967" i="5"/>
  <c r="W279" i="5"/>
  <c r="AB280" i="5"/>
  <c r="X279" i="5"/>
  <c r="AB1075" i="5"/>
  <c r="W1074" i="5"/>
  <c r="X1074" i="5"/>
  <c r="AB651" i="5"/>
  <c r="W650" i="5"/>
  <c r="X650" i="5"/>
  <c r="W1975" i="5"/>
  <c r="X1975" i="5"/>
  <c r="AB1976" i="5"/>
  <c r="AB1180" i="5"/>
  <c r="X1179" i="5"/>
  <c r="W1179" i="5"/>
  <c r="AB597" i="5"/>
  <c r="X596" i="5"/>
  <c r="W596" i="5"/>
  <c r="X2084" i="5"/>
  <c r="W2084" i="5"/>
  <c r="AB2085" i="5"/>
  <c r="AB2191" i="5"/>
  <c r="X2190" i="5"/>
  <c r="W2190" i="5"/>
  <c r="X1340" i="5"/>
  <c r="W1340" i="5"/>
  <c r="AB1341" i="5"/>
  <c r="X916" i="5"/>
  <c r="AB917" i="5"/>
  <c r="W916" i="5"/>
  <c r="X1710" i="5"/>
  <c r="W1710" i="5"/>
  <c r="AB1711" i="5"/>
  <c r="AB1763" i="5"/>
  <c r="W1762" i="5"/>
  <c r="X1762" i="5"/>
  <c r="AB1235" i="5"/>
  <c r="W1234" i="5"/>
  <c r="X1234" i="5"/>
  <c r="X704" i="5"/>
  <c r="W704" i="5"/>
  <c r="AB705" i="5"/>
  <c r="W1022" i="5"/>
  <c r="AB1023" i="5"/>
  <c r="X1022" i="5"/>
  <c r="AB1657" i="5"/>
  <c r="W1656" i="5"/>
  <c r="X1656" i="5"/>
  <c r="AB2029" i="5"/>
  <c r="W2028" i="5"/>
  <c r="X2028" i="5"/>
  <c r="W1868" i="5"/>
  <c r="X1868" i="5"/>
  <c r="AB1869" i="5"/>
  <c r="W755" i="5"/>
  <c r="X755" i="5"/>
  <c r="AB756" i="5"/>
  <c r="AB1446" i="5"/>
  <c r="W1445" i="5"/>
  <c r="X1445" i="5"/>
  <c r="W1815" i="5"/>
  <c r="AB1816" i="5"/>
  <c r="X1815" i="5"/>
  <c r="W861" i="5"/>
  <c r="X861" i="5"/>
  <c r="AB862" i="5"/>
  <c r="X491" i="5"/>
  <c r="W491" i="5"/>
  <c r="AB492" i="5"/>
  <c r="X1607" i="5"/>
  <c r="W1607" i="5"/>
  <c r="AB1608" i="5"/>
  <c r="G646" i="8"/>
  <c r="G718" i="8"/>
  <c r="G795" i="8"/>
  <c r="G921" i="8"/>
  <c r="AR709" i="8"/>
  <c r="AR761" i="8"/>
  <c r="H737" i="8"/>
  <c r="H802" i="8"/>
  <c r="H821" i="8"/>
  <c r="H828" i="8"/>
  <c r="H718" i="8"/>
  <c r="H795" i="8"/>
  <c r="H921" i="8"/>
  <c r="AI709" i="8"/>
  <c r="AI761" i="8"/>
  <c r="AL750" i="8"/>
  <c r="AL678" i="8"/>
  <c r="AR678" i="8"/>
  <c r="AL646" i="8"/>
  <c r="AL718" i="8"/>
  <c r="AL795" i="8"/>
  <c r="AL921" i="8"/>
  <c r="AL624" i="8"/>
  <c r="AL709" i="8"/>
  <c r="AL761" i="8"/>
  <c r="AR646" i="8"/>
  <c r="AR718" i="8"/>
  <c r="AR795" i="8"/>
  <c r="AR921" i="8"/>
  <c r="AP773" i="8"/>
  <c r="AR737" i="8"/>
  <c r="AR802" i="8"/>
  <c r="AR821" i="8"/>
  <c r="AR828" i="8"/>
  <c r="H773" i="8"/>
  <c r="AI737" i="8"/>
  <c r="AI802" i="8"/>
  <c r="AI821" i="8"/>
  <c r="AI828" i="8"/>
  <c r="AI646" i="8"/>
  <c r="AI718" i="8"/>
  <c r="AI795" i="8"/>
  <c r="AI921" i="8"/>
  <c r="AL737" i="8"/>
  <c r="AL802" i="8"/>
  <c r="AL821" i="8"/>
  <c r="AL828" i="8"/>
  <c r="H684" i="8"/>
  <c r="H750" i="8"/>
  <c r="H690" i="8"/>
  <c r="AL598" i="8"/>
  <c r="AI665" i="8"/>
  <c r="AI773" i="8"/>
  <c r="AI750" i="8"/>
  <c r="Y750" i="8"/>
  <c r="AL619" i="8"/>
  <c r="AL665" i="8"/>
  <c r="AL773" i="8"/>
  <c r="AT598" i="8"/>
  <c r="AT665" i="8"/>
  <c r="AT773" i="8"/>
  <c r="AT619" i="8"/>
  <c r="AT646" i="8"/>
  <c r="AT718" i="8"/>
  <c r="AT795" i="8"/>
  <c r="AT921" i="8"/>
  <c r="AT574" i="8"/>
  <c r="AT750" i="8"/>
  <c r="AT678" i="8"/>
  <c r="AT555" i="8"/>
  <c r="AT737" i="8"/>
  <c r="AT802" i="8"/>
  <c r="AT821" i="8"/>
  <c r="AT828" i="8"/>
  <c r="AT624" i="8"/>
  <c r="AT709" i="8"/>
  <c r="AT761" i="8"/>
  <c r="Y811" i="8"/>
  <c r="AI984" i="8"/>
  <c r="AI973" i="8"/>
  <c r="H811" i="8"/>
  <c r="H931" i="8"/>
  <c r="H928" i="8"/>
  <c r="Z889" i="8"/>
  <c r="G973" i="8"/>
  <c r="G984" i="8"/>
  <c r="AN889" i="8"/>
  <c r="AN811" i="8"/>
  <c r="AG811" i="8"/>
  <c r="AG889" i="8"/>
  <c r="AL984" i="8"/>
  <c r="AL973" i="8"/>
  <c r="Z833" i="8"/>
  <c r="Z845" i="8"/>
  <c r="Z830" i="8"/>
  <c r="Z836" i="8"/>
  <c r="Z861" i="8"/>
  <c r="Z598" i="8"/>
  <c r="Z665" i="8"/>
  <c r="Z773" i="8"/>
  <c r="Z678" i="8"/>
  <c r="Z555" i="8"/>
  <c r="Z684" i="8"/>
  <c r="Z628" i="8"/>
  <c r="Z690" i="8"/>
  <c r="Z935" i="8"/>
  <c r="Z940" i="8"/>
  <c r="Z942" i="8"/>
  <c r="AG750" i="8"/>
  <c r="AG646" i="8"/>
  <c r="AG718" i="8"/>
  <c r="AG795" i="8"/>
  <c r="AG921" i="8"/>
  <c r="AG665" i="8"/>
  <c r="AG773" i="8"/>
  <c r="AG678" i="8"/>
  <c r="AG598" i="8"/>
  <c r="AG619" i="8"/>
  <c r="AG624" i="8"/>
  <c r="AG709" i="8"/>
  <c r="AG761" i="8"/>
  <c r="AG737" i="8"/>
  <c r="AG802" i="8"/>
  <c r="AG821" i="8"/>
  <c r="AG828" i="8"/>
  <c r="G737" i="8"/>
  <c r="G802" i="8"/>
  <c r="G821" i="8"/>
  <c r="G828" i="8"/>
  <c r="G555" i="8"/>
  <c r="G534" i="8"/>
  <c r="G619" i="8"/>
  <c r="AG628" i="8"/>
  <c r="AG690" i="8"/>
  <c r="AG684" i="8"/>
  <c r="G940" i="8"/>
  <c r="G942" i="8"/>
  <c r="G935" i="8"/>
  <c r="AN750" i="8"/>
  <c r="AN646" i="8"/>
  <c r="AN718" i="8"/>
  <c r="AN795" i="8"/>
  <c r="AN921" i="8"/>
  <c r="AN619" i="8"/>
  <c r="AR830" i="8"/>
  <c r="AR836" i="8"/>
  <c r="AR861" i="8"/>
  <c r="AR833" i="8"/>
  <c r="AR845" i="8"/>
  <c r="AR684" i="8"/>
  <c r="AR628" i="8"/>
  <c r="H833" i="8"/>
  <c r="H845" i="8"/>
  <c r="H830" i="8"/>
  <c r="H836" i="8"/>
  <c r="H861" i="8"/>
  <c r="H889" i="8"/>
  <c r="H935" i="8"/>
  <c r="H940" i="8"/>
  <c r="H942" i="8"/>
  <c r="AI830" i="8"/>
  <c r="AI836" i="8"/>
  <c r="AI861" i="8"/>
  <c r="AI833" i="8"/>
  <c r="AI845" i="8"/>
  <c r="AI935" i="8"/>
  <c r="AI940" i="8"/>
  <c r="AI942" i="8"/>
  <c r="AI628" i="8"/>
  <c r="AI684" i="8"/>
  <c r="AP830" i="8"/>
  <c r="AP836" i="8"/>
  <c r="AP861" i="8"/>
  <c r="AP833" i="8"/>
  <c r="AP845" i="8"/>
  <c r="Y935" i="8"/>
  <c r="Y940" i="8"/>
  <c r="Y942" i="8"/>
  <c r="Y737" i="8"/>
  <c r="Y802" i="8"/>
  <c r="Y821" i="8"/>
  <c r="Y828" i="8"/>
  <c r="Y598" i="8"/>
  <c r="Y684" i="8"/>
  <c r="Y628" i="8"/>
  <c r="Y690" i="8"/>
  <c r="AL940" i="8"/>
  <c r="AL942" i="8"/>
  <c r="AL935" i="8"/>
  <c r="AL684" i="8"/>
  <c r="AL628" i="8"/>
  <c r="AL690" i="8"/>
  <c r="AL833" i="8"/>
  <c r="AL845" i="8"/>
  <c r="AL830" i="8"/>
  <c r="AL836" i="8"/>
  <c r="AL861" i="8"/>
  <c r="AR750" i="8"/>
  <c r="AR665" i="8"/>
  <c r="AR773" i="8"/>
  <c r="AP718" i="8"/>
  <c r="AP795" i="8"/>
  <c r="AP921" i="8"/>
  <c r="AP684" i="8"/>
  <c r="AN830" i="8"/>
  <c r="AN836" i="8"/>
  <c r="AN861" i="8"/>
  <c r="AN833" i="8"/>
  <c r="AN845" i="8"/>
  <c r="AT830" i="8"/>
  <c r="AT836" i="8"/>
  <c r="AT861" i="8"/>
  <c r="AT833" i="8"/>
  <c r="AT845" i="8"/>
  <c r="AT935" i="8"/>
  <c r="AT940" i="8"/>
  <c r="AT942" i="8"/>
  <c r="AT684" i="8"/>
  <c r="AT628" i="8"/>
  <c r="AT690" i="8"/>
  <c r="AI811" i="8"/>
  <c r="AR889" i="8"/>
  <c r="H973" i="8"/>
  <c r="H984" i="8"/>
  <c r="Z811" i="8"/>
  <c r="G928" i="8"/>
  <c r="G931" i="8"/>
  <c r="AR944" i="8"/>
  <c r="AR957" i="8"/>
  <c r="AR966" i="8"/>
  <c r="AR962" i="8"/>
  <c r="AR964" i="8"/>
  <c r="AR971" i="8"/>
  <c r="AR937" i="8"/>
  <c r="AR954" i="8"/>
  <c r="AR811" i="8"/>
  <c r="AI889" i="8"/>
  <c r="AL889" i="8"/>
  <c r="AT889" i="8"/>
  <c r="AP889" i="8"/>
  <c r="AP811" i="8"/>
  <c r="AP984" i="8"/>
  <c r="AP973" i="8"/>
  <c r="AT811" i="8"/>
  <c r="Y889" i="8"/>
  <c r="AL811" i="8"/>
  <c r="G811" i="8"/>
  <c r="AL1081" i="8"/>
  <c r="AL1063" i="8"/>
  <c r="AL1114" i="8"/>
  <c r="AL1117" i="8"/>
  <c r="AL1019" i="8"/>
  <c r="AL1021" i="8"/>
  <c r="AR1063" i="8"/>
  <c r="AR1114" i="8"/>
  <c r="AR1117" i="8"/>
  <c r="AR1081" i="8"/>
  <c r="AR1019" i="8"/>
  <c r="AR1021" i="8"/>
  <c r="Z1004" i="8"/>
  <c r="Z1006" i="8"/>
  <c r="Z1001" i="8"/>
  <c r="Z1010" i="8"/>
  <c r="Z1077" i="8"/>
  <c r="Z1061" i="8"/>
  <c r="AI1063" i="8"/>
  <c r="AI1114" i="8"/>
  <c r="AI1117" i="8"/>
  <c r="AI1081" i="8"/>
  <c r="AI1019" i="8"/>
  <c r="AI1021" i="8"/>
  <c r="AG1001" i="8"/>
  <c r="AG1010" i="8"/>
  <c r="AG1004" i="8"/>
  <c r="AG1006" i="8"/>
  <c r="AG1061" i="8"/>
  <c r="AG1077" i="8"/>
  <c r="Y1001" i="8"/>
  <c r="Y1010" i="8"/>
  <c r="Y1004" i="8"/>
  <c r="Y1006" i="8"/>
  <c r="Y1077" i="8"/>
  <c r="Y1061" i="8"/>
  <c r="G1090" i="8"/>
  <c r="G1093" i="8"/>
  <c r="G1063" i="8"/>
  <c r="G1114" i="8"/>
  <c r="G1081" i="8"/>
  <c r="AP1023" i="8"/>
  <c r="AP1058" i="8"/>
  <c r="AP1088" i="8"/>
  <c r="AP1069" i="8"/>
  <c r="AT1004" i="8"/>
  <c r="AT1006" i="8"/>
  <c r="AT1001" i="8"/>
  <c r="AT1010" i="8"/>
  <c r="AT1061" i="8"/>
  <c r="AT1077" i="8"/>
  <c r="H1100" i="8"/>
  <c r="H1096" i="8"/>
  <c r="AN1001" i="8"/>
  <c r="AN1010" i="8"/>
  <c r="AN1004" i="8"/>
  <c r="AN1006" i="8"/>
  <c r="AN1077" i="8"/>
  <c r="AN1061" i="8"/>
  <c r="AB333" i="5"/>
  <c r="W332" i="5"/>
  <c r="X332" i="5"/>
  <c r="AB439" i="5"/>
  <c r="W438" i="5"/>
  <c r="X438" i="5"/>
  <c r="X2134" i="5"/>
  <c r="AB2135" i="5"/>
  <c r="W2134" i="5"/>
  <c r="W1127" i="5"/>
  <c r="AB1128" i="5"/>
  <c r="X1127" i="5"/>
  <c r="AB1499" i="5"/>
  <c r="X1498" i="5"/>
  <c r="W1498" i="5"/>
  <c r="AB1394" i="5"/>
  <c r="W1393" i="5"/>
  <c r="X1393" i="5"/>
  <c r="AB813" i="5"/>
  <c r="X812" i="5"/>
  <c r="W812" i="5"/>
  <c r="AB1552" i="5"/>
  <c r="X1551" i="5"/>
  <c r="W1551" i="5"/>
  <c r="AB1288" i="5"/>
  <c r="X1287" i="5"/>
  <c r="W1287" i="5"/>
  <c r="W1922" i="5"/>
  <c r="X1922" i="5"/>
  <c r="AB1923" i="5"/>
  <c r="AB1870" i="5"/>
  <c r="X1869" i="5"/>
  <c r="W1869" i="5"/>
  <c r="AB1658" i="5"/>
  <c r="X1657" i="5"/>
  <c r="W1657" i="5"/>
  <c r="AB1236" i="5"/>
  <c r="X1235" i="5"/>
  <c r="W1235" i="5"/>
  <c r="AB1342" i="5"/>
  <c r="W1341" i="5"/>
  <c r="X1341" i="5"/>
  <c r="W756" i="5"/>
  <c r="X756" i="5"/>
  <c r="AB757" i="5"/>
  <c r="W2029" i="5"/>
  <c r="X2029" i="5"/>
  <c r="AB2030" i="5"/>
  <c r="X705" i="5"/>
  <c r="AB706" i="5"/>
  <c r="W705" i="5"/>
  <c r="AB2192" i="5"/>
  <c r="W2191" i="5"/>
  <c r="X2191" i="5"/>
  <c r="W2085" i="5"/>
  <c r="AB2086" i="5"/>
  <c r="X2085" i="5"/>
  <c r="AB1181" i="5"/>
  <c r="W1180" i="5"/>
  <c r="X1180" i="5"/>
  <c r="W1075" i="5"/>
  <c r="AB1076" i="5"/>
  <c r="X1075" i="5"/>
  <c r="W386" i="5"/>
  <c r="X386" i="5"/>
  <c r="AB387" i="5"/>
  <c r="W1608" i="5"/>
  <c r="X1608" i="5"/>
  <c r="AB1609" i="5"/>
  <c r="W862" i="5"/>
  <c r="AB863" i="5"/>
  <c r="X862" i="5"/>
  <c r="AB1817" i="5"/>
  <c r="W1816" i="5"/>
  <c r="X1816" i="5"/>
  <c r="X1446" i="5"/>
  <c r="W1446" i="5"/>
  <c r="AB1447" i="5"/>
  <c r="X1763" i="5"/>
  <c r="W1763" i="5"/>
  <c r="AB1764" i="5"/>
  <c r="AB918" i="5"/>
  <c r="W917" i="5"/>
  <c r="X917" i="5"/>
  <c r="W597" i="5"/>
  <c r="AB598" i="5"/>
  <c r="X597" i="5"/>
  <c r="W1976" i="5"/>
  <c r="AB1977" i="5"/>
  <c r="X1976" i="5"/>
  <c r="W651" i="5"/>
  <c r="AB652" i="5"/>
  <c r="X651" i="5"/>
  <c r="W968" i="5"/>
  <c r="X968" i="5"/>
  <c r="AB969" i="5"/>
  <c r="X492" i="5"/>
  <c r="W492" i="5"/>
  <c r="AB493" i="5"/>
  <c r="AB1024" i="5"/>
  <c r="W1023" i="5"/>
  <c r="X1023" i="5"/>
  <c r="W1711" i="5"/>
  <c r="X1711" i="5"/>
  <c r="AB1712" i="5"/>
  <c r="X280" i="5"/>
  <c r="AB281" i="5"/>
  <c r="W280" i="5"/>
  <c r="AB547" i="5"/>
  <c r="X546" i="5"/>
  <c r="W546" i="5"/>
  <c r="AR690" i="8"/>
  <c r="AT693" i="8"/>
  <c r="AT700" i="8"/>
  <c r="AT781" i="8"/>
  <c r="AT818" i="8"/>
  <c r="AT825" i="8"/>
  <c r="AT842" i="8"/>
  <c r="AT847" i="8"/>
  <c r="AT849" i="8"/>
  <c r="AT851" i="8"/>
  <c r="AN849" i="8"/>
  <c r="AN851" i="8"/>
  <c r="AN847" i="8"/>
  <c r="AP690" i="8"/>
  <c r="AP737" i="8"/>
  <c r="AP802" i="8"/>
  <c r="AP821" i="8"/>
  <c r="AP828" i="8"/>
  <c r="AP750" i="8"/>
  <c r="AP709" i="8"/>
  <c r="AP761" i="8"/>
  <c r="AP818" i="8"/>
  <c r="AP825" i="8"/>
  <c r="AP842" i="8"/>
  <c r="AP700" i="8"/>
  <c r="AP781" i="8"/>
  <c r="AP693" i="8"/>
  <c r="AL849" i="8"/>
  <c r="AL851" i="8"/>
  <c r="AL847" i="8"/>
  <c r="AL700" i="8"/>
  <c r="AL781" i="8"/>
  <c r="AL693" i="8"/>
  <c r="AL818" i="8"/>
  <c r="AL825" i="8"/>
  <c r="AL842" i="8"/>
  <c r="AL954" i="8"/>
  <c r="AL937" i="8"/>
  <c r="AL962" i="8"/>
  <c r="AL964" i="8"/>
  <c r="AL971" i="8"/>
  <c r="AL944" i="8"/>
  <c r="AL957" i="8"/>
  <c r="AL966" i="8"/>
  <c r="Y693" i="8"/>
  <c r="Y700" i="8"/>
  <c r="Y781" i="8"/>
  <c r="Y818" i="8"/>
  <c r="Y825" i="8"/>
  <c r="Y842" i="8"/>
  <c r="Y665" i="8"/>
  <c r="Y773" i="8"/>
  <c r="Y619" i="8"/>
  <c r="Y646" i="8"/>
  <c r="Y718" i="8"/>
  <c r="Y795" i="8"/>
  <c r="Y921" i="8"/>
  <c r="Y624" i="8"/>
  <c r="Y709" i="8"/>
  <c r="Y761" i="8"/>
  <c r="Y678" i="8"/>
  <c r="AP849" i="8"/>
  <c r="AP851" i="8"/>
  <c r="AP847" i="8"/>
  <c r="AI700" i="8"/>
  <c r="AI781" i="8"/>
  <c r="AI818" i="8"/>
  <c r="AI825" i="8"/>
  <c r="AI842" i="8"/>
  <c r="AI693" i="8"/>
  <c r="AI690" i="8"/>
  <c r="AI678" i="8"/>
  <c r="AI944" i="8"/>
  <c r="AI957" i="8"/>
  <c r="AI966" i="8"/>
  <c r="AI962" i="8"/>
  <c r="AI964" i="8"/>
  <c r="AI971" i="8"/>
  <c r="AI954" i="8"/>
  <c r="AI937" i="8"/>
  <c r="AI849" i="8"/>
  <c r="AI851" i="8"/>
  <c r="AI847" i="8"/>
  <c r="H962" i="8"/>
  <c r="H964" i="8"/>
  <c r="H971" i="8"/>
  <c r="H944" i="8"/>
  <c r="H957" i="8"/>
  <c r="H966" i="8"/>
  <c r="H937" i="8"/>
  <c r="H954" i="8"/>
  <c r="H926" i="8"/>
  <c r="H895" i="8"/>
  <c r="H849" i="8"/>
  <c r="H847" i="8"/>
  <c r="AR818" i="8"/>
  <c r="AR825" i="8"/>
  <c r="AR842" i="8"/>
  <c r="AR700" i="8"/>
  <c r="AR781" i="8"/>
  <c r="AR693" i="8"/>
  <c r="AR849" i="8"/>
  <c r="AR851" i="8"/>
  <c r="AR847" i="8"/>
  <c r="AN737" i="8"/>
  <c r="AN802" i="8"/>
  <c r="AN821" i="8"/>
  <c r="AN828" i="8"/>
  <c r="AN678" i="8"/>
  <c r="AN665" i="8"/>
  <c r="AN773" i="8"/>
  <c r="AN624" i="8"/>
  <c r="AN709" i="8"/>
  <c r="AN761" i="8"/>
  <c r="G954" i="8"/>
  <c r="G937" i="8"/>
  <c r="G962" i="8"/>
  <c r="G964" i="8"/>
  <c r="G971" i="8"/>
  <c r="G944" i="8"/>
  <c r="G957" i="8"/>
  <c r="G966" i="8"/>
  <c r="AG693" i="8"/>
  <c r="AG818" i="8"/>
  <c r="AG825" i="8"/>
  <c r="AG842" i="8"/>
  <c r="AG700" i="8"/>
  <c r="AG781" i="8"/>
  <c r="G665" i="8"/>
  <c r="G773" i="8"/>
  <c r="G598" i="8"/>
  <c r="G678" i="8"/>
  <c r="G624" i="8"/>
  <c r="G709" i="8"/>
  <c r="G761" i="8"/>
  <c r="G574" i="8"/>
  <c r="G750" i="8"/>
  <c r="Z693" i="8"/>
  <c r="Z818" i="8"/>
  <c r="Z825" i="8"/>
  <c r="Z842" i="8"/>
  <c r="Z700" i="8"/>
  <c r="Z781" i="8"/>
  <c r="Z624" i="8"/>
  <c r="Z709" i="8"/>
  <c r="Z761" i="8"/>
  <c r="Z619" i="8"/>
  <c r="Z646" i="8"/>
  <c r="Z718" i="8"/>
  <c r="Z795" i="8"/>
  <c r="Z921" i="8"/>
  <c r="Z574" i="8"/>
  <c r="Z750" i="8"/>
  <c r="Z737" i="8"/>
  <c r="Z802" i="8"/>
  <c r="Z821" i="8"/>
  <c r="Z828" i="8"/>
  <c r="Z849" i="8"/>
  <c r="Z851" i="8"/>
  <c r="Z847" i="8"/>
  <c r="H693" i="8"/>
  <c r="H818" i="8"/>
  <c r="H825" i="8"/>
  <c r="H842" i="8"/>
  <c r="H700" i="8"/>
  <c r="H781" i="8"/>
  <c r="H709" i="8"/>
  <c r="H761" i="8"/>
  <c r="AR940" i="8"/>
  <c r="AR942" i="8"/>
  <c r="AR935" i="8"/>
  <c r="G757" i="8"/>
  <c r="G786" i="8"/>
  <c r="G886" i="8"/>
  <c r="G892" i="8"/>
  <c r="G899" i="8"/>
  <c r="AL886" i="8"/>
  <c r="AL892" i="8"/>
  <c r="AL899" i="8"/>
  <c r="AL757" i="8"/>
  <c r="AL786" i="8"/>
  <c r="Y926" i="8"/>
  <c r="Y895" i="8"/>
  <c r="AT886" i="8"/>
  <c r="AT892" i="8"/>
  <c r="AT899" i="8"/>
  <c r="AT757" i="8"/>
  <c r="AT786" i="8"/>
  <c r="AP979" i="8"/>
  <c r="AP992" i="8"/>
  <c r="AP975" i="8"/>
  <c r="AP999" i="8"/>
  <c r="AP995" i="8"/>
  <c r="AP1054" i="8"/>
  <c r="AP886" i="8"/>
  <c r="AP892" i="8"/>
  <c r="AP899" i="8"/>
  <c r="AP757" i="8"/>
  <c r="AP786" i="8"/>
  <c r="AP926" i="8"/>
  <c r="AP895" i="8"/>
  <c r="AT926" i="8"/>
  <c r="AT895" i="8"/>
  <c r="AL895" i="8"/>
  <c r="AL926" i="8"/>
  <c r="AI926" i="8"/>
  <c r="AI895" i="8"/>
  <c r="AR886" i="8"/>
  <c r="AR892" i="8"/>
  <c r="AR899" i="8"/>
  <c r="AR757" i="8"/>
  <c r="AR786" i="8"/>
  <c r="AR973" i="8"/>
  <c r="AR984" i="8"/>
  <c r="Z886" i="8"/>
  <c r="Z892" i="8"/>
  <c r="Z899" i="8"/>
  <c r="Z757" i="8"/>
  <c r="Z786" i="8"/>
  <c r="H999" i="8"/>
  <c r="H995" i="8"/>
  <c r="H1054" i="8"/>
  <c r="H979" i="8"/>
  <c r="H992" i="8"/>
  <c r="H975" i="8"/>
  <c r="AR895" i="8"/>
  <c r="AR926" i="8"/>
  <c r="AI886" i="8"/>
  <c r="AI892" i="8"/>
  <c r="AI899" i="8"/>
  <c r="AI757" i="8"/>
  <c r="AT944" i="8"/>
  <c r="AT957" i="8"/>
  <c r="AT966" i="8"/>
  <c r="AT962" i="8"/>
  <c r="AT964" i="8"/>
  <c r="AT971" i="8"/>
  <c r="AT954" i="8"/>
  <c r="AT937" i="8"/>
  <c r="AP935" i="8"/>
  <c r="AP940" i="8"/>
  <c r="AP942" i="8"/>
  <c r="Y830" i="8"/>
  <c r="Y836" i="8"/>
  <c r="Y861" i="8"/>
  <c r="Y833" i="8"/>
  <c r="Y845" i="8"/>
  <c r="Y962" i="8"/>
  <c r="Y964" i="8"/>
  <c r="Y971" i="8"/>
  <c r="Y944" i="8"/>
  <c r="Y957" i="8"/>
  <c r="Y966" i="8"/>
  <c r="Y954" i="8"/>
  <c r="Y937" i="8"/>
  <c r="AN684" i="8"/>
  <c r="AN628" i="8"/>
  <c r="AN690" i="8"/>
  <c r="AN935" i="8"/>
  <c r="AN940" i="8"/>
  <c r="AN942" i="8"/>
  <c r="G628" i="8"/>
  <c r="G690" i="8"/>
  <c r="G684" i="8"/>
  <c r="G830" i="8"/>
  <c r="G836" i="8"/>
  <c r="G861" i="8"/>
  <c r="G889" i="8"/>
  <c r="G833" i="8"/>
  <c r="G845" i="8"/>
  <c r="AG833" i="8"/>
  <c r="AG845" i="8"/>
  <c r="AG830" i="8"/>
  <c r="AG836" i="8"/>
  <c r="AG861" i="8"/>
  <c r="AG940" i="8"/>
  <c r="AG942" i="8"/>
  <c r="AG935" i="8"/>
  <c r="Z962" i="8"/>
  <c r="Z964" i="8"/>
  <c r="Z971" i="8"/>
  <c r="Z944" i="8"/>
  <c r="Z957" i="8"/>
  <c r="Z966" i="8"/>
  <c r="Z954" i="8"/>
  <c r="Z937" i="8"/>
  <c r="AL979" i="8"/>
  <c r="AL992" i="8"/>
  <c r="AL975" i="8"/>
  <c r="AL999" i="8"/>
  <c r="AL995" i="8"/>
  <c r="AL1054" i="8"/>
  <c r="AG926" i="8"/>
  <c r="AG895" i="8"/>
  <c r="AG886" i="8"/>
  <c r="AG892" i="8"/>
  <c r="AG899" i="8"/>
  <c r="AG757" i="8"/>
  <c r="AG786" i="8"/>
  <c r="AN886" i="8"/>
  <c r="AN892" i="8"/>
  <c r="AN899" i="8"/>
  <c r="AN757" i="8"/>
  <c r="AN786" i="8"/>
  <c r="AN895" i="8"/>
  <c r="AN926" i="8"/>
  <c r="G999" i="8"/>
  <c r="G995" i="8"/>
  <c r="G1054" i="8"/>
  <c r="G979" i="8"/>
  <c r="G992" i="8"/>
  <c r="G975" i="8"/>
  <c r="Z895" i="8"/>
  <c r="Z926" i="8"/>
  <c r="H757" i="8"/>
  <c r="H786" i="8"/>
  <c r="H886" i="8"/>
  <c r="H892" i="8"/>
  <c r="H899" i="8"/>
  <c r="AI975" i="8"/>
  <c r="AI979" i="8"/>
  <c r="AI992" i="8"/>
  <c r="AI995" i="8"/>
  <c r="AI1054" i="8"/>
  <c r="AI999" i="8"/>
  <c r="Y757" i="8"/>
  <c r="Y786" i="8"/>
  <c r="Y886" i="8"/>
  <c r="Y892" i="8"/>
  <c r="Y899" i="8"/>
  <c r="AN1063" i="8"/>
  <c r="AN1114" i="8"/>
  <c r="AN1117" i="8"/>
  <c r="AN1081" i="8"/>
  <c r="AN1019" i="8"/>
  <c r="AN1021" i="8"/>
  <c r="H1103" i="8"/>
  <c r="H1136" i="8"/>
  <c r="AT1081" i="8"/>
  <c r="AT1063" i="8"/>
  <c r="AT1114" i="8"/>
  <c r="AT1117" i="8"/>
  <c r="AT1019" i="8"/>
  <c r="AT1021" i="8"/>
  <c r="AP1093" i="8"/>
  <c r="AP1090" i="8"/>
  <c r="G1100" i="8"/>
  <c r="G1096" i="8"/>
  <c r="Y1063" i="8"/>
  <c r="Y1114" i="8"/>
  <c r="Y1081" i="8"/>
  <c r="Y1019" i="8"/>
  <c r="Y1021" i="8"/>
  <c r="AG1063" i="8"/>
  <c r="AG1114" i="8"/>
  <c r="AG1117" i="8"/>
  <c r="AG1081" i="8"/>
  <c r="AG1019" i="8"/>
  <c r="AG1021" i="8"/>
  <c r="AI1069" i="8"/>
  <c r="AI1023" i="8"/>
  <c r="AI1058" i="8"/>
  <c r="AI1088" i="8"/>
  <c r="Z1081" i="8"/>
  <c r="Z1063" i="8"/>
  <c r="Z1114" i="8"/>
  <c r="Z1019" i="8"/>
  <c r="Z1021" i="8"/>
  <c r="AR1069" i="8"/>
  <c r="AR1023" i="8"/>
  <c r="AR1058" i="8"/>
  <c r="AR1088" i="8"/>
  <c r="AL1069" i="8"/>
  <c r="AL1023" i="8"/>
  <c r="AL1058" i="8"/>
  <c r="AL1088" i="8"/>
  <c r="AB334" i="5"/>
  <c r="W333" i="5"/>
  <c r="X333" i="5"/>
  <c r="X439" i="5"/>
  <c r="W439" i="5"/>
  <c r="AB440" i="5"/>
  <c r="X1128" i="5"/>
  <c r="W1128" i="5"/>
  <c r="AB1129" i="5"/>
  <c r="AB2136" i="5"/>
  <c r="X2135" i="5"/>
  <c r="W2135" i="5"/>
  <c r="AB1289" i="5"/>
  <c r="W1288" i="5"/>
  <c r="X1288" i="5"/>
  <c r="AB1395" i="5"/>
  <c r="W1394" i="5"/>
  <c r="X1394" i="5"/>
  <c r="AB814" i="5"/>
  <c r="W813" i="5"/>
  <c r="X813" i="5"/>
  <c r="W1923" i="5"/>
  <c r="X1923" i="5"/>
  <c r="AB1924" i="5"/>
  <c r="AB1553" i="5"/>
  <c r="X1552" i="5"/>
  <c r="W1552" i="5"/>
  <c r="AB1500" i="5"/>
  <c r="X1499" i="5"/>
  <c r="W1499" i="5"/>
  <c r="X1712" i="5"/>
  <c r="W1712" i="5"/>
  <c r="AB1713" i="5"/>
  <c r="X1024" i="5"/>
  <c r="W1024" i="5"/>
  <c r="AB1025" i="5"/>
  <c r="W1977" i="5"/>
  <c r="AB1978" i="5"/>
  <c r="X1977" i="5"/>
  <c r="W1764" i="5"/>
  <c r="AB1765" i="5"/>
  <c r="X1764" i="5"/>
  <c r="W1817" i="5"/>
  <c r="X1817" i="5"/>
  <c r="AB1818" i="5"/>
  <c r="AB1610" i="5"/>
  <c r="X1609" i="5"/>
  <c r="W1609" i="5"/>
  <c r="X1181" i="5"/>
  <c r="AB1182" i="5"/>
  <c r="W1181" i="5"/>
  <c r="AB707" i="5"/>
  <c r="W706" i="5"/>
  <c r="X706" i="5"/>
  <c r="X1658" i="5"/>
  <c r="AB1659" i="5"/>
  <c r="W1658" i="5"/>
  <c r="AB494" i="5"/>
  <c r="W493" i="5"/>
  <c r="X493" i="5"/>
  <c r="AB970" i="5"/>
  <c r="X969" i="5"/>
  <c r="W969" i="5"/>
  <c r="W652" i="5"/>
  <c r="X652" i="5"/>
  <c r="AB653" i="5"/>
  <c r="W1076" i="5"/>
  <c r="X1076" i="5"/>
  <c r="AB1077" i="5"/>
  <c r="AB758" i="5"/>
  <c r="W757" i="5"/>
  <c r="X757" i="5"/>
  <c r="AB548" i="5"/>
  <c r="W547" i="5"/>
  <c r="X547" i="5"/>
  <c r="W863" i="5"/>
  <c r="AB864" i="5"/>
  <c r="X863" i="5"/>
  <c r="AB388" i="5"/>
  <c r="X387" i="5"/>
  <c r="W387" i="5"/>
  <c r="W2086" i="5"/>
  <c r="X2086" i="5"/>
  <c r="AB2087" i="5"/>
  <c r="AB2193" i="5"/>
  <c r="X2192" i="5"/>
  <c r="W2192" i="5"/>
  <c r="AB2031" i="5"/>
  <c r="X2030" i="5"/>
  <c r="W2030" i="5"/>
  <c r="AB1237" i="5"/>
  <c r="W1236" i="5"/>
  <c r="X1236" i="5"/>
  <c r="X281" i="5"/>
  <c r="AB282" i="5"/>
  <c r="W281" i="5"/>
  <c r="AB599" i="5"/>
  <c r="X598" i="5"/>
  <c r="W598" i="5"/>
  <c r="AB919" i="5"/>
  <c r="W918" i="5"/>
  <c r="X918" i="5"/>
  <c r="X1447" i="5"/>
  <c r="W1447" i="5"/>
  <c r="AB1448" i="5"/>
  <c r="X1342" i="5"/>
  <c r="W1342" i="5"/>
  <c r="AB1343" i="5"/>
  <c r="X1870" i="5"/>
  <c r="W1870" i="5"/>
  <c r="AB1871" i="5"/>
  <c r="AI786" i="8"/>
  <c r="AI1001" i="8"/>
  <c r="AI1010" i="8"/>
  <c r="AI1004" i="8"/>
  <c r="AI1006" i="8"/>
  <c r="AI1077" i="8"/>
  <c r="AI1061" i="8"/>
  <c r="Z931" i="8"/>
  <c r="Z928" i="8"/>
  <c r="G1069" i="8"/>
  <c r="G1058" i="8"/>
  <c r="G1088" i="8"/>
  <c r="G1077" i="8"/>
  <c r="G1061" i="8"/>
  <c r="G1004" i="8"/>
  <c r="G1001" i="8"/>
  <c r="G1010" i="8"/>
  <c r="AN928" i="8"/>
  <c r="AN931" i="8"/>
  <c r="AG928" i="8"/>
  <c r="AG931" i="8"/>
  <c r="AL1077" i="8"/>
  <c r="AL1061" i="8"/>
  <c r="AL1004" i="8"/>
  <c r="AL1006" i="8"/>
  <c r="AL1001" i="8"/>
  <c r="AL1010" i="8"/>
  <c r="AG847" i="8"/>
  <c r="AG849" i="8"/>
  <c r="AG851" i="8"/>
  <c r="G847" i="8"/>
  <c r="G849" i="8"/>
  <c r="G895" i="8"/>
  <c r="G926" i="8"/>
  <c r="G700" i="8"/>
  <c r="G781" i="8"/>
  <c r="G693" i="8"/>
  <c r="G818" i="8"/>
  <c r="G825" i="8"/>
  <c r="G842" i="8"/>
  <c r="AN700" i="8"/>
  <c r="AN781" i="8"/>
  <c r="AN818" i="8"/>
  <c r="AN825" i="8"/>
  <c r="AN842" i="8"/>
  <c r="AN693" i="8"/>
  <c r="Y847" i="8"/>
  <c r="Y849" i="8"/>
  <c r="AP962" i="8"/>
  <c r="AP964" i="8"/>
  <c r="AP971" i="8"/>
  <c r="AP944" i="8"/>
  <c r="AP957" i="8"/>
  <c r="AP966" i="8"/>
  <c r="AP954" i="8"/>
  <c r="AP937" i="8"/>
  <c r="Z984" i="8"/>
  <c r="Z973" i="8"/>
  <c r="AG954" i="8"/>
  <c r="AG937" i="8"/>
  <c r="AG962" i="8"/>
  <c r="AG964" i="8"/>
  <c r="AG971" i="8"/>
  <c r="AG944" i="8"/>
  <c r="AG957" i="8"/>
  <c r="AG966" i="8"/>
  <c r="AN944" i="8"/>
  <c r="AN957" i="8"/>
  <c r="AN966" i="8"/>
  <c r="AN962" i="8"/>
  <c r="AN964" i="8"/>
  <c r="AN971" i="8"/>
  <c r="AN954" i="8"/>
  <c r="AN937" i="8"/>
  <c r="Y984" i="8"/>
  <c r="Y973" i="8"/>
  <c r="AT973" i="8"/>
  <c r="AT984" i="8"/>
  <c r="AR928" i="8"/>
  <c r="AR931" i="8"/>
  <c r="H1077" i="8"/>
  <c r="H1058" i="8"/>
  <c r="H1088" i="8"/>
  <c r="H1069" i="8"/>
  <c r="H1061" i="8"/>
  <c r="H1004" i="8"/>
  <c r="H1001" i="8"/>
  <c r="AR999" i="8"/>
  <c r="AR995" i="8"/>
  <c r="AR1054" i="8"/>
  <c r="AR979" i="8"/>
  <c r="AR992" i="8"/>
  <c r="AR975" i="8"/>
  <c r="AI931" i="8"/>
  <c r="AI928" i="8"/>
  <c r="AL931" i="8"/>
  <c r="AL928" i="8"/>
  <c r="AT928" i="8"/>
  <c r="AT931" i="8"/>
  <c r="AP928" i="8"/>
  <c r="AP931" i="8"/>
  <c r="AP1061" i="8"/>
  <c r="AP1077" i="8"/>
  <c r="AP1004" i="8"/>
  <c r="AP1006" i="8"/>
  <c r="AP1001" i="8"/>
  <c r="AP1010" i="8"/>
  <c r="Y928" i="8"/>
  <c r="Y931" i="8"/>
  <c r="AL1093" i="8"/>
  <c r="AL1090" i="8"/>
  <c r="AR1090" i="8"/>
  <c r="AR1093" i="8"/>
  <c r="Z1023" i="8"/>
  <c r="Z1058" i="8"/>
  <c r="Z1088" i="8"/>
  <c r="Z1069" i="8"/>
  <c r="AI1090" i="8"/>
  <c r="AI1093" i="8"/>
  <c r="AG1069" i="8"/>
  <c r="AG1023" i="8"/>
  <c r="AG1058" i="8"/>
  <c r="AG1088" i="8"/>
  <c r="Y1023" i="8"/>
  <c r="Y1058" i="8"/>
  <c r="Y1088" i="8"/>
  <c r="Y1069" i="8"/>
  <c r="G1136" i="8"/>
  <c r="G1103" i="8"/>
  <c r="AP1100" i="8"/>
  <c r="AP1096" i="8"/>
  <c r="AT1023" i="8"/>
  <c r="AT1058" i="8"/>
  <c r="AT1088" i="8"/>
  <c r="AT1069" i="8"/>
  <c r="H1105" i="8"/>
  <c r="H1107" i="8"/>
  <c r="H1117" i="8"/>
  <c r="H1123" i="8"/>
  <c r="H1125" i="8"/>
  <c r="AN1069" i="8"/>
  <c r="AN1023" i="8"/>
  <c r="AN1058" i="8"/>
  <c r="AN1088" i="8"/>
  <c r="AB335" i="5"/>
  <c r="X334" i="5"/>
  <c r="W334" i="5"/>
  <c r="X440" i="5"/>
  <c r="W440" i="5"/>
  <c r="AB441" i="5"/>
  <c r="X2136" i="5"/>
  <c r="AB2137" i="5"/>
  <c r="W2136" i="5"/>
  <c r="AB1130" i="5"/>
  <c r="W1129" i="5"/>
  <c r="X1129" i="5"/>
  <c r="X1553" i="5"/>
  <c r="AB1554" i="5"/>
  <c r="W1553" i="5"/>
  <c r="AB1396" i="5"/>
  <c r="X1395" i="5"/>
  <c r="W1395" i="5"/>
  <c r="W1500" i="5"/>
  <c r="X1500" i="5"/>
  <c r="AB1501" i="5"/>
  <c r="AB1925" i="5"/>
  <c r="W1924" i="5"/>
  <c r="X1924" i="5"/>
  <c r="W814" i="5"/>
  <c r="X814" i="5"/>
  <c r="AB815" i="5"/>
  <c r="W1289" i="5"/>
  <c r="X1289" i="5"/>
  <c r="AB1290" i="5"/>
  <c r="X2031" i="5"/>
  <c r="AB2032" i="5"/>
  <c r="W2031" i="5"/>
  <c r="W2087" i="5"/>
  <c r="X2087" i="5"/>
  <c r="AB2088" i="5"/>
  <c r="AB759" i="5"/>
  <c r="W758" i="5"/>
  <c r="X758" i="5"/>
  <c r="X970" i="5"/>
  <c r="W970" i="5"/>
  <c r="AB971" i="5"/>
  <c r="X1659" i="5"/>
  <c r="W1659" i="5"/>
  <c r="AB1660" i="5"/>
  <c r="AB708" i="5"/>
  <c r="X707" i="5"/>
  <c r="W707" i="5"/>
  <c r="AB1449" i="5"/>
  <c r="W1448" i="5"/>
  <c r="X1448" i="5"/>
  <c r="W599" i="5"/>
  <c r="X599" i="5"/>
  <c r="AB600" i="5"/>
  <c r="AB389" i="5"/>
  <c r="W388" i="5"/>
  <c r="X388" i="5"/>
  <c r="W1077" i="5"/>
  <c r="AB1078" i="5"/>
  <c r="X1077" i="5"/>
  <c r="X1871" i="5"/>
  <c r="W1871" i="5"/>
  <c r="AB1872" i="5"/>
  <c r="X919" i="5"/>
  <c r="W919" i="5"/>
  <c r="AB920" i="5"/>
  <c r="W548" i="5"/>
  <c r="AB549" i="5"/>
  <c r="X548" i="5"/>
  <c r="AB495" i="5"/>
  <c r="X494" i="5"/>
  <c r="W494" i="5"/>
  <c r="X1182" i="5"/>
  <c r="W1182" i="5"/>
  <c r="AB1183" i="5"/>
  <c r="X1610" i="5"/>
  <c r="AB1611" i="5"/>
  <c r="W1610" i="5"/>
  <c r="AB1979" i="5"/>
  <c r="X1978" i="5"/>
  <c r="W1978" i="5"/>
  <c r="W1713" i="5"/>
  <c r="AB1714" i="5"/>
  <c r="X1713" i="5"/>
  <c r="W1343" i="5"/>
  <c r="AB1344" i="5"/>
  <c r="X1343" i="5"/>
  <c r="AB283" i="5"/>
  <c r="W282" i="5"/>
  <c r="X282" i="5"/>
  <c r="AB1238" i="5"/>
  <c r="X1237" i="5"/>
  <c r="W1237" i="5"/>
  <c r="AB2194" i="5"/>
  <c r="X2193" i="5"/>
  <c r="W2193" i="5"/>
  <c r="W864" i="5"/>
  <c r="X864" i="5"/>
  <c r="AB865" i="5"/>
  <c r="AB654" i="5"/>
  <c r="X653" i="5"/>
  <c r="W653" i="5"/>
  <c r="W1818" i="5"/>
  <c r="X1818" i="5"/>
  <c r="AB1819" i="5"/>
  <c r="W1765" i="5"/>
  <c r="AB1766" i="5"/>
  <c r="X1765" i="5"/>
  <c r="AB1026" i="5"/>
  <c r="W1025" i="5"/>
  <c r="X1025" i="5"/>
  <c r="Y851" i="8"/>
  <c r="H1010" i="8"/>
  <c r="AP1019" i="8"/>
  <c r="AP1021" i="8"/>
  <c r="AP1081" i="8"/>
  <c r="AP1063" i="8"/>
  <c r="AP1114" i="8"/>
  <c r="AP1117" i="8"/>
  <c r="AR1077" i="8"/>
  <c r="AR1061" i="8"/>
  <c r="AR1001" i="8"/>
  <c r="AR1010" i="8"/>
  <c r="AR1004" i="8"/>
  <c r="AR1006" i="8"/>
  <c r="H1063" i="8"/>
  <c r="H1114" i="8"/>
  <c r="H1081" i="8"/>
  <c r="H1090" i="8"/>
  <c r="H1093" i="8"/>
  <c r="AT999" i="8"/>
  <c r="AT995" i="8"/>
  <c r="AT1054" i="8"/>
  <c r="AT979" i="8"/>
  <c r="AT992" i="8"/>
  <c r="AT975" i="8"/>
  <c r="Y979" i="8"/>
  <c r="Y992" i="8"/>
  <c r="Y975" i="8"/>
  <c r="Y995" i="8"/>
  <c r="Y1054" i="8"/>
  <c r="Y999" i="8"/>
  <c r="Z975" i="8"/>
  <c r="Z979" i="8"/>
  <c r="Z992" i="8"/>
  <c r="Z995" i="8"/>
  <c r="Z1054" i="8"/>
  <c r="Z999" i="8"/>
  <c r="AN984" i="8"/>
  <c r="AN973" i="8"/>
  <c r="AG973" i="8"/>
  <c r="AG984" i="8"/>
  <c r="AN1090" i="8"/>
  <c r="AN1093" i="8"/>
  <c r="H1127" i="8"/>
  <c r="H1130" i="8"/>
  <c r="AT1090" i="8"/>
  <c r="AT1093" i="8"/>
  <c r="AP1103" i="8"/>
  <c r="AP1123" i="8"/>
  <c r="AP1125" i="8"/>
  <c r="AP1136" i="8"/>
  <c r="G1105" i="8"/>
  <c r="G1107" i="8"/>
  <c r="G1117" i="8"/>
  <c r="G1123" i="8"/>
  <c r="G1125" i="8"/>
  <c r="Y1093" i="8"/>
  <c r="Y1090" i="8"/>
  <c r="AG1093" i="8"/>
  <c r="AG1090" i="8"/>
  <c r="AI1100" i="8"/>
  <c r="AI1096" i="8"/>
  <c r="Z1093" i="8"/>
  <c r="Z1090" i="8"/>
  <c r="AR1096" i="8"/>
  <c r="AR1100" i="8"/>
  <c r="AL1096" i="8"/>
  <c r="AL1100" i="8"/>
  <c r="X335" i="5"/>
  <c r="W335" i="5"/>
  <c r="AB336" i="5"/>
  <c r="AB442" i="5"/>
  <c r="X441" i="5"/>
  <c r="W441" i="5"/>
  <c r="X1130" i="5"/>
  <c r="W1130" i="5"/>
  <c r="AB1131" i="5"/>
  <c r="W2137" i="5"/>
  <c r="X2137" i="5"/>
  <c r="AB2138" i="5"/>
  <c r="AB1397" i="5"/>
  <c r="X1396" i="5"/>
  <c r="W1396" i="5"/>
  <c r="X815" i="5"/>
  <c r="W815" i="5"/>
  <c r="AB816" i="5"/>
  <c r="X1925" i="5"/>
  <c r="AB1926" i="5"/>
  <c r="W1925" i="5"/>
  <c r="AB1555" i="5"/>
  <c r="W1554" i="5"/>
  <c r="X1554" i="5"/>
  <c r="W1290" i="5"/>
  <c r="AB1291" i="5"/>
  <c r="X1290" i="5"/>
  <c r="X1501" i="5"/>
  <c r="AB1502" i="5"/>
  <c r="W1501" i="5"/>
  <c r="AB1027" i="5"/>
  <c r="W1026" i="5"/>
  <c r="X1026" i="5"/>
  <c r="W283" i="5"/>
  <c r="AB284" i="5"/>
  <c r="X283" i="5"/>
  <c r="AB550" i="5"/>
  <c r="X549" i="5"/>
  <c r="W549" i="5"/>
  <c r="X1872" i="5"/>
  <c r="AB1873" i="5"/>
  <c r="W1872" i="5"/>
  <c r="W600" i="5"/>
  <c r="AB601" i="5"/>
  <c r="X600" i="5"/>
  <c r="W1660" i="5"/>
  <c r="AB1661" i="5"/>
  <c r="X1660" i="5"/>
  <c r="W2088" i="5"/>
  <c r="AB2089" i="5"/>
  <c r="X2088" i="5"/>
  <c r="AB2033" i="5"/>
  <c r="W2032" i="5"/>
  <c r="X2032" i="5"/>
  <c r="AB1239" i="5"/>
  <c r="W1238" i="5"/>
  <c r="X1238" i="5"/>
  <c r="X1714" i="5"/>
  <c r="AB1715" i="5"/>
  <c r="W1714" i="5"/>
  <c r="X1979" i="5"/>
  <c r="W1979" i="5"/>
  <c r="AB1980" i="5"/>
  <c r="W1183" i="5"/>
  <c r="AB1184" i="5"/>
  <c r="X1183" i="5"/>
  <c r="AB1450" i="5"/>
  <c r="X1449" i="5"/>
  <c r="W1449" i="5"/>
  <c r="AB866" i="5"/>
  <c r="X865" i="5"/>
  <c r="W865" i="5"/>
  <c r="W1344" i="5"/>
  <c r="X1344" i="5"/>
  <c r="AB1345" i="5"/>
  <c r="AB496" i="5"/>
  <c r="W495" i="5"/>
  <c r="X495" i="5"/>
  <c r="W920" i="5"/>
  <c r="X920" i="5"/>
  <c r="AB921" i="5"/>
  <c r="W971" i="5"/>
  <c r="AB972" i="5"/>
  <c r="X971" i="5"/>
  <c r="X1819" i="5"/>
  <c r="W1819" i="5"/>
  <c r="AB1820" i="5"/>
  <c r="AB1767" i="5"/>
  <c r="X1766" i="5"/>
  <c r="W1766" i="5"/>
  <c r="X654" i="5"/>
  <c r="AB655" i="5"/>
  <c r="W654" i="5"/>
  <c r="AB2195" i="5"/>
  <c r="W2194" i="5"/>
  <c r="X2194" i="5"/>
  <c r="AB1612" i="5"/>
  <c r="X1611" i="5"/>
  <c r="W1611" i="5"/>
  <c r="X1078" i="5"/>
  <c r="AB1079" i="5"/>
  <c r="W1078" i="5"/>
  <c r="X389" i="5"/>
  <c r="AB390" i="5"/>
  <c r="W389" i="5"/>
  <c r="X708" i="5"/>
  <c r="AB709" i="5"/>
  <c r="W708" i="5"/>
  <c r="X759" i="5"/>
  <c r="W759" i="5"/>
  <c r="AB760" i="5"/>
  <c r="AG999" i="8"/>
  <c r="AG995" i="8"/>
  <c r="AG1054" i="8"/>
  <c r="AG979" i="8"/>
  <c r="AG992" i="8"/>
  <c r="AG975" i="8"/>
  <c r="AN979" i="8"/>
  <c r="AN992" i="8"/>
  <c r="AN975" i="8"/>
  <c r="AN999" i="8"/>
  <c r="AN995" i="8"/>
  <c r="AN1054" i="8"/>
  <c r="AL1136" i="8"/>
  <c r="AL1103" i="8"/>
  <c r="AL1123" i="8"/>
  <c r="AL1125" i="8"/>
  <c r="AR1103" i="8"/>
  <c r="AR1123" i="8"/>
  <c r="AR1125" i="8"/>
  <c r="AR1136" i="8"/>
  <c r="Z1100" i="8"/>
  <c r="Z1096" i="8"/>
  <c r="AI1103" i="8"/>
  <c r="AI1123" i="8"/>
  <c r="AI1125" i="8"/>
  <c r="AI1136" i="8"/>
  <c r="AG1100" i="8"/>
  <c r="AG1096" i="8"/>
  <c r="Y1100" i="8"/>
  <c r="Y1096" i="8"/>
  <c r="G1127" i="8"/>
  <c r="G1130" i="8"/>
  <c r="AP1127" i="8"/>
  <c r="AP1130" i="8"/>
  <c r="AT1100" i="8"/>
  <c r="AT1096" i="8"/>
  <c r="H1140" i="8"/>
  <c r="H1159" i="8"/>
  <c r="H1169" i="8"/>
  <c r="H1182" i="8"/>
  <c r="H1155" i="8"/>
  <c r="H1162" i="8"/>
  <c r="H1145" i="8"/>
  <c r="H1147" i="8"/>
  <c r="H1149" i="8"/>
  <c r="H1166" i="8"/>
  <c r="AN1096" i="8"/>
  <c r="AN1100" i="8"/>
  <c r="X336" i="5"/>
  <c r="W336" i="5"/>
  <c r="AB337" i="5"/>
  <c r="AB443" i="5"/>
  <c r="W442" i="5"/>
  <c r="X442" i="5"/>
  <c r="X1131" i="5"/>
  <c r="W1131" i="5"/>
  <c r="AB1132" i="5"/>
  <c r="AB2139" i="5"/>
  <c r="W2138" i="5"/>
  <c r="X2138" i="5"/>
  <c r="W1502" i="5"/>
  <c r="X1502" i="5"/>
  <c r="AB1503" i="5"/>
  <c r="X1926" i="5"/>
  <c r="AB1927" i="5"/>
  <c r="W1926" i="5"/>
  <c r="W816" i="5"/>
  <c r="AB817" i="5"/>
  <c r="X816" i="5"/>
  <c r="W1291" i="5"/>
  <c r="X1291" i="5"/>
  <c r="AB1292" i="5"/>
  <c r="W1555" i="5"/>
  <c r="AB1556" i="5"/>
  <c r="X1555" i="5"/>
  <c r="AB1398" i="5"/>
  <c r="X1397" i="5"/>
  <c r="W1397" i="5"/>
  <c r="X760" i="5"/>
  <c r="AB761" i="5"/>
  <c r="W760" i="5"/>
  <c r="AB2196" i="5"/>
  <c r="W2195" i="5"/>
  <c r="X2195" i="5"/>
  <c r="W1767" i="5"/>
  <c r="X1767" i="5"/>
  <c r="AB1768" i="5"/>
  <c r="X1661" i="5"/>
  <c r="W1661" i="5"/>
  <c r="AB1662" i="5"/>
  <c r="W284" i="5"/>
  <c r="X284" i="5"/>
  <c r="AB285" i="5"/>
  <c r="AB1080" i="5"/>
  <c r="W1079" i="5"/>
  <c r="X1079" i="5"/>
  <c r="W1612" i="5"/>
  <c r="AB1613" i="5"/>
  <c r="X1612" i="5"/>
  <c r="AB1821" i="5"/>
  <c r="W1820" i="5"/>
  <c r="X1820" i="5"/>
  <c r="X972" i="5"/>
  <c r="W972" i="5"/>
  <c r="AB973" i="5"/>
  <c r="X921" i="5"/>
  <c r="AB922" i="5"/>
  <c r="W921" i="5"/>
  <c r="W1980" i="5"/>
  <c r="X1980" i="5"/>
  <c r="AB1981" i="5"/>
  <c r="W1715" i="5"/>
  <c r="AB1716" i="5"/>
  <c r="X1715" i="5"/>
  <c r="W1239" i="5"/>
  <c r="AB1240" i="5"/>
  <c r="X1239" i="5"/>
  <c r="W2089" i="5"/>
  <c r="AB2090" i="5"/>
  <c r="X2089" i="5"/>
  <c r="AB391" i="5"/>
  <c r="X390" i="5"/>
  <c r="W390" i="5"/>
  <c r="X655" i="5"/>
  <c r="W655" i="5"/>
  <c r="AB656" i="5"/>
  <c r="AB497" i="5"/>
  <c r="W496" i="5"/>
  <c r="X496" i="5"/>
  <c r="W1450" i="5"/>
  <c r="X1450" i="5"/>
  <c r="AB1451" i="5"/>
  <c r="W1873" i="5"/>
  <c r="AB1874" i="5"/>
  <c r="X1873" i="5"/>
  <c r="W550" i="5"/>
  <c r="AB551" i="5"/>
  <c r="X550" i="5"/>
  <c r="AB710" i="5"/>
  <c r="W709" i="5"/>
  <c r="X709" i="5"/>
  <c r="X1345" i="5"/>
  <c r="W1345" i="5"/>
  <c r="AB1346" i="5"/>
  <c r="AB867" i="5"/>
  <c r="W866" i="5"/>
  <c r="X866" i="5"/>
  <c r="W1184" i="5"/>
  <c r="X1184" i="5"/>
  <c r="AB1185" i="5"/>
  <c r="AB2034" i="5"/>
  <c r="X2033" i="5"/>
  <c r="W2033" i="5"/>
  <c r="W601" i="5"/>
  <c r="AB602" i="5"/>
  <c r="X601" i="5"/>
  <c r="AB1028" i="5"/>
  <c r="W1027" i="5"/>
  <c r="X1027" i="5"/>
  <c r="AN1103" i="8"/>
  <c r="AN1123" i="8"/>
  <c r="AN1125" i="8"/>
  <c r="AN1136" i="8"/>
  <c r="H1197" i="8"/>
  <c r="H1199" i="8"/>
  <c r="H1207" i="8"/>
  <c r="H1171" i="8"/>
  <c r="H1175" i="8"/>
  <c r="H1187" i="8"/>
  <c r="H1189" i="8"/>
  <c r="H1202" i="8"/>
  <c r="H1204" i="8"/>
  <c r="H1184" i="8"/>
  <c r="AT1103" i="8"/>
  <c r="AT1123" i="8"/>
  <c r="AT1125" i="8"/>
  <c r="AT1136" i="8"/>
  <c r="AP1140" i="8"/>
  <c r="AP1159" i="8"/>
  <c r="AP1169" i="8"/>
  <c r="AP1182" i="8"/>
  <c r="AP1155" i="8"/>
  <c r="AP1145" i="8"/>
  <c r="AP1147" i="8"/>
  <c r="G1140" i="8"/>
  <c r="G1159" i="8"/>
  <c r="G1169" i="8"/>
  <c r="G1182" i="8"/>
  <c r="G1155" i="8"/>
  <c r="G1162" i="8"/>
  <c r="G1145" i="8"/>
  <c r="G1147" i="8"/>
  <c r="G1149" i="8"/>
  <c r="G1166" i="8"/>
  <c r="Y1136" i="8"/>
  <c r="Y1103" i="8"/>
  <c r="AG1136" i="8"/>
  <c r="AG1103" i="8"/>
  <c r="AG1123" i="8"/>
  <c r="AG1125" i="8"/>
  <c r="AI1127" i="8"/>
  <c r="AI1130" i="8"/>
  <c r="Z1103" i="8"/>
  <c r="Z1136" i="8"/>
  <c r="AR1127" i="8"/>
  <c r="AR1130" i="8"/>
  <c r="AL1127" i="8"/>
  <c r="AL1130" i="8"/>
  <c r="AB338" i="5"/>
  <c r="X337" i="5"/>
  <c r="W337" i="5"/>
  <c r="AB444" i="5"/>
  <c r="X443" i="5"/>
  <c r="W443" i="5"/>
  <c r="W2139" i="5"/>
  <c r="X2139" i="5"/>
  <c r="AB2140" i="5"/>
  <c r="W1132" i="5"/>
  <c r="AB1133" i="5"/>
  <c r="X1132" i="5"/>
  <c r="AB1928" i="5"/>
  <c r="W1927" i="5"/>
  <c r="X1927" i="5"/>
  <c r="AB1399" i="5"/>
  <c r="W1398" i="5"/>
  <c r="X1398" i="5"/>
  <c r="W1292" i="5"/>
  <c r="AB1293" i="5"/>
  <c r="X1292" i="5"/>
  <c r="X817" i="5"/>
  <c r="W817" i="5"/>
  <c r="AB818" i="5"/>
  <c r="W1503" i="5"/>
  <c r="X1503" i="5"/>
  <c r="AB1504" i="5"/>
  <c r="AB1557" i="5"/>
  <c r="W1556" i="5"/>
  <c r="X1556" i="5"/>
  <c r="AB1029" i="5"/>
  <c r="W1028" i="5"/>
  <c r="X1028" i="5"/>
  <c r="X1346" i="5"/>
  <c r="AB1347" i="5"/>
  <c r="W1346" i="5"/>
  <c r="W710" i="5"/>
  <c r="AB711" i="5"/>
  <c r="X710" i="5"/>
  <c r="AB1875" i="5"/>
  <c r="W1874" i="5"/>
  <c r="X1874" i="5"/>
  <c r="X656" i="5"/>
  <c r="W656" i="5"/>
  <c r="AB657" i="5"/>
  <c r="AB392" i="5"/>
  <c r="W391" i="5"/>
  <c r="X391" i="5"/>
  <c r="W1716" i="5"/>
  <c r="AB1717" i="5"/>
  <c r="X1716" i="5"/>
  <c r="AB1822" i="5"/>
  <c r="X1821" i="5"/>
  <c r="W1821" i="5"/>
  <c r="W1080" i="5"/>
  <c r="X1080" i="5"/>
  <c r="AB1081" i="5"/>
  <c r="W551" i="5"/>
  <c r="AB552" i="5"/>
  <c r="X551" i="5"/>
  <c r="AB1241" i="5"/>
  <c r="W1240" i="5"/>
  <c r="X1240" i="5"/>
  <c r="AB1614" i="5"/>
  <c r="X1613" i="5"/>
  <c r="W1613" i="5"/>
  <c r="AB603" i="5"/>
  <c r="X602" i="5"/>
  <c r="W602" i="5"/>
  <c r="X2034" i="5"/>
  <c r="W2034" i="5"/>
  <c r="AB2035" i="5"/>
  <c r="W1451" i="5"/>
  <c r="X1451" i="5"/>
  <c r="AB1452" i="5"/>
  <c r="W2090" i="5"/>
  <c r="X2090" i="5"/>
  <c r="AB2091" i="5"/>
  <c r="X1981" i="5"/>
  <c r="AB1982" i="5"/>
  <c r="W1981" i="5"/>
  <c r="W922" i="5"/>
  <c r="AB923" i="5"/>
  <c r="X922" i="5"/>
  <c r="W1662" i="5"/>
  <c r="X1662" i="5"/>
  <c r="AB1663" i="5"/>
  <c r="W1768" i="5"/>
  <c r="X1768" i="5"/>
  <c r="AB1769" i="5"/>
  <c r="X2196" i="5"/>
  <c r="W2196" i="5"/>
  <c r="AB2197" i="5"/>
  <c r="AB1186" i="5"/>
  <c r="W1185" i="5"/>
  <c r="X1185" i="5"/>
  <c r="X867" i="5"/>
  <c r="AB868" i="5"/>
  <c r="W867" i="5"/>
  <c r="AB498" i="5"/>
  <c r="W497" i="5"/>
  <c r="X497" i="5"/>
  <c r="AB974" i="5"/>
  <c r="W973" i="5"/>
  <c r="X973" i="5"/>
  <c r="W285" i="5"/>
  <c r="X285" i="5"/>
  <c r="AB286" i="5"/>
  <c r="AB762" i="5"/>
  <c r="X761" i="5"/>
  <c r="W761" i="5"/>
  <c r="AL1145" i="8"/>
  <c r="AL1147" i="8"/>
  <c r="AL1140" i="8"/>
  <c r="AL1159" i="8"/>
  <c r="AL1169" i="8"/>
  <c r="AL1182" i="8"/>
  <c r="AL1155" i="8"/>
  <c r="AR1145" i="8"/>
  <c r="AR1147" i="8"/>
  <c r="AR1140" i="8"/>
  <c r="AR1159" i="8"/>
  <c r="AR1169" i="8"/>
  <c r="AR1182" i="8"/>
  <c r="AR1155" i="8"/>
  <c r="Z1105" i="8"/>
  <c r="Z1107" i="8"/>
  <c r="Z1117" i="8"/>
  <c r="Z1123" i="8"/>
  <c r="Z1125" i="8"/>
  <c r="AI1145" i="8"/>
  <c r="AI1147" i="8"/>
  <c r="AI1140" i="8"/>
  <c r="AI1159" i="8"/>
  <c r="AI1169" i="8"/>
  <c r="AI1182" i="8"/>
  <c r="AI1155" i="8"/>
  <c r="AG1127" i="8"/>
  <c r="AG1130" i="8"/>
  <c r="Y1123" i="8"/>
  <c r="Y1125" i="8"/>
  <c r="Y1105" i="8"/>
  <c r="Y1107" i="8"/>
  <c r="Y1117" i="8"/>
  <c r="G1197" i="8"/>
  <c r="G1199" i="8"/>
  <c r="G1207" i="8"/>
  <c r="G1171" i="8"/>
  <c r="G1175" i="8"/>
  <c r="G1184" i="8"/>
  <c r="G1187" i="8"/>
  <c r="G1189" i="8"/>
  <c r="G1202" i="8"/>
  <c r="G1204" i="8"/>
  <c r="AP1166" i="8"/>
  <c r="AP1162" i="8"/>
  <c r="AP1187" i="8"/>
  <c r="AP1189" i="8"/>
  <c r="AP1202" i="8"/>
  <c r="AP1204" i="8"/>
  <c r="AP1184" i="8"/>
  <c r="AT1130" i="8"/>
  <c r="AT1127" i="8"/>
  <c r="H1209" i="8"/>
  <c r="H1225" i="8"/>
  <c r="H1214" i="8"/>
  <c r="H1216" i="8"/>
  <c r="H1218" i="8"/>
  <c r="H1220" i="8"/>
  <c r="AN1130" i="8"/>
  <c r="AN1127" i="8"/>
  <c r="X338" i="5"/>
  <c r="W338" i="5"/>
  <c r="AB339" i="5"/>
  <c r="X444" i="5"/>
  <c r="AB445" i="5"/>
  <c r="W444" i="5"/>
  <c r="X1133" i="5"/>
  <c r="W1133" i="5"/>
  <c r="AB1134" i="5"/>
  <c r="AB2141" i="5"/>
  <c r="X2140" i="5"/>
  <c r="W2140" i="5"/>
  <c r="W1557" i="5"/>
  <c r="AB1558" i="5"/>
  <c r="X1557" i="5"/>
  <c r="X818" i="5"/>
  <c r="AB819" i="5"/>
  <c r="W818" i="5"/>
  <c r="W1293" i="5"/>
  <c r="AB1294" i="5"/>
  <c r="X1293" i="5"/>
  <c r="AB1505" i="5"/>
  <c r="X1504" i="5"/>
  <c r="W1504" i="5"/>
  <c r="W1399" i="5"/>
  <c r="AB1400" i="5"/>
  <c r="X1399" i="5"/>
  <c r="W1928" i="5"/>
  <c r="X1928" i="5"/>
  <c r="AB1929" i="5"/>
  <c r="AB1664" i="5"/>
  <c r="W1663" i="5"/>
  <c r="X1663" i="5"/>
  <c r="W2035" i="5"/>
  <c r="AB2036" i="5"/>
  <c r="X2035" i="5"/>
  <c r="AB1615" i="5"/>
  <c r="W1614" i="5"/>
  <c r="X1614" i="5"/>
  <c r="X552" i="5"/>
  <c r="W552" i="5"/>
  <c r="AB553" i="5"/>
  <c r="W498" i="5"/>
  <c r="AB499" i="5"/>
  <c r="X498" i="5"/>
  <c r="X1982" i="5"/>
  <c r="W1982" i="5"/>
  <c r="AB1983" i="5"/>
  <c r="W603" i="5"/>
  <c r="X603" i="5"/>
  <c r="AB604" i="5"/>
  <c r="X1717" i="5"/>
  <c r="W1717" i="5"/>
  <c r="AB1718" i="5"/>
  <c r="W392" i="5"/>
  <c r="AB393" i="5"/>
  <c r="X392" i="5"/>
  <c r="AB712" i="5"/>
  <c r="W711" i="5"/>
  <c r="X711" i="5"/>
  <c r="W762" i="5"/>
  <c r="X762" i="5"/>
  <c r="AB763" i="5"/>
  <c r="X1186" i="5"/>
  <c r="AB1187" i="5"/>
  <c r="W1186" i="5"/>
  <c r="W1769" i="5"/>
  <c r="AB1770" i="5"/>
  <c r="X1769" i="5"/>
  <c r="AB924" i="5"/>
  <c r="X923" i="5"/>
  <c r="W923" i="5"/>
  <c r="AB1453" i="5"/>
  <c r="W1452" i="5"/>
  <c r="X1452" i="5"/>
  <c r="X1241" i="5"/>
  <c r="AB1242" i="5"/>
  <c r="W1241" i="5"/>
  <c r="W1081" i="5"/>
  <c r="AB1082" i="5"/>
  <c r="X1081" i="5"/>
  <c r="W657" i="5"/>
  <c r="X657" i="5"/>
  <c r="AB658" i="5"/>
  <c r="W286" i="5"/>
  <c r="X286" i="5"/>
  <c r="AB287" i="5"/>
  <c r="W974" i="5"/>
  <c r="AB975" i="5"/>
  <c r="X974" i="5"/>
  <c r="AB869" i="5"/>
  <c r="X868" i="5"/>
  <c r="W868" i="5"/>
  <c r="X2197" i="5"/>
  <c r="W2197" i="5"/>
  <c r="AB2198" i="5"/>
  <c r="AB2092" i="5"/>
  <c r="X2091" i="5"/>
  <c r="W2091" i="5"/>
  <c r="AB1823" i="5"/>
  <c r="X1822" i="5"/>
  <c r="W1822" i="5"/>
  <c r="AB1876" i="5"/>
  <c r="W1875" i="5"/>
  <c r="X1875" i="5"/>
  <c r="AB1348" i="5"/>
  <c r="X1347" i="5"/>
  <c r="W1347" i="5"/>
  <c r="W1029" i="5"/>
  <c r="AB1030" i="5"/>
  <c r="X1029" i="5"/>
  <c r="AN1145" i="8"/>
  <c r="AN1147" i="8"/>
  <c r="AN1155" i="8"/>
  <c r="AN1140" i="8"/>
  <c r="AN1159" i="8"/>
  <c r="AN1169" i="8"/>
  <c r="AN1182" i="8"/>
  <c r="H1227" i="8"/>
  <c r="H1229" i="8"/>
  <c r="H1246" i="8"/>
  <c r="H1237" i="8"/>
  <c r="AT1140" i="8"/>
  <c r="AT1159" i="8"/>
  <c r="AT1169" i="8"/>
  <c r="AT1182" i="8"/>
  <c r="AT1145" i="8"/>
  <c r="AT1147" i="8"/>
  <c r="AT1155" i="8"/>
  <c r="AP1175" i="8"/>
  <c r="AP1197" i="8"/>
  <c r="AP1199" i="8"/>
  <c r="AP1207" i="8"/>
  <c r="AP1171" i="8"/>
  <c r="G1209" i="8"/>
  <c r="G1225" i="8"/>
  <c r="G1214" i="8"/>
  <c r="G1216" i="8"/>
  <c r="G1218" i="8"/>
  <c r="G1220" i="8"/>
  <c r="Y1127" i="8"/>
  <c r="Y1130" i="8"/>
  <c r="AG1145" i="8"/>
  <c r="AG1147" i="8"/>
  <c r="AG1155" i="8"/>
  <c r="AG1140" i="8"/>
  <c r="AG1159" i="8"/>
  <c r="AG1169" i="8"/>
  <c r="AG1182" i="8"/>
  <c r="AI1162" i="8"/>
  <c r="AI1166" i="8"/>
  <c r="AI1187" i="8"/>
  <c r="AI1189" i="8"/>
  <c r="AI1202" i="8"/>
  <c r="AI1204" i="8"/>
  <c r="AI1184" i="8"/>
  <c r="Z1130" i="8"/>
  <c r="Z1127" i="8"/>
  <c r="AR1162" i="8"/>
  <c r="AR1166" i="8"/>
  <c r="AR1184" i="8"/>
  <c r="AR1187" i="8"/>
  <c r="AR1189" i="8"/>
  <c r="AR1202" i="8"/>
  <c r="AR1204" i="8"/>
  <c r="AL1166" i="8"/>
  <c r="AL1162" i="8"/>
  <c r="AL1184" i="8"/>
  <c r="AL1187" i="8"/>
  <c r="AL1189" i="8"/>
  <c r="AL1202" i="8"/>
  <c r="AL1204" i="8"/>
  <c r="AB340" i="5"/>
  <c r="X339" i="5"/>
  <c r="W339" i="5"/>
  <c r="X445" i="5"/>
  <c r="W445" i="5"/>
  <c r="AB446" i="5"/>
  <c r="X2141" i="5"/>
  <c r="W2141" i="5"/>
  <c r="AB2142" i="5"/>
  <c r="X1134" i="5"/>
  <c r="AB1135" i="5"/>
  <c r="W1134" i="5"/>
  <c r="W1294" i="5"/>
  <c r="X1294" i="5"/>
  <c r="AB1295" i="5"/>
  <c r="AB1559" i="5"/>
  <c r="W1558" i="5"/>
  <c r="X1558" i="5"/>
  <c r="X1400" i="5"/>
  <c r="W1400" i="5"/>
  <c r="AB1401" i="5"/>
  <c r="X1505" i="5"/>
  <c r="W1505" i="5"/>
  <c r="AB1506" i="5"/>
  <c r="AB1930" i="5"/>
  <c r="X1929" i="5"/>
  <c r="W1929" i="5"/>
  <c r="W819" i="5"/>
  <c r="AB820" i="5"/>
  <c r="X819" i="5"/>
  <c r="W1823" i="5"/>
  <c r="X1823" i="5"/>
  <c r="AB1824" i="5"/>
  <c r="W975" i="5"/>
  <c r="X975" i="5"/>
  <c r="AB976" i="5"/>
  <c r="AB1243" i="5"/>
  <c r="W1242" i="5"/>
  <c r="X1242" i="5"/>
  <c r="W763" i="5"/>
  <c r="X763" i="5"/>
  <c r="AB764" i="5"/>
  <c r="AB605" i="5"/>
  <c r="W604" i="5"/>
  <c r="X604" i="5"/>
  <c r="X1615" i="5"/>
  <c r="AB1616" i="5"/>
  <c r="W1615" i="5"/>
  <c r="W1876" i="5"/>
  <c r="AB1877" i="5"/>
  <c r="X1876" i="5"/>
  <c r="AB2093" i="5"/>
  <c r="X2092" i="5"/>
  <c r="W2092" i="5"/>
  <c r="AB2199" i="5"/>
  <c r="X2198" i="5"/>
  <c r="W2198" i="5"/>
  <c r="X658" i="5"/>
  <c r="W658" i="5"/>
  <c r="AB659" i="5"/>
  <c r="X1082" i="5"/>
  <c r="AB1083" i="5"/>
  <c r="W1082" i="5"/>
  <c r="W1187" i="5"/>
  <c r="AB1188" i="5"/>
  <c r="X1187" i="5"/>
  <c r="W712" i="5"/>
  <c r="AB713" i="5"/>
  <c r="X712" i="5"/>
  <c r="W1718" i="5"/>
  <c r="X1718" i="5"/>
  <c r="AB1719" i="5"/>
  <c r="X869" i="5"/>
  <c r="AB870" i="5"/>
  <c r="W869" i="5"/>
  <c r="W287" i="5"/>
  <c r="AB288" i="5"/>
  <c r="X287" i="5"/>
  <c r="W924" i="5"/>
  <c r="AB925" i="5"/>
  <c r="X924" i="5"/>
  <c r="W1770" i="5"/>
  <c r="AB1771" i="5"/>
  <c r="X1770" i="5"/>
  <c r="AB500" i="5"/>
  <c r="W499" i="5"/>
  <c r="X499" i="5"/>
  <c r="AB1031" i="5"/>
  <c r="W1030" i="5"/>
  <c r="X1030" i="5"/>
  <c r="X1348" i="5"/>
  <c r="AB1349" i="5"/>
  <c r="W1348" i="5"/>
  <c r="X1453" i="5"/>
  <c r="AB1454" i="5"/>
  <c r="W1453" i="5"/>
  <c r="AB394" i="5"/>
  <c r="W393" i="5"/>
  <c r="X393" i="5"/>
  <c r="AB1984" i="5"/>
  <c r="X1983" i="5"/>
  <c r="W1983" i="5"/>
  <c r="W553" i="5"/>
  <c r="X553" i="5"/>
  <c r="AB554" i="5"/>
  <c r="X2036" i="5"/>
  <c r="AB2037" i="5"/>
  <c r="W2036" i="5"/>
  <c r="AB1665" i="5"/>
  <c r="W1664" i="5"/>
  <c r="X1664" i="5"/>
  <c r="AL1171" i="8"/>
  <c r="AL1175" i="8"/>
  <c r="AL1197" i="8"/>
  <c r="AL1199" i="8"/>
  <c r="AL1207" i="8"/>
  <c r="AR1175" i="8"/>
  <c r="AR1171" i="8"/>
  <c r="AR1197" i="8"/>
  <c r="AR1199" i="8"/>
  <c r="AR1207" i="8"/>
  <c r="Z1140" i="8"/>
  <c r="Z1159" i="8"/>
  <c r="Z1169" i="8"/>
  <c r="Z1182" i="8"/>
  <c r="Z1145" i="8"/>
  <c r="Z1147" i="8"/>
  <c r="Z1149" i="8"/>
  <c r="Z1166" i="8"/>
  <c r="Z1155" i="8"/>
  <c r="Z1162" i="8"/>
  <c r="AI1175" i="8"/>
  <c r="AI1197" i="8"/>
  <c r="AI1199" i="8"/>
  <c r="AI1207" i="8"/>
  <c r="AI1171" i="8"/>
  <c r="AG1184" i="8"/>
  <c r="AG1187" i="8"/>
  <c r="AG1189" i="8"/>
  <c r="AG1202" i="8"/>
  <c r="AG1204" i="8"/>
  <c r="AG1166" i="8"/>
  <c r="AG1162" i="8"/>
  <c r="Y1155" i="8"/>
  <c r="Y1162" i="8"/>
  <c r="Y1140" i="8"/>
  <c r="Y1159" i="8"/>
  <c r="Y1169" i="8"/>
  <c r="Y1182" i="8"/>
  <c r="Y1145" i="8"/>
  <c r="Y1147" i="8"/>
  <c r="Y1149" i="8"/>
  <c r="Y1166" i="8"/>
  <c r="G1227" i="8"/>
  <c r="G1229" i="8"/>
  <c r="G1246" i="8"/>
  <c r="G1237" i="8"/>
  <c r="AP1209" i="8"/>
  <c r="AP1225" i="8"/>
  <c r="AP1214" i="8"/>
  <c r="AP1216" i="8"/>
  <c r="AP1218" i="8"/>
  <c r="AP1220" i="8"/>
  <c r="AT1162" i="8"/>
  <c r="AT1166" i="8"/>
  <c r="AT1187" i="8"/>
  <c r="AT1189" i="8"/>
  <c r="AT1202" i="8"/>
  <c r="AT1204" i="8"/>
  <c r="AT1184" i="8"/>
  <c r="H1239" i="8"/>
  <c r="H1241" i="8"/>
  <c r="H1254" i="8"/>
  <c r="AN1187" i="8"/>
  <c r="AN1189" i="8"/>
  <c r="AN1202" i="8"/>
  <c r="AN1204" i="8"/>
  <c r="AN1184" i="8"/>
  <c r="AN1162" i="8"/>
  <c r="AN1166" i="8"/>
  <c r="W340" i="5"/>
  <c r="AB341" i="5"/>
  <c r="X340" i="5"/>
  <c r="W446" i="5"/>
  <c r="AB447" i="5"/>
  <c r="X446" i="5"/>
  <c r="X2142" i="5"/>
  <c r="AB2143" i="5"/>
  <c r="W2142" i="5"/>
  <c r="X1135" i="5"/>
  <c r="AB1136" i="5"/>
  <c r="W1135" i="5"/>
  <c r="AB1507" i="5"/>
  <c r="X1506" i="5"/>
  <c r="W1506" i="5"/>
  <c r="W1295" i="5"/>
  <c r="AB1296" i="5"/>
  <c r="X1295" i="5"/>
  <c r="X820" i="5"/>
  <c r="W820" i="5"/>
  <c r="AB821" i="5"/>
  <c r="W1930" i="5"/>
  <c r="AB1931" i="5"/>
  <c r="X1930" i="5"/>
  <c r="W1401" i="5"/>
  <c r="X1401" i="5"/>
  <c r="AB1402" i="5"/>
  <c r="AB1560" i="5"/>
  <c r="X1559" i="5"/>
  <c r="W1559" i="5"/>
  <c r="X1665" i="5"/>
  <c r="W1665" i="5"/>
  <c r="AB1666" i="5"/>
  <c r="AB1985" i="5"/>
  <c r="X1984" i="5"/>
  <c r="W1984" i="5"/>
  <c r="X1454" i="5"/>
  <c r="AB1455" i="5"/>
  <c r="W1454" i="5"/>
  <c r="X1771" i="5"/>
  <c r="AB1772" i="5"/>
  <c r="W1771" i="5"/>
  <c r="X1349" i="5"/>
  <c r="AB1350" i="5"/>
  <c r="W1349" i="5"/>
  <c r="X1031" i="5"/>
  <c r="AB1032" i="5"/>
  <c r="W1031" i="5"/>
  <c r="W870" i="5"/>
  <c r="X870" i="5"/>
  <c r="AB871" i="5"/>
  <c r="W1188" i="5"/>
  <c r="X1188" i="5"/>
  <c r="AB1189" i="5"/>
  <c r="X659" i="5"/>
  <c r="AB660" i="5"/>
  <c r="W659" i="5"/>
  <c r="W2093" i="5"/>
  <c r="X2093" i="5"/>
  <c r="AB2094" i="5"/>
  <c r="W1824" i="5"/>
  <c r="AB1825" i="5"/>
  <c r="X1824" i="5"/>
  <c r="W2037" i="5"/>
  <c r="X2037" i="5"/>
  <c r="AB2038" i="5"/>
  <c r="W288" i="5"/>
  <c r="AB289" i="5"/>
  <c r="X288" i="5"/>
  <c r="W1719" i="5"/>
  <c r="AB1720" i="5"/>
  <c r="X1719" i="5"/>
  <c r="X713" i="5"/>
  <c r="AB714" i="5"/>
  <c r="W713" i="5"/>
  <c r="W2199" i="5"/>
  <c r="AB2200" i="5"/>
  <c r="X2199" i="5"/>
  <c r="W1877" i="5"/>
  <c r="AB1878" i="5"/>
  <c r="X1877" i="5"/>
  <c r="AB606" i="5"/>
  <c r="X605" i="5"/>
  <c r="W605" i="5"/>
  <c r="X1243" i="5"/>
  <c r="AB1244" i="5"/>
  <c r="W1243" i="5"/>
  <c r="X554" i="5"/>
  <c r="AB555" i="5"/>
  <c r="W554" i="5"/>
  <c r="W394" i="5"/>
  <c r="AB395" i="5"/>
  <c r="X394" i="5"/>
  <c r="X500" i="5"/>
  <c r="AB501" i="5"/>
  <c r="W500" i="5"/>
  <c r="W925" i="5"/>
  <c r="AB926" i="5"/>
  <c r="X925" i="5"/>
  <c r="W1083" i="5"/>
  <c r="AB1084" i="5"/>
  <c r="X1083" i="5"/>
  <c r="X1616" i="5"/>
  <c r="AB1617" i="5"/>
  <c r="W1616" i="5"/>
  <c r="W764" i="5"/>
  <c r="AB765" i="5"/>
  <c r="X764" i="5"/>
  <c r="W976" i="5"/>
  <c r="AB977" i="5"/>
  <c r="X976" i="5"/>
  <c r="AN1171" i="8"/>
  <c r="AN1175" i="8"/>
  <c r="AN1197" i="8"/>
  <c r="AN1199" i="8"/>
  <c r="AN1207" i="8"/>
  <c r="H1263" i="8"/>
  <c r="H1261" i="8"/>
  <c r="AT1175" i="8"/>
  <c r="AT1171" i="8"/>
  <c r="AT1197" i="8"/>
  <c r="AT1199" i="8"/>
  <c r="AT1207" i="8"/>
  <c r="AP1237" i="8"/>
  <c r="AP1227" i="8"/>
  <c r="AP1229" i="8"/>
  <c r="AP1246" i="8"/>
  <c r="G1239" i="8"/>
  <c r="G1241" i="8"/>
  <c r="G1254" i="8"/>
  <c r="Y1171" i="8"/>
  <c r="Y1175" i="8"/>
  <c r="Y1197" i="8"/>
  <c r="Y1199" i="8"/>
  <c r="Y1207" i="8"/>
  <c r="Y1187" i="8"/>
  <c r="Y1189" i="8"/>
  <c r="Y1202" i="8"/>
  <c r="Y1204" i="8"/>
  <c r="Y1184" i="8"/>
  <c r="AG1175" i="8"/>
  <c r="AG1197" i="8"/>
  <c r="AG1199" i="8"/>
  <c r="AG1207" i="8"/>
  <c r="AG1171" i="8"/>
  <c r="AI1209" i="8"/>
  <c r="AI1225" i="8"/>
  <c r="AI1214" i="8"/>
  <c r="AI1216" i="8"/>
  <c r="AI1218" i="8"/>
  <c r="AI1220" i="8"/>
  <c r="Z1171" i="8"/>
  <c r="Z1175" i="8"/>
  <c r="Z1197" i="8"/>
  <c r="Z1199" i="8"/>
  <c r="Z1207" i="8"/>
  <c r="Z1184" i="8"/>
  <c r="Z1187" i="8"/>
  <c r="Z1189" i="8"/>
  <c r="Z1202" i="8"/>
  <c r="Z1204" i="8"/>
  <c r="AR1214" i="8"/>
  <c r="AR1216" i="8"/>
  <c r="AR1218" i="8"/>
  <c r="AR1220" i="8"/>
  <c r="AR1209" i="8"/>
  <c r="AR1225" i="8"/>
  <c r="AL1209" i="8"/>
  <c r="AL1225" i="8"/>
  <c r="AL1214" i="8"/>
  <c r="AL1216" i="8"/>
  <c r="AL1218" i="8"/>
  <c r="AL1220" i="8"/>
  <c r="AB342" i="5"/>
  <c r="W341" i="5"/>
  <c r="X341" i="5"/>
  <c r="AB448" i="5"/>
  <c r="X447" i="5"/>
  <c r="W447" i="5"/>
  <c r="AB1137" i="5"/>
  <c r="X1136" i="5"/>
  <c r="W1136" i="5"/>
  <c r="AB2144" i="5"/>
  <c r="X2143" i="5"/>
  <c r="W2143" i="5"/>
  <c r="W1296" i="5"/>
  <c r="X1296" i="5"/>
  <c r="AB1297" i="5"/>
  <c r="W1402" i="5"/>
  <c r="AB1403" i="5"/>
  <c r="X1402" i="5"/>
  <c r="AB1932" i="5"/>
  <c r="W1931" i="5"/>
  <c r="X1931" i="5"/>
  <c r="W821" i="5"/>
  <c r="X821" i="5"/>
  <c r="AB822" i="5"/>
  <c r="X1507" i="5"/>
  <c r="W1507" i="5"/>
  <c r="AB1508" i="5"/>
  <c r="W1560" i="5"/>
  <c r="AB1561" i="5"/>
  <c r="X1560" i="5"/>
  <c r="AB766" i="5"/>
  <c r="X765" i="5"/>
  <c r="W765" i="5"/>
  <c r="AB502" i="5"/>
  <c r="W501" i="5"/>
  <c r="X501" i="5"/>
  <c r="W1244" i="5"/>
  <c r="AB1245" i="5"/>
  <c r="X1244" i="5"/>
  <c r="AB607" i="5"/>
  <c r="X606" i="5"/>
  <c r="W606" i="5"/>
  <c r="AB715" i="5"/>
  <c r="X714" i="5"/>
  <c r="W714" i="5"/>
  <c r="AB1351" i="5"/>
  <c r="W1350" i="5"/>
  <c r="X1350" i="5"/>
  <c r="W1772" i="5"/>
  <c r="AB1773" i="5"/>
  <c r="X1772" i="5"/>
  <c r="W1617" i="5"/>
  <c r="X1617" i="5"/>
  <c r="AB1618" i="5"/>
  <c r="W926" i="5"/>
  <c r="X926" i="5"/>
  <c r="AB927" i="5"/>
  <c r="W2200" i="5"/>
  <c r="AB2201" i="5"/>
  <c r="X2200" i="5"/>
  <c r="X2038" i="5"/>
  <c r="AB2039" i="5"/>
  <c r="W2038" i="5"/>
  <c r="X1825" i="5"/>
  <c r="W1825" i="5"/>
  <c r="AB1826" i="5"/>
  <c r="W2094" i="5"/>
  <c r="X2094" i="5"/>
  <c r="AB2095" i="5"/>
  <c r="X660" i="5"/>
  <c r="W660" i="5"/>
  <c r="AB661" i="5"/>
  <c r="W871" i="5"/>
  <c r="AB872" i="5"/>
  <c r="X871" i="5"/>
  <c r="W1032" i="5"/>
  <c r="X1032" i="5"/>
  <c r="AB1033" i="5"/>
  <c r="X1455" i="5"/>
  <c r="AB1456" i="5"/>
  <c r="W1455" i="5"/>
  <c r="X1985" i="5"/>
  <c r="W1985" i="5"/>
  <c r="AB1986" i="5"/>
  <c r="W1666" i="5"/>
  <c r="X1666" i="5"/>
  <c r="AB1667" i="5"/>
  <c r="AB1085" i="5"/>
  <c r="X1084" i="5"/>
  <c r="W1084" i="5"/>
  <c r="W555" i="5"/>
  <c r="AB556" i="5"/>
  <c r="X555" i="5"/>
  <c r="W1878" i="5"/>
  <c r="AB1879" i="5"/>
  <c r="X1878" i="5"/>
  <c r="AB290" i="5"/>
  <c r="W289" i="5"/>
  <c r="X289" i="5"/>
  <c r="W1189" i="5"/>
  <c r="X1189" i="5"/>
  <c r="AB1190" i="5"/>
  <c r="AB978" i="5"/>
  <c r="X977" i="5"/>
  <c r="W977" i="5"/>
  <c r="W395" i="5"/>
  <c r="X395" i="5"/>
  <c r="AB396" i="5"/>
  <c r="AB1721" i="5"/>
  <c r="X1720" i="5"/>
  <c r="W1720" i="5"/>
  <c r="AL1237" i="8"/>
  <c r="AL1227" i="8"/>
  <c r="AL1229" i="8"/>
  <c r="AL1246" i="8"/>
  <c r="AR1227" i="8"/>
  <c r="AR1229" i="8"/>
  <c r="AR1246" i="8"/>
  <c r="AR1237" i="8"/>
  <c r="Z1214" i="8"/>
  <c r="Z1216" i="8"/>
  <c r="Z1218" i="8"/>
  <c r="Z1220" i="8"/>
  <c r="Z1209" i="8"/>
  <c r="Z1225" i="8"/>
  <c r="AI1227" i="8"/>
  <c r="AI1229" i="8"/>
  <c r="AI1246" i="8"/>
  <c r="AI1237" i="8"/>
  <c r="AG1214" i="8"/>
  <c r="AG1216" i="8"/>
  <c r="AG1218" i="8"/>
  <c r="AG1220" i="8"/>
  <c r="AG1209" i="8"/>
  <c r="AG1225" i="8"/>
  <c r="Y1214" i="8"/>
  <c r="Y1216" i="8"/>
  <c r="Y1218" i="8"/>
  <c r="Y1220" i="8"/>
  <c r="Y1209" i="8"/>
  <c r="Y1225" i="8"/>
  <c r="G1263" i="8"/>
  <c r="G1261" i="8"/>
  <c r="AP1239" i="8"/>
  <c r="AP1241" i="8"/>
  <c r="AP1254" i="8"/>
  <c r="AT1214" i="8"/>
  <c r="AT1216" i="8"/>
  <c r="AT1218" i="8"/>
  <c r="AT1220" i="8"/>
  <c r="AT1209" i="8"/>
  <c r="AT1225" i="8"/>
  <c r="H1265" i="8"/>
  <c r="H1282" i="8"/>
  <c r="H1284" i="8"/>
  <c r="AN1214" i="8"/>
  <c r="AN1216" i="8"/>
  <c r="AN1218" i="8"/>
  <c r="AN1220" i="8"/>
  <c r="AN1209" i="8"/>
  <c r="AN1225" i="8"/>
  <c r="AB343" i="5"/>
  <c r="W342" i="5"/>
  <c r="X342" i="5"/>
  <c r="W448" i="5"/>
  <c r="X448" i="5"/>
  <c r="AB449" i="5"/>
  <c r="AB2145" i="5"/>
  <c r="W2144" i="5"/>
  <c r="X2144" i="5"/>
  <c r="X1137" i="5"/>
  <c r="AB1138" i="5"/>
  <c r="W1137" i="5"/>
  <c r="X1561" i="5"/>
  <c r="AB1562" i="5"/>
  <c r="W1561" i="5"/>
  <c r="W1403" i="5"/>
  <c r="AB1404" i="5"/>
  <c r="X1403" i="5"/>
  <c r="AB823" i="5"/>
  <c r="X822" i="5"/>
  <c r="W822" i="5"/>
  <c r="X1297" i="5"/>
  <c r="W1297" i="5"/>
  <c r="AB1298" i="5"/>
  <c r="AB1509" i="5"/>
  <c r="W1508" i="5"/>
  <c r="X1508" i="5"/>
  <c r="X1932" i="5"/>
  <c r="W1932" i="5"/>
  <c r="AB1933" i="5"/>
  <c r="W1721" i="5"/>
  <c r="AB1722" i="5"/>
  <c r="X1721" i="5"/>
  <c r="AB1191" i="5"/>
  <c r="X1190" i="5"/>
  <c r="W1190" i="5"/>
  <c r="W661" i="5"/>
  <c r="AB662" i="5"/>
  <c r="X661" i="5"/>
  <c r="X715" i="5"/>
  <c r="W715" i="5"/>
  <c r="AB716" i="5"/>
  <c r="X502" i="5"/>
  <c r="W502" i="5"/>
  <c r="AB503" i="5"/>
  <c r="X396" i="5"/>
  <c r="AB397" i="5"/>
  <c r="W396" i="5"/>
  <c r="X290" i="5"/>
  <c r="W290" i="5"/>
  <c r="AB291" i="5"/>
  <c r="X927" i="5"/>
  <c r="W927" i="5"/>
  <c r="AB928" i="5"/>
  <c r="AB1246" i="5"/>
  <c r="W1245" i="5"/>
  <c r="X1245" i="5"/>
  <c r="AB979" i="5"/>
  <c r="X978" i="5"/>
  <c r="W978" i="5"/>
  <c r="X556" i="5"/>
  <c r="W556" i="5"/>
  <c r="AB557" i="5"/>
  <c r="X1085" i="5"/>
  <c r="W1085" i="5"/>
  <c r="AB1086" i="5"/>
  <c r="W1986" i="5"/>
  <c r="AB1987" i="5"/>
  <c r="X1986" i="5"/>
  <c r="AB1457" i="5"/>
  <c r="W1456" i="5"/>
  <c r="X1456" i="5"/>
  <c r="X1826" i="5"/>
  <c r="AB1827" i="5"/>
  <c r="W1826" i="5"/>
  <c r="W2039" i="5"/>
  <c r="X2039" i="5"/>
  <c r="AB2040" i="5"/>
  <c r="AB1619" i="5"/>
  <c r="X1618" i="5"/>
  <c r="W1618" i="5"/>
  <c r="X1773" i="5"/>
  <c r="W1773" i="5"/>
  <c r="AB1774" i="5"/>
  <c r="AB1352" i="5"/>
  <c r="W1351" i="5"/>
  <c r="X1351" i="5"/>
  <c r="W1879" i="5"/>
  <c r="AB1880" i="5"/>
  <c r="X1879" i="5"/>
  <c r="W1667" i="5"/>
  <c r="X1667" i="5"/>
  <c r="AB1668" i="5"/>
  <c r="X1033" i="5"/>
  <c r="AB1034" i="5"/>
  <c r="W1033" i="5"/>
  <c r="X872" i="5"/>
  <c r="AB873" i="5"/>
  <c r="W872" i="5"/>
  <c r="X2095" i="5"/>
  <c r="AB2096" i="5"/>
  <c r="W2095" i="5"/>
  <c r="AB2202" i="5"/>
  <c r="W2201" i="5"/>
  <c r="X2201" i="5"/>
  <c r="AB608" i="5"/>
  <c r="W607" i="5"/>
  <c r="X607" i="5"/>
  <c r="X766" i="5"/>
  <c r="W766" i="5"/>
  <c r="AB767" i="5"/>
  <c r="AN1227" i="8"/>
  <c r="AN1229" i="8"/>
  <c r="AN1246" i="8"/>
  <c r="AN1237" i="8"/>
  <c r="H1272" i="8"/>
  <c r="AT1237" i="8"/>
  <c r="AT1227" i="8"/>
  <c r="AT1229" i="8"/>
  <c r="AT1246" i="8"/>
  <c r="AP1263" i="8"/>
  <c r="AP1261" i="8"/>
  <c r="G1265" i="8"/>
  <c r="G1282" i="8"/>
  <c r="G1284" i="8"/>
  <c r="Y1227" i="8"/>
  <c r="Y1229" i="8"/>
  <c r="Y1246" i="8"/>
  <c r="Y1237" i="8"/>
  <c r="AG1227" i="8"/>
  <c r="AG1229" i="8"/>
  <c r="AG1246" i="8"/>
  <c r="AG1237" i="8"/>
  <c r="AI1254" i="8"/>
  <c r="AI1239" i="8"/>
  <c r="AI1241" i="8"/>
  <c r="Z1227" i="8"/>
  <c r="Z1229" i="8"/>
  <c r="Z1246" i="8"/>
  <c r="Z1237" i="8"/>
  <c r="AR1254" i="8"/>
  <c r="AR1239" i="8"/>
  <c r="AR1241" i="8"/>
  <c r="AL1239" i="8"/>
  <c r="AL1241" i="8"/>
  <c r="AL1254" i="8"/>
  <c r="W343" i="5"/>
  <c r="AB344" i="5"/>
  <c r="X343" i="5"/>
  <c r="W449" i="5"/>
  <c r="X449" i="5"/>
  <c r="AB450" i="5"/>
  <c r="W1138" i="5"/>
  <c r="AB1139" i="5"/>
  <c r="X1138" i="5"/>
  <c r="AB2146" i="5"/>
  <c r="W2145" i="5"/>
  <c r="X2145" i="5"/>
  <c r="X1298" i="5"/>
  <c r="AB1299" i="5"/>
  <c r="W1298" i="5"/>
  <c r="AB824" i="5"/>
  <c r="W823" i="5"/>
  <c r="X823" i="5"/>
  <c r="AB1934" i="5"/>
  <c r="W1933" i="5"/>
  <c r="X1933" i="5"/>
  <c r="AB1563" i="5"/>
  <c r="W1562" i="5"/>
  <c r="X1562" i="5"/>
  <c r="AB1510" i="5"/>
  <c r="X1509" i="5"/>
  <c r="W1509" i="5"/>
  <c r="W1404" i="5"/>
  <c r="X1404" i="5"/>
  <c r="AB1405" i="5"/>
  <c r="W1034" i="5"/>
  <c r="AB1035" i="5"/>
  <c r="X1034" i="5"/>
  <c r="W1352" i="5"/>
  <c r="X1352" i="5"/>
  <c r="AB1353" i="5"/>
  <c r="W557" i="5"/>
  <c r="X557" i="5"/>
  <c r="AB558" i="5"/>
  <c r="W928" i="5"/>
  <c r="AB929" i="5"/>
  <c r="X928" i="5"/>
  <c r="AB768" i="5"/>
  <c r="W767" i="5"/>
  <c r="X767" i="5"/>
  <c r="W2202" i="5"/>
  <c r="X2202" i="5"/>
  <c r="AB2203" i="5"/>
  <c r="W873" i="5"/>
  <c r="AB874" i="5"/>
  <c r="X873" i="5"/>
  <c r="AB1775" i="5"/>
  <c r="X1774" i="5"/>
  <c r="W1774" i="5"/>
  <c r="W1457" i="5"/>
  <c r="X1457" i="5"/>
  <c r="AB1458" i="5"/>
  <c r="AB1087" i="5"/>
  <c r="X1086" i="5"/>
  <c r="W1086" i="5"/>
  <c r="X979" i="5"/>
  <c r="AB980" i="5"/>
  <c r="W979" i="5"/>
  <c r="X397" i="5"/>
  <c r="AB398" i="5"/>
  <c r="W397" i="5"/>
  <c r="X716" i="5"/>
  <c r="AB717" i="5"/>
  <c r="W716" i="5"/>
  <c r="AB2097" i="5"/>
  <c r="X2096" i="5"/>
  <c r="W2096" i="5"/>
  <c r="X1668" i="5"/>
  <c r="W1668" i="5"/>
  <c r="AB1669" i="5"/>
  <c r="W1880" i="5"/>
  <c r="X1880" i="5"/>
  <c r="AB1881" i="5"/>
  <c r="X1619" i="5"/>
  <c r="W1619" i="5"/>
  <c r="AB1620" i="5"/>
  <c r="W291" i="5"/>
  <c r="AB292" i="5"/>
  <c r="X291" i="5"/>
  <c r="W608" i="5"/>
  <c r="AB609" i="5"/>
  <c r="X608" i="5"/>
  <c r="X2040" i="5"/>
  <c r="AB2041" i="5"/>
  <c r="W2040" i="5"/>
  <c r="W1827" i="5"/>
  <c r="X1827" i="5"/>
  <c r="AB1828" i="5"/>
  <c r="AB1988" i="5"/>
  <c r="W1987" i="5"/>
  <c r="X1987" i="5"/>
  <c r="W1246" i="5"/>
  <c r="X1246" i="5"/>
  <c r="AB1247" i="5"/>
  <c r="AB504" i="5"/>
  <c r="X503" i="5"/>
  <c r="W503" i="5"/>
  <c r="X662" i="5"/>
  <c r="W662" i="5"/>
  <c r="AB663" i="5"/>
  <c r="W1191" i="5"/>
  <c r="X1191" i="5"/>
  <c r="AB1192" i="5"/>
  <c r="W1722" i="5"/>
  <c r="X1722" i="5"/>
  <c r="AB1723" i="5"/>
  <c r="AL1263" i="8"/>
  <c r="AL1261" i="8"/>
  <c r="AR1263" i="8"/>
  <c r="AR1261" i="8"/>
  <c r="Z1254" i="8"/>
  <c r="Z1239" i="8"/>
  <c r="Z1241" i="8"/>
  <c r="AI1263" i="8"/>
  <c r="AI1261" i="8"/>
  <c r="AG1239" i="8"/>
  <c r="AG1241" i="8"/>
  <c r="AG1254" i="8"/>
  <c r="Y1239" i="8"/>
  <c r="Y1241" i="8"/>
  <c r="Y1254" i="8"/>
  <c r="G1272" i="8"/>
  <c r="AP1282" i="8"/>
  <c r="AP1284" i="8"/>
  <c r="AP1265" i="8"/>
  <c r="AT1239" i="8"/>
  <c r="AT1241" i="8"/>
  <c r="AT1254" i="8"/>
  <c r="H1274" i="8"/>
  <c r="H1277" i="8"/>
  <c r="H1291" i="8"/>
  <c r="AN1254" i="8"/>
  <c r="AN1239" i="8"/>
  <c r="AN1241" i="8"/>
  <c r="X344" i="5"/>
  <c r="W344" i="5"/>
  <c r="AB345" i="5"/>
  <c r="X450" i="5"/>
  <c r="W450" i="5"/>
  <c r="AB451" i="5"/>
  <c r="X2146" i="5"/>
  <c r="AB2147" i="5"/>
  <c r="W2146" i="5"/>
  <c r="X1139" i="5"/>
  <c r="AB1140" i="5"/>
  <c r="W1139" i="5"/>
  <c r="X824" i="5"/>
  <c r="W824" i="5"/>
  <c r="AB825" i="5"/>
  <c r="X1510" i="5"/>
  <c r="AB1511" i="5"/>
  <c r="W1510" i="5"/>
  <c r="X1934" i="5"/>
  <c r="AB1935" i="5"/>
  <c r="W1934" i="5"/>
  <c r="W1299" i="5"/>
  <c r="X1299" i="5"/>
  <c r="AB1300" i="5"/>
  <c r="X1405" i="5"/>
  <c r="AB1406" i="5"/>
  <c r="W1405" i="5"/>
  <c r="W1563" i="5"/>
  <c r="X1563" i="5"/>
  <c r="AB1564" i="5"/>
  <c r="AB664" i="5"/>
  <c r="W663" i="5"/>
  <c r="X663" i="5"/>
  <c r="AB1989" i="5"/>
  <c r="X1988" i="5"/>
  <c r="W1988" i="5"/>
  <c r="AB610" i="5"/>
  <c r="W609" i="5"/>
  <c r="X609" i="5"/>
  <c r="X1620" i="5"/>
  <c r="AB1621" i="5"/>
  <c r="W1620" i="5"/>
  <c r="W980" i="5"/>
  <c r="X980" i="5"/>
  <c r="AB981" i="5"/>
  <c r="AB1088" i="5"/>
  <c r="X1087" i="5"/>
  <c r="W1087" i="5"/>
  <c r="W2203" i="5"/>
  <c r="X2203" i="5"/>
  <c r="AB2204" i="5"/>
  <c r="W1353" i="5"/>
  <c r="AB1354" i="5"/>
  <c r="X1353" i="5"/>
  <c r="AB1829" i="5"/>
  <c r="W1828" i="5"/>
  <c r="X1828" i="5"/>
  <c r="W2041" i="5"/>
  <c r="AB2042" i="5"/>
  <c r="X2041" i="5"/>
  <c r="AB1459" i="5"/>
  <c r="W1458" i="5"/>
  <c r="X1458" i="5"/>
  <c r="AB1776" i="5"/>
  <c r="X1775" i="5"/>
  <c r="W1775" i="5"/>
  <c r="X768" i="5"/>
  <c r="AB769" i="5"/>
  <c r="W768" i="5"/>
  <c r="W929" i="5"/>
  <c r="AB930" i="5"/>
  <c r="X929" i="5"/>
  <c r="X1723" i="5"/>
  <c r="W1723" i="5"/>
  <c r="AB1724" i="5"/>
  <c r="W292" i="5"/>
  <c r="AB293" i="5"/>
  <c r="X292" i="5"/>
  <c r="X1669" i="5"/>
  <c r="W1669" i="5"/>
  <c r="AB1670" i="5"/>
  <c r="W398" i="5"/>
  <c r="X398" i="5"/>
  <c r="AB399" i="5"/>
  <c r="X874" i="5"/>
  <c r="W874" i="5"/>
  <c r="AB875" i="5"/>
  <c r="W558" i="5"/>
  <c r="X558" i="5"/>
  <c r="AB559" i="5"/>
  <c r="X1192" i="5"/>
  <c r="W1192" i="5"/>
  <c r="AB1193" i="5"/>
  <c r="W504" i="5"/>
  <c r="X504" i="5"/>
  <c r="AB505" i="5"/>
  <c r="W1247" i="5"/>
  <c r="X1247" i="5"/>
  <c r="AB1248" i="5"/>
  <c r="X1881" i="5"/>
  <c r="W1881" i="5"/>
  <c r="AB1882" i="5"/>
  <c r="X2097" i="5"/>
  <c r="AB2098" i="5"/>
  <c r="W2097" i="5"/>
  <c r="X717" i="5"/>
  <c r="AB718" i="5"/>
  <c r="W717" i="5"/>
  <c r="X1035" i="5"/>
  <c r="AB1036" i="5"/>
  <c r="W1035" i="5"/>
  <c r="AN1261" i="8"/>
  <c r="AN1263" i="8"/>
  <c r="H1296" i="8"/>
  <c r="H1332" i="8"/>
  <c r="H1334" i="8"/>
  <c r="H1336" i="8"/>
  <c r="H1293" i="8"/>
  <c r="H1299" i="8"/>
  <c r="H1301" i="8"/>
  <c r="H1303" i="8"/>
  <c r="H1305" i="8"/>
  <c r="H1307" i="8"/>
  <c r="AT1261" i="8"/>
  <c r="AT1263" i="8"/>
  <c r="AP1272" i="8"/>
  <c r="G1274" i="8"/>
  <c r="G1291" i="8"/>
  <c r="G1277" i="8"/>
  <c r="Y1263" i="8"/>
  <c r="Y1261" i="8"/>
  <c r="AG1263" i="8"/>
  <c r="AG1261" i="8"/>
  <c r="AI1265" i="8"/>
  <c r="AI1282" i="8"/>
  <c r="AI1284" i="8"/>
  <c r="Z1263" i="8"/>
  <c r="Z1261" i="8"/>
  <c r="AR1282" i="8"/>
  <c r="AR1284" i="8"/>
  <c r="AR1265" i="8"/>
  <c r="AL1282" i="8"/>
  <c r="AL1284" i="8"/>
  <c r="AL1265" i="8"/>
  <c r="X345" i="5"/>
  <c r="W345" i="5"/>
  <c r="AB346" i="5"/>
  <c r="X451" i="5"/>
  <c r="W451" i="5"/>
  <c r="AB452" i="5"/>
  <c r="W1140" i="5"/>
  <c r="AB1141" i="5"/>
  <c r="X1140" i="5"/>
  <c r="W2147" i="5"/>
  <c r="AB2148" i="5"/>
  <c r="X2147" i="5"/>
  <c r="AB1301" i="5"/>
  <c r="X1300" i="5"/>
  <c r="W1300" i="5"/>
  <c r="X1935" i="5"/>
  <c r="AB1936" i="5"/>
  <c r="W1935" i="5"/>
  <c r="X825" i="5"/>
  <c r="W825" i="5"/>
  <c r="AB826" i="5"/>
  <c r="W1564" i="5"/>
  <c r="X1564" i="5"/>
  <c r="AB1565" i="5"/>
  <c r="X1406" i="5"/>
  <c r="AB1407" i="5"/>
  <c r="W1406" i="5"/>
  <c r="AB1512" i="5"/>
  <c r="W1511" i="5"/>
  <c r="X1511" i="5"/>
  <c r="X2098" i="5"/>
  <c r="W2098" i="5"/>
  <c r="AB2099" i="5"/>
  <c r="X505" i="5"/>
  <c r="AB506" i="5"/>
  <c r="W505" i="5"/>
  <c r="X1724" i="5"/>
  <c r="W1724" i="5"/>
  <c r="AB1725" i="5"/>
  <c r="W930" i="5"/>
  <c r="AB931" i="5"/>
  <c r="X930" i="5"/>
  <c r="X2204" i="5"/>
  <c r="W2204" i="5"/>
  <c r="AB2205" i="5"/>
  <c r="AB1990" i="5"/>
  <c r="X1989" i="5"/>
  <c r="W1989" i="5"/>
  <c r="W1248" i="5"/>
  <c r="AB1249" i="5"/>
  <c r="X1248" i="5"/>
  <c r="W875" i="5"/>
  <c r="AB876" i="5"/>
  <c r="X875" i="5"/>
  <c r="X399" i="5"/>
  <c r="W399" i="5"/>
  <c r="AB400" i="5"/>
  <c r="W1459" i="5"/>
  <c r="AB1460" i="5"/>
  <c r="X1459" i="5"/>
  <c r="AB1089" i="5"/>
  <c r="W1088" i="5"/>
  <c r="X1088" i="5"/>
  <c r="X610" i="5"/>
  <c r="AB611" i="5"/>
  <c r="W610" i="5"/>
  <c r="W1036" i="5"/>
  <c r="X1036" i="5"/>
  <c r="AB1037" i="5"/>
  <c r="AB719" i="5"/>
  <c r="W718" i="5"/>
  <c r="X718" i="5"/>
  <c r="W1882" i="5"/>
  <c r="X1882" i="5"/>
  <c r="AB1883" i="5"/>
  <c r="W559" i="5"/>
  <c r="X559" i="5"/>
  <c r="AB560" i="5"/>
  <c r="W769" i="5"/>
  <c r="AB770" i="5"/>
  <c r="X769" i="5"/>
  <c r="AB1777" i="5"/>
  <c r="X1776" i="5"/>
  <c r="W1776" i="5"/>
  <c r="X981" i="5"/>
  <c r="AB982" i="5"/>
  <c r="W981" i="5"/>
  <c r="W1621" i="5"/>
  <c r="AB1622" i="5"/>
  <c r="X1621" i="5"/>
  <c r="X1193" i="5"/>
  <c r="W1193" i="5"/>
  <c r="AB1194" i="5"/>
  <c r="X1670" i="5"/>
  <c r="W1670" i="5"/>
  <c r="AB1671" i="5"/>
  <c r="W293" i="5"/>
  <c r="X293" i="5"/>
  <c r="AB294" i="5"/>
  <c r="W2042" i="5"/>
  <c r="AB2043" i="5"/>
  <c r="X2042" i="5"/>
  <c r="AB1830" i="5"/>
  <c r="W1829" i="5"/>
  <c r="X1829" i="5"/>
  <c r="W1354" i="5"/>
  <c r="AB1355" i="5"/>
  <c r="X1354" i="5"/>
  <c r="X664" i="5"/>
  <c r="W664" i="5"/>
  <c r="AB665" i="5"/>
  <c r="AL1272" i="8"/>
  <c r="AR1272" i="8"/>
  <c r="Z1265" i="8"/>
  <c r="Z1282" i="8"/>
  <c r="Z1284" i="8"/>
  <c r="AI1272" i="8"/>
  <c r="AG1265" i="8"/>
  <c r="AG1282" i="8"/>
  <c r="AG1284" i="8"/>
  <c r="Y1265" i="8"/>
  <c r="Y1282" i="8"/>
  <c r="Y1284" i="8"/>
  <c r="G1293" i="8"/>
  <c r="G1299" i="8"/>
  <c r="G1301" i="8"/>
  <c r="G1303" i="8"/>
  <c r="G1305" i="8"/>
  <c r="G1307" i="8"/>
  <c r="G1296" i="8"/>
  <c r="G1332" i="8"/>
  <c r="G1334" i="8"/>
  <c r="G1336" i="8"/>
  <c r="AP1274" i="8"/>
  <c r="AP1291" i="8"/>
  <c r="AP1277" i="8"/>
  <c r="AT1282" i="8"/>
  <c r="AT1284" i="8"/>
  <c r="AT1265" i="8"/>
  <c r="H1315" i="8"/>
  <c r="H1317" i="8"/>
  <c r="H1309" i="8"/>
  <c r="H1311" i="8"/>
  <c r="H1357" i="8"/>
  <c r="AN1282" i="8"/>
  <c r="AN1284" i="8"/>
  <c r="AN1265" i="8"/>
  <c r="W346" i="5"/>
  <c r="AB347" i="5"/>
  <c r="X346" i="5"/>
  <c r="X452" i="5"/>
  <c r="AB453" i="5"/>
  <c r="W452" i="5"/>
  <c r="X2148" i="5"/>
  <c r="AB2149" i="5"/>
  <c r="W2148" i="5"/>
  <c r="X1141" i="5"/>
  <c r="W1141" i="5"/>
  <c r="AB1142" i="5"/>
  <c r="AB1937" i="5"/>
  <c r="W1936" i="5"/>
  <c r="X1936" i="5"/>
  <c r="X1512" i="5"/>
  <c r="AB1513" i="5"/>
  <c r="W1512" i="5"/>
  <c r="AB1566" i="5"/>
  <c r="X1565" i="5"/>
  <c r="W1565" i="5"/>
  <c r="W826" i="5"/>
  <c r="X826" i="5"/>
  <c r="AB827" i="5"/>
  <c r="AB1302" i="5"/>
  <c r="X1301" i="5"/>
  <c r="W1301" i="5"/>
  <c r="X1407" i="5"/>
  <c r="AB1408" i="5"/>
  <c r="W1407" i="5"/>
  <c r="W2043" i="5"/>
  <c r="X2043" i="5"/>
  <c r="AB2044" i="5"/>
  <c r="W611" i="5"/>
  <c r="X611" i="5"/>
  <c r="AB612" i="5"/>
  <c r="W1460" i="5"/>
  <c r="X1460" i="5"/>
  <c r="AB1461" i="5"/>
  <c r="W876" i="5"/>
  <c r="AB877" i="5"/>
  <c r="X876" i="5"/>
  <c r="AB2206" i="5"/>
  <c r="W2205" i="5"/>
  <c r="X2205" i="5"/>
  <c r="W665" i="5"/>
  <c r="AB666" i="5"/>
  <c r="X665" i="5"/>
  <c r="W1671" i="5"/>
  <c r="AB1672" i="5"/>
  <c r="X1671" i="5"/>
  <c r="AB1778" i="5"/>
  <c r="X1777" i="5"/>
  <c r="W1777" i="5"/>
  <c r="AB1884" i="5"/>
  <c r="X1883" i="5"/>
  <c r="W1883" i="5"/>
  <c r="X719" i="5"/>
  <c r="AB720" i="5"/>
  <c r="W719" i="5"/>
  <c r="X1037" i="5"/>
  <c r="W1037" i="5"/>
  <c r="AB1038" i="5"/>
  <c r="W400" i="5"/>
  <c r="AB401" i="5"/>
  <c r="X400" i="5"/>
  <c r="X1725" i="5"/>
  <c r="W1725" i="5"/>
  <c r="AB1726" i="5"/>
  <c r="W506" i="5"/>
  <c r="AB507" i="5"/>
  <c r="X506" i="5"/>
  <c r="AB1356" i="5"/>
  <c r="X1355" i="5"/>
  <c r="W1355" i="5"/>
  <c r="AB1831" i="5"/>
  <c r="W1830" i="5"/>
  <c r="X1830" i="5"/>
  <c r="W294" i="5"/>
  <c r="X294" i="5"/>
  <c r="AB295" i="5"/>
  <c r="AB983" i="5"/>
  <c r="X982" i="5"/>
  <c r="W982" i="5"/>
  <c r="AB561" i="5"/>
  <c r="X560" i="5"/>
  <c r="W560" i="5"/>
  <c r="W1194" i="5"/>
  <c r="X1194" i="5"/>
  <c r="AB1195" i="5"/>
  <c r="W1622" i="5"/>
  <c r="X1622" i="5"/>
  <c r="AB1623" i="5"/>
  <c r="W770" i="5"/>
  <c r="X770" i="5"/>
  <c r="AB771" i="5"/>
  <c r="X1089" i="5"/>
  <c r="AB1090" i="5"/>
  <c r="W1089" i="5"/>
  <c r="W1249" i="5"/>
  <c r="X1249" i="5"/>
  <c r="AB1250" i="5"/>
  <c r="W1990" i="5"/>
  <c r="AB1991" i="5"/>
  <c r="X1990" i="5"/>
  <c r="X931" i="5"/>
  <c r="W931" i="5"/>
  <c r="AB932" i="5"/>
  <c r="W2099" i="5"/>
  <c r="AB2100" i="5"/>
  <c r="X2099" i="5"/>
  <c r="AN1272" i="8"/>
  <c r="H1359" i="8"/>
  <c r="H1361" i="8"/>
  <c r="H1363" i="8"/>
  <c r="H1402" i="8"/>
  <c r="H1404" i="8"/>
  <c r="H1338" i="8"/>
  <c r="H1344" i="8"/>
  <c r="H1346" i="8"/>
  <c r="AT1272" i="8"/>
  <c r="AP1293" i="8"/>
  <c r="AP1299" i="8"/>
  <c r="AP1301" i="8"/>
  <c r="AP1303" i="8"/>
  <c r="AP1305" i="8"/>
  <c r="AP1307" i="8"/>
  <c r="AP1296" i="8"/>
  <c r="AP1332" i="8"/>
  <c r="AP1334" i="8"/>
  <c r="AP1336" i="8"/>
  <c r="G1315" i="8"/>
  <c r="G1317" i="8"/>
  <c r="G1309" i="8"/>
  <c r="G1311" i="8"/>
  <c r="G1357" i="8"/>
  <c r="Y1272" i="8"/>
  <c r="AG1272" i="8"/>
  <c r="AI1274" i="8"/>
  <c r="AI1277" i="8"/>
  <c r="AI1291" i="8"/>
  <c r="Z1272" i="8"/>
  <c r="AR1277" i="8"/>
  <c r="AR1274" i="8"/>
  <c r="AR1291" i="8"/>
  <c r="AL1277" i="8"/>
  <c r="AL1291" i="8"/>
  <c r="AL1274" i="8"/>
  <c r="X347" i="5"/>
  <c r="AB348" i="5"/>
  <c r="W347" i="5"/>
  <c r="X453" i="5"/>
  <c r="AB454" i="5"/>
  <c r="W453" i="5"/>
  <c r="X2149" i="5"/>
  <c r="W2149" i="5"/>
  <c r="AB2150" i="5"/>
  <c r="W1142" i="5"/>
  <c r="X1142" i="5"/>
  <c r="AB1143" i="5"/>
  <c r="AB1567" i="5"/>
  <c r="X1566" i="5"/>
  <c r="W1566" i="5"/>
  <c r="X827" i="5"/>
  <c r="AB828" i="5"/>
  <c r="W827" i="5"/>
  <c r="AB1409" i="5"/>
  <c r="X1408" i="5"/>
  <c r="W1408" i="5"/>
  <c r="W1302" i="5"/>
  <c r="X1302" i="5"/>
  <c r="AB1303" i="5"/>
  <c r="AB1514" i="5"/>
  <c r="W1513" i="5"/>
  <c r="X1513" i="5"/>
  <c r="W1937" i="5"/>
  <c r="AB1938" i="5"/>
  <c r="X1937" i="5"/>
  <c r="AB2101" i="5"/>
  <c r="W2100" i="5"/>
  <c r="X2100" i="5"/>
  <c r="W771" i="5"/>
  <c r="X771" i="5"/>
  <c r="AB772" i="5"/>
  <c r="X983" i="5"/>
  <c r="AB984" i="5"/>
  <c r="W983" i="5"/>
  <c r="W1726" i="5"/>
  <c r="AB1727" i="5"/>
  <c r="X1726" i="5"/>
  <c r="AB402" i="5"/>
  <c r="W401" i="5"/>
  <c r="X401" i="5"/>
  <c r="AB2207" i="5"/>
  <c r="X2206" i="5"/>
  <c r="W2206" i="5"/>
  <c r="X932" i="5"/>
  <c r="W932" i="5"/>
  <c r="AB933" i="5"/>
  <c r="AB1992" i="5"/>
  <c r="X1991" i="5"/>
  <c r="W1991" i="5"/>
  <c r="W295" i="5"/>
  <c r="AB296" i="5"/>
  <c r="X295" i="5"/>
  <c r="W1356" i="5"/>
  <c r="X1356" i="5"/>
  <c r="AB1357" i="5"/>
  <c r="W1884" i="5"/>
  <c r="X1884" i="5"/>
  <c r="AB1885" i="5"/>
  <c r="AB613" i="5"/>
  <c r="W612" i="5"/>
  <c r="X612" i="5"/>
  <c r="AB2045" i="5"/>
  <c r="X2044" i="5"/>
  <c r="W2044" i="5"/>
  <c r="X1090" i="5"/>
  <c r="AB1091" i="5"/>
  <c r="W1090" i="5"/>
  <c r="W1195" i="5"/>
  <c r="X1195" i="5"/>
  <c r="AB1196" i="5"/>
  <c r="W561" i="5"/>
  <c r="X561" i="5"/>
  <c r="AB562" i="5"/>
  <c r="W1831" i="5"/>
  <c r="AB1832" i="5"/>
  <c r="X1831" i="5"/>
  <c r="AB508" i="5"/>
  <c r="X507" i="5"/>
  <c r="W507" i="5"/>
  <c r="W1038" i="5"/>
  <c r="AB1039" i="5"/>
  <c r="X1038" i="5"/>
  <c r="W720" i="5"/>
  <c r="X720" i="5"/>
  <c r="AB721" i="5"/>
  <c r="AB1779" i="5"/>
  <c r="W1778" i="5"/>
  <c r="X1778" i="5"/>
  <c r="AB667" i="5"/>
  <c r="W666" i="5"/>
  <c r="X666" i="5"/>
  <c r="X877" i="5"/>
  <c r="AB878" i="5"/>
  <c r="W877" i="5"/>
  <c r="X1250" i="5"/>
  <c r="W1250" i="5"/>
  <c r="AB1251" i="5"/>
  <c r="W1623" i="5"/>
  <c r="AB1624" i="5"/>
  <c r="X1623" i="5"/>
  <c r="X1672" i="5"/>
  <c r="W1672" i="5"/>
  <c r="AB1673" i="5"/>
  <c r="X1461" i="5"/>
  <c r="W1461" i="5"/>
  <c r="AB1462" i="5"/>
  <c r="AL1293" i="8"/>
  <c r="AL1299" i="8"/>
  <c r="AL1301" i="8"/>
  <c r="AL1303" i="8"/>
  <c r="AL1305" i="8"/>
  <c r="AL1307" i="8"/>
  <c r="AL1296" i="8"/>
  <c r="AL1332" i="8"/>
  <c r="AL1334" i="8"/>
  <c r="AL1336" i="8"/>
  <c r="AR1293" i="8"/>
  <c r="AR1299" i="8"/>
  <c r="AR1301" i="8"/>
  <c r="AR1303" i="8"/>
  <c r="AR1305" i="8"/>
  <c r="AR1307" i="8"/>
  <c r="AR1296" i="8"/>
  <c r="AR1332" i="8"/>
  <c r="AR1334" i="8"/>
  <c r="AR1336" i="8"/>
  <c r="Z1274" i="8"/>
  <c r="Z1291" i="8"/>
  <c r="Z1277" i="8"/>
  <c r="AI1293" i="8"/>
  <c r="AI1299" i="8"/>
  <c r="AI1301" i="8"/>
  <c r="AI1303" i="8"/>
  <c r="AI1305" i="8"/>
  <c r="AI1307" i="8"/>
  <c r="AI1296" i="8"/>
  <c r="AI1332" i="8"/>
  <c r="AI1334" i="8"/>
  <c r="AI1336" i="8"/>
  <c r="AG1277" i="8"/>
  <c r="AG1291" i="8"/>
  <c r="AG1274" i="8"/>
  <c r="Y1277" i="8"/>
  <c r="Y1291" i="8"/>
  <c r="Y1274" i="8"/>
  <c r="G1359" i="8"/>
  <c r="G1361" i="8"/>
  <c r="G1363" i="8"/>
  <c r="G1402" i="8"/>
  <c r="G1404" i="8"/>
  <c r="G1344" i="8"/>
  <c r="G1346" i="8"/>
  <c r="G1338" i="8"/>
  <c r="AP1315" i="8"/>
  <c r="AP1317" i="8"/>
  <c r="AP1309" i="8"/>
  <c r="AP1311" i="8"/>
  <c r="AP1357" i="8"/>
  <c r="AT1291" i="8"/>
  <c r="AT1274" i="8"/>
  <c r="AT1277" i="8"/>
  <c r="H1381" i="8"/>
  <c r="H1348" i="8"/>
  <c r="H1350" i="8"/>
  <c r="H1372" i="8"/>
  <c r="AN1277" i="8"/>
  <c r="AN1274" i="8"/>
  <c r="AN1291" i="8"/>
  <c r="W348" i="5"/>
  <c r="X348" i="5"/>
  <c r="AB349" i="5"/>
  <c r="AB455" i="5"/>
  <c r="X454" i="5"/>
  <c r="W454" i="5"/>
  <c r="X2150" i="5"/>
  <c r="W2150" i="5"/>
  <c r="AB2151" i="5"/>
  <c r="X1143" i="5"/>
  <c r="W1143" i="5"/>
  <c r="AB1144" i="5"/>
  <c r="AB1939" i="5"/>
  <c r="W1938" i="5"/>
  <c r="X1938" i="5"/>
  <c r="AB1515" i="5"/>
  <c r="W1514" i="5"/>
  <c r="X1514" i="5"/>
  <c r="X828" i="5"/>
  <c r="W828" i="5"/>
  <c r="AB829" i="5"/>
  <c r="W1567" i="5"/>
  <c r="AB1568" i="5"/>
  <c r="X1567" i="5"/>
  <c r="X1303" i="5"/>
  <c r="AB1304" i="5"/>
  <c r="W1303" i="5"/>
  <c r="X1409" i="5"/>
  <c r="AB1410" i="5"/>
  <c r="W1409" i="5"/>
  <c r="X1885" i="5"/>
  <c r="AB1886" i="5"/>
  <c r="W1885" i="5"/>
  <c r="AB985" i="5"/>
  <c r="W984" i="5"/>
  <c r="X984" i="5"/>
  <c r="W1673" i="5"/>
  <c r="X1673" i="5"/>
  <c r="AB1674" i="5"/>
  <c r="X667" i="5"/>
  <c r="AB668" i="5"/>
  <c r="W667" i="5"/>
  <c r="W1832" i="5"/>
  <c r="X1832" i="5"/>
  <c r="AB1833" i="5"/>
  <c r="AB614" i="5"/>
  <c r="X613" i="5"/>
  <c r="W613" i="5"/>
  <c r="X2207" i="5"/>
  <c r="W2207" i="5"/>
  <c r="AB2208" i="5"/>
  <c r="X1727" i="5"/>
  <c r="AB1728" i="5"/>
  <c r="W1727" i="5"/>
  <c r="W1779" i="5"/>
  <c r="AB1780" i="5"/>
  <c r="X1779" i="5"/>
  <c r="AB1463" i="5"/>
  <c r="X1462" i="5"/>
  <c r="W1462" i="5"/>
  <c r="X1624" i="5"/>
  <c r="AB1625" i="5"/>
  <c r="W1624" i="5"/>
  <c r="X878" i="5"/>
  <c r="W878" i="5"/>
  <c r="AB879" i="5"/>
  <c r="W1196" i="5"/>
  <c r="X1196" i="5"/>
  <c r="AB1197" i="5"/>
  <c r="X1091" i="5"/>
  <c r="W1091" i="5"/>
  <c r="AB1092" i="5"/>
  <c r="AB2046" i="5"/>
  <c r="X2045" i="5"/>
  <c r="W2045" i="5"/>
  <c r="X1992" i="5"/>
  <c r="W1992" i="5"/>
  <c r="AB1993" i="5"/>
  <c r="W772" i="5"/>
  <c r="X772" i="5"/>
  <c r="AB773" i="5"/>
  <c r="X1251" i="5"/>
  <c r="W1251" i="5"/>
  <c r="AB1252" i="5"/>
  <c r="X721" i="5"/>
  <c r="W721" i="5"/>
  <c r="AB722" i="5"/>
  <c r="X1039" i="5"/>
  <c r="W1039" i="5"/>
  <c r="AB1040" i="5"/>
  <c r="W508" i="5"/>
  <c r="X508" i="5"/>
  <c r="AB509" i="5"/>
  <c r="AB563" i="5"/>
  <c r="W562" i="5"/>
  <c r="X562" i="5"/>
  <c r="AB1358" i="5"/>
  <c r="W1357" i="5"/>
  <c r="X1357" i="5"/>
  <c r="X296" i="5"/>
  <c r="AB297" i="5"/>
  <c r="W296" i="5"/>
  <c r="W933" i="5"/>
  <c r="X933" i="5"/>
  <c r="AB934" i="5"/>
  <c r="X402" i="5"/>
  <c r="W402" i="5"/>
  <c r="AB403" i="5"/>
  <c r="W2101" i="5"/>
  <c r="AB2102" i="5"/>
  <c r="X2101" i="5"/>
  <c r="AJ1357" i="8"/>
  <c r="AN1293" i="8"/>
  <c r="AN1299" i="8"/>
  <c r="AN1301" i="8"/>
  <c r="AN1303" i="8"/>
  <c r="AN1305" i="8"/>
  <c r="AN1307" i="8"/>
  <c r="AN1296" i="8"/>
  <c r="AN1332" i="8"/>
  <c r="AN1334" i="8"/>
  <c r="AN1336" i="8"/>
  <c r="H1386" i="8"/>
  <c r="H1390" i="8"/>
  <c r="H1392" i="8"/>
  <c r="AT1296" i="8"/>
  <c r="AT1332" i="8"/>
  <c r="AT1334" i="8"/>
  <c r="AT1336" i="8"/>
  <c r="AT1293" i="8"/>
  <c r="AT1299" i="8"/>
  <c r="AT1301" i="8"/>
  <c r="AT1303" i="8"/>
  <c r="AT1305" i="8"/>
  <c r="AT1307" i="8"/>
  <c r="AP1359" i="8"/>
  <c r="AP1361" i="8"/>
  <c r="AP1363" i="8"/>
  <c r="AP1402" i="8"/>
  <c r="AP1404" i="8"/>
  <c r="AP1338" i="8"/>
  <c r="AP1344" i="8"/>
  <c r="AP1346" i="8"/>
  <c r="G1348" i="8"/>
  <c r="G1350" i="8"/>
  <c r="G1381" i="8"/>
  <c r="G1372" i="8"/>
  <c r="Y1293" i="8"/>
  <c r="Y1299" i="8"/>
  <c r="Y1301" i="8"/>
  <c r="Y1303" i="8"/>
  <c r="Y1305" i="8"/>
  <c r="Y1307" i="8"/>
  <c r="Y1296" i="8"/>
  <c r="Y1332" i="8"/>
  <c r="Y1334" i="8"/>
  <c r="Y1336" i="8"/>
  <c r="AG1296" i="8"/>
  <c r="AG1332" i="8"/>
  <c r="AG1334" i="8"/>
  <c r="AG1336" i="8"/>
  <c r="AG1293" i="8"/>
  <c r="AG1299" i="8"/>
  <c r="AG1301" i="8"/>
  <c r="AG1303" i="8"/>
  <c r="AG1305" i="8"/>
  <c r="AG1307" i="8"/>
  <c r="AI1315" i="8"/>
  <c r="AI1317" i="8"/>
  <c r="AI1309" i="8"/>
  <c r="AI1311" i="8"/>
  <c r="AI1357" i="8"/>
  <c r="Z1296" i="8"/>
  <c r="Z1332" i="8"/>
  <c r="Z1334" i="8"/>
  <c r="Z1336" i="8"/>
  <c r="Z1293" i="8"/>
  <c r="Z1299" i="8"/>
  <c r="Z1301" i="8"/>
  <c r="Z1303" i="8"/>
  <c r="Z1305" i="8"/>
  <c r="Z1307" i="8"/>
  <c r="AR1315" i="8"/>
  <c r="AR1317" i="8"/>
  <c r="AR1309" i="8"/>
  <c r="AR1311" i="8"/>
  <c r="AR1357" i="8"/>
  <c r="AL1315" i="8"/>
  <c r="AL1317" i="8"/>
  <c r="AL1309" i="8"/>
  <c r="AL1311" i="8"/>
  <c r="AL1357" i="8"/>
  <c r="W349" i="5"/>
  <c r="X349" i="5"/>
  <c r="AB350" i="5"/>
  <c r="X455" i="5"/>
  <c r="AB456" i="5"/>
  <c r="W455" i="5"/>
  <c r="X2151" i="5"/>
  <c r="W2151" i="5"/>
  <c r="AB2152" i="5"/>
  <c r="W1144" i="5"/>
  <c r="X1144" i="5"/>
  <c r="AB1145" i="5"/>
  <c r="AB1516" i="5"/>
  <c r="X1515" i="5"/>
  <c r="W1515" i="5"/>
  <c r="X1568" i="5"/>
  <c r="W1568" i="5"/>
  <c r="AB1569" i="5"/>
  <c r="AB1305" i="5"/>
  <c r="W1304" i="5"/>
  <c r="X1304" i="5"/>
  <c r="W1410" i="5"/>
  <c r="X1410" i="5"/>
  <c r="AB1411" i="5"/>
  <c r="AB830" i="5"/>
  <c r="X829" i="5"/>
  <c r="W829" i="5"/>
  <c r="X1939" i="5"/>
  <c r="W1939" i="5"/>
  <c r="AB1940" i="5"/>
  <c r="W563" i="5"/>
  <c r="AB564" i="5"/>
  <c r="X563" i="5"/>
  <c r="AB1041" i="5"/>
  <c r="W1040" i="5"/>
  <c r="X1040" i="5"/>
  <c r="AB774" i="5"/>
  <c r="W773" i="5"/>
  <c r="X773" i="5"/>
  <c r="AB1626" i="5"/>
  <c r="X1625" i="5"/>
  <c r="W1625" i="5"/>
  <c r="AB1729" i="5"/>
  <c r="W1728" i="5"/>
  <c r="X1728" i="5"/>
  <c r="W403" i="5"/>
  <c r="X403" i="5"/>
  <c r="AB404" i="5"/>
  <c r="AB510" i="5"/>
  <c r="W509" i="5"/>
  <c r="X509" i="5"/>
  <c r="X879" i="5"/>
  <c r="W879" i="5"/>
  <c r="AB880" i="5"/>
  <c r="X1780" i="5"/>
  <c r="W1780" i="5"/>
  <c r="AB1781" i="5"/>
  <c r="X1886" i="5"/>
  <c r="AB1887" i="5"/>
  <c r="W1886" i="5"/>
  <c r="X934" i="5"/>
  <c r="W934" i="5"/>
  <c r="AB935" i="5"/>
  <c r="X297" i="5"/>
  <c r="W297" i="5"/>
  <c r="AB298" i="5"/>
  <c r="W1358" i="5"/>
  <c r="AB1359" i="5"/>
  <c r="X1358" i="5"/>
  <c r="W1252" i="5"/>
  <c r="AB1253" i="5"/>
  <c r="X1252" i="5"/>
  <c r="AB1994" i="5"/>
  <c r="W1993" i="5"/>
  <c r="X1993" i="5"/>
  <c r="W2046" i="5"/>
  <c r="X2046" i="5"/>
  <c r="AB2047" i="5"/>
  <c r="W1197" i="5"/>
  <c r="X1197" i="5"/>
  <c r="AB1198" i="5"/>
  <c r="W2208" i="5"/>
  <c r="X2208" i="5"/>
  <c r="AB2209" i="5"/>
  <c r="W614" i="5"/>
  <c r="AB615" i="5"/>
  <c r="X614" i="5"/>
  <c r="W668" i="5"/>
  <c r="X668" i="5"/>
  <c r="AB669" i="5"/>
  <c r="X1674" i="5"/>
  <c r="AB1675" i="5"/>
  <c r="W1674" i="5"/>
  <c r="X2102" i="5"/>
  <c r="W2102" i="5"/>
  <c r="AB2103" i="5"/>
  <c r="AB723" i="5"/>
  <c r="W722" i="5"/>
  <c r="X722" i="5"/>
  <c r="W1092" i="5"/>
  <c r="X1092" i="5"/>
  <c r="AB1093" i="5"/>
  <c r="X1463" i="5"/>
  <c r="W1463" i="5"/>
  <c r="AB1464" i="5"/>
  <c r="X1833" i="5"/>
  <c r="W1833" i="5"/>
  <c r="AB1834" i="5"/>
  <c r="AB986" i="5"/>
  <c r="X985" i="5"/>
  <c r="W985" i="5"/>
  <c r="AL1359" i="8"/>
  <c r="AL1361" i="8"/>
  <c r="AL1363" i="8"/>
  <c r="AL1402" i="8"/>
  <c r="AL1404" i="8"/>
  <c r="AL1338" i="8"/>
  <c r="AL1344" i="8"/>
  <c r="AL1346" i="8"/>
  <c r="AR1402" i="8"/>
  <c r="AR1404" i="8"/>
  <c r="AR1359" i="8"/>
  <c r="AR1361" i="8"/>
  <c r="AR1363" i="8"/>
  <c r="AR1344" i="8"/>
  <c r="AR1346" i="8"/>
  <c r="AR1338" i="8"/>
  <c r="Z1315" i="8"/>
  <c r="Z1317" i="8"/>
  <c r="Z1309" i="8"/>
  <c r="Z1311" i="8"/>
  <c r="Z1357" i="8"/>
  <c r="AI1359" i="8"/>
  <c r="AI1361" i="8"/>
  <c r="AI1363" i="8"/>
  <c r="AI1402" i="8"/>
  <c r="AI1404" i="8"/>
  <c r="AI1338" i="8"/>
  <c r="AI1344" i="8"/>
  <c r="AI1346" i="8"/>
  <c r="AG1315" i="8"/>
  <c r="AG1317" i="8"/>
  <c r="AG1309" i="8"/>
  <c r="AG1311" i="8"/>
  <c r="AG1357" i="8"/>
  <c r="Y1315" i="8"/>
  <c r="Y1317" i="8"/>
  <c r="Y1309" i="8"/>
  <c r="Y1311" i="8"/>
  <c r="Y1357" i="8"/>
  <c r="G1386" i="8"/>
  <c r="G1390" i="8"/>
  <c r="G1392" i="8"/>
  <c r="AP1372" i="8"/>
  <c r="AP1381" i="8"/>
  <c r="AP1348" i="8"/>
  <c r="AP1350" i="8"/>
  <c r="AT1315" i="8"/>
  <c r="AT1317" i="8"/>
  <c r="AT1309" i="8"/>
  <c r="AT1311" i="8"/>
  <c r="AT1357" i="8"/>
  <c r="AN1315" i="8"/>
  <c r="AN1317" i="8"/>
  <c r="AN1309" i="8"/>
  <c r="AN1311" i="8"/>
  <c r="AN1357" i="8"/>
  <c r="AJ1402" i="8"/>
  <c r="AJ1404" i="8"/>
  <c r="AJ1359" i="8"/>
  <c r="AJ1361" i="8"/>
  <c r="AJ1363" i="8"/>
  <c r="AB351" i="5"/>
  <c r="X350" i="5"/>
  <c r="W350" i="5"/>
  <c r="W456" i="5"/>
  <c r="AB457" i="5"/>
  <c r="X456" i="5"/>
  <c r="X2152" i="5"/>
  <c r="W2152" i="5"/>
  <c r="AB2153" i="5"/>
  <c r="AB1146" i="5"/>
  <c r="X1145" i="5"/>
  <c r="W1145" i="5"/>
  <c r="X1940" i="5"/>
  <c r="AB1941" i="5"/>
  <c r="W1940" i="5"/>
  <c r="X1569" i="5"/>
  <c r="AB1570" i="5"/>
  <c r="W1569" i="5"/>
  <c r="W830" i="5"/>
  <c r="AB831" i="5"/>
  <c r="X830" i="5"/>
  <c r="X1516" i="5"/>
  <c r="W1516" i="5"/>
  <c r="AB1517" i="5"/>
  <c r="AB1412" i="5"/>
  <c r="X1411" i="5"/>
  <c r="W1411" i="5"/>
  <c r="W1305" i="5"/>
  <c r="X1305" i="5"/>
  <c r="AB1306" i="5"/>
  <c r="X1834" i="5"/>
  <c r="W1834" i="5"/>
  <c r="AB1835" i="5"/>
  <c r="AB987" i="5"/>
  <c r="W986" i="5"/>
  <c r="X986" i="5"/>
  <c r="AB1094" i="5"/>
  <c r="X1093" i="5"/>
  <c r="W1093" i="5"/>
  <c r="AB1676" i="5"/>
  <c r="X1675" i="5"/>
  <c r="W1675" i="5"/>
  <c r="W2209" i="5"/>
  <c r="AB2210" i="5"/>
  <c r="X2209" i="5"/>
  <c r="X1359" i="5"/>
  <c r="W1359" i="5"/>
  <c r="AB1360" i="5"/>
  <c r="AB1888" i="5"/>
  <c r="X1887" i="5"/>
  <c r="W1887" i="5"/>
  <c r="X880" i="5"/>
  <c r="AB881" i="5"/>
  <c r="W880" i="5"/>
  <c r="AB565" i="5"/>
  <c r="X564" i="5"/>
  <c r="W564" i="5"/>
  <c r="W723" i="5"/>
  <c r="X723" i="5"/>
  <c r="AB724" i="5"/>
  <c r="AB1254" i="5"/>
  <c r="X1253" i="5"/>
  <c r="W1253" i="5"/>
  <c r="X935" i="5"/>
  <c r="W935" i="5"/>
  <c r="AB936" i="5"/>
  <c r="W1781" i="5"/>
  <c r="X1781" i="5"/>
  <c r="AB1782" i="5"/>
  <c r="W1626" i="5"/>
  <c r="X1626" i="5"/>
  <c r="AB1627" i="5"/>
  <c r="W1464" i="5"/>
  <c r="X1464" i="5"/>
  <c r="AB1465" i="5"/>
  <c r="AB2104" i="5"/>
  <c r="X2103" i="5"/>
  <c r="W2103" i="5"/>
  <c r="W669" i="5"/>
  <c r="X669" i="5"/>
  <c r="AB670" i="5"/>
  <c r="W615" i="5"/>
  <c r="AB616" i="5"/>
  <c r="X615" i="5"/>
  <c r="AB2048" i="5"/>
  <c r="W2047" i="5"/>
  <c r="X2047" i="5"/>
  <c r="W298" i="5"/>
  <c r="AB299" i="5"/>
  <c r="X298" i="5"/>
  <c r="X510" i="5"/>
  <c r="W510" i="5"/>
  <c r="AB511" i="5"/>
  <c r="W404" i="5"/>
  <c r="AB405" i="5"/>
  <c r="X404" i="5"/>
  <c r="X1729" i="5"/>
  <c r="W1729" i="5"/>
  <c r="AB1730" i="5"/>
  <c r="X1041" i="5"/>
  <c r="AB1042" i="5"/>
  <c r="W1041" i="5"/>
  <c r="AB1199" i="5"/>
  <c r="X1198" i="5"/>
  <c r="W1198" i="5"/>
  <c r="W1994" i="5"/>
  <c r="X1994" i="5"/>
  <c r="AB1995" i="5"/>
  <c r="AB775" i="5"/>
  <c r="W774" i="5"/>
  <c r="X774" i="5"/>
  <c r="AJ1372" i="8"/>
  <c r="AJ1381" i="8"/>
  <c r="AN1402" i="8"/>
  <c r="AN1404" i="8"/>
  <c r="AN1359" i="8"/>
  <c r="AN1361" i="8"/>
  <c r="AN1363" i="8"/>
  <c r="AN1344" i="8"/>
  <c r="AN1346" i="8"/>
  <c r="AN1338" i="8"/>
  <c r="AT1402" i="8"/>
  <c r="AT1404" i="8"/>
  <c r="AT1359" i="8"/>
  <c r="AT1361" i="8"/>
  <c r="AT1363" i="8"/>
  <c r="AT1338" i="8"/>
  <c r="AT1344" i="8"/>
  <c r="AT1346" i="8"/>
  <c r="AP1386" i="8"/>
  <c r="AP1390" i="8"/>
  <c r="AP1392" i="8"/>
  <c r="Y1359" i="8"/>
  <c r="Y1361" i="8"/>
  <c r="Y1363" i="8"/>
  <c r="Y1402" i="8"/>
  <c r="Y1404" i="8"/>
  <c r="Y1344" i="8"/>
  <c r="Y1346" i="8"/>
  <c r="Y1338" i="8"/>
  <c r="AG1402" i="8"/>
  <c r="AG1404" i="8"/>
  <c r="AG1359" i="8"/>
  <c r="AG1361" i="8"/>
  <c r="AG1363" i="8"/>
  <c r="AG1344" i="8"/>
  <c r="AG1346" i="8"/>
  <c r="AG1338" i="8"/>
  <c r="AI1348" i="8"/>
  <c r="AI1350" i="8"/>
  <c r="AI1372" i="8"/>
  <c r="AI1381" i="8"/>
  <c r="Z1359" i="8"/>
  <c r="Z1361" i="8"/>
  <c r="Z1363" i="8"/>
  <c r="Z1402" i="8"/>
  <c r="Z1404" i="8"/>
  <c r="Z1344" i="8"/>
  <c r="Z1346" i="8"/>
  <c r="Z1338" i="8"/>
  <c r="AR1348" i="8"/>
  <c r="AR1350" i="8"/>
  <c r="AR1372" i="8"/>
  <c r="AR1381" i="8"/>
  <c r="AL1348" i="8"/>
  <c r="AL1350" i="8"/>
  <c r="AL1372" i="8"/>
  <c r="AL1381" i="8"/>
  <c r="X351" i="5"/>
  <c r="AB352" i="5"/>
  <c r="W351" i="5"/>
  <c r="W457" i="5"/>
  <c r="X457" i="5"/>
  <c r="AB458" i="5"/>
  <c r="X1146" i="5"/>
  <c r="W1146" i="5"/>
  <c r="AB1147" i="5"/>
  <c r="AB2154" i="5"/>
  <c r="W2153" i="5"/>
  <c r="X2153" i="5"/>
  <c r="AB1413" i="5"/>
  <c r="W1412" i="5"/>
  <c r="X1412" i="5"/>
  <c r="X1517" i="5"/>
  <c r="AB1518" i="5"/>
  <c r="W1517" i="5"/>
  <c r="W831" i="5"/>
  <c r="X831" i="5"/>
  <c r="AB832" i="5"/>
  <c r="X1941" i="5"/>
  <c r="W1941" i="5"/>
  <c r="AB1942" i="5"/>
  <c r="AB1307" i="5"/>
  <c r="W1306" i="5"/>
  <c r="X1306" i="5"/>
  <c r="AB1571" i="5"/>
  <c r="W1570" i="5"/>
  <c r="X1570" i="5"/>
  <c r="AB1996" i="5"/>
  <c r="X1995" i="5"/>
  <c r="W1995" i="5"/>
  <c r="AB617" i="5"/>
  <c r="X616" i="5"/>
  <c r="W616" i="5"/>
  <c r="W565" i="5"/>
  <c r="AB566" i="5"/>
  <c r="X565" i="5"/>
  <c r="X881" i="5"/>
  <c r="AB882" i="5"/>
  <c r="W881" i="5"/>
  <c r="X1888" i="5"/>
  <c r="AB1889" i="5"/>
  <c r="W1888" i="5"/>
  <c r="W1360" i="5"/>
  <c r="AB1361" i="5"/>
  <c r="X1360" i="5"/>
  <c r="AB2211" i="5"/>
  <c r="X2210" i="5"/>
  <c r="W2210" i="5"/>
  <c r="W1676" i="5"/>
  <c r="X1676" i="5"/>
  <c r="AB1677" i="5"/>
  <c r="X1199" i="5"/>
  <c r="W1199" i="5"/>
  <c r="AB1200" i="5"/>
  <c r="AB1731" i="5"/>
  <c r="W1730" i="5"/>
  <c r="X1730" i="5"/>
  <c r="AB406" i="5"/>
  <c r="W405" i="5"/>
  <c r="X405" i="5"/>
  <c r="W2104" i="5"/>
  <c r="AB2105" i="5"/>
  <c r="X2104" i="5"/>
  <c r="X936" i="5"/>
  <c r="AB937" i="5"/>
  <c r="W936" i="5"/>
  <c r="W299" i="5"/>
  <c r="AB300" i="5"/>
  <c r="X299" i="5"/>
  <c r="AB2049" i="5"/>
  <c r="X2048" i="5"/>
  <c r="W2048" i="5"/>
  <c r="X670" i="5"/>
  <c r="W670" i="5"/>
  <c r="AB671" i="5"/>
  <c r="W1465" i="5"/>
  <c r="AB1466" i="5"/>
  <c r="X1465" i="5"/>
  <c r="AB1783" i="5"/>
  <c r="X1782" i="5"/>
  <c r="W1782" i="5"/>
  <c r="W1254" i="5"/>
  <c r="AB1255" i="5"/>
  <c r="X1254" i="5"/>
  <c r="AB988" i="5"/>
  <c r="X987" i="5"/>
  <c r="W987" i="5"/>
  <c r="AB1836" i="5"/>
  <c r="X1835" i="5"/>
  <c r="W1835" i="5"/>
  <c r="AB776" i="5"/>
  <c r="W775" i="5"/>
  <c r="X775" i="5"/>
  <c r="X1042" i="5"/>
  <c r="AB1043" i="5"/>
  <c r="W1042" i="5"/>
  <c r="AB512" i="5"/>
  <c r="W511" i="5"/>
  <c r="X511" i="5"/>
  <c r="X1627" i="5"/>
  <c r="W1627" i="5"/>
  <c r="AB1628" i="5"/>
  <c r="AB725" i="5"/>
  <c r="W724" i="5"/>
  <c r="X724" i="5"/>
  <c r="X1094" i="5"/>
  <c r="W1094" i="5"/>
  <c r="AB1095" i="5"/>
  <c r="AL1390" i="8"/>
  <c r="AL1392" i="8"/>
  <c r="AL1386" i="8"/>
  <c r="AR1390" i="8"/>
  <c r="AR1392" i="8"/>
  <c r="AR1386" i="8"/>
  <c r="Z1381" i="8"/>
  <c r="Z1348" i="8"/>
  <c r="Z1350" i="8"/>
  <c r="Z1372" i="8"/>
  <c r="AI1386" i="8"/>
  <c r="AI1390" i="8"/>
  <c r="AI1392" i="8"/>
  <c r="AG1348" i="8"/>
  <c r="AG1350" i="8"/>
  <c r="AG1381" i="8"/>
  <c r="AG1372" i="8"/>
  <c r="Y1381" i="8"/>
  <c r="Y1372" i="8"/>
  <c r="Y1348" i="8"/>
  <c r="Y1350" i="8"/>
  <c r="AT1381" i="8"/>
  <c r="AT1372" i="8"/>
  <c r="AT1348" i="8"/>
  <c r="AT1350" i="8"/>
  <c r="AN1348" i="8"/>
  <c r="AN1350" i="8"/>
  <c r="AN1372" i="8"/>
  <c r="AN1381" i="8"/>
  <c r="AJ1386" i="8"/>
  <c r="AJ1390" i="8"/>
  <c r="AJ1392" i="8"/>
  <c r="W352" i="5"/>
  <c r="X352" i="5"/>
  <c r="AB353" i="5"/>
  <c r="W458" i="5"/>
  <c r="X458" i="5"/>
  <c r="AB459" i="5"/>
  <c r="AB2155" i="5"/>
  <c r="X2154" i="5"/>
  <c r="W2154" i="5"/>
  <c r="W1147" i="5"/>
  <c r="AB1148" i="5"/>
  <c r="X1147" i="5"/>
  <c r="AB1308" i="5"/>
  <c r="W1307" i="5"/>
  <c r="X1307" i="5"/>
  <c r="AB1572" i="5"/>
  <c r="X1571" i="5"/>
  <c r="W1571" i="5"/>
  <c r="X1942" i="5"/>
  <c r="AB1943" i="5"/>
  <c r="W1942" i="5"/>
  <c r="X832" i="5"/>
  <c r="W832" i="5"/>
  <c r="AB833" i="5"/>
  <c r="X1518" i="5"/>
  <c r="W1518" i="5"/>
  <c r="AB1519" i="5"/>
  <c r="X1413" i="5"/>
  <c r="AB1414" i="5"/>
  <c r="W1413" i="5"/>
  <c r="W1466" i="5"/>
  <c r="X1466" i="5"/>
  <c r="AB1467" i="5"/>
  <c r="AB1732" i="5"/>
  <c r="X1731" i="5"/>
  <c r="W1731" i="5"/>
  <c r="AB1362" i="5"/>
  <c r="X1361" i="5"/>
  <c r="W1361" i="5"/>
  <c r="AB1997" i="5"/>
  <c r="X1996" i="5"/>
  <c r="W1996" i="5"/>
  <c r="X512" i="5"/>
  <c r="W512" i="5"/>
  <c r="AB513" i="5"/>
  <c r="AB301" i="5"/>
  <c r="X300" i="5"/>
  <c r="W300" i="5"/>
  <c r="W406" i="5"/>
  <c r="AB407" i="5"/>
  <c r="X406" i="5"/>
  <c r="X1200" i="5"/>
  <c r="W1200" i="5"/>
  <c r="AB1201" i="5"/>
  <c r="W1677" i="5"/>
  <c r="X1677" i="5"/>
  <c r="AB1678" i="5"/>
  <c r="W566" i="5"/>
  <c r="X566" i="5"/>
  <c r="AB567" i="5"/>
  <c r="AB618" i="5"/>
  <c r="W617" i="5"/>
  <c r="X617" i="5"/>
  <c r="W1095" i="5"/>
  <c r="X1095" i="5"/>
  <c r="AB1096" i="5"/>
  <c r="X725" i="5"/>
  <c r="W725" i="5"/>
  <c r="AB726" i="5"/>
  <c r="W776" i="5"/>
  <c r="X776" i="5"/>
  <c r="AB777" i="5"/>
  <c r="X988" i="5"/>
  <c r="W988" i="5"/>
  <c r="AB989" i="5"/>
  <c r="W671" i="5"/>
  <c r="AB672" i="5"/>
  <c r="X671" i="5"/>
  <c r="X2105" i="5"/>
  <c r="AB2106" i="5"/>
  <c r="W2105" i="5"/>
  <c r="AB2212" i="5"/>
  <c r="W2211" i="5"/>
  <c r="X2211" i="5"/>
  <c r="AB883" i="5"/>
  <c r="W882" i="5"/>
  <c r="X882" i="5"/>
  <c r="X1628" i="5"/>
  <c r="AB1629" i="5"/>
  <c r="W1628" i="5"/>
  <c r="AB1044" i="5"/>
  <c r="W1043" i="5"/>
  <c r="X1043" i="5"/>
  <c r="AB1837" i="5"/>
  <c r="X1836" i="5"/>
  <c r="W1836" i="5"/>
  <c r="X1255" i="5"/>
  <c r="AB1256" i="5"/>
  <c r="W1255" i="5"/>
  <c r="X1783" i="5"/>
  <c r="W1783" i="5"/>
  <c r="AB1784" i="5"/>
  <c r="X2049" i="5"/>
  <c r="W2049" i="5"/>
  <c r="AB2050" i="5"/>
  <c r="W937" i="5"/>
  <c r="AB938" i="5"/>
  <c r="X937" i="5"/>
  <c r="AB1890" i="5"/>
  <c r="X1889" i="5"/>
  <c r="W1889" i="5"/>
  <c r="AN1390" i="8"/>
  <c r="AN1392" i="8"/>
  <c r="AN1386" i="8"/>
  <c r="AT1386" i="8"/>
  <c r="AT1390" i="8"/>
  <c r="AT1392" i="8"/>
  <c r="Y1386" i="8"/>
  <c r="Y1390" i="8"/>
  <c r="Y1392" i="8"/>
  <c r="AG1386" i="8"/>
  <c r="AG1390" i="8"/>
  <c r="AG1392" i="8"/>
  <c r="Z1390" i="8"/>
  <c r="Z1392" i="8"/>
  <c r="Z1386" i="8"/>
  <c r="X353" i="5"/>
  <c r="W353" i="5"/>
  <c r="AB354" i="5"/>
  <c r="X459" i="5"/>
  <c r="W459" i="5"/>
  <c r="AB460" i="5"/>
  <c r="W1148" i="5"/>
  <c r="X1148" i="5"/>
  <c r="AB1149" i="5"/>
  <c r="W2155" i="5"/>
  <c r="X2155" i="5"/>
  <c r="AB2156" i="5"/>
  <c r="W833" i="5"/>
  <c r="X833" i="5"/>
  <c r="AB834" i="5"/>
  <c r="AB1309" i="5"/>
  <c r="X1308" i="5"/>
  <c r="W1308" i="5"/>
  <c r="AB1415" i="5"/>
  <c r="W1414" i="5"/>
  <c r="X1414" i="5"/>
  <c r="X1943" i="5"/>
  <c r="AB1944" i="5"/>
  <c r="W1943" i="5"/>
  <c r="X1572" i="5"/>
  <c r="AB1573" i="5"/>
  <c r="W1572" i="5"/>
  <c r="X1519" i="5"/>
  <c r="W1519" i="5"/>
  <c r="AB1520" i="5"/>
  <c r="W2050" i="5"/>
  <c r="X2050" i="5"/>
  <c r="AB2051" i="5"/>
  <c r="AB673" i="5"/>
  <c r="W672" i="5"/>
  <c r="X672" i="5"/>
  <c r="AB778" i="5"/>
  <c r="W777" i="5"/>
  <c r="X777" i="5"/>
  <c r="W1201" i="5"/>
  <c r="AB1202" i="5"/>
  <c r="X1201" i="5"/>
  <c r="X407" i="5"/>
  <c r="W407" i="5"/>
  <c r="AB408" i="5"/>
  <c r="AB1363" i="5"/>
  <c r="X1362" i="5"/>
  <c r="W1362" i="5"/>
  <c r="W1890" i="5"/>
  <c r="X1890" i="5"/>
  <c r="AB1891" i="5"/>
  <c r="X1044" i="5"/>
  <c r="AB1045" i="5"/>
  <c r="W1044" i="5"/>
  <c r="X2212" i="5"/>
  <c r="AB2213" i="5"/>
  <c r="W2212" i="5"/>
  <c r="AB2107" i="5"/>
  <c r="W2106" i="5"/>
  <c r="X2106" i="5"/>
  <c r="X989" i="5"/>
  <c r="W989" i="5"/>
  <c r="AB990" i="5"/>
  <c r="X1096" i="5"/>
  <c r="W1096" i="5"/>
  <c r="AB1097" i="5"/>
  <c r="X618" i="5"/>
  <c r="AB619" i="5"/>
  <c r="W618" i="5"/>
  <c r="X1678" i="5"/>
  <c r="W1678" i="5"/>
  <c r="AB1679" i="5"/>
  <c r="X1997" i="5"/>
  <c r="W1997" i="5"/>
  <c r="AB1998" i="5"/>
  <c r="AB939" i="5"/>
  <c r="W938" i="5"/>
  <c r="X938" i="5"/>
  <c r="W1837" i="5"/>
  <c r="AB1838" i="5"/>
  <c r="X1837" i="5"/>
  <c r="W883" i="5"/>
  <c r="X883" i="5"/>
  <c r="AB884" i="5"/>
  <c r="X726" i="5"/>
  <c r="W726" i="5"/>
  <c r="AB727" i="5"/>
  <c r="W567" i="5"/>
  <c r="AB568" i="5"/>
  <c r="X567" i="5"/>
  <c r="W301" i="5"/>
  <c r="AB302" i="5"/>
  <c r="X301" i="5"/>
  <c r="W513" i="5"/>
  <c r="X513" i="5"/>
  <c r="AB514" i="5"/>
  <c r="W1732" i="5"/>
  <c r="AB1733" i="5"/>
  <c r="X1732" i="5"/>
  <c r="W1784" i="5"/>
  <c r="X1784" i="5"/>
  <c r="AB1785" i="5"/>
  <c r="W1256" i="5"/>
  <c r="AB1257" i="5"/>
  <c r="X1256" i="5"/>
  <c r="X1629" i="5"/>
  <c r="W1629" i="5"/>
  <c r="AB1630" i="5"/>
  <c r="X1467" i="5"/>
  <c r="W1467" i="5"/>
  <c r="AB1468" i="5"/>
  <c r="W354" i="5"/>
  <c r="AB355" i="5"/>
  <c r="X354" i="5"/>
  <c r="W460" i="5"/>
  <c r="X460" i="5"/>
  <c r="AB461" i="5"/>
  <c r="AB1150" i="5"/>
  <c r="W1149" i="5"/>
  <c r="X1149" i="5"/>
  <c r="X2156" i="5"/>
  <c r="W2156" i="5"/>
  <c r="AB2157" i="5"/>
  <c r="W1309" i="5"/>
  <c r="AB1310" i="5"/>
  <c r="X1309" i="5"/>
  <c r="AB835" i="5"/>
  <c r="X834" i="5"/>
  <c r="W834" i="5"/>
  <c r="AB1945" i="5"/>
  <c r="X1944" i="5"/>
  <c r="W1944" i="5"/>
  <c r="W1415" i="5"/>
  <c r="X1415" i="5"/>
  <c r="AB1416" i="5"/>
  <c r="AB1521" i="5"/>
  <c r="X1520" i="5"/>
  <c r="W1520" i="5"/>
  <c r="X1573" i="5"/>
  <c r="W1573" i="5"/>
  <c r="AB1574" i="5"/>
  <c r="X1630" i="5"/>
  <c r="AB1631" i="5"/>
  <c r="W1630" i="5"/>
  <c r="AB1734" i="5"/>
  <c r="W1733" i="5"/>
  <c r="X1733" i="5"/>
  <c r="AB728" i="5"/>
  <c r="X727" i="5"/>
  <c r="W727" i="5"/>
  <c r="AB1999" i="5"/>
  <c r="X1998" i="5"/>
  <c r="W1998" i="5"/>
  <c r="X2107" i="5"/>
  <c r="W2107" i="5"/>
  <c r="AB2108" i="5"/>
  <c r="AB1046" i="5"/>
  <c r="X1045" i="5"/>
  <c r="W1045" i="5"/>
  <c r="W1468" i="5"/>
  <c r="AB1469" i="5"/>
  <c r="X1468" i="5"/>
  <c r="W1785" i="5"/>
  <c r="AB1786" i="5"/>
  <c r="X1785" i="5"/>
  <c r="X1097" i="5"/>
  <c r="AB1098" i="5"/>
  <c r="W1097" i="5"/>
  <c r="AB674" i="5"/>
  <c r="W673" i="5"/>
  <c r="X673" i="5"/>
  <c r="W2051" i="5"/>
  <c r="X2051" i="5"/>
  <c r="AB2052" i="5"/>
  <c r="AB569" i="5"/>
  <c r="W568" i="5"/>
  <c r="X568" i="5"/>
  <c r="W2213" i="5"/>
  <c r="X2213" i="5"/>
  <c r="AB2214" i="5"/>
  <c r="X1891" i="5"/>
  <c r="AB1892" i="5"/>
  <c r="W1891" i="5"/>
  <c r="AB779" i="5"/>
  <c r="W778" i="5"/>
  <c r="X778" i="5"/>
  <c r="W1257" i="5"/>
  <c r="AB1258" i="5"/>
  <c r="X1257" i="5"/>
  <c r="W514" i="5"/>
  <c r="X514" i="5"/>
  <c r="AB515" i="5"/>
  <c r="AB303" i="5"/>
  <c r="W302" i="5"/>
  <c r="X302" i="5"/>
  <c r="W884" i="5"/>
  <c r="X884" i="5"/>
  <c r="AB885" i="5"/>
  <c r="AB1839" i="5"/>
  <c r="X1838" i="5"/>
  <c r="W1838" i="5"/>
  <c r="AB940" i="5"/>
  <c r="X939" i="5"/>
  <c r="W939" i="5"/>
  <c r="X1679" i="5"/>
  <c r="AB1680" i="5"/>
  <c r="W1679" i="5"/>
  <c r="AB620" i="5"/>
  <c r="W619" i="5"/>
  <c r="X619" i="5"/>
  <c r="W990" i="5"/>
  <c r="X990" i="5"/>
  <c r="AB991" i="5"/>
  <c r="X1363" i="5"/>
  <c r="W1363" i="5"/>
  <c r="AB1364" i="5"/>
  <c r="W408" i="5"/>
  <c r="X408" i="5"/>
  <c r="AB409" i="5"/>
  <c r="W1202" i="5"/>
  <c r="X1202" i="5"/>
  <c r="AB1203" i="5"/>
  <c r="AB356" i="5"/>
  <c r="X355" i="5"/>
  <c r="W355" i="5"/>
  <c r="W461" i="5"/>
  <c r="X461" i="5"/>
  <c r="AB462" i="5"/>
  <c r="W1150" i="5"/>
  <c r="X1150" i="5"/>
  <c r="AB1151" i="5"/>
  <c r="X2157" i="5"/>
  <c r="W2157" i="5"/>
  <c r="AB2158" i="5"/>
  <c r="X1945" i="5"/>
  <c r="W1945" i="5"/>
  <c r="AB1946" i="5"/>
  <c r="AB1575" i="5"/>
  <c r="X1574" i="5"/>
  <c r="W1574" i="5"/>
  <c r="X1521" i="5"/>
  <c r="AB1522" i="5"/>
  <c r="W1521" i="5"/>
  <c r="X1416" i="5"/>
  <c r="W1416" i="5"/>
  <c r="AB1417" i="5"/>
  <c r="W835" i="5"/>
  <c r="AB836" i="5"/>
  <c r="X835" i="5"/>
  <c r="AB1311" i="5"/>
  <c r="X1310" i="5"/>
  <c r="W1310" i="5"/>
  <c r="X1364" i="5"/>
  <c r="W1364" i="5"/>
  <c r="AB1365" i="5"/>
  <c r="X620" i="5"/>
  <c r="W620" i="5"/>
  <c r="AB621" i="5"/>
  <c r="X515" i="5"/>
  <c r="AB516" i="5"/>
  <c r="W515" i="5"/>
  <c r="X1258" i="5"/>
  <c r="AB1259" i="5"/>
  <c r="W1258" i="5"/>
  <c r="W1892" i="5"/>
  <c r="X1892" i="5"/>
  <c r="AB1893" i="5"/>
  <c r="X674" i="5"/>
  <c r="AB675" i="5"/>
  <c r="W674" i="5"/>
  <c r="AB1047" i="5"/>
  <c r="W1046" i="5"/>
  <c r="X1046" i="5"/>
  <c r="W2108" i="5"/>
  <c r="AB2109" i="5"/>
  <c r="X2108" i="5"/>
  <c r="X1999" i="5"/>
  <c r="AB2000" i="5"/>
  <c r="W1999" i="5"/>
  <c r="AB1632" i="5"/>
  <c r="X1631" i="5"/>
  <c r="W1631" i="5"/>
  <c r="AB410" i="5"/>
  <c r="W409" i="5"/>
  <c r="X409" i="5"/>
  <c r="W1839" i="5"/>
  <c r="AB1840" i="5"/>
  <c r="X1839" i="5"/>
  <c r="X1098" i="5"/>
  <c r="AB1099" i="5"/>
  <c r="W1098" i="5"/>
  <c r="AB1787" i="5"/>
  <c r="X1786" i="5"/>
  <c r="W1786" i="5"/>
  <c r="X1469" i="5"/>
  <c r="W1469" i="5"/>
  <c r="AB1470" i="5"/>
  <c r="W1203" i="5"/>
  <c r="X1203" i="5"/>
  <c r="AB1204" i="5"/>
  <c r="X1680" i="5"/>
  <c r="W1680" i="5"/>
  <c r="AB1681" i="5"/>
  <c r="AB941" i="5"/>
  <c r="W940" i="5"/>
  <c r="X940" i="5"/>
  <c r="W885" i="5"/>
  <c r="AB886" i="5"/>
  <c r="X885" i="5"/>
  <c r="X2214" i="5"/>
  <c r="W2214" i="5"/>
  <c r="AB2215" i="5"/>
  <c r="W1734" i="5"/>
  <c r="AB1735" i="5"/>
  <c r="X1734" i="5"/>
  <c r="X991" i="5"/>
  <c r="W991" i="5"/>
  <c r="AB992" i="5"/>
  <c r="AB304" i="5"/>
  <c r="W303" i="5"/>
  <c r="X303" i="5"/>
  <c r="W779" i="5"/>
  <c r="X779" i="5"/>
  <c r="AB780" i="5"/>
  <c r="AB570" i="5"/>
  <c r="X569" i="5"/>
  <c r="W569" i="5"/>
  <c r="W2052" i="5"/>
  <c r="X2052" i="5"/>
  <c r="AB2053" i="5"/>
  <c r="W728" i="5"/>
  <c r="X728" i="5"/>
  <c r="AB729" i="5"/>
  <c r="X356" i="5"/>
  <c r="W356" i="5"/>
  <c r="AB357" i="5"/>
  <c r="AB463" i="5"/>
  <c r="X462" i="5"/>
  <c r="W462" i="5"/>
  <c r="AB1152" i="5"/>
  <c r="X1151" i="5"/>
  <c r="W1151" i="5"/>
  <c r="X2158" i="5"/>
  <c r="W2158" i="5"/>
  <c r="AB2159" i="5"/>
  <c r="AB1418" i="5"/>
  <c r="W1417" i="5"/>
  <c r="X1417" i="5"/>
  <c r="AB1523" i="5"/>
  <c r="X1522" i="5"/>
  <c r="W1522" i="5"/>
  <c r="W1575" i="5"/>
  <c r="AB1576" i="5"/>
  <c r="X1575" i="5"/>
  <c r="X1311" i="5"/>
  <c r="W1311" i="5"/>
  <c r="AB1312" i="5"/>
  <c r="AB1947" i="5"/>
  <c r="W1946" i="5"/>
  <c r="X1946" i="5"/>
  <c r="AB837" i="5"/>
  <c r="W836" i="5"/>
  <c r="X836" i="5"/>
  <c r="W729" i="5"/>
  <c r="X729" i="5"/>
  <c r="AB730" i="5"/>
  <c r="AB571" i="5"/>
  <c r="W570" i="5"/>
  <c r="X570" i="5"/>
  <c r="X1632" i="5"/>
  <c r="AB1633" i="5"/>
  <c r="W1632" i="5"/>
  <c r="AB517" i="5"/>
  <c r="X516" i="5"/>
  <c r="W516" i="5"/>
  <c r="AB781" i="5"/>
  <c r="X780" i="5"/>
  <c r="W780" i="5"/>
  <c r="X304" i="5"/>
  <c r="AB305" i="5"/>
  <c r="W304" i="5"/>
  <c r="AB887" i="5"/>
  <c r="X886" i="5"/>
  <c r="W886" i="5"/>
  <c r="AB942" i="5"/>
  <c r="W941" i="5"/>
  <c r="X941" i="5"/>
  <c r="AB1205" i="5"/>
  <c r="X1204" i="5"/>
  <c r="W1204" i="5"/>
  <c r="W1840" i="5"/>
  <c r="AB1841" i="5"/>
  <c r="X1840" i="5"/>
  <c r="W410" i="5"/>
  <c r="X410" i="5"/>
  <c r="AB411" i="5"/>
  <c r="AB2110" i="5"/>
  <c r="W2109" i="5"/>
  <c r="X2109" i="5"/>
  <c r="W1047" i="5"/>
  <c r="AB1048" i="5"/>
  <c r="X1047" i="5"/>
  <c r="X1893" i="5"/>
  <c r="W1893" i="5"/>
  <c r="AB1894" i="5"/>
  <c r="X1259" i="5"/>
  <c r="W1259" i="5"/>
  <c r="AB1260" i="5"/>
  <c r="AB1366" i="5"/>
  <c r="W1365" i="5"/>
  <c r="X1365" i="5"/>
  <c r="AB993" i="5"/>
  <c r="W992" i="5"/>
  <c r="X992" i="5"/>
  <c r="X1735" i="5"/>
  <c r="AB1736" i="5"/>
  <c r="W1735" i="5"/>
  <c r="W2215" i="5"/>
  <c r="X2215" i="5"/>
  <c r="AB2216" i="5"/>
  <c r="W1681" i="5"/>
  <c r="X1681" i="5"/>
  <c r="AB1682" i="5"/>
  <c r="W1470" i="5"/>
  <c r="AB1471" i="5"/>
  <c r="X1470" i="5"/>
  <c r="AB1788" i="5"/>
  <c r="X1787" i="5"/>
  <c r="W1787" i="5"/>
  <c r="X1099" i="5"/>
  <c r="W1099" i="5"/>
  <c r="AB1100" i="5"/>
  <c r="X2000" i="5"/>
  <c r="W2000" i="5"/>
  <c r="AB2001" i="5"/>
  <c r="W621" i="5"/>
  <c r="AB622" i="5"/>
  <c r="X621" i="5"/>
  <c r="W2053" i="5"/>
  <c r="X2053" i="5"/>
  <c r="AB2054" i="5"/>
  <c r="AB676" i="5"/>
  <c r="X675" i="5"/>
  <c r="W675" i="5"/>
  <c r="W357" i="5"/>
  <c r="AB358" i="5"/>
  <c r="X357" i="5"/>
  <c r="X463" i="5"/>
  <c r="AB464" i="5"/>
  <c r="W463" i="5"/>
  <c r="W1152" i="5"/>
  <c r="X1152" i="5"/>
  <c r="AB1153" i="5"/>
  <c r="X2159" i="5"/>
  <c r="W2159" i="5"/>
  <c r="AB2160" i="5"/>
  <c r="W1947" i="5"/>
  <c r="X1947" i="5"/>
  <c r="AB1948" i="5"/>
  <c r="X1418" i="5"/>
  <c r="AB1419" i="5"/>
  <c r="W1418" i="5"/>
  <c r="X1312" i="5"/>
  <c r="W1312" i="5"/>
  <c r="AB1313" i="5"/>
  <c r="AB1577" i="5"/>
  <c r="W1576" i="5"/>
  <c r="X1576" i="5"/>
  <c r="X1523" i="5"/>
  <c r="AB1524" i="5"/>
  <c r="W1523" i="5"/>
  <c r="AB838" i="5"/>
  <c r="X837" i="5"/>
  <c r="W837" i="5"/>
  <c r="AB2055" i="5"/>
  <c r="W2054" i="5"/>
  <c r="X2054" i="5"/>
  <c r="X676" i="5"/>
  <c r="W676" i="5"/>
  <c r="AB677" i="5"/>
  <c r="W1471" i="5"/>
  <c r="X1471" i="5"/>
  <c r="AB1472" i="5"/>
  <c r="X887" i="5"/>
  <c r="W887" i="5"/>
  <c r="AB888" i="5"/>
  <c r="W305" i="5"/>
  <c r="X305" i="5"/>
  <c r="AB306" i="5"/>
  <c r="W781" i="5"/>
  <c r="X781" i="5"/>
  <c r="AB782" i="5"/>
  <c r="X1633" i="5"/>
  <c r="W1633" i="5"/>
  <c r="AB1634" i="5"/>
  <c r="AB572" i="5"/>
  <c r="X571" i="5"/>
  <c r="W571" i="5"/>
  <c r="W622" i="5"/>
  <c r="X622" i="5"/>
  <c r="AB623" i="5"/>
  <c r="W2216" i="5"/>
  <c r="X2216" i="5"/>
  <c r="AB2217" i="5"/>
  <c r="AB1737" i="5"/>
  <c r="X1736" i="5"/>
  <c r="W1736" i="5"/>
  <c r="X993" i="5"/>
  <c r="AB994" i="5"/>
  <c r="W993" i="5"/>
  <c r="AB1367" i="5"/>
  <c r="X1366" i="5"/>
  <c r="W1366" i="5"/>
  <c r="AB1895" i="5"/>
  <c r="W1894" i="5"/>
  <c r="X1894" i="5"/>
  <c r="AB1049" i="5"/>
  <c r="W1048" i="5"/>
  <c r="X1048" i="5"/>
  <c r="W2110" i="5"/>
  <c r="X2110" i="5"/>
  <c r="AB2111" i="5"/>
  <c r="X942" i="5"/>
  <c r="AB943" i="5"/>
  <c r="W942" i="5"/>
  <c r="X730" i="5"/>
  <c r="AB731" i="5"/>
  <c r="W730" i="5"/>
  <c r="W1100" i="5"/>
  <c r="AB1101" i="5"/>
  <c r="X1100" i="5"/>
  <c r="AB1683" i="5"/>
  <c r="W1682" i="5"/>
  <c r="X1682" i="5"/>
  <c r="W1260" i="5"/>
  <c r="X1260" i="5"/>
  <c r="AB1261" i="5"/>
  <c r="W411" i="5"/>
  <c r="AB412" i="5"/>
  <c r="X411" i="5"/>
  <c r="X1841" i="5"/>
  <c r="AB1842" i="5"/>
  <c r="W1841" i="5"/>
  <c r="W1205" i="5"/>
  <c r="X1205" i="5"/>
  <c r="AB1206" i="5"/>
  <c r="AB518" i="5"/>
  <c r="X517" i="5"/>
  <c r="W517" i="5"/>
  <c r="X2001" i="5"/>
  <c r="AB2002" i="5"/>
  <c r="W2001" i="5"/>
  <c r="X1788" i="5"/>
  <c r="AB1789" i="5"/>
  <c r="W1788" i="5"/>
  <c r="AB359" i="5"/>
  <c r="W358" i="5"/>
  <c r="X358" i="5"/>
  <c r="W464" i="5"/>
  <c r="AB465" i="5"/>
  <c r="X464" i="5"/>
  <c r="W1153" i="5"/>
  <c r="AB1154" i="5"/>
  <c r="X1153" i="5"/>
  <c r="AB2161" i="5"/>
  <c r="X2160" i="5"/>
  <c r="W2160" i="5"/>
  <c r="X1313" i="5"/>
  <c r="W1313" i="5"/>
  <c r="AB1314" i="5"/>
  <c r="AB839" i="5"/>
  <c r="W838" i="5"/>
  <c r="X838" i="5"/>
  <c r="X1948" i="5"/>
  <c r="AB1949" i="5"/>
  <c r="W1948" i="5"/>
  <c r="X1524" i="5"/>
  <c r="W1524" i="5"/>
  <c r="AB1525" i="5"/>
  <c r="AB1578" i="5"/>
  <c r="X1577" i="5"/>
  <c r="W1577" i="5"/>
  <c r="X1419" i="5"/>
  <c r="W1419" i="5"/>
  <c r="AB1420" i="5"/>
  <c r="W2002" i="5"/>
  <c r="X2002" i="5"/>
  <c r="AB2003" i="5"/>
  <c r="W518" i="5"/>
  <c r="AB519" i="5"/>
  <c r="X518" i="5"/>
  <c r="W1206" i="5"/>
  <c r="AB1207" i="5"/>
  <c r="X1206" i="5"/>
  <c r="AB1843" i="5"/>
  <c r="X1842" i="5"/>
  <c r="W1842" i="5"/>
  <c r="W1683" i="5"/>
  <c r="AB1684" i="5"/>
  <c r="X1683" i="5"/>
  <c r="X1367" i="5"/>
  <c r="AB1368" i="5"/>
  <c r="W1367" i="5"/>
  <c r="W623" i="5"/>
  <c r="AB624" i="5"/>
  <c r="X623" i="5"/>
  <c r="X572" i="5"/>
  <c r="AB573" i="5"/>
  <c r="W572" i="5"/>
  <c r="W1634" i="5"/>
  <c r="X1634" i="5"/>
  <c r="AB1635" i="5"/>
  <c r="AB1473" i="5"/>
  <c r="W1472" i="5"/>
  <c r="X1472" i="5"/>
  <c r="W1789" i="5"/>
  <c r="AB1790" i="5"/>
  <c r="X1789" i="5"/>
  <c r="W1261" i="5"/>
  <c r="AB1262" i="5"/>
  <c r="X1261" i="5"/>
  <c r="X2111" i="5"/>
  <c r="W2111" i="5"/>
  <c r="AB2112" i="5"/>
  <c r="AB1896" i="5"/>
  <c r="W1895" i="5"/>
  <c r="X1895" i="5"/>
  <c r="AB995" i="5"/>
  <c r="W994" i="5"/>
  <c r="X994" i="5"/>
  <c r="X1737" i="5"/>
  <c r="W1737" i="5"/>
  <c r="AB1738" i="5"/>
  <c r="X888" i="5"/>
  <c r="AB889" i="5"/>
  <c r="W888" i="5"/>
  <c r="X1101" i="5"/>
  <c r="W1101" i="5"/>
  <c r="AB1102" i="5"/>
  <c r="AB1050" i="5"/>
  <c r="X1049" i="5"/>
  <c r="W1049" i="5"/>
  <c r="X2217" i="5"/>
  <c r="W2217" i="5"/>
  <c r="AB2218" i="5"/>
  <c r="X306" i="5"/>
  <c r="W306" i="5"/>
  <c r="AB307" i="5"/>
  <c r="W677" i="5"/>
  <c r="AB678" i="5"/>
  <c r="X677" i="5"/>
  <c r="AB413" i="5"/>
  <c r="X412" i="5"/>
  <c r="W412" i="5"/>
  <c r="X731" i="5"/>
  <c r="W731" i="5"/>
  <c r="AB732" i="5"/>
  <c r="W943" i="5"/>
  <c r="X943" i="5"/>
  <c r="AB944" i="5"/>
  <c r="W782" i="5"/>
  <c r="AB783" i="5"/>
  <c r="X782" i="5"/>
  <c r="W2055" i="5"/>
  <c r="AB2056" i="5"/>
  <c r="X2055" i="5"/>
  <c r="X359" i="5"/>
  <c r="W359" i="5"/>
  <c r="AB360" i="5"/>
  <c r="X465" i="5"/>
  <c r="W465" i="5"/>
  <c r="AB466" i="5"/>
  <c r="X2161" i="5"/>
  <c r="W2161" i="5"/>
  <c r="AB2162" i="5"/>
  <c r="X1154" i="5"/>
  <c r="W1154" i="5"/>
  <c r="AB1155" i="5"/>
  <c r="W1420" i="5"/>
  <c r="AB1421" i="5"/>
  <c r="X1420" i="5"/>
  <c r="AB1579" i="5"/>
  <c r="X1578" i="5"/>
  <c r="W1578" i="5"/>
  <c r="AB1526" i="5"/>
  <c r="W1525" i="5"/>
  <c r="X1525" i="5"/>
  <c r="W1949" i="5"/>
  <c r="X1949" i="5"/>
  <c r="AB1950" i="5"/>
  <c r="W839" i="5"/>
  <c r="X839" i="5"/>
  <c r="AB840" i="5"/>
  <c r="X1314" i="5"/>
  <c r="W1314" i="5"/>
  <c r="AB1315" i="5"/>
  <c r="X889" i="5"/>
  <c r="W889" i="5"/>
  <c r="AB890" i="5"/>
  <c r="AB1685" i="5"/>
  <c r="X1684" i="5"/>
  <c r="W1684" i="5"/>
  <c r="AB520" i="5"/>
  <c r="W519" i="5"/>
  <c r="X519" i="5"/>
  <c r="W732" i="5"/>
  <c r="AB733" i="5"/>
  <c r="X732" i="5"/>
  <c r="X413" i="5"/>
  <c r="W413" i="5"/>
  <c r="AB414" i="5"/>
  <c r="AB679" i="5"/>
  <c r="W678" i="5"/>
  <c r="X678" i="5"/>
  <c r="X2218" i="5"/>
  <c r="AB2219" i="5"/>
  <c r="W2218" i="5"/>
  <c r="W1050" i="5"/>
  <c r="X1050" i="5"/>
  <c r="AB1051" i="5"/>
  <c r="W1102" i="5"/>
  <c r="X1102" i="5"/>
  <c r="AB1103" i="5"/>
  <c r="W1738" i="5"/>
  <c r="AB1739" i="5"/>
  <c r="X1738" i="5"/>
  <c r="W1896" i="5"/>
  <c r="AB1897" i="5"/>
  <c r="X1896" i="5"/>
  <c r="X1368" i="5"/>
  <c r="AB1369" i="5"/>
  <c r="W1368" i="5"/>
  <c r="X1207" i="5"/>
  <c r="AB1208" i="5"/>
  <c r="W1207" i="5"/>
  <c r="AB784" i="5"/>
  <c r="W783" i="5"/>
  <c r="X783" i="5"/>
  <c r="X995" i="5"/>
  <c r="W995" i="5"/>
  <c r="AB996" i="5"/>
  <c r="AB2113" i="5"/>
  <c r="X2112" i="5"/>
  <c r="W2112" i="5"/>
  <c r="AB1791" i="5"/>
  <c r="X1790" i="5"/>
  <c r="W1790" i="5"/>
  <c r="X1473" i="5"/>
  <c r="W1473" i="5"/>
  <c r="AB1474" i="5"/>
  <c r="X624" i="5"/>
  <c r="W624" i="5"/>
  <c r="AB625" i="5"/>
  <c r="X2003" i="5"/>
  <c r="W2003" i="5"/>
  <c r="AB2004" i="5"/>
  <c r="W2056" i="5"/>
  <c r="AB2057" i="5"/>
  <c r="X2056" i="5"/>
  <c r="AB945" i="5"/>
  <c r="X944" i="5"/>
  <c r="W944" i="5"/>
  <c r="X307" i="5"/>
  <c r="AB308" i="5"/>
  <c r="W307" i="5"/>
  <c r="X1262" i="5"/>
  <c r="AB1263" i="5"/>
  <c r="W1262" i="5"/>
  <c r="W1635" i="5"/>
  <c r="X1635" i="5"/>
  <c r="AB1636" i="5"/>
  <c r="X573" i="5"/>
  <c r="W573" i="5"/>
  <c r="AB574" i="5"/>
  <c r="AB1844" i="5"/>
  <c r="W1843" i="5"/>
  <c r="X1843" i="5"/>
  <c r="AB361" i="5"/>
  <c r="X360" i="5"/>
  <c r="W360" i="5"/>
  <c r="W466" i="5"/>
  <c r="X466" i="5"/>
  <c r="AB467" i="5"/>
  <c r="X2162" i="5"/>
  <c r="W2162" i="5"/>
  <c r="AB2163" i="5"/>
  <c r="AB1156" i="5"/>
  <c r="X1155" i="5"/>
  <c r="W1155" i="5"/>
  <c r="X1950" i="5"/>
  <c r="AB1951" i="5"/>
  <c r="W1950" i="5"/>
  <c r="AB1580" i="5"/>
  <c r="X1579" i="5"/>
  <c r="W1579" i="5"/>
  <c r="W840" i="5"/>
  <c r="AB841" i="5"/>
  <c r="X840" i="5"/>
  <c r="AB1527" i="5"/>
  <c r="X1526" i="5"/>
  <c r="W1526" i="5"/>
  <c r="X1315" i="5"/>
  <c r="AB1316" i="5"/>
  <c r="W1315" i="5"/>
  <c r="X1421" i="5"/>
  <c r="AB1422" i="5"/>
  <c r="W1421" i="5"/>
  <c r="X2004" i="5"/>
  <c r="W2004" i="5"/>
  <c r="AB2005" i="5"/>
  <c r="AB2114" i="5"/>
  <c r="W2113" i="5"/>
  <c r="X2113" i="5"/>
  <c r="AB1370" i="5"/>
  <c r="X1369" i="5"/>
  <c r="W1369" i="5"/>
  <c r="AB734" i="5"/>
  <c r="X733" i="5"/>
  <c r="W733" i="5"/>
  <c r="X1844" i="5"/>
  <c r="W1844" i="5"/>
  <c r="AB1845" i="5"/>
  <c r="W1636" i="5"/>
  <c r="AB1637" i="5"/>
  <c r="X1636" i="5"/>
  <c r="AB1264" i="5"/>
  <c r="X1263" i="5"/>
  <c r="W1263" i="5"/>
  <c r="W945" i="5"/>
  <c r="X945" i="5"/>
  <c r="AB946" i="5"/>
  <c r="W1474" i="5"/>
  <c r="AB1475" i="5"/>
  <c r="X1474" i="5"/>
  <c r="AB997" i="5"/>
  <c r="W996" i="5"/>
  <c r="X996" i="5"/>
  <c r="X1208" i="5"/>
  <c r="AB1209" i="5"/>
  <c r="W1208" i="5"/>
  <c r="X1739" i="5"/>
  <c r="AB1740" i="5"/>
  <c r="W1739" i="5"/>
  <c r="X1051" i="5"/>
  <c r="AB1052" i="5"/>
  <c r="W1051" i="5"/>
  <c r="W2219" i="5"/>
  <c r="X2219" i="5"/>
  <c r="AB2220" i="5"/>
  <c r="X679" i="5"/>
  <c r="AB680" i="5"/>
  <c r="W679" i="5"/>
  <c r="W574" i="5"/>
  <c r="AB575" i="5"/>
  <c r="X574" i="5"/>
  <c r="X625" i="5"/>
  <c r="AB626" i="5"/>
  <c r="W625" i="5"/>
  <c r="W1791" i="5"/>
  <c r="X1791" i="5"/>
  <c r="AB1792" i="5"/>
  <c r="X1897" i="5"/>
  <c r="W1897" i="5"/>
  <c r="AB1898" i="5"/>
  <c r="W1103" i="5"/>
  <c r="AB1104" i="5"/>
  <c r="X1103" i="5"/>
  <c r="AB415" i="5"/>
  <c r="X414" i="5"/>
  <c r="W414" i="5"/>
  <c r="W1685" i="5"/>
  <c r="AB1686" i="5"/>
  <c r="X1685" i="5"/>
  <c r="X890" i="5"/>
  <c r="W890" i="5"/>
  <c r="AB891" i="5"/>
  <c r="W308" i="5"/>
  <c r="X308" i="5"/>
  <c r="AB309" i="5"/>
  <c r="W2057" i="5"/>
  <c r="X2057" i="5"/>
  <c r="AB2058" i="5"/>
  <c r="W784" i="5"/>
  <c r="AB785" i="5"/>
  <c r="X784" i="5"/>
  <c r="X520" i="5"/>
  <c r="AB521" i="5"/>
  <c r="W520" i="5"/>
  <c r="AB362" i="5"/>
  <c r="W361" i="5"/>
  <c r="X361" i="5"/>
  <c r="AB468" i="5"/>
  <c r="W467" i="5"/>
  <c r="X467" i="5"/>
  <c r="X1156" i="5"/>
  <c r="AB1157" i="5"/>
  <c r="W1156" i="5"/>
  <c r="W2163" i="5"/>
  <c r="AB2164" i="5"/>
  <c r="X2163" i="5"/>
  <c r="W1422" i="5"/>
  <c r="AB1423" i="5"/>
  <c r="X1422" i="5"/>
  <c r="AB842" i="5"/>
  <c r="W841" i="5"/>
  <c r="X841" i="5"/>
  <c r="X1580" i="5"/>
  <c r="AB1581" i="5"/>
  <c r="W1580" i="5"/>
  <c r="AB1317" i="5"/>
  <c r="W1316" i="5"/>
  <c r="X1316" i="5"/>
  <c r="AB1528" i="5"/>
  <c r="X1527" i="5"/>
  <c r="W1527" i="5"/>
  <c r="X1951" i="5"/>
  <c r="AB1952" i="5"/>
  <c r="W1951" i="5"/>
  <c r="X1104" i="5"/>
  <c r="W1104" i="5"/>
  <c r="AB1105" i="5"/>
  <c r="W1792" i="5"/>
  <c r="AB1793" i="5"/>
  <c r="X1792" i="5"/>
  <c r="X626" i="5"/>
  <c r="AB627" i="5"/>
  <c r="W626" i="5"/>
  <c r="W680" i="5"/>
  <c r="AB681" i="5"/>
  <c r="X680" i="5"/>
  <c r="X1209" i="5"/>
  <c r="W1209" i="5"/>
  <c r="AB1210" i="5"/>
  <c r="X997" i="5"/>
  <c r="W997" i="5"/>
  <c r="AB998" i="5"/>
  <c r="AB1265" i="5"/>
  <c r="W1264" i="5"/>
  <c r="X1264" i="5"/>
  <c r="X1845" i="5"/>
  <c r="W1845" i="5"/>
  <c r="AB1846" i="5"/>
  <c r="AB522" i="5"/>
  <c r="W521" i="5"/>
  <c r="X521" i="5"/>
  <c r="AB310" i="5"/>
  <c r="X309" i="5"/>
  <c r="W309" i="5"/>
  <c r="X575" i="5"/>
  <c r="AB576" i="5"/>
  <c r="W575" i="5"/>
  <c r="AB1741" i="5"/>
  <c r="X1740" i="5"/>
  <c r="W1740" i="5"/>
  <c r="X734" i="5"/>
  <c r="AB735" i="5"/>
  <c r="W734" i="5"/>
  <c r="AB2115" i="5"/>
  <c r="X2114" i="5"/>
  <c r="W2114" i="5"/>
  <c r="W2005" i="5"/>
  <c r="X2005" i="5"/>
  <c r="AB2006" i="5"/>
  <c r="X785" i="5"/>
  <c r="W785" i="5"/>
  <c r="AB786" i="5"/>
  <c r="X2058" i="5"/>
  <c r="W2058" i="5"/>
  <c r="AB2059" i="5"/>
  <c r="X891" i="5"/>
  <c r="W891" i="5"/>
  <c r="AB892" i="5"/>
  <c r="W1686" i="5"/>
  <c r="AB1687" i="5"/>
  <c r="X1686" i="5"/>
  <c r="AB416" i="5"/>
  <c r="W415" i="5"/>
  <c r="X415" i="5"/>
  <c r="AB1899" i="5"/>
  <c r="X1898" i="5"/>
  <c r="W1898" i="5"/>
  <c r="X2220" i="5"/>
  <c r="W2220" i="5"/>
  <c r="AB2221" i="5"/>
  <c r="X1052" i="5"/>
  <c r="W1052" i="5"/>
  <c r="AB1053" i="5"/>
  <c r="AB1476" i="5"/>
  <c r="X1475" i="5"/>
  <c r="W1475" i="5"/>
  <c r="AB1638" i="5"/>
  <c r="W1637" i="5"/>
  <c r="X1637" i="5"/>
  <c r="X946" i="5"/>
  <c r="AB947" i="5"/>
  <c r="W946" i="5"/>
  <c r="X1370" i="5"/>
  <c r="W1370" i="5"/>
  <c r="AB1371" i="5"/>
  <c r="W362" i="5"/>
  <c r="AB363" i="5"/>
  <c r="X362" i="5"/>
  <c r="AB469" i="5"/>
  <c r="W468" i="5"/>
  <c r="X468" i="5"/>
  <c r="X2164" i="5"/>
  <c r="W2164" i="5"/>
  <c r="AB2165" i="5"/>
  <c r="X1157" i="5"/>
  <c r="W1157" i="5"/>
  <c r="AB1158" i="5"/>
  <c r="W1952" i="5"/>
  <c r="X1952" i="5"/>
  <c r="AB1953" i="5"/>
  <c r="W1528" i="5"/>
  <c r="X1528" i="5"/>
  <c r="AB1529" i="5"/>
  <c r="X1581" i="5"/>
  <c r="W1581" i="5"/>
  <c r="AB1582" i="5"/>
  <c r="X842" i="5"/>
  <c r="AB843" i="5"/>
  <c r="W842" i="5"/>
  <c r="W1423" i="5"/>
  <c r="X1423" i="5"/>
  <c r="AB1424" i="5"/>
  <c r="X1317" i="5"/>
  <c r="W1317" i="5"/>
  <c r="AB1318" i="5"/>
  <c r="AB948" i="5"/>
  <c r="W947" i="5"/>
  <c r="X947" i="5"/>
  <c r="W1371" i="5"/>
  <c r="X1371" i="5"/>
  <c r="AB1372" i="5"/>
  <c r="AB1900" i="5"/>
  <c r="W1899" i="5"/>
  <c r="X1899" i="5"/>
  <c r="AB2007" i="5"/>
  <c r="W2006" i="5"/>
  <c r="X2006" i="5"/>
  <c r="AB577" i="5"/>
  <c r="X576" i="5"/>
  <c r="W576" i="5"/>
  <c r="X522" i="5"/>
  <c r="AB523" i="5"/>
  <c r="W522" i="5"/>
  <c r="W1846" i="5"/>
  <c r="X1846" i="5"/>
  <c r="AB1847" i="5"/>
  <c r="X627" i="5"/>
  <c r="AB628" i="5"/>
  <c r="W627" i="5"/>
  <c r="X1687" i="5"/>
  <c r="W1687" i="5"/>
  <c r="AB1688" i="5"/>
  <c r="X786" i="5"/>
  <c r="W786" i="5"/>
  <c r="AB787" i="5"/>
  <c r="AB2116" i="5"/>
  <c r="X2115" i="5"/>
  <c r="W2115" i="5"/>
  <c r="X1265" i="5"/>
  <c r="AB1266" i="5"/>
  <c r="W1265" i="5"/>
  <c r="X1210" i="5"/>
  <c r="AB1211" i="5"/>
  <c r="W1210" i="5"/>
  <c r="W681" i="5"/>
  <c r="AB682" i="5"/>
  <c r="X681" i="5"/>
  <c r="X1105" i="5"/>
  <c r="W1105" i="5"/>
  <c r="AB1106" i="5"/>
  <c r="X1476" i="5"/>
  <c r="W1476" i="5"/>
  <c r="AB1477" i="5"/>
  <c r="X2221" i="5"/>
  <c r="W2221" i="5"/>
  <c r="AB2222" i="5"/>
  <c r="W2059" i="5"/>
  <c r="X2059" i="5"/>
  <c r="AB2060" i="5"/>
  <c r="AB1742" i="5"/>
  <c r="W1741" i="5"/>
  <c r="X1741" i="5"/>
  <c r="X310" i="5"/>
  <c r="W310" i="5"/>
  <c r="AB311" i="5"/>
  <c r="X998" i="5"/>
  <c r="AB999" i="5"/>
  <c r="W998" i="5"/>
  <c r="X1638" i="5"/>
  <c r="W1638" i="5"/>
  <c r="AB1639" i="5"/>
  <c r="X1053" i="5"/>
  <c r="AB1054" i="5"/>
  <c r="W1053" i="5"/>
  <c r="AB417" i="5"/>
  <c r="W416" i="5"/>
  <c r="X416" i="5"/>
  <c r="X892" i="5"/>
  <c r="AB893" i="5"/>
  <c r="W892" i="5"/>
  <c r="W735" i="5"/>
  <c r="X735" i="5"/>
  <c r="AB736" i="5"/>
  <c r="X1793" i="5"/>
  <c r="W1793" i="5"/>
  <c r="AB1794" i="5"/>
  <c r="AB364" i="5"/>
  <c r="W363" i="5"/>
  <c r="X363" i="5"/>
  <c r="X469" i="5"/>
  <c r="W469" i="5"/>
  <c r="AB470" i="5"/>
  <c r="AB2166" i="5"/>
  <c r="X2165" i="5"/>
  <c r="W2165" i="5"/>
  <c r="W1158" i="5"/>
  <c r="AB1159" i="5"/>
  <c r="X1158" i="5"/>
  <c r="AB1583" i="5"/>
  <c r="X1582" i="5"/>
  <c r="W1582" i="5"/>
  <c r="W1953" i="5"/>
  <c r="AB1954" i="5"/>
  <c r="X1953" i="5"/>
  <c r="X1424" i="5"/>
  <c r="AB1425" i="5"/>
  <c r="W1424" i="5"/>
  <c r="X843" i="5"/>
  <c r="AB844" i="5"/>
  <c r="W843" i="5"/>
  <c r="X1529" i="5"/>
  <c r="AB1530" i="5"/>
  <c r="W1529" i="5"/>
  <c r="AB1319" i="5"/>
  <c r="X1318" i="5"/>
  <c r="W1318" i="5"/>
  <c r="X736" i="5"/>
  <c r="AB737" i="5"/>
  <c r="W736" i="5"/>
  <c r="AB894" i="5"/>
  <c r="X893" i="5"/>
  <c r="W893" i="5"/>
  <c r="W417" i="5"/>
  <c r="AB418" i="5"/>
  <c r="X417" i="5"/>
  <c r="W1054" i="5"/>
  <c r="X1054" i="5"/>
  <c r="AB1055" i="5"/>
  <c r="X311" i="5"/>
  <c r="AB312" i="5"/>
  <c r="W311" i="5"/>
  <c r="AB2223" i="5"/>
  <c r="W2222" i="5"/>
  <c r="X2222" i="5"/>
  <c r="AB1267" i="5"/>
  <c r="W1266" i="5"/>
  <c r="X1266" i="5"/>
  <c r="X2007" i="5"/>
  <c r="AB2008" i="5"/>
  <c r="W2007" i="5"/>
  <c r="AB1373" i="5"/>
  <c r="W1372" i="5"/>
  <c r="X1372" i="5"/>
  <c r="W1794" i="5"/>
  <c r="AB1795" i="5"/>
  <c r="X1794" i="5"/>
  <c r="AB1743" i="5"/>
  <c r="W1742" i="5"/>
  <c r="X1742" i="5"/>
  <c r="AB2061" i="5"/>
  <c r="X2060" i="5"/>
  <c r="W2060" i="5"/>
  <c r="AB1212" i="5"/>
  <c r="W1211" i="5"/>
  <c r="X1211" i="5"/>
  <c r="AB629" i="5"/>
  <c r="W628" i="5"/>
  <c r="X628" i="5"/>
  <c r="AB578" i="5"/>
  <c r="X577" i="5"/>
  <c r="W577" i="5"/>
  <c r="W948" i="5"/>
  <c r="AB949" i="5"/>
  <c r="X948" i="5"/>
  <c r="AB1640" i="5"/>
  <c r="X1639" i="5"/>
  <c r="W1639" i="5"/>
  <c r="X999" i="5"/>
  <c r="AB1000" i="5"/>
  <c r="W999" i="5"/>
  <c r="X1106" i="5"/>
  <c r="W1106" i="5"/>
  <c r="AB1107" i="5"/>
  <c r="AB683" i="5"/>
  <c r="X682" i="5"/>
  <c r="W682" i="5"/>
  <c r="W2116" i="5"/>
  <c r="AB2117" i="5"/>
  <c r="X2116" i="5"/>
  <c r="W1688" i="5"/>
  <c r="AB1689" i="5"/>
  <c r="X1688" i="5"/>
  <c r="X1477" i="5"/>
  <c r="W1477" i="5"/>
  <c r="AB1478" i="5"/>
  <c r="AB788" i="5"/>
  <c r="W787" i="5"/>
  <c r="X787" i="5"/>
  <c r="X1847" i="5"/>
  <c r="AB1848" i="5"/>
  <c r="W1847" i="5"/>
  <c r="X523" i="5"/>
  <c r="AB524" i="5"/>
  <c r="W523" i="5"/>
  <c r="AB1901" i="5"/>
  <c r="X1900" i="5"/>
  <c r="W1900" i="5"/>
  <c r="X364" i="5"/>
  <c r="AB365" i="5"/>
  <c r="W364" i="5"/>
  <c r="X470" i="5"/>
  <c r="W470" i="5"/>
  <c r="AB471" i="5"/>
  <c r="X1159" i="5"/>
  <c r="AB1160" i="5"/>
  <c r="W1159" i="5"/>
  <c r="X2166" i="5"/>
  <c r="AB2167" i="5"/>
  <c r="W2166" i="5"/>
  <c r="AB1320" i="5"/>
  <c r="X1319" i="5"/>
  <c r="W1319" i="5"/>
  <c r="X1425" i="5"/>
  <c r="W1425" i="5"/>
  <c r="AB1426" i="5"/>
  <c r="W1530" i="5"/>
  <c r="X1530" i="5"/>
  <c r="AB1531" i="5"/>
  <c r="AB845" i="5"/>
  <c r="X844" i="5"/>
  <c r="W844" i="5"/>
  <c r="AB1955" i="5"/>
  <c r="W1954" i="5"/>
  <c r="X1954" i="5"/>
  <c r="X1583" i="5"/>
  <c r="AB1584" i="5"/>
  <c r="W1583" i="5"/>
  <c r="X1107" i="5"/>
  <c r="AB1108" i="5"/>
  <c r="W1107" i="5"/>
  <c r="W1000" i="5"/>
  <c r="X1000" i="5"/>
  <c r="AB1001" i="5"/>
  <c r="X1640" i="5"/>
  <c r="AB1641" i="5"/>
  <c r="W1640" i="5"/>
  <c r="AB1744" i="5"/>
  <c r="X1743" i="5"/>
  <c r="W1743" i="5"/>
  <c r="AB419" i="5"/>
  <c r="X418" i="5"/>
  <c r="W418" i="5"/>
  <c r="W894" i="5"/>
  <c r="X894" i="5"/>
  <c r="AB895" i="5"/>
  <c r="AB789" i="5"/>
  <c r="W788" i="5"/>
  <c r="X788" i="5"/>
  <c r="X2117" i="5"/>
  <c r="AB2118" i="5"/>
  <c r="W2117" i="5"/>
  <c r="AB579" i="5"/>
  <c r="W578" i="5"/>
  <c r="X578" i="5"/>
  <c r="X2061" i="5"/>
  <c r="AB2062" i="5"/>
  <c r="W2061" i="5"/>
  <c r="X1055" i="5"/>
  <c r="AB1056" i="5"/>
  <c r="W1055" i="5"/>
  <c r="W1901" i="5"/>
  <c r="AB1902" i="5"/>
  <c r="X1901" i="5"/>
  <c r="AB1849" i="5"/>
  <c r="W1848" i="5"/>
  <c r="X1848" i="5"/>
  <c r="X1478" i="5"/>
  <c r="AB1479" i="5"/>
  <c r="W1478" i="5"/>
  <c r="W1689" i="5"/>
  <c r="AB1690" i="5"/>
  <c r="X1689" i="5"/>
  <c r="AB950" i="5"/>
  <c r="X949" i="5"/>
  <c r="W949" i="5"/>
  <c r="W1212" i="5"/>
  <c r="X1212" i="5"/>
  <c r="AB1213" i="5"/>
  <c r="X1795" i="5"/>
  <c r="AB1796" i="5"/>
  <c r="W1795" i="5"/>
  <c r="X1373" i="5"/>
  <c r="AB1374" i="5"/>
  <c r="W1373" i="5"/>
  <c r="X2223" i="5"/>
  <c r="AB2224" i="5"/>
  <c r="W2223" i="5"/>
  <c r="X737" i="5"/>
  <c r="W737" i="5"/>
  <c r="AB738" i="5"/>
  <c r="AB525" i="5"/>
  <c r="X524" i="5"/>
  <c r="W524" i="5"/>
  <c r="AB684" i="5"/>
  <c r="W683" i="5"/>
  <c r="X683" i="5"/>
  <c r="X629" i="5"/>
  <c r="AB630" i="5"/>
  <c r="W629" i="5"/>
  <c r="X2008" i="5"/>
  <c r="W2008" i="5"/>
  <c r="AB2009" i="5"/>
  <c r="AB1268" i="5"/>
  <c r="W1267" i="5"/>
  <c r="X1267" i="5"/>
  <c r="AB313" i="5"/>
  <c r="W312" i="5"/>
  <c r="X312" i="5"/>
  <c r="AB366" i="5"/>
  <c r="X365" i="5"/>
  <c r="W365" i="5"/>
  <c r="AB472" i="5"/>
  <c r="W471" i="5"/>
  <c r="X471" i="5"/>
  <c r="W1160" i="5"/>
  <c r="AB1161" i="5"/>
  <c r="X1160" i="5"/>
  <c r="W2167" i="5"/>
  <c r="AB2168" i="5"/>
  <c r="X2167" i="5"/>
  <c r="X1584" i="5"/>
  <c r="W1584" i="5"/>
  <c r="AB1585" i="5"/>
  <c r="AB1956" i="5"/>
  <c r="W1955" i="5"/>
  <c r="X1955" i="5"/>
  <c r="W845" i="5"/>
  <c r="AB846" i="5"/>
  <c r="X845" i="5"/>
  <c r="X1426" i="5"/>
  <c r="AB1427" i="5"/>
  <c r="W1426" i="5"/>
  <c r="W1531" i="5"/>
  <c r="X1531" i="5"/>
  <c r="AB1532" i="5"/>
  <c r="W1320" i="5"/>
  <c r="X1320" i="5"/>
  <c r="AB1321" i="5"/>
  <c r="W313" i="5"/>
  <c r="AB314" i="5"/>
  <c r="X313" i="5"/>
  <c r="AB1797" i="5"/>
  <c r="W1796" i="5"/>
  <c r="X1796" i="5"/>
  <c r="W1479" i="5"/>
  <c r="X1479" i="5"/>
  <c r="AB1480" i="5"/>
  <c r="AB1057" i="5"/>
  <c r="X1056" i="5"/>
  <c r="W1056" i="5"/>
  <c r="AB2119" i="5"/>
  <c r="W2118" i="5"/>
  <c r="X2118" i="5"/>
  <c r="AB896" i="5"/>
  <c r="W895" i="5"/>
  <c r="X895" i="5"/>
  <c r="AB1375" i="5"/>
  <c r="X1374" i="5"/>
  <c r="W1374" i="5"/>
  <c r="AB951" i="5"/>
  <c r="W950" i="5"/>
  <c r="X950" i="5"/>
  <c r="X1902" i="5"/>
  <c r="W1902" i="5"/>
  <c r="AB1903" i="5"/>
  <c r="X419" i="5"/>
  <c r="W419" i="5"/>
  <c r="AB420" i="5"/>
  <c r="AB1642" i="5"/>
  <c r="X1641" i="5"/>
  <c r="W1641" i="5"/>
  <c r="AB1269" i="5"/>
  <c r="W1268" i="5"/>
  <c r="X1268" i="5"/>
  <c r="AB526" i="5"/>
  <c r="W525" i="5"/>
  <c r="X525" i="5"/>
  <c r="X2224" i="5"/>
  <c r="AB2225" i="5"/>
  <c r="W2224" i="5"/>
  <c r="W1213" i="5"/>
  <c r="X1213" i="5"/>
  <c r="AB1214" i="5"/>
  <c r="X1690" i="5"/>
  <c r="AB1691" i="5"/>
  <c r="W1690" i="5"/>
  <c r="AB2063" i="5"/>
  <c r="W2062" i="5"/>
  <c r="X2062" i="5"/>
  <c r="W579" i="5"/>
  <c r="X579" i="5"/>
  <c r="AB580" i="5"/>
  <c r="AB2010" i="5"/>
  <c r="X2009" i="5"/>
  <c r="W2009" i="5"/>
  <c r="W630" i="5"/>
  <c r="AB631" i="5"/>
  <c r="X630" i="5"/>
  <c r="AB685" i="5"/>
  <c r="X684" i="5"/>
  <c r="W684" i="5"/>
  <c r="X738" i="5"/>
  <c r="W738" i="5"/>
  <c r="AB739" i="5"/>
  <c r="W1849" i="5"/>
  <c r="AB1850" i="5"/>
  <c r="X1849" i="5"/>
  <c r="AB790" i="5"/>
  <c r="W789" i="5"/>
  <c r="X789" i="5"/>
  <c r="W1744" i="5"/>
  <c r="AB1745" i="5"/>
  <c r="X1744" i="5"/>
  <c r="AB1002" i="5"/>
  <c r="X1001" i="5"/>
  <c r="W1001" i="5"/>
  <c r="X1108" i="5"/>
  <c r="W1108" i="5"/>
  <c r="AB1109" i="5"/>
  <c r="W366" i="5"/>
  <c r="AB367" i="5"/>
  <c r="X366" i="5"/>
  <c r="X472" i="5"/>
  <c r="W472" i="5"/>
  <c r="AB473" i="5"/>
  <c r="W2168" i="5"/>
  <c r="AB2169" i="5"/>
  <c r="X2168" i="5"/>
  <c r="X1161" i="5"/>
  <c r="AB1162" i="5"/>
  <c r="W1161" i="5"/>
  <c r="X1427" i="5"/>
  <c r="W1427" i="5"/>
  <c r="AB1428" i="5"/>
  <c r="X846" i="5"/>
  <c r="W846" i="5"/>
  <c r="AB847" i="5"/>
  <c r="AB1957" i="5"/>
  <c r="X1956" i="5"/>
  <c r="W1956" i="5"/>
  <c r="AB1586" i="5"/>
  <c r="W1585" i="5"/>
  <c r="X1585" i="5"/>
  <c r="W1532" i="5"/>
  <c r="AB1533" i="5"/>
  <c r="X1532" i="5"/>
  <c r="W1321" i="5"/>
  <c r="X1321" i="5"/>
  <c r="AB1322" i="5"/>
  <c r="W685" i="5"/>
  <c r="X685" i="5"/>
  <c r="AB686" i="5"/>
  <c r="AB1746" i="5"/>
  <c r="X1745" i="5"/>
  <c r="W1745" i="5"/>
  <c r="W790" i="5"/>
  <c r="AB791" i="5"/>
  <c r="X790" i="5"/>
  <c r="X1109" i="5"/>
  <c r="W1109" i="5"/>
  <c r="AB1110" i="5"/>
  <c r="AB1851" i="5"/>
  <c r="X1850" i="5"/>
  <c r="W1850" i="5"/>
  <c r="X631" i="5"/>
  <c r="W631" i="5"/>
  <c r="AB632" i="5"/>
  <c r="X2010" i="5"/>
  <c r="W2010" i="5"/>
  <c r="AB2011" i="5"/>
  <c r="W580" i="5"/>
  <c r="X580" i="5"/>
  <c r="AB581" i="5"/>
  <c r="AB1376" i="5"/>
  <c r="W1375" i="5"/>
  <c r="X1375" i="5"/>
  <c r="X2119" i="5"/>
  <c r="W2119" i="5"/>
  <c r="AB2120" i="5"/>
  <c r="W1480" i="5"/>
  <c r="AB1481" i="5"/>
  <c r="X1480" i="5"/>
  <c r="X1797" i="5"/>
  <c r="AB1798" i="5"/>
  <c r="W1797" i="5"/>
  <c r="W1002" i="5"/>
  <c r="AB1003" i="5"/>
  <c r="X1002" i="5"/>
  <c r="W739" i="5"/>
  <c r="X739" i="5"/>
  <c r="AB740" i="5"/>
  <c r="AB2064" i="5"/>
  <c r="X2063" i="5"/>
  <c r="W2063" i="5"/>
  <c r="AB1270" i="5"/>
  <c r="X1269" i="5"/>
  <c r="W1269" i="5"/>
  <c r="X1642" i="5"/>
  <c r="AB1643" i="5"/>
  <c r="W1642" i="5"/>
  <c r="AB1904" i="5"/>
  <c r="X1903" i="5"/>
  <c r="W1903" i="5"/>
  <c r="W1691" i="5"/>
  <c r="AB1692" i="5"/>
  <c r="X1691" i="5"/>
  <c r="W526" i="5"/>
  <c r="X526" i="5"/>
  <c r="AB527" i="5"/>
  <c r="W420" i="5"/>
  <c r="AB421" i="5"/>
  <c r="X420" i="5"/>
  <c r="AB952" i="5"/>
  <c r="W951" i="5"/>
  <c r="X951" i="5"/>
  <c r="X896" i="5"/>
  <c r="W896" i="5"/>
  <c r="AB897" i="5"/>
  <c r="AB315" i="5"/>
  <c r="W314" i="5"/>
  <c r="X314" i="5"/>
  <c r="X1214" i="5"/>
  <c r="AB1215" i="5"/>
  <c r="W1214" i="5"/>
  <c r="W2225" i="5"/>
  <c r="AB2226" i="5"/>
  <c r="X2225" i="5"/>
  <c r="X1057" i="5"/>
  <c r="AB1058" i="5"/>
  <c r="W1057" i="5"/>
  <c r="W367" i="5"/>
  <c r="AB368" i="5"/>
  <c r="X367" i="5"/>
  <c r="AB474" i="5"/>
  <c r="X473" i="5"/>
  <c r="W473" i="5"/>
  <c r="AB1163" i="5"/>
  <c r="W1162" i="5"/>
  <c r="X1162" i="5"/>
  <c r="W2169" i="5"/>
  <c r="X2169" i="5"/>
  <c r="AB2170" i="5"/>
  <c r="AB1958" i="5"/>
  <c r="W1957" i="5"/>
  <c r="X1957" i="5"/>
  <c r="X1428" i="5"/>
  <c r="W1428" i="5"/>
  <c r="AB1429" i="5"/>
  <c r="W1533" i="5"/>
  <c r="AB1534" i="5"/>
  <c r="X1533" i="5"/>
  <c r="AB1587" i="5"/>
  <c r="X1586" i="5"/>
  <c r="W1586" i="5"/>
  <c r="W847" i="5"/>
  <c r="X847" i="5"/>
  <c r="AB848" i="5"/>
  <c r="AB1323" i="5"/>
  <c r="X1322" i="5"/>
  <c r="W1322" i="5"/>
  <c r="AB316" i="5"/>
  <c r="X315" i="5"/>
  <c r="W315" i="5"/>
  <c r="AB741" i="5"/>
  <c r="X740" i="5"/>
  <c r="W740" i="5"/>
  <c r="AB582" i="5"/>
  <c r="X581" i="5"/>
  <c r="W581" i="5"/>
  <c r="X1058" i="5"/>
  <c r="W1058" i="5"/>
  <c r="AB1059" i="5"/>
  <c r="AB2227" i="5"/>
  <c r="X2226" i="5"/>
  <c r="W2226" i="5"/>
  <c r="W897" i="5"/>
  <c r="AB898" i="5"/>
  <c r="X897" i="5"/>
  <c r="X952" i="5"/>
  <c r="W952" i="5"/>
  <c r="AB953" i="5"/>
  <c r="W527" i="5"/>
  <c r="AB528" i="5"/>
  <c r="X527" i="5"/>
  <c r="W1692" i="5"/>
  <c r="X1692" i="5"/>
  <c r="AB1693" i="5"/>
  <c r="X1481" i="5"/>
  <c r="W1481" i="5"/>
  <c r="AB1482" i="5"/>
  <c r="AB1216" i="5"/>
  <c r="W1215" i="5"/>
  <c r="X1215" i="5"/>
  <c r="W1904" i="5"/>
  <c r="AB1905" i="5"/>
  <c r="X1904" i="5"/>
  <c r="X1270" i="5"/>
  <c r="W1270" i="5"/>
  <c r="AB1271" i="5"/>
  <c r="X1643" i="5"/>
  <c r="AB1644" i="5"/>
  <c r="W1643" i="5"/>
  <c r="X1798" i="5"/>
  <c r="W1798" i="5"/>
  <c r="AB1799" i="5"/>
  <c r="W632" i="5"/>
  <c r="X632" i="5"/>
  <c r="AB633" i="5"/>
  <c r="W686" i="5"/>
  <c r="X686" i="5"/>
  <c r="AB687" i="5"/>
  <c r="W1003" i="5"/>
  <c r="X1003" i="5"/>
  <c r="AB1004" i="5"/>
  <c r="X1376" i="5"/>
  <c r="W1376" i="5"/>
  <c r="AB1377" i="5"/>
  <c r="W421" i="5"/>
  <c r="X421" i="5"/>
  <c r="AB422" i="5"/>
  <c r="AB2065" i="5"/>
  <c r="X2064" i="5"/>
  <c r="W2064" i="5"/>
  <c r="X2120" i="5"/>
  <c r="W2120" i="5"/>
  <c r="AB2121" i="5"/>
  <c r="X2011" i="5"/>
  <c r="AB2012" i="5"/>
  <c r="W2011" i="5"/>
  <c r="AB1852" i="5"/>
  <c r="W1851" i="5"/>
  <c r="X1851" i="5"/>
  <c r="AB1111" i="5"/>
  <c r="X1110" i="5"/>
  <c r="W1110" i="5"/>
  <c r="X791" i="5"/>
  <c r="AB792" i="5"/>
  <c r="W791" i="5"/>
  <c r="W1746" i="5"/>
  <c r="AB1747" i="5"/>
  <c r="X1746" i="5"/>
  <c r="AB369" i="5"/>
  <c r="X368" i="5"/>
  <c r="W368" i="5"/>
  <c r="AB475" i="5"/>
  <c r="X474" i="5"/>
  <c r="W474" i="5"/>
  <c r="W2170" i="5"/>
  <c r="X2170" i="5"/>
  <c r="AB2171" i="5"/>
  <c r="X1163" i="5"/>
  <c r="AB1164" i="5"/>
  <c r="W1163" i="5"/>
  <c r="AB849" i="5"/>
  <c r="W848" i="5"/>
  <c r="X848" i="5"/>
  <c r="AB1430" i="5"/>
  <c r="X1429" i="5"/>
  <c r="W1429" i="5"/>
  <c r="X1323" i="5"/>
  <c r="AB1324" i="5"/>
  <c r="W1323" i="5"/>
  <c r="AB1535" i="5"/>
  <c r="X1534" i="5"/>
  <c r="W1534" i="5"/>
  <c r="W1587" i="5"/>
  <c r="X1587" i="5"/>
  <c r="AB1588" i="5"/>
  <c r="X1958" i="5"/>
  <c r="W1958" i="5"/>
  <c r="AB1959" i="5"/>
  <c r="W633" i="5"/>
  <c r="AB634" i="5"/>
  <c r="X633" i="5"/>
  <c r="AB1645" i="5"/>
  <c r="X1644" i="5"/>
  <c r="W1644" i="5"/>
  <c r="AB1694" i="5"/>
  <c r="X1693" i="5"/>
  <c r="W1693" i="5"/>
  <c r="AB529" i="5"/>
  <c r="W528" i="5"/>
  <c r="X528" i="5"/>
  <c r="X741" i="5"/>
  <c r="W741" i="5"/>
  <c r="AB742" i="5"/>
  <c r="W2121" i="5"/>
  <c r="X2121" i="5"/>
  <c r="AB2122" i="5"/>
  <c r="W792" i="5"/>
  <c r="X792" i="5"/>
  <c r="AB793" i="5"/>
  <c r="AB1112" i="5"/>
  <c r="W1111" i="5"/>
  <c r="X1111" i="5"/>
  <c r="X2065" i="5"/>
  <c r="AB2066" i="5"/>
  <c r="W2065" i="5"/>
  <c r="X1377" i="5"/>
  <c r="AB1378" i="5"/>
  <c r="W1377" i="5"/>
  <c r="AB688" i="5"/>
  <c r="X687" i="5"/>
  <c r="W687" i="5"/>
  <c r="AB1800" i="5"/>
  <c r="W1799" i="5"/>
  <c r="X1799" i="5"/>
  <c r="AB1272" i="5"/>
  <c r="W1271" i="5"/>
  <c r="X1271" i="5"/>
  <c r="AB1906" i="5"/>
  <c r="X1905" i="5"/>
  <c r="W1905" i="5"/>
  <c r="W1216" i="5"/>
  <c r="X1216" i="5"/>
  <c r="AB1217" i="5"/>
  <c r="X1482" i="5"/>
  <c r="W1482" i="5"/>
  <c r="AB1483" i="5"/>
  <c r="AB899" i="5"/>
  <c r="W898" i="5"/>
  <c r="X898" i="5"/>
  <c r="W2227" i="5"/>
  <c r="X2227" i="5"/>
  <c r="AB2228" i="5"/>
  <c r="W1059" i="5"/>
  <c r="X1059" i="5"/>
  <c r="AB1060" i="5"/>
  <c r="X582" i="5"/>
  <c r="AB583" i="5"/>
  <c r="W582" i="5"/>
  <c r="AB1853" i="5"/>
  <c r="X1852" i="5"/>
  <c r="W1852" i="5"/>
  <c r="AB423" i="5"/>
  <c r="W422" i="5"/>
  <c r="X422" i="5"/>
  <c r="AB1748" i="5"/>
  <c r="X1747" i="5"/>
  <c r="W1747" i="5"/>
  <c r="AB2013" i="5"/>
  <c r="W2012" i="5"/>
  <c r="X2012" i="5"/>
  <c r="AB954" i="5"/>
  <c r="W953" i="5"/>
  <c r="X953" i="5"/>
  <c r="W1004" i="5"/>
  <c r="X1004" i="5"/>
  <c r="AB1005" i="5"/>
  <c r="AB317" i="5"/>
  <c r="W316" i="5"/>
  <c r="X316" i="5"/>
  <c r="X369" i="5"/>
  <c r="AB370" i="5"/>
  <c r="W369" i="5"/>
  <c r="X475" i="5"/>
  <c r="W475" i="5"/>
  <c r="AB476" i="5"/>
  <c r="W1164" i="5"/>
  <c r="X1164" i="5"/>
  <c r="AB1165" i="5"/>
  <c r="W2171" i="5"/>
  <c r="AB2172" i="5"/>
  <c r="X2171" i="5"/>
  <c r="X1324" i="5"/>
  <c r="W1324" i="5"/>
  <c r="AB1325" i="5"/>
  <c r="W1430" i="5"/>
  <c r="AB1431" i="5"/>
  <c r="X1430" i="5"/>
  <c r="W1535" i="5"/>
  <c r="X1535" i="5"/>
  <c r="AB1536" i="5"/>
  <c r="X1588" i="5"/>
  <c r="W1588" i="5"/>
  <c r="AB1589" i="5"/>
  <c r="X1959" i="5"/>
  <c r="W1959" i="5"/>
  <c r="AB1960" i="5"/>
  <c r="AB850" i="5"/>
  <c r="W849" i="5"/>
  <c r="X849" i="5"/>
  <c r="AB1749" i="5"/>
  <c r="X1748" i="5"/>
  <c r="W1748" i="5"/>
  <c r="W583" i="5"/>
  <c r="AB584" i="5"/>
  <c r="X583" i="5"/>
  <c r="AB2229" i="5"/>
  <c r="X2228" i="5"/>
  <c r="W2228" i="5"/>
  <c r="W1645" i="5"/>
  <c r="X1645" i="5"/>
  <c r="AB1646" i="5"/>
  <c r="W2013" i="5"/>
  <c r="X2013" i="5"/>
  <c r="AB2014" i="5"/>
  <c r="AB1061" i="5"/>
  <c r="X1060" i="5"/>
  <c r="W1060" i="5"/>
  <c r="X899" i="5"/>
  <c r="W899" i="5"/>
  <c r="AB900" i="5"/>
  <c r="AB1218" i="5"/>
  <c r="W1217" i="5"/>
  <c r="X1217" i="5"/>
  <c r="X1272" i="5"/>
  <c r="W1272" i="5"/>
  <c r="AB1273" i="5"/>
  <c r="AB743" i="5"/>
  <c r="W742" i="5"/>
  <c r="X742" i="5"/>
  <c r="X1694" i="5"/>
  <c r="AB1695" i="5"/>
  <c r="W1694" i="5"/>
  <c r="X317" i="5"/>
  <c r="W317" i="5"/>
  <c r="AB318" i="5"/>
  <c r="X1005" i="5"/>
  <c r="W1005" i="5"/>
  <c r="AB1006" i="5"/>
  <c r="AB1854" i="5"/>
  <c r="W1853" i="5"/>
  <c r="X1853" i="5"/>
  <c r="X1483" i="5"/>
  <c r="AB1484" i="5"/>
  <c r="W1483" i="5"/>
  <c r="W1906" i="5"/>
  <c r="AB1907" i="5"/>
  <c r="X1906" i="5"/>
  <c r="X688" i="5"/>
  <c r="W688" i="5"/>
  <c r="AB689" i="5"/>
  <c r="W2066" i="5"/>
  <c r="AB2067" i="5"/>
  <c r="X2066" i="5"/>
  <c r="X1112" i="5"/>
  <c r="AB1113" i="5"/>
  <c r="W1112" i="5"/>
  <c r="W2122" i="5"/>
  <c r="AB2123" i="5"/>
  <c r="X2122" i="5"/>
  <c r="AB530" i="5"/>
  <c r="X529" i="5"/>
  <c r="W529" i="5"/>
  <c r="W634" i="5"/>
  <c r="AB635" i="5"/>
  <c r="X634" i="5"/>
  <c r="W954" i="5"/>
  <c r="AB955" i="5"/>
  <c r="X954" i="5"/>
  <c r="X423" i="5"/>
  <c r="AB424" i="5"/>
  <c r="W423" i="5"/>
  <c r="X1800" i="5"/>
  <c r="W1800" i="5"/>
  <c r="AB1801" i="5"/>
  <c r="AB1379" i="5"/>
  <c r="X1378" i="5"/>
  <c r="W1378" i="5"/>
  <c r="W793" i="5"/>
  <c r="X793" i="5"/>
  <c r="AB794" i="5"/>
  <c r="AB371" i="5"/>
  <c r="W370" i="5"/>
  <c r="X370" i="5"/>
  <c r="W476" i="5"/>
  <c r="AB477" i="5"/>
  <c r="X476" i="5"/>
  <c r="AB1166" i="5"/>
  <c r="X1165" i="5"/>
  <c r="W1165" i="5"/>
  <c r="X2172" i="5"/>
  <c r="AB2173" i="5"/>
  <c r="W2172" i="5"/>
  <c r="W1960" i="5"/>
  <c r="AB1961" i="5"/>
  <c r="X1960" i="5"/>
  <c r="W1589" i="5"/>
  <c r="AB1590" i="5"/>
  <c r="X1589" i="5"/>
  <c r="X850" i="5"/>
  <c r="AB851" i="5"/>
  <c r="W850" i="5"/>
  <c r="AB1326" i="5"/>
  <c r="X1325" i="5"/>
  <c r="W1325" i="5"/>
  <c r="X1536" i="5"/>
  <c r="W1536" i="5"/>
  <c r="AB1537" i="5"/>
  <c r="AB1432" i="5"/>
  <c r="X1431" i="5"/>
  <c r="W1431" i="5"/>
  <c r="X1379" i="5"/>
  <c r="W1379" i="5"/>
  <c r="AB1380" i="5"/>
  <c r="X424" i="5"/>
  <c r="AB425" i="5"/>
  <c r="W424" i="5"/>
  <c r="W2123" i="5"/>
  <c r="X2123" i="5"/>
  <c r="X689" i="5"/>
  <c r="AB690" i="5"/>
  <c r="W689" i="5"/>
  <c r="X1907" i="5"/>
  <c r="AB1908" i="5"/>
  <c r="W1907" i="5"/>
  <c r="AB1219" i="5"/>
  <c r="W1218" i="5"/>
  <c r="X1218" i="5"/>
  <c r="X1801" i="5"/>
  <c r="AB1802" i="5"/>
  <c r="W1801" i="5"/>
  <c r="X955" i="5"/>
  <c r="AB956" i="5"/>
  <c r="W955" i="5"/>
  <c r="X900" i="5"/>
  <c r="AB901" i="5"/>
  <c r="W900" i="5"/>
  <c r="X2229" i="5"/>
  <c r="W2229" i="5"/>
  <c r="X635" i="5"/>
  <c r="W635" i="5"/>
  <c r="AB636" i="5"/>
  <c r="X530" i="5"/>
  <c r="W530" i="5"/>
  <c r="AB531" i="5"/>
  <c r="X2067" i="5"/>
  <c r="W2067" i="5"/>
  <c r="AB2068" i="5"/>
  <c r="W318" i="5"/>
  <c r="X318" i="5"/>
  <c r="AB319" i="5"/>
  <c r="W1695" i="5"/>
  <c r="X1695" i="5"/>
  <c r="AB1696" i="5"/>
  <c r="W743" i="5"/>
  <c r="X743" i="5"/>
  <c r="AB744" i="5"/>
  <c r="X1061" i="5"/>
  <c r="W1061" i="5"/>
  <c r="AB1062" i="5"/>
  <c r="X1646" i="5"/>
  <c r="W1646" i="5"/>
  <c r="AB795" i="5"/>
  <c r="X794" i="5"/>
  <c r="W794" i="5"/>
  <c r="AB1114" i="5"/>
  <c r="X1113" i="5"/>
  <c r="W1113" i="5"/>
  <c r="X1484" i="5"/>
  <c r="W1484" i="5"/>
  <c r="AB1485" i="5"/>
  <c r="W1854" i="5"/>
  <c r="X1854" i="5"/>
  <c r="AB1855" i="5"/>
  <c r="X1006" i="5"/>
  <c r="AB1007" i="5"/>
  <c r="W1006" i="5"/>
  <c r="X1273" i="5"/>
  <c r="AB1274" i="5"/>
  <c r="W1273" i="5"/>
  <c r="X2014" i="5"/>
  <c r="W2014" i="5"/>
  <c r="AB2015" i="5"/>
  <c r="AB585" i="5"/>
  <c r="X584" i="5"/>
  <c r="W584" i="5"/>
  <c r="W1749" i="5"/>
  <c r="AB1750" i="5"/>
  <c r="X1749" i="5"/>
  <c r="X371" i="5"/>
  <c r="W371" i="5"/>
  <c r="AB372" i="5"/>
  <c r="X477" i="5"/>
  <c r="AB478" i="5"/>
  <c r="W477" i="5"/>
  <c r="X2173" i="5"/>
  <c r="W2173" i="5"/>
  <c r="AB2174" i="5"/>
  <c r="W1166" i="5"/>
  <c r="X1166" i="5"/>
  <c r="AB1167" i="5"/>
  <c r="X851" i="5"/>
  <c r="W851" i="5"/>
  <c r="X1432" i="5"/>
  <c r="W1432" i="5"/>
  <c r="AB1433" i="5"/>
  <c r="X1537" i="5"/>
  <c r="W1537" i="5"/>
  <c r="AB1538" i="5"/>
  <c r="AB1327" i="5"/>
  <c r="X1326" i="5"/>
  <c r="W1326" i="5"/>
  <c r="AB1962" i="5"/>
  <c r="X1961" i="5"/>
  <c r="W1961" i="5"/>
  <c r="X1590" i="5"/>
  <c r="W1590" i="5"/>
  <c r="AB1591" i="5"/>
  <c r="W2015" i="5"/>
  <c r="AB2016" i="5"/>
  <c r="X2015" i="5"/>
  <c r="X1855" i="5"/>
  <c r="W1855" i="5"/>
  <c r="AB1856" i="5"/>
  <c r="AB1115" i="5"/>
  <c r="W1114" i="5"/>
  <c r="X1114" i="5"/>
  <c r="AB320" i="5"/>
  <c r="X319" i="5"/>
  <c r="W319" i="5"/>
  <c r="X1802" i="5"/>
  <c r="AB1803" i="5"/>
  <c r="W1802" i="5"/>
  <c r="X1908" i="5"/>
  <c r="W1908" i="5"/>
  <c r="AB1909" i="5"/>
  <c r="X425" i="5"/>
  <c r="W425" i="5"/>
  <c r="AB426" i="5"/>
  <c r="AB1697" i="5"/>
  <c r="W1696" i="5"/>
  <c r="X1696" i="5"/>
  <c r="W636" i="5"/>
  <c r="AB637" i="5"/>
  <c r="X636" i="5"/>
  <c r="W956" i="5"/>
  <c r="X956" i="5"/>
  <c r="AB957" i="5"/>
  <c r="AB1381" i="5"/>
  <c r="W1380" i="5"/>
  <c r="X1380" i="5"/>
  <c r="W1750" i="5"/>
  <c r="X1750" i="5"/>
  <c r="AB1751" i="5"/>
  <c r="X585" i="5"/>
  <c r="W585" i="5"/>
  <c r="AB586" i="5"/>
  <c r="AB1008" i="5"/>
  <c r="X1007" i="5"/>
  <c r="W1007" i="5"/>
  <c r="AB745" i="5"/>
  <c r="W744" i="5"/>
  <c r="X744" i="5"/>
  <c r="AB532" i="5"/>
  <c r="W531" i="5"/>
  <c r="X531" i="5"/>
  <c r="W901" i="5"/>
  <c r="X901" i="5"/>
  <c r="AB902" i="5"/>
  <c r="AB1275" i="5"/>
  <c r="X1274" i="5"/>
  <c r="W1274" i="5"/>
  <c r="AB1486" i="5"/>
  <c r="W1485" i="5"/>
  <c r="X1485" i="5"/>
  <c r="AB796" i="5"/>
  <c r="X795" i="5"/>
  <c r="W795" i="5"/>
  <c r="W1062" i="5"/>
  <c r="AB1063" i="5"/>
  <c r="X1062" i="5"/>
  <c r="X2068" i="5"/>
  <c r="AB2069" i="5"/>
  <c r="W2068" i="5"/>
  <c r="X1219" i="5"/>
  <c r="W1219" i="5"/>
  <c r="AB1220" i="5"/>
  <c r="W690" i="5"/>
  <c r="X690" i="5"/>
  <c r="AB691" i="5"/>
  <c r="AB373" i="5"/>
  <c r="X372" i="5"/>
  <c r="W372" i="5"/>
  <c r="AB479" i="5"/>
  <c r="X478" i="5"/>
  <c r="W478" i="5"/>
  <c r="W2174" i="5"/>
  <c r="X2174" i="5"/>
  <c r="AB2175" i="5"/>
  <c r="W1167" i="5"/>
  <c r="AB1168" i="5"/>
  <c r="X1167" i="5"/>
  <c r="AB1592" i="5"/>
  <c r="X1591" i="5"/>
  <c r="W1591" i="5"/>
  <c r="W1327" i="5"/>
  <c r="AB1328" i="5"/>
  <c r="X1327" i="5"/>
  <c r="AB1539" i="5"/>
  <c r="X1538" i="5"/>
  <c r="W1538" i="5"/>
  <c r="W1962" i="5"/>
  <c r="X1962" i="5"/>
  <c r="AB1963" i="5"/>
  <c r="X1433" i="5"/>
  <c r="AB1434" i="5"/>
  <c r="W1433" i="5"/>
  <c r="W1486" i="5"/>
  <c r="AB1487" i="5"/>
  <c r="X1486" i="5"/>
  <c r="X586" i="5"/>
  <c r="W586" i="5"/>
  <c r="W1381" i="5"/>
  <c r="X1381" i="5"/>
  <c r="X1909" i="5"/>
  <c r="AB1910" i="5"/>
  <c r="W1909" i="5"/>
  <c r="X691" i="5"/>
  <c r="W691" i="5"/>
  <c r="AB692" i="5"/>
  <c r="W1063" i="5"/>
  <c r="X1063" i="5"/>
  <c r="W796" i="5"/>
  <c r="AB797" i="5"/>
  <c r="X796" i="5"/>
  <c r="X957" i="5"/>
  <c r="W957" i="5"/>
  <c r="X637" i="5"/>
  <c r="AB638" i="5"/>
  <c r="W637" i="5"/>
  <c r="AB1698" i="5"/>
  <c r="W1697" i="5"/>
  <c r="X1697" i="5"/>
  <c r="X426" i="5"/>
  <c r="AB427" i="5"/>
  <c r="W426" i="5"/>
  <c r="W1115" i="5"/>
  <c r="AB1116" i="5"/>
  <c r="X1115" i="5"/>
  <c r="W1220" i="5"/>
  <c r="AB1221" i="5"/>
  <c r="X1220" i="5"/>
  <c r="X2069" i="5"/>
  <c r="AB2070" i="5"/>
  <c r="W2069" i="5"/>
  <c r="AB903" i="5"/>
  <c r="W902" i="5"/>
  <c r="X902" i="5"/>
  <c r="X745" i="5"/>
  <c r="W745" i="5"/>
  <c r="AB321" i="5"/>
  <c r="X320" i="5"/>
  <c r="W320" i="5"/>
  <c r="X1856" i="5"/>
  <c r="AB1857" i="5"/>
  <c r="W1856" i="5"/>
  <c r="AB2017" i="5"/>
  <c r="W2016" i="5"/>
  <c r="X2016" i="5"/>
  <c r="X1275" i="5"/>
  <c r="W1275" i="5"/>
  <c r="X532" i="5"/>
  <c r="W532" i="5"/>
  <c r="AB533" i="5"/>
  <c r="X1008" i="5"/>
  <c r="AB1009" i="5"/>
  <c r="W1008" i="5"/>
  <c r="W1751" i="5"/>
  <c r="X1751" i="5"/>
  <c r="AB1752" i="5"/>
  <c r="W1803" i="5"/>
  <c r="X1803" i="5"/>
  <c r="AB1804" i="5"/>
  <c r="X373" i="5"/>
  <c r="AB374" i="5"/>
  <c r="W373" i="5"/>
  <c r="AB480" i="5"/>
  <c r="X479" i="5"/>
  <c r="W479" i="5"/>
  <c r="X1168" i="5"/>
  <c r="W1168" i="5"/>
  <c r="AB1169" i="5"/>
  <c r="W2175" i="5"/>
  <c r="X2175" i="5"/>
  <c r="AB2176" i="5"/>
  <c r="X1963" i="5"/>
  <c r="W1963" i="5"/>
  <c r="AB1964" i="5"/>
  <c r="X1539" i="5"/>
  <c r="W1539" i="5"/>
  <c r="AB1540" i="5"/>
  <c r="W1434" i="5"/>
  <c r="X1434" i="5"/>
  <c r="W1328" i="5"/>
  <c r="X1328" i="5"/>
  <c r="W1592" i="5"/>
  <c r="X1592" i="5"/>
  <c r="AB1593" i="5"/>
  <c r="X2017" i="5"/>
  <c r="W2017" i="5"/>
  <c r="X2070" i="5"/>
  <c r="W2070" i="5"/>
  <c r="X692" i="5"/>
  <c r="W692" i="5"/>
  <c r="X1910" i="5"/>
  <c r="W1910" i="5"/>
  <c r="AB1911" i="5"/>
  <c r="W1752" i="5"/>
  <c r="X1752" i="5"/>
  <c r="W1009" i="5"/>
  <c r="X1009" i="5"/>
  <c r="AB1010" i="5"/>
  <c r="X533" i="5"/>
  <c r="W533" i="5"/>
  <c r="AB639" i="5"/>
  <c r="W638" i="5"/>
  <c r="X638" i="5"/>
  <c r="X1487" i="5"/>
  <c r="W1487" i="5"/>
  <c r="X1857" i="5"/>
  <c r="W1857" i="5"/>
  <c r="AB1858" i="5"/>
  <c r="W321" i="5"/>
  <c r="X321" i="5"/>
  <c r="AB904" i="5"/>
  <c r="X903" i="5"/>
  <c r="W903" i="5"/>
  <c r="W1116" i="5"/>
  <c r="X1116" i="5"/>
  <c r="AB798" i="5"/>
  <c r="X797" i="5"/>
  <c r="W797" i="5"/>
  <c r="AB1805" i="5"/>
  <c r="X1804" i="5"/>
  <c r="W1804" i="5"/>
  <c r="X1221" i="5"/>
  <c r="W1221" i="5"/>
  <c r="AB1222" i="5"/>
  <c r="X427" i="5"/>
  <c r="W427" i="5"/>
  <c r="AB1699" i="5"/>
  <c r="W1698" i="5"/>
  <c r="X1698" i="5"/>
  <c r="X374" i="5"/>
  <c r="W374" i="5"/>
  <c r="X480" i="5"/>
  <c r="W480" i="5"/>
  <c r="W1169" i="5"/>
  <c r="X1169" i="5"/>
  <c r="W2176" i="5"/>
  <c r="X2176" i="5"/>
  <c r="W1593" i="5"/>
  <c r="X1593" i="5"/>
  <c r="X1964" i="5"/>
  <c r="W1964" i="5"/>
  <c r="W1540" i="5"/>
  <c r="X1540" i="5"/>
  <c r="X639" i="5"/>
  <c r="W639" i="5"/>
  <c r="X1699" i="5"/>
  <c r="W1699" i="5"/>
  <c r="X1222" i="5"/>
  <c r="W1222" i="5"/>
  <c r="W1805" i="5"/>
  <c r="X1805" i="5"/>
  <c r="W798" i="5"/>
  <c r="X798" i="5"/>
  <c r="X904" i="5"/>
  <c r="W904" i="5"/>
  <c r="W1858" i="5"/>
  <c r="X1858" i="5"/>
  <c r="X1010" i="5"/>
  <c r="W1010" i="5"/>
  <c r="X1911" i="5"/>
  <c r="W1911" i="5"/>
  <c r="V1088" i="8"/>
  <c r="AW899" i="8"/>
  <c r="V986" i="8"/>
  <c r="AV1171" i="8"/>
  <c r="AX1386" i="8"/>
  <c r="AV1207" i="8"/>
  <c r="V1105" i="8"/>
  <c r="V1311" i="8"/>
  <c r="V1063" i="8"/>
  <c r="X1063" i="8" s="1"/>
  <c r="V1189" i="8"/>
  <c r="AV828" i="8"/>
  <c r="AY1130" i="8"/>
  <c r="AX690" i="8"/>
  <c r="AY1103" i="8"/>
  <c r="AX1390" i="8"/>
  <c r="AV1261" i="8"/>
  <c r="AY899" i="8"/>
  <c r="AX979" i="8"/>
  <c r="AX1010" i="8"/>
  <c r="AV1019" i="8"/>
  <c r="X948" i="8"/>
  <c r="AW821" i="8"/>
  <c r="AW966" i="8"/>
  <c r="AW1261" i="8"/>
  <c r="AY995" i="8"/>
  <c r="AY1202" i="8"/>
  <c r="AV761" i="8"/>
  <c r="AV833" i="8"/>
  <c r="AV1130" i="8"/>
  <c r="AV1175" i="8"/>
  <c r="AW892" i="8"/>
  <c r="W1192" i="8"/>
  <c r="W987" i="8"/>
  <c r="V988" i="8"/>
  <c r="W988" i="8" s="1"/>
  <c r="W950" i="8"/>
  <c r="U1372" i="8"/>
  <c r="W948" i="8"/>
  <c r="AW995" i="8"/>
  <c r="AW1093" i="8"/>
  <c r="AW1402" i="8"/>
  <c r="AY1263" i="8"/>
  <c r="AV1117" i="8"/>
  <c r="AW1390" i="8"/>
  <c r="AX966" i="8"/>
  <c r="AW1197" i="8"/>
  <c r="AW1386" i="8"/>
  <c r="AX842" i="8"/>
  <c r="AV700" i="8"/>
  <c r="AV984" i="8"/>
  <c r="AV1058" i="8"/>
  <c r="AV1093" i="8"/>
  <c r="AV1225" i="8"/>
  <c r="AV1254" i="8"/>
  <c r="AV1402" i="8"/>
  <c r="AY1058" i="8"/>
  <c r="AY1093" i="8"/>
  <c r="AX1136" i="8"/>
  <c r="AV821" i="8"/>
  <c r="AV926" i="8"/>
  <c r="AV979" i="8"/>
  <c r="AV1159" i="8"/>
  <c r="AV1390" i="8"/>
  <c r="AY628" i="8"/>
  <c r="AY828" i="8"/>
  <c r="AY966" i="8"/>
  <c r="AY1117" i="8"/>
  <c r="AX828" i="8"/>
  <c r="AX1004" i="8"/>
  <c r="AX1207" i="8"/>
  <c r="AV619" i="8"/>
  <c r="AV845" i="8"/>
  <c r="AV957" i="8"/>
  <c r="AV1214" i="8"/>
  <c r="AE1407" i="8" l="1"/>
  <c r="M1407" i="8"/>
  <c r="G1407" i="8"/>
  <c r="AB219" i="5"/>
  <c r="W219" i="5" s="1"/>
  <c r="AB220" i="5"/>
  <c r="W218" i="5"/>
  <c r="Z219" i="5"/>
  <c r="X219" i="5" s="1"/>
  <c r="X946" i="8"/>
  <c r="W694" i="8"/>
  <c r="V696" i="8"/>
  <c r="W696" i="8" s="1"/>
  <c r="L1407" i="8"/>
  <c r="P1407" i="8"/>
  <c r="I181" i="5" a="1"/>
  <c r="I181" i="5" s="1"/>
  <c r="M181" i="5" s="1"/>
  <c r="I193" i="5" a="1"/>
  <c r="I193" i="5" s="1"/>
  <c r="P193" i="5" s="1"/>
  <c r="I177" i="5" a="1"/>
  <c r="I177" i="5" s="1"/>
  <c r="M177" i="5" s="1"/>
  <c r="I174" i="5" a="1"/>
  <c r="I174" i="5" s="1"/>
  <c r="P174" i="5" s="1"/>
  <c r="I198" i="5" a="1"/>
  <c r="I198" i="5" s="1"/>
  <c r="O198" i="5" s="1"/>
  <c r="I200" i="5" a="1"/>
  <c r="I200" i="5" s="1"/>
  <c r="I183" i="5" a="1"/>
  <c r="I183" i="5" s="1"/>
  <c r="I169" i="5" a="1"/>
  <c r="I169" i="5" s="1"/>
  <c r="P169" i="5" s="1"/>
  <c r="I196" i="5" a="1"/>
  <c r="I196" i="5" s="1"/>
  <c r="H182" i="5" a="1"/>
  <c r="H182" i="5" s="1"/>
  <c r="H198" i="5" a="1"/>
  <c r="H198" i="5" s="1"/>
  <c r="H186" i="5" a="1"/>
  <c r="H186" i="5" s="1"/>
  <c r="H202" i="5" a="1"/>
  <c r="H202" i="5" s="1"/>
  <c r="H204" i="5" a="1"/>
  <c r="H204" i="5" s="1"/>
  <c r="G211" i="1" s="1"/>
  <c r="N211" i="1" s="1"/>
  <c r="P211" i="1" s="1"/>
  <c r="H200" i="5" a="1"/>
  <c r="H200" i="5" s="1"/>
  <c r="H196" i="5" a="1"/>
  <c r="H196" i="5" s="1"/>
  <c r="H178" i="5" a="1"/>
  <c r="H178" i="5" s="1"/>
  <c r="I197" i="5" a="1"/>
  <c r="I197" i="5" s="1"/>
  <c r="N197" i="5" s="1"/>
  <c r="H194" i="5" a="1"/>
  <c r="H194" i="5" s="1"/>
  <c r="H171" i="5" a="1"/>
  <c r="H171" i="5" s="1"/>
  <c r="H175" i="5" a="1"/>
  <c r="H175" i="5" s="1"/>
  <c r="H190" i="5" a="1"/>
  <c r="H190" i="5" s="1"/>
  <c r="I172" i="5" a="1"/>
  <c r="I172" i="5" s="1"/>
  <c r="P172" i="5" s="1"/>
  <c r="I199" i="5" a="1"/>
  <c r="I199" i="5" s="1"/>
  <c r="M199" i="5" s="1"/>
  <c r="I194" i="5" a="1"/>
  <c r="I194" i="5" s="1"/>
  <c r="I182" i="5" a="1"/>
  <c r="I182" i="5" s="1"/>
  <c r="M182" i="5" s="1"/>
  <c r="I176" i="5" a="1"/>
  <c r="I176" i="5" s="1"/>
  <c r="O176" i="5" s="1"/>
  <c r="I142" i="5" a="1"/>
  <c r="I142" i="5" s="1"/>
  <c r="H203" i="5" a="1"/>
  <c r="H203" i="5" s="1"/>
  <c r="G210" i="1" s="1"/>
  <c r="N210" i="1" s="1"/>
  <c r="P210" i="1" s="1"/>
  <c r="H199" i="5" a="1"/>
  <c r="H199" i="5" s="1"/>
  <c r="H195" i="5" a="1"/>
  <c r="H195" i="5" s="1"/>
  <c r="H191" i="5" a="1"/>
  <c r="H191" i="5" s="1"/>
  <c r="H187" i="5" a="1"/>
  <c r="H187" i="5" s="1"/>
  <c r="H183" i="5" a="1"/>
  <c r="H183" i="5" s="1"/>
  <c r="H167" i="5" a="1"/>
  <c r="H167" i="5" s="1"/>
  <c r="I135" i="5" a="1"/>
  <c r="I135" i="5" s="1"/>
  <c r="I185" i="5" a="1"/>
  <c r="I185" i="5" s="1"/>
  <c r="O185" i="5" s="1"/>
  <c r="I179" i="5" a="1"/>
  <c r="I179" i="5" s="1"/>
  <c r="N179" i="5" s="1"/>
  <c r="H201" i="5" a="1"/>
  <c r="H201" i="5" s="1"/>
  <c r="H197" i="5" a="1"/>
  <c r="H197" i="5" s="1"/>
  <c r="H193" i="5" a="1"/>
  <c r="H193" i="5" s="1"/>
  <c r="H189" i="5" a="1"/>
  <c r="H189" i="5" s="1"/>
  <c r="H185" i="5" a="1"/>
  <c r="H185" i="5" s="1"/>
  <c r="H179" i="5" a="1"/>
  <c r="H179" i="5" s="1"/>
  <c r="H159" i="5" a="1"/>
  <c r="H159" i="5" s="1"/>
  <c r="I150" i="5" a="1"/>
  <c r="I150" i="5" s="1"/>
  <c r="P150" i="5" s="1"/>
  <c r="H192" i="5" a="1"/>
  <c r="H192" i="5" s="1"/>
  <c r="H188" i="5" a="1"/>
  <c r="H188" i="5" s="1"/>
  <c r="H184" i="5" a="1"/>
  <c r="H184" i="5" s="1"/>
  <c r="I180" i="5" a="1"/>
  <c r="I180" i="5" s="1"/>
  <c r="N180" i="5" s="1"/>
  <c r="I175" i="5" a="1"/>
  <c r="I175" i="5" s="1"/>
  <c r="M175" i="5" s="1"/>
  <c r="I161" i="5" a="1"/>
  <c r="I161" i="5" s="1"/>
  <c r="O161" i="5" s="1"/>
  <c r="I103" i="5" a="1"/>
  <c r="I103" i="5" s="1"/>
  <c r="H163" i="5" a="1"/>
  <c r="H163" i="5" s="1"/>
  <c r="H157" i="5" a="1"/>
  <c r="H157" i="5" s="1"/>
  <c r="O1407" i="8"/>
  <c r="H155" i="5" a="1"/>
  <c r="H155" i="5" s="1"/>
  <c r="H180" i="5" a="1"/>
  <c r="H180" i="5" s="1"/>
  <c r="H176" i="5" a="1"/>
  <c r="H176" i="5" s="1"/>
  <c r="H172" i="5" a="1"/>
  <c r="H172" i="5" s="1"/>
  <c r="H168" i="5" a="1"/>
  <c r="H168" i="5" s="1"/>
  <c r="H164" i="5" a="1"/>
  <c r="H164" i="5" s="1"/>
  <c r="H160" i="5" a="1"/>
  <c r="H160" i="5" s="1"/>
  <c r="H156" i="5" a="1"/>
  <c r="H156" i="5" s="1"/>
  <c r="H174" i="5" a="1"/>
  <c r="H174" i="5" s="1"/>
  <c r="H170" i="5" a="1"/>
  <c r="H170" i="5" s="1"/>
  <c r="H166" i="5" a="1"/>
  <c r="H166" i="5" s="1"/>
  <c r="H162" i="5" a="1"/>
  <c r="H162" i="5" s="1"/>
  <c r="H158" i="5" a="1"/>
  <c r="H158" i="5" s="1"/>
  <c r="H83" i="5" a="1"/>
  <c r="H83" i="5" s="1"/>
  <c r="H154" i="5" a="1"/>
  <c r="H154" i="5" s="1"/>
  <c r="H181" i="5" a="1"/>
  <c r="H181" i="5" s="1"/>
  <c r="H177" i="5" a="1"/>
  <c r="H177" i="5" s="1"/>
  <c r="H173" i="5" a="1"/>
  <c r="H173" i="5" s="1"/>
  <c r="H169" i="5" a="1"/>
  <c r="H169" i="5" s="1"/>
  <c r="H165" i="5" a="1"/>
  <c r="H165" i="5" s="1"/>
  <c r="H161" i="5" a="1"/>
  <c r="H161" i="5" s="1"/>
  <c r="H153" i="5" a="1"/>
  <c r="H153" i="5" s="1"/>
  <c r="H152" i="5" a="1"/>
  <c r="H152" i="5" s="1"/>
  <c r="H151" i="5" a="1"/>
  <c r="H151" i="5" s="1"/>
  <c r="H150" i="5" a="1"/>
  <c r="H150" i="5" s="1"/>
  <c r="H149" i="5" a="1"/>
  <c r="H149" i="5" s="1"/>
  <c r="H147" i="5" a="1"/>
  <c r="H147" i="5" s="1"/>
  <c r="H146" i="5" a="1"/>
  <c r="H146" i="5" s="1"/>
  <c r="H139" i="5" a="1"/>
  <c r="H139" i="5" s="1"/>
  <c r="H143" i="5" a="1"/>
  <c r="H143" i="5" s="1"/>
  <c r="H134" i="5" a="1"/>
  <c r="H134" i="5" s="1"/>
  <c r="H126" i="5" a="1"/>
  <c r="H126" i="5" s="1"/>
  <c r="H115" i="5" a="1"/>
  <c r="H115" i="5" s="1"/>
  <c r="H104" i="5" a="1"/>
  <c r="H104" i="5" s="1"/>
  <c r="H72" i="5" a="1"/>
  <c r="H72" i="5" s="1"/>
  <c r="X1269" i="8"/>
  <c r="X1248" i="8"/>
  <c r="H52" i="5" a="1"/>
  <c r="H52" i="5" s="1"/>
  <c r="G59" i="1" s="1"/>
  <c r="H94" i="5" a="1"/>
  <c r="H94" i="5" s="1"/>
  <c r="H36" i="5" a="1"/>
  <c r="H36" i="5" s="1"/>
  <c r="G43" i="1" s="1"/>
  <c r="H145" i="5" a="1"/>
  <c r="H145" i="5" s="1"/>
  <c r="H141" i="5" a="1"/>
  <c r="H141" i="5" s="1"/>
  <c r="H137" i="5" a="1"/>
  <c r="H137" i="5" s="1"/>
  <c r="H131" i="5" a="1"/>
  <c r="H131" i="5" s="1"/>
  <c r="H120" i="5" a="1"/>
  <c r="H120" i="5" s="1"/>
  <c r="H110" i="5" a="1"/>
  <c r="H110" i="5" s="1"/>
  <c r="H99" i="5" a="1"/>
  <c r="H99" i="5" s="1"/>
  <c r="H88" i="5" a="1"/>
  <c r="H88" i="5" s="1"/>
  <c r="H78" i="5" a="1"/>
  <c r="H78" i="5" s="1"/>
  <c r="H67" i="5" a="1"/>
  <c r="H67" i="5" s="1"/>
  <c r="H16" i="5" a="1"/>
  <c r="H16" i="5" s="1"/>
  <c r="G23" i="1" s="1"/>
  <c r="H148" i="5" a="1"/>
  <c r="H148" i="5" s="1"/>
  <c r="H144" i="5" a="1"/>
  <c r="H144" i="5" s="1"/>
  <c r="H140" i="5" a="1"/>
  <c r="H140" i="5" s="1"/>
  <c r="H136" i="5" a="1"/>
  <c r="H136" i="5" s="1"/>
  <c r="H127" i="5" a="1"/>
  <c r="H127" i="5" s="1"/>
  <c r="H116" i="5" a="1"/>
  <c r="H116" i="5" s="1"/>
  <c r="H106" i="5" a="1"/>
  <c r="H106" i="5" s="1"/>
  <c r="H95" i="5" a="1"/>
  <c r="H95" i="5" s="1"/>
  <c r="H84" i="5" a="1"/>
  <c r="H84" i="5" s="1"/>
  <c r="G90" i="1" s="1"/>
  <c r="H74" i="5" a="1"/>
  <c r="H74" i="5" s="1"/>
  <c r="H60" i="5" a="1"/>
  <c r="H60" i="5" s="1"/>
  <c r="H142" i="5" a="1"/>
  <c r="H142" i="5" s="1"/>
  <c r="H138" i="5" a="1"/>
  <c r="H138" i="5" s="1"/>
  <c r="H132" i="5" a="1"/>
  <c r="H132" i="5" s="1"/>
  <c r="H122" i="5" a="1"/>
  <c r="H122" i="5" s="1"/>
  <c r="H111" i="5" a="1"/>
  <c r="H111" i="5" s="1"/>
  <c r="H100" i="5" a="1"/>
  <c r="H100" i="5" s="1"/>
  <c r="H90" i="5" a="1"/>
  <c r="H90" i="5" s="1"/>
  <c r="H79" i="5" a="1"/>
  <c r="H79" i="5" s="1"/>
  <c r="G85" i="1" s="1"/>
  <c r="H68" i="5" a="1"/>
  <c r="H68" i="5" s="1"/>
  <c r="G74" i="1" s="1"/>
  <c r="H24" i="5" a="1"/>
  <c r="H24" i="5" s="1"/>
  <c r="G31" i="1" s="1"/>
  <c r="H135" i="5" a="1"/>
  <c r="H135" i="5" s="1"/>
  <c r="H130" i="5" a="1"/>
  <c r="H130" i="5" s="1"/>
  <c r="H124" i="5" a="1"/>
  <c r="H124" i="5" s="1"/>
  <c r="H119" i="5" a="1"/>
  <c r="H119" i="5" s="1"/>
  <c r="H114" i="5" a="1"/>
  <c r="H114" i="5" s="1"/>
  <c r="H108" i="5" a="1"/>
  <c r="H108" i="5" s="1"/>
  <c r="H103" i="5" a="1"/>
  <c r="H103" i="5" s="1"/>
  <c r="H98" i="5" a="1"/>
  <c r="H98" i="5" s="1"/>
  <c r="H92" i="5" a="1"/>
  <c r="H92" i="5" s="1"/>
  <c r="H87" i="5" a="1"/>
  <c r="H87" i="5" s="1"/>
  <c r="H82" i="5" a="1"/>
  <c r="H82" i="5" s="1"/>
  <c r="H76" i="5" a="1"/>
  <c r="H76" i="5" s="1"/>
  <c r="H71" i="5" a="1"/>
  <c r="H71" i="5" s="1"/>
  <c r="H66" i="5" a="1"/>
  <c r="H66" i="5" s="1"/>
  <c r="H59" i="5" a="1"/>
  <c r="H59" i="5" s="1"/>
  <c r="H48" i="5" a="1"/>
  <c r="H48" i="5" s="1"/>
  <c r="G55" i="1" s="1"/>
  <c r="H32" i="5" a="1"/>
  <c r="H32" i="5" s="1"/>
  <c r="G39" i="1" s="1"/>
  <c r="H3" i="5" a="1"/>
  <c r="H3" i="5" s="1"/>
  <c r="H128" i="5" a="1"/>
  <c r="H128" i="5" s="1"/>
  <c r="H123" i="5" a="1"/>
  <c r="H123" i="5" s="1"/>
  <c r="H118" i="5" a="1"/>
  <c r="H118" i="5" s="1"/>
  <c r="H112" i="5" a="1"/>
  <c r="H112" i="5" s="1"/>
  <c r="H107" i="5" a="1"/>
  <c r="H107" i="5" s="1"/>
  <c r="H102" i="5" a="1"/>
  <c r="H102" i="5" s="1"/>
  <c r="H96" i="5" a="1"/>
  <c r="H96" i="5" s="1"/>
  <c r="H91" i="5" a="1"/>
  <c r="H91" i="5" s="1"/>
  <c r="H86" i="5" a="1"/>
  <c r="H86" i="5" s="1"/>
  <c r="H80" i="5" a="1"/>
  <c r="H80" i="5" s="1"/>
  <c r="G86" i="1" s="1"/>
  <c r="H75" i="5" a="1"/>
  <c r="H75" i="5" s="1"/>
  <c r="G81" i="1" s="1"/>
  <c r="H70" i="5" a="1"/>
  <c r="H70" i="5" s="1"/>
  <c r="H64" i="5" a="1"/>
  <c r="H64" i="5" s="1"/>
  <c r="H56" i="5" a="1"/>
  <c r="H56" i="5" s="1"/>
  <c r="G63" i="1" s="1"/>
  <c r="H44" i="5" a="1"/>
  <c r="H44" i="5" s="1"/>
  <c r="G51" i="1" s="1"/>
  <c r="H28" i="5" a="1"/>
  <c r="H28" i="5" s="1"/>
  <c r="G35" i="1" s="1"/>
  <c r="H20" i="5" a="1"/>
  <c r="H20" i="5" s="1"/>
  <c r="G27" i="1" s="1"/>
  <c r="H63" i="5" a="1"/>
  <c r="H63" i="5" s="1"/>
  <c r="H55" i="5" a="1"/>
  <c r="H55" i="5" s="1"/>
  <c r="G62" i="1" s="1"/>
  <c r="H40" i="5" a="1"/>
  <c r="H40" i="5" s="1"/>
  <c r="G47" i="1" s="1"/>
  <c r="D197" i="5" a="1"/>
  <c r="D197" i="5" s="1"/>
  <c r="W1024" i="8"/>
  <c r="V1028" i="8"/>
  <c r="W1028" i="8" s="1"/>
  <c r="V1016" i="8"/>
  <c r="W1016" i="8" s="1"/>
  <c r="H10" i="5" a="1"/>
  <c r="H10" i="5" s="1"/>
  <c r="G17" i="1" s="1"/>
  <c r="D175" i="5" a="1"/>
  <c r="D175" i="5" s="1"/>
  <c r="D203" i="5" a="1"/>
  <c r="D203" i="5" s="1"/>
  <c r="D150" i="5" a="1"/>
  <c r="D150" i="5" s="1"/>
  <c r="D185" i="5" a="1"/>
  <c r="D185" i="5" s="1"/>
  <c r="D180" i="5" a="1"/>
  <c r="D180" i="5" s="1"/>
  <c r="D41" i="5" a="1"/>
  <c r="D41" i="5" s="1"/>
  <c r="D169" i="5" a="1"/>
  <c r="D169" i="5" s="1"/>
  <c r="D161" i="5" a="1"/>
  <c r="D161" i="5" s="1"/>
  <c r="D133" i="5" a="1"/>
  <c r="D133" i="5" s="1"/>
  <c r="D137" i="5" a="1"/>
  <c r="D137" i="5" s="1"/>
  <c r="D142" i="5" a="1"/>
  <c r="D142" i="5" s="1"/>
  <c r="I123" i="5" a="1"/>
  <c r="I123" i="5" s="1"/>
  <c r="O123" i="5" s="1"/>
  <c r="D94" i="5" a="1"/>
  <c r="D94" i="5" s="1"/>
  <c r="I171" i="5" a="1"/>
  <c r="I171" i="5" s="1"/>
  <c r="P171" i="5" s="1"/>
  <c r="I164" i="5" a="1"/>
  <c r="I164" i="5" s="1"/>
  <c r="M164" i="5" s="1"/>
  <c r="I152" i="5" a="1"/>
  <c r="I152" i="5" s="1"/>
  <c r="I144" i="5" a="1"/>
  <c r="I144" i="5" s="1"/>
  <c r="I137" i="5" a="1"/>
  <c r="I137" i="5" s="1"/>
  <c r="O137" i="5" s="1"/>
  <c r="I113" i="5" a="1"/>
  <c r="I113" i="5" s="1"/>
  <c r="I167" i="5" a="1"/>
  <c r="I167" i="5" s="1"/>
  <c r="O167" i="5" s="1"/>
  <c r="I155" i="5" a="1"/>
  <c r="I155" i="5" s="1"/>
  <c r="I146" i="5" a="1"/>
  <c r="I146" i="5" s="1"/>
  <c r="I139" i="5" a="1"/>
  <c r="I139" i="5" s="1"/>
  <c r="I131" i="5" a="1"/>
  <c r="I131" i="5" s="1"/>
  <c r="I165" i="5" a="1"/>
  <c r="I165" i="5" s="1"/>
  <c r="P165" i="5" s="1"/>
  <c r="I154" i="5" a="1"/>
  <c r="I154" i="5" s="1"/>
  <c r="P154" i="5" s="1"/>
  <c r="I145" i="5" a="1"/>
  <c r="I145" i="5" s="1"/>
  <c r="I138" i="5" a="1"/>
  <c r="I138" i="5" s="1"/>
  <c r="P138" i="5" s="1"/>
  <c r="D127" i="5" a="1"/>
  <c r="D127" i="5" s="1"/>
  <c r="D117" i="5" a="1"/>
  <c r="D117" i="5" s="1"/>
  <c r="D104" i="5" a="1"/>
  <c r="D104" i="5" s="1"/>
  <c r="D74" i="5" a="1"/>
  <c r="D74" i="5" s="1"/>
  <c r="D111" i="5" a="1"/>
  <c r="D111" i="5" s="1"/>
  <c r="AB112" i="5"/>
  <c r="AB113" i="5" s="1"/>
  <c r="W113" i="5" s="1"/>
  <c r="Z111" i="5"/>
  <c r="X111" i="5" s="1"/>
  <c r="C204" i="5" a="1"/>
  <c r="C204" i="5" s="1"/>
  <c r="F211" i="1" s="1"/>
  <c r="C196" i="5" a="1"/>
  <c r="C196" i="5" s="1"/>
  <c r="D58" i="5" a="1"/>
  <c r="D58" i="5" s="1"/>
  <c r="D99" i="5" a="1"/>
  <c r="D99" i="5" s="1"/>
  <c r="C192" i="5" a="1"/>
  <c r="C192" i="5" s="1"/>
  <c r="U825" i="8"/>
  <c r="C188" i="5" a="1"/>
  <c r="C188" i="5" s="1"/>
  <c r="C180" i="5" a="1"/>
  <c r="C180" i="5" s="1"/>
  <c r="C164" i="5" a="1"/>
  <c r="C164" i="5" s="1"/>
  <c r="AY821" i="8"/>
  <c r="AY845" i="8"/>
  <c r="AY1390" i="8"/>
  <c r="AX845" i="8"/>
  <c r="AX995" i="8"/>
  <c r="AV842" i="8"/>
  <c r="AV1123" i="8"/>
  <c r="AV1140" i="8"/>
  <c r="AV1166" i="8"/>
  <c r="AV1344" i="8"/>
  <c r="C156" i="5" a="1"/>
  <c r="C156" i="5" s="1"/>
  <c r="H13" i="5" a="1"/>
  <c r="H13" i="5" s="1"/>
  <c r="G20" i="1" s="1"/>
  <c r="D47" i="5" a="1"/>
  <c r="D47" i="5" s="1"/>
  <c r="C176" i="5" a="1"/>
  <c r="C176" i="5" s="1"/>
  <c r="C160" i="5" a="1"/>
  <c r="C160" i="5" s="1"/>
  <c r="C172" i="5" a="1"/>
  <c r="C172" i="5" s="1"/>
  <c r="C155" i="5" a="1"/>
  <c r="C155" i="5" s="1"/>
  <c r="C200" i="5" a="1"/>
  <c r="C200" i="5" s="1"/>
  <c r="C184" i="5" a="1"/>
  <c r="C184" i="5" s="1"/>
  <c r="C168" i="5" a="1"/>
  <c r="C168" i="5" s="1"/>
  <c r="AX1344" i="8"/>
  <c r="AX1402" i="8"/>
  <c r="AV1155" i="8"/>
  <c r="C157" i="5" a="1"/>
  <c r="C157" i="5" s="1"/>
  <c r="C149" i="5" a="1"/>
  <c r="C149" i="5" s="1"/>
  <c r="H51" i="5" a="1"/>
  <c r="H51" i="5" s="1"/>
  <c r="G58" i="1" s="1"/>
  <c r="H47" i="5" a="1"/>
  <c r="H47" i="5" s="1"/>
  <c r="G54" i="1" s="1"/>
  <c r="H43" i="5" a="1"/>
  <c r="H43" i="5" s="1"/>
  <c r="G50" i="1" s="1"/>
  <c r="H39" i="5" a="1"/>
  <c r="H39" i="5" s="1"/>
  <c r="G46" i="1" s="1"/>
  <c r="H35" i="5" a="1"/>
  <c r="H35" i="5" s="1"/>
  <c r="G42" i="1" s="1"/>
  <c r="H31" i="5" a="1"/>
  <c r="H31" i="5" s="1"/>
  <c r="G38" i="1" s="1"/>
  <c r="H27" i="5" a="1"/>
  <c r="H27" i="5" s="1"/>
  <c r="G34" i="1" s="1"/>
  <c r="H23" i="5" a="1"/>
  <c r="H23" i="5" s="1"/>
  <c r="G30" i="1" s="1"/>
  <c r="H19" i="5" a="1"/>
  <c r="H19" i="5" s="1"/>
  <c r="G26" i="1" s="1"/>
  <c r="H15" i="5" a="1"/>
  <c r="H15" i="5" s="1"/>
  <c r="G22" i="1" s="1"/>
  <c r="H6" i="5" a="1"/>
  <c r="H6" i="5" s="1"/>
  <c r="G13" i="1" s="1"/>
  <c r="D200" i="5" a="1"/>
  <c r="D200" i="5" s="1"/>
  <c r="D196" i="5" a="1"/>
  <c r="D196" i="5" s="1"/>
  <c r="D183" i="5" a="1"/>
  <c r="D183" i="5" s="1"/>
  <c r="D179" i="5" a="1"/>
  <c r="D179" i="5" s="1"/>
  <c r="D174" i="5" a="1"/>
  <c r="D174" i="5" s="1"/>
  <c r="D167" i="5" a="1"/>
  <c r="D167" i="5" s="1"/>
  <c r="D155" i="5" a="1"/>
  <c r="D155" i="5" s="1"/>
  <c r="D146" i="5" a="1"/>
  <c r="D146" i="5" s="1"/>
  <c r="D140" i="5" a="1"/>
  <c r="D140" i="5" s="1"/>
  <c r="D136" i="5" a="1"/>
  <c r="D136" i="5" s="1"/>
  <c r="D132" i="5" a="1"/>
  <c r="D132" i="5" s="1"/>
  <c r="D126" i="5" a="1"/>
  <c r="D126" i="5" s="1"/>
  <c r="D116" i="5" a="1"/>
  <c r="D116" i="5" s="1"/>
  <c r="D110" i="5" a="1"/>
  <c r="D110" i="5" s="1"/>
  <c r="D103" i="5" a="1"/>
  <c r="D103" i="5" s="1"/>
  <c r="D97" i="5" a="1"/>
  <c r="D97" i="5" s="1"/>
  <c r="D93" i="5" a="1"/>
  <c r="D93" i="5" s="1"/>
  <c r="D70" i="5" a="1"/>
  <c r="D70" i="5" s="1"/>
  <c r="D57" i="5" a="1"/>
  <c r="D57" i="5" s="1"/>
  <c r="D31" i="5" a="1"/>
  <c r="D31" i="5" s="1"/>
  <c r="C203" i="5" a="1"/>
  <c r="C203" i="5" s="1"/>
  <c r="F210" i="1" s="1"/>
  <c r="C199" i="5" a="1"/>
  <c r="C199" i="5" s="1"/>
  <c r="C195" i="5" a="1"/>
  <c r="C195" i="5" s="1"/>
  <c r="C191" i="5" a="1"/>
  <c r="C191" i="5" s="1"/>
  <c r="C187" i="5" a="1"/>
  <c r="C187" i="5" s="1"/>
  <c r="C183" i="5" a="1"/>
  <c r="C183" i="5" s="1"/>
  <c r="C179" i="5" a="1"/>
  <c r="C179" i="5" s="1"/>
  <c r="C175" i="5" a="1"/>
  <c r="C175" i="5" s="1"/>
  <c r="C171" i="5" a="1"/>
  <c r="C171" i="5" s="1"/>
  <c r="C167" i="5" a="1"/>
  <c r="C167" i="5" s="1"/>
  <c r="C163" i="5" a="1"/>
  <c r="C163" i="5" s="1"/>
  <c r="C159" i="5" a="1"/>
  <c r="C159" i="5" s="1"/>
  <c r="C152" i="5" a="1"/>
  <c r="C152" i="5" s="1"/>
  <c r="C122" i="5" a="1"/>
  <c r="C122" i="5" s="1"/>
  <c r="H62" i="5" a="1"/>
  <c r="H62" i="5" s="1"/>
  <c r="H58" i="5" a="1"/>
  <c r="H58" i="5" s="1"/>
  <c r="H54" i="5" a="1"/>
  <c r="H54" i="5" s="1"/>
  <c r="G61" i="1" s="1"/>
  <c r="H50" i="5" a="1"/>
  <c r="H50" i="5" s="1"/>
  <c r="G57" i="1" s="1"/>
  <c r="H46" i="5" a="1"/>
  <c r="H46" i="5" s="1"/>
  <c r="G53" i="1" s="1"/>
  <c r="H42" i="5" a="1"/>
  <c r="H42" i="5" s="1"/>
  <c r="G49" i="1" s="1"/>
  <c r="H38" i="5" a="1"/>
  <c r="H38" i="5" s="1"/>
  <c r="G45" i="1" s="1"/>
  <c r="H34" i="5" a="1"/>
  <c r="H34" i="5" s="1"/>
  <c r="G41" i="1" s="1"/>
  <c r="H30" i="5" a="1"/>
  <c r="H30" i="5" s="1"/>
  <c r="G37" i="1" s="1"/>
  <c r="H26" i="5" a="1"/>
  <c r="H26" i="5" s="1"/>
  <c r="G33" i="1" s="1"/>
  <c r="H22" i="5" a="1"/>
  <c r="H22" i="5" s="1"/>
  <c r="G29" i="1" s="1"/>
  <c r="H18" i="5" a="1"/>
  <c r="H18" i="5" s="1"/>
  <c r="G25" i="1" s="1"/>
  <c r="H14" i="5" a="1"/>
  <c r="H14" i="5" s="1"/>
  <c r="G21" i="1" s="1"/>
  <c r="H4" i="5" a="1"/>
  <c r="H4" i="5" s="1"/>
  <c r="G11" i="1" s="1"/>
  <c r="D199" i="5" a="1"/>
  <c r="D199" i="5" s="1"/>
  <c r="D194" i="5" a="1"/>
  <c r="D194" i="5" s="1"/>
  <c r="D182" i="5" a="1"/>
  <c r="D182" i="5" s="1"/>
  <c r="D177" i="5" a="1"/>
  <c r="D177" i="5" s="1"/>
  <c r="D172" i="5" a="1"/>
  <c r="D172" i="5" s="1"/>
  <c r="D165" i="5" a="1"/>
  <c r="D165" i="5" s="1"/>
  <c r="D154" i="5" a="1"/>
  <c r="D154" i="5" s="1"/>
  <c r="D145" i="5" a="1"/>
  <c r="D145" i="5" s="1"/>
  <c r="D139" i="5" a="1"/>
  <c r="D139" i="5" s="1"/>
  <c r="D135" i="5" a="1"/>
  <c r="D135" i="5" s="1"/>
  <c r="D131" i="5" a="1"/>
  <c r="D131" i="5" s="1"/>
  <c r="D123" i="5" a="1"/>
  <c r="D123" i="5" s="1"/>
  <c r="D113" i="5" a="1"/>
  <c r="D113" i="5" s="1"/>
  <c r="D106" i="5" a="1"/>
  <c r="D106" i="5" s="1"/>
  <c r="D101" i="5" a="1"/>
  <c r="D101" i="5" s="1"/>
  <c r="D96" i="5" a="1"/>
  <c r="D96" i="5" s="1"/>
  <c r="D86" i="5" a="1"/>
  <c r="D86" i="5" s="1"/>
  <c r="D67" i="5" a="1"/>
  <c r="D67" i="5" s="1"/>
  <c r="D54" i="5" a="1"/>
  <c r="D54" i="5" s="1"/>
  <c r="D30" i="5" a="1"/>
  <c r="D30" i="5" s="1"/>
  <c r="C202" i="5" a="1"/>
  <c r="C202" i="5" s="1"/>
  <c r="C198" i="5" a="1"/>
  <c r="C198" i="5" s="1"/>
  <c r="C194" i="5" a="1"/>
  <c r="C194" i="5" s="1"/>
  <c r="C190" i="5" a="1"/>
  <c r="C190" i="5" s="1"/>
  <c r="C186" i="5" a="1"/>
  <c r="C186" i="5" s="1"/>
  <c r="C182" i="5" a="1"/>
  <c r="C182" i="5" s="1"/>
  <c r="C178" i="5" a="1"/>
  <c r="C178" i="5" s="1"/>
  <c r="C174" i="5" a="1"/>
  <c r="C174" i="5" s="1"/>
  <c r="C170" i="5" a="1"/>
  <c r="C170" i="5" s="1"/>
  <c r="C166" i="5" a="1"/>
  <c r="C166" i="5" s="1"/>
  <c r="C162" i="5" a="1"/>
  <c r="C162" i="5" s="1"/>
  <c r="C158" i="5" a="1"/>
  <c r="C158" i="5" s="1"/>
  <c r="C145" i="5" a="1"/>
  <c r="C145" i="5" s="1"/>
  <c r="H133" i="5" a="1"/>
  <c r="H133" i="5" s="1"/>
  <c r="H129" i="5" a="1"/>
  <c r="H129" i="5" s="1"/>
  <c r="H125" i="5" a="1"/>
  <c r="H125" i="5" s="1"/>
  <c r="H121" i="5" a="1"/>
  <c r="H121" i="5" s="1"/>
  <c r="H117" i="5" a="1"/>
  <c r="H117" i="5" s="1"/>
  <c r="H113" i="5" a="1"/>
  <c r="H113" i="5" s="1"/>
  <c r="H109" i="5" a="1"/>
  <c r="H109" i="5" s="1"/>
  <c r="H105" i="5" a="1"/>
  <c r="H105" i="5" s="1"/>
  <c r="G109" i="1" s="1"/>
  <c r="H101" i="5" a="1"/>
  <c r="H101" i="5" s="1"/>
  <c r="H97" i="5" a="1"/>
  <c r="H97" i="5" s="1"/>
  <c r="G102" i="1" s="1"/>
  <c r="H93" i="5" a="1"/>
  <c r="H93" i="5" s="1"/>
  <c r="H89" i="5" a="1"/>
  <c r="H89" i="5" s="1"/>
  <c r="H85" i="5" a="1"/>
  <c r="H85" i="5" s="1"/>
  <c r="H81" i="5" a="1"/>
  <c r="H81" i="5" s="1"/>
  <c r="G87" i="1" s="1"/>
  <c r="H77" i="5" a="1"/>
  <c r="H77" i="5" s="1"/>
  <c r="G83" i="1" s="1"/>
  <c r="H73" i="5" a="1"/>
  <c r="H73" i="5" s="1"/>
  <c r="G79" i="1" s="1"/>
  <c r="H69" i="5" a="1"/>
  <c r="H69" i="5" s="1"/>
  <c r="G75" i="1" s="1"/>
  <c r="H65" i="5" a="1"/>
  <c r="H65" i="5" s="1"/>
  <c r="G71" i="1" s="1"/>
  <c r="H61" i="5" a="1"/>
  <c r="H61" i="5" s="1"/>
  <c r="G67" i="1" s="1"/>
  <c r="H57" i="5" a="1"/>
  <c r="H57" i="5" s="1"/>
  <c r="H53" i="5" a="1"/>
  <c r="H53" i="5" s="1"/>
  <c r="G60" i="1" s="1"/>
  <c r="H49" i="5" a="1"/>
  <c r="H49" i="5" s="1"/>
  <c r="G56" i="1" s="1"/>
  <c r="H45" i="5" a="1"/>
  <c r="H45" i="5" s="1"/>
  <c r="G52" i="1" s="1"/>
  <c r="H41" i="5" a="1"/>
  <c r="H41" i="5" s="1"/>
  <c r="G48" i="1" s="1"/>
  <c r="H37" i="5" a="1"/>
  <c r="H37" i="5" s="1"/>
  <c r="G44" i="1" s="1"/>
  <c r="H33" i="5" a="1"/>
  <c r="H33" i="5" s="1"/>
  <c r="G40" i="1" s="1"/>
  <c r="H29" i="5" a="1"/>
  <c r="H29" i="5" s="1"/>
  <c r="G36" i="1" s="1"/>
  <c r="H25" i="5" a="1"/>
  <c r="H25" i="5" s="1"/>
  <c r="G32" i="1" s="1"/>
  <c r="H21" i="5" a="1"/>
  <c r="H21" i="5" s="1"/>
  <c r="G28" i="1" s="1"/>
  <c r="H17" i="5" a="1"/>
  <c r="H17" i="5" s="1"/>
  <c r="G24" i="1" s="1"/>
  <c r="D198" i="5" a="1"/>
  <c r="D198" i="5" s="1"/>
  <c r="D193" i="5" a="1"/>
  <c r="D193" i="5" s="1"/>
  <c r="D181" i="5" a="1"/>
  <c r="D181" i="5" s="1"/>
  <c r="D176" i="5" a="1"/>
  <c r="D176" i="5" s="1"/>
  <c r="D171" i="5" a="1"/>
  <c r="D171" i="5" s="1"/>
  <c r="D164" i="5" a="1"/>
  <c r="D164" i="5" s="1"/>
  <c r="D152" i="5" a="1"/>
  <c r="D152" i="5" s="1"/>
  <c r="D144" i="5" a="1"/>
  <c r="D144" i="5" s="1"/>
  <c r="D138" i="5" a="1"/>
  <c r="D138" i="5" s="1"/>
  <c r="D134" i="5" a="1"/>
  <c r="D134" i="5" s="1"/>
  <c r="D128" i="5" a="1"/>
  <c r="D128" i="5" s="1"/>
  <c r="D121" i="5" a="1"/>
  <c r="D121" i="5" s="1"/>
  <c r="D112" i="5" a="1"/>
  <c r="D112" i="5" s="1"/>
  <c r="D105" i="5" a="1"/>
  <c r="D105" i="5" s="1"/>
  <c r="D100" i="5" a="1"/>
  <c r="D100" i="5" s="1"/>
  <c r="D95" i="5" a="1"/>
  <c r="D95" i="5" s="1"/>
  <c r="D81" i="5" a="1"/>
  <c r="D81" i="5" s="1"/>
  <c r="D62" i="5" a="1"/>
  <c r="D62" i="5" s="1"/>
  <c r="C201" i="5" a="1"/>
  <c r="C201" i="5" s="1"/>
  <c r="C197" i="5" a="1"/>
  <c r="C197" i="5" s="1"/>
  <c r="F197" i="1" s="1"/>
  <c r="C193" i="5" a="1"/>
  <c r="C193" i="5" s="1"/>
  <c r="F193" i="1" s="1"/>
  <c r="C189" i="5" a="1"/>
  <c r="C189" i="5" s="1"/>
  <c r="F189" i="1" s="1"/>
  <c r="C185" i="5" a="1"/>
  <c r="C185" i="5" s="1"/>
  <c r="F186" i="1" s="1"/>
  <c r="C181" i="5" a="1"/>
  <c r="C181" i="5" s="1"/>
  <c r="F182" i="1" s="1"/>
  <c r="C177" i="5" a="1"/>
  <c r="C177" i="5" s="1"/>
  <c r="F178" i="1" s="1"/>
  <c r="C173" i="5" a="1"/>
  <c r="C173" i="5" s="1"/>
  <c r="F174" i="1" s="1"/>
  <c r="C169" i="5" a="1"/>
  <c r="C169" i="5" s="1"/>
  <c r="F170" i="1" s="1"/>
  <c r="C165" i="5" a="1"/>
  <c r="C165" i="5" s="1"/>
  <c r="F166" i="1" s="1"/>
  <c r="C161" i="5" a="1"/>
  <c r="C161" i="5" s="1"/>
  <c r="F163" i="1" s="1"/>
  <c r="C146" i="5" a="1"/>
  <c r="C146" i="5" s="1"/>
  <c r="C126" i="5" a="1"/>
  <c r="C126" i="5" s="1"/>
  <c r="C151" i="5" a="1"/>
  <c r="C151" i="5" s="1"/>
  <c r="C138" i="5" a="1"/>
  <c r="C138" i="5" s="1"/>
  <c r="C154" i="5" a="1"/>
  <c r="C154" i="5" s="1"/>
  <c r="C150" i="5" a="1"/>
  <c r="C150" i="5" s="1"/>
  <c r="C153" i="5" a="1"/>
  <c r="C153" i="5" s="1"/>
  <c r="F156" i="1" s="1"/>
  <c r="C143" i="5" a="1"/>
  <c r="C143" i="5" s="1"/>
  <c r="C114" i="5" a="1"/>
  <c r="C114" i="5" s="1"/>
  <c r="C148" i="5" a="1"/>
  <c r="C148" i="5" s="1"/>
  <c r="C144" i="5" a="1"/>
  <c r="C144" i="5" s="1"/>
  <c r="C134" i="5" a="1"/>
  <c r="C134" i="5" s="1"/>
  <c r="C118" i="5" a="1"/>
  <c r="C118" i="5" s="1"/>
  <c r="C147" i="5" a="1"/>
  <c r="C147" i="5" s="1"/>
  <c r="C142" i="5" a="1"/>
  <c r="C142" i="5" s="1"/>
  <c r="C130" i="5" a="1"/>
  <c r="C130" i="5" s="1"/>
  <c r="C113" i="5" a="1"/>
  <c r="C113" i="5" s="1"/>
  <c r="C141" i="5" a="1"/>
  <c r="C141" i="5" s="1"/>
  <c r="U690" i="8"/>
  <c r="C115" i="5" a="1"/>
  <c r="C115" i="5" s="1"/>
  <c r="C137" i="5" a="1"/>
  <c r="C137" i="5" s="1"/>
  <c r="C133" i="5" a="1"/>
  <c r="C133" i="5" s="1"/>
  <c r="C129" i="5" a="1"/>
  <c r="C129" i="5" s="1"/>
  <c r="C125" i="5" a="1"/>
  <c r="C125" i="5" s="1"/>
  <c r="C121" i="5" a="1"/>
  <c r="C121" i="5" s="1"/>
  <c r="C117" i="5" a="1"/>
  <c r="C117" i="5" s="1"/>
  <c r="C110" i="5" a="1"/>
  <c r="C110" i="5" s="1"/>
  <c r="C140" i="5" a="1"/>
  <c r="C140" i="5" s="1"/>
  <c r="C136" i="5" a="1"/>
  <c r="C136" i="5" s="1"/>
  <c r="C132" i="5" a="1"/>
  <c r="C132" i="5" s="1"/>
  <c r="C128" i="5" a="1"/>
  <c r="C128" i="5" s="1"/>
  <c r="C124" i="5" a="1"/>
  <c r="C124" i="5" s="1"/>
  <c r="C120" i="5" a="1"/>
  <c r="C120" i="5" s="1"/>
  <c r="C116" i="5" a="1"/>
  <c r="C116" i="5" s="1"/>
  <c r="C101" i="5" a="1"/>
  <c r="C101" i="5" s="1"/>
  <c r="C139" i="5" a="1"/>
  <c r="C139" i="5" s="1"/>
  <c r="C135" i="5" a="1"/>
  <c r="C135" i="5" s="1"/>
  <c r="C131" i="5" a="1"/>
  <c r="C131" i="5" s="1"/>
  <c r="C127" i="5" a="1"/>
  <c r="C127" i="5" s="1"/>
  <c r="C123" i="5" a="1"/>
  <c r="C123" i="5" s="1"/>
  <c r="C119" i="5" a="1"/>
  <c r="C119" i="5" s="1"/>
  <c r="C103" i="5" a="1"/>
  <c r="C103" i="5" s="1"/>
  <c r="C92" i="5" a="1"/>
  <c r="C92" i="5" s="1"/>
  <c r="I104" i="5" a="1"/>
  <c r="I104" i="5" s="1"/>
  <c r="N104" i="5" s="1"/>
  <c r="C109" i="5" a="1"/>
  <c r="C109" i="5" s="1"/>
  <c r="C100" i="5" a="1"/>
  <c r="C100" i="5" s="1"/>
  <c r="C88" i="5" a="1"/>
  <c r="C88" i="5" s="1"/>
  <c r="C112" i="5" a="1"/>
  <c r="C112" i="5" s="1"/>
  <c r="C107" i="5" a="1"/>
  <c r="C107" i="5" s="1"/>
  <c r="C83" i="5" a="1"/>
  <c r="C83" i="5" s="1"/>
  <c r="C111" i="5" a="1"/>
  <c r="C111" i="5" s="1"/>
  <c r="C105" i="5" a="1"/>
  <c r="C105" i="5" s="1"/>
  <c r="I94" i="5" a="1"/>
  <c r="I94" i="5" s="1"/>
  <c r="P94" i="5" s="1"/>
  <c r="I134" i="5" a="1"/>
  <c r="I134" i="5" s="1"/>
  <c r="I128" i="5" a="1"/>
  <c r="I128" i="5" s="1"/>
  <c r="O128" i="5" s="1"/>
  <c r="I121" i="5" a="1"/>
  <c r="I121" i="5" s="1"/>
  <c r="M121" i="5" s="1"/>
  <c r="I111" i="5" a="1"/>
  <c r="I111" i="5" s="1"/>
  <c r="O111" i="5" s="1"/>
  <c r="I99" i="5" a="1"/>
  <c r="I99" i="5" s="1"/>
  <c r="O99" i="5" s="1"/>
  <c r="I133" i="5" a="1"/>
  <c r="I133" i="5" s="1"/>
  <c r="P133" i="5" s="1"/>
  <c r="I127" i="5" a="1"/>
  <c r="I127" i="5" s="1"/>
  <c r="I117" i="5" a="1"/>
  <c r="I117" i="5" s="1"/>
  <c r="O117" i="5" s="1"/>
  <c r="I110" i="5" a="1"/>
  <c r="I110" i="5" s="1"/>
  <c r="I74" i="5" a="1"/>
  <c r="I74" i="5" s="1"/>
  <c r="N74" i="5" s="1"/>
  <c r="I140" i="5" a="1"/>
  <c r="I140" i="5" s="1"/>
  <c r="I136" i="5" a="1"/>
  <c r="I136" i="5" s="1"/>
  <c r="P136" i="5" s="1"/>
  <c r="I132" i="5" a="1"/>
  <c r="I132" i="5" s="1"/>
  <c r="O132" i="5" s="1"/>
  <c r="I126" i="5" a="1"/>
  <c r="I126" i="5" s="1"/>
  <c r="M126" i="5" s="1"/>
  <c r="I116" i="5" a="1"/>
  <c r="I116" i="5" s="1"/>
  <c r="I47" i="5" a="1"/>
  <c r="I47" i="5" s="1"/>
  <c r="O47" i="5" s="1"/>
  <c r="I97" i="5" a="1"/>
  <c r="I97" i="5" s="1"/>
  <c r="P97" i="5" s="1"/>
  <c r="I58" i="5" a="1"/>
  <c r="I58" i="5" s="1"/>
  <c r="M58" i="5" s="1"/>
  <c r="I106" i="5" a="1"/>
  <c r="I106" i="5" s="1"/>
  <c r="I101" i="5" a="1"/>
  <c r="I101" i="5" s="1"/>
  <c r="I96" i="5" a="1"/>
  <c r="I96" i="5" s="1"/>
  <c r="O96" i="5" s="1"/>
  <c r="I41" i="5" a="1"/>
  <c r="I41" i="5" s="1"/>
  <c r="M41" i="5" s="1"/>
  <c r="I112" i="5" a="1"/>
  <c r="I112" i="5" s="1"/>
  <c r="P112" i="5" s="1"/>
  <c r="I105" i="5" a="1"/>
  <c r="I105" i="5" s="1"/>
  <c r="O105" i="5" s="1"/>
  <c r="I100" i="5" a="1"/>
  <c r="I100" i="5" s="1"/>
  <c r="I93" i="5" a="1"/>
  <c r="I93" i="5" s="1"/>
  <c r="M93" i="5" s="1"/>
  <c r="I70" i="5" a="1"/>
  <c r="I70" i="5" s="1"/>
  <c r="I31" i="5" a="1"/>
  <c r="I31" i="5" s="1"/>
  <c r="M31" i="5" s="1"/>
  <c r="I86" i="5" a="1"/>
  <c r="I86" i="5" s="1"/>
  <c r="P86" i="5" s="1"/>
  <c r="I67" i="5" a="1"/>
  <c r="I67" i="5" s="1"/>
  <c r="I54" i="5" a="1"/>
  <c r="I54" i="5" s="1"/>
  <c r="O54" i="5" s="1"/>
  <c r="I30" i="5" a="1"/>
  <c r="I30" i="5" s="1"/>
  <c r="O30" i="5" s="1"/>
  <c r="I95" i="5" a="1"/>
  <c r="I95" i="5" s="1"/>
  <c r="I81" i="5" a="1"/>
  <c r="I81" i="5" s="1"/>
  <c r="M81" i="5" s="1"/>
  <c r="I62" i="5" a="1"/>
  <c r="I62" i="5" s="1"/>
  <c r="N62" i="5" s="1"/>
  <c r="U899" i="8"/>
  <c r="U1088" i="8"/>
  <c r="X1088" i="8" s="1"/>
  <c r="V944" i="8"/>
  <c r="X944" i="8" s="1"/>
  <c r="H7" i="5" a="1"/>
  <c r="H7" i="5" s="1"/>
  <c r="G14" i="1" s="1"/>
  <c r="G102" i="5" a="1"/>
  <c r="G102" i="5" s="1"/>
  <c r="C93" i="5" a="1"/>
  <c r="C93" i="5" s="1"/>
  <c r="C84" i="5" a="1"/>
  <c r="C84" i="5" s="1"/>
  <c r="F90" i="1" s="1"/>
  <c r="C72" i="5" a="1"/>
  <c r="C72" i="5" s="1"/>
  <c r="C104" i="5" a="1"/>
  <c r="C104" i="5" s="1"/>
  <c r="C96" i="5" a="1"/>
  <c r="C96" i="5" s="1"/>
  <c r="C60" i="5" a="1"/>
  <c r="C60" i="5" s="1"/>
  <c r="C108" i="5" a="1"/>
  <c r="C108" i="5" s="1"/>
  <c r="C76" i="5" a="1"/>
  <c r="C76" i="5" s="1"/>
  <c r="C85" i="5" a="1"/>
  <c r="C85" i="5" s="1"/>
  <c r="C77" i="5" a="1"/>
  <c r="C77" i="5" s="1"/>
  <c r="C73" i="5" a="1"/>
  <c r="C73" i="5" s="1"/>
  <c r="F79" i="1" s="1"/>
  <c r="C65" i="5" a="1"/>
  <c r="C65" i="5" s="1"/>
  <c r="C99" i="5" a="1"/>
  <c r="C99" i="5" s="1"/>
  <c r="C95" i="5" a="1"/>
  <c r="C95" i="5" s="1"/>
  <c r="C91" i="5" a="1"/>
  <c r="C91" i="5" s="1"/>
  <c r="C87" i="5" a="1"/>
  <c r="C87" i="5" s="1"/>
  <c r="C80" i="5" a="1"/>
  <c r="C80" i="5" s="1"/>
  <c r="C106" i="5" a="1"/>
  <c r="C106" i="5" s="1"/>
  <c r="C102" i="5" a="1"/>
  <c r="C102" i="5" s="1"/>
  <c r="C98" i="5" a="1"/>
  <c r="C98" i="5" s="1"/>
  <c r="C94" i="5" a="1"/>
  <c r="C94" i="5" s="1"/>
  <c r="C90" i="5" a="1"/>
  <c r="C90" i="5" s="1"/>
  <c r="C86" i="5" a="1"/>
  <c r="C86" i="5" s="1"/>
  <c r="C97" i="5" a="1"/>
  <c r="C97" i="5" s="1"/>
  <c r="C89" i="5" a="1"/>
  <c r="C89" i="5" s="1"/>
  <c r="W112" i="5"/>
  <c r="Z112" i="5"/>
  <c r="X112" i="5" s="1"/>
  <c r="U1155" i="8"/>
  <c r="G158" i="1"/>
  <c r="G150" i="1"/>
  <c r="G146" i="1"/>
  <c r="G142" i="1"/>
  <c r="G138" i="1"/>
  <c r="G134" i="1"/>
  <c r="G130" i="1"/>
  <c r="G126" i="1"/>
  <c r="G122" i="1"/>
  <c r="G118" i="1"/>
  <c r="G114" i="1"/>
  <c r="G111" i="1"/>
  <c r="G107" i="1"/>
  <c r="G103" i="1"/>
  <c r="G100" i="1"/>
  <c r="G96" i="1"/>
  <c r="G92" i="1"/>
  <c r="G198" i="1"/>
  <c r="G194" i="1"/>
  <c r="G190" i="1"/>
  <c r="G183" i="1"/>
  <c r="G179" i="1"/>
  <c r="G175" i="1"/>
  <c r="G171" i="1"/>
  <c r="G167" i="1"/>
  <c r="G164" i="1"/>
  <c r="Z164" i="5"/>
  <c r="X164" i="5" s="1"/>
  <c r="AB165" i="5"/>
  <c r="W164" i="5"/>
  <c r="AB6" i="5"/>
  <c r="W5" i="5"/>
  <c r="Z5" i="5"/>
  <c r="X5" i="5" s="1"/>
  <c r="AB59" i="5"/>
  <c r="Z58" i="5"/>
  <c r="X58" i="5" s="1"/>
  <c r="Z113" i="5"/>
  <c r="X113" i="5" s="1"/>
  <c r="AB114" i="5"/>
  <c r="U992" i="8"/>
  <c r="G199" i="1"/>
  <c r="G195" i="1"/>
  <c r="G191" i="1"/>
  <c r="G187" i="1"/>
  <c r="G184" i="1"/>
  <c r="G180" i="1"/>
  <c r="G176" i="1"/>
  <c r="G172" i="1"/>
  <c r="G168" i="1"/>
  <c r="G161" i="1"/>
  <c r="G159" i="1"/>
  <c r="G155" i="1"/>
  <c r="G151" i="1"/>
  <c r="G147" i="1"/>
  <c r="G143" i="1"/>
  <c r="G139" i="1"/>
  <c r="G135" i="1"/>
  <c r="G131" i="1"/>
  <c r="G123" i="1"/>
  <c r="G119" i="1"/>
  <c r="G115" i="1"/>
  <c r="G108" i="1"/>
  <c r="G104" i="1"/>
  <c r="G101" i="1"/>
  <c r="G93" i="1"/>
  <c r="F185" i="1"/>
  <c r="F173" i="1"/>
  <c r="F165" i="1"/>
  <c r="F135" i="1"/>
  <c r="W1105" i="8"/>
  <c r="G10" i="1"/>
  <c r="G3" i="5" a="1"/>
  <c r="G3" i="5" s="1"/>
  <c r="F206" i="1"/>
  <c r="G206" i="1"/>
  <c r="G157" i="1"/>
  <c r="G153" i="1"/>
  <c r="G149" i="1"/>
  <c r="G145" i="1"/>
  <c r="G141" i="1"/>
  <c r="G137" i="1"/>
  <c r="G133" i="1"/>
  <c r="G129" i="1"/>
  <c r="G125" i="1"/>
  <c r="G121" i="1"/>
  <c r="G117" i="1"/>
  <c r="G113" i="1"/>
  <c r="G110" i="1"/>
  <c r="G106" i="1"/>
  <c r="G99" i="1"/>
  <c r="G95" i="1"/>
  <c r="G91" i="1"/>
  <c r="F194" i="1"/>
  <c r="F183" i="1"/>
  <c r="G197" i="1"/>
  <c r="G193" i="1"/>
  <c r="G189" i="1"/>
  <c r="G186" i="1"/>
  <c r="G182" i="1"/>
  <c r="G178" i="1"/>
  <c r="G174" i="1"/>
  <c r="G170" i="1"/>
  <c r="G166" i="1"/>
  <c r="G163" i="1"/>
  <c r="G160" i="1"/>
  <c r="G156" i="1"/>
  <c r="G152" i="1"/>
  <c r="G148" i="1"/>
  <c r="G144" i="1"/>
  <c r="G140" i="1"/>
  <c r="G136" i="1"/>
  <c r="G132" i="1"/>
  <c r="G124" i="1"/>
  <c r="G120" i="1"/>
  <c r="G116" i="1"/>
  <c r="G105" i="1"/>
  <c r="G98" i="1"/>
  <c r="G94" i="1"/>
  <c r="G200" i="1"/>
  <c r="G196" i="1"/>
  <c r="G192" i="1"/>
  <c r="G188" i="1"/>
  <c r="G185" i="1"/>
  <c r="G181" i="1"/>
  <c r="G177" i="1"/>
  <c r="G173" i="1"/>
  <c r="G169" i="1"/>
  <c r="G165" i="1"/>
  <c r="G162" i="1"/>
  <c r="F200" i="1"/>
  <c r="F159" i="1"/>
  <c r="F151" i="1"/>
  <c r="AW833" i="8"/>
  <c r="AW1061" i="8"/>
  <c r="AW1296" i="8"/>
  <c r="AY957" i="8"/>
  <c r="AY1140" i="8"/>
  <c r="AY1214" i="8"/>
  <c r="AX1130" i="8"/>
  <c r="AX1140" i="8"/>
  <c r="AX1261" i="8"/>
  <c r="AX1315" i="8"/>
  <c r="AV899" i="8"/>
  <c r="C79" i="5" a="1"/>
  <c r="C79" i="5" s="1"/>
  <c r="C75" i="5" a="1"/>
  <c r="C75" i="5" s="1"/>
  <c r="C71" i="5" a="1"/>
  <c r="C71" i="5" s="1"/>
  <c r="F77" i="1" s="1"/>
  <c r="C34" i="5" a="1"/>
  <c r="C34" i="5" s="1"/>
  <c r="F41" i="1" s="1"/>
  <c r="G120" i="5" a="1"/>
  <c r="G120" i="5" s="1"/>
  <c r="C82" i="5" a="1"/>
  <c r="C82" i="5" s="1"/>
  <c r="C78" i="5" a="1"/>
  <c r="C78" i="5" s="1"/>
  <c r="F84" i="1" s="1"/>
  <c r="C74" i="5" a="1"/>
  <c r="C74" i="5" s="1"/>
  <c r="F80" i="1" s="1"/>
  <c r="C67" i="5" a="1"/>
  <c r="C67" i="5" s="1"/>
  <c r="C6" i="5" a="1"/>
  <c r="C6" i="5" s="1"/>
  <c r="F13" i="1" s="1"/>
  <c r="AW628" i="8"/>
  <c r="AW684" i="8"/>
  <c r="AW842" i="8"/>
  <c r="AW931" i="8"/>
  <c r="AW969" i="8"/>
  <c r="AW984" i="8"/>
  <c r="C81" i="5" a="1"/>
  <c r="C81" i="5" s="1"/>
  <c r="C68" i="5" a="1"/>
  <c r="C68" i="5" s="1"/>
  <c r="C62" i="5" a="1"/>
  <c r="C62" i="5" s="1"/>
  <c r="F68" i="1" s="1"/>
  <c r="C50" i="5" a="1"/>
  <c r="C50" i="5" s="1"/>
  <c r="F57" i="1" s="1"/>
  <c r="U628" i="8"/>
  <c r="C58" i="5" a="1"/>
  <c r="C58" i="5" s="1"/>
  <c r="G112" i="5" a="1"/>
  <c r="G112" i="5" s="1"/>
  <c r="C69" i="5" a="1"/>
  <c r="C69" i="5" s="1"/>
  <c r="F75" i="1" s="1"/>
  <c r="C64" i="5" a="1"/>
  <c r="C64" i="5" s="1"/>
  <c r="C57" i="5" a="1"/>
  <c r="C57" i="5" s="1"/>
  <c r="AW992" i="8"/>
  <c r="AW1010" i="8"/>
  <c r="AW1019" i="8"/>
  <c r="AW1081" i="8"/>
  <c r="AW1100" i="8"/>
  <c r="AW1145" i="8"/>
  <c r="AW1159" i="8"/>
  <c r="AW1162" i="8"/>
  <c r="AW1169" i="8"/>
  <c r="AW1175" i="8"/>
  <c r="AW1187" i="8"/>
  <c r="AW1225" i="8"/>
  <c r="AW1272" i="8"/>
  <c r="AW1277" i="8"/>
  <c r="AW1282" i="8"/>
  <c r="AW1299" i="8"/>
  <c r="AY693" i="8"/>
  <c r="AY761" i="8"/>
  <c r="AY825" i="8"/>
  <c r="AY842" i="8"/>
  <c r="AY895" i="8"/>
  <c r="AY931" i="8"/>
  <c r="AY935" i="8"/>
  <c r="AY962" i="8"/>
  <c r="AY969" i="8"/>
  <c r="AY999" i="8"/>
  <c r="AY1004" i="8"/>
  <c r="AY1019" i="8"/>
  <c r="AY1123" i="8"/>
  <c r="AY1166" i="8"/>
  <c r="AY1175" i="8"/>
  <c r="AY1182" i="8"/>
  <c r="AY1187" i="8"/>
  <c r="AY1372" i="8"/>
  <c r="AY1381" i="8"/>
  <c r="AX628" i="8"/>
  <c r="AX825" i="8"/>
  <c r="AX836" i="8"/>
  <c r="AX889" i="8"/>
  <c r="AX895" i="8"/>
  <c r="AX926" i="8"/>
  <c r="AX931" i="8"/>
  <c r="AX935" i="8"/>
  <c r="AX969" i="8"/>
  <c r="AX984" i="8"/>
  <c r="AX992" i="8"/>
  <c r="AX1058" i="8"/>
  <c r="AX1081" i="8"/>
  <c r="AX1145" i="8"/>
  <c r="AX1162" i="8"/>
  <c r="AX1166" i="8"/>
  <c r="AX1169" i="8"/>
  <c r="AX1175" i="8"/>
  <c r="AX1187" i="8"/>
  <c r="AX1237" i="8"/>
  <c r="AX1246" i="8"/>
  <c r="AX1254" i="8"/>
  <c r="AX1263" i="8"/>
  <c r="AX1277" i="8"/>
  <c r="AX1299" i="8"/>
  <c r="AX1338" i="8"/>
  <c r="AV690" i="8"/>
  <c r="AV825" i="8"/>
  <c r="AV836" i="8"/>
  <c r="AV889" i="8"/>
  <c r="AV895" i="8"/>
  <c r="AV931" i="8"/>
  <c r="AV935" i="8"/>
  <c r="AV969" i="8"/>
  <c r="AV999" i="8"/>
  <c r="AV1010" i="8"/>
  <c r="AV1081" i="8"/>
  <c r="AV1096" i="8"/>
  <c r="AV1100" i="8"/>
  <c r="AV1162" i="8"/>
  <c r="AV1182" i="8"/>
  <c r="AV1187" i="8"/>
  <c r="AV1237" i="8"/>
  <c r="AV1246" i="8"/>
  <c r="AV1263" i="8"/>
  <c r="AV1272" i="8"/>
  <c r="AV1282" i="8"/>
  <c r="G135" i="5" a="1"/>
  <c r="G135" i="5" s="1"/>
  <c r="C70" i="5" a="1"/>
  <c r="C70" i="5" s="1"/>
  <c r="C66" i="5" a="1"/>
  <c r="C66" i="5" s="1"/>
  <c r="AW825" i="8"/>
  <c r="AW889" i="8"/>
  <c r="AW1096" i="8"/>
  <c r="AW1155" i="8"/>
  <c r="AW1237" i="8"/>
  <c r="AY1096" i="8"/>
  <c r="AW1246" i="8"/>
  <c r="AY690" i="8"/>
  <c r="AY984" i="8"/>
  <c r="AY1145" i="8"/>
  <c r="AY1246" i="8"/>
  <c r="AW795" i="8"/>
  <c r="AW1069" i="8"/>
  <c r="AW1291" i="8"/>
  <c r="AY818" i="8"/>
  <c r="AY1114" i="8"/>
  <c r="AY1136" i="8"/>
  <c r="AY1291" i="8"/>
  <c r="AX1332" i="8"/>
  <c r="AX1357" i="8"/>
  <c r="AX1381" i="8"/>
  <c r="AV684" i="8"/>
  <c r="AV795" i="8"/>
  <c r="AV1088" i="8"/>
  <c r="AV1197" i="8"/>
  <c r="AV1291" i="8"/>
  <c r="AV1332" i="8"/>
  <c r="AV1357" i="8"/>
  <c r="AV1381" i="8"/>
  <c r="H9" i="5" a="1"/>
  <c r="H9" i="5" s="1"/>
  <c r="G16" i="1" s="1"/>
  <c r="H5" i="5" a="1"/>
  <c r="H5" i="5" s="1"/>
  <c r="G12" i="1" s="1"/>
  <c r="H12" i="5" a="1"/>
  <c r="H12" i="5" s="1"/>
  <c r="G19" i="1" s="1"/>
  <c r="H8" i="5" a="1"/>
  <c r="H8" i="5" s="1"/>
  <c r="G15" i="1" s="1"/>
  <c r="H11" i="5" a="1"/>
  <c r="H11" i="5" s="1"/>
  <c r="G18" i="1" s="1"/>
  <c r="G121" i="5" a="1"/>
  <c r="G121" i="5" s="1"/>
  <c r="G119" i="5" a="1"/>
  <c r="G119" i="5" s="1"/>
  <c r="G117" i="5" a="1"/>
  <c r="G117" i="5" s="1"/>
  <c r="C56" i="5" a="1"/>
  <c r="C56" i="5" s="1"/>
  <c r="F63" i="1" s="1"/>
  <c r="C48" i="5" a="1"/>
  <c r="C48" i="5" s="1"/>
  <c r="F55" i="1" s="1"/>
  <c r="G133" i="5" a="1"/>
  <c r="G133" i="5" s="1"/>
  <c r="G131" i="5" a="1"/>
  <c r="G131" i="5" s="1"/>
  <c r="G129" i="5" a="1"/>
  <c r="G129" i="5" s="1"/>
  <c r="G127" i="5" a="1"/>
  <c r="G127" i="5" s="1"/>
  <c r="G122" i="5" a="1"/>
  <c r="G122" i="5" s="1"/>
  <c r="G114" i="5" a="1"/>
  <c r="G114" i="5" s="1"/>
  <c r="G123" i="5" a="1"/>
  <c r="G123" i="5" s="1"/>
  <c r="C61" i="5" a="1"/>
  <c r="C61" i="5" s="1"/>
  <c r="F67" i="1" s="1"/>
  <c r="C54" i="5" a="1"/>
  <c r="C54" i="5" s="1"/>
  <c r="F61" i="1" s="1"/>
  <c r="G124" i="5" a="1"/>
  <c r="G124" i="5" s="1"/>
  <c r="G116" i="5" a="1"/>
  <c r="G116" i="5" s="1"/>
  <c r="G134" i="5" a="1"/>
  <c r="G134" i="5" s="1"/>
  <c r="G132" i="5" a="1"/>
  <c r="G132" i="5" s="1"/>
  <c r="G130" i="5" a="1"/>
  <c r="G130" i="5" s="1"/>
  <c r="G128" i="5" a="1"/>
  <c r="G128" i="5" s="1"/>
  <c r="G126" i="5" a="1"/>
  <c r="G126" i="5" s="1"/>
  <c r="G118" i="5" a="1"/>
  <c r="G118" i="5" s="1"/>
  <c r="G110" i="5" a="1"/>
  <c r="G110" i="5" s="1"/>
  <c r="G99" i="5" a="1"/>
  <c r="G99" i="5" s="1"/>
  <c r="G103" i="5" a="1"/>
  <c r="G103" i="5" s="1"/>
  <c r="C44" i="5" a="1"/>
  <c r="C44" i="5" s="1"/>
  <c r="F51" i="1" s="1"/>
  <c r="C53" i="5" a="1"/>
  <c r="C53" i="5" s="1"/>
  <c r="F60" i="1" s="1"/>
  <c r="C14" i="5" a="1"/>
  <c r="C14" i="5" s="1"/>
  <c r="F21" i="1" s="1"/>
  <c r="G104" i="5" a="1"/>
  <c r="G104" i="5" s="1"/>
  <c r="G125" i="5" a="1"/>
  <c r="G125" i="5" s="1"/>
  <c r="G115" i="5" a="1"/>
  <c r="G115" i="5" s="1"/>
  <c r="G113" i="5" a="1"/>
  <c r="G113" i="5" s="1"/>
  <c r="G111" i="5" a="1"/>
  <c r="G111" i="5" s="1"/>
  <c r="G106" i="5" a="1"/>
  <c r="G106" i="5" s="1"/>
  <c r="G108" i="5" a="1"/>
  <c r="G108" i="5" s="1"/>
  <c r="G97" i="5" a="1"/>
  <c r="G97" i="5" s="1"/>
  <c r="G95" i="5" a="1"/>
  <c r="G95" i="5" s="1"/>
  <c r="G109" i="5" a="1"/>
  <c r="G109" i="5" s="1"/>
  <c r="G107" i="5" a="1"/>
  <c r="G107" i="5" s="1"/>
  <c r="G105" i="5" a="1"/>
  <c r="G105" i="5" s="1"/>
  <c r="C49" i="5" a="1"/>
  <c r="C49" i="5" s="1"/>
  <c r="F56" i="1" s="1"/>
  <c r="C52" i="5" a="1"/>
  <c r="C52" i="5" s="1"/>
  <c r="F59" i="1" s="1"/>
  <c r="AW693" i="8"/>
  <c r="AW1004" i="8"/>
  <c r="AW1263" i="8"/>
  <c r="AY836" i="8"/>
  <c r="AY889" i="8"/>
  <c r="AY992" i="8"/>
  <c r="AY1010" i="8"/>
  <c r="AY1171" i="8"/>
  <c r="AX693" i="8"/>
  <c r="AX1019" i="8"/>
  <c r="AX1096" i="8"/>
  <c r="AX1296" i="8"/>
  <c r="AV962" i="8"/>
  <c r="AV966" i="8"/>
  <c r="AV995" i="8"/>
  <c r="AV1061" i="8"/>
  <c r="AV1145" i="8"/>
  <c r="AV1202" i="8"/>
  <c r="AV1296" i="8"/>
  <c r="AV1386" i="8"/>
  <c r="G82" i="5" a="1"/>
  <c r="G82" i="5" s="1"/>
  <c r="G91" i="5" a="1"/>
  <c r="G91" i="5" s="1"/>
  <c r="G158" i="5" a="1"/>
  <c r="G158" i="5" s="1"/>
  <c r="G100" i="5" a="1"/>
  <c r="G100" i="5" s="1"/>
  <c r="G98" i="5" a="1"/>
  <c r="G98" i="5" s="1"/>
  <c r="G96" i="5" a="1"/>
  <c r="G96" i="5" s="1"/>
  <c r="G94" i="5" a="1"/>
  <c r="G94" i="5" s="1"/>
  <c r="AW761" i="8"/>
  <c r="AW845" i="8"/>
  <c r="AW935" i="8"/>
  <c r="AW957" i="8"/>
  <c r="AW962" i="8"/>
  <c r="AW979" i="8"/>
  <c r="AW999" i="8"/>
  <c r="AW1058" i="8"/>
  <c r="AW1103" i="8"/>
  <c r="AW1117" i="8"/>
  <c r="AW1123" i="8"/>
  <c r="AW1130" i="8"/>
  <c r="AW1140" i="8"/>
  <c r="AW1171" i="8"/>
  <c r="AW1182" i="8"/>
  <c r="AW1202" i="8"/>
  <c r="AW1207" i="8"/>
  <c r="AW1214" i="8"/>
  <c r="AW1315" i="8"/>
  <c r="AY833" i="8"/>
  <c r="AY979" i="8"/>
  <c r="AY1061" i="8"/>
  <c r="AY1081" i="8"/>
  <c r="AY1100" i="8"/>
  <c r="AY1159" i="8"/>
  <c r="AY1162" i="8"/>
  <c r="AY1207" i="8"/>
  <c r="AY1225" i="8"/>
  <c r="AY1237" i="8"/>
  <c r="AY1277" i="8"/>
  <c r="AY1296" i="8"/>
  <c r="AY1338" i="8"/>
  <c r="AY1386" i="8"/>
  <c r="AX761" i="8"/>
  <c r="AX821" i="8"/>
  <c r="AX833" i="8"/>
  <c r="AX899" i="8"/>
  <c r="AX957" i="8"/>
  <c r="AX962" i="8"/>
  <c r="AX999" i="8"/>
  <c r="AX1117" i="8"/>
  <c r="AX1123" i="8"/>
  <c r="AX1182" i="8"/>
  <c r="AX1202" i="8"/>
  <c r="AX1214" i="8"/>
  <c r="AX1272" i="8"/>
  <c r="AV992" i="8"/>
  <c r="AV1277" i="8"/>
  <c r="G147" i="5" a="1"/>
  <c r="G147" i="5" s="1"/>
  <c r="G144" i="5" a="1"/>
  <c r="G144" i="5" s="1"/>
  <c r="G87" i="5" a="1"/>
  <c r="G87" i="5" s="1"/>
  <c r="G76" i="5" a="1"/>
  <c r="G76" i="5" s="1"/>
  <c r="G205" i="5" a="1"/>
  <c r="G205" i="5" s="1"/>
  <c r="G101" i="5" a="1"/>
  <c r="G101" i="5" s="1"/>
  <c r="G93" i="5" a="1"/>
  <c r="G93" i="5" s="1"/>
  <c r="U665" i="8"/>
  <c r="U836" i="8"/>
  <c r="U1263" i="8"/>
  <c r="G92" i="5" a="1"/>
  <c r="G92" i="5" s="1"/>
  <c r="U1019" i="8"/>
  <c r="G89" i="5" a="1"/>
  <c r="G89" i="5" s="1"/>
  <c r="G90" i="5" a="1"/>
  <c r="G90" i="5" s="1"/>
  <c r="G88" i="5" a="1"/>
  <c r="G88" i="5" s="1"/>
  <c r="G80" i="5" a="1"/>
  <c r="G80" i="5" s="1"/>
  <c r="U1261" i="8"/>
  <c r="G85" i="5" a="1"/>
  <c r="G85" i="5" s="1"/>
  <c r="G83" i="5" a="1"/>
  <c r="G83" i="5" s="1"/>
  <c r="G78" i="5" a="1"/>
  <c r="G78" i="5" s="1"/>
  <c r="U1100" i="8"/>
  <c r="G156" i="5" a="1"/>
  <c r="G156" i="5" s="1"/>
  <c r="G154" i="5" a="1"/>
  <c r="G154" i="5" s="1"/>
  <c r="G86" i="5" a="1"/>
  <c r="G86" i="5" s="1"/>
  <c r="G84" i="5" a="1"/>
  <c r="G84" i="5" s="1"/>
  <c r="U750" i="8"/>
  <c r="U693" i="8"/>
  <c r="G206" i="5" a="1"/>
  <c r="G206" i="5" s="1"/>
  <c r="G204" i="5" a="1"/>
  <c r="G204" i="5" s="1"/>
  <c r="G81" i="5" a="1"/>
  <c r="G81" i="5" s="1"/>
  <c r="G79" i="5" a="1"/>
  <c r="G79" i="5" s="1"/>
  <c r="G77" i="5" a="1"/>
  <c r="G77" i="5" s="1"/>
  <c r="G75" i="5" a="1"/>
  <c r="G75" i="5" s="1"/>
  <c r="W1088" i="8"/>
  <c r="G189" i="5" a="1"/>
  <c r="G189" i="5" s="1"/>
  <c r="G187" i="5" a="1"/>
  <c r="G187" i="5" s="1"/>
  <c r="G185" i="5" a="1"/>
  <c r="G185" i="5" s="1"/>
  <c r="G183" i="5" a="1"/>
  <c r="G183" i="5" s="1"/>
  <c r="G181" i="5" a="1"/>
  <c r="G181" i="5" s="1"/>
  <c r="G179" i="5" a="1"/>
  <c r="G179" i="5" s="1"/>
  <c r="G177" i="5" a="1"/>
  <c r="G177" i="5" s="1"/>
  <c r="G175" i="5" a="1"/>
  <c r="G175" i="5" s="1"/>
  <c r="G173" i="5" a="1"/>
  <c r="G173" i="5" s="1"/>
  <c r="G171" i="5" a="1"/>
  <c r="G171" i="5" s="1"/>
  <c r="G169" i="5" a="1"/>
  <c r="G169" i="5" s="1"/>
  <c r="G167" i="5" a="1"/>
  <c r="G167" i="5" s="1"/>
  <c r="G165" i="5" a="1"/>
  <c r="G165" i="5" s="1"/>
  <c r="G163" i="5" a="1"/>
  <c r="G163" i="5" s="1"/>
  <c r="G161" i="5" a="1"/>
  <c r="G161" i="5" s="1"/>
  <c r="G159" i="5" a="1"/>
  <c r="G159" i="5" s="1"/>
  <c r="G157" i="5" a="1"/>
  <c r="G157" i="5" s="1"/>
  <c r="G155" i="5" a="1"/>
  <c r="G155" i="5" s="1"/>
  <c r="G153" i="5" a="1"/>
  <c r="G153" i="5" s="1"/>
  <c r="G151" i="5" a="1"/>
  <c r="G151" i="5" s="1"/>
  <c r="G138" i="5" a="1"/>
  <c r="G138" i="5" s="1"/>
  <c r="AW1357" i="8"/>
  <c r="AX1225" i="8"/>
  <c r="G53" i="5" a="1"/>
  <c r="G53" i="5" s="1"/>
  <c r="C46" i="5" a="1"/>
  <c r="C46" i="5" s="1"/>
  <c r="F53" i="1" s="1"/>
  <c r="C24" i="5" a="1"/>
  <c r="C24" i="5" s="1"/>
  <c r="F31" i="1" s="1"/>
  <c r="AX684" i="8"/>
  <c r="AV628" i="8"/>
  <c r="AV693" i="8"/>
  <c r="G202" i="5" a="1"/>
  <c r="G202" i="5" s="1"/>
  <c r="G188" i="5" a="1"/>
  <c r="G188" i="5" s="1"/>
  <c r="G186" i="5" a="1"/>
  <c r="G186" i="5" s="1"/>
  <c r="G184" i="5" a="1"/>
  <c r="G184" i="5" s="1"/>
  <c r="G182" i="5" a="1"/>
  <c r="G182" i="5" s="1"/>
  <c r="G180" i="5" a="1"/>
  <c r="G180" i="5" s="1"/>
  <c r="G178" i="5" a="1"/>
  <c r="G178" i="5" s="1"/>
  <c r="G176" i="5" a="1"/>
  <c r="G176" i="5" s="1"/>
  <c r="G174" i="5" a="1"/>
  <c r="G174" i="5" s="1"/>
  <c r="G172" i="5" a="1"/>
  <c r="G172" i="5" s="1"/>
  <c r="G170" i="5" a="1"/>
  <c r="G170" i="5" s="1"/>
  <c r="G168" i="5" a="1"/>
  <c r="G168" i="5" s="1"/>
  <c r="G166" i="5" a="1"/>
  <c r="G166" i="5" s="1"/>
  <c r="G164" i="5" a="1"/>
  <c r="G164" i="5" s="1"/>
  <c r="G162" i="5" a="1"/>
  <c r="G162" i="5" s="1"/>
  <c r="G160" i="5" a="1"/>
  <c r="G160" i="5" s="1"/>
  <c r="G152" i="5" a="1"/>
  <c r="G152" i="5" s="1"/>
  <c r="G73" i="5" a="1"/>
  <c r="G73" i="5" s="1"/>
  <c r="G74" i="5" a="1"/>
  <c r="G74" i="5" s="1"/>
  <c r="G69" i="5" a="1"/>
  <c r="G69" i="5" s="1"/>
  <c r="G62" i="5" a="1"/>
  <c r="G62" i="5" s="1"/>
  <c r="G142" i="5" a="1"/>
  <c r="G142" i="5" s="1"/>
  <c r="G136" i="5" a="1"/>
  <c r="G136" i="5" s="1"/>
  <c r="G146" i="5" a="1"/>
  <c r="G146" i="5" s="1"/>
  <c r="G71" i="5" a="1"/>
  <c r="G71" i="5" s="1"/>
  <c r="G68" i="5" a="1"/>
  <c r="G68" i="5" s="1"/>
  <c r="V1207" i="8"/>
  <c r="W1207" i="8" s="1"/>
  <c r="G190" i="5" a="1"/>
  <c r="G190" i="5" s="1"/>
  <c r="G149" i="5" a="1"/>
  <c r="G149" i="5" s="1"/>
  <c r="G60" i="5" a="1"/>
  <c r="G60" i="5" s="1"/>
  <c r="V931" i="8"/>
  <c r="W931" i="8" s="1"/>
  <c r="V845" i="8"/>
  <c r="X845" i="8" s="1"/>
  <c r="G72" i="5" a="1"/>
  <c r="G72" i="5" s="1"/>
  <c r="G70" i="5" a="1"/>
  <c r="G70" i="5" s="1"/>
  <c r="V1305" i="8"/>
  <c r="W1305" i="8" s="1"/>
  <c r="G65" i="5" a="1"/>
  <c r="G65" i="5" s="1"/>
  <c r="G63" i="5" a="1"/>
  <c r="G63" i="5" s="1"/>
  <c r="G58" i="5" a="1"/>
  <c r="G58" i="5" s="1"/>
  <c r="AW818" i="8"/>
  <c r="AX954" i="8"/>
  <c r="AV598" i="8"/>
  <c r="W1002" i="8"/>
  <c r="V821" i="8"/>
  <c r="V1127" i="8"/>
  <c r="X1127" i="8" s="1"/>
  <c r="V1209" i="8"/>
  <c r="X1209" i="8" s="1"/>
  <c r="U954" i="8"/>
  <c r="G150" i="5" a="1"/>
  <c r="G150" i="5" s="1"/>
  <c r="G148" i="5" a="1"/>
  <c r="G148" i="5" s="1"/>
  <c r="U718" i="8"/>
  <c r="U818" i="8"/>
  <c r="G137" i="5" a="1"/>
  <c r="G137" i="5" s="1"/>
  <c r="G59" i="5" a="1"/>
  <c r="G59" i="5" s="1"/>
  <c r="G64" i="5" a="1"/>
  <c r="G64" i="5" s="1"/>
  <c r="G67" i="5" a="1"/>
  <c r="G67" i="5" s="1"/>
  <c r="G57" i="5" a="1"/>
  <c r="G57" i="5" s="1"/>
  <c r="V895" i="8"/>
  <c r="X895" i="8" s="1"/>
  <c r="V1359" i="8"/>
  <c r="X1359" i="8" s="1"/>
  <c r="G140" i="5" a="1"/>
  <c r="G140" i="5" s="1"/>
  <c r="G66" i="5" a="1"/>
  <c r="G66" i="5" s="1"/>
  <c r="G145" i="5" a="1"/>
  <c r="G145" i="5" s="1"/>
  <c r="G143" i="5" a="1"/>
  <c r="G143" i="5" s="1"/>
  <c r="G141" i="5" a="1"/>
  <c r="G141" i="5" s="1"/>
  <c r="G139" i="5" a="1"/>
  <c r="G139" i="5" s="1"/>
  <c r="X1177" i="8"/>
  <c r="AW709" i="8"/>
  <c r="AW861" i="8"/>
  <c r="AY665" i="8"/>
  <c r="AY811" i="8"/>
  <c r="AY892" i="8"/>
  <c r="AX737" i="8"/>
  <c r="AX892" i="8"/>
  <c r="AX1197" i="8"/>
  <c r="AV750" i="8"/>
  <c r="AV892" i="8"/>
  <c r="AV1069" i="8"/>
  <c r="G203" i="5" a="1"/>
  <c r="G203" i="5" s="1"/>
  <c r="G201" i="5" a="1"/>
  <c r="G201" i="5" s="1"/>
  <c r="G199" i="5" a="1"/>
  <c r="G199" i="5" s="1"/>
  <c r="G197" i="5" a="1"/>
  <c r="G197" i="5" s="1"/>
  <c r="G195" i="5" a="1"/>
  <c r="G195" i="5" s="1"/>
  <c r="G193" i="5" a="1"/>
  <c r="G193" i="5" s="1"/>
  <c r="G191" i="5" a="1"/>
  <c r="G191" i="5" s="1"/>
  <c r="AW757" i="8"/>
  <c r="AW1088" i="8"/>
  <c r="AX534" i="8"/>
  <c r="AV773" i="8"/>
  <c r="AV781" i="8"/>
  <c r="AV921" i="8"/>
  <c r="AV954" i="8"/>
  <c r="G200" i="5" a="1"/>
  <c r="G200" i="5" s="1"/>
  <c r="G198" i="5" a="1"/>
  <c r="G198" i="5" s="1"/>
  <c r="G196" i="5" a="1"/>
  <c r="G196" i="5" s="1"/>
  <c r="G194" i="5" a="1"/>
  <c r="G194" i="5" s="1"/>
  <c r="G192" i="5" a="1"/>
  <c r="G192" i="5" s="1"/>
  <c r="P58" i="5"/>
  <c r="AY520" i="8"/>
  <c r="AY574" i="8"/>
  <c r="AY750" i="8"/>
  <c r="AY802" i="8"/>
  <c r="AX757" i="8"/>
  <c r="AX1077" i="8"/>
  <c r="V1145" i="8"/>
  <c r="W1185" i="8"/>
  <c r="W1000" i="8"/>
  <c r="V830" i="8"/>
  <c r="W830" i="8" s="1"/>
  <c r="V1334" i="8"/>
  <c r="X1334" i="8" s="1"/>
  <c r="V1006" i="8"/>
  <c r="X1006" i="8" s="1"/>
  <c r="X1274" i="8"/>
  <c r="U786" i="8"/>
  <c r="V1155" i="8"/>
  <c r="W1155" i="8" s="1"/>
  <c r="V1227" i="8"/>
  <c r="X1227" i="8" s="1"/>
  <c r="V1023" i="8"/>
  <c r="X1023" i="8" s="1"/>
  <c r="V1147" i="8"/>
  <c r="W1147" i="8" s="1"/>
  <c r="V1077" i="8"/>
  <c r="W1077" i="8" s="1"/>
  <c r="V849" i="8"/>
  <c r="X849" i="8" s="1"/>
  <c r="W846" i="8"/>
  <c r="M193" i="5"/>
  <c r="AW619" i="8"/>
  <c r="W701" i="8"/>
  <c r="V709" i="8"/>
  <c r="W709" i="8" s="1"/>
  <c r="U1096" i="8"/>
  <c r="AX1372" i="8"/>
  <c r="AV520" i="8"/>
  <c r="AV555" i="8"/>
  <c r="AV665" i="8"/>
  <c r="AV737" i="8"/>
  <c r="AV786" i="8"/>
  <c r="O193" i="5"/>
  <c r="N121" i="5"/>
  <c r="U926" i="8"/>
  <c r="U1054" i="8"/>
  <c r="U1058" i="8"/>
  <c r="U1081" i="8"/>
  <c r="U1175" i="8"/>
  <c r="AW520" i="8"/>
  <c r="AW624" i="8"/>
  <c r="AW678" i="8"/>
  <c r="AW690" i="8"/>
  <c r="AW737" i="8"/>
  <c r="AW750" i="8"/>
  <c r="AW781" i="8"/>
  <c r="AW802" i="8"/>
  <c r="AW811" i="8"/>
  <c r="AW940" i="8"/>
  <c r="AW1372" i="8"/>
  <c r="AY440" i="8"/>
  <c r="AY624" i="8"/>
  <c r="AY709" i="8"/>
  <c r="AY737" i="8"/>
  <c r="AY773" i="8"/>
  <c r="AY781" i="8"/>
  <c r="AY795" i="8"/>
  <c r="AY861" i="8"/>
  <c r="AY940" i="8"/>
  <c r="AY1088" i="8"/>
  <c r="AY1155" i="8"/>
  <c r="AX288" i="8"/>
  <c r="AX520" i="8"/>
  <c r="AX624" i="8"/>
  <c r="AX665" i="8"/>
  <c r="AX678" i="8"/>
  <c r="AX795" i="8"/>
  <c r="AX802" i="8"/>
  <c r="AX1069" i="8"/>
  <c r="AX1159" i="8"/>
  <c r="AX1282" i="8"/>
  <c r="AV861" i="8"/>
  <c r="AV940" i="8"/>
  <c r="AV1077" i="8"/>
  <c r="AC1407" i="8"/>
  <c r="N152" i="5"/>
  <c r="O152" i="5"/>
  <c r="M144" i="5"/>
  <c r="N144" i="5"/>
  <c r="O134" i="5"/>
  <c r="M134" i="5"/>
  <c r="N128" i="5"/>
  <c r="P128" i="5"/>
  <c r="N100" i="5"/>
  <c r="O100" i="5"/>
  <c r="P95" i="5"/>
  <c r="N95" i="5"/>
  <c r="W852" i="8"/>
  <c r="V853" i="8"/>
  <c r="W853" i="8" s="1"/>
  <c r="AV210" i="8"/>
  <c r="AV398" i="8"/>
  <c r="AV534" i="8"/>
  <c r="AV646" i="8"/>
  <c r="AV718" i="8"/>
  <c r="AV757" i="8"/>
  <c r="AV818" i="8"/>
  <c r="P144" i="5"/>
  <c r="AW700" i="8"/>
  <c r="AW921" i="8"/>
  <c r="AW926" i="8"/>
  <c r="AW954" i="8"/>
  <c r="AW1136" i="8"/>
  <c r="AW1166" i="8"/>
  <c r="AW1254" i="8"/>
  <c r="AW1381" i="8"/>
  <c r="AY700" i="8"/>
  <c r="AY718" i="8"/>
  <c r="AY757" i="8"/>
  <c r="AY926" i="8"/>
  <c r="AY1054" i="8"/>
  <c r="AY1069" i="8"/>
  <c r="AY1077" i="8"/>
  <c r="AY1197" i="8"/>
  <c r="AY1282" i="8"/>
  <c r="AX313" i="8"/>
  <c r="AX718" i="8"/>
  <c r="AX818" i="8"/>
  <c r="AX921" i="8"/>
  <c r="AX1054" i="8"/>
  <c r="AX1088" i="8"/>
  <c r="AX1114" i="8"/>
  <c r="AX1155" i="8"/>
  <c r="AX1291" i="8"/>
  <c r="AV1054" i="8"/>
  <c r="AV1114" i="8"/>
  <c r="AV1136" i="8"/>
  <c r="AV1169" i="8"/>
  <c r="N171" i="5"/>
  <c r="AW895" i="8"/>
  <c r="AX1061" i="8"/>
  <c r="AX1103" i="8"/>
  <c r="AX1171" i="8"/>
  <c r="C40" i="5" a="1"/>
  <c r="C40" i="5" s="1"/>
  <c r="F47" i="1" s="1"/>
  <c r="G55" i="5" a="1"/>
  <c r="G55" i="5" s="1"/>
  <c r="G61" i="5" a="1"/>
  <c r="G61" i="5" s="1"/>
  <c r="AW828" i="8"/>
  <c r="AV1004" i="8"/>
  <c r="AV1103" i="8"/>
  <c r="AV1299" i="8"/>
  <c r="AB1407" i="8"/>
  <c r="N1407" i="8"/>
  <c r="G40" i="5" a="1"/>
  <c r="G40" i="5" s="1"/>
  <c r="G42" i="5" a="1"/>
  <c r="G42" i="5" s="1"/>
  <c r="C38" i="5" a="1"/>
  <c r="C38" i="5" s="1"/>
  <c r="F45" i="1" s="1"/>
  <c r="C22" i="5" a="1"/>
  <c r="C22" i="5" s="1"/>
  <c r="F29" i="1" s="1"/>
  <c r="AY598" i="8"/>
  <c r="U833" i="8"/>
  <c r="AY555" i="8"/>
  <c r="AX598" i="8"/>
  <c r="AV624" i="8"/>
  <c r="AV678" i="8"/>
  <c r="AV709" i="8"/>
  <c r="U709" i="8"/>
  <c r="AW313" i="8"/>
  <c r="AW430" i="8"/>
  <c r="AY256" i="8"/>
  <c r="AY371" i="8"/>
  <c r="AY398" i="8"/>
  <c r="AY415" i="8"/>
  <c r="AW534" i="8"/>
  <c r="AX574" i="8"/>
  <c r="AX619" i="8"/>
  <c r="AX646" i="8"/>
  <c r="AV574" i="8"/>
  <c r="AY619" i="8"/>
  <c r="AY684" i="8"/>
  <c r="AY288" i="8"/>
  <c r="AX168" i="8"/>
  <c r="AX210" i="8"/>
  <c r="AX440" i="8"/>
  <c r="AV288" i="8"/>
  <c r="AV342" i="8"/>
  <c r="M152" i="5"/>
  <c r="V1348" i="8"/>
  <c r="X1348" i="8" s="1"/>
  <c r="V1338" i="8"/>
  <c r="X1338" i="8" s="1"/>
  <c r="V899" i="8"/>
  <c r="W1212" i="8"/>
  <c r="V1237" i="8"/>
  <c r="X1237" i="8" s="1"/>
  <c r="V1336" i="8"/>
  <c r="W1336" i="8" s="1"/>
  <c r="V1392" i="8"/>
  <c r="X1392" i="8" s="1"/>
  <c r="V1123" i="8"/>
  <c r="W1123" i="8" s="1"/>
  <c r="V1386" i="8"/>
  <c r="W1386" i="8" s="1"/>
  <c r="V973" i="8"/>
  <c r="W973" i="8" s="1"/>
  <c r="V851" i="8"/>
  <c r="X851" i="8" s="1"/>
  <c r="AW288" i="8"/>
  <c r="AY430" i="8"/>
  <c r="AV415" i="8"/>
  <c r="AV440" i="8"/>
  <c r="P181" i="5"/>
  <c r="G56" i="5" a="1"/>
  <c r="G56" i="5" s="1"/>
  <c r="G54" i="5" a="1"/>
  <c r="G54" i="5" s="1"/>
  <c r="G52" i="5" a="1"/>
  <c r="G52" i="5" s="1"/>
  <c r="G50" i="5" a="1"/>
  <c r="G50" i="5" s="1"/>
  <c r="V1301" i="8"/>
  <c r="W1301" i="8" s="1"/>
  <c r="V995" i="8"/>
  <c r="W995" i="8" s="1"/>
  <c r="W1183" i="8"/>
  <c r="V969" i="8"/>
  <c r="W969" i="8" s="1"/>
  <c r="V1130" i="8"/>
  <c r="X1130" i="8" s="1"/>
  <c r="V1263" i="8"/>
  <c r="W1263" i="8" s="1"/>
  <c r="V1021" i="8"/>
  <c r="X1021" i="8" s="1"/>
  <c r="V1081" i="8"/>
  <c r="W1081" i="8" s="1"/>
  <c r="V957" i="8"/>
  <c r="W957" i="8" s="1"/>
  <c r="V828" i="8"/>
  <c r="W828" i="8" s="1"/>
  <c r="V1218" i="8"/>
  <c r="W1274" i="8"/>
  <c r="U886" i="8"/>
  <c r="U889" i="8"/>
  <c r="AW256" i="8"/>
  <c r="AW342" i="8"/>
  <c r="AY210" i="8"/>
  <c r="AY313" i="8"/>
  <c r="AY342" i="8"/>
  <c r="AY476" i="8"/>
  <c r="AX342" i="8"/>
  <c r="AX371" i="8"/>
  <c r="AV168" i="8"/>
  <c r="AV256" i="8"/>
  <c r="AV313" i="8"/>
  <c r="AV371" i="8"/>
  <c r="G51" i="5" a="1"/>
  <c r="G51" i="5" s="1"/>
  <c r="G49" i="5" a="1"/>
  <c r="G49" i="5" s="1"/>
  <c r="N47" i="5"/>
  <c r="V684" i="8"/>
  <c r="W684" i="8" s="1"/>
  <c r="X1001" i="8"/>
  <c r="X937" i="8"/>
  <c r="AW886" i="8"/>
  <c r="AY886" i="8"/>
  <c r="AX476" i="8"/>
  <c r="AX886" i="8"/>
  <c r="O138" i="5"/>
  <c r="O95" i="5"/>
  <c r="N193" i="5"/>
  <c r="N134" i="5"/>
  <c r="N31" i="5"/>
  <c r="M138" i="5"/>
  <c r="M100" i="5"/>
  <c r="L131" i="5" a="1"/>
  <c r="L131" i="5" s="1"/>
  <c r="G43" i="5" a="1"/>
  <c r="G43" i="5" s="1"/>
  <c r="G48" i="5" a="1"/>
  <c r="G48" i="5" s="1"/>
  <c r="G46" i="5" a="1"/>
  <c r="G46" i="5" s="1"/>
  <c r="G44" i="5" a="1"/>
  <c r="G44" i="5" s="1"/>
  <c r="G36" i="5" a="1"/>
  <c r="G36" i="5" s="1"/>
  <c r="V935" i="8"/>
  <c r="W935" i="8" s="1"/>
  <c r="V1404" i="8"/>
  <c r="X1404" i="8" s="1"/>
  <c r="U1390" i="8"/>
  <c r="AV65" i="8"/>
  <c r="AV886" i="8"/>
  <c r="P164" i="5"/>
  <c r="P105" i="5"/>
  <c r="O174" i="5"/>
  <c r="O112" i="5"/>
  <c r="N164" i="5"/>
  <c r="N105" i="5"/>
  <c r="M179" i="5"/>
  <c r="M128" i="5"/>
  <c r="L147" i="5" a="1"/>
  <c r="L147" i="5" s="1"/>
  <c r="G38" i="5" a="1"/>
  <c r="G38" i="5" s="1"/>
  <c r="G47" i="5" a="1"/>
  <c r="G47" i="5" s="1"/>
  <c r="G45" i="5" a="1"/>
  <c r="G45" i="5" s="1"/>
  <c r="W1255" i="8"/>
  <c r="V1390" i="8"/>
  <c r="W1390" i="8" s="1"/>
  <c r="V1171" i="8"/>
  <c r="W1171" i="8" s="1"/>
  <c r="V1220" i="8"/>
  <c r="X1220" i="8" s="1"/>
  <c r="V1363" i="8"/>
  <c r="X1363" i="8" s="1"/>
  <c r="W1273" i="8"/>
  <c r="V1272" i="8"/>
  <c r="W1272" i="8" s="1"/>
  <c r="P96" i="5"/>
  <c r="O86" i="5"/>
  <c r="W936" i="8"/>
  <c r="V1166" i="8"/>
  <c r="X1166" i="8" s="1"/>
  <c r="V1204" i="8"/>
  <c r="X1204" i="8" s="1"/>
  <c r="V1293" i="8"/>
  <c r="X1293" i="8" s="1"/>
  <c r="V534" i="8"/>
  <c r="W534" i="8" s="1"/>
  <c r="V1159" i="8"/>
  <c r="V1175" i="8"/>
  <c r="W1175" i="8" s="1"/>
  <c r="V1225" i="8"/>
  <c r="W1225" i="8" s="1"/>
  <c r="V1361" i="8"/>
  <c r="X1361" i="8" s="1"/>
  <c r="V1317" i="8"/>
  <c r="W1317" i="8" s="1"/>
  <c r="V1149" i="8"/>
  <c r="W1149" i="8" s="1"/>
  <c r="P176" i="5"/>
  <c r="P30" i="5"/>
  <c r="O74" i="5"/>
  <c r="N176" i="5"/>
  <c r="M171" i="5"/>
  <c r="M133" i="5"/>
  <c r="U1136" i="8"/>
  <c r="N175" i="5"/>
  <c r="M137" i="5"/>
  <c r="M116" i="5"/>
  <c r="P116" i="5"/>
  <c r="O103" i="5"/>
  <c r="M103" i="5"/>
  <c r="N70" i="5"/>
  <c r="M70" i="5"/>
  <c r="P179" i="5"/>
  <c r="P152" i="5"/>
  <c r="P134" i="5"/>
  <c r="P121" i="5"/>
  <c r="P100" i="5"/>
  <c r="P81" i="5"/>
  <c r="P31" i="5"/>
  <c r="O181" i="5"/>
  <c r="O171" i="5"/>
  <c r="O144" i="5"/>
  <c r="O121" i="5"/>
  <c r="O97" i="5"/>
  <c r="O31" i="5"/>
  <c r="N181" i="5"/>
  <c r="N167" i="5"/>
  <c r="N138" i="5"/>
  <c r="N112" i="5"/>
  <c r="M198" i="5"/>
  <c r="M176" i="5"/>
  <c r="M112" i="5"/>
  <c r="M95" i="5"/>
  <c r="O179" i="5"/>
  <c r="P198" i="5"/>
  <c r="P132" i="5"/>
  <c r="O164" i="5"/>
  <c r="N198" i="5"/>
  <c r="O145" i="5"/>
  <c r="N145" i="5"/>
  <c r="N139" i="5"/>
  <c r="O139" i="5"/>
  <c r="O135" i="5"/>
  <c r="N135" i="5"/>
  <c r="P101" i="5"/>
  <c r="O101" i="5"/>
  <c r="AW773" i="8"/>
  <c r="AW1077" i="8"/>
  <c r="AY678" i="8"/>
  <c r="AX415" i="8"/>
  <c r="AX430" i="8"/>
  <c r="AX555" i="8"/>
  <c r="AX861" i="8"/>
  <c r="AX940" i="8"/>
  <c r="AV802" i="8"/>
  <c r="W460" i="8"/>
  <c r="V476" i="8"/>
  <c r="W476" i="8" s="1"/>
  <c r="W762" i="8"/>
  <c r="V773" i="8"/>
  <c r="W773" i="8" s="1"/>
  <c r="V1261" i="8"/>
  <c r="W1261" i="8" s="1"/>
  <c r="W1260" i="8"/>
  <c r="W1264" i="8"/>
  <c r="V1265" i="8"/>
  <c r="W1265" i="8" s="1"/>
  <c r="W1285" i="8"/>
  <c r="V1291" i="8"/>
  <c r="W1291" i="8" s="1"/>
  <c r="W1302" i="8"/>
  <c r="V1303" i="8"/>
  <c r="W1303" i="8" s="1"/>
  <c r="W1306" i="8"/>
  <c r="V1307" i="8"/>
  <c r="W1307" i="8" s="1"/>
  <c r="W1106" i="8"/>
  <c r="V1107" i="8"/>
  <c r="X1107" i="8" s="1"/>
  <c r="W888" i="8"/>
  <c r="V889" i="8"/>
  <c r="W889" i="8" s="1"/>
  <c r="M183" i="5"/>
  <c r="O183" i="5"/>
  <c r="O94" i="5"/>
  <c r="W963" i="8"/>
  <c r="V964" i="8"/>
  <c r="W964" i="8" s="1"/>
  <c r="W980" i="8"/>
  <c r="V984" i="8"/>
  <c r="W984" i="8" s="1"/>
  <c r="W996" i="8"/>
  <c r="V999" i="8"/>
  <c r="W999" i="8" s="1"/>
  <c r="W1055" i="8"/>
  <c r="V1058" i="8"/>
  <c r="W1058" i="8" s="1"/>
  <c r="W1092" i="8"/>
  <c r="V1093" i="8"/>
  <c r="X1093" i="8" s="1"/>
  <c r="W1097" i="8"/>
  <c r="V1100" i="8"/>
  <c r="W1100" i="8" s="1"/>
  <c r="AW398" i="8"/>
  <c r="AW718" i="8"/>
  <c r="AW1054" i="8"/>
  <c r="AW1114" i="8"/>
  <c r="AY168" i="8"/>
  <c r="AY453" i="8"/>
  <c r="AY534" i="8"/>
  <c r="AY646" i="8"/>
  <c r="AY921" i="8"/>
  <c r="AY954" i="8"/>
  <c r="AX65" i="8"/>
  <c r="AX256" i="8"/>
  <c r="AX398" i="8"/>
  <c r="AX453" i="8"/>
  <c r="AV476" i="8"/>
  <c r="N132" i="5"/>
  <c r="N177" i="5"/>
  <c r="N182" i="5"/>
  <c r="N103" i="5"/>
  <c r="O199" i="5"/>
  <c r="O93" i="5"/>
  <c r="O62" i="5"/>
  <c r="P177" i="5"/>
  <c r="N199" i="5"/>
  <c r="M132" i="5"/>
  <c r="P182" i="5"/>
  <c r="U842" i="8"/>
  <c r="W1063" i="8"/>
  <c r="W927" i="8"/>
  <c r="V928" i="8"/>
  <c r="W928" i="8" s="1"/>
  <c r="P199" i="5"/>
  <c r="P117" i="5"/>
  <c r="O180" i="5"/>
  <c r="O175" i="5"/>
  <c r="O169" i="5"/>
  <c r="M180" i="5"/>
  <c r="M169" i="5"/>
  <c r="M104" i="5"/>
  <c r="L205" i="5" a="1"/>
  <c r="L205" i="5" s="1"/>
  <c r="L203" i="5" a="1"/>
  <c r="L203" i="5" s="1"/>
  <c r="L199" i="5" a="1"/>
  <c r="L199" i="5" s="1"/>
  <c r="L197" i="5" a="1"/>
  <c r="L197" i="5" s="1"/>
  <c r="L195" i="5" a="1"/>
  <c r="L195" i="5" s="1"/>
  <c r="L193" i="5" a="1"/>
  <c r="L193" i="5" s="1"/>
  <c r="W1089" i="8"/>
  <c r="V1090" i="8"/>
  <c r="X1090" i="8" s="1"/>
  <c r="W1115" i="8"/>
  <c r="V1117" i="8"/>
  <c r="W1117" i="8" s="1"/>
  <c r="W890" i="8"/>
  <c r="V892" i="8"/>
  <c r="W892" i="8" s="1"/>
  <c r="AY1169" i="8"/>
  <c r="AY1315" i="8"/>
  <c r="AV811" i="8"/>
  <c r="P180" i="5"/>
  <c r="P175" i="5"/>
  <c r="N169" i="5"/>
  <c r="L139" i="5" a="1"/>
  <c r="L139" i="5" s="1"/>
  <c r="AA1407" i="8"/>
  <c r="M194" i="5"/>
  <c r="N194" i="5"/>
  <c r="M154" i="5"/>
  <c r="N154" i="5"/>
  <c r="O154" i="5"/>
  <c r="N131" i="5"/>
  <c r="O131" i="5"/>
  <c r="M123" i="5"/>
  <c r="N123" i="5"/>
  <c r="M113" i="5"/>
  <c r="O113" i="5"/>
  <c r="O106" i="5"/>
  <c r="P106" i="5"/>
  <c r="N67" i="5"/>
  <c r="O67" i="5"/>
  <c r="U440" i="8"/>
  <c r="V757" i="8"/>
  <c r="W757" i="8" s="1"/>
  <c r="U773" i="8"/>
  <c r="W1215" i="8"/>
  <c r="V1216" i="8"/>
  <c r="W1216" i="8" s="1"/>
  <c r="AV1338" i="8"/>
  <c r="P194" i="5"/>
  <c r="P123" i="5"/>
  <c r="P113" i="5"/>
  <c r="O194" i="5"/>
  <c r="O182" i="5"/>
  <c r="O177" i="5"/>
  <c r="O172" i="5"/>
  <c r="O165" i="5"/>
  <c r="N113" i="5"/>
  <c r="M111" i="5"/>
  <c r="L206" i="5" a="1"/>
  <c r="L206" i="5" s="1"/>
  <c r="L204" i="5" a="1"/>
  <c r="L204" i="5" s="1"/>
  <c r="L200" i="5" a="1"/>
  <c r="L200" i="5" s="1"/>
  <c r="L198" i="5" a="1"/>
  <c r="L198" i="5" s="1"/>
  <c r="L196" i="5" a="1"/>
  <c r="L196" i="5" s="1"/>
  <c r="L194" i="5" a="1"/>
  <c r="L194" i="5" s="1"/>
  <c r="L192" i="5" a="1"/>
  <c r="L192" i="5" s="1"/>
  <c r="L189" i="5" a="1"/>
  <c r="L189" i="5" s="1"/>
  <c r="K197" i="5" a="1"/>
  <c r="K197" i="5" s="1"/>
  <c r="I203" i="5" a="1"/>
  <c r="I203" i="5" s="1"/>
  <c r="O203" i="5" s="1"/>
  <c r="AD1407" i="8"/>
  <c r="I57" i="5" s="1" a="1"/>
  <c r="I57" i="5" s="1"/>
  <c r="P197" i="5"/>
  <c r="M197" i="5"/>
  <c r="O197" i="5"/>
  <c r="M185" i="5"/>
  <c r="N185" i="5"/>
  <c r="P185" i="5"/>
  <c r="M161" i="5"/>
  <c r="P161" i="5"/>
  <c r="O150" i="5"/>
  <c r="N150" i="5"/>
  <c r="M150" i="5"/>
  <c r="P142" i="5"/>
  <c r="O142" i="5"/>
  <c r="N137" i="5"/>
  <c r="P137" i="5"/>
  <c r="N127" i="5"/>
  <c r="P127" i="5"/>
  <c r="M127" i="5"/>
  <c r="O127" i="5"/>
  <c r="M117" i="5"/>
  <c r="N117" i="5"/>
  <c r="P104" i="5"/>
  <c r="O104" i="5"/>
  <c r="N99" i="5"/>
  <c r="M99" i="5"/>
  <c r="P99" i="5"/>
  <c r="M74" i="5"/>
  <c r="P74" i="5"/>
  <c r="G205" i="1"/>
  <c r="U1077" i="8"/>
  <c r="AX700" i="8"/>
  <c r="AX786" i="8"/>
  <c r="W1257" i="8"/>
  <c r="L187" i="5" a="1"/>
  <c r="L187" i="5" s="1"/>
  <c r="L133" i="5" a="1"/>
  <c r="L133" i="5" s="1"/>
  <c r="W986" i="8"/>
  <c r="L191" i="5" a="1"/>
  <c r="L191" i="5" s="1"/>
  <c r="L135" i="5" a="1"/>
  <c r="L135" i="5" s="1"/>
  <c r="D206" i="5" a="1"/>
  <c r="D206" i="5" s="1"/>
  <c r="X847" i="8"/>
  <c r="L190" i="5" a="1"/>
  <c r="L190" i="5" s="1"/>
  <c r="L188" i="5" a="1"/>
  <c r="L188" i="5" s="1"/>
  <c r="L184" i="5" a="1"/>
  <c r="L184" i="5" s="1"/>
  <c r="L182" i="5" a="1"/>
  <c r="L182" i="5" s="1"/>
  <c r="L180" i="5" a="1"/>
  <c r="L180" i="5" s="1"/>
  <c r="L178" i="5" a="1"/>
  <c r="L178" i="5" s="1"/>
  <c r="L176" i="5" a="1"/>
  <c r="L176" i="5" s="1"/>
  <c r="L174" i="5" a="1"/>
  <c r="L174" i="5" s="1"/>
  <c r="L172" i="5" a="1"/>
  <c r="L172" i="5" s="1"/>
  <c r="L170" i="5" a="1"/>
  <c r="L170" i="5" s="1"/>
  <c r="L168" i="5" a="1"/>
  <c r="L168" i="5" s="1"/>
  <c r="L166" i="5" a="1"/>
  <c r="L166" i="5" s="1"/>
  <c r="L164" i="5" a="1"/>
  <c r="L164" i="5" s="1"/>
  <c r="L162" i="5" a="1"/>
  <c r="L162" i="5" s="1"/>
  <c r="L160" i="5" a="1"/>
  <c r="L160" i="5" s="1"/>
  <c r="L156" i="5" a="1"/>
  <c r="L156" i="5" s="1"/>
  <c r="L154" i="5" a="1"/>
  <c r="L154" i="5" s="1"/>
  <c r="L152" i="5" a="1"/>
  <c r="L152" i="5" s="1"/>
  <c r="L150" i="5" a="1"/>
  <c r="L150" i="5" s="1"/>
  <c r="L145" i="5" a="1"/>
  <c r="L145" i="5" s="1"/>
  <c r="L137" i="5" a="1"/>
  <c r="L137" i="5" s="1"/>
  <c r="L129" i="5" a="1"/>
  <c r="L129" i="5" s="1"/>
  <c r="U1202" i="8"/>
  <c r="L185" i="5" a="1"/>
  <c r="L185" i="5" s="1"/>
  <c r="L183" i="5" a="1"/>
  <c r="L183" i="5" s="1"/>
  <c r="L181" i="5" a="1"/>
  <c r="L181" i="5" s="1"/>
  <c r="L179" i="5" a="1"/>
  <c r="L179" i="5" s="1"/>
  <c r="L177" i="5" a="1"/>
  <c r="L177" i="5" s="1"/>
  <c r="L175" i="5" a="1"/>
  <c r="L175" i="5" s="1"/>
  <c r="L173" i="5" a="1"/>
  <c r="L173" i="5" s="1"/>
  <c r="L171" i="5" a="1"/>
  <c r="L171" i="5" s="1"/>
  <c r="L169" i="5" a="1"/>
  <c r="L169" i="5" s="1"/>
  <c r="L167" i="5" a="1"/>
  <c r="L167" i="5" s="1"/>
  <c r="L165" i="5" a="1"/>
  <c r="L165" i="5" s="1"/>
  <c r="L161" i="5" a="1"/>
  <c r="L161" i="5" s="1"/>
  <c r="L159" i="5" a="1"/>
  <c r="L159" i="5" s="1"/>
  <c r="L157" i="5" a="1"/>
  <c r="L157" i="5" s="1"/>
  <c r="L155" i="5" a="1"/>
  <c r="L155" i="5" s="1"/>
  <c r="L153" i="5" a="1"/>
  <c r="L153" i="5" s="1"/>
  <c r="L151" i="5" a="1"/>
  <c r="L151" i="5" s="1"/>
  <c r="L149" i="5" a="1"/>
  <c r="L149" i="5" s="1"/>
  <c r="L141" i="5" a="1"/>
  <c r="L141" i="5" s="1"/>
  <c r="K202" i="5" a="1"/>
  <c r="K202" i="5" s="1"/>
  <c r="N161" i="5"/>
  <c r="L143" i="5" a="1"/>
  <c r="L143" i="5" s="1"/>
  <c r="L6" i="5" a="1"/>
  <c r="L6" i="5" s="1"/>
  <c r="U781" i="8"/>
  <c r="W1297" i="8"/>
  <c r="V1299" i="8"/>
  <c r="W1299" i="8" s="1"/>
  <c r="N200" i="5"/>
  <c r="O200" i="5"/>
  <c r="M200" i="5"/>
  <c r="P200" i="5"/>
  <c r="N155" i="5"/>
  <c r="P155" i="5"/>
  <c r="M155" i="5"/>
  <c r="O155" i="5"/>
  <c r="N146" i="5"/>
  <c r="M146" i="5"/>
  <c r="O146" i="5"/>
  <c r="N140" i="5"/>
  <c r="P140" i="5"/>
  <c r="M140" i="5"/>
  <c r="O140" i="5"/>
  <c r="W970" i="8"/>
  <c r="V971" i="8"/>
  <c r="W971" i="8" s="1"/>
  <c r="V975" i="8"/>
  <c r="W975" i="8" s="1"/>
  <c r="W974" i="8"/>
  <c r="U1402" i="8"/>
  <c r="V962" i="8"/>
  <c r="W962" i="8" s="1"/>
  <c r="U1069" i="8"/>
  <c r="V1296" i="8"/>
  <c r="W1296" i="8" s="1"/>
  <c r="U962" i="8"/>
  <c r="U1197" i="8"/>
  <c r="U1207" i="8"/>
  <c r="AW168" i="8"/>
  <c r="AW210" i="8"/>
  <c r="AW440" i="8"/>
  <c r="AW453" i="8"/>
  <c r="P183" i="5"/>
  <c r="N183" i="5"/>
  <c r="M196" i="5"/>
  <c r="N196" i="5"/>
  <c r="P167" i="5"/>
  <c r="M167" i="5"/>
  <c r="O136" i="5"/>
  <c r="M136" i="5"/>
  <c r="N110" i="5"/>
  <c r="M110" i="5"/>
  <c r="F169" i="5" a="1"/>
  <c r="F169" i="5" s="1"/>
  <c r="F101" i="5" a="1"/>
  <c r="F101" i="5" s="1"/>
  <c r="AY1332" i="8"/>
  <c r="AX773" i="8"/>
  <c r="AX781" i="8"/>
  <c r="AV1372" i="8"/>
  <c r="AW786" i="8"/>
  <c r="L127" i="5" a="1"/>
  <c r="L127" i="5" s="1"/>
  <c r="L125" i="5" a="1"/>
  <c r="L125" i="5" s="1"/>
  <c r="L123" i="5" a="1"/>
  <c r="L123" i="5" s="1"/>
  <c r="L121" i="5" a="1"/>
  <c r="L121" i="5" s="1"/>
  <c r="L119" i="5" a="1"/>
  <c r="L119" i="5" s="1"/>
  <c r="L117" i="5" a="1"/>
  <c r="L117" i="5" s="1"/>
  <c r="L115" i="5" a="1"/>
  <c r="L115" i="5" s="1"/>
  <c r="L113" i="5" a="1"/>
  <c r="L113" i="5" s="1"/>
  <c r="L111" i="5" a="1"/>
  <c r="L111" i="5" s="1"/>
  <c r="L109" i="5" a="1"/>
  <c r="L109" i="5" s="1"/>
  <c r="L107" i="5" a="1"/>
  <c r="L107" i="5" s="1"/>
  <c r="L105" i="5" a="1"/>
  <c r="L105" i="5" s="1"/>
  <c r="L103" i="5" a="1"/>
  <c r="L103" i="5" s="1"/>
  <c r="L101" i="5" a="1"/>
  <c r="L101" i="5" s="1"/>
  <c r="L99" i="5" a="1"/>
  <c r="L99" i="5" s="1"/>
  <c r="L97" i="5" a="1"/>
  <c r="L97" i="5" s="1"/>
  <c r="L95" i="5" a="1"/>
  <c r="L95" i="5" s="1"/>
  <c r="L93" i="5" a="1"/>
  <c r="L93" i="5" s="1"/>
  <c r="L91" i="5" a="1"/>
  <c r="L91" i="5" s="1"/>
  <c r="L89" i="5" a="1"/>
  <c r="L89" i="5" s="1"/>
  <c r="L87" i="5" a="1"/>
  <c r="L87" i="5" s="1"/>
  <c r="L83" i="5" a="1"/>
  <c r="L83" i="5" s="1"/>
  <c r="L81" i="5" a="1"/>
  <c r="L81" i="5" s="1"/>
  <c r="L79" i="5" a="1"/>
  <c r="L79" i="5" s="1"/>
  <c r="L77" i="5" a="1"/>
  <c r="L77" i="5" s="1"/>
  <c r="L75" i="5" a="1"/>
  <c r="L75" i="5" s="1"/>
  <c r="L73" i="5" a="1"/>
  <c r="L73" i="5" s="1"/>
  <c r="L71" i="5" a="1"/>
  <c r="L71" i="5" s="1"/>
  <c r="L69" i="5" a="1"/>
  <c r="L69" i="5" s="1"/>
  <c r="L67" i="5" a="1"/>
  <c r="L67" i="5" s="1"/>
  <c r="L65" i="5" a="1"/>
  <c r="L65" i="5" s="1"/>
  <c r="L63" i="5" a="1"/>
  <c r="L63" i="5" s="1"/>
  <c r="L61" i="5" a="1"/>
  <c r="L61" i="5" s="1"/>
  <c r="L59" i="5" a="1"/>
  <c r="L59" i="5" s="1"/>
  <c r="L55" i="5" a="1"/>
  <c r="L55" i="5" s="1"/>
  <c r="L53" i="5" a="1"/>
  <c r="L53" i="5" s="1"/>
  <c r="L51" i="5" a="1"/>
  <c r="L51" i="5" s="1"/>
  <c r="L49" i="5" a="1"/>
  <c r="L49" i="5" s="1"/>
  <c r="L47" i="5" a="1"/>
  <c r="L47" i="5" s="1"/>
  <c r="L45" i="5" a="1"/>
  <c r="L45" i="5" s="1"/>
  <c r="L43" i="5" a="1"/>
  <c r="L43" i="5" s="1"/>
  <c r="L41" i="5" a="1"/>
  <c r="L41" i="5" s="1"/>
  <c r="L39" i="5" a="1"/>
  <c r="L39" i="5" s="1"/>
  <c r="L37" i="5" a="1"/>
  <c r="L37" i="5" s="1"/>
  <c r="L35" i="5" a="1"/>
  <c r="L35" i="5" s="1"/>
  <c r="L33" i="5" a="1"/>
  <c r="L33" i="5" s="1"/>
  <c r="L31" i="5" a="1"/>
  <c r="L31" i="5" s="1"/>
  <c r="L29" i="5" a="1"/>
  <c r="L29" i="5" s="1"/>
  <c r="L27" i="5" a="1"/>
  <c r="L27" i="5" s="1"/>
  <c r="L25" i="5" a="1"/>
  <c r="L25" i="5" s="1"/>
  <c r="L23" i="5" a="1"/>
  <c r="L23" i="5" s="1"/>
  <c r="L21" i="5" a="1"/>
  <c r="L21" i="5" s="1"/>
  <c r="L19" i="5" a="1"/>
  <c r="L19" i="5" s="1"/>
  <c r="L17" i="5" a="1"/>
  <c r="L17" i="5" s="1"/>
  <c r="L15" i="5" a="1"/>
  <c r="L15" i="5" s="1"/>
  <c r="L13" i="5" a="1"/>
  <c r="L13" i="5" s="1"/>
  <c r="L11" i="5" a="1"/>
  <c r="L11" i="5" s="1"/>
  <c r="L9" i="5" a="1"/>
  <c r="L9" i="5" s="1"/>
  <c r="L7" i="5" a="1"/>
  <c r="L7" i="5" s="1"/>
  <c r="L5" i="5" a="1"/>
  <c r="L5" i="5" s="1"/>
  <c r="N126" i="5"/>
  <c r="O126" i="5"/>
  <c r="N93" i="5"/>
  <c r="P93" i="5"/>
  <c r="M172" i="5"/>
  <c r="N172" i="5"/>
  <c r="M165" i="5"/>
  <c r="N165" i="5"/>
  <c r="M145" i="5"/>
  <c r="P145" i="5"/>
  <c r="M139" i="5"/>
  <c r="P139" i="5"/>
  <c r="M135" i="5"/>
  <c r="P135" i="5"/>
  <c r="M131" i="5"/>
  <c r="P131" i="5"/>
  <c r="M67" i="5"/>
  <c r="P67" i="5"/>
  <c r="M30" i="5"/>
  <c r="N30" i="5"/>
  <c r="F153" i="5" a="1"/>
  <c r="F153" i="5" s="1"/>
  <c r="U453" i="8"/>
  <c r="U534" i="8"/>
  <c r="U619" i="8"/>
  <c r="V836" i="8"/>
  <c r="X836" i="8" s="1"/>
  <c r="U935" i="8"/>
  <c r="U979" i="8"/>
  <c r="U995" i="8"/>
  <c r="V1246" i="8"/>
  <c r="W1246" i="8" s="1"/>
  <c r="U1246" i="8"/>
  <c r="U1381" i="8"/>
  <c r="AW65" i="8"/>
  <c r="AW371" i="8"/>
  <c r="AW415" i="8"/>
  <c r="AW555" i="8"/>
  <c r="AW598" i="8"/>
  <c r="AW665" i="8"/>
  <c r="AW1338" i="8"/>
  <c r="AY1254" i="8"/>
  <c r="AY1272" i="8"/>
  <c r="AY1299" i="8"/>
  <c r="N136" i="5"/>
  <c r="N97" i="5"/>
  <c r="M174" i="5"/>
  <c r="M97" i="5"/>
  <c r="P47" i="5"/>
  <c r="M47" i="5"/>
  <c r="N116" i="5"/>
  <c r="O116" i="5"/>
  <c r="L148" i="5" a="1"/>
  <c r="L148" i="5" s="1"/>
  <c r="L146" i="5" a="1"/>
  <c r="L146" i="5" s="1"/>
  <c r="L144" i="5" a="1"/>
  <c r="L144" i="5" s="1"/>
  <c r="L142" i="5" a="1"/>
  <c r="L142" i="5" s="1"/>
  <c r="L140" i="5" a="1"/>
  <c r="L140" i="5" s="1"/>
  <c r="L138" i="5" a="1"/>
  <c r="L138" i="5" s="1"/>
  <c r="L136" i="5" a="1"/>
  <c r="L136" i="5" s="1"/>
  <c r="L134" i="5" a="1"/>
  <c r="L134" i="5" s="1"/>
  <c r="L132" i="5" a="1"/>
  <c r="L132" i="5" s="1"/>
  <c r="L130" i="5" a="1"/>
  <c r="L130" i="5" s="1"/>
  <c r="L128" i="5" a="1"/>
  <c r="L128" i="5" s="1"/>
  <c r="L126" i="5" a="1"/>
  <c r="L126" i="5" s="1"/>
  <c r="L124" i="5" a="1"/>
  <c r="L124" i="5" s="1"/>
  <c r="L122" i="5" a="1"/>
  <c r="L122" i="5" s="1"/>
  <c r="L120" i="5" a="1"/>
  <c r="L120" i="5" s="1"/>
  <c r="L118" i="5" a="1"/>
  <c r="L118" i="5" s="1"/>
  <c r="L116" i="5" a="1"/>
  <c r="L116" i="5" s="1"/>
  <c r="L114" i="5" a="1"/>
  <c r="L114" i="5" s="1"/>
  <c r="L112" i="5" a="1"/>
  <c r="L112" i="5" s="1"/>
  <c r="L110" i="5" a="1"/>
  <c r="L110" i="5" s="1"/>
  <c r="L106" i="5" a="1"/>
  <c r="L106" i="5" s="1"/>
  <c r="L104" i="5" a="1"/>
  <c r="L104" i="5" s="1"/>
  <c r="L102" i="5" a="1"/>
  <c r="L102" i="5" s="1"/>
  <c r="L100" i="5" a="1"/>
  <c r="L100" i="5" s="1"/>
  <c r="L98" i="5" a="1"/>
  <c r="L98" i="5" s="1"/>
  <c r="L96" i="5" a="1"/>
  <c r="L96" i="5" s="1"/>
  <c r="L94" i="5" a="1"/>
  <c r="L94" i="5" s="1"/>
  <c r="L92" i="5" a="1"/>
  <c r="L92" i="5" s="1"/>
  <c r="L90" i="5" a="1"/>
  <c r="L90" i="5" s="1"/>
  <c r="L88" i="5" a="1"/>
  <c r="L88" i="5" s="1"/>
  <c r="L86" i="5" a="1"/>
  <c r="L86" i="5" s="1"/>
  <c r="L84" i="5" a="1"/>
  <c r="L84" i="5" s="1"/>
  <c r="L82" i="5" a="1"/>
  <c r="L82" i="5" s="1"/>
  <c r="L80" i="5" a="1"/>
  <c r="L80" i="5" s="1"/>
  <c r="L78" i="5" a="1"/>
  <c r="L78" i="5" s="1"/>
  <c r="L76" i="5" a="1"/>
  <c r="L76" i="5" s="1"/>
  <c r="L74" i="5" a="1"/>
  <c r="L74" i="5" s="1"/>
  <c r="L72" i="5" a="1"/>
  <c r="L72" i="5" s="1"/>
  <c r="L70" i="5" a="1"/>
  <c r="L70" i="5" s="1"/>
  <c r="L68" i="5" a="1"/>
  <c r="L68" i="5" s="1"/>
  <c r="L66" i="5" a="1"/>
  <c r="L66" i="5" s="1"/>
  <c r="L64" i="5" a="1"/>
  <c r="L64" i="5" s="1"/>
  <c r="L62" i="5" a="1"/>
  <c r="L62" i="5" s="1"/>
  <c r="L60" i="5" a="1"/>
  <c r="L60" i="5" s="1"/>
  <c r="L58" i="5" a="1"/>
  <c r="L58" i="5" s="1"/>
  <c r="L56" i="5" a="1"/>
  <c r="L56" i="5" s="1"/>
  <c r="L54" i="5" a="1"/>
  <c r="L54" i="5" s="1"/>
  <c r="L52" i="5" a="1"/>
  <c r="L52" i="5" s="1"/>
  <c r="L50" i="5" a="1"/>
  <c r="L50" i="5" s="1"/>
  <c r="L48" i="5" a="1"/>
  <c r="L48" i="5" s="1"/>
  <c r="L46" i="5" a="1"/>
  <c r="L46" i="5" s="1"/>
  <c r="L44" i="5" a="1"/>
  <c r="L44" i="5" s="1"/>
  <c r="L42" i="5" a="1"/>
  <c r="L42" i="5" s="1"/>
  <c r="L40" i="5" a="1"/>
  <c r="L40" i="5" s="1"/>
  <c r="L38" i="5" a="1"/>
  <c r="L38" i="5" s="1"/>
  <c r="L36" i="5" a="1"/>
  <c r="L36" i="5" s="1"/>
  <c r="L34" i="5" a="1"/>
  <c r="L34" i="5" s="1"/>
  <c r="L32" i="5" a="1"/>
  <c r="L32" i="5" s="1"/>
  <c r="L30" i="5" a="1"/>
  <c r="L30" i="5" s="1"/>
  <c r="L28" i="5" a="1"/>
  <c r="L28" i="5" s="1"/>
  <c r="L26" i="5" a="1"/>
  <c r="L26" i="5" s="1"/>
  <c r="L24" i="5" a="1"/>
  <c r="L24" i="5" s="1"/>
  <c r="L22" i="5" a="1"/>
  <c r="L22" i="5" s="1"/>
  <c r="L20" i="5" a="1"/>
  <c r="L20" i="5" s="1"/>
  <c r="L18" i="5" a="1"/>
  <c r="L18" i="5" s="1"/>
  <c r="L16" i="5" a="1"/>
  <c r="L16" i="5" s="1"/>
  <c r="L14" i="5" a="1"/>
  <c r="L14" i="5" s="1"/>
  <c r="L12" i="5" a="1"/>
  <c r="L12" i="5" s="1"/>
  <c r="L10" i="5" a="1"/>
  <c r="L10" i="5" s="1"/>
  <c r="L8" i="5" a="1"/>
  <c r="L8" i="5" s="1"/>
  <c r="K204" i="5" a="1"/>
  <c r="K204" i="5" s="1"/>
  <c r="K206" i="5" a="1"/>
  <c r="K206" i="5" s="1"/>
  <c r="M142" i="5"/>
  <c r="N142" i="5"/>
  <c r="N133" i="5"/>
  <c r="O133" i="5"/>
  <c r="N58" i="5"/>
  <c r="O58" i="5"/>
  <c r="N41" i="5"/>
  <c r="O41" i="5"/>
  <c r="P41" i="5"/>
  <c r="F202" i="5" a="1"/>
  <c r="F202" i="5" s="1"/>
  <c r="G25" i="5" a="1"/>
  <c r="G25" i="5" s="1"/>
  <c r="C32" i="5" a="1"/>
  <c r="C32" i="5" s="1"/>
  <c r="F39" i="1" s="1"/>
  <c r="F204" i="5" a="1"/>
  <c r="F204" i="5" s="1"/>
  <c r="E4" i="5" a="1"/>
  <c r="E4" i="5" s="1"/>
  <c r="C42" i="5" a="1"/>
  <c r="C42" i="5" s="1"/>
  <c r="F49" i="1" s="1"/>
  <c r="C26" i="5" a="1"/>
  <c r="C26" i="5" s="1"/>
  <c r="F33" i="1" s="1"/>
  <c r="C10" i="5" a="1"/>
  <c r="C10" i="5" s="1"/>
  <c r="F17" i="1" s="1"/>
  <c r="G41" i="5" a="1"/>
  <c r="G41" i="5" s="1"/>
  <c r="G39" i="5" a="1"/>
  <c r="G39" i="5" s="1"/>
  <c r="G37" i="5" a="1"/>
  <c r="G37" i="5" s="1"/>
  <c r="G27" i="5" a="1"/>
  <c r="G27" i="5" s="1"/>
  <c r="AW476" i="8"/>
  <c r="AW574" i="8"/>
  <c r="AW646" i="8"/>
  <c r="AW836" i="8"/>
  <c r="AW1332" i="8"/>
  <c r="AW1344" i="8"/>
  <c r="AY1261" i="8"/>
  <c r="AY1344" i="8"/>
  <c r="AY1357" i="8"/>
  <c r="AY1402" i="8"/>
  <c r="AX709" i="8"/>
  <c r="AX750" i="8"/>
  <c r="AX811" i="8"/>
  <c r="AX1093" i="8"/>
  <c r="AX1100" i="8"/>
  <c r="AV1315" i="8"/>
  <c r="X1231" i="8"/>
  <c r="AY65" i="8"/>
  <c r="AY786" i="8"/>
  <c r="U476" i="8"/>
  <c r="G34" i="5" a="1"/>
  <c r="G34" i="5" s="1"/>
  <c r="W433" i="8"/>
  <c r="V440" i="8"/>
  <c r="W440" i="8" s="1"/>
  <c r="V628" i="8"/>
  <c r="W628" i="8" s="1"/>
  <c r="W629" i="8"/>
  <c r="V646" i="8"/>
  <c r="W646" i="8" s="1"/>
  <c r="W666" i="8"/>
  <c r="V678" i="8"/>
  <c r="W678" i="8" s="1"/>
  <c r="W824" i="8"/>
  <c r="V825" i="8"/>
  <c r="W825" i="8" s="1"/>
  <c r="W868" i="8"/>
  <c r="V886" i="8"/>
  <c r="W886" i="8" s="1"/>
  <c r="W912" i="8"/>
  <c r="V921" i="8"/>
  <c r="W921" i="8" s="1"/>
  <c r="V926" i="8"/>
  <c r="W926" i="8" s="1"/>
  <c r="W922" i="8"/>
  <c r="W952" i="8"/>
  <c r="V954" i="8"/>
  <c r="W954" i="8" s="1"/>
  <c r="W965" i="8"/>
  <c r="V966" i="8"/>
  <c r="X966" i="8" s="1"/>
  <c r="W1051" i="8"/>
  <c r="V1054" i="8"/>
  <c r="W1060" i="8"/>
  <c r="V1061" i="8"/>
  <c r="W1061" i="8" s="1"/>
  <c r="W1064" i="8"/>
  <c r="V1069" i="8"/>
  <c r="W1069" i="8" s="1"/>
  <c r="W1101" i="8"/>
  <c r="V1103" i="8"/>
  <c r="W1103" i="8" s="1"/>
  <c r="W1160" i="8"/>
  <c r="V1162" i="8"/>
  <c r="W1162" i="8" s="1"/>
  <c r="W1238" i="8"/>
  <c r="V1239" i="8"/>
  <c r="X1239" i="8" s="1"/>
  <c r="W1240" i="8"/>
  <c r="V1241" i="8"/>
  <c r="X1241" i="8" s="1"/>
  <c r="W1283" i="8"/>
  <c r="V1284" i="8"/>
  <c r="W1284" i="8" s="1"/>
  <c r="W1308" i="8"/>
  <c r="V1309" i="8"/>
  <c r="W1318" i="8"/>
  <c r="V1332" i="8"/>
  <c r="W1332" i="8" s="1"/>
  <c r="W1345" i="8"/>
  <c r="V1346" i="8"/>
  <c r="W1349" i="8"/>
  <c r="V1350" i="8"/>
  <c r="X1350" i="8" s="1"/>
  <c r="W1370" i="8"/>
  <c r="V1372" i="8"/>
  <c r="X1372" i="8" s="1"/>
  <c r="W687" i="8"/>
  <c r="V690" i="8"/>
  <c r="W690" i="8" s="1"/>
  <c r="W1312" i="8"/>
  <c r="V1315" i="8"/>
  <c r="W1315" i="8" s="1"/>
  <c r="W782" i="8"/>
  <c r="V786" i="8"/>
  <c r="W977" i="8"/>
  <c r="V979" i="8"/>
  <c r="W979" i="8" s="1"/>
  <c r="W1004" i="8"/>
  <c r="U210" i="8"/>
  <c r="U313" i="8"/>
  <c r="U430" i="8"/>
  <c r="W1017" i="8"/>
  <c r="V1019" i="8"/>
  <c r="W1019" i="8" s="1"/>
  <c r="U1159" i="8"/>
  <c r="AV430" i="8"/>
  <c r="AV453" i="8"/>
  <c r="X986" i="8"/>
  <c r="X1004" i="8"/>
  <c r="AT1407" i="8"/>
  <c r="Y1407" i="8"/>
  <c r="U256" i="8"/>
  <c r="U520" i="8"/>
  <c r="W991" i="8"/>
  <c r="V992" i="8"/>
  <c r="W992" i="8" s="1"/>
  <c r="AX1257" i="8"/>
  <c r="U802" i="8"/>
  <c r="U1061" i="8"/>
  <c r="U1103" i="8"/>
  <c r="U1332" i="8"/>
  <c r="U1225" i="8"/>
  <c r="K195" i="5" a="1"/>
  <c r="K195" i="5" s="1"/>
  <c r="K199" i="5" a="1"/>
  <c r="K199" i="5" s="1"/>
  <c r="U678" i="8"/>
  <c r="U737" i="8"/>
  <c r="U999" i="8"/>
  <c r="U1182" i="8"/>
  <c r="U1282" i="8"/>
  <c r="V1344" i="8"/>
  <c r="W1344" i="8" s="1"/>
  <c r="X1105" i="8"/>
  <c r="K25" i="5" a="1"/>
  <c r="K25" i="5" s="1"/>
  <c r="K201" i="5" a="1"/>
  <c r="K201" i="5" s="1"/>
  <c r="K203" i="5" a="1"/>
  <c r="K203" i="5" s="1"/>
  <c r="K205" i="5" a="1"/>
  <c r="K205" i="5" s="1"/>
  <c r="M106" i="5"/>
  <c r="N106" i="5"/>
  <c r="M101" i="5"/>
  <c r="N101" i="5"/>
  <c r="M96" i="5"/>
  <c r="N96" i="5"/>
  <c r="M86" i="5"/>
  <c r="N86" i="5"/>
  <c r="F145" i="5" a="1"/>
  <c r="F145" i="5" s="1"/>
  <c r="F161" i="5" a="1"/>
  <c r="F161" i="5" s="1"/>
  <c r="F206" i="5" a="1"/>
  <c r="F206" i="5" s="1"/>
  <c r="F200" i="5" a="1"/>
  <c r="F200" i="5" s="1"/>
  <c r="F173" i="5" a="1"/>
  <c r="F173" i="5" s="1"/>
  <c r="C8" i="5" a="1"/>
  <c r="C8" i="5" s="1"/>
  <c r="F15" i="1" s="1"/>
  <c r="G35" i="5" a="1"/>
  <c r="G35" i="5" s="1"/>
  <c r="G33" i="5" a="1"/>
  <c r="G33" i="5" s="1"/>
  <c r="G31" i="5" a="1"/>
  <c r="G31" i="5" s="1"/>
  <c r="G29" i="5" a="1"/>
  <c r="G29" i="5" s="1"/>
  <c r="G28" i="5" a="1"/>
  <c r="G28" i="5" s="1"/>
  <c r="K53" i="5" a="1"/>
  <c r="K53" i="5" s="1"/>
  <c r="C16" i="5" a="1"/>
  <c r="C16" i="5" s="1"/>
  <c r="F23" i="1" s="1"/>
  <c r="G23" i="5" a="1"/>
  <c r="G23" i="5" s="1"/>
  <c r="G21" i="5" a="1"/>
  <c r="G21" i="5" s="1"/>
  <c r="G32" i="5" a="1"/>
  <c r="G32" i="5" s="1"/>
  <c r="G30" i="5" a="1"/>
  <c r="G30" i="5" s="1"/>
  <c r="X853" i="8"/>
  <c r="V65" i="8"/>
  <c r="W65" i="8" s="1"/>
  <c r="W1187" i="8"/>
  <c r="W577" i="8"/>
  <c r="V598" i="8"/>
  <c r="W598" i="8" s="1"/>
  <c r="W803" i="8"/>
  <c r="V811" i="8"/>
  <c r="W1131" i="8"/>
  <c r="V1136" i="8"/>
  <c r="W1136" i="8" s="1"/>
  <c r="W1176" i="8"/>
  <c r="W1275" i="8"/>
  <c r="V1277" i="8"/>
  <c r="U1315" i="8"/>
  <c r="W602" i="8"/>
  <c r="V619" i="8"/>
  <c r="W619" i="8" s="1"/>
  <c r="U1145" i="8"/>
  <c r="X1145" i="8" s="1"/>
  <c r="W478" i="8"/>
  <c r="V520" i="8"/>
  <c r="W520" i="8" s="1"/>
  <c r="W774" i="8"/>
  <c r="V781" i="8"/>
  <c r="W812" i="8"/>
  <c r="V818" i="8"/>
  <c r="W818" i="8" s="1"/>
  <c r="W831" i="8"/>
  <c r="V833" i="8"/>
  <c r="W833" i="8" s="1"/>
  <c r="W1184" i="8"/>
  <c r="W1237" i="8"/>
  <c r="X1311" i="8"/>
  <c r="W1311" i="8"/>
  <c r="V718" i="8"/>
  <c r="W718" i="8" s="1"/>
  <c r="W710" i="8"/>
  <c r="W1095" i="8"/>
  <c r="V1096" i="8"/>
  <c r="X1096" i="8" s="1"/>
  <c r="W1124" i="8"/>
  <c r="V1125" i="8"/>
  <c r="X1125" i="8" s="1"/>
  <c r="W1228" i="8"/>
  <c r="V1229" i="8"/>
  <c r="W1229" i="8" s="1"/>
  <c r="V1357" i="8"/>
  <c r="W1357" i="8" s="1"/>
  <c r="V1381" i="8"/>
  <c r="W1381" i="8" s="1"/>
  <c r="U1357" i="8"/>
  <c r="W1396" i="8"/>
  <c r="V1402" i="8"/>
  <c r="W1402" i="8" s="1"/>
  <c r="V1010" i="8"/>
  <c r="W1010" i="8" s="1"/>
  <c r="W1007" i="8"/>
  <c r="U940" i="8"/>
  <c r="W1278" i="8"/>
  <c r="V1282" i="8"/>
  <c r="W1282" i="8" s="1"/>
  <c r="AR1407" i="8"/>
  <c r="X1171" i="8"/>
  <c r="X1301" i="8"/>
  <c r="V453" i="8"/>
  <c r="W453" i="8" s="1"/>
  <c r="V574" i="8"/>
  <c r="W574" i="8" s="1"/>
  <c r="H1407" i="8"/>
  <c r="V555" i="8"/>
  <c r="W555" i="8" s="1"/>
  <c r="U555" i="8"/>
  <c r="U598" i="8"/>
  <c r="W649" i="8"/>
  <c r="V665" i="8"/>
  <c r="W665" i="8" s="1"/>
  <c r="W692" i="8"/>
  <c r="V693" i="8"/>
  <c r="W693" i="8" s="1"/>
  <c r="W854" i="8"/>
  <c r="V861" i="8"/>
  <c r="W861" i="8" s="1"/>
  <c r="V940" i="8"/>
  <c r="W940" i="8" s="1"/>
  <c r="W941" i="8"/>
  <c r="V942" i="8"/>
  <c r="W942" i="8" s="1"/>
  <c r="W1111" i="8"/>
  <c r="V1114" i="8"/>
  <c r="W1114" i="8" s="1"/>
  <c r="U1114" i="8"/>
  <c r="V1197" i="8"/>
  <c r="W1197" i="8" s="1"/>
  <c r="W1145" i="8"/>
  <c r="U624" i="8"/>
  <c r="W1383" i="8"/>
  <c r="U1272" i="8"/>
  <c r="U342" i="8"/>
  <c r="U398" i="8"/>
  <c r="U861" i="8"/>
  <c r="U984" i="8"/>
  <c r="U1010" i="8"/>
  <c r="K200" i="5" a="1"/>
  <c r="K200" i="5" s="1"/>
  <c r="K198" i="5" a="1"/>
  <c r="K198" i="5" s="1"/>
  <c r="K196" i="5" a="1"/>
  <c r="K196" i="5" s="1"/>
  <c r="K194" i="5" a="1"/>
  <c r="K194" i="5" s="1"/>
  <c r="K192" i="5" a="1"/>
  <c r="K192" i="5" s="1"/>
  <c r="K190" i="5" a="1"/>
  <c r="K190" i="5" s="1"/>
  <c r="K188" i="5" a="1"/>
  <c r="K188" i="5" s="1"/>
  <c r="K186" i="5" a="1"/>
  <c r="K186" i="5" s="1"/>
  <c r="K184" i="5" a="1"/>
  <c r="K184" i="5" s="1"/>
  <c r="K167" i="5" a="1"/>
  <c r="K167" i="5" s="1"/>
  <c r="F165" i="5" a="1"/>
  <c r="F165" i="5" s="1"/>
  <c r="F157" i="5" a="1"/>
  <c r="F157" i="5" s="1"/>
  <c r="F149" i="5" a="1"/>
  <c r="F149" i="5" s="1"/>
  <c r="F141" i="5" a="1"/>
  <c r="F141" i="5" s="1"/>
  <c r="K151" i="5" a="1"/>
  <c r="K151" i="5" s="1"/>
  <c r="F198" i="5" a="1"/>
  <c r="F198" i="5" s="1"/>
  <c r="F196" i="5" a="1"/>
  <c r="F196" i="5" s="1"/>
  <c r="F194" i="5" a="1"/>
  <c r="F194" i="5" s="1"/>
  <c r="F192" i="5" a="1"/>
  <c r="F192" i="5" s="1"/>
  <c r="F190" i="5" a="1"/>
  <c r="F190" i="5" s="1"/>
  <c r="F188" i="5" a="1"/>
  <c r="F188" i="5" s="1"/>
  <c r="F186" i="5" a="1"/>
  <c r="F186" i="5" s="1"/>
  <c r="F184" i="5" a="1"/>
  <c r="F184" i="5" s="1"/>
  <c r="F182" i="5" a="1"/>
  <c r="F182" i="5" s="1"/>
  <c r="F180" i="5" a="1"/>
  <c r="F180" i="5" s="1"/>
  <c r="F178" i="5" a="1"/>
  <c r="F178" i="5" s="1"/>
  <c r="F176" i="5" a="1"/>
  <c r="F176" i="5" s="1"/>
  <c r="F174" i="5" a="1"/>
  <c r="F174" i="5" s="1"/>
  <c r="F172" i="5" a="1"/>
  <c r="F172" i="5" s="1"/>
  <c r="F167" i="5" a="1"/>
  <c r="F167" i="5" s="1"/>
  <c r="F159" i="5" a="1"/>
  <c r="F159" i="5" s="1"/>
  <c r="F151" i="5" a="1"/>
  <c r="F151" i="5" s="1"/>
  <c r="F143" i="5" a="1"/>
  <c r="F143" i="5" s="1"/>
  <c r="F105" i="5" a="1"/>
  <c r="F105" i="5" s="1"/>
  <c r="F128" i="5" a="1"/>
  <c r="F128" i="5" s="1"/>
  <c r="F130" i="5" a="1"/>
  <c r="F130" i="5" s="1"/>
  <c r="F132" i="5" a="1"/>
  <c r="F132" i="5" s="1"/>
  <c r="F134" i="5" a="1"/>
  <c r="F134" i="5" s="1"/>
  <c r="F136" i="5" a="1"/>
  <c r="F136" i="5" s="1"/>
  <c r="F138" i="5" a="1"/>
  <c r="F138" i="5" s="1"/>
  <c r="F140" i="5" a="1"/>
  <c r="F140" i="5" s="1"/>
  <c r="F142" i="5" a="1"/>
  <c r="F142" i="5" s="1"/>
  <c r="F144" i="5" a="1"/>
  <c r="F144" i="5" s="1"/>
  <c r="F146" i="5" a="1"/>
  <c r="F146" i="5" s="1"/>
  <c r="F148" i="5" a="1"/>
  <c r="F148" i="5" s="1"/>
  <c r="F150" i="5" a="1"/>
  <c r="F150" i="5" s="1"/>
  <c r="F152" i="5" a="1"/>
  <c r="F152" i="5" s="1"/>
  <c r="F154" i="5" a="1"/>
  <c r="F154" i="5" s="1"/>
  <c r="F156" i="5" a="1"/>
  <c r="F156" i="5" s="1"/>
  <c r="F158" i="5" a="1"/>
  <c r="F158" i="5" s="1"/>
  <c r="F160" i="5" a="1"/>
  <c r="F160" i="5" s="1"/>
  <c r="F162" i="5" a="1"/>
  <c r="F162" i="5" s="1"/>
  <c r="F164" i="5" a="1"/>
  <c r="F164" i="5" s="1"/>
  <c r="F166" i="5" a="1"/>
  <c r="F166" i="5" s="1"/>
  <c r="F168" i="5" a="1"/>
  <c r="F168" i="5" s="1"/>
  <c r="F170" i="5" a="1"/>
  <c r="F170" i="5" s="1"/>
  <c r="F49" i="5" a="1"/>
  <c r="F49" i="5" s="1"/>
  <c r="F99" i="5" a="1"/>
  <c r="F99" i="5" s="1"/>
  <c r="F107" i="5" a="1"/>
  <c r="F107" i="5" s="1"/>
  <c r="F109" i="5" a="1"/>
  <c r="F109" i="5" s="1"/>
  <c r="F111" i="5" a="1"/>
  <c r="F111" i="5" s="1"/>
  <c r="F113" i="5" a="1"/>
  <c r="F113" i="5" s="1"/>
  <c r="F115" i="5" a="1"/>
  <c r="F115" i="5" s="1"/>
  <c r="F117" i="5" a="1"/>
  <c r="F117" i="5" s="1"/>
  <c r="F119" i="5" a="1"/>
  <c r="F119" i="5" s="1"/>
  <c r="F121" i="5" a="1"/>
  <c r="F121" i="5" s="1"/>
  <c r="F123" i="5" a="1"/>
  <c r="F123" i="5" s="1"/>
  <c r="F125" i="5" a="1"/>
  <c r="F125" i="5" s="1"/>
  <c r="F127" i="5" a="1"/>
  <c r="F127" i="5" s="1"/>
  <c r="F129" i="5" a="1"/>
  <c r="F129" i="5" s="1"/>
  <c r="F131" i="5" a="1"/>
  <c r="F131" i="5" s="1"/>
  <c r="F133" i="5" a="1"/>
  <c r="F133" i="5" s="1"/>
  <c r="F135" i="5" a="1"/>
  <c r="F135" i="5" s="1"/>
  <c r="F137" i="5" a="1"/>
  <c r="F137" i="5" s="1"/>
  <c r="F139" i="5" a="1"/>
  <c r="F139" i="5" s="1"/>
  <c r="K193" i="5" a="1"/>
  <c r="K193" i="5" s="1"/>
  <c r="K191" i="5" a="1"/>
  <c r="K191" i="5" s="1"/>
  <c r="K189" i="5" a="1"/>
  <c r="K189" i="5" s="1"/>
  <c r="K187" i="5" a="1"/>
  <c r="K187" i="5" s="1"/>
  <c r="K185" i="5" a="1"/>
  <c r="K185" i="5" s="1"/>
  <c r="K175" i="5" a="1"/>
  <c r="K175" i="5" s="1"/>
  <c r="X1383" i="8"/>
  <c r="P103" i="5"/>
  <c r="O110" i="5"/>
  <c r="O70" i="5"/>
  <c r="N174" i="5"/>
  <c r="K183" i="5" a="1"/>
  <c r="K183" i="5" s="1"/>
  <c r="K159" i="5" a="1"/>
  <c r="K159" i="5" s="1"/>
  <c r="K155" i="5" a="1"/>
  <c r="K155" i="5" s="1"/>
  <c r="K30" i="5" a="1"/>
  <c r="K30" i="5" s="1"/>
  <c r="F205" i="5" a="1"/>
  <c r="F205" i="5" s="1"/>
  <c r="F203" i="5" a="1"/>
  <c r="F203" i="5" s="1"/>
  <c r="F201" i="5" a="1"/>
  <c r="F201" i="5" s="1"/>
  <c r="F199" i="5" a="1"/>
  <c r="F199" i="5" s="1"/>
  <c r="F197" i="5" a="1"/>
  <c r="F197" i="5" s="1"/>
  <c r="F195" i="5" a="1"/>
  <c r="F195" i="5" s="1"/>
  <c r="F193" i="5" a="1"/>
  <c r="F193" i="5" s="1"/>
  <c r="F191" i="5" a="1"/>
  <c r="F191" i="5" s="1"/>
  <c r="F189" i="5" a="1"/>
  <c r="F189" i="5" s="1"/>
  <c r="F187" i="5" a="1"/>
  <c r="F187" i="5" s="1"/>
  <c r="F185" i="5" a="1"/>
  <c r="F185" i="5" s="1"/>
  <c r="F183" i="5" a="1"/>
  <c r="F183" i="5" s="1"/>
  <c r="F181" i="5" a="1"/>
  <c r="F181" i="5" s="1"/>
  <c r="F179" i="5" a="1"/>
  <c r="F179" i="5" s="1"/>
  <c r="F177" i="5" a="1"/>
  <c r="F177" i="5" s="1"/>
  <c r="F175" i="5" a="1"/>
  <c r="F175" i="5" s="1"/>
  <c r="F171" i="5" a="1"/>
  <c r="F171" i="5" s="1"/>
  <c r="F163" i="5" a="1"/>
  <c r="F163" i="5" s="1"/>
  <c r="F155" i="5" a="1"/>
  <c r="F155" i="5" s="1"/>
  <c r="F147" i="5" a="1"/>
  <c r="F147" i="5" s="1"/>
  <c r="F97" i="5" a="1"/>
  <c r="F97" i="5" s="1"/>
  <c r="E107" i="5" a="1"/>
  <c r="E107" i="5" s="1"/>
  <c r="D202" i="5" a="1"/>
  <c r="D202" i="5" s="1"/>
  <c r="F45" i="5" a="1"/>
  <c r="F45" i="5" s="1"/>
  <c r="C206" i="5" a="1"/>
  <c r="C206" i="5" s="1"/>
  <c r="F204" i="1" s="1"/>
  <c r="C36" i="5" a="1"/>
  <c r="C36" i="5" s="1"/>
  <c r="F43" i="1" s="1"/>
  <c r="C4" i="5" a="1"/>
  <c r="C4" i="5" s="1"/>
  <c r="F11" i="1" s="1"/>
  <c r="G26" i="5" a="1"/>
  <c r="G26" i="5" s="1"/>
  <c r="G24" i="5" a="1"/>
  <c r="G24" i="5" s="1"/>
  <c r="F126" i="5" a="1"/>
  <c r="F126" i="5" s="1"/>
  <c r="F124" i="5" a="1"/>
  <c r="F124" i="5" s="1"/>
  <c r="F122" i="5" a="1"/>
  <c r="F122" i="5" s="1"/>
  <c r="F120" i="5" a="1"/>
  <c r="F120" i="5" s="1"/>
  <c r="F118" i="5" a="1"/>
  <c r="F118" i="5" s="1"/>
  <c r="F116" i="5" a="1"/>
  <c r="F116" i="5" s="1"/>
  <c r="F114" i="5" a="1"/>
  <c r="F114" i="5" s="1"/>
  <c r="F112" i="5" a="1"/>
  <c r="F112" i="5" s="1"/>
  <c r="F110" i="5" a="1"/>
  <c r="F110" i="5" s="1"/>
  <c r="F108" i="5" a="1"/>
  <c r="F108" i="5" s="1"/>
  <c r="F103" i="5" a="1"/>
  <c r="F103" i="5" s="1"/>
  <c r="F41" i="5" a="1"/>
  <c r="F41" i="5" s="1"/>
  <c r="F4" i="5" a="1"/>
  <c r="F4" i="5" s="1"/>
  <c r="C30" i="5" a="1"/>
  <c r="C30" i="5" s="1"/>
  <c r="F37" i="1" s="1"/>
  <c r="C18" i="5" a="1"/>
  <c r="C18" i="5" s="1"/>
  <c r="F25" i="1" s="1"/>
  <c r="U65" i="8"/>
  <c r="U168" i="8"/>
  <c r="U288" i="8"/>
  <c r="U371" i="8"/>
  <c r="X988" i="8"/>
  <c r="V288" i="8"/>
  <c r="W288" i="8" s="1"/>
  <c r="V168" i="8"/>
  <c r="W168" i="8" s="1"/>
  <c r="X931" i="8"/>
  <c r="W1166" i="8"/>
  <c r="W821" i="8"/>
  <c r="V415" i="8"/>
  <c r="W415" i="8" s="1"/>
  <c r="W847" i="8"/>
  <c r="X1184" i="8"/>
  <c r="V342" i="8"/>
  <c r="W342" i="8" s="1"/>
  <c r="V313" i="8"/>
  <c r="W313" i="8" s="1"/>
  <c r="W1001" i="8"/>
  <c r="W1189" i="8"/>
  <c r="W1159" i="8"/>
  <c r="AP1407" i="8"/>
  <c r="Z1407" i="8"/>
  <c r="U1299" i="8"/>
  <c r="X969" i="8"/>
  <c r="U684" i="8"/>
  <c r="U1140" i="8"/>
  <c r="U1291" i="8"/>
  <c r="U646" i="8"/>
  <c r="U757" i="8"/>
  <c r="U761" i="8"/>
  <c r="U811" i="8"/>
  <c r="U1117" i="8"/>
  <c r="X1117" i="8" s="1"/>
  <c r="K171" i="5" a="1"/>
  <c r="K171" i="5" s="1"/>
  <c r="AY1257" i="8"/>
  <c r="K157" i="5" a="1"/>
  <c r="K157" i="5" s="1"/>
  <c r="K165" i="5" a="1"/>
  <c r="K165" i="5" s="1"/>
  <c r="K173" i="5" a="1"/>
  <c r="K173" i="5" s="1"/>
  <c r="K181" i="5" a="1"/>
  <c r="K181" i="5" s="1"/>
  <c r="K153" i="5" a="1"/>
  <c r="K153" i="5" s="1"/>
  <c r="K161" i="5" a="1"/>
  <c r="K161" i="5" s="1"/>
  <c r="K169" i="5" a="1"/>
  <c r="K169" i="5" s="1"/>
  <c r="K177" i="5" a="1"/>
  <c r="K177" i="5" s="1"/>
  <c r="O196" i="5"/>
  <c r="P196" i="5"/>
  <c r="K179" i="5" a="1"/>
  <c r="K179" i="5" s="1"/>
  <c r="K163" i="5" a="1"/>
  <c r="K163" i="5" s="1"/>
  <c r="W1233" i="8"/>
  <c r="AW1257" i="8"/>
  <c r="K3" i="5" a="1"/>
  <c r="K3" i="5" s="1"/>
  <c r="K33" i="5" a="1"/>
  <c r="K33" i="5" s="1"/>
  <c r="K35" i="5" a="1"/>
  <c r="K35" i="5" s="1"/>
  <c r="K37" i="5" a="1"/>
  <c r="K37" i="5" s="1"/>
  <c r="K39" i="5" a="1"/>
  <c r="K39" i="5" s="1"/>
  <c r="K41" i="5" a="1"/>
  <c r="K41" i="5" s="1"/>
  <c r="K43" i="5" a="1"/>
  <c r="K43" i="5" s="1"/>
  <c r="K45" i="5" a="1"/>
  <c r="K45" i="5" s="1"/>
  <c r="K47" i="5" a="1"/>
  <c r="K47" i="5" s="1"/>
  <c r="K49" i="5" a="1"/>
  <c r="K49" i="5" s="1"/>
  <c r="K51" i="5" a="1"/>
  <c r="K51" i="5" s="1"/>
  <c r="K32" i="5" a="1"/>
  <c r="K32" i="5" s="1"/>
  <c r="K34" i="5" a="1"/>
  <c r="K34" i="5" s="1"/>
  <c r="K36" i="5" a="1"/>
  <c r="K36" i="5" s="1"/>
  <c r="K38" i="5" a="1"/>
  <c r="K38" i="5" s="1"/>
  <c r="K40" i="5" a="1"/>
  <c r="K40" i="5" s="1"/>
  <c r="K42" i="5" a="1"/>
  <c r="K42" i="5" s="1"/>
  <c r="K44" i="5" a="1"/>
  <c r="K44" i="5" s="1"/>
  <c r="K46" i="5" a="1"/>
  <c r="K46" i="5" s="1"/>
  <c r="K48" i="5" a="1"/>
  <c r="K48" i="5" s="1"/>
  <c r="K50" i="5" a="1"/>
  <c r="K50" i="5" s="1"/>
  <c r="K52" i="5" a="1"/>
  <c r="K52" i="5" s="1"/>
  <c r="K54" i="5" a="1"/>
  <c r="K54" i="5" s="1"/>
  <c r="K56" i="5" a="1"/>
  <c r="K56" i="5" s="1"/>
  <c r="K58" i="5" a="1"/>
  <c r="K58" i="5" s="1"/>
  <c r="K60" i="5" a="1"/>
  <c r="K60" i="5" s="1"/>
  <c r="K62" i="5" a="1"/>
  <c r="K62" i="5" s="1"/>
  <c r="K64" i="5" a="1"/>
  <c r="K64" i="5" s="1"/>
  <c r="K66" i="5" a="1"/>
  <c r="K66" i="5" s="1"/>
  <c r="K68" i="5" a="1"/>
  <c r="K68" i="5" s="1"/>
  <c r="K70" i="5" a="1"/>
  <c r="K70" i="5" s="1"/>
  <c r="K72" i="5" a="1"/>
  <c r="K72" i="5" s="1"/>
  <c r="K74" i="5" a="1"/>
  <c r="K74" i="5" s="1"/>
  <c r="K76" i="5" a="1"/>
  <c r="K76" i="5" s="1"/>
  <c r="K78" i="5" a="1"/>
  <c r="K78" i="5" s="1"/>
  <c r="K80" i="5" a="1"/>
  <c r="K80" i="5" s="1"/>
  <c r="K82" i="5" a="1"/>
  <c r="K82" i="5" s="1"/>
  <c r="K84" i="5" a="1"/>
  <c r="K84" i="5" s="1"/>
  <c r="K86" i="5" a="1"/>
  <c r="K86" i="5" s="1"/>
  <c r="K88" i="5" a="1"/>
  <c r="K88" i="5" s="1"/>
  <c r="K90" i="5" a="1"/>
  <c r="K90" i="5" s="1"/>
  <c r="K92" i="5" a="1"/>
  <c r="K92" i="5" s="1"/>
  <c r="K94" i="5" a="1"/>
  <c r="K94" i="5" s="1"/>
  <c r="K96" i="5" a="1"/>
  <c r="K96" i="5" s="1"/>
  <c r="K98" i="5" a="1"/>
  <c r="K98" i="5" s="1"/>
  <c r="K100" i="5" a="1"/>
  <c r="K100" i="5" s="1"/>
  <c r="K102" i="5" a="1"/>
  <c r="K102" i="5" s="1"/>
  <c r="K104" i="5" a="1"/>
  <c r="K104" i="5" s="1"/>
  <c r="K106" i="5" a="1"/>
  <c r="K106" i="5" s="1"/>
  <c r="K108" i="5" a="1"/>
  <c r="K108" i="5" s="1"/>
  <c r="K110" i="5" a="1"/>
  <c r="K110" i="5" s="1"/>
  <c r="K112" i="5" a="1"/>
  <c r="K112" i="5" s="1"/>
  <c r="K114" i="5" a="1"/>
  <c r="K114" i="5" s="1"/>
  <c r="K116" i="5" a="1"/>
  <c r="K116" i="5" s="1"/>
  <c r="K118" i="5" a="1"/>
  <c r="K118" i="5" s="1"/>
  <c r="K120" i="5" a="1"/>
  <c r="K120" i="5" s="1"/>
  <c r="K122" i="5" a="1"/>
  <c r="K122" i="5" s="1"/>
  <c r="K124" i="5" a="1"/>
  <c r="K124" i="5" s="1"/>
  <c r="K126" i="5" a="1"/>
  <c r="K126" i="5" s="1"/>
  <c r="K128" i="5" a="1"/>
  <c r="K128" i="5" s="1"/>
  <c r="K130" i="5" a="1"/>
  <c r="K130" i="5" s="1"/>
  <c r="K132" i="5" a="1"/>
  <c r="K132" i="5" s="1"/>
  <c r="K134" i="5" a="1"/>
  <c r="K134" i="5" s="1"/>
  <c r="K136" i="5" a="1"/>
  <c r="K136" i="5" s="1"/>
  <c r="K138" i="5" a="1"/>
  <c r="K138" i="5" s="1"/>
  <c r="K140" i="5" a="1"/>
  <c r="K140" i="5" s="1"/>
  <c r="K142" i="5" a="1"/>
  <c r="K142" i="5" s="1"/>
  <c r="K144" i="5" a="1"/>
  <c r="K144" i="5" s="1"/>
  <c r="K146" i="5" a="1"/>
  <c r="K146" i="5" s="1"/>
  <c r="K148" i="5" a="1"/>
  <c r="K148" i="5" s="1"/>
  <c r="K150" i="5" a="1"/>
  <c r="K150" i="5" s="1"/>
  <c r="K152" i="5" a="1"/>
  <c r="K152" i="5" s="1"/>
  <c r="K154" i="5" a="1"/>
  <c r="K154" i="5" s="1"/>
  <c r="K156" i="5" a="1"/>
  <c r="K156" i="5" s="1"/>
  <c r="K158" i="5" a="1"/>
  <c r="K158" i="5" s="1"/>
  <c r="K160" i="5" a="1"/>
  <c r="K160" i="5" s="1"/>
  <c r="K162" i="5" a="1"/>
  <c r="K162" i="5" s="1"/>
  <c r="K164" i="5" a="1"/>
  <c r="K164" i="5" s="1"/>
  <c r="K166" i="5" a="1"/>
  <c r="K166" i="5" s="1"/>
  <c r="K168" i="5" a="1"/>
  <c r="K168" i="5" s="1"/>
  <c r="K170" i="5" a="1"/>
  <c r="K170" i="5" s="1"/>
  <c r="K172" i="5" a="1"/>
  <c r="K172" i="5" s="1"/>
  <c r="K174" i="5" a="1"/>
  <c r="K174" i="5" s="1"/>
  <c r="K176" i="5" a="1"/>
  <c r="K176" i="5" s="1"/>
  <c r="K178" i="5" a="1"/>
  <c r="K178" i="5" s="1"/>
  <c r="K180" i="5" a="1"/>
  <c r="K180" i="5" s="1"/>
  <c r="K182" i="5" a="1"/>
  <c r="K182" i="5" s="1"/>
  <c r="K55" i="5" a="1"/>
  <c r="K55" i="5" s="1"/>
  <c r="K57" i="5" a="1"/>
  <c r="K57" i="5" s="1"/>
  <c r="K59" i="5" a="1"/>
  <c r="K59" i="5" s="1"/>
  <c r="K61" i="5" a="1"/>
  <c r="K61" i="5" s="1"/>
  <c r="K63" i="5" a="1"/>
  <c r="K63" i="5" s="1"/>
  <c r="K65" i="5" a="1"/>
  <c r="K65" i="5" s="1"/>
  <c r="K67" i="5" a="1"/>
  <c r="K67" i="5" s="1"/>
  <c r="K69" i="5" a="1"/>
  <c r="K69" i="5" s="1"/>
  <c r="K71" i="5" a="1"/>
  <c r="K71" i="5" s="1"/>
  <c r="K73" i="5" a="1"/>
  <c r="K73" i="5" s="1"/>
  <c r="K75" i="5" a="1"/>
  <c r="K75" i="5" s="1"/>
  <c r="K77" i="5" a="1"/>
  <c r="K77" i="5" s="1"/>
  <c r="K79" i="5" a="1"/>
  <c r="K79" i="5" s="1"/>
  <c r="K81" i="5" a="1"/>
  <c r="K81" i="5" s="1"/>
  <c r="K83" i="5" a="1"/>
  <c r="K83" i="5" s="1"/>
  <c r="K85" i="5" a="1"/>
  <c r="K85" i="5" s="1"/>
  <c r="K87" i="5" a="1"/>
  <c r="K87" i="5" s="1"/>
  <c r="K89" i="5" a="1"/>
  <c r="K89" i="5" s="1"/>
  <c r="K91" i="5" a="1"/>
  <c r="K91" i="5" s="1"/>
  <c r="K93" i="5" a="1"/>
  <c r="K93" i="5" s="1"/>
  <c r="K95" i="5" a="1"/>
  <c r="K95" i="5" s="1"/>
  <c r="K97" i="5" a="1"/>
  <c r="K97" i="5" s="1"/>
  <c r="K99" i="5" a="1"/>
  <c r="K99" i="5" s="1"/>
  <c r="K101" i="5" a="1"/>
  <c r="K101" i="5" s="1"/>
  <c r="K103" i="5" a="1"/>
  <c r="K103" i="5" s="1"/>
  <c r="K105" i="5" a="1"/>
  <c r="K105" i="5" s="1"/>
  <c r="K107" i="5" a="1"/>
  <c r="K107" i="5" s="1"/>
  <c r="K109" i="5" a="1"/>
  <c r="K109" i="5" s="1"/>
  <c r="K111" i="5" a="1"/>
  <c r="K111" i="5" s="1"/>
  <c r="K113" i="5" a="1"/>
  <c r="K113" i="5" s="1"/>
  <c r="K115" i="5" a="1"/>
  <c r="K115" i="5" s="1"/>
  <c r="K117" i="5" a="1"/>
  <c r="K117" i="5" s="1"/>
  <c r="K119" i="5" a="1"/>
  <c r="K119" i="5" s="1"/>
  <c r="K121" i="5" a="1"/>
  <c r="K121" i="5" s="1"/>
  <c r="K123" i="5" a="1"/>
  <c r="K123" i="5" s="1"/>
  <c r="K125" i="5" a="1"/>
  <c r="K125" i="5" s="1"/>
  <c r="K127" i="5" a="1"/>
  <c r="K127" i="5" s="1"/>
  <c r="K129" i="5" a="1"/>
  <c r="K129" i="5" s="1"/>
  <c r="K131" i="5" a="1"/>
  <c r="K131" i="5" s="1"/>
  <c r="K133" i="5" a="1"/>
  <c r="K133" i="5" s="1"/>
  <c r="K135" i="5" a="1"/>
  <c r="K135" i="5" s="1"/>
  <c r="K137" i="5" a="1"/>
  <c r="K137" i="5" s="1"/>
  <c r="K139" i="5" a="1"/>
  <c r="K139" i="5" s="1"/>
  <c r="K141" i="5" a="1"/>
  <c r="K141" i="5" s="1"/>
  <c r="K143" i="5" a="1"/>
  <c r="K143" i="5" s="1"/>
  <c r="K145" i="5" a="1"/>
  <c r="K145" i="5" s="1"/>
  <c r="K147" i="5" a="1"/>
  <c r="K147" i="5" s="1"/>
  <c r="K149" i="5" a="1"/>
  <c r="K149" i="5" s="1"/>
  <c r="J4" i="5" a="1"/>
  <c r="J4" i="5" s="1"/>
  <c r="J67" i="5" a="1"/>
  <c r="J67" i="5" s="1"/>
  <c r="X1233" i="8"/>
  <c r="AV1257" i="8"/>
  <c r="K4" i="5" a="1"/>
  <c r="K4" i="5" s="1"/>
  <c r="F95" i="5" a="1"/>
  <c r="F95" i="5" s="1"/>
  <c r="F93" i="5" a="1"/>
  <c r="F93" i="5" s="1"/>
  <c r="F91" i="5" a="1"/>
  <c r="F91" i="5" s="1"/>
  <c r="F89" i="5" a="1"/>
  <c r="F89" i="5" s="1"/>
  <c r="F87" i="5" a="1"/>
  <c r="F87" i="5" s="1"/>
  <c r="F85" i="5" a="1"/>
  <c r="F85" i="5" s="1"/>
  <c r="F83" i="5" a="1"/>
  <c r="F83" i="5" s="1"/>
  <c r="F81" i="5" a="1"/>
  <c r="F81" i="5" s="1"/>
  <c r="F79" i="5" a="1"/>
  <c r="F79" i="5" s="1"/>
  <c r="F77" i="5" a="1"/>
  <c r="F77" i="5" s="1"/>
  <c r="F75" i="5" a="1"/>
  <c r="F75" i="5" s="1"/>
  <c r="F73" i="5" a="1"/>
  <c r="F73" i="5" s="1"/>
  <c r="F71" i="5" a="1"/>
  <c r="F71" i="5" s="1"/>
  <c r="F69" i="5" a="1"/>
  <c r="F69" i="5" s="1"/>
  <c r="F67" i="5" a="1"/>
  <c r="F67" i="5" s="1"/>
  <c r="F65" i="5" a="1"/>
  <c r="F65" i="5" s="1"/>
  <c r="F63" i="5" a="1"/>
  <c r="F63" i="5" s="1"/>
  <c r="F61" i="5" a="1"/>
  <c r="F61" i="5" s="1"/>
  <c r="F59" i="5" a="1"/>
  <c r="F59" i="5" s="1"/>
  <c r="F57" i="5" a="1"/>
  <c r="F57" i="5" s="1"/>
  <c r="F55" i="5" a="1"/>
  <c r="F55" i="5" s="1"/>
  <c r="F53" i="5" a="1"/>
  <c r="F53" i="5" s="1"/>
  <c r="F106" i="5" a="1"/>
  <c r="F106" i="5" s="1"/>
  <c r="F104" i="5" a="1"/>
  <c r="F104" i="5" s="1"/>
  <c r="F102" i="5" a="1"/>
  <c r="F102" i="5" s="1"/>
  <c r="F100" i="5" a="1"/>
  <c r="F100" i="5" s="1"/>
  <c r="F98" i="5" a="1"/>
  <c r="F98" i="5" s="1"/>
  <c r="F96" i="5" a="1"/>
  <c r="F96" i="5" s="1"/>
  <c r="F94" i="5" a="1"/>
  <c r="F94" i="5" s="1"/>
  <c r="F92" i="5" a="1"/>
  <c r="F92" i="5" s="1"/>
  <c r="F90" i="5" a="1"/>
  <c r="F90" i="5" s="1"/>
  <c r="F88" i="5" a="1"/>
  <c r="F88" i="5" s="1"/>
  <c r="F86" i="5" a="1"/>
  <c r="F86" i="5" s="1"/>
  <c r="F84" i="5" a="1"/>
  <c r="F84" i="5" s="1"/>
  <c r="F82" i="5" a="1"/>
  <c r="F82" i="5" s="1"/>
  <c r="F80" i="5" a="1"/>
  <c r="F80" i="5" s="1"/>
  <c r="F78" i="5" a="1"/>
  <c r="F78" i="5" s="1"/>
  <c r="F76" i="5" a="1"/>
  <c r="F76" i="5" s="1"/>
  <c r="F74" i="5" a="1"/>
  <c r="F74" i="5" s="1"/>
  <c r="F72" i="5" a="1"/>
  <c r="F72" i="5" s="1"/>
  <c r="F70" i="5" a="1"/>
  <c r="F70" i="5" s="1"/>
  <c r="F68" i="5" a="1"/>
  <c r="F68" i="5" s="1"/>
  <c r="F66" i="5" a="1"/>
  <c r="F66" i="5" s="1"/>
  <c r="F64" i="5" a="1"/>
  <c r="F64" i="5" s="1"/>
  <c r="F62" i="5" a="1"/>
  <c r="F62" i="5" s="1"/>
  <c r="F60" i="5" a="1"/>
  <c r="F60" i="5" s="1"/>
  <c r="F58" i="5" a="1"/>
  <c r="F58" i="5" s="1"/>
  <c r="F56" i="5" a="1"/>
  <c r="F56" i="5" s="1"/>
  <c r="F54" i="5" a="1"/>
  <c r="F54" i="5" s="1"/>
  <c r="E119" i="5" a="1"/>
  <c r="E119" i="5" s="1"/>
  <c r="F52" i="5" a="1"/>
  <c r="F52" i="5" s="1"/>
  <c r="F3" i="5" a="1"/>
  <c r="F3" i="5" s="1"/>
  <c r="F43" i="5" a="1"/>
  <c r="F43" i="5" s="1"/>
  <c r="F51" i="5" a="1"/>
  <c r="F51" i="5" s="1"/>
  <c r="F47" i="5" a="1"/>
  <c r="F47" i="5" s="1"/>
  <c r="E109" i="5" a="1"/>
  <c r="E109" i="5" s="1"/>
  <c r="E115" i="5" a="1"/>
  <c r="E115" i="5" s="1"/>
  <c r="J70" i="5" a="1"/>
  <c r="J70" i="5" s="1"/>
  <c r="I64" i="5" a="1"/>
  <c r="I64" i="5" s="1"/>
  <c r="G22" i="5" a="1"/>
  <c r="G22" i="5" s="1"/>
  <c r="G20" i="5" a="1"/>
  <c r="G20" i="5" s="1"/>
  <c r="G18" i="5" a="1"/>
  <c r="G18" i="5" s="1"/>
  <c r="G16" i="5" a="1"/>
  <c r="G16" i="5" s="1"/>
  <c r="G14" i="5" a="1"/>
  <c r="G14" i="5" s="1"/>
  <c r="C205" i="5" a="1"/>
  <c r="C205" i="5" s="1"/>
  <c r="K31" i="5" a="1"/>
  <c r="K31" i="5" s="1"/>
  <c r="E111" i="5" a="1"/>
  <c r="E111" i="5" s="1"/>
  <c r="C28" i="5" a="1"/>
  <c r="C28" i="5" s="1"/>
  <c r="F35" i="1" s="1"/>
  <c r="C20" i="5" a="1"/>
  <c r="C20" i="5" s="1"/>
  <c r="F27" i="1" s="1"/>
  <c r="C12" i="5" a="1"/>
  <c r="C12" i="5" s="1"/>
  <c r="F19" i="1" s="1"/>
  <c r="G11" i="5" a="1"/>
  <c r="G11" i="5" s="1"/>
  <c r="G4" i="5" a="1"/>
  <c r="G4" i="5" s="1"/>
  <c r="G19" i="5" a="1"/>
  <c r="G19" i="5" s="1"/>
  <c r="G17" i="5" a="1"/>
  <c r="G17" i="5" s="1"/>
  <c r="G15" i="5" a="1"/>
  <c r="G15" i="5" s="1"/>
  <c r="G13" i="5" a="1"/>
  <c r="G13" i="5" s="1"/>
  <c r="D68" i="5" a="1"/>
  <c r="D68" i="5" s="1"/>
  <c r="H66" i="11" s="1"/>
  <c r="X957" i="8"/>
  <c r="X1305" i="8"/>
  <c r="X1189" i="8"/>
  <c r="AL1407" i="8"/>
  <c r="AI1407" i="8"/>
  <c r="AG1407" i="8"/>
  <c r="AJ1407" i="8"/>
  <c r="W170" i="8"/>
  <c r="V210" i="8"/>
  <c r="W210" i="8" s="1"/>
  <c r="X1214" i="8"/>
  <c r="W1214" i="8"/>
  <c r="W937" i="8"/>
  <c r="W1227" i="8"/>
  <c r="W1021" i="8"/>
  <c r="W213" i="8"/>
  <c r="V256" i="8"/>
  <c r="W256" i="8" s="1"/>
  <c r="W811" i="8"/>
  <c r="W1218" i="8"/>
  <c r="X1218" i="8"/>
  <c r="AN1407" i="8"/>
  <c r="W346" i="8"/>
  <c r="V371" i="8"/>
  <c r="W418" i="8"/>
  <c r="V430" i="8"/>
  <c r="W621" i="8"/>
  <c r="V624" i="8"/>
  <c r="W697" i="8"/>
  <c r="V700" i="8"/>
  <c r="W700" i="8" s="1"/>
  <c r="W837" i="8"/>
  <c r="V842" i="8"/>
  <c r="W1139" i="8"/>
  <c r="V1140" i="8"/>
  <c r="V1169" i="8"/>
  <c r="W1169" i="8" s="1"/>
  <c r="X1187" i="8"/>
  <c r="W1198" i="8"/>
  <c r="V1199" i="8"/>
  <c r="W1200" i="8"/>
  <c r="V1202" i="8"/>
  <c r="W1250" i="8"/>
  <c r="V1254" i="8"/>
  <c r="W1254" i="8" s="1"/>
  <c r="W373" i="8"/>
  <c r="V398" i="8"/>
  <c r="W398" i="8" s="1"/>
  <c r="U415" i="8"/>
  <c r="U574" i="8"/>
  <c r="W719" i="8"/>
  <c r="V737" i="8"/>
  <c r="W741" i="8"/>
  <c r="V750" i="8"/>
  <c r="W750" i="8" s="1"/>
  <c r="V802" i="8"/>
  <c r="W802" i="8" s="1"/>
  <c r="U921" i="8"/>
  <c r="W1178" i="8"/>
  <c r="V1182" i="8"/>
  <c r="V761" i="8"/>
  <c r="V795" i="8"/>
  <c r="W795" i="8" s="1"/>
  <c r="U821" i="8"/>
  <c r="X821" i="8" s="1"/>
  <c r="U1169" i="8"/>
  <c r="L4" i="5" a="1"/>
  <c r="L4" i="5" s="1"/>
  <c r="L3" i="5" a="1"/>
  <c r="L3" i="5" s="1"/>
  <c r="X1257" i="8"/>
  <c r="K28" i="5" a="1"/>
  <c r="K28" i="5" s="1"/>
  <c r="K23" i="5" a="1"/>
  <c r="K23" i="5" s="1"/>
  <c r="K27" i="5" a="1"/>
  <c r="K27" i="5" s="1"/>
  <c r="K29" i="5" a="1"/>
  <c r="K29" i="5" s="1"/>
  <c r="K21" i="5" a="1"/>
  <c r="K21" i="5" s="1"/>
  <c r="K19" i="5" a="1"/>
  <c r="K19" i="5" s="1"/>
  <c r="K17" i="5" a="1"/>
  <c r="K17" i="5" s="1"/>
  <c r="K15" i="5" a="1"/>
  <c r="K15" i="5" s="1"/>
  <c r="K13" i="5" a="1"/>
  <c r="K13" i="5" s="1"/>
  <c r="K11" i="5" a="1"/>
  <c r="K11" i="5" s="1"/>
  <c r="K9" i="5" a="1"/>
  <c r="K9" i="5" s="1"/>
  <c r="K7" i="5" a="1"/>
  <c r="K7" i="5" s="1"/>
  <c r="K5" i="5" a="1"/>
  <c r="K5" i="5" s="1"/>
  <c r="J205" i="5" a="1"/>
  <c r="J205" i="5" s="1"/>
  <c r="J203" i="5" a="1"/>
  <c r="J203" i="5" s="1"/>
  <c r="J201" i="5" a="1"/>
  <c r="J201" i="5" s="1"/>
  <c r="J199" i="5" a="1"/>
  <c r="J199" i="5" s="1"/>
  <c r="J197" i="5" a="1"/>
  <c r="J197" i="5" s="1"/>
  <c r="J195" i="5" a="1"/>
  <c r="J195" i="5" s="1"/>
  <c r="J193" i="5" a="1"/>
  <c r="J193" i="5" s="1"/>
  <c r="J191" i="5" a="1"/>
  <c r="J191" i="5" s="1"/>
  <c r="J189" i="5" a="1"/>
  <c r="J189" i="5" s="1"/>
  <c r="J187" i="5" a="1"/>
  <c r="J187" i="5" s="1"/>
  <c r="J185" i="5" a="1"/>
  <c r="J185" i="5" s="1"/>
  <c r="J183" i="5" a="1"/>
  <c r="J183" i="5" s="1"/>
  <c r="J181" i="5" a="1"/>
  <c r="J181" i="5" s="1"/>
  <c r="J179" i="5" a="1"/>
  <c r="J179" i="5" s="1"/>
  <c r="J177" i="5" a="1"/>
  <c r="J177" i="5" s="1"/>
  <c r="J175" i="5" a="1"/>
  <c r="J175" i="5" s="1"/>
  <c r="J173" i="5" a="1"/>
  <c r="J173" i="5" s="1"/>
  <c r="J171" i="5" a="1"/>
  <c r="J171" i="5" s="1"/>
  <c r="J169" i="5" a="1"/>
  <c r="J169" i="5" s="1"/>
  <c r="J167" i="5" a="1"/>
  <c r="J167" i="5" s="1"/>
  <c r="J165" i="5" a="1"/>
  <c r="J165" i="5" s="1"/>
  <c r="J163" i="5" a="1"/>
  <c r="J163" i="5" s="1"/>
  <c r="J161" i="5" a="1"/>
  <c r="J161" i="5" s="1"/>
  <c r="J159" i="5" a="1"/>
  <c r="J159" i="5" s="1"/>
  <c r="J157" i="5" a="1"/>
  <c r="J157" i="5" s="1"/>
  <c r="J155" i="5" a="1"/>
  <c r="J155" i="5" s="1"/>
  <c r="J153" i="5" a="1"/>
  <c r="J153" i="5" s="1"/>
  <c r="J151" i="5" a="1"/>
  <c r="J151" i="5" s="1"/>
  <c r="J149" i="5" a="1"/>
  <c r="J149" i="5" s="1"/>
  <c r="J147" i="5" a="1"/>
  <c r="J147" i="5" s="1"/>
  <c r="J145" i="5" a="1"/>
  <c r="J145" i="5" s="1"/>
  <c r="J143" i="5" a="1"/>
  <c r="J143" i="5" s="1"/>
  <c r="J141" i="5" a="1"/>
  <c r="J141" i="5" s="1"/>
  <c r="J139" i="5" a="1"/>
  <c r="J139" i="5" s="1"/>
  <c r="J137" i="5" a="1"/>
  <c r="J137" i="5" s="1"/>
  <c r="J135" i="5" a="1"/>
  <c r="J135" i="5" s="1"/>
  <c r="J133" i="5" a="1"/>
  <c r="J133" i="5" s="1"/>
  <c r="J131" i="5" a="1"/>
  <c r="J131" i="5" s="1"/>
  <c r="J129" i="5" a="1"/>
  <c r="J129" i="5" s="1"/>
  <c r="J127" i="5" a="1"/>
  <c r="J127" i="5" s="1"/>
  <c r="J125" i="5" a="1"/>
  <c r="J125" i="5" s="1"/>
  <c r="J123" i="5" a="1"/>
  <c r="J123" i="5" s="1"/>
  <c r="J121" i="5" a="1"/>
  <c r="J121" i="5" s="1"/>
  <c r="J119" i="5" a="1"/>
  <c r="J119" i="5" s="1"/>
  <c r="J117" i="5" a="1"/>
  <c r="J117" i="5" s="1"/>
  <c r="J115" i="5" a="1"/>
  <c r="J115" i="5" s="1"/>
  <c r="J113" i="5" a="1"/>
  <c r="J113" i="5" s="1"/>
  <c r="J111" i="5" a="1"/>
  <c r="J111" i="5" s="1"/>
  <c r="J109" i="5" a="1"/>
  <c r="J109" i="5" s="1"/>
  <c r="J107" i="5" a="1"/>
  <c r="J107" i="5" s="1"/>
  <c r="J105" i="5" a="1"/>
  <c r="J105" i="5" s="1"/>
  <c r="J103" i="5" a="1"/>
  <c r="J103" i="5" s="1"/>
  <c r="J101" i="5" a="1"/>
  <c r="J101" i="5" s="1"/>
  <c r="J99" i="5" a="1"/>
  <c r="J99" i="5" s="1"/>
  <c r="J97" i="5" a="1"/>
  <c r="J97" i="5" s="1"/>
  <c r="J95" i="5" a="1"/>
  <c r="J95" i="5" s="1"/>
  <c r="J93" i="5" a="1"/>
  <c r="J93" i="5" s="1"/>
  <c r="J91" i="5" a="1"/>
  <c r="J91" i="5" s="1"/>
  <c r="J89" i="5" a="1"/>
  <c r="J89" i="5" s="1"/>
  <c r="J87" i="5" a="1"/>
  <c r="J87" i="5" s="1"/>
  <c r="J85" i="5" a="1"/>
  <c r="J85" i="5" s="1"/>
  <c r="J83" i="5" a="1"/>
  <c r="J83" i="5" s="1"/>
  <c r="J81" i="5" a="1"/>
  <c r="J81" i="5" s="1"/>
  <c r="J79" i="5" a="1"/>
  <c r="J79" i="5" s="1"/>
  <c r="J77" i="5" a="1"/>
  <c r="J77" i="5" s="1"/>
  <c r="J75" i="5" a="1"/>
  <c r="J75" i="5" s="1"/>
  <c r="J73" i="5" a="1"/>
  <c r="J73" i="5" s="1"/>
  <c r="J71" i="5" a="1"/>
  <c r="J71" i="5" s="1"/>
  <c r="J69" i="5" a="1"/>
  <c r="J69" i="5" s="1"/>
  <c r="I205" i="5" a="1"/>
  <c r="I205" i="5" s="1"/>
  <c r="P146" i="5"/>
  <c r="P126" i="5"/>
  <c r="P110" i="5"/>
  <c r="P70" i="5"/>
  <c r="K26" i="5" a="1"/>
  <c r="K26" i="5" s="1"/>
  <c r="K24" i="5" a="1"/>
  <c r="K24" i="5" s="1"/>
  <c r="K22" i="5" a="1"/>
  <c r="K22" i="5" s="1"/>
  <c r="K20" i="5" a="1"/>
  <c r="K20" i="5" s="1"/>
  <c r="K18" i="5" a="1"/>
  <c r="K18" i="5" s="1"/>
  <c r="K16" i="5" a="1"/>
  <c r="K16" i="5" s="1"/>
  <c r="K14" i="5" a="1"/>
  <c r="K14" i="5" s="1"/>
  <c r="K12" i="5" a="1"/>
  <c r="K12" i="5" s="1"/>
  <c r="K10" i="5" a="1"/>
  <c r="K10" i="5" s="1"/>
  <c r="K8" i="5" a="1"/>
  <c r="K8" i="5" s="1"/>
  <c r="K6" i="5" a="1"/>
  <c r="K6" i="5" s="1"/>
  <c r="J206" i="5" a="1"/>
  <c r="J206" i="5" s="1"/>
  <c r="J204" i="5" a="1"/>
  <c r="J204" i="5" s="1"/>
  <c r="J202" i="5" a="1"/>
  <c r="J202" i="5" s="1"/>
  <c r="J200" i="5" a="1"/>
  <c r="J200" i="5" s="1"/>
  <c r="J198" i="5" a="1"/>
  <c r="J198" i="5" s="1"/>
  <c r="J196" i="5" a="1"/>
  <c r="J196" i="5" s="1"/>
  <c r="J194" i="5" a="1"/>
  <c r="J194" i="5" s="1"/>
  <c r="J192" i="5" a="1"/>
  <c r="J192" i="5" s="1"/>
  <c r="J190" i="5" a="1"/>
  <c r="J190" i="5" s="1"/>
  <c r="J188" i="5" a="1"/>
  <c r="J188" i="5" s="1"/>
  <c r="J186" i="5" a="1"/>
  <c r="J186" i="5" s="1"/>
  <c r="J184" i="5" a="1"/>
  <c r="J184" i="5" s="1"/>
  <c r="J182" i="5" a="1"/>
  <c r="J182" i="5" s="1"/>
  <c r="J180" i="5" a="1"/>
  <c r="J180" i="5" s="1"/>
  <c r="J178" i="5" a="1"/>
  <c r="J178" i="5" s="1"/>
  <c r="J176" i="5" a="1"/>
  <c r="J176" i="5" s="1"/>
  <c r="J174" i="5" a="1"/>
  <c r="J174" i="5" s="1"/>
  <c r="J172" i="5" a="1"/>
  <c r="J172" i="5" s="1"/>
  <c r="J170" i="5" a="1"/>
  <c r="J170" i="5" s="1"/>
  <c r="J168" i="5" a="1"/>
  <c r="J168" i="5" s="1"/>
  <c r="J166" i="5" a="1"/>
  <c r="J166" i="5" s="1"/>
  <c r="J164" i="5" a="1"/>
  <c r="J164" i="5" s="1"/>
  <c r="J162" i="5" a="1"/>
  <c r="J162" i="5" s="1"/>
  <c r="J160" i="5" a="1"/>
  <c r="J160" i="5" s="1"/>
  <c r="J158" i="5" a="1"/>
  <c r="J158" i="5" s="1"/>
  <c r="J156" i="5" a="1"/>
  <c r="J156" i="5" s="1"/>
  <c r="J154" i="5" a="1"/>
  <c r="J154" i="5" s="1"/>
  <c r="J152" i="5" a="1"/>
  <c r="J152" i="5" s="1"/>
  <c r="J150" i="5" a="1"/>
  <c r="J150" i="5" s="1"/>
  <c r="J148" i="5" a="1"/>
  <c r="J148" i="5" s="1"/>
  <c r="J146" i="5" a="1"/>
  <c r="J146" i="5" s="1"/>
  <c r="J144" i="5" a="1"/>
  <c r="J144" i="5" s="1"/>
  <c r="J142" i="5" a="1"/>
  <c r="J142" i="5" s="1"/>
  <c r="J140" i="5" a="1"/>
  <c r="J140" i="5" s="1"/>
  <c r="J138" i="5" a="1"/>
  <c r="J138" i="5" s="1"/>
  <c r="J136" i="5" a="1"/>
  <c r="J136" i="5" s="1"/>
  <c r="J134" i="5" a="1"/>
  <c r="J134" i="5" s="1"/>
  <c r="J132" i="5" a="1"/>
  <c r="J132" i="5" s="1"/>
  <c r="J130" i="5" a="1"/>
  <c r="J130" i="5" s="1"/>
  <c r="J128" i="5" a="1"/>
  <c r="J128" i="5" s="1"/>
  <c r="J126" i="5" a="1"/>
  <c r="J126" i="5" s="1"/>
  <c r="J124" i="5" a="1"/>
  <c r="J124" i="5" s="1"/>
  <c r="J122" i="5" a="1"/>
  <c r="J122" i="5" s="1"/>
  <c r="J120" i="5" a="1"/>
  <c r="J120" i="5" s="1"/>
  <c r="J118" i="5" a="1"/>
  <c r="J118" i="5" s="1"/>
  <c r="J116" i="5" a="1"/>
  <c r="J116" i="5" s="1"/>
  <c r="J114" i="5" a="1"/>
  <c r="J114" i="5" s="1"/>
  <c r="J112" i="5" a="1"/>
  <c r="J112" i="5" s="1"/>
  <c r="J110" i="5" a="1"/>
  <c r="J110" i="5" s="1"/>
  <c r="J108" i="5" a="1"/>
  <c r="J108" i="5" s="1"/>
  <c r="J106" i="5" a="1"/>
  <c r="J106" i="5" s="1"/>
  <c r="J104" i="5" a="1"/>
  <c r="J104" i="5" s="1"/>
  <c r="J102" i="5" a="1"/>
  <c r="J102" i="5" s="1"/>
  <c r="J100" i="5" a="1"/>
  <c r="J100" i="5" s="1"/>
  <c r="J98" i="5" a="1"/>
  <c r="J98" i="5" s="1"/>
  <c r="J96" i="5" a="1"/>
  <c r="J96" i="5" s="1"/>
  <c r="J94" i="5" a="1"/>
  <c r="J94" i="5" s="1"/>
  <c r="J92" i="5" a="1"/>
  <c r="J92" i="5" s="1"/>
  <c r="J90" i="5" a="1"/>
  <c r="J90" i="5" s="1"/>
  <c r="J88" i="5" a="1"/>
  <c r="J88" i="5" s="1"/>
  <c r="J86" i="5" a="1"/>
  <c r="J86" i="5" s="1"/>
  <c r="J84" i="5" a="1"/>
  <c r="J84" i="5" s="1"/>
  <c r="J82" i="5" a="1"/>
  <c r="J82" i="5" s="1"/>
  <c r="J80" i="5" a="1"/>
  <c r="J80" i="5" s="1"/>
  <c r="J78" i="5" a="1"/>
  <c r="J78" i="5" s="1"/>
  <c r="J76" i="5" a="1"/>
  <c r="J76" i="5" s="1"/>
  <c r="J74" i="5" a="1"/>
  <c r="J74" i="5" s="1"/>
  <c r="J72" i="5" a="1"/>
  <c r="J72" i="5" s="1"/>
  <c r="J5" i="5" a="1"/>
  <c r="J5" i="5" s="1"/>
  <c r="J7" i="5" a="1"/>
  <c r="J7" i="5" s="1"/>
  <c r="J9" i="5" a="1"/>
  <c r="J9" i="5" s="1"/>
  <c r="J11" i="5" a="1"/>
  <c r="J11" i="5" s="1"/>
  <c r="J13" i="5" a="1"/>
  <c r="J13" i="5" s="1"/>
  <c r="J15" i="5" a="1"/>
  <c r="J15" i="5" s="1"/>
  <c r="J17" i="5" a="1"/>
  <c r="J17" i="5" s="1"/>
  <c r="J19" i="5" a="1"/>
  <c r="J19" i="5" s="1"/>
  <c r="J21" i="5" a="1"/>
  <c r="J21" i="5" s="1"/>
  <c r="J23" i="5" a="1"/>
  <c r="J23" i="5" s="1"/>
  <c r="J25" i="5" a="1"/>
  <c r="J25" i="5" s="1"/>
  <c r="J27" i="5" a="1"/>
  <c r="J27" i="5" s="1"/>
  <c r="J29" i="5" a="1"/>
  <c r="J29" i="5" s="1"/>
  <c r="J31" i="5" a="1"/>
  <c r="J31" i="5" s="1"/>
  <c r="J33" i="5" a="1"/>
  <c r="J33" i="5" s="1"/>
  <c r="J35" i="5" a="1"/>
  <c r="J35" i="5" s="1"/>
  <c r="J37" i="5" a="1"/>
  <c r="J37" i="5" s="1"/>
  <c r="J39" i="5" a="1"/>
  <c r="J39" i="5" s="1"/>
  <c r="J41" i="5" a="1"/>
  <c r="J41" i="5" s="1"/>
  <c r="J43" i="5" a="1"/>
  <c r="J43" i="5" s="1"/>
  <c r="J45" i="5" a="1"/>
  <c r="J45" i="5" s="1"/>
  <c r="J47" i="5" a="1"/>
  <c r="J47" i="5" s="1"/>
  <c r="J49" i="5" a="1"/>
  <c r="J49" i="5" s="1"/>
  <c r="J51" i="5" a="1"/>
  <c r="J51" i="5" s="1"/>
  <c r="J53" i="5" a="1"/>
  <c r="J53" i="5" s="1"/>
  <c r="J55" i="5" a="1"/>
  <c r="J55" i="5" s="1"/>
  <c r="J57" i="5" a="1"/>
  <c r="J57" i="5" s="1"/>
  <c r="J59" i="5" a="1"/>
  <c r="J59" i="5" s="1"/>
  <c r="J61" i="5" a="1"/>
  <c r="J61" i="5" s="1"/>
  <c r="J63" i="5" a="1"/>
  <c r="J63" i="5" s="1"/>
  <c r="J65" i="5" a="1"/>
  <c r="J65" i="5" s="1"/>
  <c r="J3" i="5" a="1"/>
  <c r="J3" i="5" s="1"/>
  <c r="J6" i="5" a="1"/>
  <c r="J6" i="5" s="1"/>
  <c r="J8" i="5" a="1"/>
  <c r="J8" i="5" s="1"/>
  <c r="J10" i="5" a="1"/>
  <c r="J10" i="5" s="1"/>
  <c r="J12" i="5" a="1"/>
  <c r="J12" i="5" s="1"/>
  <c r="J14" i="5" a="1"/>
  <c r="J14" i="5" s="1"/>
  <c r="J16" i="5" a="1"/>
  <c r="J16" i="5" s="1"/>
  <c r="J18" i="5" a="1"/>
  <c r="J18" i="5" s="1"/>
  <c r="J20" i="5" a="1"/>
  <c r="J20" i="5" s="1"/>
  <c r="J22" i="5" a="1"/>
  <c r="J22" i="5" s="1"/>
  <c r="J24" i="5" a="1"/>
  <c r="J24" i="5" s="1"/>
  <c r="J26" i="5" a="1"/>
  <c r="J26" i="5" s="1"/>
  <c r="J28" i="5" a="1"/>
  <c r="J28" i="5" s="1"/>
  <c r="J30" i="5" a="1"/>
  <c r="J30" i="5" s="1"/>
  <c r="J32" i="5" a="1"/>
  <c r="J32" i="5" s="1"/>
  <c r="J34" i="5" a="1"/>
  <c r="J34" i="5" s="1"/>
  <c r="J36" i="5" a="1"/>
  <c r="J36" i="5" s="1"/>
  <c r="J38" i="5" a="1"/>
  <c r="J38" i="5" s="1"/>
  <c r="J40" i="5" a="1"/>
  <c r="J40" i="5" s="1"/>
  <c r="J42" i="5" a="1"/>
  <c r="J42" i="5" s="1"/>
  <c r="J44" i="5" a="1"/>
  <c r="J44" i="5" s="1"/>
  <c r="J46" i="5" a="1"/>
  <c r="J46" i="5" s="1"/>
  <c r="J48" i="5" a="1"/>
  <c r="J48" i="5" s="1"/>
  <c r="J50" i="5" a="1"/>
  <c r="J50" i="5" s="1"/>
  <c r="J52" i="5" a="1"/>
  <c r="J52" i="5" s="1"/>
  <c r="J54" i="5" a="1"/>
  <c r="J54" i="5" s="1"/>
  <c r="J56" i="5" a="1"/>
  <c r="J56" i="5" s="1"/>
  <c r="J58" i="5" a="1"/>
  <c r="J58" i="5" s="1"/>
  <c r="J60" i="5" a="1"/>
  <c r="J60" i="5" s="1"/>
  <c r="J62" i="5" a="1"/>
  <c r="J62" i="5" s="1"/>
  <c r="J64" i="5" a="1"/>
  <c r="J64" i="5" s="1"/>
  <c r="J66" i="5" a="1"/>
  <c r="J66" i="5" s="1"/>
  <c r="J68" i="5" a="1"/>
  <c r="J68" i="5" s="1"/>
  <c r="I206" i="5" a="1"/>
  <c r="I206" i="5" s="1"/>
  <c r="E103" i="5" a="1"/>
  <c r="E103" i="5" s="1"/>
  <c r="F39" i="5" a="1"/>
  <c r="F39" i="5" s="1"/>
  <c r="F37" i="5" a="1"/>
  <c r="F37" i="5" s="1"/>
  <c r="F35" i="5" a="1"/>
  <c r="F35" i="5" s="1"/>
  <c r="F33" i="5" a="1"/>
  <c r="F33" i="5" s="1"/>
  <c r="F31" i="5" a="1"/>
  <c r="F31" i="5" s="1"/>
  <c r="F29" i="5" a="1"/>
  <c r="F29" i="5" s="1"/>
  <c r="F27" i="5" a="1"/>
  <c r="F27" i="5" s="1"/>
  <c r="F25" i="5" a="1"/>
  <c r="F25" i="5" s="1"/>
  <c r="F23" i="5" a="1"/>
  <c r="F23" i="5" s="1"/>
  <c r="F21" i="5" a="1"/>
  <c r="F21" i="5" s="1"/>
  <c r="F19" i="5" a="1"/>
  <c r="F19" i="5" s="1"/>
  <c r="F17" i="5" a="1"/>
  <c r="F17" i="5" s="1"/>
  <c r="F15" i="5" a="1"/>
  <c r="F15" i="5" s="1"/>
  <c r="F13" i="5" a="1"/>
  <c r="F13" i="5" s="1"/>
  <c r="F11" i="5" a="1"/>
  <c r="F11" i="5" s="1"/>
  <c r="F9" i="5" a="1"/>
  <c r="F9" i="5" s="1"/>
  <c r="F7" i="5" a="1"/>
  <c r="F7" i="5" s="1"/>
  <c r="F5" i="5" a="1"/>
  <c r="F5" i="5" s="1"/>
  <c r="E205" i="5" a="1"/>
  <c r="E205" i="5" s="1"/>
  <c r="E203" i="5" a="1"/>
  <c r="E203" i="5" s="1"/>
  <c r="E201" i="5" a="1"/>
  <c r="E201" i="5" s="1"/>
  <c r="E199" i="5" a="1"/>
  <c r="E199" i="5" s="1"/>
  <c r="E197" i="5" a="1"/>
  <c r="E197" i="5" s="1"/>
  <c r="E195" i="5" a="1"/>
  <c r="E195" i="5" s="1"/>
  <c r="E193" i="5" a="1"/>
  <c r="E193" i="5" s="1"/>
  <c r="E191" i="5" a="1"/>
  <c r="E191" i="5" s="1"/>
  <c r="E189" i="5" a="1"/>
  <c r="E189" i="5" s="1"/>
  <c r="E187" i="5" a="1"/>
  <c r="E187" i="5" s="1"/>
  <c r="E185" i="5" a="1"/>
  <c r="E185" i="5" s="1"/>
  <c r="E183" i="5" a="1"/>
  <c r="E183" i="5" s="1"/>
  <c r="E181" i="5" a="1"/>
  <c r="E181" i="5" s="1"/>
  <c r="E179" i="5" a="1"/>
  <c r="E179" i="5" s="1"/>
  <c r="E177" i="5" a="1"/>
  <c r="E177" i="5" s="1"/>
  <c r="E175" i="5" a="1"/>
  <c r="E175" i="5" s="1"/>
  <c r="E173" i="5" a="1"/>
  <c r="E173" i="5" s="1"/>
  <c r="E171" i="5" a="1"/>
  <c r="E171" i="5" s="1"/>
  <c r="E169" i="5" a="1"/>
  <c r="E169" i="5" s="1"/>
  <c r="E167" i="5" a="1"/>
  <c r="E167" i="5" s="1"/>
  <c r="E165" i="5" a="1"/>
  <c r="E165" i="5" s="1"/>
  <c r="E163" i="5" a="1"/>
  <c r="E163" i="5" s="1"/>
  <c r="E161" i="5" a="1"/>
  <c r="E161" i="5" s="1"/>
  <c r="E159" i="5" a="1"/>
  <c r="E159" i="5" s="1"/>
  <c r="E157" i="5" a="1"/>
  <c r="E157" i="5" s="1"/>
  <c r="E155" i="5" a="1"/>
  <c r="E155" i="5" s="1"/>
  <c r="E153" i="5" a="1"/>
  <c r="E153" i="5" s="1"/>
  <c r="E151" i="5" a="1"/>
  <c r="E151" i="5" s="1"/>
  <c r="E149" i="5" a="1"/>
  <c r="E149" i="5" s="1"/>
  <c r="E147" i="5" a="1"/>
  <c r="E147" i="5" s="1"/>
  <c r="E145" i="5" a="1"/>
  <c r="E145" i="5" s="1"/>
  <c r="E143" i="5" a="1"/>
  <c r="E143" i="5" s="1"/>
  <c r="E141" i="5" a="1"/>
  <c r="E141" i="5" s="1"/>
  <c r="E139" i="5" a="1"/>
  <c r="E139" i="5" s="1"/>
  <c r="E137" i="5" a="1"/>
  <c r="E137" i="5" s="1"/>
  <c r="E135" i="5" a="1"/>
  <c r="E135" i="5" s="1"/>
  <c r="E133" i="5" a="1"/>
  <c r="E133" i="5" s="1"/>
  <c r="E131" i="5" a="1"/>
  <c r="E131" i="5" s="1"/>
  <c r="E129" i="5" a="1"/>
  <c r="E129" i="5" s="1"/>
  <c r="E127" i="5" a="1"/>
  <c r="E127" i="5" s="1"/>
  <c r="E125" i="5" a="1"/>
  <c r="E125" i="5" s="1"/>
  <c r="E123" i="5" a="1"/>
  <c r="E123" i="5" s="1"/>
  <c r="E121" i="5" a="1"/>
  <c r="E121" i="5" s="1"/>
  <c r="E113" i="5" a="1"/>
  <c r="E113" i="5" s="1"/>
  <c r="E105" i="5" a="1"/>
  <c r="E105" i="5" s="1"/>
  <c r="F50" i="5" a="1"/>
  <c r="F50" i="5" s="1"/>
  <c r="F48" i="5" a="1"/>
  <c r="F48" i="5" s="1"/>
  <c r="F46" i="5" a="1"/>
  <c r="F46" i="5" s="1"/>
  <c r="F44" i="5" a="1"/>
  <c r="F44" i="5" s="1"/>
  <c r="F42" i="5" a="1"/>
  <c r="F42" i="5" s="1"/>
  <c r="F40" i="5" a="1"/>
  <c r="F40" i="5" s="1"/>
  <c r="F38" i="5" a="1"/>
  <c r="F38" i="5" s="1"/>
  <c r="F36" i="5" a="1"/>
  <c r="F36" i="5" s="1"/>
  <c r="F34" i="5" a="1"/>
  <c r="F34" i="5" s="1"/>
  <c r="F32" i="5" a="1"/>
  <c r="F32" i="5" s="1"/>
  <c r="F30" i="5" a="1"/>
  <c r="F30" i="5" s="1"/>
  <c r="F28" i="5" a="1"/>
  <c r="F28" i="5" s="1"/>
  <c r="F26" i="5" a="1"/>
  <c r="F26" i="5" s="1"/>
  <c r="F24" i="5" a="1"/>
  <c r="F24" i="5" s="1"/>
  <c r="F22" i="5" a="1"/>
  <c r="F22" i="5" s="1"/>
  <c r="F20" i="5" a="1"/>
  <c r="F20" i="5" s="1"/>
  <c r="F18" i="5" a="1"/>
  <c r="F18" i="5" s="1"/>
  <c r="F16" i="5" a="1"/>
  <c r="F16" i="5" s="1"/>
  <c r="F14" i="5" a="1"/>
  <c r="F14" i="5" s="1"/>
  <c r="F12" i="5" a="1"/>
  <c r="F12" i="5" s="1"/>
  <c r="F10" i="5" a="1"/>
  <c r="F10" i="5" s="1"/>
  <c r="F8" i="5" a="1"/>
  <c r="F8" i="5" s="1"/>
  <c r="F6" i="5" a="1"/>
  <c r="F6" i="5" s="1"/>
  <c r="E206" i="5" a="1"/>
  <c r="E206" i="5" s="1"/>
  <c r="E204" i="5" a="1"/>
  <c r="E204" i="5" s="1"/>
  <c r="E202" i="5" a="1"/>
  <c r="E202" i="5" s="1"/>
  <c r="E200" i="5" a="1"/>
  <c r="E200" i="5" s="1"/>
  <c r="E198" i="5" a="1"/>
  <c r="E198" i="5" s="1"/>
  <c r="E196" i="5" a="1"/>
  <c r="E196" i="5" s="1"/>
  <c r="E194" i="5" a="1"/>
  <c r="E194" i="5" s="1"/>
  <c r="E192" i="5" a="1"/>
  <c r="E192" i="5" s="1"/>
  <c r="E190" i="5" a="1"/>
  <c r="E190" i="5" s="1"/>
  <c r="E188" i="5" a="1"/>
  <c r="E188" i="5" s="1"/>
  <c r="E186" i="5" a="1"/>
  <c r="E186" i="5" s="1"/>
  <c r="E184" i="5" a="1"/>
  <c r="E184" i="5" s="1"/>
  <c r="E182" i="5" a="1"/>
  <c r="E182" i="5" s="1"/>
  <c r="E180" i="5" a="1"/>
  <c r="E180" i="5" s="1"/>
  <c r="E178" i="5" a="1"/>
  <c r="E178" i="5" s="1"/>
  <c r="E176" i="5" a="1"/>
  <c r="E176" i="5" s="1"/>
  <c r="E174" i="5" a="1"/>
  <c r="E174" i="5" s="1"/>
  <c r="E172" i="5" a="1"/>
  <c r="E172" i="5" s="1"/>
  <c r="E170" i="5" a="1"/>
  <c r="E170" i="5" s="1"/>
  <c r="E168" i="5" a="1"/>
  <c r="E168" i="5" s="1"/>
  <c r="E166" i="5" a="1"/>
  <c r="E166" i="5" s="1"/>
  <c r="E164" i="5" a="1"/>
  <c r="E164" i="5" s="1"/>
  <c r="E162" i="5" a="1"/>
  <c r="E162" i="5" s="1"/>
  <c r="E160" i="5" a="1"/>
  <c r="E160" i="5" s="1"/>
  <c r="E158" i="5" a="1"/>
  <c r="E158" i="5" s="1"/>
  <c r="E156" i="5" a="1"/>
  <c r="E156" i="5" s="1"/>
  <c r="E154" i="5" a="1"/>
  <c r="E154" i="5" s="1"/>
  <c r="E152" i="5" a="1"/>
  <c r="E152" i="5" s="1"/>
  <c r="E150" i="5" a="1"/>
  <c r="E150" i="5" s="1"/>
  <c r="E148" i="5" a="1"/>
  <c r="E148" i="5" s="1"/>
  <c r="E146" i="5" a="1"/>
  <c r="E146" i="5" s="1"/>
  <c r="E144" i="5" a="1"/>
  <c r="E144" i="5" s="1"/>
  <c r="E142" i="5" a="1"/>
  <c r="E142" i="5" s="1"/>
  <c r="E140" i="5" a="1"/>
  <c r="E140" i="5" s="1"/>
  <c r="E138" i="5" a="1"/>
  <c r="E138" i="5" s="1"/>
  <c r="E136" i="5" a="1"/>
  <c r="E136" i="5" s="1"/>
  <c r="E134" i="5" a="1"/>
  <c r="E134" i="5" s="1"/>
  <c r="E132" i="5" a="1"/>
  <c r="E132" i="5" s="1"/>
  <c r="E130" i="5" a="1"/>
  <c r="E130" i="5" s="1"/>
  <c r="E128" i="5" a="1"/>
  <c r="E128" i="5" s="1"/>
  <c r="E126" i="5" a="1"/>
  <c r="E126" i="5" s="1"/>
  <c r="E124" i="5" a="1"/>
  <c r="E124" i="5" s="1"/>
  <c r="E122" i="5" a="1"/>
  <c r="E122" i="5" s="1"/>
  <c r="E117" i="5" a="1"/>
  <c r="E117" i="5" s="1"/>
  <c r="E3" i="5" a="1"/>
  <c r="E3" i="5" s="1"/>
  <c r="E6" i="5" a="1"/>
  <c r="E6" i="5" s="1"/>
  <c r="E8" i="5" a="1"/>
  <c r="E8" i="5" s="1"/>
  <c r="E10" i="5" a="1"/>
  <c r="E10" i="5" s="1"/>
  <c r="E12" i="5" a="1"/>
  <c r="E12" i="5" s="1"/>
  <c r="E14" i="5" a="1"/>
  <c r="E14" i="5" s="1"/>
  <c r="E16" i="5" a="1"/>
  <c r="E16" i="5" s="1"/>
  <c r="E18" i="5" a="1"/>
  <c r="E18" i="5" s="1"/>
  <c r="E20" i="5" a="1"/>
  <c r="E20" i="5" s="1"/>
  <c r="E22" i="5" a="1"/>
  <c r="E22" i="5" s="1"/>
  <c r="E24" i="5" a="1"/>
  <c r="E24" i="5" s="1"/>
  <c r="E26" i="5" a="1"/>
  <c r="E26" i="5" s="1"/>
  <c r="E28" i="5" a="1"/>
  <c r="E28" i="5" s="1"/>
  <c r="E30" i="5" a="1"/>
  <c r="E30" i="5" s="1"/>
  <c r="E32" i="5" a="1"/>
  <c r="E32" i="5" s="1"/>
  <c r="E34" i="5" a="1"/>
  <c r="E34" i="5" s="1"/>
  <c r="E36" i="5" a="1"/>
  <c r="E36" i="5" s="1"/>
  <c r="E38" i="5" a="1"/>
  <c r="E38" i="5" s="1"/>
  <c r="E40" i="5" a="1"/>
  <c r="E40" i="5" s="1"/>
  <c r="E42" i="5" a="1"/>
  <c r="E42" i="5" s="1"/>
  <c r="E44" i="5" a="1"/>
  <c r="E44" i="5" s="1"/>
  <c r="E46" i="5" a="1"/>
  <c r="E46" i="5" s="1"/>
  <c r="E48" i="5" a="1"/>
  <c r="E48" i="5" s="1"/>
  <c r="E50" i="5" a="1"/>
  <c r="E50" i="5" s="1"/>
  <c r="E52" i="5" a="1"/>
  <c r="E52" i="5" s="1"/>
  <c r="E54" i="5" a="1"/>
  <c r="E54" i="5" s="1"/>
  <c r="E56" i="5" a="1"/>
  <c r="E56" i="5" s="1"/>
  <c r="E58" i="5" a="1"/>
  <c r="E58" i="5" s="1"/>
  <c r="E60" i="5" a="1"/>
  <c r="E60" i="5" s="1"/>
  <c r="E62" i="5" a="1"/>
  <c r="E62" i="5" s="1"/>
  <c r="E64" i="5" a="1"/>
  <c r="E64" i="5" s="1"/>
  <c r="E66" i="5" a="1"/>
  <c r="E66" i="5" s="1"/>
  <c r="E68" i="5" a="1"/>
  <c r="E68" i="5" s="1"/>
  <c r="E70" i="5" a="1"/>
  <c r="E70" i="5" s="1"/>
  <c r="E72" i="5" a="1"/>
  <c r="E72" i="5" s="1"/>
  <c r="E74" i="5" a="1"/>
  <c r="E74" i="5" s="1"/>
  <c r="E76" i="5" a="1"/>
  <c r="E76" i="5" s="1"/>
  <c r="E78" i="5" a="1"/>
  <c r="E78" i="5" s="1"/>
  <c r="E80" i="5" a="1"/>
  <c r="E80" i="5" s="1"/>
  <c r="E82" i="5" a="1"/>
  <c r="E82" i="5" s="1"/>
  <c r="E84" i="5" a="1"/>
  <c r="E84" i="5" s="1"/>
  <c r="E86" i="5" a="1"/>
  <c r="E86" i="5" s="1"/>
  <c r="E88" i="5" a="1"/>
  <c r="E88" i="5" s="1"/>
  <c r="E90" i="5" a="1"/>
  <c r="E90" i="5" s="1"/>
  <c r="E92" i="5" a="1"/>
  <c r="E92" i="5" s="1"/>
  <c r="E94" i="5" a="1"/>
  <c r="E94" i="5" s="1"/>
  <c r="E96" i="5" a="1"/>
  <c r="E96" i="5" s="1"/>
  <c r="E98" i="5" a="1"/>
  <c r="E98" i="5" s="1"/>
  <c r="E100" i="5" a="1"/>
  <c r="E100" i="5" s="1"/>
  <c r="E102" i="5" a="1"/>
  <c r="E102" i="5" s="1"/>
  <c r="E104" i="5" a="1"/>
  <c r="E104" i="5" s="1"/>
  <c r="E106" i="5" a="1"/>
  <c r="E106" i="5" s="1"/>
  <c r="E108" i="5" a="1"/>
  <c r="E108" i="5" s="1"/>
  <c r="E110" i="5" a="1"/>
  <c r="E110" i="5" s="1"/>
  <c r="E112" i="5" a="1"/>
  <c r="E112" i="5" s="1"/>
  <c r="E114" i="5" a="1"/>
  <c r="E114" i="5" s="1"/>
  <c r="E116" i="5" a="1"/>
  <c r="E116" i="5" s="1"/>
  <c r="E118" i="5" a="1"/>
  <c r="E118" i="5" s="1"/>
  <c r="E120" i="5" a="1"/>
  <c r="E120" i="5" s="1"/>
  <c r="E5" i="5" a="1"/>
  <c r="E5" i="5" s="1"/>
  <c r="E7" i="5" a="1"/>
  <c r="E7" i="5" s="1"/>
  <c r="E9" i="5" a="1"/>
  <c r="E9" i="5" s="1"/>
  <c r="E11" i="5" a="1"/>
  <c r="E11" i="5" s="1"/>
  <c r="E13" i="5" a="1"/>
  <c r="E13" i="5" s="1"/>
  <c r="E15" i="5" a="1"/>
  <c r="E15" i="5" s="1"/>
  <c r="E17" i="5" a="1"/>
  <c r="E17" i="5" s="1"/>
  <c r="E19" i="5" a="1"/>
  <c r="E19" i="5" s="1"/>
  <c r="E21" i="5" a="1"/>
  <c r="E21" i="5" s="1"/>
  <c r="E23" i="5" a="1"/>
  <c r="E23" i="5" s="1"/>
  <c r="E25" i="5" a="1"/>
  <c r="E25" i="5" s="1"/>
  <c r="E27" i="5" a="1"/>
  <c r="E27" i="5" s="1"/>
  <c r="E29" i="5" a="1"/>
  <c r="E29" i="5" s="1"/>
  <c r="E31" i="5" a="1"/>
  <c r="E31" i="5" s="1"/>
  <c r="E33" i="5" a="1"/>
  <c r="E33" i="5" s="1"/>
  <c r="E35" i="5" a="1"/>
  <c r="E35" i="5" s="1"/>
  <c r="E37" i="5" a="1"/>
  <c r="E37" i="5" s="1"/>
  <c r="E39" i="5" a="1"/>
  <c r="E39" i="5" s="1"/>
  <c r="E41" i="5" a="1"/>
  <c r="E41" i="5" s="1"/>
  <c r="E43" i="5" a="1"/>
  <c r="E43" i="5" s="1"/>
  <c r="E45" i="5" a="1"/>
  <c r="E45" i="5" s="1"/>
  <c r="E47" i="5" a="1"/>
  <c r="E47" i="5" s="1"/>
  <c r="E49" i="5" a="1"/>
  <c r="E49" i="5" s="1"/>
  <c r="E51" i="5" a="1"/>
  <c r="E51" i="5" s="1"/>
  <c r="E53" i="5" a="1"/>
  <c r="E53" i="5" s="1"/>
  <c r="E55" i="5" a="1"/>
  <c r="E55" i="5" s="1"/>
  <c r="E57" i="5" a="1"/>
  <c r="E57" i="5" s="1"/>
  <c r="E59" i="5" a="1"/>
  <c r="E59" i="5" s="1"/>
  <c r="E61" i="5" a="1"/>
  <c r="E61" i="5" s="1"/>
  <c r="E63" i="5" a="1"/>
  <c r="E63" i="5" s="1"/>
  <c r="E65" i="5" a="1"/>
  <c r="E65" i="5" s="1"/>
  <c r="E67" i="5" a="1"/>
  <c r="E67" i="5" s="1"/>
  <c r="E69" i="5" a="1"/>
  <c r="E69" i="5" s="1"/>
  <c r="E71" i="5" a="1"/>
  <c r="E71" i="5" s="1"/>
  <c r="E73" i="5" a="1"/>
  <c r="E73" i="5" s="1"/>
  <c r="E75" i="5" a="1"/>
  <c r="E75" i="5" s="1"/>
  <c r="E77" i="5" a="1"/>
  <c r="E77" i="5" s="1"/>
  <c r="E79" i="5" a="1"/>
  <c r="E79" i="5" s="1"/>
  <c r="E81" i="5" a="1"/>
  <c r="E81" i="5" s="1"/>
  <c r="E83" i="5" a="1"/>
  <c r="E83" i="5" s="1"/>
  <c r="E85" i="5" a="1"/>
  <c r="E85" i="5" s="1"/>
  <c r="E87" i="5" a="1"/>
  <c r="E87" i="5" s="1"/>
  <c r="E89" i="5" a="1"/>
  <c r="E89" i="5" s="1"/>
  <c r="E91" i="5" a="1"/>
  <c r="E91" i="5" s="1"/>
  <c r="E93" i="5" a="1"/>
  <c r="E93" i="5" s="1"/>
  <c r="E95" i="5" a="1"/>
  <c r="E95" i="5" s="1"/>
  <c r="E97" i="5" a="1"/>
  <c r="E97" i="5" s="1"/>
  <c r="E99" i="5" a="1"/>
  <c r="E99" i="5" s="1"/>
  <c r="E101" i="5" a="1"/>
  <c r="E101" i="5" s="1"/>
  <c r="D205" i="5" a="1"/>
  <c r="D205" i="5" s="1"/>
  <c r="H132" i="11" s="1"/>
  <c r="G12" i="5" a="1"/>
  <c r="G12" i="5" s="1"/>
  <c r="G7" i="5" a="1"/>
  <c r="G7" i="5" s="1"/>
  <c r="D4" i="5" a="1"/>
  <c r="D4" i="5" s="1"/>
  <c r="H11" i="11" s="1"/>
  <c r="I4" i="5" a="1"/>
  <c r="I4" i="5" s="1"/>
  <c r="D5" i="5" a="1"/>
  <c r="D5" i="5" s="1"/>
  <c r="H12" i="11" s="1"/>
  <c r="D8" i="5" a="1"/>
  <c r="D8" i="5" s="1"/>
  <c r="H15" i="11" s="1"/>
  <c r="I8" i="5" a="1"/>
  <c r="I8" i="5" s="1"/>
  <c r="D9" i="5" a="1"/>
  <c r="D9" i="5" s="1"/>
  <c r="H16" i="11" s="1"/>
  <c r="D12" i="5" a="1"/>
  <c r="D12" i="5" s="1"/>
  <c r="H19" i="11" s="1"/>
  <c r="I12" i="5" a="1"/>
  <c r="I12" i="5" s="1"/>
  <c r="D13" i="5" a="1"/>
  <c r="D13" i="5" s="1"/>
  <c r="H20" i="11" s="1"/>
  <c r="D16" i="5" a="1"/>
  <c r="D16" i="5" s="1"/>
  <c r="H23" i="11" s="1"/>
  <c r="I16" i="5" a="1"/>
  <c r="I16" i="5" s="1"/>
  <c r="D17" i="5" a="1"/>
  <c r="D17" i="5" s="1"/>
  <c r="H24" i="11" s="1"/>
  <c r="D20" i="5" a="1"/>
  <c r="D20" i="5" s="1"/>
  <c r="H27" i="11" s="1"/>
  <c r="I20" i="5" a="1"/>
  <c r="I20" i="5" s="1"/>
  <c r="D21" i="5" a="1"/>
  <c r="D21" i="5" s="1"/>
  <c r="H28" i="11" s="1"/>
  <c r="D24" i="5" a="1"/>
  <c r="D24" i="5" s="1"/>
  <c r="H31" i="11" s="1"/>
  <c r="I24" i="5" a="1"/>
  <c r="I24" i="5" s="1"/>
  <c r="D25" i="5" a="1"/>
  <c r="D25" i="5" s="1"/>
  <c r="H32" i="11" s="1"/>
  <c r="D27" i="5" a="1"/>
  <c r="D27" i="5" s="1"/>
  <c r="H34" i="11" s="1"/>
  <c r="D28" i="5" a="1"/>
  <c r="D28" i="5" s="1"/>
  <c r="H35" i="11" s="1"/>
  <c r="I29" i="5" a="1"/>
  <c r="I29" i="5" s="1"/>
  <c r="O29" i="5" s="1"/>
  <c r="D33" i="5" a="1"/>
  <c r="D33" i="5" s="1"/>
  <c r="H38" i="11" s="1"/>
  <c r="D34" i="5" a="1"/>
  <c r="D34" i="5" s="1"/>
  <c r="H39" i="11" s="1"/>
  <c r="I35" i="5" a="1"/>
  <c r="I35" i="5" s="1"/>
  <c r="D37" i="5" a="1"/>
  <c r="D37" i="5" s="1"/>
  <c r="H42" i="11" s="1"/>
  <c r="D38" i="5" a="1"/>
  <c r="D38" i="5" s="1"/>
  <c r="H43" i="11" s="1"/>
  <c r="I39" i="5" a="1"/>
  <c r="I39" i="5" s="1"/>
  <c r="O39" i="5" s="1"/>
  <c r="D42" i="5" a="1"/>
  <c r="D42" i="5" s="1"/>
  <c r="H46" i="11" s="1"/>
  <c r="D43" i="5" a="1"/>
  <c r="D43" i="5" s="1"/>
  <c r="H47" i="11" s="1"/>
  <c r="I44" i="5" a="1"/>
  <c r="I44" i="5" s="1"/>
  <c r="D46" i="5" a="1"/>
  <c r="D46" i="5" s="1"/>
  <c r="H50" i="11" s="1"/>
  <c r="D48" i="5" a="1"/>
  <c r="D48" i="5" s="1"/>
  <c r="H51" i="11" s="1"/>
  <c r="I49" i="5" a="1"/>
  <c r="I49" i="5" s="1"/>
  <c r="D51" i="5" a="1"/>
  <c r="D51" i="5" s="1"/>
  <c r="H54" i="11" s="1"/>
  <c r="D52" i="5" a="1"/>
  <c r="D52" i="5" s="1"/>
  <c r="H55" i="11" s="1"/>
  <c r="I53" i="5" a="1"/>
  <c r="I53" i="5" s="1"/>
  <c r="I60" i="5" a="1"/>
  <c r="I60" i="5" s="1"/>
  <c r="I65" i="5" a="1"/>
  <c r="I65" i="5" s="1"/>
  <c r="O65" i="5" s="1"/>
  <c r="C45" i="5" a="1"/>
  <c r="C45" i="5" s="1"/>
  <c r="F52" i="1" s="1"/>
  <c r="C41" i="5" a="1"/>
  <c r="C41" i="5" s="1"/>
  <c r="F48" i="1" s="1"/>
  <c r="C37" i="5" a="1"/>
  <c r="C37" i="5" s="1"/>
  <c r="F44" i="1" s="1"/>
  <c r="C33" i="5" a="1"/>
  <c r="C33" i="5" s="1"/>
  <c r="F40" i="1" s="1"/>
  <c r="C29" i="5" a="1"/>
  <c r="C29" i="5" s="1"/>
  <c r="F36" i="1" s="1"/>
  <c r="C25" i="5" a="1"/>
  <c r="C25" i="5" s="1"/>
  <c r="F32" i="1" s="1"/>
  <c r="C21" i="5" a="1"/>
  <c r="C21" i="5" s="1"/>
  <c r="F28" i="1" s="1"/>
  <c r="C17" i="5" a="1"/>
  <c r="C17" i="5" s="1"/>
  <c r="F24" i="1" s="1"/>
  <c r="C13" i="5" a="1"/>
  <c r="C13" i="5" s="1"/>
  <c r="F20" i="1" s="1"/>
  <c r="C9" i="5" a="1"/>
  <c r="C9" i="5" s="1"/>
  <c r="F16" i="1" s="1"/>
  <c r="C5" i="5" a="1"/>
  <c r="C5" i="5" s="1"/>
  <c r="F12" i="1" s="1"/>
  <c r="C3" i="5" a="1"/>
  <c r="C3" i="5" s="1"/>
  <c r="G9" i="5" a="1"/>
  <c r="G9" i="5" s="1"/>
  <c r="I3" i="5" a="1"/>
  <c r="I3" i="5" s="1"/>
  <c r="I7" i="5" a="1"/>
  <c r="I7" i="5" s="1"/>
  <c r="I11" i="5" a="1"/>
  <c r="I11" i="5" s="1"/>
  <c r="I15" i="5" a="1"/>
  <c r="I15" i="5" s="1"/>
  <c r="I19" i="5" a="1"/>
  <c r="I19" i="5" s="1"/>
  <c r="I23" i="5" a="1"/>
  <c r="I23" i="5" s="1"/>
  <c r="I26" i="5" a="1"/>
  <c r="I26" i="5" s="1"/>
  <c r="O26" i="5" s="1"/>
  <c r="I32" i="5" a="1"/>
  <c r="I32" i="5" s="1"/>
  <c r="I36" i="5" a="1"/>
  <c r="I36" i="5" s="1"/>
  <c r="I40" i="5" a="1"/>
  <c r="I40" i="5" s="1"/>
  <c r="I45" i="5" a="1"/>
  <c r="I45" i="5" s="1"/>
  <c r="I50" i="5" a="1"/>
  <c r="I50" i="5" s="1"/>
  <c r="O50" i="5" s="1"/>
  <c r="D56" i="5" a="1"/>
  <c r="D56" i="5" s="1"/>
  <c r="H58" i="11" s="1"/>
  <c r="I59" i="5" a="1"/>
  <c r="I59" i="5" s="1"/>
  <c r="D63" i="5" a="1"/>
  <c r="D63" i="5" s="1"/>
  <c r="H62" i="11" s="1"/>
  <c r="G6" i="5" a="1"/>
  <c r="G6" i="5" s="1"/>
  <c r="G8" i="5" a="1"/>
  <c r="G8" i="5" s="1"/>
  <c r="G10" i="5" a="1"/>
  <c r="G10" i="5" s="1"/>
  <c r="D204" i="5" a="1"/>
  <c r="D204" i="5" s="1"/>
  <c r="D102" i="5" a="1"/>
  <c r="D102" i="5" s="1"/>
  <c r="D195" i="5" a="1"/>
  <c r="D195" i="5" s="1"/>
  <c r="D191" i="5" a="1"/>
  <c r="D191" i="5" s="1"/>
  <c r="H127" i="11" s="1"/>
  <c r="D189" i="5" a="1"/>
  <c r="D189" i="5" s="1"/>
  <c r="D187" i="5" a="1"/>
  <c r="D187" i="5" s="1"/>
  <c r="D184" i="5" a="1"/>
  <c r="D184" i="5" s="1"/>
  <c r="D173" i="5" a="1"/>
  <c r="D173" i="5" s="1"/>
  <c r="D168" i="5" a="1"/>
  <c r="D168" i="5" s="1"/>
  <c r="D163" i="5" a="1"/>
  <c r="D163" i="5" s="1"/>
  <c r="D160" i="5" a="1"/>
  <c r="D160" i="5" s="1"/>
  <c r="D158" i="5" a="1"/>
  <c r="D158" i="5" s="1"/>
  <c r="D156" i="5" a="1"/>
  <c r="D156" i="5" s="1"/>
  <c r="D151" i="5" a="1"/>
  <c r="D151" i="5" s="1"/>
  <c r="D148" i="5" a="1"/>
  <c r="D148" i="5" s="1"/>
  <c r="D143" i="5" a="1"/>
  <c r="D143" i="5" s="1"/>
  <c r="D130" i="5" a="1"/>
  <c r="D130" i="5" s="1"/>
  <c r="H101" i="11" s="1"/>
  <c r="D125" i="5" a="1"/>
  <c r="D125" i="5" s="1"/>
  <c r="D122" i="5" a="1"/>
  <c r="D122" i="5" s="1"/>
  <c r="H97" i="11" s="1"/>
  <c r="D119" i="5" a="1"/>
  <c r="D119" i="5" s="1"/>
  <c r="D115" i="5" a="1"/>
  <c r="D115" i="5" s="1"/>
  <c r="D109" i="5" a="1"/>
  <c r="D109" i="5" s="1"/>
  <c r="D201" i="5" a="1"/>
  <c r="D201" i="5" s="1"/>
  <c r="D192" i="5" a="1"/>
  <c r="D192" i="5" s="1"/>
  <c r="H128" i="11" s="1"/>
  <c r="D190" i="5" a="1"/>
  <c r="D190" i="5" s="1"/>
  <c r="D188" i="5" a="1"/>
  <c r="D188" i="5" s="1"/>
  <c r="D186" i="5" a="1"/>
  <c r="D186" i="5" s="1"/>
  <c r="D178" i="5" a="1"/>
  <c r="D178" i="5" s="1"/>
  <c r="H120" i="11" s="1"/>
  <c r="D170" i="5" a="1"/>
  <c r="D170" i="5" s="1"/>
  <c r="H118" i="11" s="1"/>
  <c r="D166" i="5" a="1"/>
  <c r="D166" i="5" s="1"/>
  <c r="D162" i="5" a="1"/>
  <c r="D162" i="5" s="1"/>
  <c r="D159" i="5" a="1"/>
  <c r="D159" i="5" s="1"/>
  <c r="D157" i="5" a="1"/>
  <c r="D157" i="5" s="1"/>
  <c r="D153" i="5" a="1"/>
  <c r="D153" i="5" s="1"/>
  <c r="D149" i="5" a="1"/>
  <c r="D149" i="5" s="1"/>
  <c r="D147" i="5" a="1"/>
  <c r="D147" i="5" s="1"/>
  <c r="D141" i="5" a="1"/>
  <c r="D141" i="5" s="1"/>
  <c r="H102" i="11" s="1"/>
  <c r="D129" i="5" a="1"/>
  <c r="D129" i="5" s="1"/>
  <c r="D124" i="5" a="1"/>
  <c r="D124" i="5" s="1"/>
  <c r="D120" i="5" a="1"/>
  <c r="D120" i="5" s="1"/>
  <c r="D118" i="5" a="1"/>
  <c r="D118" i="5" s="1"/>
  <c r="D98" i="5" a="1"/>
  <c r="D98" i="5" s="1"/>
  <c r="H87" i="11" s="1"/>
  <c r="D91" i="5" a="1"/>
  <c r="D91" i="5" s="1"/>
  <c r="D89" i="5" a="1"/>
  <c r="D89" i="5" s="1"/>
  <c r="D87" i="5" a="1"/>
  <c r="D87" i="5" s="1"/>
  <c r="D72" i="5" a="1"/>
  <c r="D72" i="5" s="1"/>
  <c r="D69" i="5" a="1"/>
  <c r="D69" i="5" s="1"/>
  <c r="H67" i="11" s="1"/>
  <c r="D114" i="5" a="1"/>
  <c r="D114" i="5" s="1"/>
  <c r="D108" i="5" a="1"/>
  <c r="D108" i="5" s="1"/>
  <c r="D107" i="5" a="1"/>
  <c r="D107" i="5" s="1"/>
  <c r="D92" i="5" a="1"/>
  <c r="D92" i="5" s="1"/>
  <c r="H86" i="11" s="1"/>
  <c r="D85" i="5" a="1"/>
  <c r="D85" i="5" s="1"/>
  <c r="D82" i="5" a="1"/>
  <c r="D82" i="5" s="1"/>
  <c r="H77" i="11" s="1"/>
  <c r="D80" i="5" a="1"/>
  <c r="D80" i="5" s="1"/>
  <c r="H76" i="11" s="1"/>
  <c r="D77" i="5" a="1"/>
  <c r="D77" i="5" s="1"/>
  <c r="D76" i="5" a="1"/>
  <c r="D76" i="5" s="1"/>
  <c r="D88" i="5" a="1"/>
  <c r="D88" i="5" s="1"/>
  <c r="D71" i="5" a="1"/>
  <c r="D71" i="5" s="1"/>
  <c r="H68" i="11" s="1"/>
  <c r="D84" i="5" a="1"/>
  <c r="D84" i="5" s="1"/>
  <c r="D83" i="5" a="1"/>
  <c r="D83" i="5" s="1"/>
  <c r="D79" i="5" a="1"/>
  <c r="D79" i="5" s="1"/>
  <c r="D78" i="5" a="1"/>
  <c r="D78" i="5" s="1"/>
  <c r="D75" i="5" a="1"/>
  <c r="D75" i="5" s="1"/>
  <c r="H71" i="11" s="1"/>
  <c r="D73" i="5" a="1"/>
  <c r="D73" i="5" s="1"/>
  <c r="D90" i="5" a="1"/>
  <c r="D90" i="5" s="1"/>
  <c r="D66" i="5" a="1"/>
  <c r="D66" i="5" s="1"/>
  <c r="H65" i="11" s="1"/>
  <c r="D64" i="5" a="1"/>
  <c r="D64" i="5" s="1"/>
  <c r="D61" i="5" a="1"/>
  <c r="D61" i="5" s="1"/>
  <c r="D59" i="5" a="1"/>
  <c r="D59" i="5" s="1"/>
  <c r="H59" i="11" s="1"/>
  <c r="D55" i="5" a="1"/>
  <c r="D55" i="5" s="1"/>
  <c r="H57" i="11" s="1"/>
  <c r="I204" i="5" a="1"/>
  <c r="I204" i="5" s="1"/>
  <c r="I201" i="5" a="1"/>
  <c r="I201" i="5" s="1"/>
  <c r="I192" i="5" a="1"/>
  <c r="I192" i="5" s="1"/>
  <c r="I190" i="5" a="1"/>
  <c r="I190" i="5" s="1"/>
  <c r="O190" i="5" s="1"/>
  <c r="I188" i="5" a="1"/>
  <c r="I188" i="5" s="1"/>
  <c r="I186" i="5" a="1"/>
  <c r="I186" i="5" s="1"/>
  <c r="I178" i="5" a="1"/>
  <c r="I178" i="5" s="1"/>
  <c r="O178" i="5" s="1"/>
  <c r="I170" i="5" a="1"/>
  <c r="I170" i="5" s="1"/>
  <c r="O170" i="5" s="1"/>
  <c r="I166" i="5" a="1"/>
  <c r="I166" i="5" s="1"/>
  <c r="I162" i="5" a="1"/>
  <c r="I162" i="5" s="1"/>
  <c r="I159" i="5" a="1"/>
  <c r="I159" i="5" s="1"/>
  <c r="I157" i="5" a="1"/>
  <c r="I157" i="5" s="1"/>
  <c r="I153" i="5" a="1"/>
  <c r="I153" i="5" s="1"/>
  <c r="O153" i="5" s="1"/>
  <c r="I149" i="5" a="1"/>
  <c r="I149" i="5" s="1"/>
  <c r="O149" i="5" s="1"/>
  <c r="I147" i="5" a="1"/>
  <c r="I147" i="5" s="1"/>
  <c r="I141" i="5" a="1"/>
  <c r="I141" i="5" s="1"/>
  <c r="I129" i="5" a="1"/>
  <c r="I129" i="5" s="1"/>
  <c r="O129" i="5" s="1"/>
  <c r="I124" i="5" a="1"/>
  <c r="I124" i="5" s="1"/>
  <c r="I120" i="5" a="1"/>
  <c r="I120" i="5" s="1"/>
  <c r="I118" i="5" a="1"/>
  <c r="I118" i="5" s="1"/>
  <c r="I114" i="5" a="1"/>
  <c r="I114" i="5" s="1"/>
  <c r="I109" i="5" a="1"/>
  <c r="I109" i="5" s="1"/>
  <c r="I195" i="5" a="1"/>
  <c r="I195" i="5" s="1"/>
  <c r="I191" i="5" a="1"/>
  <c r="I191" i="5" s="1"/>
  <c r="I189" i="5" a="1"/>
  <c r="I189" i="5" s="1"/>
  <c r="I187" i="5" a="1"/>
  <c r="I187" i="5" s="1"/>
  <c r="O187" i="5" s="1"/>
  <c r="I184" i="5" a="1"/>
  <c r="I184" i="5" s="1"/>
  <c r="I173" i="5" a="1"/>
  <c r="I173" i="5" s="1"/>
  <c r="I168" i="5" a="1"/>
  <c r="I168" i="5" s="1"/>
  <c r="I163" i="5" a="1"/>
  <c r="I163" i="5" s="1"/>
  <c r="O163" i="5" s="1"/>
  <c r="I160" i="5" a="1"/>
  <c r="I160" i="5" s="1"/>
  <c r="I158" i="5" a="1"/>
  <c r="I158" i="5" s="1"/>
  <c r="O158" i="5" s="1"/>
  <c r="I156" i="5" a="1"/>
  <c r="I156" i="5" s="1"/>
  <c r="I151" i="5" a="1"/>
  <c r="I151" i="5" s="1"/>
  <c r="O151" i="5" s="1"/>
  <c r="I148" i="5" a="1"/>
  <c r="I148" i="5" s="1"/>
  <c r="I143" i="5" a="1"/>
  <c r="I143" i="5" s="1"/>
  <c r="I130" i="5" a="1"/>
  <c r="I130" i="5" s="1"/>
  <c r="I125" i="5" a="1"/>
  <c r="I125" i="5" s="1"/>
  <c r="I122" i="5" a="1"/>
  <c r="I122" i="5" s="1"/>
  <c r="O122" i="5" s="1"/>
  <c r="I119" i="5" a="1"/>
  <c r="I119" i="5" s="1"/>
  <c r="O119" i="5" s="1"/>
  <c r="I115" i="5" a="1"/>
  <c r="I115" i="5" s="1"/>
  <c r="I107" i="5" a="1"/>
  <c r="I107" i="5" s="1"/>
  <c r="I102" i="5" a="1"/>
  <c r="I102" i="5" s="1"/>
  <c r="O102" i="5" s="1"/>
  <c r="I71" i="5" a="1"/>
  <c r="I71" i="5" s="1"/>
  <c r="I108" i="5" a="1"/>
  <c r="I108" i="5" s="1"/>
  <c r="I98" i="5" a="1"/>
  <c r="I98" i="5" s="1"/>
  <c r="O98" i="5" s="1"/>
  <c r="I92" i="5" a="1"/>
  <c r="I92" i="5" s="1"/>
  <c r="I88" i="5" a="1"/>
  <c r="I88" i="5" s="1"/>
  <c r="I83" i="5" a="1"/>
  <c r="I83" i="5" s="1"/>
  <c r="O83" i="5" s="1"/>
  <c r="I78" i="5" a="1"/>
  <c r="I78" i="5" s="1"/>
  <c r="O78" i="5" s="1"/>
  <c r="I73" i="5" a="1"/>
  <c r="I73" i="5" s="1"/>
  <c r="O73" i="5" s="1"/>
  <c r="I69" i="5" a="1"/>
  <c r="I69" i="5" s="1"/>
  <c r="I89" i="5" a="1"/>
  <c r="I89" i="5" s="1"/>
  <c r="O89" i="5" s="1"/>
  <c r="I82" i="5" a="1"/>
  <c r="I82" i="5" s="1"/>
  <c r="I77" i="5" a="1"/>
  <c r="I77" i="5" s="1"/>
  <c r="I72" i="5" a="1"/>
  <c r="I72" i="5" s="1"/>
  <c r="I90" i="5" a="1"/>
  <c r="I90" i="5" s="1"/>
  <c r="I85" i="5" a="1"/>
  <c r="I85" i="5" s="1"/>
  <c r="I80" i="5" a="1"/>
  <c r="I80" i="5" s="1"/>
  <c r="I76" i="5" a="1"/>
  <c r="I76" i="5" s="1"/>
  <c r="I91" i="5" a="1"/>
  <c r="I91" i="5" s="1"/>
  <c r="I87" i="5" a="1"/>
  <c r="I87" i="5" s="1"/>
  <c r="I84" i="5" a="1"/>
  <c r="I84" i="5" s="1"/>
  <c r="I79" i="5" a="1"/>
  <c r="I79" i="5" s="1"/>
  <c r="I75" i="5" a="1"/>
  <c r="I75" i="5" s="1"/>
  <c r="O75" i="5" s="1"/>
  <c r="D3" i="5" a="1"/>
  <c r="D3" i="5" s="1"/>
  <c r="D6" i="5" a="1"/>
  <c r="D6" i="5" s="1"/>
  <c r="H13" i="11" s="1"/>
  <c r="I6" i="5" a="1"/>
  <c r="I6" i="5" s="1"/>
  <c r="D7" i="5" a="1"/>
  <c r="D7" i="5" s="1"/>
  <c r="H14" i="11" s="1"/>
  <c r="D10" i="5" a="1"/>
  <c r="D10" i="5" s="1"/>
  <c r="H17" i="11" s="1"/>
  <c r="I10" i="5" a="1"/>
  <c r="I10" i="5" s="1"/>
  <c r="O10" i="5" s="1"/>
  <c r="D11" i="5" a="1"/>
  <c r="D11" i="5" s="1"/>
  <c r="H18" i="11" s="1"/>
  <c r="D14" i="5" a="1"/>
  <c r="D14" i="5" s="1"/>
  <c r="H21" i="11" s="1"/>
  <c r="I14" i="5" a="1"/>
  <c r="I14" i="5" s="1"/>
  <c r="D15" i="5" a="1"/>
  <c r="D15" i="5" s="1"/>
  <c r="H22" i="11" s="1"/>
  <c r="D18" i="5" a="1"/>
  <c r="D18" i="5" s="1"/>
  <c r="H25" i="11" s="1"/>
  <c r="I18" i="5" a="1"/>
  <c r="I18" i="5" s="1"/>
  <c r="O18" i="5" s="1"/>
  <c r="D19" i="5" a="1"/>
  <c r="D19" i="5" s="1"/>
  <c r="H26" i="11" s="1"/>
  <c r="D22" i="5" a="1"/>
  <c r="D22" i="5" s="1"/>
  <c r="H29" i="11" s="1"/>
  <c r="I22" i="5" a="1"/>
  <c r="I22" i="5" s="1"/>
  <c r="D23" i="5" a="1"/>
  <c r="D23" i="5" s="1"/>
  <c r="H30" i="11" s="1"/>
  <c r="D26" i="5" a="1"/>
  <c r="D26" i="5" s="1"/>
  <c r="H33" i="11" s="1"/>
  <c r="I27" i="5" a="1"/>
  <c r="I27" i="5" s="1"/>
  <c r="D29" i="5" a="1"/>
  <c r="D29" i="5" s="1"/>
  <c r="H36" i="11" s="1"/>
  <c r="D32" i="5" a="1"/>
  <c r="D32" i="5" s="1"/>
  <c r="H37" i="11" s="1"/>
  <c r="I33" i="5" a="1"/>
  <c r="I33" i="5" s="1"/>
  <c r="D35" i="5" a="1"/>
  <c r="D35" i="5" s="1"/>
  <c r="H40" i="11" s="1"/>
  <c r="D36" i="5" a="1"/>
  <c r="D36" i="5" s="1"/>
  <c r="H41" i="11" s="1"/>
  <c r="I37" i="5" a="1"/>
  <c r="I37" i="5" s="1"/>
  <c r="D39" i="5" a="1"/>
  <c r="D39" i="5" s="1"/>
  <c r="H44" i="11" s="1"/>
  <c r="D40" i="5" a="1"/>
  <c r="D40" i="5" s="1"/>
  <c r="H45" i="11" s="1"/>
  <c r="I42" i="5" a="1"/>
  <c r="I42" i="5" s="1"/>
  <c r="O42" i="5" s="1"/>
  <c r="D44" i="5" a="1"/>
  <c r="D44" i="5" s="1"/>
  <c r="H48" i="11" s="1"/>
  <c r="D45" i="5" a="1"/>
  <c r="D45" i="5" s="1"/>
  <c r="H49" i="11" s="1"/>
  <c r="I46" i="5" a="1"/>
  <c r="I46" i="5" s="1"/>
  <c r="D49" i="5" a="1"/>
  <c r="D49" i="5" s="1"/>
  <c r="H52" i="11" s="1"/>
  <c r="D50" i="5" a="1"/>
  <c r="D50" i="5" s="1"/>
  <c r="H53" i="11" s="1"/>
  <c r="I51" i="5" a="1"/>
  <c r="I51" i="5" s="1"/>
  <c r="D53" i="5" a="1"/>
  <c r="D53" i="5" s="1"/>
  <c r="H56" i="11" s="1"/>
  <c r="I56" i="5" a="1"/>
  <c r="I56" i="5" s="1"/>
  <c r="I63" i="5" a="1"/>
  <c r="I63" i="5" s="1"/>
  <c r="O63" i="5" s="1"/>
  <c r="I68" i="5" a="1"/>
  <c r="I68" i="5" s="1"/>
  <c r="C63" i="5" a="1"/>
  <c r="C63" i="5" s="1"/>
  <c r="F69" i="1" s="1"/>
  <c r="C59" i="5" a="1"/>
  <c r="C59" i="5" s="1"/>
  <c r="F65" i="1" s="1"/>
  <c r="C55" i="5" a="1"/>
  <c r="C55" i="5" s="1"/>
  <c r="F62" i="1" s="1"/>
  <c r="C51" i="5" a="1"/>
  <c r="C51" i="5" s="1"/>
  <c r="F58" i="1" s="1"/>
  <c r="C47" i="5" a="1"/>
  <c r="C47" i="5" s="1"/>
  <c r="F54" i="1" s="1"/>
  <c r="C43" i="5" a="1"/>
  <c r="C43" i="5" s="1"/>
  <c r="F50" i="1" s="1"/>
  <c r="C39" i="5" a="1"/>
  <c r="C39" i="5" s="1"/>
  <c r="F46" i="1" s="1"/>
  <c r="C35" i="5" a="1"/>
  <c r="C35" i="5" s="1"/>
  <c r="F42" i="1" s="1"/>
  <c r="C31" i="5" a="1"/>
  <c r="C31" i="5" s="1"/>
  <c r="F38" i="1" s="1"/>
  <c r="C27" i="5" a="1"/>
  <c r="C27" i="5" s="1"/>
  <c r="F34" i="1" s="1"/>
  <c r="C23" i="5" a="1"/>
  <c r="C23" i="5" s="1"/>
  <c r="F30" i="1" s="1"/>
  <c r="C19" i="5" a="1"/>
  <c r="C19" i="5" s="1"/>
  <c r="F26" i="1" s="1"/>
  <c r="C15" i="5" a="1"/>
  <c r="C15" i="5" s="1"/>
  <c r="F22" i="1" s="1"/>
  <c r="C11" i="5" a="1"/>
  <c r="C11" i="5" s="1"/>
  <c r="F18" i="1" s="1"/>
  <c r="C7" i="5" a="1"/>
  <c r="C7" i="5" s="1"/>
  <c r="F14" i="1" s="1"/>
  <c r="G5" i="5" a="1"/>
  <c r="G5" i="5" s="1"/>
  <c r="H206" i="5" a="1"/>
  <c r="H206" i="5" s="1"/>
  <c r="G204" i="1" s="1"/>
  <c r="I5" i="5" a="1"/>
  <c r="I5" i="5" s="1"/>
  <c r="O5" i="5" s="1"/>
  <c r="I9" i="5" a="1"/>
  <c r="I9" i="5" s="1"/>
  <c r="I13" i="5" a="1"/>
  <c r="I13" i="5" s="1"/>
  <c r="O13" i="5" s="1"/>
  <c r="I17" i="5" a="1"/>
  <c r="I17" i="5" s="1"/>
  <c r="I21" i="5" a="1"/>
  <c r="I21" i="5" s="1"/>
  <c r="O21" i="5" s="1"/>
  <c r="I25" i="5" a="1"/>
  <c r="I25" i="5" s="1"/>
  <c r="I28" i="5" a="1"/>
  <c r="I28" i="5" s="1"/>
  <c r="I34" i="5" a="1"/>
  <c r="I34" i="5" s="1"/>
  <c r="O34" i="5" s="1"/>
  <c r="I38" i="5" a="1"/>
  <c r="I38" i="5" s="1"/>
  <c r="I43" i="5" a="1"/>
  <c r="I43" i="5" s="1"/>
  <c r="I48" i="5" a="1"/>
  <c r="I48" i="5" s="1"/>
  <c r="I52" i="5" a="1"/>
  <c r="I52" i="5" s="1"/>
  <c r="I55" i="5" a="1"/>
  <c r="I55" i="5" s="1"/>
  <c r="D60" i="5" a="1"/>
  <c r="D60" i="5" s="1"/>
  <c r="I61" i="5" a="1"/>
  <c r="I61" i="5" s="1"/>
  <c r="D65" i="5" a="1"/>
  <c r="D65" i="5" s="1"/>
  <c r="I66" i="5" a="1"/>
  <c r="I66" i="5" s="1"/>
  <c r="H205" i="5" a="1"/>
  <c r="H205" i="5" s="1"/>
  <c r="F122" i="1" l="1"/>
  <c r="F72" i="1"/>
  <c r="F83" i="1"/>
  <c r="F114" i="1"/>
  <c r="H74" i="11"/>
  <c r="H64" i="11"/>
  <c r="H72" i="11"/>
  <c r="H80" i="11"/>
  <c r="F74" i="1"/>
  <c r="F88" i="1"/>
  <c r="F98" i="1"/>
  <c r="F86" i="1"/>
  <c r="F150" i="1"/>
  <c r="H69" i="11"/>
  <c r="F207" i="5"/>
  <c r="R6" i="5"/>
  <c r="R4" i="5"/>
  <c r="G207" i="5"/>
  <c r="F66" i="1"/>
  <c r="G68" i="1"/>
  <c r="G76" i="1"/>
  <c r="H207" i="5"/>
  <c r="G72" i="1"/>
  <c r="G66" i="1"/>
  <c r="G73" i="1"/>
  <c r="G89" i="1"/>
  <c r="C207" i="5"/>
  <c r="E207" i="5"/>
  <c r="F89" i="1"/>
  <c r="F104" i="1"/>
  <c r="G77" i="1"/>
  <c r="G80" i="1"/>
  <c r="G84" i="1"/>
  <c r="D207" i="5"/>
  <c r="H61" i="11"/>
  <c r="H70" i="11"/>
  <c r="H78" i="11"/>
  <c r="J207" i="5"/>
  <c r="F76" i="1"/>
  <c r="F64" i="1"/>
  <c r="F81" i="1"/>
  <c r="F92" i="1"/>
  <c r="F71" i="1"/>
  <c r="F82" i="1"/>
  <c r="F157" i="1"/>
  <c r="F149" i="1"/>
  <c r="G69" i="1"/>
  <c r="G82" i="1"/>
  <c r="G212" i="1"/>
  <c r="N212" i="1" s="1"/>
  <c r="P212" i="1" s="1"/>
  <c r="H75" i="11"/>
  <c r="H60" i="11"/>
  <c r="H63" i="11"/>
  <c r="H79" i="11"/>
  <c r="H73" i="11"/>
  <c r="H114" i="11"/>
  <c r="K207" i="5"/>
  <c r="F70" i="1"/>
  <c r="F87" i="1"/>
  <c r="F73" i="1"/>
  <c r="F85" i="1"/>
  <c r="F78" i="1"/>
  <c r="F126" i="1"/>
  <c r="G112" i="1"/>
  <c r="G128" i="1"/>
  <c r="G64" i="1"/>
  <c r="G70" i="1"/>
  <c r="G65" i="1"/>
  <c r="G88" i="1"/>
  <c r="G78" i="1"/>
  <c r="F212" i="1"/>
  <c r="L85" i="5" a="1"/>
  <c r="L85" i="5" s="1"/>
  <c r="L163" i="5" a="1"/>
  <c r="L163" i="5" s="1"/>
  <c r="L158" i="5" a="1"/>
  <c r="L158" i="5" s="1"/>
  <c r="F93" i="1"/>
  <c r="P57" i="5"/>
  <c r="N57" i="5"/>
  <c r="M57" i="5"/>
  <c r="O57" i="5"/>
  <c r="L108" i="5" a="1"/>
  <c r="L108" i="5" s="1"/>
  <c r="L57" i="5" a="1"/>
  <c r="L57" i="5" s="1"/>
  <c r="L186" i="5" a="1"/>
  <c r="L186" i="5" s="1"/>
  <c r="L202" i="5" a="1"/>
  <c r="L202" i="5" s="1"/>
  <c r="L201" i="5" a="1"/>
  <c r="L201" i="5" s="1"/>
  <c r="I202" i="5" a="1"/>
  <c r="I202" i="5" s="1"/>
  <c r="O202" i="5" s="1"/>
  <c r="H112" i="11"/>
  <c r="H107" i="11"/>
  <c r="D10" i="3"/>
  <c r="Z220" i="5"/>
  <c r="X220" i="5" s="1"/>
  <c r="W220" i="5"/>
  <c r="AB221" i="5"/>
  <c r="G97" i="1"/>
  <c r="F208" i="1"/>
  <c r="H91" i="11"/>
  <c r="H88" i="11"/>
  <c r="F115" i="1"/>
  <c r="F143" i="1"/>
  <c r="F155" i="1"/>
  <c r="G127" i="1"/>
  <c r="G208" i="1"/>
  <c r="F97" i="1"/>
  <c r="F160" i="1"/>
  <c r="X678" i="8"/>
  <c r="X1123" i="8"/>
  <c r="X1207" i="8"/>
  <c r="X696" i="8"/>
  <c r="H96" i="11"/>
  <c r="F213" i="1"/>
  <c r="F207" i="1"/>
  <c r="G213" i="1"/>
  <c r="G207" i="1"/>
  <c r="F131" i="1"/>
  <c r="F132" i="1"/>
  <c r="F147" i="1"/>
  <c r="F111" i="1"/>
  <c r="F116" i="1"/>
  <c r="F117" i="1"/>
  <c r="F142" i="1"/>
  <c r="F133" i="1"/>
  <c r="H93" i="11"/>
  <c r="F209" i="1"/>
  <c r="F127" i="1"/>
  <c r="F128" i="1"/>
  <c r="F118" i="1"/>
  <c r="F137" i="1"/>
  <c r="F146" i="1"/>
  <c r="F141" i="1"/>
  <c r="F148" i="1"/>
  <c r="F171" i="1"/>
  <c r="F172" i="1"/>
  <c r="F187" i="1"/>
  <c r="F158" i="1"/>
  <c r="F196" i="1"/>
  <c r="F113" i="1"/>
  <c r="F154" i="1"/>
  <c r="G209" i="1"/>
  <c r="F152" i="1"/>
  <c r="H103" i="11"/>
  <c r="H119" i="11"/>
  <c r="F130" i="1"/>
  <c r="F145" i="1"/>
  <c r="F175" i="1"/>
  <c r="F190" i="1"/>
  <c r="F161" i="1"/>
  <c r="F176" i="1"/>
  <c r="F191" i="1"/>
  <c r="F169" i="1"/>
  <c r="F192" i="1"/>
  <c r="F202" i="1"/>
  <c r="H106" i="11"/>
  <c r="H129" i="11"/>
  <c r="F134" i="1"/>
  <c r="F119" i="1"/>
  <c r="F120" i="1"/>
  <c r="F136" i="1"/>
  <c r="F144" i="1"/>
  <c r="F153" i="1"/>
  <c r="F129" i="1"/>
  <c r="F164" i="1"/>
  <c r="F179" i="1"/>
  <c r="F180" i="1"/>
  <c r="F195" i="1"/>
  <c r="F162" i="1"/>
  <c r="F181" i="1"/>
  <c r="H108" i="11"/>
  <c r="H99" i="11"/>
  <c r="H115" i="11"/>
  <c r="F112" i="1"/>
  <c r="F138" i="1"/>
  <c r="F123" i="1"/>
  <c r="F139" i="1"/>
  <c r="F124" i="1"/>
  <c r="F140" i="1"/>
  <c r="F121" i="1"/>
  <c r="F205" i="1"/>
  <c r="F167" i="1"/>
  <c r="F198" i="1"/>
  <c r="F125" i="1"/>
  <c r="F168" i="1"/>
  <c r="F184" i="1"/>
  <c r="F199" i="1"/>
  <c r="F177" i="1"/>
  <c r="F188" i="1"/>
  <c r="G154" i="1"/>
  <c r="X1016" i="8"/>
  <c r="X1028" i="8"/>
  <c r="H133" i="11"/>
  <c r="X684" i="8"/>
  <c r="N94" i="5"/>
  <c r="N111" i="5"/>
  <c r="P111" i="5"/>
  <c r="M94" i="5"/>
  <c r="M105" i="5"/>
  <c r="X1216" i="8"/>
  <c r="X534" i="8"/>
  <c r="X935" i="8"/>
  <c r="X928" i="8"/>
  <c r="W1361" i="8"/>
  <c r="X1299" i="8"/>
  <c r="X709" i="8"/>
  <c r="P62" i="5"/>
  <c r="M54" i="5"/>
  <c r="M62" i="5"/>
  <c r="O81" i="5"/>
  <c r="N81" i="5"/>
  <c r="N54" i="5"/>
  <c r="P54" i="5"/>
  <c r="W966" i="8"/>
  <c r="X818" i="8"/>
  <c r="W1006" i="8"/>
  <c r="W1093" i="8"/>
  <c r="X598" i="8"/>
  <c r="X1317" i="8"/>
  <c r="X999" i="8"/>
  <c r="X899" i="8"/>
  <c r="W1220" i="8"/>
  <c r="W1239" i="8"/>
  <c r="X757" i="8"/>
  <c r="X1307" i="8"/>
  <c r="X476" i="8"/>
  <c r="X1019" i="8"/>
  <c r="W895" i="8"/>
  <c r="W1107" i="8"/>
  <c r="X1303" i="8"/>
  <c r="X773" i="8"/>
  <c r="X574" i="8"/>
  <c r="X1229" i="8"/>
  <c r="W944" i="8"/>
  <c r="X828" i="8"/>
  <c r="X415" i="8"/>
  <c r="W1293" i="8"/>
  <c r="X984" i="8"/>
  <c r="X940" i="8"/>
  <c r="X690" i="8"/>
  <c r="X892" i="8"/>
  <c r="X1296" i="8"/>
  <c r="X440" i="8"/>
  <c r="W1127" i="8"/>
  <c r="X825" i="8"/>
  <c r="X954" i="8"/>
  <c r="X1265" i="8"/>
  <c r="X971" i="8"/>
  <c r="W1204" i="8"/>
  <c r="X1197" i="8"/>
  <c r="X1162" i="8"/>
  <c r="X1263" i="8"/>
  <c r="X861" i="8"/>
  <c r="X1054" i="8"/>
  <c r="X1386" i="8"/>
  <c r="X646" i="8"/>
  <c r="W1338" i="8"/>
  <c r="W849" i="8"/>
  <c r="W1090" i="8"/>
  <c r="X1272" i="8"/>
  <c r="W1404" i="8"/>
  <c r="X830" i="8"/>
  <c r="X786" i="8"/>
  <c r="X921" i="8"/>
  <c r="X1291" i="8"/>
  <c r="X889" i="8"/>
  <c r="W1363" i="8"/>
  <c r="W845" i="8"/>
  <c r="X1147" i="8"/>
  <c r="W1348" i="8"/>
  <c r="X1149" i="8"/>
  <c r="X964" i="8"/>
  <c r="X1282" i="8"/>
  <c r="W1023" i="8"/>
  <c r="W1130" i="8"/>
  <c r="X1159" i="8"/>
  <c r="X65" i="8"/>
  <c r="X1175" i="8"/>
  <c r="X942" i="8"/>
  <c r="W899" i="8"/>
  <c r="X973" i="8"/>
  <c r="X1336" i="8"/>
  <c r="W1209" i="8"/>
  <c r="F105" i="1"/>
  <c r="W1125" i="8"/>
  <c r="W1372" i="8"/>
  <c r="X1402" i="8"/>
  <c r="X1058" i="8"/>
  <c r="X1381" i="8"/>
  <c r="X1225" i="8"/>
  <c r="W1359" i="8"/>
  <c r="W1350" i="8"/>
  <c r="X995" i="8"/>
  <c r="W1334" i="8"/>
  <c r="F101" i="1"/>
  <c r="X1246" i="8"/>
  <c r="X1077" i="8"/>
  <c r="X628" i="8"/>
  <c r="X886" i="8"/>
  <c r="X1261" i="8"/>
  <c r="F94" i="1"/>
  <c r="X619" i="8"/>
  <c r="X1069" i="8"/>
  <c r="X665" i="8"/>
  <c r="X1315" i="8"/>
  <c r="X1103" i="8"/>
  <c r="X1155" i="8"/>
  <c r="X811" i="8"/>
  <c r="W836" i="8"/>
  <c r="W851" i="8"/>
  <c r="F95" i="1"/>
  <c r="F109" i="1"/>
  <c r="F110" i="1"/>
  <c r="F99" i="1"/>
  <c r="F103" i="1"/>
  <c r="F100" i="1"/>
  <c r="F96" i="1"/>
  <c r="F102" i="1"/>
  <c r="F91" i="1"/>
  <c r="F107" i="1"/>
  <c r="F108" i="1"/>
  <c r="F106" i="1"/>
  <c r="H104" i="11"/>
  <c r="H111" i="11"/>
  <c r="Z114" i="5"/>
  <c r="X114" i="5" s="1"/>
  <c r="W114" i="5"/>
  <c r="AB115" i="5"/>
  <c r="Z165" i="5"/>
  <c r="X165" i="5" s="1"/>
  <c r="W165" i="5"/>
  <c r="AB166" i="5"/>
  <c r="H84" i="11"/>
  <c r="H82" i="11"/>
  <c r="H94" i="11"/>
  <c r="AB60" i="5"/>
  <c r="Z59" i="5"/>
  <c r="X59" i="5" s="1"/>
  <c r="W59" i="5"/>
  <c r="Z6" i="5"/>
  <c r="X6" i="5" s="1"/>
  <c r="AB7" i="5"/>
  <c r="W6" i="5"/>
  <c r="H110" i="11"/>
  <c r="H126" i="11"/>
  <c r="H125" i="11"/>
  <c r="H89" i="11"/>
  <c r="H100" i="11"/>
  <c r="H116" i="11"/>
  <c r="H124" i="11"/>
  <c r="H123" i="11"/>
  <c r="H90" i="11"/>
  <c r="H81" i="11"/>
  <c r="H109" i="11"/>
  <c r="H117" i="11"/>
  <c r="G201" i="1"/>
  <c r="H92" i="11"/>
  <c r="H83" i="11"/>
  <c r="H95" i="11"/>
  <c r="H131" i="11"/>
  <c r="G202" i="1"/>
  <c r="H85" i="11"/>
  <c r="H98" i="11"/>
  <c r="H122" i="11"/>
  <c r="H130" i="11"/>
  <c r="H105" i="11"/>
  <c r="H113" i="11"/>
  <c r="H121" i="11"/>
  <c r="F201" i="1"/>
  <c r="AW1407" i="8"/>
  <c r="AV1407" i="8"/>
  <c r="AX1407" i="8"/>
  <c r="AY1407" i="8"/>
  <c r="X1332" i="8"/>
  <c r="X1081" i="8"/>
  <c r="W1392" i="8"/>
  <c r="X1100" i="8"/>
  <c r="X1390" i="8"/>
  <c r="W1054" i="8"/>
  <c r="W1241" i="8"/>
  <c r="X979" i="8"/>
  <c r="X992" i="8"/>
  <c r="X1114" i="8"/>
  <c r="X833" i="8"/>
  <c r="X1284" i="8"/>
  <c r="X962" i="8"/>
  <c r="M203" i="5"/>
  <c r="P203" i="5"/>
  <c r="N203" i="5"/>
  <c r="X313" i="8"/>
  <c r="W786" i="8"/>
  <c r="X975" i="8"/>
  <c r="X1344" i="8"/>
  <c r="W1346" i="8"/>
  <c r="X1346" i="8"/>
  <c r="W1309" i="8"/>
  <c r="X1309" i="8"/>
  <c r="X342" i="8"/>
  <c r="X1010" i="8"/>
  <c r="W1096" i="8"/>
  <c r="X1357" i="8"/>
  <c r="X1061" i="8"/>
  <c r="X926" i="8"/>
  <c r="X288" i="8"/>
  <c r="X1136" i="8"/>
  <c r="X718" i="8"/>
  <c r="X1169" i="8"/>
  <c r="X168" i="8"/>
  <c r="X520" i="8"/>
  <c r="W1277" i="8"/>
  <c r="X1277" i="8"/>
  <c r="X555" i="8"/>
  <c r="W781" i="8"/>
  <c r="X781" i="8"/>
  <c r="X693" i="8"/>
  <c r="X453" i="8"/>
  <c r="M64" i="5"/>
  <c r="P64" i="5"/>
  <c r="O64" i="5"/>
  <c r="N64" i="5"/>
  <c r="M61" i="5"/>
  <c r="O61" i="5"/>
  <c r="N61" i="5"/>
  <c r="P61" i="5"/>
  <c r="P17" i="5"/>
  <c r="N17" i="5"/>
  <c r="P84" i="5"/>
  <c r="N84" i="5"/>
  <c r="N148" i="5"/>
  <c r="P148" i="5"/>
  <c r="M195" i="5"/>
  <c r="N195" i="5"/>
  <c r="O195" i="5"/>
  <c r="P195" i="5"/>
  <c r="P120" i="5"/>
  <c r="N120" i="5"/>
  <c r="N159" i="5"/>
  <c r="P159" i="5"/>
  <c r="M45" i="5"/>
  <c r="I49" i="11" s="1"/>
  <c r="L49" i="11" s="1"/>
  <c r="N49" i="11" s="1"/>
  <c r="N45" i="5"/>
  <c r="O45" i="5"/>
  <c r="P45" i="5"/>
  <c r="F203" i="1"/>
  <c r="F10" i="1"/>
  <c r="N20" i="5"/>
  <c r="P20" i="5"/>
  <c r="N4" i="5"/>
  <c r="P4" i="5"/>
  <c r="X1199" i="8"/>
  <c r="W1199" i="8"/>
  <c r="X371" i="8"/>
  <c r="W371" i="8"/>
  <c r="X398" i="8"/>
  <c r="X750" i="8"/>
  <c r="N48" i="5"/>
  <c r="P48" i="5"/>
  <c r="P51" i="5"/>
  <c r="N51" i="5"/>
  <c r="P107" i="5"/>
  <c r="N107" i="5"/>
  <c r="M125" i="5"/>
  <c r="N125" i="5"/>
  <c r="O125" i="5"/>
  <c r="P125" i="5"/>
  <c r="M109" i="5"/>
  <c r="N109" i="5"/>
  <c r="O109" i="5"/>
  <c r="P109" i="5"/>
  <c r="N201" i="5"/>
  <c r="P201" i="5"/>
  <c r="P59" i="5"/>
  <c r="N59" i="5"/>
  <c r="P40" i="5"/>
  <c r="N40" i="5"/>
  <c r="M23" i="5"/>
  <c r="I30" i="11" s="1"/>
  <c r="L30" i="11" s="1"/>
  <c r="N30" i="11" s="1"/>
  <c r="P23" i="5"/>
  <c r="O23" i="5"/>
  <c r="N23" i="5"/>
  <c r="M7" i="5"/>
  <c r="I14" i="11" s="1"/>
  <c r="L14" i="11" s="1"/>
  <c r="N14" i="11" s="1"/>
  <c r="O7" i="5"/>
  <c r="P7" i="5"/>
  <c r="N7" i="5"/>
  <c r="X761" i="8"/>
  <c r="W761" i="8"/>
  <c r="W737" i="8"/>
  <c r="X737" i="8"/>
  <c r="W1140" i="8"/>
  <c r="X1140" i="8"/>
  <c r="U1407" i="8"/>
  <c r="V1407" i="8"/>
  <c r="W1407" i="8" s="1"/>
  <c r="X1254" i="8"/>
  <c r="X210" i="8"/>
  <c r="P28" i="5"/>
  <c r="N28" i="5"/>
  <c r="P43" i="5"/>
  <c r="N43" i="5"/>
  <c r="N25" i="5"/>
  <c r="P25" i="5"/>
  <c r="N9" i="5"/>
  <c r="P9" i="5"/>
  <c r="M37" i="5"/>
  <c r="I42" i="11" s="1"/>
  <c r="L42" i="11" s="1"/>
  <c r="N42" i="11" s="1"/>
  <c r="N37" i="5"/>
  <c r="O37" i="5"/>
  <c r="P37" i="5"/>
  <c r="M91" i="5"/>
  <c r="N91" i="5"/>
  <c r="O91" i="5"/>
  <c r="P91" i="5"/>
  <c r="M115" i="5"/>
  <c r="N115" i="5"/>
  <c r="P115" i="5"/>
  <c r="O115" i="5"/>
  <c r="P156" i="5"/>
  <c r="N156" i="5"/>
  <c r="N188" i="5"/>
  <c r="P188" i="5"/>
  <c r="M53" i="5"/>
  <c r="I56" i="11" s="1"/>
  <c r="L56" i="11" s="1"/>
  <c r="N56" i="11" s="1"/>
  <c r="N53" i="5"/>
  <c r="P53" i="5"/>
  <c r="O53" i="5"/>
  <c r="P35" i="5"/>
  <c r="N35" i="5"/>
  <c r="P12" i="5"/>
  <c r="N12" i="5"/>
  <c r="M205" i="5"/>
  <c r="P205" i="5"/>
  <c r="N205" i="5"/>
  <c r="O205" i="5"/>
  <c r="W1182" i="8"/>
  <c r="X1182" i="8"/>
  <c r="W1202" i="8"/>
  <c r="X1202" i="8"/>
  <c r="W430" i="8"/>
  <c r="X430" i="8"/>
  <c r="X256" i="8"/>
  <c r="M55" i="5"/>
  <c r="I57" i="11" s="1"/>
  <c r="L57" i="11" s="1"/>
  <c r="N57" i="11" s="1"/>
  <c r="N55" i="5"/>
  <c r="P55" i="5"/>
  <c r="O55" i="5"/>
  <c r="P79" i="5"/>
  <c r="N79" i="5"/>
  <c r="N76" i="5"/>
  <c r="P76" i="5"/>
  <c r="N72" i="5"/>
  <c r="P72" i="5"/>
  <c r="P69" i="5"/>
  <c r="N69" i="5"/>
  <c r="P88" i="5"/>
  <c r="N88" i="5"/>
  <c r="P143" i="5"/>
  <c r="N143" i="5"/>
  <c r="P191" i="5"/>
  <c r="N191" i="5"/>
  <c r="P141" i="5"/>
  <c r="N141" i="5"/>
  <c r="N32" i="5"/>
  <c r="P32" i="5"/>
  <c r="M15" i="5"/>
  <c r="I22" i="11" s="1"/>
  <c r="L22" i="11" s="1"/>
  <c r="N22" i="11" s="1"/>
  <c r="N15" i="5"/>
  <c r="O15" i="5"/>
  <c r="P15" i="5"/>
  <c r="G203" i="1"/>
  <c r="W842" i="8"/>
  <c r="X842" i="8"/>
  <c r="X624" i="8"/>
  <c r="W624" i="8"/>
  <c r="X795" i="8"/>
  <c r="X700" i="8"/>
  <c r="X802" i="8"/>
  <c r="M66" i="5"/>
  <c r="N66" i="5"/>
  <c r="P66" i="5"/>
  <c r="O66" i="5"/>
  <c r="M52" i="5"/>
  <c r="I55" i="11" s="1"/>
  <c r="L55" i="11" s="1"/>
  <c r="N55" i="11" s="1"/>
  <c r="O52" i="5"/>
  <c r="N52" i="5"/>
  <c r="P52" i="5"/>
  <c r="M48" i="5"/>
  <c r="I51" i="11" s="1"/>
  <c r="L51" i="11" s="1"/>
  <c r="N51" i="11" s="1"/>
  <c r="O48" i="5"/>
  <c r="M43" i="5"/>
  <c r="I47" i="11" s="1"/>
  <c r="L47" i="11" s="1"/>
  <c r="N47" i="11" s="1"/>
  <c r="O43" i="5"/>
  <c r="M38" i="5"/>
  <c r="I43" i="11" s="1"/>
  <c r="L43" i="11" s="1"/>
  <c r="N43" i="11" s="1"/>
  <c r="N38" i="5"/>
  <c r="P38" i="5"/>
  <c r="O38" i="5"/>
  <c r="M34" i="5"/>
  <c r="I39" i="11" s="1"/>
  <c r="L39" i="11" s="1"/>
  <c r="N39" i="11" s="1"/>
  <c r="N34" i="5"/>
  <c r="P34" i="5"/>
  <c r="M28" i="5"/>
  <c r="I35" i="11" s="1"/>
  <c r="L35" i="11" s="1"/>
  <c r="N35" i="11" s="1"/>
  <c r="O28" i="5"/>
  <c r="M25" i="5"/>
  <c r="I32" i="11" s="1"/>
  <c r="L32" i="11" s="1"/>
  <c r="N32" i="11" s="1"/>
  <c r="O25" i="5"/>
  <c r="M21" i="5"/>
  <c r="I28" i="11" s="1"/>
  <c r="L28" i="11" s="1"/>
  <c r="N28" i="11" s="1"/>
  <c r="N21" i="5"/>
  <c r="P21" i="5"/>
  <c r="M17" i="5"/>
  <c r="I24" i="11" s="1"/>
  <c r="L24" i="11" s="1"/>
  <c r="N24" i="11" s="1"/>
  <c r="O17" i="5"/>
  <c r="M13" i="5"/>
  <c r="I20" i="11" s="1"/>
  <c r="L20" i="11" s="1"/>
  <c r="N20" i="11" s="1"/>
  <c r="P13" i="5"/>
  <c r="N13" i="5"/>
  <c r="M9" i="5"/>
  <c r="I16" i="11" s="1"/>
  <c r="L16" i="11" s="1"/>
  <c r="N16" i="11" s="1"/>
  <c r="O9" i="5"/>
  <c r="M5" i="5"/>
  <c r="I12" i="11" s="1"/>
  <c r="L12" i="11" s="1"/>
  <c r="N12" i="11" s="1"/>
  <c r="N5" i="5"/>
  <c r="P5" i="5"/>
  <c r="M68" i="5"/>
  <c r="I66" i="11" s="1"/>
  <c r="L66" i="11" s="1"/>
  <c r="N66" i="11" s="1"/>
  <c r="O68" i="5"/>
  <c r="P68" i="5"/>
  <c r="N68" i="5"/>
  <c r="M63" i="5"/>
  <c r="I62" i="11" s="1"/>
  <c r="L62" i="11" s="1"/>
  <c r="N62" i="11" s="1"/>
  <c r="P63" i="5"/>
  <c r="N63" i="5"/>
  <c r="M56" i="5"/>
  <c r="I58" i="11" s="1"/>
  <c r="L58" i="11" s="1"/>
  <c r="N58" i="11" s="1"/>
  <c r="O56" i="5"/>
  <c r="N56" i="5"/>
  <c r="P56" i="5"/>
  <c r="M51" i="5"/>
  <c r="I54" i="11" s="1"/>
  <c r="L54" i="11" s="1"/>
  <c r="N54" i="11" s="1"/>
  <c r="O51" i="5"/>
  <c r="M46" i="5"/>
  <c r="I50" i="11" s="1"/>
  <c r="L50" i="11" s="1"/>
  <c r="N50" i="11" s="1"/>
  <c r="N46" i="5"/>
  <c r="P46" i="5"/>
  <c r="O46" i="5"/>
  <c r="M42" i="5"/>
  <c r="I46" i="11" s="1"/>
  <c r="L46" i="11" s="1"/>
  <c r="N46" i="11" s="1"/>
  <c r="N42" i="5"/>
  <c r="P42" i="5"/>
  <c r="M33" i="5"/>
  <c r="I38" i="11" s="1"/>
  <c r="L38" i="11" s="1"/>
  <c r="N38" i="11" s="1"/>
  <c r="O33" i="5"/>
  <c r="P33" i="5"/>
  <c r="N33" i="5"/>
  <c r="M27" i="5"/>
  <c r="I34" i="11" s="1"/>
  <c r="L34" i="11" s="1"/>
  <c r="N34" i="11" s="1"/>
  <c r="N27" i="5"/>
  <c r="O27" i="5"/>
  <c r="P27" i="5"/>
  <c r="M22" i="5"/>
  <c r="I29" i="11" s="1"/>
  <c r="L29" i="11" s="1"/>
  <c r="N29" i="11" s="1"/>
  <c r="N22" i="5"/>
  <c r="P22" i="5"/>
  <c r="O22" i="5"/>
  <c r="M18" i="5"/>
  <c r="I25" i="11" s="1"/>
  <c r="L25" i="11" s="1"/>
  <c r="N25" i="11" s="1"/>
  <c r="N18" i="5"/>
  <c r="P18" i="5"/>
  <c r="M14" i="5"/>
  <c r="I21" i="11" s="1"/>
  <c r="L21" i="11" s="1"/>
  <c r="N21" i="11" s="1"/>
  <c r="N14" i="5"/>
  <c r="P14" i="5"/>
  <c r="O14" i="5"/>
  <c r="M10" i="5"/>
  <c r="I17" i="11" s="1"/>
  <c r="L17" i="11" s="1"/>
  <c r="N17" i="11" s="1"/>
  <c r="N10" i="5"/>
  <c r="P10" i="5"/>
  <c r="M6" i="5"/>
  <c r="I13" i="11" s="1"/>
  <c r="L13" i="11" s="1"/>
  <c r="N13" i="11" s="1"/>
  <c r="N6" i="5"/>
  <c r="P6" i="5"/>
  <c r="O6" i="5"/>
  <c r="H10" i="11"/>
  <c r="M75" i="5"/>
  <c r="I71" i="11" s="1"/>
  <c r="L71" i="11" s="1"/>
  <c r="N71" i="11" s="1"/>
  <c r="N75" i="5"/>
  <c r="P75" i="5"/>
  <c r="M79" i="5"/>
  <c r="O79" i="5"/>
  <c r="M84" i="5"/>
  <c r="O84" i="5"/>
  <c r="M87" i="5"/>
  <c r="P87" i="5"/>
  <c r="N87" i="5"/>
  <c r="O87" i="5"/>
  <c r="M76" i="5"/>
  <c r="O76" i="5"/>
  <c r="M80" i="5"/>
  <c r="O80" i="5"/>
  <c r="N80" i="5"/>
  <c r="P80" i="5"/>
  <c r="M85" i="5"/>
  <c r="I80" i="11" s="1"/>
  <c r="L80" i="11" s="1"/>
  <c r="N80" i="11" s="1"/>
  <c r="N85" i="5"/>
  <c r="O85" i="5"/>
  <c r="P85" i="5"/>
  <c r="M90" i="5"/>
  <c r="N90" i="5"/>
  <c r="P90" i="5"/>
  <c r="O90" i="5"/>
  <c r="M72" i="5"/>
  <c r="O72" i="5"/>
  <c r="M77" i="5"/>
  <c r="I73" i="11" s="1"/>
  <c r="L73" i="11" s="1"/>
  <c r="N73" i="11" s="1"/>
  <c r="P77" i="5"/>
  <c r="N77" i="5"/>
  <c r="O77" i="5"/>
  <c r="M82" i="5"/>
  <c r="I77" i="11" s="1"/>
  <c r="L77" i="11" s="1"/>
  <c r="N77" i="11" s="1"/>
  <c r="N82" i="5"/>
  <c r="P82" i="5"/>
  <c r="O82" i="5"/>
  <c r="M89" i="5"/>
  <c r="N89" i="5"/>
  <c r="P89" i="5"/>
  <c r="M69" i="5"/>
  <c r="O69" i="5"/>
  <c r="M73" i="5"/>
  <c r="P73" i="5"/>
  <c r="N73" i="5"/>
  <c r="M78" i="5"/>
  <c r="I74" i="11" s="1"/>
  <c r="L74" i="11" s="1"/>
  <c r="N74" i="11" s="1"/>
  <c r="N78" i="5"/>
  <c r="P78" i="5"/>
  <c r="M83" i="5"/>
  <c r="P83" i="5"/>
  <c r="N83" i="5"/>
  <c r="M88" i="5"/>
  <c r="O88" i="5"/>
  <c r="M92" i="5"/>
  <c r="O92" i="5"/>
  <c r="P92" i="5"/>
  <c r="N92" i="5"/>
  <c r="M98" i="5"/>
  <c r="I87" i="11" s="1"/>
  <c r="L87" i="11" s="1"/>
  <c r="N87" i="11" s="1"/>
  <c r="N98" i="5"/>
  <c r="P98" i="5"/>
  <c r="M108" i="5"/>
  <c r="O108" i="5"/>
  <c r="N108" i="5"/>
  <c r="P108" i="5"/>
  <c r="M71" i="5"/>
  <c r="I68" i="11" s="1"/>
  <c r="L68" i="11" s="1"/>
  <c r="N68" i="11" s="1"/>
  <c r="N71" i="5"/>
  <c r="O71" i="5"/>
  <c r="P71" i="5"/>
  <c r="M102" i="5"/>
  <c r="N102" i="5"/>
  <c r="P102" i="5"/>
  <c r="M107" i="5"/>
  <c r="O107" i="5"/>
  <c r="M119" i="5"/>
  <c r="N119" i="5"/>
  <c r="P119" i="5"/>
  <c r="M122" i="5"/>
  <c r="I97" i="11" s="1"/>
  <c r="L97" i="11" s="1"/>
  <c r="N97" i="11" s="1"/>
  <c r="N122" i="5"/>
  <c r="P122" i="5"/>
  <c r="M130" i="5"/>
  <c r="I101" i="11" s="1"/>
  <c r="L101" i="11" s="1"/>
  <c r="N101" i="11" s="1"/>
  <c r="N130" i="5"/>
  <c r="P130" i="5"/>
  <c r="O130" i="5"/>
  <c r="M143" i="5"/>
  <c r="O143" i="5"/>
  <c r="M148" i="5"/>
  <c r="O148" i="5"/>
  <c r="M151" i="5"/>
  <c r="N151" i="5"/>
  <c r="P151" i="5"/>
  <c r="M156" i="5"/>
  <c r="O156" i="5"/>
  <c r="M158" i="5"/>
  <c r="N158" i="5"/>
  <c r="P158" i="5"/>
  <c r="M160" i="5"/>
  <c r="O160" i="5"/>
  <c r="N160" i="5"/>
  <c r="P160" i="5"/>
  <c r="M163" i="5"/>
  <c r="P163" i="5"/>
  <c r="N163" i="5"/>
  <c r="M168" i="5"/>
  <c r="O168" i="5"/>
  <c r="P168" i="5"/>
  <c r="N168" i="5"/>
  <c r="M173" i="5"/>
  <c r="P173" i="5"/>
  <c r="N173" i="5"/>
  <c r="O173" i="5"/>
  <c r="M184" i="5"/>
  <c r="O184" i="5"/>
  <c r="N184" i="5"/>
  <c r="P184" i="5"/>
  <c r="M187" i="5"/>
  <c r="P187" i="5"/>
  <c r="N187" i="5"/>
  <c r="M189" i="5"/>
  <c r="N189" i="5"/>
  <c r="O189" i="5"/>
  <c r="P189" i="5"/>
  <c r="M191" i="5"/>
  <c r="I127" i="11" s="1"/>
  <c r="L127" i="11" s="1"/>
  <c r="N127" i="11" s="1"/>
  <c r="O191" i="5"/>
  <c r="M114" i="5"/>
  <c r="N114" i="5"/>
  <c r="P114" i="5"/>
  <c r="O114" i="5"/>
  <c r="M118" i="5"/>
  <c r="N118" i="5"/>
  <c r="P118" i="5"/>
  <c r="O118" i="5"/>
  <c r="M120" i="5"/>
  <c r="O120" i="5"/>
  <c r="M124" i="5"/>
  <c r="O124" i="5"/>
  <c r="N124" i="5"/>
  <c r="P124" i="5"/>
  <c r="M129" i="5"/>
  <c r="N129" i="5"/>
  <c r="P129" i="5"/>
  <c r="M141" i="5"/>
  <c r="I102" i="11" s="1"/>
  <c r="L102" i="11" s="1"/>
  <c r="N102" i="11" s="1"/>
  <c r="O141" i="5"/>
  <c r="M147" i="5"/>
  <c r="N147" i="5"/>
  <c r="O147" i="5"/>
  <c r="P147" i="5"/>
  <c r="M149" i="5"/>
  <c r="P149" i="5"/>
  <c r="N149" i="5"/>
  <c r="M153" i="5"/>
  <c r="P153" i="5"/>
  <c r="N153" i="5"/>
  <c r="M157" i="5"/>
  <c r="O157" i="5"/>
  <c r="P157" i="5"/>
  <c r="N157" i="5"/>
  <c r="M159" i="5"/>
  <c r="O159" i="5"/>
  <c r="M162" i="5"/>
  <c r="N162" i="5"/>
  <c r="P162" i="5"/>
  <c r="O162" i="5"/>
  <c r="M166" i="5"/>
  <c r="I116" i="11" s="1"/>
  <c r="L116" i="11" s="1"/>
  <c r="N116" i="11" s="1"/>
  <c r="N166" i="5"/>
  <c r="P166" i="5"/>
  <c r="O166" i="5"/>
  <c r="M170" i="5"/>
  <c r="I118" i="11" s="1"/>
  <c r="L118" i="11" s="1"/>
  <c r="N118" i="11" s="1"/>
  <c r="N170" i="5"/>
  <c r="P170" i="5"/>
  <c r="M178" i="5"/>
  <c r="I120" i="11" s="1"/>
  <c r="L120" i="11" s="1"/>
  <c r="N120" i="11" s="1"/>
  <c r="N178" i="5"/>
  <c r="P178" i="5"/>
  <c r="M186" i="5"/>
  <c r="N186" i="5"/>
  <c r="P186" i="5"/>
  <c r="O186" i="5"/>
  <c r="M188" i="5"/>
  <c r="O188" i="5"/>
  <c r="M190" i="5"/>
  <c r="N190" i="5"/>
  <c r="P190" i="5"/>
  <c r="M192" i="5"/>
  <c r="I128" i="11" s="1"/>
  <c r="L128" i="11" s="1"/>
  <c r="N128" i="11" s="1"/>
  <c r="O192" i="5"/>
  <c r="P192" i="5"/>
  <c r="N192" i="5"/>
  <c r="M201" i="5"/>
  <c r="O201" i="5"/>
  <c r="M204" i="5"/>
  <c r="O204" i="5"/>
  <c r="P204" i="5"/>
  <c r="N204" i="5"/>
  <c r="M59" i="5"/>
  <c r="I59" i="11" s="1"/>
  <c r="L59" i="11" s="1"/>
  <c r="N59" i="11" s="1"/>
  <c r="O59" i="5"/>
  <c r="M50" i="5"/>
  <c r="I53" i="11" s="1"/>
  <c r="L53" i="11" s="1"/>
  <c r="N53" i="11" s="1"/>
  <c r="N50" i="5"/>
  <c r="P50" i="5"/>
  <c r="M40" i="5"/>
  <c r="I45" i="11" s="1"/>
  <c r="L45" i="11" s="1"/>
  <c r="N45" i="11" s="1"/>
  <c r="O40" i="5"/>
  <c r="M36" i="5"/>
  <c r="I41" i="11" s="1"/>
  <c r="L41" i="11" s="1"/>
  <c r="N41" i="11" s="1"/>
  <c r="O36" i="5"/>
  <c r="N36" i="5"/>
  <c r="P36" i="5"/>
  <c r="M32" i="5"/>
  <c r="I37" i="11" s="1"/>
  <c r="L37" i="11" s="1"/>
  <c r="N37" i="11" s="1"/>
  <c r="O32" i="5"/>
  <c r="M26" i="5"/>
  <c r="I33" i="11" s="1"/>
  <c r="L33" i="11" s="1"/>
  <c r="N33" i="11" s="1"/>
  <c r="N26" i="5"/>
  <c r="P26" i="5"/>
  <c r="M19" i="5"/>
  <c r="I26" i="11" s="1"/>
  <c r="L26" i="11" s="1"/>
  <c r="N26" i="11" s="1"/>
  <c r="P19" i="5"/>
  <c r="N19" i="5"/>
  <c r="O19" i="5"/>
  <c r="M11" i="5"/>
  <c r="I18" i="11" s="1"/>
  <c r="L18" i="11" s="1"/>
  <c r="N18" i="11" s="1"/>
  <c r="N11" i="5"/>
  <c r="O11" i="5"/>
  <c r="P11" i="5"/>
  <c r="M3" i="5"/>
  <c r="P3" i="5"/>
  <c r="N3" i="5"/>
  <c r="O3" i="5"/>
  <c r="M65" i="5"/>
  <c r="I64" i="11" s="1"/>
  <c r="L64" i="11" s="1"/>
  <c r="N64" i="11" s="1"/>
  <c r="N65" i="5"/>
  <c r="P65" i="5"/>
  <c r="M60" i="5"/>
  <c r="O60" i="5"/>
  <c r="N60" i="5"/>
  <c r="P60" i="5"/>
  <c r="M49" i="5"/>
  <c r="I52" i="11" s="1"/>
  <c r="L52" i="11" s="1"/>
  <c r="N52" i="11" s="1"/>
  <c r="O49" i="5"/>
  <c r="P49" i="5"/>
  <c r="N49" i="5"/>
  <c r="M44" i="5"/>
  <c r="I48" i="11" s="1"/>
  <c r="L48" i="11" s="1"/>
  <c r="N48" i="11" s="1"/>
  <c r="O44" i="5"/>
  <c r="P44" i="5"/>
  <c r="N44" i="5"/>
  <c r="M39" i="5"/>
  <c r="I44" i="11" s="1"/>
  <c r="L44" i="11" s="1"/>
  <c r="N44" i="11" s="1"/>
  <c r="P39" i="5"/>
  <c r="N39" i="5"/>
  <c r="M35" i="5"/>
  <c r="I40" i="11" s="1"/>
  <c r="L40" i="11" s="1"/>
  <c r="N40" i="11" s="1"/>
  <c r="O35" i="5"/>
  <c r="M29" i="5"/>
  <c r="I36" i="11" s="1"/>
  <c r="L36" i="11" s="1"/>
  <c r="N36" i="11" s="1"/>
  <c r="P29" i="5"/>
  <c r="N29" i="5"/>
  <c r="M24" i="5"/>
  <c r="I31" i="11" s="1"/>
  <c r="L31" i="11" s="1"/>
  <c r="N31" i="11" s="1"/>
  <c r="O24" i="5"/>
  <c r="P24" i="5"/>
  <c r="N24" i="5"/>
  <c r="M20" i="5"/>
  <c r="I27" i="11" s="1"/>
  <c r="L27" i="11" s="1"/>
  <c r="N27" i="11" s="1"/>
  <c r="O20" i="5"/>
  <c r="M16" i="5"/>
  <c r="I23" i="11" s="1"/>
  <c r="L23" i="11" s="1"/>
  <c r="N23" i="11" s="1"/>
  <c r="O16" i="5"/>
  <c r="N16" i="5"/>
  <c r="P16" i="5"/>
  <c r="M12" i="5"/>
  <c r="I19" i="11" s="1"/>
  <c r="L19" i="11" s="1"/>
  <c r="N19" i="11" s="1"/>
  <c r="O12" i="5"/>
  <c r="M8" i="5"/>
  <c r="I15" i="11" s="1"/>
  <c r="L15" i="11" s="1"/>
  <c r="N15" i="11" s="1"/>
  <c r="O8" i="5"/>
  <c r="P8" i="5"/>
  <c r="N8" i="5"/>
  <c r="M4" i="5"/>
  <c r="I11" i="11" s="1"/>
  <c r="L11" i="11" s="1"/>
  <c r="N11" i="11" s="1"/>
  <c r="O4" i="5"/>
  <c r="N206" i="5"/>
  <c r="P206" i="5"/>
  <c r="M206" i="5"/>
  <c r="O206" i="5"/>
  <c r="L207" i="5" l="1"/>
  <c r="I76" i="11"/>
  <c r="L76" i="11" s="1"/>
  <c r="N76" i="11" s="1"/>
  <c r="I69" i="11"/>
  <c r="L69" i="11" s="1"/>
  <c r="N69" i="11" s="1"/>
  <c r="I207" i="5"/>
  <c r="I79" i="11"/>
  <c r="L79" i="11" s="1"/>
  <c r="N79" i="11" s="1"/>
  <c r="I60" i="11"/>
  <c r="L60" i="11" s="1"/>
  <c r="N60" i="11" s="1"/>
  <c r="O207" i="5"/>
  <c r="I114" i="11"/>
  <c r="L114" i="11" s="1"/>
  <c r="N114" i="11" s="1"/>
  <c r="I70" i="11"/>
  <c r="L70" i="11" s="1"/>
  <c r="N70" i="11" s="1"/>
  <c r="I75" i="11"/>
  <c r="L75" i="11" s="1"/>
  <c r="N75" i="11" s="1"/>
  <c r="I78" i="11"/>
  <c r="L78" i="11" s="1"/>
  <c r="N78" i="11" s="1"/>
  <c r="I67" i="11"/>
  <c r="L67" i="11" s="1"/>
  <c r="N67" i="11" s="1"/>
  <c r="I61" i="11"/>
  <c r="L61" i="11" s="1"/>
  <c r="N61" i="11" s="1"/>
  <c r="I63" i="11"/>
  <c r="L63" i="11" s="1"/>
  <c r="N63" i="11" s="1"/>
  <c r="I65" i="11"/>
  <c r="L65" i="11" s="1"/>
  <c r="N65" i="11" s="1"/>
  <c r="I72" i="11"/>
  <c r="L72" i="11" s="1"/>
  <c r="N72" i="11" s="1"/>
  <c r="N202" i="5"/>
  <c r="N207" i="5" s="1"/>
  <c r="M202" i="5"/>
  <c r="M207" i="5" s="1"/>
  <c r="P202" i="5"/>
  <c r="P207" i="5" s="1"/>
  <c r="I107" i="11"/>
  <c r="L107" i="11" s="1"/>
  <c r="N107" i="11" s="1"/>
  <c r="I86" i="11"/>
  <c r="L86" i="11" s="1"/>
  <c r="N86" i="11" s="1"/>
  <c r="W221" i="5"/>
  <c r="AB222" i="5"/>
  <c r="Z221" i="5"/>
  <c r="X221" i="5" s="1"/>
  <c r="I112" i="11"/>
  <c r="L112" i="11" s="1"/>
  <c r="N112" i="11" s="1"/>
  <c r="I88" i="11"/>
  <c r="L88" i="11" s="1"/>
  <c r="N88" i="11" s="1"/>
  <c r="I91" i="11"/>
  <c r="L91" i="11" s="1"/>
  <c r="N91" i="11" s="1"/>
  <c r="C10" i="3"/>
  <c r="I96" i="11"/>
  <c r="L96" i="11" s="1"/>
  <c r="N96" i="11" s="1"/>
  <c r="I106" i="11"/>
  <c r="L106" i="11" s="1"/>
  <c r="N106" i="11" s="1"/>
  <c r="I119" i="11"/>
  <c r="L119" i="11" s="1"/>
  <c r="N119" i="11" s="1"/>
  <c r="I115" i="11"/>
  <c r="L115" i="11" s="1"/>
  <c r="N115" i="11" s="1"/>
  <c r="I103" i="11"/>
  <c r="L103" i="11" s="1"/>
  <c r="N103" i="11" s="1"/>
  <c r="I132" i="11"/>
  <c r="L132" i="11" s="1"/>
  <c r="N132" i="11" s="1"/>
  <c r="I93" i="11"/>
  <c r="L93" i="11" s="1"/>
  <c r="N93" i="11" s="1"/>
  <c r="I99" i="11"/>
  <c r="L99" i="11" s="1"/>
  <c r="N99" i="11" s="1"/>
  <c r="I129" i="11"/>
  <c r="L129" i="11" s="1"/>
  <c r="N129" i="11" s="1"/>
  <c r="I108" i="11"/>
  <c r="L108" i="11" s="1"/>
  <c r="N108" i="11" s="1"/>
  <c r="I92" i="11"/>
  <c r="L92" i="11" s="1"/>
  <c r="N92" i="11" s="1"/>
  <c r="I84" i="11"/>
  <c r="L84" i="11" s="1"/>
  <c r="N84" i="11" s="1"/>
  <c r="I133" i="11"/>
  <c r="L133" i="11" s="1"/>
  <c r="N133" i="11" s="1"/>
  <c r="I89" i="11"/>
  <c r="L89" i="11" s="1"/>
  <c r="N89" i="11" s="1"/>
  <c r="W115" i="5"/>
  <c r="AB116" i="5"/>
  <c r="Z115" i="5"/>
  <c r="X115" i="5" s="1"/>
  <c r="Z166" i="5"/>
  <c r="X166" i="5" s="1"/>
  <c r="AB167" i="5"/>
  <c r="W166" i="5"/>
  <c r="Z7" i="5"/>
  <c r="X7" i="5" s="1"/>
  <c r="AB8" i="5"/>
  <c r="W7" i="5"/>
  <c r="AB61" i="5"/>
  <c r="Z60" i="5"/>
  <c r="X60" i="5" s="1"/>
  <c r="W60" i="5"/>
  <c r="I125" i="11"/>
  <c r="L125" i="11" s="1"/>
  <c r="N125" i="11" s="1"/>
  <c r="I130" i="11"/>
  <c r="L130" i="11" s="1"/>
  <c r="N130" i="11" s="1"/>
  <c r="I98" i="11"/>
  <c r="L98" i="11" s="1"/>
  <c r="N98" i="11" s="1"/>
  <c r="I95" i="11"/>
  <c r="L95" i="11" s="1"/>
  <c r="N95" i="11" s="1"/>
  <c r="I83" i="11"/>
  <c r="L83" i="11" s="1"/>
  <c r="N83" i="11" s="1"/>
  <c r="I81" i="11"/>
  <c r="L81" i="11" s="1"/>
  <c r="N81" i="11" s="1"/>
  <c r="H134" i="11"/>
  <c r="F136" i="11" s="1"/>
  <c r="I100" i="11"/>
  <c r="L100" i="11" s="1"/>
  <c r="N100" i="11" s="1"/>
  <c r="I105" i="11"/>
  <c r="L105" i="11" s="1"/>
  <c r="N105" i="11" s="1"/>
  <c r="I90" i="11"/>
  <c r="L90" i="11" s="1"/>
  <c r="N90" i="11" s="1"/>
  <c r="G214" i="1"/>
  <c r="E217" i="1" s="1"/>
  <c r="I94" i="11"/>
  <c r="L94" i="11" s="1"/>
  <c r="N94" i="11" s="1"/>
  <c r="I113" i="11"/>
  <c r="L113" i="11" s="1"/>
  <c r="N113" i="11" s="1"/>
  <c r="I82" i="11"/>
  <c r="L82" i="11" s="1"/>
  <c r="N82" i="11" s="1"/>
  <c r="I85" i="11"/>
  <c r="L85" i="11" s="1"/>
  <c r="N85" i="11" s="1"/>
  <c r="I126" i="11"/>
  <c r="L126" i="11" s="1"/>
  <c r="N126" i="11" s="1"/>
  <c r="I104" i="11"/>
  <c r="L104" i="11" s="1"/>
  <c r="N104" i="11" s="1"/>
  <c r="I123" i="11"/>
  <c r="L123" i="11" s="1"/>
  <c r="N123" i="11" s="1"/>
  <c r="I121" i="11"/>
  <c r="L121" i="11" s="1"/>
  <c r="N121" i="11" s="1"/>
  <c r="I117" i="11"/>
  <c r="L117" i="11" s="1"/>
  <c r="N117" i="11" s="1"/>
  <c r="I109" i="11"/>
  <c r="L109" i="11" s="1"/>
  <c r="N109" i="11" s="1"/>
  <c r="F214" i="1"/>
  <c r="E216" i="1" s="1"/>
  <c r="I131" i="11"/>
  <c r="L131" i="11" s="1"/>
  <c r="N131" i="11" s="1"/>
  <c r="I124" i="11"/>
  <c r="L124" i="11" s="1"/>
  <c r="N124" i="11" s="1"/>
  <c r="I122" i="11"/>
  <c r="L122" i="11" s="1"/>
  <c r="N122" i="11" s="1"/>
  <c r="I110" i="11"/>
  <c r="L110" i="11" s="1"/>
  <c r="N110" i="11" s="1"/>
  <c r="I111" i="11"/>
  <c r="L111" i="11" s="1"/>
  <c r="N111" i="11" s="1"/>
  <c r="X1407" i="8"/>
  <c r="I10" i="11"/>
  <c r="Z222" i="5" l="1"/>
  <c r="X222" i="5" s="1"/>
  <c r="AB223" i="5"/>
  <c r="W222" i="5"/>
  <c r="AB117" i="5"/>
  <c r="Z116" i="5"/>
  <c r="X116" i="5" s="1"/>
  <c r="W116" i="5"/>
  <c r="W167" i="5"/>
  <c r="AB168" i="5"/>
  <c r="Z167" i="5"/>
  <c r="X167" i="5" s="1"/>
  <c r="Z8" i="5"/>
  <c r="X8" i="5" s="1"/>
  <c r="AB9" i="5"/>
  <c r="W8" i="5"/>
  <c r="Z61" i="5"/>
  <c r="X61" i="5" s="1"/>
  <c r="W61" i="5"/>
  <c r="AB62" i="5"/>
  <c r="L10" i="11"/>
  <c r="F137" i="11"/>
  <c r="I134" i="11"/>
  <c r="W223" i="5" l="1"/>
  <c r="Z223" i="5"/>
  <c r="X223" i="5" s="1"/>
  <c r="AB224" i="5"/>
  <c r="W62" i="5"/>
  <c r="Z62" i="5"/>
  <c r="X62" i="5" s="1"/>
  <c r="AB63" i="5"/>
  <c r="Z168" i="5"/>
  <c r="X168" i="5" s="1"/>
  <c r="W168" i="5"/>
  <c r="AB169" i="5"/>
  <c r="W117" i="5"/>
  <c r="Z117" i="5"/>
  <c r="X117" i="5" s="1"/>
  <c r="AB118" i="5"/>
  <c r="W9" i="5"/>
  <c r="Z9" i="5"/>
  <c r="X9" i="5" s="1"/>
  <c r="AB10" i="5"/>
  <c r="N10" i="11"/>
  <c r="N134" i="11" s="1"/>
  <c r="M137" i="11" s="1"/>
  <c r="L134" i="11"/>
  <c r="M136" i="11" s="1"/>
  <c r="AB225" i="5" l="1"/>
  <c r="Z224" i="5"/>
  <c r="X224" i="5" s="1"/>
  <c r="W224" i="5"/>
  <c r="W10" i="5"/>
  <c r="Z10" i="5"/>
  <c r="X10" i="5" s="1"/>
  <c r="AB11" i="5"/>
  <c r="Z169" i="5"/>
  <c r="X169" i="5" s="1"/>
  <c r="AB170" i="5"/>
  <c r="W169" i="5"/>
  <c r="W118" i="5"/>
  <c r="Z118" i="5"/>
  <c r="X118" i="5" s="1"/>
  <c r="AB119" i="5"/>
  <c r="Z63" i="5"/>
  <c r="X63" i="5" s="1"/>
  <c r="AB64" i="5"/>
  <c r="W63" i="5"/>
  <c r="M140" i="11"/>
  <c r="F138" i="11"/>
  <c r="M138" i="11"/>
  <c r="W225" i="5" l="1"/>
  <c r="AB226" i="5"/>
  <c r="Z225" i="5"/>
  <c r="X225" i="5" s="1"/>
  <c r="AB65" i="5"/>
  <c r="W64" i="5"/>
  <c r="Z64" i="5"/>
  <c r="X64" i="5" s="1"/>
  <c r="Z170" i="5"/>
  <c r="X170" i="5" s="1"/>
  <c r="AB171" i="5"/>
  <c r="W170" i="5"/>
  <c r="Z119" i="5"/>
  <c r="X119" i="5" s="1"/>
  <c r="W119" i="5"/>
  <c r="AB120" i="5"/>
  <c r="Z11" i="5"/>
  <c r="X11" i="5" s="1"/>
  <c r="W11" i="5"/>
  <c r="AB12" i="5"/>
  <c r="Z226" i="5" l="1"/>
  <c r="X226" i="5" s="1"/>
  <c r="AB227" i="5"/>
  <c r="W226" i="5"/>
  <c r="W12" i="5"/>
  <c r="AB13" i="5"/>
  <c r="Z12" i="5"/>
  <c r="X12" i="5" s="1"/>
  <c r="W120" i="5"/>
  <c r="Z120" i="5"/>
  <c r="X120" i="5" s="1"/>
  <c r="AB121" i="5"/>
  <c r="AB66" i="5"/>
  <c r="Z65" i="5"/>
  <c r="X65" i="5" s="1"/>
  <c r="W65" i="5"/>
  <c r="Z171" i="5"/>
  <c r="X171" i="5" s="1"/>
  <c r="W171" i="5"/>
  <c r="AB172" i="5"/>
  <c r="Z227" i="5" l="1"/>
  <c r="X227" i="5" s="1"/>
  <c r="W227" i="5"/>
  <c r="AB228" i="5"/>
  <c r="W172" i="5"/>
  <c r="AB173" i="5"/>
  <c r="Z172" i="5"/>
  <c r="X172" i="5" s="1"/>
  <c r="Z121" i="5"/>
  <c r="X121" i="5" s="1"/>
  <c r="W121" i="5"/>
  <c r="AB122" i="5"/>
  <c r="AB14" i="5"/>
  <c r="Z13" i="5"/>
  <c r="X13" i="5" s="1"/>
  <c r="W13" i="5"/>
  <c r="Z66" i="5"/>
  <c r="X66" i="5" s="1"/>
  <c r="AB67" i="5"/>
  <c r="W66" i="5"/>
  <c r="W228" i="5" l="1"/>
  <c r="AB229" i="5"/>
  <c r="Z228" i="5"/>
  <c r="X228" i="5" s="1"/>
  <c r="Z67" i="5"/>
  <c r="X67" i="5" s="1"/>
  <c r="W67" i="5"/>
  <c r="AB68" i="5"/>
  <c r="Z14" i="5"/>
  <c r="X14" i="5" s="1"/>
  <c r="W14" i="5"/>
  <c r="AB15" i="5"/>
  <c r="Z122" i="5"/>
  <c r="X122" i="5" s="1"/>
  <c r="AB123" i="5"/>
  <c r="W122" i="5"/>
  <c r="W173" i="5"/>
  <c r="AB174" i="5"/>
  <c r="Z173" i="5"/>
  <c r="X173" i="5" s="1"/>
  <c r="AB230" i="5" l="1"/>
  <c r="W229" i="5"/>
  <c r="Z229" i="5"/>
  <c r="X229" i="5" s="1"/>
  <c r="AB124" i="5"/>
  <c r="W123" i="5"/>
  <c r="Z123" i="5"/>
  <c r="X123" i="5" s="1"/>
  <c r="W174" i="5"/>
  <c r="AB175" i="5"/>
  <c r="Z174" i="5"/>
  <c r="X174" i="5" s="1"/>
  <c r="W68" i="5"/>
  <c r="AB69" i="5"/>
  <c r="Z68" i="5"/>
  <c r="X68" i="5" s="1"/>
  <c r="W15" i="5"/>
  <c r="Z15" i="5"/>
  <c r="X15" i="5" s="1"/>
  <c r="AB16" i="5"/>
  <c r="Z230" i="5" l="1"/>
  <c r="X230" i="5" s="1"/>
  <c r="W230" i="5"/>
  <c r="AB231" i="5"/>
  <c r="W16" i="5"/>
  <c r="Z16" i="5"/>
  <c r="X16" i="5" s="1"/>
  <c r="AB17" i="5"/>
  <c r="W69" i="5"/>
  <c r="AB70" i="5"/>
  <c r="Z69" i="5"/>
  <c r="X69" i="5" s="1"/>
  <c r="W175" i="5"/>
  <c r="Z175" i="5"/>
  <c r="X175" i="5" s="1"/>
  <c r="AB176" i="5"/>
  <c r="AB125" i="5"/>
  <c r="Z124" i="5"/>
  <c r="X124" i="5" s="1"/>
  <c r="W124" i="5"/>
  <c r="Z231" i="5" l="1"/>
  <c r="X231" i="5" s="1"/>
  <c r="AB232" i="5"/>
  <c r="W231" i="5"/>
  <c r="W17" i="5"/>
  <c r="Z17" i="5"/>
  <c r="X17" i="5" s="1"/>
  <c r="AB18" i="5"/>
  <c r="W125" i="5"/>
  <c r="Z125" i="5"/>
  <c r="X125" i="5" s="1"/>
  <c r="AB126" i="5"/>
  <c r="W176" i="5"/>
  <c r="Z176" i="5"/>
  <c r="X176" i="5" s="1"/>
  <c r="AB177" i="5"/>
  <c r="W70" i="5"/>
  <c r="Z70" i="5"/>
  <c r="X70" i="5" s="1"/>
  <c r="AB71" i="5"/>
  <c r="W232" i="5" l="1"/>
  <c r="AB233" i="5"/>
  <c r="Z232" i="5"/>
  <c r="X232" i="5" s="1"/>
  <c r="W18" i="5"/>
  <c r="Z18" i="5"/>
  <c r="X18" i="5" s="1"/>
  <c r="AB19" i="5"/>
  <c r="W126" i="5"/>
  <c r="Z126" i="5"/>
  <c r="X126" i="5" s="1"/>
  <c r="AB127" i="5"/>
  <c r="W71" i="5"/>
  <c r="Z71" i="5"/>
  <c r="X71" i="5" s="1"/>
  <c r="AB72" i="5"/>
  <c r="Z177" i="5"/>
  <c r="X177" i="5" s="1"/>
  <c r="W177" i="5"/>
  <c r="AB178" i="5"/>
  <c r="W233" i="5" l="1"/>
  <c r="AB234" i="5"/>
  <c r="Z233" i="5"/>
  <c r="X233" i="5" s="1"/>
  <c r="AB20" i="5"/>
  <c r="Z19" i="5"/>
  <c r="X19" i="5" s="1"/>
  <c r="W19" i="5"/>
  <c r="W178" i="5"/>
  <c r="Z178" i="5"/>
  <c r="X178" i="5" s="1"/>
  <c r="AB179" i="5"/>
  <c r="AB128" i="5"/>
  <c r="Z127" i="5"/>
  <c r="X127" i="5" s="1"/>
  <c r="W127" i="5"/>
  <c r="Z72" i="5"/>
  <c r="X72" i="5" s="1"/>
  <c r="W72" i="5"/>
  <c r="AB73" i="5"/>
  <c r="Z234" i="5" l="1"/>
  <c r="X234" i="5" s="1"/>
  <c r="AB235" i="5"/>
  <c r="W234" i="5"/>
  <c r="W73" i="5"/>
  <c r="Z73" i="5"/>
  <c r="X73" i="5" s="1"/>
  <c r="AB74" i="5"/>
  <c r="Z128" i="5"/>
  <c r="X128" i="5" s="1"/>
  <c r="W128" i="5"/>
  <c r="AB129" i="5"/>
  <c r="W179" i="5"/>
  <c r="AB180" i="5"/>
  <c r="Z179" i="5"/>
  <c r="X179" i="5" s="1"/>
  <c r="Z20" i="5"/>
  <c r="X20" i="5" s="1"/>
  <c r="W20" i="5"/>
  <c r="AB21" i="5"/>
  <c r="W235" i="5" l="1"/>
  <c r="Z235" i="5"/>
  <c r="X235" i="5" s="1"/>
  <c r="AB236" i="5"/>
  <c r="Z74" i="5"/>
  <c r="X74" i="5" s="1"/>
  <c r="AB75" i="5"/>
  <c r="W74" i="5"/>
  <c r="AB130" i="5"/>
  <c r="Z129" i="5"/>
  <c r="X129" i="5" s="1"/>
  <c r="W129" i="5"/>
  <c r="W21" i="5"/>
  <c r="Z21" i="5"/>
  <c r="X21" i="5" s="1"/>
  <c r="AB22" i="5"/>
  <c r="AB181" i="5"/>
  <c r="Z180" i="5"/>
  <c r="X180" i="5" s="1"/>
  <c r="W180" i="5"/>
  <c r="AB237" i="5" l="1"/>
  <c r="Z236" i="5"/>
  <c r="X236" i="5" s="1"/>
  <c r="W236" i="5"/>
  <c r="AB131" i="5"/>
  <c r="Z130" i="5"/>
  <c r="X130" i="5" s="1"/>
  <c r="W130" i="5"/>
  <c r="Z75" i="5"/>
  <c r="X75" i="5" s="1"/>
  <c r="W75" i="5"/>
  <c r="AB76" i="5"/>
  <c r="W181" i="5"/>
  <c r="Z181" i="5"/>
  <c r="X181" i="5" s="1"/>
  <c r="AB182" i="5"/>
  <c r="AB23" i="5"/>
  <c r="Z22" i="5"/>
  <c r="X22" i="5" s="1"/>
  <c r="W22" i="5"/>
  <c r="AB238" i="5" l="1"/>
  <c r="W237" i="5"/>
  <c r="Z237" i="5"/>
  <c r="X237" i="5" s="1"/>
  <c r="AB24" i="5"/>
  <c r="Z23" i="5"/>
  <c r="X23" i="5" s="1"/>
  <c r="W23" i="5"/>
  <c r="Z76" i="5"/>
  <c r="X76" i="5" s="1"/>
  <c r="W76" i="5"/>
  <c r="AB77" i="5"/>
  <c r="W182" i="5"/>
  <c r="Z182" i="5"/>
  <c r="X182" i="5" s="1"/>
  <c r="AB183" i="5"/>
  <c r="Z131" i="5"/>
  <c r="X131" i="5" s="1"/>
  <c r="AB132" i="5"/>
  <c r="W131" i="5"/>
  <c r="Z238" i="5" l="1"/>
  <c r="X238" i="5" s="1"/>
  <c r="W238" i="5"/>
  <c r="AB239" i="5"/>
  <c r="AB78" i="5"/>
  <c r="Z77" i="5"/>
  <c r="X77" i="5" s="1"/>
  <c r="W77" i="5"/>
  <c r="Z132" i="5"/>
  <c r="X132" i="5" s="1"/>
  <c r="W132" i="5"/>
  <c r="AB133" i="5"/>
  <c r="W183" i="5"/>
  <c r="Z183" i="5"/>
  <c r="X183" i="5" s="1"/>
  <c r="AB184" i="5"/>
  <c r="AB25" i="5"/>
  <c r="Z24" i="5"/>
  <c r="X24" i="5" s="1"/>
  <c r="W24" i="5"/>
  <c r="W239" i="5" l="1"/>
  <c r="Z239" i="5"/>
  <c r="X239" i="5" s="1"/>
  <c r="AB240" i="5"/>
  <c r="AB26" i="5"/>
  <c r="Z25" i="5"/>
  <c r="X25" i="5" s="1"/>
  <c r="W25" i="5"/>
  <c r="W133" i="5"/>
  <c r="Z133" i="5"/>
  <c r="X133" i="5" s="1"/>
  <c r="AB134" i="5"/>
  <c r="Z184" i="5"/>
  <c r="X184" i="5" s="1"/>
  <c r="AB185" i="5"/>
  <c r="W184" i="5"/>
  <c r="W78" i="5"/>
  <c r="Z78" i="5"/>
  <c r="X78" i="5" s="1"/>
  <c r="AB79" i="5"/>
  <c r="W240" i="5" l="1"/>
  <c r="Z240" i="5"/>
  <c r="X240" i="5" s="1"/>
  <c r="AB241" i="5"/>
  <c r="Z185" i="5"/>
  <c r="X185" i="5" s="1"/>
  <c r="W185" i="5"/>
  <c r="AB186" i="5"/>
  <c r="W134" i="5"/>
  <c r="Z134" i="5"/>
  <c r="X134" i="5" s="1"/>
  <c r="AB135" i="5"/>
  <c r="Z79" i="5"/>
  <c r="X79" i="5" s="1"/>
  <c r="W79" i="5"/>
  <c r="AB80" i="5"/>
  <c r="AB27" i="5"/>
  <c r="Z26" i="5"/>
  <c r="X26" i="5" s="1"/>
  <c r="W26" i="5"/>
  <c r="W241" i="5" l="1"/>
  <c r="AB242" i="5"/>
  <c r="Z241" i="5"/>
  <c r="X241" i="5" s="1"/>
  <c r="Z186" i="5"/>
  <c r="X186" i="5" s="1"/>
  <c r="W186" i="5"/>
  <c r="AB187" i="5"/>
  <c r="AB28" i="5"/>
  <c r="Z27" i="5"/>
  <c r="X27" i="5" s="1"/>
  <c r="W27" i="5"/>
  <c r="AB136" i="5"/>
  <c r="Z135" i="5"/>
  <c r="X135" i="5" s="1"/>
  <c r="W135" i="5"/>
  <c r="Z80" i="5"/>
  <c r="X80" i="5" s="1"/>
  <c r="AB81" i="5"/>
  <c r="W80" i="5"/>
  <c r="Z242" i="5" l="1"/>
  <c r="X242" i="5" s="1"/>
  <c r="W242" i="5"/>
  <c r="AB243" i="5"/>
  <c r="Z28" i="5"/>
  <c r="X28" i="5" s="1"/>
  <c r="W28" i="5"/>
  <c r="AB29" i="5"/>
  <c r="W81" i="5"/>
  <c r="AB82" i="5"/>
  <c r="Z81" i="5"/>
  <c r="X81" i="5" s="1"/>
  <c r="AB137" i="5"/>
  <c r="Z136" i="5"/>
  <c r="X136" i="5" s="1"/>
  <c r="W136" i="5"/>
  <c r="AB188" i="5"/>
  <c r="Z187" i="5"/>
  <c r="X187" i="5" s="1"/>
  <c r="W187" i="5"/>
  <c r="W243" i="5" l="1"/>
  <c r="Z243" i="5"/>
  <c r="X243" i="5" s="1"/>
  <c r="AB244" i="5"/>
  <c r="Z137" i="5"/>
  <c r="X137" i="5" s="1"/>
  <c r="W137" i="5"/>
  <c r="AB138" i="5"/>
  <c r="Z29" i="5"/>
  <c r="X29" i="5" s="1"/>
  <c r="AB30" i="5"/>
  <c r="W29" i="5"/>
  <c r="W188" i="5"/>
  <c r="AB189" i="5"/>
  <c r="Z188" i="5"/>
  <c r="X188" i="5" s="1"/>
  <c r="W82" i="5"/>
  <c r="AB83" i="5"/>
  <c r="Z82" i="5"/>
  <c r="X82" i="5" s="1"/>
  <c r="AB245" i="5" l="1"/>
  <c r="W244" i="5"/>
  <c r="Z244" i="5"/>
  <c r="X244" i="5" s="1"/>
  <c r="Z189" i="5"/>
  <c r="X189" i="5" s="1"/>
  <c r="W189" i="5"/>
  <c r="AB190" i="5"/>
  <c r="W138" i="5"/>
  <c r="Z138" i="5"/>
  <c r="X138" i="5" s="1"/>
  <c r="AB139" i="5"/>
  <c r="W83" i="5"/>
  <c r="AB84" i="5"/>
  <c r="Z83" i="5"/>
  <c r="X83" i="5" s="1"/>
  <c r="Z30" i="5"/>
  <c r="X30" i="5" s="1"/>
  <c r="AB31" i="5"/>
  <c r="W30" i="5"/>
  <c r="AB246" i="5" l="1"/>
  <c r="W245" i="5"/>
  <c r="Z245" i="5"/>
  <c r="X245" i="5" s="1"/>
  <c r="Z84" i="5"/>
  <c r="X84" i="5" s="1"/>
  <c r="W84" i="5"/>
  <c r="AB85" i="5"/>
  <c r="Z31" i="5"/>
  <c r="X31" i="5" s="1"/>
  <c r="W31" i="5"/>
  <c r="AB32" i="5"/>
  <c r="AB191" i="5"/>
  <c r="W190" i="5"/>
  <c r="Z190" i="5"/>
  <c r="X190" i="5" s="1"/>
  <c r="W139" i="5"/>
  <c r="AB140" i="5"/>
  <c r="Z139" i="5"/>
  <c r="X139" i="5" s="1"/>
  <c r="Z246" i="5" l="1"/>
  <c r="X246" i="5" s="1"/>
  <c r="W246" i="5"/>
  <c r="AB247" i="5"/>
  <c r="Z140" i="5"/>
  <c r="X140" i="5" s="1"/>
  <c r="W140" i="5"/>
  <c r="AB141" i="5"/>
  <c r="AB192" i="5"/>
  <c r="W191" i="5"/>
  <c r="Z191" i="5"/>
  <c r="X191" i="5" s="1"/>
  <c r="Z85" i="5"/>
  <c r="X85" i="5" s="1"/>
  <c r="W85" i="5"/>
  <c r="AB86" i="5"/>
  <c r="Z32" i="5"/>
  <c r="X32" i="5" s="1"/>
  <c r="AB33" i="5"/>
  <c r="W32" i="5"/>
  <c r="W247" i="5" l="1"/>
  <c r="Z247" i="5"/>
  <c r="X247" i="5" s="1"/>
  <c r="AB248" i="5"/>
  <c r="W192" i="5"/>
  <c r="AB193" i="5"/>
  <c r="Z192" i="5"/>
  <c r="X192" i="5" s="1"/>
  <c r="W141" i="5"/>
  <c r="Z141" i="5"/>
  <c r="X141" i="5" s="1"/>
  <c r="AB142" i="5"/>
  <c r="Z33" i="5"/>
  <c r="X33" i="5" s="1"/>
  <c r="W33" i="5"/>
  <c r="AB34" i="5"/>
  <c r="W86" i="5"/>
  <c r="AB87" i="5"/>
  <c r="Z86" i="5"/>
  <c r="X86" i="5" s="1"/>
  <c r="W248" i="5" l="1"/>
  <c r="Z248" i="5"/>
  <c r="X248" i="5" s="1"/>
  <c r="AB249" i="5"/>
  <c r="Z87" i="5"/>
  <c r="X87" i="5" s="1"/>
  <c r="W87" i="5"/>
  <c r="AB88" i="5"/>
  <c r="W142" i="5"/>
  <c r="Z142" i="5"/>
  <c r="X142" i="5" s="1"/>
  <c r="AB143" i="5"/>
  <c r="W193" i="5"/>
  <c r="AB194" i="5"/>
  <c r="Z193" i="5"/>
  <c r="X193" i="5" s="1"/>
  <c r="AB35" i="5"/>
  <c r="W34" i="5"/>
  <c r="Z34" i="5"/>
  <c r="X34" i="5" s="1"/>
  <c r="W249" i="5" l="1"/>
  <c r="AB250" i="5"/>
  <c r="Z249" i="5"/>
  <c r="X249" i="5" s="1"/>
  <c r="AB89" i="5"/>
  <c r="W88" i="5"/>
  <c r="Z88" i="5"/>
  <c r="X88" i="5" s="1"/>
  <c r="W143" i="5"/>
  <c r="Z143" i="5"/>
  <c r="X143" i="5" s="1"/>
  <c r="AB144" i="5"/>
  <c r="Z194" i="5"/>
  <c r="X194" i="5" s="1"/>
  <c r="W194" i="5"/>
  <c r="AB195" i="5"/>
  <c r="Z35" i="5"/>
  <c r="X35" i="5" s="1"/>
  <c r="W35" i="5"/>
  <c r="AB36" i="5"/>
  <c r="Z250" i="5" l="1"/>
  <c r="X250" i="5" s="1"/>
  <c r="AB251" i="5"/>
  <c r="W250" i="5"/>
  <c r="AB37" i="5"/>
  <c r="Z36" i="5"/>
  <c r="X36" i="5" s="1"/>
  <c r="W36" i="5"/>
  <c r="AB145" i="5"/>
  <c r="W144" i="5"/>
  <c r="Z144" i="5"/>
  <c r="X144" i="5" s="1"/>
  <c r="W195" i="5"/>
  <c r="Z195" i="5"/>
  <c r="X195" i="5" s="1"/>
  <c r="AB196" i="5"/>
  <c r="W89" i="5"/>
  <c r="AB90" i="5"/>
  <c r="Z89" i="5"/>
  <c r="X89" i="5" s="1"/>
  <c r="Z251" i="5" l="1"/>
  <c r="X251" i="5" s="1"/>
  <c r="W251" i="5"/>
  <c r="AB252" i="5"/>
  <c r="W145" i="5"/>
  <c r="Z145" i="5"/>
  <c r="X145" i="5" s="1"/>
  <c r="AB146" i="5"/>
  <c r="AB91" i="5"/>
  <c r="W90" i="5"/>
  <c r="Z90" i="5"/>
  <c r="X90" i="5" s="1"/>
  <c r="W196" i="5"/>
  <c r="AB197" i="5"/>
  <c r="Z196" i="5"/>
  <c r="X196" i="5" s="1"/>
  <c r="Z37" i="5"/>
  <c r="X37" i="5" s="1"/>
  <c r="AB38" i="5"/>
  <c r="W37" i="5"/>
  <c r="W252" i="5" l="1"/>
  <c r="AB253" i="5"/>
  <c r="Z252" i="5"/>
  <c r="X252" i="5" s="1"/>
  <c r="W197" i="5"/>
  <c r="Z197" i="5"/>
  <c r="X197" i="5" s="1"/>
  <c r="AB198" i="5"/>
  <c r="Z91" i="5"/>
  <c r="X91" i="5" s="1"/>
  <c r="W91" i="5"/>
  <c r="AB92" i="5"/>
  <c r="AB147" i="5"/>
  <c r="Z146" i="5"/>
  <c r="X146" i="5" s="1"/>
  <c r="W146" i="5"/>
  <c r="Z38" i="5"/>
  <c r="X38" i="5" s="1"/>
  <c r="W38" i="5"/>
  <c r="AB39" i="5"/>
  <c r="W253" i="5" l="1"/>
  <c r="AB254" i="5"/>
  <c r="Z253" i="5"/>
  <c r="X253" i="5" s="1"/>
  <c r="AB148" i="5"/>
  <c r="Z147" i="5"/>
  <c r="X147" i="5" s="1"/>
  <c r="W147" i="5"/>
  <c r="AB199" i="5"/>
  <c r="Z198" i="5"/>
  <c r="X198" i="5" s="1"/>
  <c r="W198" i="5"/>
  <c r="Z39" i="5"/>
  <c r="X39" i="5" s="1"/>
  <c r="AB40" i="5"/>
  <c r="W39" i="5"/>
  <c r="Z92" i="5"/>
  <c r="X92" i="5" s="1"/>
  <c r="AB93" i="5"/>
  <c r="W92" i="5"/>
  <c r="Z254" i="5" l="1"/>
  <c r="X254" i="5" s="1"/>
  <c r="AB255" i="5"/>
  <c r="W254" i="5"/>
  <c r="Z40" i="5"/>
  <c r="X40" i="5" s="1"/>
  <c r="AB41" i="5"/>
  <c r="W40" i="5"/>
  <c r="AB200" i="5"/>
  <c r="W199" i="5"/>
  <c r="Z199" i="5"/>
  <c r="X199" i="5" s="1"/>
  <c r="Z93" i="5"/>
  <c r="X93" i="5" s="1"/>
  <c r="W93" i="5"/>
  <c r="AB94" i="5"/>
  <c r="W148" i="5"/>
  <c r="Z148" i="5"/>
  <c r="X148" i="5" s="1"/>
  <c r="AB149" i="5"/>
  <c r="Z255" i="5" l="1"/>
  <c r="X255" i="5" s="1"/>
  <c r="AB256" i="5"/>
  <c r="W255" i="5"/>
  <c r="Z41" i="5"/>
  <c r="X41" i="5" s="1"/>
  <c r="AB42" i="5"/>
  <c r="W41" i="5"/>
  <c r="W149" i="5"/>
  <c r="Z149" i="5"/>
  <c r="X149" i="5" s="1"/>
  <c r="AB150" i="5"/>
  <c r="AB201" i="5"/>
  <c r="Z200" i="5"/>
  <c r="X200" i="5" s="1"/>
  <c r="W200" i="5"/>
  <c r="Z94" i="5"/>
  <c r="X94" i="5" s="1"/>
  <c r="W94" i="5"/>
  <c r="AB95" i="5"/>
  <c r="W256" i="5" l="1"/>
  <c r="Z256" i="5"/>
  <c r="X256" i="5" s="1"/>
  <c r="AB257" i="5"/>
  <c r="AB202" i="5"/>
  <c r="W201" i="5"/>
  <c r="Z201" i="5"/>
  <c r="X201" i="5" s="1"/>
  <c r="W150" i="5"/>
  <c r="Z150" i="5"/>
  <c r="X150" i="5" s="1"/>
  <c r="AB151" i="5"/>
  <c r="AB43" i="5"/>
  <c r="Z42" i="5"/>
  <c r="X42" i="5" s="1"/>
  <c r="W42" i="5"/>
  <c r="Z95" i="5"/>
  <c r="X95" i="5" s="1"/>
  <c r="W95" i="5"/>
  <c r="AB96" i="5"/>
  <c r="W257" i="5" l="1"/>
  <c r="AB258" i="5"/>
  <c r="Z257" i="5"/>
  <c r="X257" i="5" s="1"/>
  <c r="Z96" i="5"/>
  <c r="X96" i="5" s="1"/>
  <c r="W96" i="5"/>
  <c r="AB97" i="5"/>
  <c r="W43" i="5"/>
  <c r="AB44" i="5"/>
  <c r="Z43" i="5"/>
  <c r="X43" i="5" s="1"/>
  <c r="AB152" i="5"/>
  <c r="Z151" i="5"/>
  <c r="X151" i="5" s="1"/>
  <c r="W151" i="5"/>
  <c r="AB203" i="5"/>
  <c r="W202" i="5"/>
  <c r="Z202" i="5"/>
  <c r="X202" i="5" s="1"/>
  <c r="Z258" i="5" l="1"/>
  <c r="X258" i="5" s="1"/>
  <c r="W258" i="5"/>
  <c r="AB259" i="5"/>
  <c r="W152" i="5"/>
  <c r="AB153" i="5"/>
  <c r="Z152" i="5"/>
  <c r="X152" i="5" s="1"/>
  <c r="Z97" i="5"/>
  <c r="X97" i="5" s="1"/>
  <c r="AB98" i="5"/>
  <c r="W97" i="5"/>
  <c r="AB204" i="5"/>
  <c r="W203" i="5"/>
  <c r="Z203" i="5"/>
  <c r="X203" i="5" s="1"/>
  <c r="AB45" i="5"/>
  <c r="W44" i="5"/>
  <c r="Z44" i="5"/>
  <c r="X44" i="5" s="1"/>
  <c r="W259" i="5" l="1"/>
  <c r="Z259" i="5"/>
  <c r="X259" i="5" s="1"/>
  <c r="AB260" i="5"/>
  <c r="Z204" i="5"/>
  <c r="X204" i="5" s="1"/>
  <c r="W204" i="5"/>
  <c r="AB205" i="5"/>
  <c r="AB154" i="5"/>
  <c r="Z153" i="5"/>
  <c r="X153" i="5" s="1"/>
  <c r="W153" i="5"/>
  <c r="Z45" i="5"/>
  <c r="X45" i="5" s="1"/>
  <c r="W45" i="5"/>
  <c r="AB46" i="5"/>
  <c r="Z98" i="5"/>
  <c r="X98" i="5" s="1"/>
  <c r="W98" i="5"/>
  <c r="AB99" i="5"/>
  <c r="W260" i="5" l="1"/>
  <c r="Z260" i="5"/>
  <c r="X260" i="5" s="1"/>
  <c r="AB261" i="5"/>
  <c r="AB155" i="5"/>
  <c r="W154" i="5"/>
  <c r="Z154" i="5"/>
  <c r="X154" i="5" s="1"/>
  <c r="AB206" i="5"/>
  <c r="Z205" i="5"/>
  <c r="X205" i="5" s="1"/>
  <c r="W205" i="5"/>
  <c r="AB100" i="5"/>
  <c r="W99" i="5"/>
  <c r="Z99" i="5"/>
  <c r="X99" i="5" s="1"/>
  <c r="Z46" i="5"/>
  <c r="X46" i="5" s="1"/>
  <c r="AB47" i="5"/>
  <c r="W46" i="5"/>
  <c r="AB262" i="5" l="1"/>
  <c r="W261" i="5"/>
  <c r="Z261" i="5"/>
  <c r="X261" i="5" s="1"/>
  <c r="Z206" i="5"/>
  <c r="X206" i="5" s="1"/>
  <c r="W206" i="5"/>
  <c r="AB207" i="5"/>
  <c r="Z47" i="5"/>
  <c r="X47" i="5" s="1"/>
  <c r="AB48" i="5"/>
  <c r="W47" i="5"/>
  <c r="W100" i="5"/>
  <c r="Z100" i="5"/>
  <c r="X100" i="5" s="1"/>
  <c r="AB101" i="5"/>
  <c r="W155" i="5"/>
  <c r="AB156" i="5"/>
  <c r="Z155" i="5"/>
  <c r="X155" i="5" s="1"/>
  <c r="Z262" i="5" l="1"/>
  <c r="X262" i="5" s="1"/>
  <c r="W262" i="5"/>
  <c r="AB263" i="5"/>
  <c r="AB208" i="5"/>
  <c r="Z207" i="5"/>
  <c r="X207" i="5" s="1"/>
  <c r="W207" i="5"/>
  <c r="Z156" i="5"/>
  <c r="X156" i="5" s="1"/>
  <c r="AB157" i="5"/>
  <c r="W156" i="5"/>
  <c r="W101" i="5"/>
  <c r="AB102" i="5"/>
  <c r="Z101" i="5"/>
  <c r="X101" i="5" s="1"/>
  <c r="Z48" i="5"/>
  <c r="X48" i="5" s="1"/>
  <c r="AB49" i="5"/>
  <c r="W48" i="5"/>
  <c r="Z263" i="5" l="1"/>
  <c r="X263" i="5" s="1"/>
  <c r="W263" i="5"/>
  <c r="AB264" i="5"/>
  <c r="Z102" i="5"/>
  <c r="X102" i="5" s="1"/>
  <c r="W102" i="5"/>
  <c r="AB103" i="5"/>
  <c r="W49" i="5"/>
  <c r="Z49" i="5"/>
  <c r="X49" i="5" s="1"/>
  <c r="AB50" i="5"/>
  <c r="AB158" i="5"/>
  <c r="W157" i="5"/>
  <c r="Z157" i="5"/>
  <c r="X157" i="5" s="1"/>
  <c r="W208" i="5"/>
  <c r="Z208" i="5"/>
  <c r="X208" i="5" s="1"/>
  <c r="AB209" i="5"/>
  <c r="AB265" i="5" l="1"/>
  <c r="W264" i="5"/>
  <c r="Z264" i="5"/>
  <c r="X264" i="5" s="1"/>
  <c r="Z158" i="5"/>
  <c r="X158" i="5" s="1"/>
  <c r="W158" i="5"/>
  <c r="AB159" i="5"/>
  <c r="Z103" i="5"/>
  <c r="X103" i="5" s="1"/>
  <c r="AB104" i="5"/>
  <c r="W103" i="5"/>
  <c r="AB210" i="5"/>
  <c r="Z209" i="5"/>
  <c r="X209" i="5" s="1"/>
  <c r="W209" i="5"/>
  <c r="W50" i="5"/>
  <c r="AB51" i="5"/>
  <c r="Z50" i="5"/>
  <c r="X50" i="5" s="1"/>
  <c r="W265" i="5" l="1"/>
  <c r="AB266" i="5"/>
  <c r="Z265" i="5"/>
  <c r="X265" i="5" s="1"/>
  <c r="W51" i="5"/>
  <c r="AB52" i="5"/>
  <c r="Z51" i="5"/>
  <c r="X51" i="5" s="1"/>
  <c r="Z210" i="5"/>
  <c r="X210" i="5" s="1"/>
  <c r="W210" i="5"/>
  <c r="AB211" i="5"/>
  <c r="W159" i="5"/>
  <c r="Z159" i="5"/>
  <c r="X159" i="5" s="1"/>
  <c r="AB160" i="5"/>
  <c r="Z104" i="5"/>
  <c r="X104" i="5" s="1"/>
  <c r="W104" i="5"/>
  <c r="AB105" i="5"/>
  <c r="Z266" i="5" l="1"/>
  <c r="X266" i="5" s="1"/>
  <c r="AB267" i="5"/>
  <c r="W266" i="5"/>
  <c r="Z105" i="5"/>
  <c r="X105" i="5" s="1"/>
  <c r="AB106" i="5"/>
  <c r="W105" i="5"/>
  <c r="AB212" i="5"/>
  <c r="W211" i="5"/>
  <c r="Z211" i="5"/>
  <c r="X211" i="5" s="1"/>
  <c r="W52" i="5"/>
  <c r="AB53" i="5"/>
  <c r="Z52" i="5"/>
  <c r="X52" i="5" s="1"/>
  <c r="W160" i="5"/>
  <c r="Z160" i="5"/>
  <c r="X160" i="5" s="1"/>
  <c r="AB161" i="5"/>
  <c r="Z267" i="5" l="1"/>
  <c r="X267" i="5" s="1"/>
  <c r="AB268" i="5"/>
  <c r="W267" i="5"/>
  <c r="AB162" i="5"/>
  <c r="W161" i="5"/>
  <c r="Z161" i="5"/>
  <c r="X161" i="5" s="1"/>
  <c r="AB213" i="5"/>
  <c r="Z212" i="5"/>
  <c r="X212" i="5" s="1"/>
  <c r="W212" i="5"/>
  <c r="W53" i="5"/>
  <c r="AB54" i="5"/>
  <c r="Z53" i="5"/>
  <c r="X53" i="5" s="1"/>
  <c r="W106" i="5"/>
  <c r="Z106" i="5"/>
  <c r="X106" i="5" s="1"/>
  <c r="AB107" i="5"/>
  <c r="W268" i="5" l="1"/>
  <c r="Z268" i="5"/>
  <c r="X268" i="5" s="1"/>
  <c r="Z107" i="5"/>
  <c r="X107" i="5" s="1"/>
  <c r="AB108" i="5"/>
  <c r="W107" i="5"/>
  <c r="W54" i="5"/>
  <c r="AB55" i="5"/>
  <c r="Z54" i="5"/>
  <c r="X54" i="5" s="1"/>
  <c r="Z213" i="5"/>
  <c r="X213" i="5" s="1"/>
  <c r="AB214" i="5"/>
  <c r="W213" i="5"/>
  <c r="W162" i="5"/>
  <c r="Z162" i="5"/>
  <c r="X162" i="5" s="1"/>
  <c r="W214" i="5" l="1"/>
  <c r="Z214" i="5"/>
  <c r="X214" i="5" s="1"/>
  <c r="AB215" i="5"/>
  <c r="Z108" i="5"/>
  <c r="X108" i="5" s="1"/>
  <c r="AB109" i="5"/>
  <c r="W108" i="5"/>
  <c r="W55" i="5"/>
  <c r="Z55" i="5"/>
  <c r="X55" i="5" s="1"/>
  <c r="AB56" i="5"/>
  <c r="K209" i="1" l="1"/>
  <c r="N208" i="1"/>
  <c r="P208" i="1" s="1"/>
  <c r="N209" i="1"/>
  <c r="P209" i="1" s="1"/>
  <c r="W215" i="5"/>
  <c r="Z215" i="5"/>
  <c r="X215" i="5" s="1"/>
  <c r="W56" i="5"/>
  <c r="Z56" i="5"/>
  <c r="X56" i="5" s="1"/>
  <c r="W109" i="5"/>
  <c r="Z109" i="5"/>
  <c r="X109" i="5" s="1"/>
  <c r="K208" i="1" l="1"/>
  <c r="N207" i="1"/>
  <c r="P207" i="1" s="1"/>
  <c r="K207" i="1"/>
  <c r="K204" i="1"/>
  <c r="K213" i="1"/>
  <c r="K205" i="1"/>
  <c r="N205" i="1"/>
  <c r="P205" i="1" s="1"/>
  <c r="K206" i="1"/>
  <c r="N204" i="1"/>
  <c r="P204" i="1" s="1"/>
  <c r="N206" i="1"/>
  <c r="P206" i="1" s="1"/>
  <c r="N213" i="1"/>
  <c r="P213" i="1" s="1"/>
  <c r="K110" i="1"/>
  <c r="N62" i="1"/>
  <c r="P62" i="1" s="1"/>
  <c r="K171" i="1"/>
  <c r="N158" i="1"/>
  <c r="P158" i="1" s="1"/>
  <c r="K28" i="1"/>
  <c r="N47" i="1"/>
  <c r="P47" i="1" s="1"/>
  <c r="K86" i="1"/>
  <c r="N75" i="1"/>
  <c r="P75" i="1" s="1"/>
  <c r="K12" i="1"/>
  <c r="N190" i="1"/>
  <c r="P190" i="1" s="1"/>
  <c r="N154" i="1"/>
  <c r="P154" i="1" s="1"/>
  <c r="N151" i="1"/>
  <c r="P151" i="1" s="1"/>
  <c r="N33" i="1"/>
  <c r="P33" i="1" s="1"/>
  <c r="N134" i="1"/>
  <c r="P134" i="1" s="1"/>
  <c r="N63" i="1"/>
  <c r="P63" i="1" s="1"/>
  <c r="K100" i="1"/>
  <c r="K42" i="1"/>
  <c r="K25" i="1"/>
  <c r="K199" i="1"/>
  <c r="N201" i="1"/>
  <c r="P201" i="1" s="1"/>
  <c r="N171" i="1"/>
  <c r="P171" i="1" s="1"/>
  <c r="N185" i="1"/>
  <c r="P185" i="1" s="1"/>
  <c r="K80" i="1"/>
  <c r="N66" i="1"/>
  <c r="P66" i="1" s="1"/>
  <c r="K177" i="1"/>
  <c r="N26" i="1"/>
  <c r="P26" i="1" s="1"/>
  <c r="N117" i="1"/>
  <c r="P117" i="1" s="1"/>
  <c r="N164" i="1"/>
  <c r="P164" i="1" s="1"/>
  <c r="N175" i="1"/>
  <c r="P175" i="1" s="1"/>
  <c r="N114" i="1"/>
  <c r="P114" i="1" s="1"/>
  <c r="N102" i="1"/>
  <c r="P102" i="1" s="1"/>
  <c r="N126" i="1"/>
  <c r="P126" i="1" s="1"/>
  <c r="K41" i="1"/>
  <c r="K133" i="1"/>
  <c r="K202" i="1"/>
  <c r="K113" i="1"/>
  <c r="K154" i="1"/>
  <c r="K116" i="1"/>
  <c r="N111" i="1"/>
  <c r="P111" i="1" s="1"/>
  <c r="K20" i="1"/>
  <c r="K37" i="1"/>
  <c r="K180" i="1"/>
  <c r="K119" i="1"/>
  <c r="K17" i="1"/>
  <c r="N138" i="1"/>
  <c r="P138" i="1" s="1"/>
  <c r="N99" i="1"/>
  <c r="P99" i="1" s="1"/>
  <c r="K179" i="1"/>
  <c r="N84" i="1"/>
  <c r="P84" i="1" s="1"/>
  <c r="N179" i="1"/>
  <c r="P179" i="1" s="1"/>
  <c r="N32" i="1"/>
  <c r="P32" i="1" s="1"/>
  <c r="N25" i="1"/>
  <c r="P25" i="1" s="1"/>
  <c r="K33" i="1"/>
  <c r="N141" i="1"/>
  <c r="P141" i="1" s="1"/>
  <c r="N150" i="1"/>
  <c r="P150" i="1" s="1"/>
  <c r="K159" i="1"/>
  <c r="N43" i="1"/>
  <c r="P43" i="1" s="1"/>
  <c r="K56" i="1"/>
  <c r="N69" i="1"/>
  <c r="P69" i="1" s="1"/>
  <c r="N77" i="1"/>
  <c r="P77" i="1" s="1"/>
  <c r="K83" i="1"/>
  <c r="K183" i="1"/>
  <c r="N200" i="1"/>
  <c r="P200" i="1" s="1"/>
  <c r="K189" i="1"/>
  <c r="K185" i="1"/>
  <c r="N52" i="1"/>
  <c r="P52" i="1" s="1"/>
  <c r="N40" i="1"/>
  <c r="P40" i="1" s="1"/>
  <c r="K203" i="1"/>
  <c r="N161" i="1"/>
  <c r="P161" i="1" s="1"/>
  <c r="K102" i="1"/>
  <c r="K131" i="1"/>
  <c r="K89" i="1"/>
  <c r="N133" i="1"/>
  <c r="P133" i="1" s="1"/>
  <c r="K59" i="1"/>
  <c r="K130" i="1"/>
  <c r="N28" i="1"/>
  <c r="P28" i="1" s="1"/>
  <c r="K201" i="1"/>
  <c r="N92" i="1"/>
  <c r="P92" i="1" s="1"/>
  <c r="K132" i="1"/>
  <c r="K172" i="1"/>
  <c r="N58" i="1"/>
  <c r="P58" i="1" s="1"/>
  <c r="N55" i="1"/>
  <c r="P55" i="1" s="1"/>
  <c r="K168" i="1"/>
  <c r="N137" i="1"/>
  <c r="P137" i="1" s="1"/>
  <c r="K135" i="1"/>
  <c r="N189" i="1"/>
  <c r="P189" i="1" s="1"/>
  <c r="K64" i="1"/>
  <c r="N19" i="1"/>
  <c r="P19" i="1" s="1"/>
  <c r="N177" i="1"/>
  <c r="P177" i="1" s="1"/>
  <c r="N105" i="1"/>
  <c r="P105" i="1" s="1"/>
  <c r="N121" i="1"/>
  <c r="P121" i="1" s="1"/>
  <c r="N166" i="1"/>
  <c r="P166" i="1" s="1"/>
  <c r="K139" i="1"/>
  <c r="N39" i="1"/>
  <c r="P39" i="1" s="1"/>
  <c r="K21" i="1"/>
  <c r="K73" i="1"/>
  <c r="N11" i="1"/>
  <c r="P11" i="1" s="1"/>
  <c r="N167" i="1"/>
  <c r="P167" i="1" s="1"/>
  <c r="N113" i="1"/>
  <c r="P113" i="1" s="1"/>
  <c r="K58" i="1"/>
  <c r="N37" i="1"/>
  <c r="P37" i="1" s="1"/>
  <c r="N59" i="1"/>
  <c r="P59" i="1" s="1"/>
  <c r="K141" i="1"/>
  <c r="N181" i="1"/>
  <c r="P181" i="1" s="1"/>
  <c r="N156" i="1"/>
  <c r="P156" i="1" s="1"/>
  <c r="N128" i="1"/>
  <c r="P128" i="1" s="1"/>
  <c r="K194" i="1"/>
  <c r="K181" i="1"/>
  <c r="N15" i="1"/>
  <c r="P15" i="1" s="1"/>
  <c r="K163" i="1"/>
  <c r="N155" i="1"/>
  <c r="P155" i="1" s="1"/>
  <c r="N162" i="1"/>
  <c r="P162" i="1" s="1"/>
  <c r="K155" i="1"/>
  <c r="N115" i="1"/>
  <c r="P115" i="1" s="1"/>
  <c r="N82" i="1"/>
  <c r="P82" i="1" s="1"/>
  <c r="N144" i="1"/>
  <c r="P144" i="1" s="1"/>
  <c r="N148" i="1"/>
  <c r="P148" i="1" s="1"/>
  <c r="K94" i="1"/>
  <c r="K32" i="1"/>
  <c r="K24" i="1"/>
  <c r="N42" i="1"/>
  <c r="P42" i="1" s="1"/>
  <c r="K160" i="1"/>
  <c r="K164" i="1"/>
  <c r="K18" i="1"/>
  <c r="N173" i="1"/>
  <c r="P173" i="1" s="1"/>
  <c r="N112" i="1"/>
  <c r="P112" i="1" s="1"/>
  <c r="K30" i="1"/>
  <c r="K53" i="1"/>
  <c r="K108" i="1"/>
  <c r="K62" i="1"/>
  <c r="K138" i="1"/>
  <c r="K115" i="1"/>
  <c r="N109" i="1"/>
  <c r="P109" i="1" s="1"/>
  <c r="K137" i="1"/>
  <c r="K26" i="1"/>
  <c r="K52" i="1"/>
  <c r="N29" i="1"/>
  <c r="P29" i="1" s="1"/>
  <c r="N38" i="1"/>
  <c r="P38" i="1" s="1"/>
  <c r="K140" i="1"/>
  <c r="N73" i="1"/>
  <c r="P73" i="1" s="1"/>
  <c r="N41" i="1"/>
  <c r="P41" i="1" s="1"/>
  <c r="K47" i="1"/>
  <c r="N130" i="1"/>
  <c r="P130" i="1" s="1"/>
  <c r="K29" i="1"/>
  <c r="K98" i="1"/>
  <c r="N163" i="1"/>
  <c r="P163" i="1" s="1"/>
  <c r="K77" i="1"/>
  <c r="K38" i="1"/>
  <c r="K173" i="1"/>
  <c r="N124" i="1"/>
  <c r="P124" i="1" s="1"/>
  <c r="K169" i="1"/>
  <c r="N178" i="1"/>
  <c r="P178" i="1" s="1"/>
  <c r="N193" i="1"/>
  <c r="P193" i="1" s="1"/>
  <c r="K49" i="1"/>
  <c r="N93" i="1"/>
  <c r="P93" i="1" s="1"/>
  <c r="K147" i="1"/>
  <c r="N132" i="1"/>
  <c r="P132" i="1" s="1"/>
  <c r="K54" i="1"/>
  <c r="N64" i="1"/>
  <c r="P64" i="1" s="1"/>
  <c r="K111" i="1"/>
  <c r="N108" i="1"/>
  <c r="P108" i="1" s="1"/>
  <c r="K125" i="1"/>
  <c r="K13" i="1"/>
  <c r="N57" i="1"/>
  <c r="P57" i="1" s="1"/>
  <c r="N136" i="1"/>
  <c r="P136" i="1" s="1"/>
  <c r="K97" i="1"/>
  <c r="N61" i="1"/>
  <c r="P61" i="1" s="1"/>
  <c r="N169" i="1"/>
  <c r="P169" i="1" s="1"/>
  <c r="K123" i="1"/>
  <c r="K197" i="1"/>
  <c r="K35" i="1"/>
  <c r="K165" i="1"/>
  <c r="K22" i="1"/>
  <c r="N188" i="1"/>
  <c r="P188" i="1" s="1"/>
  <c r="N49" i="1"/>
  <c r="P49" i="1" s="1"/>
  <c r="K134" i="1"/>
  <c r="N24" i="1"/>
  <c r="P24" i="1" s="1"/>
  <c r="K136" i="1"/>
  <c r="K196" i="1"/>
  <c r="K69" i="1"/>
  <c r="N51" i="1"/>
  <c r="P51" i="1" s="1"/>
  <c r="N48" i="1"/>
  <c r="P48" i="1" s="1"/>
  <c r="K34" i="1"/>
  <c r="K36" i="1"/>
  <c r="K150" i="1"/>
  <c r="N184" i="1"/>
  <c r="P184" i="1" s="1"/>
  <c r="K104" i="1"/>
  <c r="K114" i="1"/>
  <c r="K142" i="1"/>
  <c r="N65" i="1"/>
  <c r="P65" i="1" s="1"/>
  <c r="K15" i="1"/>
  <c r="K143" i="1"/>
  <c r="N100" i="1"/>
  <c r="P100" i="1" s="1"/>
  <c r="K106" i="1"/>
  <c r="K66" i="1"/>
  <c r="N149" i="1"/>
  <c r="P149" i="1" s="1"/>
  <c r="N72" i="1"/>
  <c r="P72" i="1" s="1"/>
  <c r="N142" i="1"/>
  <c r="P142" i="1" s="1"/>
  <c r="N13" i="1"/>
  <c r="P13" i="1" s="1"/>
  <c r="K11" i="1"/>
  <c r="N110" i="1"/>
  <c r="P110" i="1" s="1"/>
  <c r="K162" i="1"/>
  <c r="N89" i="1"/>
  <c r="P89" i="1" s="1"/>
  <c r="K45" i="1"/>
  <c r="N125" i="1"/>
  <c r="P125" i="1" s="1"/>
  <c r="N18" i="1"/>
  <c r="P18" i="1" s="1"/>
  <c r="K51" i="1"/>
  <c r="K90" i="1"/>
  <c r="K60" i="1"/>
  <c r="K75" i="1"/>
  <c r="N180" i="1"/>
  <c r="P180" i="1" s="1"/>
  <c r="N104" i="1"/>
  <c r="P104" i="1" s="1"/>
  <c r="K88" i="1"/>
  <c r="K71" i="1"/>
  <c r="N53" i="1"/>
  <c r="P53" i="1" s="1"/>
  <c r="N197" i="1"/>
  <c r="P197" i="1" s="1"/>
  <c r="K120" i="1"/>
  <c r="K184" i="1"/>
  <c r="N83" i="1"/>
  <c r="P83" i="1" s="1"/>
  <c r="K149" i="1"/>
  <c r="N118" i="1"/>
  <c r="P118" i="1" s="1"/>
  <c r="K92" i="1"/>
  <c r="N120" i="1"/>
  <c r="P120" i="1" s="1"/>
  <c r="K85" i="1"/>
  <c r="K16" i="1"/>
  <c r="K67" i="1"/>
  <c r="K128" i="1"/>
  <c r="N27" i="1"/>
  <c r="P27" i="1" s="1"/>
  <c r="K157" i="1"/>
  <c r="N67" i="1"/>
  <c r="P67" i="1" s="1"/>
  <c r="K151" i="1"/>
  <c r="N123" i="1"/>
  <c r="P123" i="1" s="1"/>
  <c r="N135" i="1"/>
  <c r="P135" i="1" s="1"/>
  <c r="K175" i="1"/>
  <c r="N56" i="1"/>
  <c r="P56" i="1" s="1"/>
  <c r="K19" i="1"/>
  <c r="N174" i="1"/>
  <c r="P174" i="1" s="1"/>
  <c r="K78" i="1"/>
  <c r="K81" i="1"/>
  <c r="K182" i="1"/>
  <c r="K121" i="1"/>
  <c r="N31" i="1"/>
  <c r="P31" i="1" s="1"/>
  <c r="K57" i="1"/>
  <c r="N183" i="1"/>
  <c r="P183" i="1" s="1"/>
  <c r="N127" i="1"/>
  <c r="P127" i="1" s="1"/>
  <c r="N17" i="1"/>
  <c r="P17" i="1" s="1"/>
  <c r="K146" i="1"/>
  <c r="K127" i="1"/>
  <c r="K187" i="1"/>
  <c r="N147" i="1"/>
  <c r="P147" i="1" s="1"/>
  <c r="N159" i="1"/>
  <c r="P159" i="1" s="1"/>
  <c r="N81" i="1"/>
  <c r="P81" i="1" s="1"/>
  <c r="K46" i="1"/>
  <c r="N165" i="1"/>
  <c r="P165" i="1" s="1"/>
  <c r="K23" i="1"/>
  <c r="K148" i="1"/>
  <c r="N60" i="1"/>
  <c r="P60" i="1" s="1"/>
  <c r="N146" i="1"/>
  <c r="P146" i="1" s="1"/>
  <c r="N34" i="1"/>
  <c r="P34" i="1" s="1"/>
  <c r="N21" i="1"/>
  <c r="P21" i="1" s="1"/>
  <c r="K167" i="1"/>
  <c r="N95" i="1"/>
  <c r="P95" i="1" s="1"/>
  <c r="N22" i="1"/>
  <c r="P22" i="1" s="1"/>
  <c r="N87" i="1"/>
  <c r="P87" i="1" s="1"/>
  <c r="N139" i="1"/>
  <c r="P139" i="1" s="1"/>
  <c r="N116" i="1"/>
  <c r="P116" i="1" s="1"/>
  <c r="N91" i="1"/>
  <c r="P91" i="1" s="1"/>
  <c r="K117" i="1"/>
  <c r="K95" i="1"/>
  <c r="K174" i="1"/>
  <c r="N86" i="1"/>
  <c r="P86" i="1" s="1"/>
  <c r="K87" i="1"/>
  <c r="N79" i="1"/>
  <c r="P79" i="1" s="1"/>
  <c r="K200" i="1"/>
  <c r="N71" i="1"/>
  <c r="P71" i="1" s="1"/>
  <c r="N96" i="1"/>
  <c r="P96" i="1" s="1"/>
  <c r="N36" i="1"/>
  <c r="P36" i="1" s="1"/>
  <c r="N195" i="1"/>
  <c r="P195" i="1" s="1"/>
  <c r="K112" i="1"/>
  <c r="N187" i="1"/>
  <c r="P187" i="1" s="1"/>
  <c r="N145" i="1"/>
  <c r="P145" i="1" s="1"/>
  <c r="K72" i="1"/>
  <c r="N16" i="1"/>
  <c r="P16" i="1" s="1"/>
  <c r="N106" i="1"/>
  <c r="P106" i="1" s="1"/>
  <c r="N103" i="1"/>
  <c r="P103" i="1" s="1"/>
  <c r="N74" i="1"/>
  <c r="P74" i="1" s="1"/>
  <c r="N35" i="1"/>
  <c r="P35" i="1" s="1"/>
  <c r="K31" i="1"/>
  <c r="K65" i="1"/>
  <c r="K105" i="1"/>
  <c r="K118" i="1"/>
  <c r="N23" i="1"/>
  <c r="P23" i="1" s="1"/>
  <c r="K144" i="1"/>
  <c r="K124" i="1"/>
  <c r="K55" i="1"/>
  <c r="K186" i="1"/>
  <c r="N157" i="1"/>
  <c r="P157" i="1" s="1"/>
  <c r="N85" i="1"/>
  <c r="P85" i="1" s="1"/>
  <c r="K188" i="1"/>
  <c r="N119" i="1"/>
  <c r="P119" i="1" s="1"/>
  <c r="K96" i="1"/>
  <c r="N30" i="1"/>
  <c r="P30" i="1" s="1"/>
  <c r="N68" i="1"/>
  <c r="P68" i="1" s="1"/>
  <c r="K40" i="1"/>
  <c r="N143" i="1"/>
  <c r="P143" i="1" s="1"/>
  <c r="N196" i="1"/>
  <c r="P196" i="1" s="1"/>
  <c r="K193" i="1"/>
  <c r="K153" i="1"/>
  <c r="N101" i="1"/>
  <c r="P101" i="1" s="1"/>
  <c r="K99" i="1"/>
  <c r="K39" i="1"/>
  <c r="N20" i="1"/>
  <c r="P20" i="1" s="1"/>
  <c r="N192" i="1"/>
  <c r="P192" i="1" s="1"/>
  <c r="N198" i="1"/>
  <c r="P198" i="1" s="1"/>
  <c r="N14" i="1"/>
  <c r="P14" i="1" s="1"/>
  <c r="N88" i="1"/>
  <c r="P88" i="1" s="1"/>
  <c r="K191" i="1"/>
  <c r="K50" i="1"/>
  <c r="K129" i="1"/>
  <c r="K74" i="1"/>
  <c r="N199" i="1"/>
  <c r="P199" i="1" s="1"/>
  <c r="K63" i="1"/>
  <c r="K43" i="1"/>
  <c r="K166" i="1"/>
  <c r="K192" i="1"/>
  <c r="N90" i="1"/>
  <c r="P90" i="1" s="1"/>
  <c r="K103" i="1"/>
  <c r="N168" i="1"/>
  <c r="P168" i="1" s="1"/>
  <c r="K190" i="1"/>
  <c r="N70" i="1"/>
  <c r="P70" i="1" s="1"/>
  <c r="N78" i="1"/>
  <c r="P78" i="1" s="1"/>
  <c r="K126" i="1"/>
  <c r="K161" i="1"/>
  <c r="K109" i="1"/>
  <c r="K156" i="1"/>
  <c r="N10" i="1"/>
  <c r="P10" i="1" s="1"/>
  <c r="K178" i="1"/>
  <c r="N122" i="1"/>
  <c r="P122" i="1" s="1"/>
  <c r="K61" i="1"/>
  <c r="N12" i="1"/>
  <c r="P12" i="1" s="1"/>
  <c r="K27" i="1"/>
  <c r="N98" i="1"/>
  <c r="P98" i="1" s="1"/>
  <c r="K198" i="1"/>
  <c r="K70" i="1"/>
  <c r="K107" i="1"/>
  <c r="K122" i="1"/>
  <c r="K170" i="1"/>
  <c r="N129" i="1"/>
  <c r="P129" i="1" s="1"/>
  <c r="N176" i="1"/>
  <c r="P176" i="1" s="1"/>
  <c r="K79" i="1"/>
  <c r="N140" i="1"/>
  <c r="P140" i="1" s="1"/>
  <c r="N97" i="1"/>
  <c r="P97" i="1" s="1"/>
  <c r="N46" i="1"/>
  <c r="P46" i="1" s="1"/>
  <c r="N45" i="1"/>
  <c r="P45" i="1" s="1"/>
  <c r="N107" i="1"/>
  <c r="P107" i="1" s="1"/>
  <c r="N194" i="1"/>
  <c r="P194" i="1" s="1"/>
  <c r="N50" i="1"/>
  <c r="P50" i="1" s="1"/>
  <c r="N131" i="1"/>
  <c r="P131" i="1" s="1"/>
  <c r="K93" i="1"/>
  <c r="N170" i="1"/>
  <c r="P170" i="1" s="1"/>
  <c r="K82" i="1"/>
  <c r="K195" i="1"/>
  <c r="N44" i="1"/>
  <c r="P44" i="1" s="1"/>
  <c r="K48" i="1"/>
  <c r="N94" i="1"/>
  <c r="P94" i="1" s="1"/>
  <c r="N54" i="1"/>
  <c r="P54" i="1" s="1"/>
  <c r="N186" i="1"/>
  <c r="P186" i="1" s="1"/>
  <c r="K84" i="1"/>
  <c r="N153" i="1"/>
  <c r="P153" i="1" s="1"/>
  <c r="N76" i="1"/>
  <c r="P76" i="1" s="1"/>
  <c r="N80" i="1"/>
  <c r="P80" i="1" s="1"/>
  <c r="N160" i="1"/>
  <c r="P160" i="1" s="1"/>
  <c r="K10" i="1"/>
  <c r="K101" i="1"/>
  <c r="N172" i="1"/>
  <c r="P172" i="1" s="1"/>
  <c r="K44" i="1"/>
  <c r="K158" i="1"/>
  <c r="K68" i="1"/>
  <c r="N182" i="1"/>
  <c r="P182" i="1" s="1"/>
  <c r="N202" i="1"/>
  <c r="P202" i="1" s="1"/>
  <c r="K176" i="1"/>
  <c r="K76" i="1"/>
  <c r="K145" i="1"/>
  <c r="K152" i="1"/>
  <c r="N191" i="1"/>
  <c r="P191" i="1" s="1"/>
  <c r="N152" i="1"/>
  <c r="P152" i="1" s="1"/>
  <c r="K91" i="1"/>
  <c r="K14" i="1"/>
  <c r="N203" i="1"/>
  <c r="N214" i="1" l="1"/>
  <c r="O216" i="1" s="1"/>
  <c r="P203" i="1"/>
  <c r="P214" i="1" s="1"/>
  <c r="O217" i="1" s="1"/>
  <c r="O220" i="1" l="1"/>
  <c r="O218" i="1"/>
  <c r="E218" i="1"/>
  <c r="P221" i="1"/>
</calcChain>
</file>

<file path=xl/sharedStrings.xml><?xml version="1.0" encoding="utf-8"?>
<sst xmlns="http://schemas.openxmlformats.org/spreadsheetml/2006/main" count="29788" uniqueCount="9204">
  <si>
    <t>序号</t>
  </si>
  <si>
    <t>城市</t>
  </si>
  <si>
    <t>折扣</t>
  </si>
  <si>
    <t>省份</t>
    <phoneticPr fontId="4" type="noConversion"/>
  </si>
  <si>
    <t>北京市</t>
  </si>
  <si>
    <t>上海市</t>
  </si>
  <si>
    <t>广东省</t>
  </si>
  <si>
    <t>广州市</t>
  </si>
  <si>
    <t>深圳市</t>
  </si>
  <si>
    <t>湖北省</t>
  </si>
  <si>
    <t>四川省</t>
  </si>
  <si>
    <t>重庆市</t>
  </si>
  <si>
    <t>浙江省</t>
  </si>
  <si>
    <t>江苏省</t>
  </si>
  <si>
    <t>福建省</t>
  </si>
  <si>
    <t>天津市</t>
  </si>
  <si>
    <t>山东省</t>
  </si>
  <si>
    <t>安徽省</t>
  </si>
  <si>
    <t>山西省</t>
  </si>
  <si>
    <t>辽宁省</t>
  </si>
  <si>
    <t>黑龙江省</t>
  </si>
  <si>
    <t>江西省</t>
  </si>
  <si>
    <t>湖南省</t>
  </si>
  <si>
    <t>河北省</t>
  </si>
  <si>
    <t>河南省</t>
  </si>
  <si>
    <t>一类</t>
    <phoneticPr fontId="4" type="noConversion"/>
  </si>
  <si>
    <t>二类</t>
    <phoneticPr fontId="4" type="noConversion"/>
  </si>
  <si>
    <t>省份</t>
    <phoneticPr fontId="4" type="noConversion"/>
  </si>
  <si>
    <t>城市</t>
    <phoneticPr fontId="4" type="noConversion"/>
  </si>
  <si>
    <t>可发布影院数量</t>
    <phoneticPr fontId="4" type="noConversion"/>
  </si>
  <si>
    <t>可发布影厅数量</t>
    <phoneticPr fontId="4" type="noConversion"/>
  </si>
  <si>
    <t>精选影通天下发布场次</t>
    <phoneticPr fontId="4" type="noConversion"/>
  </si>
  <si>
    <t>影通天下</t>
    <phoneticPr fontId="4" type="noConversion"/>
  </si>
  <si>
    <t>小计</t>
    <phoneticPr fontId="8" type="noConversion"/>
  </si>
  <si>
    <t>发布影院数
（个）</t>
    <phoneticPr fontId="4" type="noConversion"/>
  </si>
  <si>
    <t>发布影厅数
（个）</t>
    <phoneticPr fontId="4" type="noConversion"/>
  </si>
  <si>
    <t>版本
（秒）</t>
    <phoneticPr fontId="4" type="noConversion"/>
  </si>
  <si>
    <t xml:space="preserve">发布天数
（天）       </t>
    <phoneticPr fontId="4" type="noConversion"/>
  </si>
  <si>
    <t>发布净价
（元）</t>
    <phoneticPr fontId="4" type="noConversion"/>
  </si>
  <si>
    <t>系数</t>
    <phoneticPr fontId="4" type="noConversion"/>
  </si>
  <si>
    <t>总覆盖城市</t>
    <phoneticPr fontId="8" type="noConversion"/>
  </si>
  <si>
    <t>总覆盖影院</t>
    <phoneticPr fontId="8" type="noConversion"/>
  </si>
  <si>
    <t>净折扣率</t>
    <phoneticPr fontId="8" type="noConversion"/>
  </si>
  <si>
    <t>备注：</t>
    <phoneticPr fontId="8" type="noConversion"/>
  </si>
  <si>
    <t>1、总费用中含电影广告投放费用及制作费用。</t>
    <phoneticPr fontId="8" type="noConversion"/>
  </si>
  <si>
    <t>晶茂电影传媒确认</t>
    <phoneticPr fontId="8" type="noConversion"/>
  </si>
  <si>
    <t>客户方确认</t>
    <phoneticPr fontId="8" type="noConversion"/>
  </si>
  <si>
    <t>日期</t>
    <phoneticPr fontId="8" type="noConversion"/>
  </si>
  <si>
    <t>晶茂电影传媒确认</t>
    <phoneticPr fontId="8" type="noConversion"/>
  </si>
  <si>
    <t>客户方确认</t>
    <phoneticPr fontId="8" type="noConversion"/>
  </si>
  <si>
    <t>日期</t>
    <phoneticPr fontId="8" type="noConversion"/>
  </si>
  <si>
    <t>发布影片数
（部）</t>
    <phoneticPr fontId="8" type="noConversion"/>
  </si>
  <si>
    <t>版本
（秒）</t>
    <phoneticPr fontId="8" type="noConversion"/>
  </si>
  <si>
    <t>发布金额小计
（元）</t>
    <phoneticPr fontId="8" type="noConversion"/>
  </si>
  <si>
    <t>媒体发布总价</t>
    <phoneticPr fontId="8" type="noConversion"/>
  </si>
  <si>
    <t>备注：</t>
    <phoneticPr fontId="8" type="noConversion"/>
  </si>
  <si>
    <t>总费用</t>
    <phoneticPr fontId="8" type="noConversion"/>
  </si>
  <si>
    <t>优质位置加收</t>
    <phoneticPr fontId="8" type="noConversion"/>
  </si>
  <si>
    <t>影片级别</t>
    <phoneticPr fontId="4" type="noConversion"/>
  </si>
  <si>
    <t>广告位置</t>
    <phoneticPr fontId="8" type="noConversion"/>
  </si>
  <si>
    <t>价格</t>
    <phoneticPr fontId="4" type="noConversion"/>
  </si>
  <si>
    <t>1、总费用中含电影广告投放费用及制作费用。</t>
    <phoneticPr fontId="8" type="noConversion"/>
  </si>
  <si>
    <t>总发布影厅</t>
    <phoneticPr fontId="8" type="noConversion"/>
  </si>
  <si>
    <t>小计</t>
    <phoneticPr fontId="4" type="noConversion"/>
  </si>
  <si>
    <t>单厅成本</t>
    <phoneticPr fontId="8" type="noConversion"/>
  </si>
  <si>
    <t>客户名称</t>
    <phoneticPr fontId="8" type="noConversion"/>
  </si>
  <si>
    <t>投放品牌</t>
    <phoneticPr fontId="8" type="noConversion"/>
  </si>
  <si>
    <t>客户联系人</t>
    <phoneticPr fontId="8" type="noConversion"/>
  </si>
  <si>
    <t>投放周期</t>
    <phoneticPr fontId="8" type="noConversion"/>
  </si>
  <si>
    <t>投放产品</t>
    <phoneticPr fontId="8" type="noConversion"/>
  </si>
  <si>
    <t>报   价   人</t>
    <phoneticPr fontId="8" type="noConversion"/>
  </si>
  <si>
    <t>投放影片</t>
    <phoneticPr fontId="8" type="noConversion"/>
  </si>
  <si>
    <t>报价日期</t>
    <phoneticPr fontId="8" type="noConversion"/>
  </si>
  <si>
    <t>报价有效期</t>
    <phoneticPr fontId="8" type="noConversion"/>
  </si>
  <si>
    <t>所属商圈</t>
  </si>
  <si>
    <t>资源属性</t>
  </si>
  <si>
    <t>备注</t>
  </si>
  <si>
    <t>院线归属</t>
  </si>
  <si>
    <t>平均票价
(元/张)</t>
  </si>
  <si>
    <t>总影厅数
(个)</t>
  </si>
  <si>
    <t>总座位数
(个)</t>
  </si>
  <si>
    <t>发布影厅号</t>
  </si>
  <si>
    <t>地址</t>
  </si>
  <si>
    <t>附近办公楼宇</t>
  </si>
  <si>
    <t>附近商场、百货</t>
  </si>
  <si>
    <t>生活大卖场</t>
  </si>
  <si>
    <t>家电大卖场</t>
  </si>
  <si>
    <t>建材大卖场</t>
  </si>
  <si>
    <t>电脑大卖场</t>
  </si>
  <si>
    <t>学校(大学)</t>
  </si>
  <si>
    <t>医院</t>
  </si>
  <si>
    <t>药店</t>
  </si>
  <si>
    <t>朝阳区</t>
  </si>
  <si>
    <t>望京商圈</t>
  </si>
  <si>
    <t>【独家】</t>
  </si>
  <si>
    <t>√</t>
  </si>
  <si>
    <t>北京新影联</t>
  </si>
  <si>
    <t>/</t>
  </si>
  <si>
    <t>北京市朝阳区广顺北大街16号望京华彩商业中心B1/4F</t>
  </si>
  <si>
    <t>华彩大厦、中运大厦、叶青大厦</t>
  </si>
  <si>
    <t>华彩国际商业中心</t>
  </si>
  <si>
    <t>家乐福、乐天马特</t>
  </si>
  <si>
    <t>苏宁电器</t>
  </si>
  <si>
    <t>特力屋(来广营店)</t>
  </si>
  <si>
    <t>蕙兰医院</t>
  </si>
  <si>
    <t>鑫康济堂大药房、一元堂望京大药房、康佰馨大药房</t>
  </si>
  <si>
    <t>海淀区</t>
  </si>
  <si>
    <t>广州金逸珠江</t>
  </si>
  <si>
    <t>家乐福</t>
  </si>
  <si>
    <t>物美大卖场</t>
  </si>
  <si>
    <t>国美电器</t>
  </si>
  <si>
    <t>华联超市</t>
  </si>
  <si>
    <t>宏图三胞</t>
  </si>
  <si>
    <t>顺义区</t>
  </si>
  <si>
    <t>顺义城区</t>
  </si>
  <si>
    <t>中影星美</t>
  </si>
  <si>
    <t>北京市顺义区新顺南大街18号新世界商场7层</t>
  </si>
  <si>
    <t>顺鑫国际商务中心</t>
  </si>
  <si>
    <t>隆华购物中心、新世界商场</t>
  </si>
  <si>
    <t>西单大卖场</t>
  </si>
  <si>
    <t>新开建材</t>
  </si>
  <si>
    <t>西单电脑大卖场</t>
  </si>
  <si>
    <t>广播电视大学</t>
  </si>
  <si>
    <t>顺义医院</t>
  </si>
  <si>
    <t>金康药店</t>
  </si>
  <si>
    <t>世纪华联</t>
  </si>
  <si>
    <t>大中电器、国美电器</t>
  </si>
  <si>
    <t>东城区</t>
  </si>
  <si>
    <t>东环商圈</t>
  </si>
  <si>
    <t>北京市东城区东中街9号东环广场B座地下一层</t>
  </si>
  <si>
    <t>中航大厦、海运仓国际大厦</t>
  </si>
  <si>
    <t>东环广场</t>
  </si>
  <si>
    <t>华润超市、屈臣氏</t>
  </si>
  <si>
    <t>华硕电脑</t>
  </si>
  <si>
    <t>市建设职业大学、北京广播电视大学</t>
  </si>
  <si>
    <t>东外医院</t>
  </si>
  <si>
    <t>北京庆余大药房、双鹤新中园大药房</t>
  </si>
  <si>
    <t>商业区</t>
  </si>
  <si>
    <t>朝外三里屯商圈</t>
  </si>
  <si>
    <t>北京市朝外大街10号蓝岛大厦西区五、六层</t>
  </si>
  <si>
    <t>昆泰大厦、中认大厦、保罗大厦</t>
  </si>
  <si>
    <t>优唐生活广场</t>
  </si>
  <si>
    <t>蓝岛大厦</t>
  </si>
  <si>
    <t>美家美户家居超市</t>
  </si>
  <si>
    <t>朝阳医院</t>
  </si>
  <si>
    <t>京隆堂大药房、蓝岛药店</t>
  </si>
  <si>
    <t>北奥商圈</t>
  </si>
  <si>
    <t>大地院线</t>
  </si>
  <si>
    <t>北京市朝阳区北苑路42号</t>
  </si>
  <si>
    <t>金苑大厦、北地大厦</t>
  </si>
  <si>
    <t>北辰购物中心、百悦德商城</t>
  </si>
  <si>
    <t>卜蜂莲花</t>
  </si>
  <si>
    <t>德高建材</t>
  </si>
  <si>
    <t>中国航空工业中心医院</t>
  </si>
  <si>
    <t>达喜康大药房</t>
  </si>
  <si>
    <t>北京市朝阳区立水桥立清路明天第一城7号院蓝黛时空汇地下一层</t>
  </si>
  <si>
    <t>院蓝黛时空汇</t>
  </si>
  <si>
    <t>大兴区</t>
  </si>
  <si>
    <t>华夏新华大地</t>
  </si>
  <si>
    <t>北京市大兴区黄村东大街火神庙国际商业中心E座5层</t>
  </si>
  <si>
    <t>火神庙国际商业中心、兴臣大厦</t>
  </si>
  <si>
    <t>火神庙国际商业中心、王府井百货</t>
  </si>
  <si>
    <t>帝园五金城</t>
  </si>
  <si>
    <t>联想大兴京蒙专卖店</t>
  </si>
  <si>
    <t>北京市海淀区大钟寺中坤广场C座三层</t>
  </si>
  <si>
    <t>中坤广场</t>
  </si>
  <si>
    <t>房山区</t>
  </si>
  <si>
    <t>北京市房山区良乡北关西路14号华冠购物中心五层</t>
  </si>
  <si>
    <t>华冠购物中心</t>
  </si>
  <si>
    <t>通州区</t>
  </si>
  <si>
    <t>通州北苑商圈</t>
  </si>
  <si>
    <t>北京市通州区杨庄北里天时名苑14号楼F4-01</t>
  </si>
  <si>
    <t>金旅大厦</t>
  </si>
  <si>
    <t>国泰百货通州店</t>
  </si>
  <si>
    <t>北京国际商务学院</t>
  </si>
  <si>
    <t>百汇恒康医药杨庄药店</t>
  </si>
  <si>
    <t>万寿路商圈</t>
  </si>
  <si>
    <t>北京海淀区复兴路51号凯德晶品购物中心四层</t>
  </si>
  <si>
    <t>天行建商务大厦</t>
  </si>
  <si>
    <t>凯德晶品购物中心</t>
  </si>
  <si>
    <t>后勤指挥学院医院、光彩明天儿童照料医院</t>
  </si>
  <si>
    <t>养生堂药房、国大药房</t>
  </si>
  <si>
    <t>深影橙天院线</t>
  </si>
  <si>
    <t>屈臣氏</t>
  </si>
  <si>
    <t>昌平区</t>
  </si>
  <si>
    <t>小计</t>
  </si>
  <si>
    <t>杨浦区</t>
  </si>
  <si>
    <t>普陀区</t>
  </si>
  <si>
    <t>闵行区</t>
  </si>
  <si>
    <t>黄浦区</t>
  </si>
  <si>
    <t>人民广场商圈</t>
  </si>
  <si>
    <t>时代广场办公楼、银泰办公楼、华庆办公楼</t>
  </si>
  <si>
    <t>第一百货、新世界商城、来福士广场</t>
  </si>
  <si>
    <t>永乐生活电器南京东路店、国美电器四川北路3C店</t>
  </si>
  <si>
    <t>上海万国五金电器批发市场、新一五金商城</t>
  </si>
  <si>
    <t>永乐生活电器南京东路店</t>
  </si>
  <si>
    <t>第二轻工业大学</t>
  </si>
  <si>
    <t>长征医院、华仁医院、黄浦区精神卫生中心</t>
  </si>
  <si>
    <t>华美大药房、上海市第一医药商店</t>
  </si>
  <si>
    <t>上海联和院线</t>
  </si>
  <si>
    <t>奉贤区</t>
  </si>
  <si>
    <t>百联商圈</t>
  </si>
  <si>
    <t>上海南桥海上国际影城</t>
  </si>
  <si>
    <t>南洋科技大楼</t>
  </si>
  <si>
    <t>世纪华联新建店</t>
  </si>
  <si>
    <t>南桥百联购物中心</t>
  </si>
  <si>
    <t>徐汇区</t>
  </si>
  <si>
    <t>徐家汇商圈</t>
  </si>
  <si>
    <t>上海新衡山电影院</t>
  </si>
  <si>
    <t>港汇广场、美罗城、亚都商务楼</t>
  </si>
  <si>
    <t>东方商厦、美罗城、百脑汇、太平洋百货等</t>
  </si>
  <si>
    <t>东方商厦、第六百货、港汇广场</t>
  </si>
  <si>
    <t>九百家电、京东商城</t>
  </si>
  <si>
    <t>乐巢家居、汇元五金建材店</t>
  </si>
  <si>
    <t>交大慧谷电脑城、林鑫电脑</t>
  </si>
  <si>
    <t>国际和平妇幼保健院、中国福利会国际和平医院</t>
  </si>
  <si>
    <t>联华复星药房、胡庆余堂</t>
  </si>
  <si>
    <t>浦东新区</t>
  </si>
  <si>
    <t>喜玛拉雅海上国际影城</t>
  </si>
  <si>
    <t>喜马拉雅中心写字楼</t>
  </si>
  <si>
    <t>喜玛拉雅中心</t>
  </si>
  <si>
    <t>上海华谊兄弟影城</t>
  </si>
  <si>
    <t>中影数字院线</t>
  </si>
  <si>
    <t>长风景畔广场</t>
  </si>
  <si>
    <t>华东师范大学</t>
  </si>
  <si>
    <t>华氏西部长风店</t>
  </si>
  <si>
    <t>陆家嘴商圈</t>
  </si>
  <si>
    <t>上海新世纪影城</t>
  </si>
  <si>
    <t>华润时代广场</t>
  </si>
  <si>
    <t>八佰伴、华润时代广场、上海新世纪商厦</t>
  </si>
  <si>
    <t>苏宁、永乐电器</t>
  </si>
  <si>
    <t>永乐灯饰连锁、特力屋</t>
  </si>
  <si>
    <t>百脑汇</t>
  </si>
  <si>
    <t>上海长航医院</t>
  </si>
  <si>
    <t>国大药房</t>
  </si>
  <si>
    <t>上海国泰影院</t>
  </si>
  <si>
    <t>上海华威电影城</t>
  </si>
  <si>
    <t>八仙商务办公楼、云海苑、来福士办公楼</t>
  </si>
  <si>
    <t>上海四平电影城</t>
  </si>
  <si>
    <t>上海上影国际影城(江桥店)</t>
  </si>
  <si>
    <t>青浦区</t>
  </si>
  <si>
    <t>青浦城区</t>
  </si>
  <si>
    <t>上海青浦永乐国际影城</t>
  </si>
  <si>
    <t>玛特超市、全家、屈臣氏</t>
  </si>
  <si>
    <t>上海大光明</t>
  </si>
  <si>
    <t>长宁区</t>
  </si>
  <si>
    <t>住宅区</t>
  </si>
  <si>
    <t>汇金百货</t>
  </si>
  <si>
    <t>耀华玻璃店纯美世家</t>
  </si>
  <si>
    <t>吉盛伟邦国际家居博览中心</t>
  </si>
  <si>
    <t>长宁公共卫生中心、长宁区妇幼保健医院</t>
  </si>
  <si>
    <t>长宁医药健民药店</t>
  </si>
  <si>
    <t>嘉定区</t>
  </si>
  <si>
    <t>上海南翔比高电影城</t>
  </si>
  <si>
    <t>高翔科技商务楼</t>
  </si>
  <si>
    <t>永乐电器</t>
  </si>
  <si>
    <t>格力空调</t>
  </si>
  <si>
    <t>南向医院</t>
  </si>
  <si>
    <t>复兴大药房</t>
  </si>
  <si>
    <t>上海和平影都</t>
  </si>
  <si>
    <t>鑫龙宾馆、新世界大酒店、日月大酒店等</t>
  </si>
  <si>
    <t>永乐生活电器南京东路店、国美电器四川北路4C店</t>
  </si>
  <si>
    <t>诠韩医疗美容医院</t>
  </si>
  <si>
    <t>华美大药房</t>
  </si>
  <si>
    <t>该影院不得超时</t>
  </si>
  <si>
    <t>百联世贸国际广场、新世界城、来福士广场</t>
  </si>
  <si>
    <t>文峰广场、锦和商务楼</t>
  </si>
  <si>
    <t>文峰广场</t>
  </si>
  <si>
    <t>文峰千家惠大卖场</t>
  </si>
  <si>
    <t>文峰金亿家具</t>
  </si>
  <si>
    <t>茂菊口腔（五莲路门诊）</t>
  </si>
  <si>
    <t>华氏大药房</t>
  </si>
  <si>
    <t>上海佰迦乐大光明影城(新南店)</t>
  </si>
  <si>
    <t>上海浙江电影院</t>
  </si>
  <si>
    <t>海通证券大厦</t>
  </si>
  <si>
    <t>仁济医院</t>
  </si>
  <si>
    <t>七宝商圈</t>
  </si>
  <si>
    <t>上海七宝大光明影城</t>
  </si>
  <si>
    <t>嘉茂购物广场</t>
  </si>
  <si>
    <t>家乐福(七宝店)</t>
  </si>
  <si>
    <t>SONY数码、国美电器</t>
  </si>
  <si>
    <t>罗莱家纺</t>
  </si>
  <si>
    <t>上海药房</t>
  </si>
  <si>
    <t>川沙商圈</t>
  </si>
  <si>
    <t>上海川沙影剧院</t>
  </si>
  <si>
    <t>翠珠大厦</t>
  </si>
  <si>
    <t>锦丽华购物中心</t>
  </si>
  <si>
    <t>农工商</t>
  </si>
  <si>
    <t>永乐电器、苏宁电器</t>
  </si>
  <si>
    <t>川沙电脑广场</t>
  </si>
  <si>
    <t>浦东新区中医医院、浦东新区人民医院</t>
  </si>
  <si>
    <t>金山区</t>
  </si>
  <si>
    <t>上海金山朱泾大光明影城</t>
  </si>
  <si>
    <t>松江区</t>
  </si>
  <si>
    <t>中影南方新干线</t>
  </si>
  <si>
    <t>天河区</t>
  </si>
  <si>
    <t>白云区</t>
  </si>
  <si>
    <t>海王星辰</t>
  </si>
  <si>
    <t>黄埔区</t>
  </si>
  <si>
    <t>百佳超市</t>
  </si>
  <si>
    <t>荔湾区</t>
  </si>
  <si>
    <t>番禺区</t>
  </si>
  <si>
    <t>海珠区</t>
  </si>
  <si>
    <t>高档住宅区</t>
  </si>
  <si>
    <t>广州上影联和电影城</t>
  </si>
  <si>
    <t>威乐斯工业大夏、富华大厦、海珠体育馆、丰华商务中心B区、万宝大厦</t>
  </si>
  <si>
    <t>简美现代家具</t>
  </si>
  <si>
    <t>华润万家</t>
  </si>
  <si>
    <t>永乐家电</t>
  </si>
  <si>
    <t>恒丰电脑城</t>
  </si>
  <si>
    <t>广东二轻职工学院</t>
  </si>
  <si>
    <t>省口腔医院</t>
  </si>
  <si>
    <t>德康药房、繁华药房</t>
  </si>
  <si>
    <t>浙江星光</t>
  </si>
  <si>
    <t>高尚住宅</t>
  </si>
  <si>
    <t>广州太古仓电影城</t>
  </si>
  <si>
    <t>中新大厦，金盛大厦</t>
  </si>
  <si>
    <t>广百新一城，新一佳</t>
  </si>
  <si>
    <t>永乐家电，苏宁电器</t>
  </si>
  <si>
    <t>博皇国际家具</t>
  </si>
  <si>
    <t>恒龙电脑城</t>
  </si>
  <si>
    <t>中山大学，广轻工学院</t>
  </si>
  <si>
    <t>珠江医院，红十字会医院</t>
  </si>
  <si>
    <t>国大药店，保杏堂药店</t>
  </si>
  <si>
    <t>越秀区</t>
  </si>
  <si>
    <t>国美电器、苏宁电器</t>
  </si>
  <si>
    <t>广州华影梅花园影城</t>
  </si>
  <si>
    <t>圣地大厦</t>
  </si>
  <si>
    <t>亿佳百货商场</t>
  </si>
  <si>
    <t>好又多</t>
  </si>
  <si>
    <t>广东舞蹈学院</t>
  </si>
  <si>
    <t>广州振华骨伤医院、白云区医院</t>
  </si>
  <si>
    <t>汇富堂大药房、协和药房</t>
  </si>
  <si>
    <t>同仁堂</t>
  </si>
  <si>
    <t>保利万和</t>
  </si>
  <si>
    <t>★</t>
  </si>
  <si>
    <t>福田区</t>
  </si>
  <si>
    <t>苏宁</t>
  </si>
  <si>
    <t>宝安区</t>
  </si>
  <si>
    <t>罗湖区</t>
  </si>
  <si>
    <t>东门商业圈</t>
  </si>
  <si>
    <t>深圳戏院</t>
  </si>
  <si>
    <t>国贸大厦</t>
  </si>
  <si>
    <t>中海商城</t>
  </si>
  <si>
    <t>深圳市第五人民医院</t>
  </si>
  <si>
    <t>华夏联合</t>
  </si>
  <si>
    <t>大润发</t>
  </si>
  <si>
    <t>龙华医院</t>
  </si>
  <si>
    <t>CBD中央商业圈</t>
  </si>
  <si>
    <t>深圳嘉之华中心影城</t>
  </si>
  <si>
    <t>江苏大厦</t>
  </si>
  <si>
    <t>华润万家，第一世界广场</t>
  </si>
  <si>
    <t>岁宝百货</t>
  </si>
  <si>
    <t>顺电、苏宁</t>
  </si>
  <si>
    <t>海外装饰大厦</t>
  </si>
  <si>
    <t>华强北</t>
  </si>
  <si>
    <t>深圳儿童医院</t>
  </si>
  <si>
    <t>龙岗区</t>
  </si>
  <si>
    <t>深圳时代金球国际影城</t>
  </si>
  <si>
    <t>浙江时代</t>
  </si>
  <si>
    <t>环球物流中心</t>
  </si>
  <si>
    <t>北京红鲤鱼数字院线</t>
  </si>
  <si>
    <t>★★</t>
  </si>
  <si>
    <t>武昌区</t>
  </si>
  <si>
    <t>汉阳区</t>
  </si>
  <si>
    <t>江汉区</t>
  </si>
  <si>
    <t>西园商圈</t>
  </si>
  <si>
    <t>武汉银兴乐天电影城</t>
  </si>
  <si>
    <t>湖北银兴</t>
  </si>
  <si>
    <t>西园商业街、威凯大厦</t>
  </si>
  <si>
    <t>西元商业街</t>
  </si>
  <si>
    <t>艾美特电器生活馆</t>
  </si>
  <si>
    <t>湖北省行政学院</t>
  </si>
  <si>
    <t>阳慷大药房</t>
  </si>
  <si>
    <t>洪山区</t>
  </si>
  <si>
    <t>武汉正华银兴影城</t>
  </si>
  <si>
    <t>中国石油大厦</t>
  </si>
  <si>
    <t>另客街美食购物广场</t>
  </si>
  <si>
    <t>武广商圈</t>
  </si>
  <si>
    <t>武汉世贸环银影城</t>
  </si>
  <si>
    <t>武汉世界贸易大厦</t>
  </si>
  <si>
    <t>世贸广场</t>
  </si>
  <si>
    <t>武展购物广场</t>
  </si>
  <si>
    <t>华中科大同济医学院</t>
  </si>
  <si>
    <t>同济医院</t>
  </si>
  <si>
    <t>司门口商圈</t>
  </si>
  <si>
    <t>武汉江汉环球影城</t>
  </si>
  <si>
    <t>富商大厦</t>
  </si>
  <si>
    <t>广东商城</t>
  </si>
  <si>
    <t>大洋百货</t>
  </si>
  <si>
    <t>四川太平洋</t>
  </si>
  <si>
    <t>武侯区</t>
  </si>
  <si>
    <t>锦江区</t>
  </si>
  <si>
    <t>市中心商圈</t>
  </si>
  <si>
    <t>顺通商务楼</t>
  </si>
  <si>
    <t>冠城广场</t>
  </si>
  <si>
    <t>北京华联</t>
  </si>
  <si>
    <t>四川省第四人民医院</t>
  </si>
  <si>
    <t>高升桥购书中心</t>
  </si>
  <si>
    <t>人民商场武侯分场</t>
  </si>
  <si>
    <t>万科商圈</t>
  </si>
  <si>
    <t>金科大厦</t>
  </si>
  <si>
    <t>万达锦华广场</t>
  </si>
  <si>
    <t>四川师范大学、四川邮电职业技术学院</t>
  </si>
  <si>
    <t>成都第十人民医院、第二惠民医院</t>
  </si>
  <si>
    <t>成都卢米埃来福士影城</t>
  </si>
  <si>
    <t>富森美家居</t>
  </si>
  <si>
    <t>数码广场</t>
  </si>
  <si>
    <t>川大</t>
  </si>
  <si>
    <t>华西医院</t>
  </si>
  <si>
    <t>青羊区</t>
  </si>
  <si>
    <t>成都峨影1958电影城</t>
  </si>
  <si>
    <t>振兴商务中心、E商务空间</t>
  </si>
  <si>
    <t>上海欧意厨卫电器</t>
  </si>
  <si>
    <t>西南财经大学</t>
  </si>
  <si>
    <t>成西医院、武警消防总队总院</t>
  </si>
  <si>
    <t>太极大药房、康福隆平价药房</t>
  </si>
  <si>
    <t>高新区</t>
  </si>
  <si>
    <t>渝中区</t>
  </si>
  <si>
    <t>重庆华谊兄弟电影院(袁家岗店)</t>
  </si>
  <si>
    <t>国华大厦、中新城上城</t>
  </si>
  <si>
    <t>中新城上城</t>
  </si>
  <si>
    <t>香江家具</t>
  </si>
  <si>
    <t>重庆医科大学</t>
  </si>
  <si>
    <t>重庆医科大学附属第一医院</t>
  </si>
  <si>
    <t>石鑫药房、万鑫药房</t>
  </si>
  <si>
    <t>重庆卢米埃盛世金源影城</t>
  </si>
  <si>
    <t>文化艺术中心</t>
  </si>
  <si>
    <t>海宁皮革城</t>
  </si>
  <si>
    <t>永辉超市、</t>
  </si>
  <si>
    <t>居然之家、灯巢</t>
  </si>
  <si>
    <t>工商大学</t>
  </si>
  <si>
    <t>中山医院</t>
  </si>
  <si>
    <t>和平药房</t>
  </si>
  <si>
    <t>江干区</t>
  </si>
  <si>
    <t>庆春广场</t>
  </si>
  <si>
    <t>乐购、屈臣氏</t>
  </si>
  <si>
    <t>五星电器</t>
  </si>
  <si>
    <t>多喜爱、东方家私市场</t>
  </si>
  <si>
    <t>四季春医院</t>
  </si>
  <si>
    <t>海王星辰健康药房</t>
  </si>
  <si>
    <t>余杭区</t>
  </si>
  <si>
    <t>杭州上影国际影城</t>
  </si>
  <si>
    <t>莱蒙商业中心</t>
  </si>
  <si>
    <t>沃尔玛</t>
  </si>
  <si>
    <t>沃莱菲墙纸</t>
  </si>
  <si>
    <t>武林医院</t>
  </si>
  <si>
    <t>西洋桥大药房</t>
  </si>
  <si>
    <t>拱墅区</t>
  </si>
  <si>
    <t>杭州大河比高电影城</t>
  </si>
  <si>
    <t>江苏幸福蓝海院线</t>
  </si>
  <si>
    <t>鹿城区</t>
  </si>
  <si>
    <t>温州雁荡</t>
  </si>
  <si>
    <t>温州白鹿影城</t>
  </si>
  <si>
    <t>瑞安市</t>
  </si>
  <si>
    <t>瑞安光大国际影城</t>
  </si>
  <si>
    <t>黄岩自力电影大世界</t>
  </si>
  <si>
    <t>路桥区</t>
  </si>
  <si>
    <t>临安比高电影城</t>
  </si>
  <si>
    <t>万华广场、公安大楼</t>
  </si>
  <si>
    <t>万华广场</t>
  </si>
  <si>
    <t>浦口区</t>
  </si>
  <si>
    <t>南京弘阳卢米埃影城</t>
  </si>
  <si>
    <t>弘阳大厦</t>
  </si>
  <si>
    <t>太平洋百货</t>
  </si>
  <si>
    <t>太阳红家具</t>
  </si>
  <si>
    <t>鼓楼区</t>
  </si>
  <si>
    <t>湖南路商圈</t>
  </si>
  <si>
    <t>南京和平影视城</t>
  </si>
  <si>
    <t>江苏东方</t>
  </si>
  <si>
    <t>建伟大厦、山百大楼、中环国际广场</t>
  </si>
  <si>
    <t>天安商厦、太平洋百货</t>
  </si>
  <si>
    <t>太平洋百货、金进百货</t>
  </si>
  <si>
    <t>香港城家电总汇</t>
  </si>
  <si>
    <t>红星家具、顺发装潢店</t>
  </si>
  <si>
    <t>五星电器、国美电器</t>
  </si>
  <si>
    <t>中大医院、康美整形美容医院</t>
  </si>
  <si>
    <t>中联大药房、健军药房</t>
  </si>
  <si>
    <t>白下区</t>
  </si>
  <si>
    <t>江宁区</t>
  </si>
  <si>
    <t>人民路商圈</t>
  </si>
  <si>
    <t>通用电器</t>
  </si>
  <si>
    <t>武汉天河</t>
  </si>
  <si>
    <t>邗江区</t>
  </si>
  <si>
    <t>广陵区</t>
  </si>
  <si>
    <t>泗阳县</t>
  </si>
  <si>
    <t>/</t>
    <phoneticPr fontId="8" type="noConversion"/>
  </si>
  <si>
    <t>盐都区</t>
  </si>
  <si>
    <t>滨海县</t>
  </si>
  <si>
    <t>建湖县</t>
  </si>
  <si>
    <t>清河区</t>
  </si>
  <si>
    <t>城阳区</t>
  </si>
  <si>
    <t>李沧区</t>
  </si>
  <si>
    <t>达翁建材市场</t>
  </si>
  <si>
    <t>历下区</t>
  </si>
  <si>
    <t>体育中心商圈</t>
  </si>
  <si>
    <t>济南鲁信影城(体育中心店)</t>
  </si>
  <si>
    <t>山东鲁信</t>
  </si>
  <si>
    <t>金润和商务中心</t>
  </si>
  <si>
    <t>家乐福超市</t>
  </si>
  <si>
    <t>济南玉雅建材总汇</t>
  </si>
  <si>
    <t>阳光大道名牌笔记本专卖</t>
  </si>
  <si>
    <t>济南铁路广播电视大学、天津大学MBA山东班、山大大学网络教育学院、山东建筑大学、山东建筑大学成人教育学院、山东师范大学</t>
  </si>
  <si>
    <t>济南市中心医院、地矿医院、历下医院、山东水利医院、山东省皮肤病医院</t>
  </si>
  <si>
    <t>漱玉平民大药房、三九药店、青岛华壹士大药房、宏济堂、</t>
  </si>
  <si>
    <t>历下商圈</t>
  </si>
  <si>
    <t>济南鲁信影城(家乐福店)</t>
  </si>
  <si>
    <t>山东大厦</t>
  </si>
  <si>
    <t>鲁能泰山广场、贵和购物中心</t>
  </si>
  <si>
    <t>易初莲花超市、家乐福超市</t>
  </si>
  <si>
    <t>巨星新型建材市场</t>
  </si>
  <si>
    <t>山东广播电视大学、山东大学南校区、中国农业大学</t>
  </si>
  <si>
    <t>山东省眼科医院、电力中心医院、儿童医院、山东中医药大学第二附属医院、铁路中心医院、省医科院</t>
  </si>
  <si>
    <t>山东中山药房、中天大药房</t>
  </si>
  <si>
    <t>槐荫区</t>
  </si>
  <si>
    <t>济南鲁信影城(和谐广场店)</t>
  </si>
  <si>
    <t>和谐广场</t>
  </si>
  <si>
    <t>泰山区</t>
  </si>
  <si>
    <t>银泰中心大厦</t>
  </si>
  <si>
    <t>金鼎购物中心</t>
  </si>
  <si>
    <t>德城区</t>
  </si>
  <si>
    <t>银座商城</t>
  </si>
  <si>
    <t>莱城区</t>
  </si>
  <si>
    <t>兰山区</t>
  </si>
  <si>
    <t>山东新世纪</t>
  </si>
  <si>
    <t>人民医院</t>
  </si>
  <si>
    <t>苏宁、国美</t>
  </si>
  <si>
    <t>太港城商圈</t>
  </si>
  <si>
    <t>佛山中影大扬影城</t>
  </si>
  <si>
    <t>太港城</t>
  </si>
  <si>
    <t>南海区</t>
  </si>
  <si>
    <t>南海商圈</t>
  </si>
  <si>
    <t>湖南楚湘</t>
  </si>
  <si>
    <t>端州区</t>
  </si>
  <si>
    <t>星湖国际广场</t>
  </si>
  <si>
    <t>台江区</t>
  </si>
  <si>
    <t>福建中兴</t>
  </si>
  <si>
    <t>新亚大厦、新景大厦</t>
  </si>
  <si>
    <t>东百商场、福州国美电器、东方百货购物中心、五丰大商场</t>
  </si>
  <si>
    <t>好又多屈臣氏</t>
  </si>
  <si>
    <t>国美苏宁永乐</t>
  </si>
  <si>
    <t>祥和家具、东又西生态良品</t>
  </si>
  <si>
    <t>南方数码、国美电器、苏宁电器</t>
  </si>
  <si>
    <t>福建省直属机关业余大学、福建职工大学</t>
  </si>
  <si>
    <t>福建省立医院</t>
  </si>
  <si>
    <t>延春大药房</t>
  </si>
  <si>
    <t>东煌大厦、金诺大厦</t>
  </si>
  <si>
    <t>新华都购物广场</t>
  </si>
  <si>
    <t>富友超市超大超市</t>
  </si>
  <si>
    <t>国美苏宁</t>
  </si>
  <si>
    <t>东又西、鸿鑫家具</t>
  </si>
  <si>
    <t>博赛数码、国美电器、苏宁电器</t>
  </si>
  <si>
    <t>福建广播电视大学</t>
  </si>
  <si>
    <t>福建省中医学院附属第二人民医院</t>
  </si>
  <si>
    <t>惠仁大药房</t>
  </si>
  <si>
    <t>铁道大厦，供销大厦</t>
  </si>
  <si>
    <t>大利嘉城</t>
  </si>
  <si>
    <t>福兴超市，沃尔玛</t>
  </si>
  <si>
    <t>福州博翔电器，永乐生活电器</t>
  </si>
  <si>
    <t>福康家具</t>
  </si>
  <si>
    <t>先驰数码</t>
  </si>
  <si>
    <t>福州医科大学</t>
  </si>
  <si>
    <t>福州医科大学协和医院</t>
  </si>
  <si>
    <t>五一医药药店</t>
  </si>
  <si>
    <t>思明区</t>
  </si>
  <si>
    <t>√</t>
    <phoneticPr fontId="8" type="noConversion"/>
  </si>
  <si>
    <t>蜀山区</t>
  </si>
  <si>
    <t>安庆市</t>
    <phoneticPr fontId="8" type="noConversion"/>
  </si>
  <si>
    <t>琅琊区</t>
  </si>
  <si>
    <t>黄山上影电影城</t>
  </si>
  <si>
    <t>家得利购物广场</t>
    <phoneticPr fontId="8" type="noConversion"/>
  </si>
  <si>
    <t>南开区</t>
  </si>
  <si>
    <t>河西区</t>
  </si>
  <si>
    <t>大唐商圈</t>
  </si>
  <si>
    <t>太平洋百货春熙店、王府井百货、伊藤洋华堂、百盛广场</t>
  </si>
  <si>
    <t>格林集成家居、五金建材经销部</t>
  </si>
  <si>
    <t>西安结核病医院</t>
  </si>
  <si>
    <t>泰生医药连锁公司同康店</t>
  </si>
  <si>
    <t>临潼区</t>
  </si>
  <si>
    <t>小店区</t>
  </si>
  <si>
    <t>内蒙古自治区</t>
  </si>
  <si>
    <t>临河区</t>
  </si>
  <si>
    <t>辽宁北方</t>
  </si>
  <si>
    <t>九州中原院线</t>
  </si>
  <si>
    <t>大东区</t>
  </si>
  <si>
    <t>商业中心</t>
  </si>
  <si>
    <t>沈阳新玛特永乐电影城</t>
  </si>
  <si>
    <t>新宇大厦、翰皇国际商务酒店</t>
  </si>
  <si>
    <t>新玛特购物广场、沃尔玛购物广场</t>
  </si>
  <si>
    <t>新玛特购物广场、大悦城</t>
  </si>
  <si>
    <t>苏宁电器、奔腾电脑工作站</t>
  </si>
  <si>
    <t>东北大药房、维康大药房、同仁堂药房</t>
  </si>
  <si>
    <t>沈北新区</t>
  </si>
  <si>
    <t>沈阳积家国际影城</t>
  </si>
  <si>
    <t>祥瑞大厦</t>
  </si>
  <si>
    <t>积家购物中心、福瑞佳购物广场</t>
  </si>
  <si>
    <t>福瑞佳装饰材料超市</t>
  </si>
  <si>
    <t>沈阳师范大学、沈阳航空航天大学</t>
  </si>
  <si>
    <t>沈阳比高电影城</t>
  </si>
  <si>
    <t>沈波大厦、金香山大厦</t>
  </si>
  <si>
    <t>天润广场</t>
  </si>
  <si>
    <t>中医骨科医院</t>
  </si>
  <si>
    <t>红太阳大药房</t>
  </si>
  <si>
    <t>于洪区</t>
  </si>
  <si>
    <t>沙河口区</t>
  </si>
  <si>
    <t>大连华美影城</t>
  </si>
  <si>
    <t>逸彩城购物中心</t>
  </si>
  <si>
    <t>鞍山市</t>
    <phoneticPr fontId="8" type="noConversion"/>
  </si>
  <si>
    <t>铁东区</t>
  </si>
  <si>
    <t>铁西区</t>
  </si>
  <si>
    <t>青山湖区</t>
  </si>
  <si>
    <t>雨花区</t>
  </si>
  <si>
    <t>梦和商业广场</t>
  </si>
  <si>
    <t>湖南女子大学、湖南税务高等专科学校</t>
  </si>
  <si>
    <t>裕华区</t>
  </si>
  <si>
    <t>河北中联</t>
  </si>
  <si>
    <t>西美商务</t>
  </si>
  <si>
    <t>永辉超市、金马商场、惠买商城，北国商城（大马店）、中华禅茶城</t>
  </si>
  <si>
    <t>永辉超市</t>
  </si>
  <si>
    <t>三佳购物</t>
  </si>
  <si>
    <t>怀特建材城</t>
  </si>
  <si>
    <t>石家庄经济学院</t>
  </si>
  <si>
    <t>医大附院</t>
  </si>
  <si>
    <t>桥西区</t>
  </si>
  <si>
    <t>步行街</t>
  </si>
  <si>
    <t>瑞融国际广场</t>
  </si>
  <si>
    <t>咸宁华谊兄弟国际影城</t>
  </si>
  <si>
    <t>洛阳市</t>
    <phoneticPr fontId="8" type="noConversion"/>
  </si>
  <si>
    <t>长城沃美</t>
  </si>
  <si>
    <t>广西壮族自治区</t>
  </si>
  <si>
    <t>兰州市城关区</t>
  </si>
  <si>
    <t>宁夏回族自治区</t>
  </si>
  <si>
    <t>票房(万)</t>
  </si>
  <si>
    <t>人次(万)</t>
  </si>
  <si>
    <t>佳家源商圈</t>
  </si>
  <si>
    <t>市北区</t>
  </si>
  <si>
    <t>家家悦商圈</t>
  </si>
  <si>
    <t>即墨市</t>
  </si>
  <si>
    <t>佳乐家商圈</t>
  </si>
  <si>
    <t xml:space="preserve"> 影通天下报价单 Quotation</t>
    <phoneticPr fontId="8" type="noConversion"/>
  </si>
  <si>
    <t>精选影通天下2.0报价单 Quotation</t>
    <phoneticPr fontId="8" type="noConversion"/>
  </si>
  <si>
    <t>德基、金鹰</t>
  </si>
  <si>
    <t>友阿世茂商业广场</t>
  </si>
  <si>
    <t>鄞州区</t>
  </si>
  <si>
    <t>东湖区</t>
  </si>
  <si>
    <t>鸿坤商业街</t>
  </si>
  <si>
    <t>北京市大兴区欣旺北大街8号鸿坤广场6层</t>
  </si>
  <si>
    <t>银泰城</t>
  </si>
  <si>
    <t>百联滨江</t>
  </si>
  <si>
    <t>金地商业广场</t>
  </si>
  <si>
    <t>石龙镇</t>
  </si>
  <si>
    <t>莞城区</t>
  </si>
  <si>
    <t>万泰城</t>
  </si>
  <si>
    <t>★★</t>
    <phoneticPr fontId="8" type="noConversion"/>
  </si>
  <si>
    <t>/</t>
    <phoneticPr fontId="8" type="noConversion"/>
  </si>
  <si>
    <t>孝感雅图银兴影院</t>
  </si>
  <si>
    <t>钟祥雅图银兴影院</t>
  </si>
  <si>
    <t>资阳雅图数字影院</t>
  </si>
  <si>
    <t>峨眉山雅图银兴影院</t>
  </si>
  <si>
    <t>国美电器</t>
    <phoneticPr fontId="8" type="noConversion"/>
  </si>
  <si>
    <t>成都太平洋电影城</t>
  </si>
  <si>
    <t>北京华谊兄弟影院(大红门店)</t>
  </si>
  <si>
    <t>上海开元地中海影城</t>
  </si>
  <si>
    <t>西安欢乐小马电影城</t>
  </si>
  <si>
    <t>北京保利万和国际影城(苹果园店)</t>
  </si>
  <si>
    <t>北京搜秀影城</t>
  </si>
  <si>
    <t>南充金球影城</t>
  </si>
  <si>
    <t>徐州银座影城</t>
  </si>
  <si>
    <t>台州大光明影城</t>
  </si>
  <si>
    <t>慈溪欢乐小马电影城</t>
  </si>
  <si>
    <t>淮安欢乐小马电影城</t>
  </si>
  <si>
    <t>徐州上影正翔影城</t>
  </si>
  <si>
    <t>成都欢乐小马电影城</t>
  </si>
  <si>
    <t>南充锦轩国际影城</t>
  </si>
  <si>
    <t>重庆欢乐小马电影城</t>
  </si>
  <si>
    <t>河东区</t>
  </si>
  <si>
    <t>港湾中心</t>
  </si>
  <si>
    <t>海信广场、嘉里汇</t>
  </si>
  <si>
    <t>华润超市</t>
  </si>
  <si>
    <t>登发装饰城</t>
  </si>
  <si>
    <t>天津工业大学</t>
  </si>
  <si>
    <t>天津三中心医院</t>
  </si>
  <si>
    <t>老百姓大药房</t>
  </si>
  <si>
    <t>国美电器</t>
    <phoneticPr fontId="8" type="noConversion"/>
  </si>
  <si>
    <t>成都百丽宫影城华置广场店</t>
    <phoneticPr fontId="8" type="noConversion"/>
  </si>
  <si>
    <t>彩悦城</t>
  </si>
  <si>
    <t>阳光乐园购物中心</t>
  </si>
  <si>
    <t>鹿都国际购物广场</t>
  </si>
  <si>
    <t>世贸平高</t>
  </si>
  <si>
    <t>松江商城、第一百货、平高商场、乐颂坊</t>
  </si>
  <si>
    <t>永乐</t>
  </si>
  <si>
    <t>乐迎门</t>
  </si>
  <si>
    <t>鹿都2楼</t>
  </si>
  <si>
    <t>上海开大</t>
  </si>
  <si>
    <t>松江第一人民医院</t>
  </si>
  <si>
    <t>余天成、复美、雷允上</t>
  </si>
  <si>
    <t>虹桥古玩城</t>
  </si>
  <si>
    <t>汇锦新天地</t>
  </si>
  <si>
    <t>国美</t>
  </si>
  <si>
    <t>纺织学院</t>
  </si>
  <si>
    <t>财富中心</t>
  </si>
  <si>
    <t>振华商厦、尚悦百货</t>
  </si>
  <si>
    <t>家家悦超市</t>
  </si>
  <si>
    <t>振华、三联</t>
  </si>
  <si>
    <t>西哲阳建材市场</t>
  </si>
  <si>
    <t>宝通科技城</t>
  </si>
  <si>
    <t>新元中学</t>
  </si>
  <si>
    <t>海阳市人民医院、中医医院</t>
  </si>
  <si>
    <t>港汇、新华国际</t>
  </si>
  <si>
    <t>大唐、百大、商之都</t>
  </si>
  <si>
    <t>乐购超市、合家福</t>
  </si>
  <si>
    <t>华邦尹塞特</t>
  </si>
  <si>
    <t>爱尔眼科医院</t>
  </si>
  <si>
    <t>泉汇购物广场</t>
  </si>
  <si>
    <t>大润超市</t>
  </si>
  <si>
    <t>天津科技大学 天津财经大学 
天津职业技术师范大学 天津医专高等学院</t>
  </si>
  <si>
    <t>柳林医院 海河医院</t>
  </si>
  <si>
    <t>老百姓大药房 
海王星辰</t>
  </si>
  <si>
    <t>万豪城市广场</t>
  </si>
  <si>
    <t>万豪</t>
  </si>
  <si>
    <t>春园步行街、万豪商场、天虹商场等等</t>
  </si>
  <si>
    <t>天虹</t>
  </si>
  <si>
    <t>通程电器、苏宁电器</t>
  </si>
  <si>
    <t>418建材市场</t>
  </si>
  <si>
    <t>华海3C</t>
  </si>
  <si>
    <t>人文科技学院</t>
  </si>
  <si>
    <t>418医院</t>
  </si>
  <si>
    <t>康熊大药房</t>
  </si>
  <si>
    <t>雨湖区</t>
  </si>
  <si>
    <t>谭城商圈大洋百货</t>
  </si>
  <si>
    <t>白石公馆</t>
  </si>
  <si>
    <t>步步高超市</t>
  </si>
  <si>
    <t>国美电器
苏宁电器
步步高电器</t>
  </si>
  <si>
    <t>湖南科技大学
湘潭大学</t>
  </si>
  <si>
    <t>中心医院
中医院
二医院</t>
  </si>
  <si>
    <t>古田商圈</t>
  </si>
  <si>
    <t>光华商圈</t>
  </si>
  <si>
    <t>大渡口步行街</t>
  </si>
  <si>
    <t>清河新区商圈</t>
  </si>
  <si>
    <t>佛山比高电影城</t>
  </si>
  <si>
    <t>陆家镇启发广场</t>
  </si>
  <si>
    <t>乐购超市</t>
  </si>
  <si>
    <t>四院</t>
  </si>
  <si>
    <t>百家惠</t>
  </si>
  <si>
    <t>昆山中传国际影城</t>
  </si>
  <si>
    <t>339电影城</t>
  </si>
  <si>
    <t>太平洋影城·湘府店</t>
    <phoneticPr fontId="8" type="noConversion"/>
  </si>
  <si>
    <t>大连市青泥商圈</t>
    <phoneticPr fontId="8" type="noConversion"/>
  </si>
  <si>
    <t>大连柏威年购物中心</t>
    <phoneticPr fontId="8" type="noConversion"/>
  </si>
  <si>
    <t xml:space="preserve">大连理工大学市内校区东院 </t>
    <phoneticPr fontId="8" type="noConversion"/>
  </si>
  <si>
    <t>大连市第四人民医院福泉街门诊</t>
    <phoneticPr fontId="8" type="noConversion"/>
  </si>
  <si>
    <t>房山绿地缤纷城</t>
    <phoneticPr fontId="8" type="noConversion"/>
  </si>
  <si>
    <t>武侯商区</t>
  </si>
  <si>
    <t>龙湖金楠天街购物中心</t>
  </si>
  <si>
    <t>李村商圈</t>
  </si>
  <si>
    <t>百通大厦、苏宁商务楼</t>
  </si>
  <si>
    <t>银座和谐广场、乐客城、北方国贸、利客来、崂山百货、奥克斯广场</t>
  </si>
  <si>
    <t>东李鞋城、欧尚</t>
  </si>
  <si>
    <t>飞拉利</t>
  </si>
  <si>
    <t>青岛财经职业学校、山东外贸职业学院、青岛酒店管理学院、青岛恒星职业学院、中国海洋大学</t>
  </si>
  <si>
    <t>青岛市第八人民医院、新阳光妇产医院、四零一医院</t>
  </si>
  <si>
    <t>国风大药房、百草厅大药房、忠善堂大药房、同仁堂</t>
  </si>
  <si>
    <t>芜湖美好生活广场</t>
  </si>
  <si>
    <t>SFC上影影城北京房山店</t>
  </si>
  <si>
    <t>徐州市</t>
    <phoneticPr fontId="8" type="noConversion"/>
  </si>
  <si>
    <t>怡康大药房</t>
  </si>
  <si>
    <t>河南奥斯卡</t>
  </si>
  <si>
    <t>北京朝阳区劲松中街404楼</t>
  </si>
  <si>
    <t>京客隆劲松商场</t>
  </si>
  <si>
    <t>华大中医院</t>
  </si>
  <si>
    <t>中房金谊广场</t>
  </si>
  <si>
    <t>优尚天地广场</t>
  </si>
  <si>
    <t>金鹰购物中心</t>
  </si>
  <si>
    <t>五行电器</t>
  </si>
  <si>
    <t>实验小学
建设广播大学</t>
  </si>
  <si>
    <t>昆山市第一人民医院</t>
  </si>
  <si>
    <t>红豆万花城</t>
  </si>
  <si>
    <t>★</t>
    <phoneticPr fontId="8" type="noConversion"/>
  </si>
  <si>
    <t>合肥长江剧院</t>
  </si>
  <si>
    <t>博方广场，伊东商城</t>
  </si>
  <si>
    <t>教育园区</t>
  </si>
  <si>
    <t>兴庆区</t>
  </si>
  <si>
    <t>宁夏银川市兴庆区公园街5号</t>
  </si>
  <si>
    <t>国贸商务中心</t>
  </si>
  <si>
    <t>青春国际酒店、中山公园、光明广场、大会堂</t>
  </si>
  <si>
    <t>慈铭体检中心</t>
    <phoneticPr fontId="8" type="noConversion"/>
  </si>
  <si>
    <t>北京劲松电影院</t>
  </si>
  <si>
    <t>上海金谊华夏影城</t>
  </si>
  <si>
    <t>南京华夏优尚国际影城</t>
  </si>
  <si>
    <t>金华光影MAX巨幕影城</t>
  </si>
  <si>
    <t>金华佳艺影城</t>
  </si>
  <si>
    <t>合肥时代金球影城</t>
  </si>
  <si>
    <t>合肥花冲影城</t>
  </si>
  <si>
    <t>中影·雷纳国际影城</t>
  </si>
  <si>
    <t>兰州天籁华夏国际影城</t>
  </si>
  <si>
    <t>兰州新视界万辉影城</t>
  </si>
  <si>
    <t>兰州格林九七国际电影城</t>
  </si>
  <si>
    <t>宁夏人民国际大会堂影城</t>
  </si>
  <si>
    <t>红旗路、中山路</t>
    <phoneticPr fontId="8" type="noConversion"/>
  </si>
  <si>
    <t>乌鲁木齐市民主路170号</t>
  </si>
  <si>
    <t>亚欣生活广场、汇嘉时代、辰野广场、成功广场</t>
  </si>
  <si>
    <t>汇嘉开心超市、友好超市</t>
  </si>
  <si>
    <t>中泉广场、苏宁</t>
  </si>
  <si>
    <t>赛博数码广场</t>
  </si>
  <si>
    <t>乌鲁木齐市中医院</t>
  </si>
  <si>
    <t>小西门</t>
    <phoneticPr fontId="8" type="noConversion"/>
  </si>
  <si>
    <t>美亚大光明国际影城</t>
    <phoneticPr fontId="8" type="noConversion"/>
  </si>
  <si>
    <t>新民东街</t>
    <phoneticPr fontId="8" type="noConversion"/>
  </si>
  <si>
    <t>七一阳光新城、乐福商场</t>
    <phoneticPr fontId="8" type="noConversion"/>
  </si>
  <si>
    <t>家乐福超市</t>
    <phoneticPr fontId="8" type="noConversion"/>
  </si>
  <si>
    <t>北京路</t>
    <phoneticPr fontId="8" type="noConversion"/>
  </si>
  <si>
    <t>好家乡超市、家乐福超市</t>
    <phoneticPr fontId="8" type="noConversion"/>
  </si>
  <si>
    <t>乌鲁木齐市黄河路127号</t>
    <phoneticPr fontId="8" type="noConversion"/>
  </si>
  <si>
    <t>友好时尚购物、七一阳光购物</t>
    <phoneticPr fontId="8" type="noConversion"/>
  </si>
  <si>
    <t>昌吉市延安北路198号东方广场5F</t>
    <phoneticPr fontId="8" type="noConversion"/>
  </si>
  <si>
    <t>汇嘉开心超市</t>
    <phoneticPr fontId="8" type="noConversion"/>
  </si>
  <si>
    <t>昌吉市人民医院</t>
    <phoneticPr fontId="8" type="noConversion"/>
  </si>
  <si>
    <t>乌鲁木齐市</t>
    <phoneticPr fontId="8" type="noConversion"/>
  </si>
  <si>
    <t>奥斯卡东方国际影城</t>
    <phoneticPr fontId="8" type="noConversion"/>
  </si>
  <si>
    <t>广州星汇电影院</t>
  </si>
  <si>
    <t>上海浦东新世纪影城</t>
  </si>
  <si>
    <t>广州华影青宫电影城</t>
  </si>
  <si>
    <t>新影联华谊兄弟影院(望京华彩店)</t>
  </si>
  <si>
    <t>江西华影国际影城</t>
  </si>
  <si>
    <t>卢米埃北京长楹天街影城</t>
  </si>
  <si>
    <t>西安奥斯卡赛高国际影城</t>
  </si>
  <si>
    <t>北京新华国际影城(大钟寺店)</t>
  </si>
  <si>
    <t>上海大光明影院</t>
  </si>
  <si>
    <t>上海华谊兄弟影院</t>
  </si>
  <si>
    <t>上海星光影城</t>
  </si>
  <si>
    <t>海上国际影城(莘庄店)</t>
  </si>
  <si>
    <t>上海万裕国际影城</t>
  </si>
  <si>
    <t>广州华影万晟国际影城</t>
  </si>
  <si>
    <t>卢米埃绍兴IMAX影城</t>
  </si>
  <si>
    <t>峨影·1958电影城</t>
  </si>
  <si>
    <t>大连CGV星聚汇影城(中山店)</t>
  </si>
  <si>
    <t>西安盛龙奥斯卡影城</t>
  </si>
  <si>
    <t>成都耀莱成龙国际影城</t>
  </si>
  <si>
    <t>郑州升龙国际影城</t>
  </si>
  <si>
    <t>大地数字影院--无锡美港影城</t>
  </si>
  <si>
    <t>天津佳映天越国际影城</t>
  </si>
  <si>
    <t>北京耀莱成龙国际影城(西红门店)</t>
  </si>
  <si>
    <t>东莞光大比高电影城</t>
  </si>
  <si>
    <t>杭州卢米埃影城(庆春银泰店)</t>
  </si>
  <si>
    <t>新时代电影城(高塔旗舰店)</t>
  </si>
  <si>
    <t>兰州华联影城</t>
  </si>
  <si>
    <t>南京大华电影院</t>
  </si>
  <si>
    <t>义乌华夏星空国际影城</t>
  </si>
  <si>
    <t>佳映国际影城(杭州五洲店)</t>
  </si>
  <si>
    <t>北京保利国际影城(龙旗广场店)</t>
  </si>
  <si>
    <t>北京耀莱成龙国际影城(王府井店)</t>
  </si>
  <si>
    <t>郑州奥斯卡新建文影城</t>
  </si>
  <si>
    <t>卢米埃成都魅力之城影城</t>
  </si>
  <si>
    <t>卢米埃成都北城天街影城</t>
  </si>
  <si>
    <t>哈尔滨星光艾美影院</t>
  </si>
  <si>
    <t>北京博纳晶品国际影城万寿路</t>
  </si>
  <si>
    <t>广州太古仓电影库</t>
  </si>
  <si>
    <t>卢米埃南京弘阳广场影城</t>
  </si>
  <si>
    <t>深影凤凰国际影城</t>
  </si>
  <si>
    <t>杭州时代联合影城</t>
  </si>
  <si>
    <t>北京紫光影城</t>
  </si>
  <si>
    <t>西安华大影院</t>
  </si>
  <si>
    <t>天津鸿泰影城</t>
  </si>
  <si>
    <t>广影天籁巨幕影城</t>
  </si>
  <si>
    <t>汕头横店影视电影城</t>
  </si>
  <si>
    <t>英皇UA珠海富华里影院</t>
  </si>
  <si>
    <t>上海太禾影院</t>
  </si>
  <si>
    <t>海上国际影城(百联南桥店)</t>
  </si>
  <si>
    <t>保利国际影城(昆山文化艺术中心店)</t>
  </si>
  <si>
    <t>卢米埃北京芳草地影城</t>
  </si>
  <si>
    <t>CGV星聚汇影城(赣州万象城店)</t>
  </si>
  <si>
    <t>纵横南方国际影城(石厦店)</t>
  </si>
  <si>
    <t>哈尔滨华谊兄弟影城</t>
  </si>
  <si>
    <t>卢米埃武汉凯德1818影城</t>
  </si>
  <si>
    <t>武汉银兴菲林国际影城(佰港城店)</t>
  </si>
  <si>
    <t>武汉耀莱成龙影城(光谷店)</t>
  </si>
  <si>
    <t>上海新世界影城</t>
  </si>
  <si>
    <t>新华银兴国际影城(南昌店)</t>
  </si>
  <si>
    <t>温州新中国影都</t>
  </si>
  <si>
    <t>保定华隶影城</t>
  </si>
  <si>
    <t>上海大光明丽盛影城</t>
  </si>
  <si>
    <t>武汉泛海国际影城</t>
  </si>
  <si>
    <t>哈尔滨九天环球影城</t>
  </si>
  <si>
    <t>CGV星聚汇影城(成都金楠店)</t>
  </si>
  <si>
    <t>台州新时代电影大世界</t>
  </si>
  <si>
    <t>广东顺德卢米埃影城</t>
  </si>
  <si>
    <t>昆明翠园国际影城</t>
  </si>
  <si>
    <t>南通文化宫世纪影城</t>
  </si>
  <si>
    <t>奥斯卡高新影城</t>
  </si>
  <si>
    <t>江苏金陵工人影城</t>
  </si>
  <si>
    <t>杭州比高电影城</t>
  </si>
  <si>
    <t>上海佰迦乐大光明影城</t>
  </si>
  <si>
    <t>汕头合胜影城</t>
  </si>
  <si>
    <t>CGV星聚汇影城(西安胡家庙店)</t>
  </si>
  <si>
    <t>新华国际影城(大兴店)</t>
  </si>
  <si>
    <t>乐山太平洋电影城</t>
  </si>
  <si>
    <t>大光明MG影城</t>
  </si>
  <si>
    <t>陕西西安太平洋影城</t>
  </si>
  <si>
    <t>武汉百老汇影城人(信汇店)</t>
  </si>
  <si>
    <t>广东深圳红石影城(东门店)</t>
  </si>
  <si>
    <t>沈阳华谊兄弟影城(铁西店)</t>
  </si>
  <si>
    <t>南京和平影城</t>
  </si>
  <si>
    <t>17.5厦门今典影城</t>
  </si>
  <si>
    <t>北京博纳天时国际影城(通州店)</t>
  </si>
  <si>
    <t>郑州七天地国际影城</t>
  </si>
  <si>
    <t>哈尔滨金安高宝影城</t>
  </si>
  <si>
    <t>上海比高电影城(宝山店)</t>
  </si>
  <si>
    <t>东莞市时代电影城</t>
  </si>
  <si>
    <t>西安首映新都汇影城</t>
  </si>
  <si>
    <t>西安金地奥斯卡影城</t>
  </si>
  <si>
    <t>上影国际影城百联滨江店</t>
  </si>
  <si>
    <t>成都保利国际影城(复城店)</t>
  </si>
  <si>
    <t>新疆乌鲁木齐和平都会</t>
  </si>
  <si>
    <t>杭州麦迪逊影院</t>
  </si>
  <si>
    <t>深圳太阳数码电影院</t>
  </si>
  <si>
    <t>海上明珠国际影城(中大银泰店)</t>
  </si>
  <si>
    <t>广州市一宫影城</t>
  </si>
  <si>
    <t>华影信和影城</t>
  </si>
  <si>
    <t>湘潭左岸国际电影城</t>
  </si>
  <si>
    <t>东莞火山湖影城</t>
  </si>
  <si>
    <t>上海新四平电影院</t>
  </si>
  <si>
    <t>厦门梦露阿罗海影城</t>
  </si>
  <si>
    <t>吴江红旗影剧院</t>
  </si>
  <si>
    <t>北京世茂国际影城</t>
  </si>
  <si>
    <t>CGV影城无锡盛岸店</t>
  </si>
  <si>
    <t>上影南桥影城(新都汇店)</t>
  </si>
  <si>
    <t>上海左岸国际电影城</t>
  </si>
  <si>
    <t>温州恒隆影城</t>
  </si>
  <si>
    <t>温江太平洋影城(大学城店)</t>
  </si>
  <si>
    <t>海上明珠国际影城(联洋店)</t>
  </si>
  <si>
    <t>上海左岸国际影城(松江店)</t>
  </si>
  <si>
    <t>昆明新亚洲·虹影城</t>
  </si>
  <si>
    <t>咸宁华谊兄弟影院</t>
  </si>
  <si>
    <t>石家庄金熊国际影城</t>
  </si>
  <si>
    <t>广州喜洋时代影城(东圃店)</t>
  </si>
  <si>
    <t>孝感天河国际影城</t>
  </si>
  <si>
    <t>三河燕郊东星国际影城</t>
  </si>
  <si>
    <t>广州火山湖电影城(番禺店)</t>
  </si>
  <si>
    <t>新衡山电影院</t>
  </si>
  <si>
    <t>温州新时代大世界</t>
  </si>
  <si>
    <t>越界影城IMAX(大学城店)</t>
  </si>
  <si>
    <t>临安比高电影院</t>
  </si>
  <si>
    <t>昆明圆通国际影城</t>
  </si>
  <si>
    <t>广州华影星美国际影城</t>
  </si>
  <si>
    <t>搜秀国际影城(中启广场店)</t>
  </si>
  <si>
    <t>天津左岸国际电影城</t>
  </si>
  <si>
    <t>青岛鲁信影城(和谐店)</t>
  </si>
  <si>
    <t>金华时代电影大世界</t>
  </si>
  <si>
    <t>东莞越界思哲影城</t>
  </si>
  <si>
    <t>长沙太平洋电影城(湘府店)</t>
  </si>
  <si>
    <t>江宁星河影城</t>
  </si>
  <si>
    <t>深圳时代金球影城</t>
  </si>
  <si>
    <t>鼎龙达国际影城</t>
  </si>
  <si>
    <t>沈阳比高电影院</t>
  </si>
  <si>
    <t>安庆比高电影城</t>
  </si>
  <si>
    <t>淮安曙光影城</t>
  </si>
  <si>
    <t>苏州梦乐城影城</t>
  </si>
  <si>
    <t>上影国际影城(七宝店)</t>
  </si>
  <si>
    <t>上海曲阳影都</t>
  </si>
  <si>
    <t>深圳一帆影城</t>
  </si>
  <si>
    <t>武汉环银影城</t>
  </si>
  <si>
    <t>沈阳积家影城</t>
  </si>
  <si>
    <t>南昌嘉华时代影城</t>
  </si>
  <si>
    <t>南京中传国际影城(澳林店)</t>
  </si>
  <si>
    <t>北京正华影城</t>
  </si>
  <si>
    <t>武汉光谷正华银兴影城</t>
  </si>
  <si>
    <t>石狮星光国际影城</t>
  </si>
  <si>
    <t>荆州新华天河国际影城</t>
  </si>
  <si>
    <t>东融国际影城(新都店)</t>
  </si>
  <si>
    <t>郑州比高影城</t>
  </si>
  <si>
    <t>大光明CMC影城</t>
  </si>
  <si>
    <t>厦门新中华电影院</t>
  </si>
  <si>
    <t>西安奥斯卡金花影城</t>
  </si>
  <si>
    <t>广州飞影电影城</t>
  </si>
  <si>
    <t>SFC上影影城(房山缤纷城店)</t>
  </si>
  <si>
    <t>重庆越界国际影城(北碚店)</t>
  </si>
  <si>
    <t>西安米格国际影城</t>
  </si>
  <si>
    <t>新疆乌市福润德星光影城</t>
  </si>
  <si>
    <t>北京新华国际影城(良乡店)</t>
  </si>
  <si>
    <t>上海金球影城</t>
  </si>
  <si>
    <t>天津中传国际影城</t>
  </si>
  <si>
    <t>广州车陂泓宇国际影城</t>
  </si>
  <si>
    <t>杭州新华影都</t>
  </si>
  <si>
    <t>邢台金棕榈影城</t>
  </si>
  <si>
    <t>银座鲁信影城(临沂店)</t>
  </si>
  <si>
    <t>北京K酷国际影城</t>
  </si>
  <si>
    <t>潮阳华映影城</t>
  </si>
  <si>
    <t>雅安太平洋电影城</t>
  </si>
  <si>
    <t>深圳中易禾影城(布吉店)</t>
  </si>
  <si>
    <t>上海万裕影城(汇金虹桥天山店)</t>
  </si>
  <si>
    <t>雅图梦空间国际影都</t>
  </si>
  <si>
    <t>上海巨影国际影城</t>
  </si>
  <si>
    <t>重庆越界国际影城(永川店)</t>
  </si>
  <si>
    <t>常州亚细亚影城</t>
  </si>
  <si>
    <t>北京东环影城</t>
  </si>
  <si>
    <t>天津银兴乐天电影城</t>
  </si>
  <si>
    <t>温州大众电影院</t>
  </si>
  <si>
    <t>郑州欢乐世界影城</t>
  </si>
  <si>
    <t>华谊兄弟影院(重庆袁家岗店)</t>
  </si>
  <si>
    <t>天津百丽宫影院</t>
  </si>
  <si>
    <t>陕西汉中中影星美国际影城</t>
  </si>
  <si>
    <t>黄山上影国际影城</t>
  </si>
  <si>
    <t>杭州上影国际影城(沃尔玛店)</t>
  </si>
  <si>
    <t>东莞星汇影城</t>
  </si>
  <si>
    <t>太平洋影城(川师店)</t>
  </si>
  <si>
    <t>中影百誉虎门影城</t>
  </si>
  <si>
    <t>美亚大光明国际影城</t>
  </si>
  <si>
    <t>深圳市博亚影城</t>
  </si>
  <si>
    <t>上海红树林影院</t>
  </si>
  <si>
    <t>17.5青岛艺佳电影城</t>
  </si>
  <si>
    <t>广州左岸国际影城</t>
  </si>
  <si>
    <t>深圳百汇银河影城</t>
  </si>
  <si>
    <t>邯郸新天地影城</t>
  </si>
  <si>
    <t>金棕榈衡百国际影城</t>
  </si>
  <si>
    <t>中影星美德信影城宁波(港隆店)</t>
  </si>
  <si>
    <t>福建海峡影城(原福建省人民剧场店)</t>
  </si>
  <si>
    <t>上海海艺数字影城</t>
  </si>
  <si>
    <t>淮安耀莱成龙影城</t>
  </si>
  <si>
    <t>北京劲松影院</t>
  </si>
  <si>
    <t>兰州倚能假日影城</t>
  </si>
  <si>
    <t>广州上影联和影城</t>
  </si>
  <si>
    <t>石家庄金太狼国际影城</t>
  </si>
  <si>
    <t>张家口中乐影城</t>
  </si>
  <si>
    <t>上海曹杨影院</t>
  </si>
  <si>
    <t>成都太平洋电影城(武侯店)</t>
  </si>
  <si>
    <t>张家港Atmos巨幕电影城</t>
  </si>
  <si>
    <t>绵阳中环电影城</t>
  </si>
  <si>
    <t>海淀工人文化宫</t>
  </si>
  <si>
    <t>成都太平洋影城(金色海蓉店)</t>
  </si>
  <si>
    <t>南京珠江路达砳美影城</t>
  </si>
  <si>
    <t>江西南昌星濠国际影城</t>
  </si>
  <si>
    <t>扬州达麦星美影城</t>
  </si>
  <si>
    <t>温州瑞安光大国际影城</t>
  </si>
  <si>
    <t>熙旺国际影城</t>
  </si>
  <si>
    <t>长沙乐田环奥影城</t>
  </si>
  <si>
    <t>广州天影影城</t>
  </si>
  <si>
    <t>中山比高电影院</t>
  </si>
  <si>
    <t>乐田奥莱国际影城</t>
  </si>
  <si>
    <t>SAS国际影城</t>
  </si>
  <si>
    <t>昆明M&amp;M影城(融城金阶店)</t>
  </si>
  <si>
    <t>广州市摩登电影城</t>
  </si>
  <si>
    <t>苏州独墅湖影剧院</t>
  </si>
  <si>
    <t>福鼎时代金球影城</t>
  </si>
  <si>
    <t>兰州太平洋电影城(华孚泰店)</t>
  </si>
  <si>
    <t>郑州红地毯国际影城</t>
  </si>
  <si>
    <t>新华国际影城(宝盛里店)</t>
  </si>
  <si>
    <t>武汉欢乐小马影城</t>
  </si>
  <si>
    <t>盐城卢米埃影城</t>
  </si>
  <si>
    <t>昆山野马渡影城</t>
  </si>
  <si>
    <t>广州喜洋时代影城(洛溪店)</t>
  </si>
  <si>
    <t>佛山市中影思哲国际影城</t>
  </si>
  <si>
    <t>延边左岸影院</t>
  </si>
  <si>
    <t>安徽合肥国购凯得利影城</t>
  </si>
  <si>
    <t>石家庄金棕榈盛世影城</t>
  </si>
  <si>
    <t>昆山陆家镇中传影城</t>
  </si>
  <si>
    <t>成都九州国际电影院</t>
  </si>
  <si>
    <t>包头天亿国际影城(昆区店)</t>
  </si>
  <si>
    <t>滨文电影大世界</t>
  </si>
  <si>
    <t>株洲美达国际影城</t>
  </si>
  <si>
    <t>无锡洛社镇中传影城</t>
  </si>
  <si>
    <t>南昌煌泰影城</t>
  </si>
  <si>
    <t>北京保利万源影城</t>
  </si>
  <si>
    <t>娄底左岸国际电影城</t>
  </si>
  <si>
    <t>广州喜洋时代影城(星光汇店)</t>
  </si>
  <si>
    <t>奥斯卡爱家影城</t>
  </si>
  <si>
    <t>南通文峰大世界影城</t>
  </si>
  <si>
    <t>深圳市中影百汇影城</t>
  </si>
  <si>
    <t>西安首映国际影城(解放路店)</t>
  </si>
  <si>
    <t>山东鲁信影城(德州银座商城店)</t>
  </si>
  <si>
    <t>苏州时代金球中翔影城</t>
  </si>
  <si>
    <t>新疆昌吉奥斯卡东方国际影城</t>
  </si>
  <si>
    <t>华谊兄弟铜陵天井小镇影院</t>
  </si>
  <si>
    <t>上海英皇UA电影城虹桥天地</t>
  </si>
  <si>
    <t>天津市武清区影剧院</t>
  </si>
  <si>
    <t>汉川时代金球影城</t>
  </si>
  <si>
    <t>成都百丽宫影城(华置广场店)</t>
  </si>
  <si>
    <t>自贡太平洋电影城</t>
  </si>
  <si>
    <t>宁夏人民会堂国际影城</t>
  </si>
  <si>
    <t>合肥左岸国际电影城(原银河影城店)</t>
  </si>
  <si>
    <t>上海儿艺大光明影城</t>
  </si>
  <si>
    <t>南翔比高国际影城</t>
  </si>
  <si>
    <t>遂宁中环电影城</t>
  </si>
  <si>
    <t>西安太平洋影城(临潼店)</t>
  </si>
  <si>
    <t>西安中影星美国际影城(韩森寨店)</t>
  </si>
  <si>
    <t>济南鲁信影城(泺源大街店)</t>
  </si>
  <si>
    <t>长沙JCI湘核影城</t>
  </si>
  <si>
    <t>保利国际影城(慈溪财富店)</t>
  </si>
  <si>
    <t>启东华艺影城</t>
  </si>
  <si>
    <t>邯郸大剧院</t>
  </si>
  <si>
    <t>长治市华龙国际影城</t>
  </si>
  <si>
    <t>山东鲁信影城(体育中心店)</t>
  </si>
  <si>
    <t>镇海时代电影大世界</t>
  </si>
  <si>
    <t>佛山比高电影院</t>
  </si>
  <si>
    <t>四川邻水嘉裕国际影城</t>
  </si>
  <si>
    <t>四川太平洋影城(什邡店)</t>
  </si>
  <si>
    <t>滁州水石国际影城</t>
  </si>
  <si>
    <t>绵阳科技馆中环影城</t>
  </si>
  <si>
    <t>浙江电影院</t>
  </si>
  <si>
    <t>昆山卢米埃星光影城</t>
  </si>
  <si>
    <t>上海佰迦乐大光明影城(新南路店)</t>
  </si>
  <si>
    <t>乐清市中影南虹国际影城</t>
  </si>
  <si>
    <t>鲁信影城(泰安银泰中心店)</t>
  </si>
  <si>
    <t>连云港市黄海影剧院</t>
  </si>
  <si>
    <t>佛山市佰纳影城(南海大沥店)</t>
  </si>
  <si>
    <t>佛山星光国际影城</t>
  </si>
  <si>
    <t>鹤壁裕隆电影城</t>
  </si>
  <si>
    <t>沈阳欢乐国际影城</t>
  </si>
  <si>
    <t>辽宁新玛特永乐电影城</t>
  </si>
  <si>
    <t>仪征国信影城</t>
  </si>
  <si>
    <t>南京江宁优尚影城</t>
  </si>
  <si>
    <t>广州展映龙骏影城</t>
  </si>
  <si>
    <t>乐天新东北影城(松山店)</t>
  </si>
  <si>
    <t>济南鲁信影城家乐福店</t>
  </si>
  <si>
    <t>广州火山湖电影城(东山口店)</t>
  </si>
  <si>
    <t>邯郸华星国际影城</t>
  </si>
  <si>
    <t>鄂尔多斯海润影城</t>
  </si>
  <si>
    <t>无锡硕放影城</t>
  </si>
  <si>
    <t>盘锦东方银座国际影城</t>
  </si>
  <si>
    <t>合肥中传国际影城(摩尔店)</t>
  </si>
  <si>
    <t>新津太平洋电影城</t>
  </si>
  <si>
    <t>沈阳欢乐影城(铁西店)</t>
  </si>
  <si>
    <t>厦门同安电影院</t>
  </si>
  <si>
    <t>深圳博亚影城(民治店)</t>
  </si>
  <si>
    <t>滁州金球影院</t>
  </si>
  <si>
    <t>常德中影大时代影城</t>
  </si>
  <si>
    <t>广元太平洋影城</t>
  </si>
  <si>
    <t>长春雷纳电影城</t>
  </si>
  <si>
    <t>武汉银兴乐天影城(江夏店)</t>
  </si>
  <si>
    <t>重庆百丽宫(协信店)</t>
  </si>
  <si>
    <t>武穴华夏国际影城</t>
  </si>
  <si>
    <t>西安曲江国际影城(临潼店)</t>
  </si>
  <si>
    <t>海淀西杉创意园--中间影院</t>
  </si>
  <si>
    <t>金棕榈世纪影城</t>
  </si>
  <si>
    <t>天津文投国际影城</t>
  </si>
  <si>
    <t>璧山横店影视电影城(璧山店)</t>
  </si>
  <si>
    <t>兰溪时代国际影城</t>
  </si>
  <si>
    <t>乐田华晨影城</t>
  </si>
  <si>
    <t>东海新世纪幸福蓝海影城</t>
  </si>
  <si>
    <t>苏州乐天国际影城</t>
  </si>
  <si>
    <t>汕头佳乐华夏影城</t>
  </si>
  <si>
    <t>南通时代金球影城(高迪店)</t>
  </si>
  <si>
    <t>无锡新影联影城</t>
  </si>
  <si>
    <t>山东鲁信影城(聊城金鼎中心店)</t>
  </si>
  <si>
    <t>中影星美国际影城(长治店)</t>
  </si>
  <si>
    <t>合肥人民影城</t>
  </si>
  <si>
    <t>天津市麦田数字影城</t>
  </si>
  <si>
    <t>东风国际影城</t>
  </si>
  <si>
    <t>广州大学城宝鑫影城</t>
  </si>
  <si>
    <t>上海科技影城</t>
  </si>
  <si>
    <t>辽阳东都影城</t>
  </si>
  <si>
    <t>淮阴蓝海影城</t>
  </si>
  <si>
    <t>邯郸星辰电影城</t>
  </si>
  <si>
    <t>福州西湖影剧院</t>
  </si>
  <si>
    <t>鲁信影城(烟台银座商城店)</t>
  </si>
  <si>
    <t>绵阳中环三台百乐影城</t>
  </si>
  <si>
    <t>临沂大华时代国际影城</t>
  </si>
  <si>
    <t>潇湘国际影城(宜昌店)</t>
  </si>
  <si>
    <t>上海朱泾大光明影城</t>
  </si>
  <si>
    <t>北京鲁信影城(立水桥店)</t>
  </si>
  <si>
    <t>时代华纳国际影城(兴化店)</t>
  </si>
  <si>
    <t>孝昌华夏国际影城</t>
  </si>
  <si>
    <t>衡水中都金棕榈影城(怡然城店)</t>
  </si>
  <si>
    <t>芜湖市比高电影院</t>
  </si>
  <si>
    <t>金华福泰隆电影院</t>
  </si>
  <si>
    <t>通辽市中影星美影城(博雅店)</t>
  </si>
  <si>
    <t>越界电影城(南川店)</t>
  </si>
  <si>
    <t>两江越界国际影城</t>
  </si>
  <si>
    <t>南通时代金球影城(飞越店)</t>
  </si>
  <si>
    <t>西安时代华纳国际影城(启航店)</t>
  </si>
  <si>
    <t>新化比高电影城</t>
  </si>
  <si>
    <t>东莞东翼国际影城</t>
  </si>
  <si>
    <t>福建福州大戏院</t>
  </si>
  <si>
    <t>武安市森宝国际影城</t>
  </si>
  <si>
    <t>常州大剧院保利影城</t>
  </si>
  <si>
    <t>中影菲尔姆国际影城</t>
  </si>
  <si>
    <t>绥化嘉纳影城</t>
  </si>
  <si>
    <t>丰县横店影视电影城</t>
  </si>
  <si>
    <t>临沂东方红影城</t>
  </si>
  <si>
    <t>潮阳茂亨影院</t>
  </si>
  <si>
    <t>凤凰县芒果国际影城</t>
  </si>
  <si>
    <t>安庆宜影影城</t>
  </si>
  <si>
    <t>西田CC影城</t>
  </si>
  <si>
    <t>乌鲁木齐美亚巨幕影城</t>
  </si>
  <si>
    <t>长沙乐田星都国际影城</t>
  </si>
  <si>
    <t>抚顺华谊国际影城</t>
  </si>
  <si>
    <t>海门世纪联华影城</t>
  </si>
  <si>
    <t>大丰华夏影城</t>
  </si>
  <si>
    <t>山西运城九州东星影城</t>
  </si>
  <si>
    <t>山东鲁信影城(莱芜银座商城店)</t>
  </si>
  <si>
    <t>陵水都乐国际影城</t>
  </si>
  <si>
    <t>建湖金地国际影城</t>
  </si>
  <si>
    <t>大明宫IMAX影院</t>
  </si>
  <si>
    <t>长春新天地概念影城</t>
  </si>
  <si>
    <t>安徽合肥解放影城</t>
  </si>
  <si>
    <t>建湖华丰大光明影城</t>
  </si>
  <si>
    <t>广东江门唯亚影城(金华店)</t>
  </si>
  <si>
    <t>雅图数字影院(龙华店)</t>
  </si>
  <si>
    <t>滨海皇家国际影城</t>
  </si>
  <si>
    <t>新疆乌鲁木齐五一电影院</t>
  </si>
  <si>
    <t>汕头市潮南区影嘉电影院</t>
  </si>
  <si>
    <t>兰州虹盛国际影城</t>
  </si>
  <si>
    <t>涿州金棕榈钻石国际影城</t>
  </si>
  <si>
    <t>广东汕头艺都</t>
  </si>
  <si>
    <t>辽中豪林影城</t>
  </si>
  <si>
    <t>衡阳时代金球影城</t>
  </si>
  <si>
    <t>赣榆艾米大地影城</t>
  </si>
  <si>
    <t>雅图银兴四川峨眉影院</t>
  </si>
  <si>
    <t>新范阳影城</t>
  </si>
  <si>
    <t>菏泽创美国际影城</t>
  </si>
  <si>
    <t>鲁信影城(寿光店)</t>
  </si>
  <si>
    <t>星汇数字影院(佛山均安店)</t>
  </si>
  <si>
    <t>汕头市启航影城</t>
  </si>
  <si>
    <t>张家口中影百誉影城</t>
  </si>
  <si>
    <t>阜阳临泉时代影城</t>
  </si>
  <si>
    <t>中兴(青年会)主题影院</t>
  </si>
  <si>
    <t>广州江门唯亚影城(恩平店)</t>
  </si>
  <si>
    <t>石家庄金棕榈澳怡国际影城</t>
  </si>
  <si>
    <t>广州市第二工人文化宫</t>
  </si>
  <si>
    <t>扬州工人影剧院</t>
  </si>
  <si>
    <t>南平炫锐影城</t>
  </si>
  <si>
    <t>云南昆明云大知城星美影院</t>
  </si>
  <si>
    <t>SFC上影影城(长沙绿地中央广场店)</t>
  </si>
  <si>
    <t>德信三杰星美影城</t>
  </si>
  <si>
    <t>SFC上影影城(无锡人民路店)</t>
  </si>
  <si>
    <t>武汉新干线影城</t>
  </si>
  <si>
    <t>永年县洺洲数字影视城</t>
  </si>
  <si>
    <t>泗阳艾米国际电影城</t>
  </si>
  <si>
    <t>金棕榈中都益新影城</t>
  </si>
  <si>
    <t>东莞星晨国际影城</t>
  </si>
  <si>
    <t>福建大剧院电影厅</t>
  </si>
  <si>
    <t>南京金字塔国际影城</t>
  </si>
  <si>
    <t>17.5巴彦淖尔中影国际电影城</t>
  </si>
  <si>
    <t>横店影视·夏飞3D影城</t>
  </si>
  <si>
    <t>鲁信影城(莱钢金茂广场店)</t>
  </si>
  <si>
    <t>广州番禺烽禾影城</t>
  </si>
  <si>
    <t>张家港锦丰镇锦都影城</t>
  </si>
  <si>
    <t>唐山欢乐世界影城</t>
  </si>
  <si>
    <t>舟山埃米主题影城</t>
  </si>
  <si>
    <t>滨海县名尚影城</t>
  </si>
  <si>
    <t>汕头市扬帆影城</t>
  </si>
  <si>
    <t>富锦新天地国际影城</t>
  </si>
  <si>
    <t>泗阳德信影城</t>
  </si>
  <si>
    <t>遵义青春影城</t>
  </si>
  <si>
    <t>雅图银兴影城(安陆分店)</t>
  </si>
  <si>
    <t>盐城建湖电影院</t>
  </si>
  <si>
    <t>张家港大新巨星影城</t>
  </si>
  <si>
    <t>海阳左岸电影城</t>
  </si>
  <si>
    <t>湖北剧院银兴电影城</t>
  </si>
  <si>
    <t>雅图银兴影院(湖北红安分店)</t>
  </si>
  <si>
    <t>绥化森美影城(北林区店)</t>
  </si>
  <si>
    <t>岳西中影嘉莱影城</t>
  </si>
  <si>
    <t>汕头谷饶影地影城</t>
  </si>
  <si>
    <t>句容乐田影城</t>
  </si>
  <si>
    <t>深圳雅图数字影院(梅林店)</t>
  </si>
  <si>
    <t>即墨艺佳圣帝亚电影城</t>
  </si>
  <si>
    <t>雅图影院(四川安岳店)</t>
  </si>
  <si>
    <t>汕头鮀岛影剧院</t>
  </si>
  <si>
    <t>五常市森美影城</t>
  </si>
  <si>
    <t>敖汉旗新惠智新影院</t>
  </si>
  <si>
    <t>武汉银兴星汇维港电影城</t>
  </si>
  <si>
    <t>珲春新天地国际影城</t>
  </si>
  <si>
    <t>汕头市中环数字影院</t>
  </si>
  <si>
    <t>山东省枣庄正天影城</t>
  </si>
  <si>
    <t>中影大扬影城-佛山南海太港城店</t>
  </si>
  <si>
    <t>青岛艺佳映画影城</t>
  </si>
  <si>
    <t>中影星之河影城(番禺南村店)</t>
  </si>
  <si>
    <t>乐陵银座世纪影城</t>
  </si>
  <si>
    <t>舟山六横影城</t>
  </si>
  <si>
    <t>商河鲁信影城</t>
  </si>
  <si>
    <t>宜兴市金字塔数字影院</t>
  </si>
  <si>
    <t>鹤岗嘉纳影城</t>
  </si>
  <si>
    <t>郑州星空影院</t>
  </si>
  <si>
    <t>雅图银兴胡集影院</t>
  </si>
  <si>
    <t>盐城电影院</t>
  </si>
  <si>
    <t>中传亿丰蓝海影城</t>
  </si>
  <si>
    <t>博纳国际影城(土桥店)</t>
  </si>
  <si>
    <t>泰山橙天国际影城</t>
  </si>
  <si>
    <t>虹桥天地购物中心</t>
  </si>
  <si>
    <t>西安市</t>
    <phoneticPr fontId="8" type="noConversion"/>
  </si>
  <si>
    <t>4、按整城售卖，不可拆分；若城市内拆分资源，将加收20%的费用。</t>
    <phoneticPr fontId="8" type="noConversion"/>
  </si>
  <si>
    <t>√</t>
    <phoneticPr fontId="8" type="noConversion"/>
  </si>
  <si>
    <t>√</t>
    <phoneticPr fontId="8" type="noConversion"/>
  </si>
  <si>
    <t>江北区</t>
  </si>
  <si>
    <t>省份</t>
    <phoneticPr fontId="8" type="noConversion"/>
  </si>
  <si>
    <t>平均单厅人次</t>
    <phoneticPr fontId="8" type="noConversion"/>
  </si>
  <si>
    <t>北京新影联·华谊兄弟影院</t>
    <phoneticPr fontId="8" type="noConversion"/>
  </si>
  <si>
    <t>需在上刊前提前五个工作日审核广告小样给法务审核</t>
    <phoneticPr fontId="28" type="noConversion"/>
  </si>
  <si>
    <t>北京新影联东环电影城</t>
    <phoneticPr fontId="8" type="noConversion"/>
  </si>
  <si>
    <t>北京紫光影城</t>
    <phoneticPr fontId="8" type="noConversion"/>
  </si>
  <si>
    <t>北京市</t>
    <phoneticPr fontId="4" type="noConversion"/>
  </si>
  <si>
    <t>北京K酷国际影城</t>
    <phoneticPr fontId="8" type="noConversion"/>
  </si>
  <si>
    <t>√</t>
    <phoneticPr fontId="8" type="noConversion"/>
  </si>
  <si>
    <t>/</t>
    <phoneticPr fontId="8" type="noConversion"/>
  </si>
  <si>
    <t>北京市海淀区宝盛北里西区28号楼兴美生活广场五层</t>
    <phoneticPr fontId="8" type="noConversion"/>
  </si>
  <si>
    <t>需在上刊前提前五个工作日审核广告小样给法务审核</t>
    <phoneticPr fontId="28" type="noConversion"/>
  </si>
  <si>
    <t>需在上刊前提前五个工作日审核广告小样给法务审核</t>
    <phoneticPr fontId="28" type="noConversion"/>
  </si>
  <si>
    <t>大红门商圈</t>
    <phoneticPr fontId="8" type="noConversion"/>
  </si>
  <si>
    <t>北京市丰台区大红门西路26号银泰百货6层</t>
    <phoneticPr fontId="8" type="noConversion"/>
  </si>
  <si>
    <t>自然新天地</t>
    <phoneticPr fontId="8" type="noConversion"/>
  </si>
  <si>
    <t>银泰百货</t>
    <phoneticPr fontId="8" type="noConversion"/>
  </si>
  <si>
    <t>沃尔玛</t>
    <phoneticPr fontId="8" type="noConversion"/>
  </si>
  <si>
    <t>苏宁电器</t>
    <phoneticPr fontId="8" type="noConversion"/>
  </si>
  <si>
    <t>蒙娜丽莎瓷砖</t>
    <phoneticPr fontId="8" type="noConversion"/>
  </si>
  <si>
    <t>嘉事堂药店</t>
    <phoneticPr fontId="8" type="noConversion"/>
  </si>
  <si>
    <t>宋家庄交通枢纽中心</t>
    <phoneticPr fontId="8" type="noConversion"/>
  </si>
  <si>
    <t>北京星博正华影院</t>
    <phoneticPr fontId="8" type="noConversion"/>
  </si>
  <si>
    <t>北京市丰台区宋庄路政馨园三区5、6号楼底商正华影城</t>
    <phoneticPr fontId="8" type="noConversion"/>
  </si>
  <si>
    <t>扑满山</t>
    <phoneticPr fontId="8" type="noConversion"/>
  </si>
  <si>
    <t>京客隆 美廉美 大中电器 物美</t>
    <phoneticPr fontId="8" type="noConversion"/>
  </si>
  <si>
    <t>美廉美等</t>
    <phoneticPr fontId="8" type="noConversion"/>
  </si>
  <si>
    <t>大中电器</t>
    <phoneticPr fontId="8" type="noConversion"/>
  </si>
  <si>
    <t>职业技术学校</t>
    <phoneticPr fontId="8" type="noConversion"/>
  </si>
  <si>
    <t>铁营医院</t>
    <phoneticPr fontId="8" type="noConversion"/>
  </si>
  <si>
    <t>同仁堂</t>
    <phoneticPr fontId="8" type="noConversion"/>
  </si>
  <si>
    <t>北京耀莱成龙国际影城西红门店</t>
    <phoneticPr fontId="8" type="noConversion"/>
  </si>
  <si>
    <t>龙湖长楹天街</t>
    <phoneticPr fontId="8" type="noConversion"/>
  </si>
  <si>
    <t>卢米埃北京长楹天街IMAX影城</t>
    <phoneticPr fontId="8" type="noConversion"/>
  </si>
  <si>
    <t>苹果园商圈</t>
    <phoneticPr fontId="8" type="noConversion"/>
  </si>
  <si>
    <t>北京市石景山区阜石路300号喜隆多新购物中心三层</t>
    <phoneticPr fontId="8" type="noConversion"/>
  </si>
  <si>
    <t>王府井步行街</t>
    <phoneticPr fontId="8" type="noConversion"/>
  </si>
  <si>
    <t>北京市东城区王府井大街301号新燕莎金街购物广场地下一层MB124号</t>
    <phoneticPr fontId="8" type="noConversion"/>
  </si>
  <si>
    <t>北京新燕莎金街购物中心</t>
    <phoneticPr fontId="8" type="noConversion"/>
  </si>
  <si>
    <t>绿地缤纷城</t>
    <phoneticPr fontId="8" type="noConversion"/>
  </si>
  <si>
    <t>北京市房山区拱辰街道天星街1号院7号3F-18</t>
    <phoneticPr fontId="8" type="noConversion"/>
  </si>
  <si>
    <t>房山绿地</t>
    <phoneticPr fontId="8" type="noConversion"/>
  </si>
  <si>
    <t>华远·好天地购物中心</t>
    <phoneticPr fontId="8" type="noConversion"/>
  </si>
  <si>
    <t>北京市通州区梨园镇砖厂南里（华远·好天地购物中心）5号楼301</t>
    <phoneticPr fontId="8" type="noConversion"/>
  </si>
  <si>
    <t>华远·好天地写字楼</t>
    <phoneticPr fontId="8" type="noConversion"/>
  </si>
  <si>
    <t>华远·好天地购物中心；迪卡侬土桥店</t>
    <phoneticPr fontId="8" type="noConversion"/>
  </si>
  <si>
    <t>物美大卖场</t>
    <phoneticPr fontId="8" type="noConversion"/>
  </si>
  <si>
    <t>崇文门</t>
    <phoneticPr fontId="8" type="noConversion"/>
  </si>
  <si>
    <t>正仁大厦、大康大厦</t>
    <phoneticPr fontId="8" type="noConversion"/>
  </si>
  <si>
    <t>新世界、国瑞城</t>
    <phoneticPr fontId="8" type="noConversion"/>
  </si>
  <si>
    <t>广德普惠市场</t>
    <phoneticPr fontId="8" type="noConversion"/>
  </si>
  <si>
    <t>大中电器</t>
    <phoneticPr fontId="8" type="noConversion"/>
  </si>
  <si>
    <t>无</t>
    <phoneticPr fontId="8" type="noConversion"/>
  </si>
  <si>
    <t>万商汇赛格数码城</t>
    <phoneticPr fontId="8" type="noConversion"/>
  </si>
  <si>
    <t>普仁、同仁</t>
    <phoneticPr fontId="8" type="noConversion"/>
  </si>
  <si>
    <t>同仁堂</t>
    <phoneticPr fontId="8" type="noConversion"/>
  </si>
  <si>
    <t>★★</t>
    <phoneticPr fontId="8" type="noConversion"/>
  </si>
  <si>
    <t>★</t>
    <phoneticPr fontId="8" type="noConversion"/>
  </si>
  <si>
    <t>熙旺中心</t>
    <phoneticPr fontId="8" type="noConversion"/>
  </si>
  <si>
    <t>苏宁</t>
    <phoneticPr fontId="8" type="noConversion"/>
  </si>
  <si>
    <t>【独家】</t>
    <phoneticPr fontId="8" type="noConversion"/>
  </si>
  <si>
    <t>淮海路商圈</t>
    <phoneticPr fontId="8" type="noConversion"/>
  </si>
  <si>
    <t>新华联大厦、永新大厦、900大厦、九事复兴大厦</t>
    <phoneticPr fontId="8" type="noConversion"/>
  </si>
  <si>
    <t>百盛、巴黎春天百货、第二百货</t>
    <phoneticPr fontId="8" type="noConversion"/>
  </si>
  <si>
    <t>万德城</t>
    <phoneticPr fontId="8" type="noConversion"/>
  </si>
  <si>
    <t>万德城</t>
    <phoneticPr fontId="8" type="noConversion"/>
  </si>
  <si>
    <t>商业区</t>
    <phoneticPr fontId="8" type="noConversion"/>
  </si>
  <si>
    <t>骏丰国际财富广场</t>
    <phoneticPr fontId="8" type="noConversion"/>
  </si>
  <si>
    <t>海王星辰健康药房</t>
    <phoneticPr fontId="8" type="noConversion"/>
  </si>
  <si>
    <t>√</t>
    <phoneticPr fontId="8" type="noConversion"/>
  </si>
  <si>
    <t>江桥摩尔购物中心、新世界生活广场</t>
    <phoneticPr fontId="8" type="noConversion"/>
  </si>
  <si>
    <t>沃尔玛</t>
    <phoneticPr fontId="8" type="noConversion"/>
  </si>
  <si>
    <t>江桥卫生院</t>
    <phoneticPr fontId="8" type="noConversion"/>
  </si>
  <si>
    <t>海王星辰</t>
    <phoneticPr fontId="8" type="noConversion"/>
  </si>
  <si>
    <t>黄埔区</t>
    <phoneticPr fontId="8" type="noConversion"/>
  </si>
  <si>
    <t>淮海国际广场，嘉华中心，时代广场办公楼</t>
    <phoneticPr fontId="8" type="noConversion"/>
  </si>
  <si>
    <t>上海时代广场，百盛购物中心，华狮广场</t>
    <phoneticPr fontId="8" type="noConversion"/>
  </si>
  <si>
    <t>苏宁电器</t>
    <phoneticPr fontId="8" type="noConversion"/>
  </si>
  <si>
    <t>赛博数码广场</t>
    <phoneticPr fontId="8" type="noConversion"/>
  </si>
  <si>
    <t>上影国际影城七宝店</t>
    <phoneticPr fontId="8" type="noConversion"/>
  </si>
  <si>
    <t>汇恒商务大厦</t>
    <phoneticPr fontId="8" type="noConversion"/>
  </si>
  <si>
    <t>汇恒商务大厦</t>
    <phoneticPr fontId="8" type="noConversion"/>
  </si>
  <si>
    <t>成泰百货</t>
    <phoneticPr fontId="8" type="noConversion"/>
  </si>
  <si>
    <t>南桥新都汇</t>
    <phoneticPr fontId="8" type="noConversion"/>
  </si>
  <si>
    <t>上影国际影城南桥新都汇店</t>
    <phoneticPr fontId="8" type="noConversion"/>
  </si>
  <si>
    <t>南桥新都汇生活广场</t>
    <phoneticPr fontId="8" type="noConversion"/>
  </si>
  <si>
    <t>八佰伴</t>
    <phoneticPr fontId="8" type="noConversion"/>
  </si>
  <si>
    <t>大光明丽盛电影院</t>
    <phoneticPr fontId="8" type="noConversion"/>
  </si>
  <si>
    <t>八佰伴</t>
    <phoneticPr fontId="8" type="noConversion"/>
  </si>
  <si>
    <t>上影国际影城百联滨江店</t>
    <phoneticPr fontId="8" type="noConversion"/>
  </si>
  <si>
    <t>联洋广场</t>
    <phoneticPr fontId="8" type="noConversion"/>
  </si>
  <si>
    <t>红太阳广场</t>
    <phoneticPr fontId="8" type="noConversion"/>
  </si>
  <si>
    <t>红太阳商业广场</t>
    <phoneticPr fontId="8" type="noConversion"/>
  </si>
  <si>
    <t>开元地中海广场</t>
    <phoneticPr fontId="8" type="noConversion"/>
  </si>
  <si>
    <t>虹桥商务区，万科，壳牌，罗氏，冠捷</t>
    <phoneticPr fontId="8" type="noConversion"/>
  </si>
  <si>
    <t>虹桥天地购物中心</t>
    <phoneticPr fontId="8" type="noConversion"/>
  </si>
  <si>
    <t>星河湾商圈</t>
    <phoneticPr fontId="8" type="noConversion"/>
  </si>
  <si>
    <t>浦东星河湾商业街</t>
    <phoneticPr fontId="8" type="noConversion"/>
  </si>
  <si>
    <t>该影院不得超时</t>
    <phoneticPr fontId="8" type="noConversion"/>
  </si>
  <si>
    <t>上海大光明电影院</t>
    <phoneticPr fontId="8" type="noConversion"/>
  </si>
  <si>
    <t>绿地金御广场</t>
    <phoneticPr fontId="8" type="noConversion"/>
  </si>
  <si>
    <t>绿地金御广场</t>
    <phoneticPr fontId="8" type="noConversion"/>
  </si>
  <si>
    <t>吾悦广场</t>
    <phoneticPr fontId="8" type="noConversion"/>
  </si>
  <si>
    <t>上海大光明MG影城</t>
    <phoneticPr fontId="8" type="noConversion"/>
  </si>
  <si>
    <t>世纪联华大卖场（上海青浦店）</t>
    <phoneticPr fontId="8" type="noConversion"/>
  </si>
  <si>
    <t>方太授权专卖店</t>
    <phoneticPr fontId="8" type="noConversion"/>
  </si>
  <si>
    <t>上海青浦建材市场(帕缇欧香苑东区东)</t>
    <phoneticPr fontId="8" type="noConversion"/>
  </si>
  <si>
    <t>上海第二工业大学</t>
    <phoneticPr fontId="8" type="noConversion"/>
  </si>
  <si>
    <t xml:space="preserve">摩尔齿科(吾悦广场旗舰店) </t>
    <phoneticPr fontId="8" type="noConversion"/>
  </si>
  <si>
    <t>好药师大药房(青赵大药房店）</t>
    <phoneticPr fontId="8" type="noConversion"/>
  </si>
  <si>
    <t>上海儿艺大光明影城</t>
    <phoneticPr fontId="8" type="noConversion"/>
  </si>
  <si>
    <t>上海电机学院黄浦校区</t>
    <phoneticPr fontId="8" type="noConversion"/>
  </si>
  <si>
    <t xml:space="preserve">黄浦区传染病医院 </t>
    <phoneticPr fontId="8" type="noConversion"/>
  </si>
  <si>
    <t>童涵春堂(西藏南路店)</t>
    <phoneticPr fontId="8" type="noConversion"/>
  </si>
  <si>
    <t>花都星光荟商圈</t>
    <phoneticPr fontId="8" type="noConversion"/>
  </si>
  <si>
    <t>喜洋时代影城花都星光汇店</t>
    <phoneticPr fontId="8" type="noConversion"/>
  </si>
  <si>
    <t>东圃四季时尚荟商圈</t>
    <phoneticPr fontId="8" type="noConversion"/>
  </si>
  <si>
    <t>喜洋时代影城东圃四季荟店</t>
    <phoneticPr fontId="8" type="noConversion"/>
  </si>
  <si>
    <t>广奥商圈</t>
    <phoneticPr fontId="8" type="noConversion"/>
  </si>
  <si>
    <t>喜洋时代影城洛溪店</t>
    <phoneticPr fontId="8" type="noConversion"/>
  </si>
  <si>
    <t>商业中心</t>
    <phoneticPr fontId="8" type="noConversion"/>
  </si>
  <si>
    <t>广州星汇影城</t>
    <phoneticPr fontId="8" type="noConversion"/>
  </si>
  <si>
    <t>石夏新港商城</t>
    <phoneticPr fontId="8" type="noConversion"/>
  </si>
  <si>
    <t>深圳纵横国际影城</t>
    <phoneticPr fontId="8" type="noConversion"/>
  </si>
  <si>
    <t>南山商圈</t>
    <phoneticPr fontId="8" type="noConversion"/>
  </si>
  <si>
    <t>深圳华影信和影城</t>
    <phoneticPr fontId="8" type="noConversion"/>
  </si>
  <si>
    <t>南山科技园</t>
    <phoneticPr fontId="8" type="noConversion"/>
  </si>
  <si>
    <t>信和购物广场，南山沃尔玛</t>
    <phoneticPr fontId="8" type="noConversion"/>
  </si>
  <si>
    <t>麟恒中心广场</t>
    <phoneticPr fontId="8" type="noConversion"/>
  </si>
  <si>
    <t>万众国际影城横岗店</t>
    <phoneticPr fontId="8" type="noConversion"/>
  </si>
  <si>
    <t>麟恒中心广场</t>
    <phoneticPr fontId="8" type="noConversion"/>
  </si>
  <si>
    <t>√</t>
    <phoneticPr fontId="8" type="noConversion"/>
  </si>
  <si>
    <t>武汉市</t>
    <phoneticPr fontId="8" type="noConversion"/>
  </si>
  <si>
    <t>汉阳人信汇商业中心</t>
    <phoneticPr fontId="8" type="noConversion"/>
  </si>
  <si>
    <t>武汉百老汇影院</t>
    <phoneticPr fontId="8" type="noConversion"/>
  </si>
  <si>
    <t>CBD</t>
    <phoneticPr fontId="8" type="noConversion"/>
  </si>
  <si>
    <t>武汉泛海国际影城</t>
    <phoneticPr fontId="8" type="noConversion"/>
  </si>
  <si>
    <t>泛海城市广场</t>
    <phoneticPr fontId="8" type="noConversion"/>
  </si>
  <si>
    <t>商业、娱乐、休闲区</t>
    <phoneticPr fontId="8" type="noConversion"/>
  </si>
  <si>
    <t>佰港城</t>
    <phoneticPr fontId="8" type="noConversion"/>
  </si>
  <si>
    <t>★★★</t>
    <phoneticPr fontId="8" type="noConversion"/>
  </si>
  <si>
    <t>成都市</t>
    <phoneticPr fontId="8" type="noConversion"/>
  </si>
  <si>
    <t>339项目商圈</t>
    <phoneticPr fontId="8" type="noConversion"/>
  </si>
  <si>
    <t>成都市</t>
    <phoneticPr fontId="8" type="noConversion"/>
  </si>
  <si>
    <t>太平洋影城·金色海蓉店</t>
    <phoneticPr fontId="8" type="noConversion"/>
  </si>
  <si>
    <t>北城天街商圈</t>
    <phoneticPr fontId="8" type="noConversion"/>
  </si>
  <si>
    <t>成都卢米埃龙湖天街影城</t>
    <phoneticPr fontId="8" type="noConversion"/>
  </si>
  <si>
    <t>龙湖北城天天街</t>
    <phoneticPr fontId="8" type="noConversion"/>
  </si>
  <si>
    <t>永辉</t>
    <phoneticPr fontId="8" type="noConversion"/>
  </si>
  <si>
    <t>五块石大卖场</t>
    <phoneticPr fontId="8" type="noConversion"/>
  </si>
  <si>
    <t>万科商圈</t>
    <phoneticPr fontId="8" type="noConversion"/>
  </si>
  <si>
    <t>成都卢米埃魅力城影城</t>
    <phoneticPr fontId="8" type="noConversion"/>
  </si>
  <si>
    <t>万科魅力城</t>
    <phoneticPr fontId="8" type="noConversion"/>
  </si>
  <si>
    <t>太平洋影城·春熙店</t>
    <phoneticPr fontId="8" type="noConversion"/>
  </si>
  <si>
    <t>太平洋影城·武侯店</t>
    <phoneticPr fontId="8" type="noConversion"/>
  </si>
  <si>
    <t>太平洋影城·川师店</t>
    <phoneticPr fontId="8" type="noConversion"/>
  </si>
  <si>
    <t>玉林商圈</t>
    <phoneticPr fontId="8" type="noConversion"/>
  </si>
  <si>
    <t>来福士广场</t>
    <phoneticPr fontId="8" type="noConversion"/>
  </si>
  <si>
    <t>华置广场</t>
    <phoneticPr fontId="8" type="noConversion"/>
  </si>
  <si>
    <t>/</t>
    <phoneticPr fontId="8" type="noConversion"/>
  </si>
  <si>
    <t>江北观音桥商圈</t>
    <phoneticPr fontId="8" type="noConversion"/>
  </si>
  <si>
    <t>协信星光广场</t>
    <phoneticPr fontId="8" type="noConversion"/>
  </si>
  <si>
    <t>重庆百丽宫协信广场店</t>
    <phoneticPr fontId="8" type="noConversion"/>
  </si>
  <si>
    <t>★★</t>
    <phoneticPr fontId="8" type="noConversion"/>
  </si>
  <si>
    <t>杭州市</t>
    <phoneticPr fontId="8" type="noConversion"/>
  </si>
  <si>
    <t>西田城</t>
    <phoneticPr fontId="8" type="noConversion"/>
  </si>
  <si>
    <t>杭州时代联合影城</t>
    <phoneticPr fontId="8" type="noConversion"/>
  </si>
  <si>
    <t>西田城</t>
    <phoneticPr fontId="8" type="noConversion"/>
  </si>
  <si>
    <t>望江国际万泰城</t>
    <phoneticPr fontId="8" type="noConversion"/>
  </si>
  <si>
    <t>杭州麦迪逊影城</t>
    <phoneticPr fontId="8" type="noConversion"/>
  </si>
  <si>
    <t>杭州市</t>
    <phoneticPr fontId="8" type="noConversion"/>
  </si>
  <si>
    <t>佳映IMAX影城</t>
    <phoneticPr fontId="8" type="noConversion"/>
  </si>
  <si>
    <t>印象城</t>
    <phoneticPr fontId="8" type="noConversion"/>
  </si>
  <si>
    <t>浙大紫金港校区</t>
    <phoneticPr fontId="8" type="noConversion"/>
  </si>
  <si>
    <t>中大银泰购物城</t>
    <phoneticPr fontId="8" type="noConversion"/>
  </si>
  <si>
    <t>新华商务楼</t>
    <phoneticPr fontId="8" type="noConversion"/>
  </si>
  <si>
    <t>尚鼎手机卖场</t>
    <phoneticPr fontId="8" type="noConversion"/>
  </si>
  <si>
    <t>杭州家私卖场</t>
    <phoneticPr fontId="8" type="noConversion"/>
  </si>
  <si>
    <t>号丰电脑大卖场</t>
    <phoneticPr fontId="8" type="noConversion"/>
  </si>
  <si>
    <t>杭州甘长中西医结合诊所</t>
    <phoneticPr fontId="8" type="noConversion"/>
  </si>
  <si>
    <t>尽心药店(甘长西苑店)</t>
    <phoneticPr fontId="8" type="noConversion"/>
  </si>
  <si>
    <t>庆春路金融商圈</t>
    <phoneticPr fontId="8" type="noConversion"/>
  </si>
  <si>
    <t>金融大厦、广利大厦、金峰大厦</t>
    <phoneticPr fontId="8" type="noConversion"/>
  </si>
  <si>
    <t>娃哈哈美食城</t>
    <phoneticPr fontId="8" type="noConversion"/>
  </si>
  <si>
    <t>新亚百货商场、园园百货</t>
    <phoneticPr fontId="8" type="noConversion"/>
  </si>
  <si>
    <t>苏宁电器、杭州家电城</t>
    <phoneticPr fontId="8" type="noConversion"/>
  </si>
  <si>
    <t>新新装饰经营部</t>
    <phoneticPr fontId="8" type="noConversion"/>
  </si>
  <si>
    <t>苏宁电器、杭州家电城</t>
    <phoneticPr fontId="8" type="noConversion"/>
  </si>
  <si>
    <t>杭州第一人民医院、杭州市妇幼保健院</t>
    <phoneticPr fontId="8" type="noConversion"/>
  </si>
  <si>
    <t>英大药店</t>
    <phoneticPr fontId="8" type="noConversion"/>
  </si>
  <si>
    <t>南京市</t>
    <phoneticPr fontId="8" type="noConversion"/>
  </si>
  <si>
    <t>南京市</t>
    <phoneticPr fontId="8" type="noConversion"/>
  </si>
  <si>
    <t>新街口商圈</t>
    <phoneticPr fontId="8" type="noConversion"/>
  </si>
  <si>
    <t>南京大华大戏院</t>
    <phoneticPr fontId="8" type="noConversion"/>
  </si>
  <si>
    <t>江苏金陵工人影城</t>
    <phoneticPr fontId="8" type="noConversion"/>
  </si>
  <si>
    <t>华泰证券大厦、天丰大厦</t>
    <phoneticPr fontId="8" type="noConversion"/>
  </si>
  <si>
    <t>时尚莱迪购物广场</t>
    <phoneticPr fontId="8" type="noConversion"/>
  </si>
  <si>
    <t>苏宁电器、五星电器</t>
    <phoneticPr fontId="8" type="noConversion"/>
  </si>
  <si>
    <t>特百惠、舒美居家饰</t>
    <phoneticPr fontId="8" type="noConversion"/>
  </si>
  <si>
    <t>南京广播电视大学</t>
    <phoneticPr fontId="8" type="noConversion"/>
  </si>
  <si>
    <t>百信药房、金陵大药房</t>
    <phoneticPr fontId="8" type="noConversion"/>
  </si>
  <si>
    <t>珠江路</t>
    <phoneticPr fontId="8" type="noConversion"/>
  </si>
  <si>
    <t>新世界</t>
    <phoneticPr fontId="8" type="noConversion"/>
  </si>
  <si>
    <t>农大、工大、铁道学院</t>
    <phoneticPr fontId="8" type="noConversion"/>
  </si>
  <si>
    <t>人民大药房</t>
    <phoneticPr fontId="8" type="noConversion"/>
  </si>
  <si>
    <t>苏州市</t>
    <phoneticPr fontId="8" type="noConversion"/>
  </si>
  <si>
    <t>永旺梦乐城</t>
    <phoneticPr fontId="8" type="noConversion"/>
  </si>
  <si>
    <t>苏州梦乐城影城</t>
    <phoneticPr fontId="8" type="noConversion"/>
  </si>
  <si>
    <t>永旺商场</t>
    <phoneticPr fontId="8" type="noConversion"/>
  </si>
  <si>
    <t>商业区</t>
    <phoneticPr fontId="8" type="noConversion"/>
  </si>
  <si>
    <t>滨江道</t>
    <phoneticPr fontId="8" type="noConversion"/>
  </si>
  <si>
    <t>天津鸿泰影城</t>
    <phoneticPr fontId="8" type="noConversion"/>
  </si>
  <si>
    <t>天津百丽宫影院</t>
    <phoneticPr fontId="8" type="noConversion"/>
  </si>
  <si>
    <t>天津银兴乐天电影城</t>
    <phoneticPr fontId="8" type="noConversion"/>
  </si>
  <si>
    <t>华润超市</t>
    <phoneticPr fontId="8" type="noConversion"/>
  </si>
  <si>
    <t>欧亚达家居</t>
    <phoneticPr fontId="8" type="noConversion"/>
  </si>
  <si>
    <t>51中、民族中学</t>
    <phoneticPr fontId="8" type="noConversion"/>
  </si>
  <si>
    <t>福州市</t>
    <phoneticPr fontId="8" type="noConversion"/>
  </si>
  <si>
    <t>福州海峡影城</t>
    <phoneticPr fontId="8" type="noConversion"/>
  </si>
  <si>
    <t>福州大戏院</t>
    <phoneticPr fontId="8" type="noConversion"/>
  </si>
  <si>
    <t>福州市</t>
    <phoneticPr fontId="8" type="noConversion"/>
  </si>
  <si>
    <t>福建大剧院</t>
    <phoneticPr fontId="8" type="noConversion"/>
  </si>
  <si>
    <t>绍兴市</t>
    <phoneticPr fontId="8" type="noConversion"/>
  </si>
  <si>
    <t>银泰城</t>
    <phoneticPr fontId="8" type="noConversion"/>
  </si>
  <si>
    <t>绍兴卢米埃银泰城IMAX影城</t>
    <phoneticPr fontId="8" type="noConversion"/>
  </si>
  <si>
    <t>嘉兴市</t>
    <phoneticPr fontId="8" type="noConversion"/>
  </si>
  <si>
    <t>台州市</t>
    <phoneticPr fontId="8" type="noConversion"/>
  </si>
  <si>
    <t>黄岩自力电影大世界</t>
    <phoneticPr fontId="8" type="noConversion"/>
  </si>
  <si>
    <t>路桥大光明影城</t>
    <phoneticPr fontId="8" type="noConversion"/>
  </si>
  <si>
    <t>宁波市</t>
    <phoneticPr fontId="8" type="noConversion"/>
  </si>
  <si>
    <t>家乐福</t>
    <phoneticPr fontId="8" type="noConversion"/>
  </si>
  <si>
    <t>苏宁电器</t>
    <phoneticPr fontId="8" type="noConversion"/>
  </si>
  <si>
    <t>温州市</t>
    <phoneticPr fontId="8" type="noConversion"/>
  </si>
  <si>
    <t>金华市</t>
    <phoneticPr fontId="8" type="noConversion"/>
  </si>
  <si>
    <t>★★</t>
    <phoneticPr fontId="8" type="noConversion"/>
  </si>
  <si>
    <t>√</t>
    <phoneticPr fontId="8" type="noConversion"/>
  </si>
  <si>
    <t>华润香阁广场商业体</t>
    <phoneticPr fontId="8" type="noConversion"/>
  </si>
  <si>
    <t>镇江市</t>
    <phoneticPr fontId="8" type="noConversion"/>
  </si>
  <si>
    <t>昆山市</t>
    <phoneticPr fontId="8" type="noConversion"/>
  </si>
  <si>
    <t>昆山市</t>
    <phoneticPr fontId="8" type="noConversion"/>
  </si>
  <si>
    <t>卢米埃昆山影城</t>
    <phoneticPr fontId="8" type="noConversion"/>
  </si>
  <si>
    <t>中信银行、长城国际、波利大厦</t>
    <phoneticPr fontId="8" type="noConversion"/>
  </si>
  <si>
    <t>巴黎春天</t>
    <phoneticPr fontId="8" type="noConversion"/>
  </si>
  <si>
    <t>大润发</t>
    <phoneticPr fontId="8" type="noConversion"/>
  </si>
  <si>
    <t>常州市</t>
    <phoneticPr fontId="8" type="noConversion"/>
  </si>
  <si>
    <t>南通市</t>
    <phoneticPr fontId="8" type="noConversion"/>
  </si>
  <si>
    <t>无锡市</t>
    <phoneticPr fontId="8" type="noConversion"/>
  </si>
  <si>
    <t>香梅硕放商业广场</t>
    <phoneticPr fontId="8" type="noConversion"/>
  </si>
  <si>
    <t>无锡硕放上影国际影城</t>
    <phoneticPr fontId="8" type="noConversion"/>
  </si>
  <si>
    <t>扬州市</t>
    <phoneticPr fontId="8" type="noConversion"/>
  </si>
  <si>
    <t>扬州市</t>
    <phoneticPr fontId="8" type="noConversion"/>
  </si>
  <si>
    <t>扬州工人文化宫影城</t>
    <phoneticPr fontId="8" type="noConversion"/>
  </si>
  <si>
    <t>宜兴丁蜀镇金字塔影城</t>
    <phoneticPr fontId="8" type="noConversion"/>
  </si>
  <si>
    <t>宿迁市</t>
    <phoneticPr fontId="8" type="noConversion"/>
  </si>
  <si>
    <t>泗阳艾米电影城</t>
    <phoneticPr fontId="8" type="noConversion"/>
  </si>
  <si>
    <t>盐城市</t>
    <phoneticPr fontId="8" type="noConversion"/>
  </si>
  <si>
    <t>盐城铜马影城</t>
    <phoneticPr fontId="8" type="noConversion"/>
  </si>
  <si>
    <t>盐城电影院</t>
    <phoneticPr fontId="8" type="noConversion"/>
  </si>
  <si>
    <t>盐城市</t>
    <phoneticPr fontId="8" type="noConversion"/>
  </si>
  <si>
    <t>滨海名尚影城</t>
    <phoneticPr fontId="8" type="noConversion"/>
  </si>
  <si>
    <t>建湖华丰影城</t>
    <phoneticPr fontId="8" type="noConversion"/>
  </si>
  <si>
    <t>淮安市</t>
    <phoneticPr fontId="8" type="noConversion"/>
  </si>
  <si>
    <t>淮安耀莱成龙影城</t>
    <phoneticPr fontId="8" type="noConversion"/>
  </si>
  <si>
    <t>金地广场</t>
    <phoneticPr fontId="8" type="noConversion"/>
  </si>
  <si>
    <t>五星大卖场</t>
    <phoneticPr fontId="8" type="noConversion"/>
  </si>
  <si>
    <t>淮安曙光影城</t>
    <phoneticPr fontId="8" type="noConversion"/>
  </si>
  <si>
    <t>连云港市</t>
    <phoneticPr fontId="8" type="noConversion"/>
  </si>
  <si>
    <t>连云港市</t>
    <phoneticPr fontId="8" type="noConversion"/>
  </si>
  <si>
    <t>连云港东海县新世纪影城</t>
    <phoneticPr fontId="8" type="noConversion"/>
  </si>
  <si>
    <t>张家港大新巨星影城</t>
    <phoneticPr fontId="8" type="noConversion"/>
  </si>
  <si>
    <t>张家港大戏院</t>
    <phoneticPr fontId="8" type="noConversion"/>
  </si>
  <si>
    <t>徐州市</t>
    <phoneticPr fontId="8" type="noConversion"/>
  </si>
  <si>
    <t>青岛市</t>
    <phoneticPr fontId="8" type="noConversion"/>
  </si>
  <si>
    <t>青岛市</t>
    <phoneticPr fontId="8" type="noConversion"/>
  </si>
  <si>
    <t>青岛市</t>
    <phoneticPr fontId="8" type="noConversion"/>
  </si>
  <si>
    <t>青岛艺佳影城</t>
    <phoneticPr fontId="8" type="noConversion"/>
  </si>
  <si>
    <t>利群商厦、家佳源购物中心</t>
    <phoneticPr fontId="8" type="noConversion"/>
  </si>
  <si>
    <t>中联电子信息城</t>
    <phoneticPr fontId="8" type="noConversion"/>
  </si>
  <si>
    <t>青岛农业大学、青岛理工大学琴岛学院</t>
    <phoneticPr fontId="8" type="noConversion"/>
  </si>
  <si>
    <t>鲁信影城青岛李沧店</t>
    <phoneticPr fontId="8" type="noConversion"/>
  </si>
  <si>
    <t>家家悦购物中心</t>
    <phoneticPr fontId="8" type="noConversion"/>
  </si>
  <si>
    <t>齐鲁医院</t>
    <phoneticPr fontId="8" type="noConversion"/>
  </si>
  <si>
    <t>海王星辰</t>
    <phoneticPr fontId="8" type="noConversion"/>
  </si>
  <si>
    <t>★★★</t>
    <phoneticPr fontId="8" type="noConversion"/>
  </si>
  <si>
    <t>即墨佳乐家超市、利群商厦</t>
    <phoneticPr fontId="8" type="noConversion"/>
  </si>
  <si>
    <t>电子信息城</t>
    <phoneticPr fontId="8" type="noConversion"/>
  </si>
  <si>
    <t>即墨市人民医院</t>
    <phoneticPr fontId="8" type="noConversion"/>
  </si>
  <si>
    <t>同仁堂大药房</t>
    <phoneticPr fontId="8" type="noConversion"/>
  </si>
  <si>
    <t>枣庄市</t>
    <phoneticPr fontId="8" type="noConversion"/>
  </si>
  <si>
    <t>枣庄正天影院</t>
    <phoneticPr fontId="8" type="noConversion"/>
  </si>
  <si>
    <t>枣庄市</t>
    <phoneticPr fontId="8" type="noConversion"/>
  </si>
  <si>
    <t>泰安市</t>
    <phoneticPr fontId="8" type="noConversion"/>
  </si>
  <si>
    <t>聊城市</t>
    <phoneticPr fontId="8" type="noConversion"/>
  </si>
  <si>
    <t>德州市</t>
    <phoneticPr fontId="8" type="noConversion"/>
  </si>
  <si>
    <t>莱芜市</t>
    <phoneticPr fontId="8" type="noConversion"/>
  </si>
  <si>
    <t>银座商城</t>
    <phoneticPr fontId="8" type="noConversion"/>
  </si>
  <si>
    <t>莱芜鲁信影城钢城店</t>
    <phoneticPr fontId="8" type="noConversion"/>
  </si>
  <si>
    <t>佳悦酒店</t>
    <phoneticPr fontId="8" type="noConversion"/>
  </si>
  <si>
    <t>银座商城</t>
    <phoneticPr fontId="8" type="noConversion"/>
  </si>
  <si>
    <t>五金大厦</t>
    <phoneticPr fontId="8" type="noConversion"/>
  </si>
  <si>
    <t>宏图三胞</t>
    <phoneticPr fontId="8" type="noConversion"/>
  </si>
  <si>
    <t>莱芜技术学院</t>
    <phoneticPr fontId="8" type="noConversion"/>
  </si>
  <si>
    <t>市医院、中医院</t>
    <phoneticPr fontId="8" type="noConversion"/>
  </si>
  <si>
    <t>益寿堂</t>
    <phoneticPr fontId="8" type="noConversion"/>
  </si>
  <si>
    <t>临沂市</t>
    <phoneticPr fontId="8" type="noConversion"/>
  </si>
  <si>
    <t>和谐广场</t>
    <phoneticPr fontId="8" type="noConversion"/>
  </si>
  <si>
    <t>临沂鲁信影城和谐广场店</t>
    <phoneticPr fontId="8" type="noConversion"/>
  </si>
  <si>
    <t>√</t>
    <phoneticPr fontId="8" type="noConversion"/>
  </si>
  <si>
    <t>奥尔诺财富广场</t>
    <phoneticPr fontId="8" type="noConversion"/>
  </si>
  <si>
    <t>银座超市</t>
    <phoneticPr fontId="8" type="noConversion"/>
  </si>
  <si>
    <t>金鹰家电</t>
    <phoneticPr fontId="8" type="noConversion"/>
  </si>
  <si>
    <t>桃源科技广场</t>
    <phoneticPr fontId="8" type="noConversion"/>
  </si>
  <si>
    <t>临沂大学</t>
    <phoneticPr fontId="8" type="noConversion"/>
  </si>
  <si>
    <t>临沂市</t>
    <phoneticPr fontId="8" type="noConversion"/>
  </si>
  <si>
    <t>临沂东方红影城</t>
    <phoneticPr fontId="8" type="noConversion"/>
  </si>
  <si>
    <t>临沂市</t>
    <phoneticPr fontId="8" type="noConversion"/>
  </si>
  <si>
    <t>百脑汇</t>
    <phoneticPr fontId="8" type="noConversion"/>
  </si>
  <si>
    <t>★★★</t>
    <phoneticPr fontId="8" type="noConversion"/>
  </si>
  <si>
    <t>潍坊市</t>
    <phoneticPr fontId="8" type="noConversion"/>
  </si>
  <si>
    <t>银座鲁信影城寿光店</t>
    <phoneticPr fontId="8" type="noConversion"/>
  </si>
  <si>
    <t>东莞市</t>
    <phoneticPr fontId="8" type="noConversion"/>
  </si>
  <si>
    <t>湖时代城</t>
    <phoneticPr fontId="8" type="noConversion"/>
  </si>
  <si>
    <t>东莞时代电影院</t>
    <phoneticPr fontId="8" type="noConversion"/>
  </si>
  <si>
    <t>东莞星汇电影城</t>
    <phoneticPr fontId="8" type="noConversion"/>
  </si>
  <si>
    <t>中山市</t>
    <phoneticPr fontId="8" type="noConversion"/>
  </si>
  <si>
    <t>皇爵假日广场</t>
    <phoneticPr fontId="8" type="noConversion"/>
  </si>
  <si>
    <t>中山比高电影院</t>
    <phoneticPr fontId="8" type="noConversion"/>
  </si>
  <si>
    <t>佛山市</t>
    <phoneticPr fontId="8" type="noConversion"/>
  </si>
  <si>
    <t>吉之岛商圈</t>
    <phoneticPr fontId="8" type="noConversion"/>
  </si>
  <si>
    <t>顺德卢米埃影城</t>
    <phoneticPr fontId="8" type="noConversion"/>
  </si>
  <si>
    <t>佛山市</t>
    <phoneticPr fontId="8" type="noConversion"/>
  </si>
  <si>
    <t>万象时尚广场</t>
    <phoneticPr fontId="8" type="noConversion"/>
  </si>
  <si>
    <t>万象时尚广场</t>
    <phoneticPr fontId="8" type="noConversion"/>
  </si>
  <si>
    <t>中影菲尔姆国际影城</t>
    <phoneticPr fontId="8" type="noConversion"/>
  </si>
  <si>
    <t>珠海市</t>
    <phoneticPr fontId="8" type="noConversion"/>
  </si>
  <si>
    <t>珠海富华里</t>
    <phoneticPr fontId="8" type="noConversion"/>
  </si>
  <si>
    <t>中海大厦</t>
    <phoneticPr fontId="8" type="noConversion"/>
  </si>
  <si>
    <t>正邦广场</t>
    <phoneticPr fontId="8" type="noConversion"/>
  </si>
  <si>
    <t>友邦建材中心</t>
    <phoneticPr fontId="8" type="noConversion"/>
  </si>
  <si>
    <t>迎宾电脑城</t>
    <phoneticPr fontId="8" type="noConversion"/>
  </si>
  <si>
    <t>中山大学珠海校区</t>
    <phoneticPr fontId="8" type="noConversion"/>
  </si>
  <si>
    <t>珠海市香洲区人民医院</t>
    <phoneticPr fontId="8" type="noConversion"/>
  </si>
  <si>
    <t>嘉仑光彩大药房</t>
    <phoneticPr fontId="8" type="noConversion"/>
  </si>
  <si>
    <t>珠海市</t>
    <phoneticPr fontId="8" type="noConversion"/>
  </si>
  <si>
    <t>肇庆市</t>
    <phoneticPr fontId="8" type="noConversion"/>
  </si>
  <si>
    <t>阳江市</t>
    <phoneticPr fontId="8" type="noConversion"/>
  </si>
  <si>
    <t>江门市</t>
    <phoneticPr fontId="8" type="noConversion"/>
  </si>
  <si>
    <t>江门市</t>
    <phoneticPr fontId="8" type="noConversion"/>
  </si>
  <si>
    <t>厦门市</t>
    <phoneticPr fontId="8" type="noConversion"/>
  </si>
  <si>
    <t>泉州市</t>
    <phoneticPr fontId="8" type="noConversion"/>
  </si>
  <si>
    <t>宁德市</t>
    <phoneticPr fontId="8" type="noConversion"/>
  </si>
  <si>
    <t>南平市</t>
    <phoneticPr fontId="8" type="noConversion"/>
  </si>
  <si>
    <t>漳州市</t>
    <phoneticPr fontId="8" type="noConversion"/>
  </si>
  <si>
    <t>合肥市</t>
    <phoneticPr fontId="8" type="noConversion"/>
  </si>
  <si>
    <t>永辉超市</t>
    <phoneticPr fontId="8" type="noConversion"/>
  </si>
  <si>
    <t>合肥市</t>
    <phoneticPr fontId="8" type="noConversion"/>
  </si>
  <si>
    <t>安庆市</t>
    <phoneticPr fontId="4" type="noConversion"/>
  </si>
  <si>
    <t>金大地</t>
    <phoneticPr fontId="8" type="noConversion"/>
  </si>
  <si>
    <t>安庆比高电影院</t>
    <phoneticPr fontId="8" type="noConversion"/>
  </si>
  <si>
    <t>滁州市</t>
    <phoneticPr fontId="8" type="noConversion"/>
  </si>
  <si>
    <t>黄山市</t>
    <phoneticPr fontId="8" type="noConversion"/>
  </si>
  <si>
    <t>屯溪金融大厦、清华苑</t>
    <phoneticPr fontId="8" type="noConversion"/>
  </si>
  <si>
    <t>世纪联华大卖场</t>
    <phoneticPr fontId="8" type="noConversion"/>
  </si>
  <si>
    <t>飞利浦照明</t>
    <phoneticPr fontId="8" type="noConversion"/>
  </si>
  <si>
    <t>华氏大药房</t>
    <phoneticPr fontId="8" type="noConversion"/>
  </si>
  <si>
    <t>昆明市</t>
    <phoneticPr fontId="8" type="noConversion"/>
  </si>
  <si>
    <t>太平洋影城·西安曲江店</t>
    <phoneticPr fontId="8" type="noConversion"/>
  </si>
  <si>
    <t>华清池商圈</t>
    <phoneticPr fontId="8" type="noConversion"/>
  </si>
  <si>
    <t>太平洋影城·西安临潼店</t>
    <phoneticPr fontId="8" type="noConversion"/>
  </si>
  <si>
    <t>骊山大厦</t>
    <phoneticPr fontId="8" type="noConversion"/>
  </si>
  <si>
    <t>骊山百货商店</t>
    <phoneticPr fontId="8" type="noConversion"/>
  </si>
  <si>
    <t>临潼区中医医院</t>
    <phoneticPr fontId="8" type="noConversion"/>
  </si>
  <si>
    <t xml:space="preserve">福寿堂大药房 </t>
    <phoneticPr fontId="8" type="noConversion"/>
  </si>
  <si>
    <t>胡家庙</t>
    <phoneticPr fontId="8" type="noConversion"/>
  </si>
  <si>
    <t>华东万和城</t>
    <phoneticPr fontId="8" type="noConversion"/>
  </si>
  <si>
    <t>高新商圈</t>
    <phoneticPr fontId="8" type="noConversion"/>
  </si>
  <si>
    <t>旺座国际</t>
    <phoneticPr fontId="8" type="noConversion"/>
  </si>
  <si>
    <t>卜蜂莲花商圈</t>
    <phoneticPr fontId="8" type="noConversion"/>
  </si>
  <si>
    <t>西安电子科技大学</t>
    <phoneticPr fontId="8" type="noConversion"/>
  </si>
  <si>
    <t>高新医院</t>
    <phoneticPr fontId="8" type="noConversion"/>
  </si>
  <si>
    <t>怡康大药房</t>
    <phoneticPr fontId="8" type="noConversion"/>
  </si>
  <si>
    <t>华润万家</t>
    <phoneticPr fontId="8" type="noConversion"/>
  </si>
  <si>
    <t>国美</t>
    <phoneticPr fontId="8" type="noConversion"/>
  </si>
  <si>
    <t>咸宁路汽车城</t>
    <phoneticPr fontId="8" type="noConversion"/>
  </si>
  <si>
    <t>咸宁电力大厦</t>
    <phoneticPr fontId="8" type="noConversion"/>
  </si>
  <si>
    <t>百盛广场</t>
    <phoneticPr fontId="8" type="noConversion"/>
  </si>
  <si>
    <t>大明宫建材城</t>
    <phoneticPr fontId="8" type="noConversion"/>
  </si>
  <si>
    <t>西安纺织学院</t>
    <phoneticPr fontId="8" type="noConversion"/>
  </si>
  <si>
    <t>西京医院</t>
    <phoneticPr fontId="8" type="noConversion"/>
  </si>
  <si>
    <t>太原市</t>
    <phoneticPr fontId="8" type="noConversion"/>
  </si>
  <si>
    <t>巴彦淖尔市</t>
    <phoneticPr fontId="8" type="noConversion"/>
  </si>
  <si>
    <t>17.5巴彦淖尔中影国际电影城</t>
    <phoneticPr fontId="8" type="noConversion"/>
  </si>
  <si>
    <t>巴彦淖尔市</t>
    <phoneticPr fontId="8" type="noConversion"/>
  </si>
  <si>
    <t>通辽市</t>
    <phoneticPr fontId="8" type="noConversion"/>
  </si>
  <si>
    <t>搜秀国际影城中启广场店</t>
    <phoneticPr fontId="8" type="noConversion"/>
  </si>
  <si>
    <t>通辽市</t>
    <phoneticPr fontId="8" type="noConversion"/>
  </si>
  <si>
    <t>哈尔滨市</t>
    <phoneticPr fontId="8" type="noConversion"/>
  </si>
  <si>
    <t>哈尔滨华谊兄弟</t>
    <phoneticPr fontId="8" type="noConversion"/>
  </si>
  <si>
    <t>金安国际影城</t>
    <phoneticPr fontId="8" type="noConversion"/>
  </si>
  <si>
    <t>哈尔滨市</t>
    <phoneticPr fontId="8" type="noConversion"/>
  </si>
  <si>
    <t>沈阳市</t>
    <phoneticPr fontId="8" type="noConversion"/>
  </si>
  <si>
    <t>沈阳市</t>
    <phoneticPr fontId="8" type="noConversion"/>
  </si>
  <si>
    <t>沈阳华谊兄弟影院</t>
    <phoneticPr fontId="8" type="noConversion"/>
  </si>
  <si>
    <t>千缘财富商汇、千缘·新财富大厦、红星国际</t>
    <phoneticPr fontId="8" type="noConversion"/>
  </si>
  <si>
    <t>万达商场、星摩尔购物广场</t>
    <phoneticPr fontId="8" type="noConversion"/>
  </si>
  <si>
    <t>宜家家居</t>
    <phoneticPr fontId="8" type="noConversion"/>
  </si>
  <si>
    <t>国美电器、苏宁电器</t>
    <phoneticPr fontId="8" type="noConversion"/>
  </si>
  <si>
    <t>红星美凯龙</t>
    <phoneticPr fontId="8" type="noConversion"/>
  </si>
  <si>
    <t>沈阳市虹桥医院、维康医院</t>
    <phoneticPr fontId="8" type="noConversion"/>
  </si>
  <si>
    <t>沈阳市</t>
    <phoneticPr fontId="8" type="noConversion"/>
  </si>
  <si>
    <t>大连市</t>
    <phoneticPr fontId="8" type="noConversion"/>
  </si>
  <si>
    <t>CGV星聚汇影城大连中山店</t>
    <phoneticPr fontId="8" type="noConversion"/>
  </si>
  <si>
    <t>大连国际商贸大厦</t>
    <phoneticPr fontId="8" type="noConversion"/>
  </si>
  <si>
    <t>大连鑫泽堂药房大商店</t>
    <phoneticPr fontId="8" type="noConversion"/>
  </si>
  <si>
    <t>南昌市</t>
    <phoneticPr fontId="8" type="noConversion"/>
  </si>
  <si>
    <t>长沙市</t>
    <phoneticPr fontId="8" type="noConversion"/>
  </si>
  <si>
    <t>绿地中央广场</t>
    <phoneticPr fontId="8" type="noConversion"/>
  </si>
  <si>
    <t>娄底市</t>
    <phoneticPr fontId="8" type="noConversion"/>
  </si>
  <si>
    <t>友阿世茂商业广场</t>
    <phoneticPr fontId="8" type="noConversion"/>
  </si>
  <si>
    <t>湘潭市</t>
    <phoneticPr fontId="8" type="noConversion"/>
  </si>
  <si>
    <t>石家庄市</t>
    <phoneticPr fontId="8" type="noConversion"/>
  </si>
  <si>
    <t>永辉超市（小马店）</t>
    <phoneticPr fontId="8" type="noConversion"/>
  </si>
  <si>
    <t>石家庄金太狼4K国际影城</t>
    <phoneticPr fontId="8" type="noConversion"/>
  </si>
  <si>
    <t>石家庄市</t>
    <phoneticPr fontId="8" type="noConversion"/>
  </si>
  <si>
    <t>石家庄金棕榈世纪影城</t>
    <phoneticPr fontId="8" type="noConversion"/>
  </si>
  <si>
    <t>世纪大酒店、金圆大厦</t>
    <phoneticPr fontId="8" type="noConversion"/>
  </si>
  <si>
    <t>新百广场、东购购物中心</t>
    <phoneticPr fontId="8" type="noConversion"/>
  </si>
  <si>
    <t>桥西步行街</t>
    <phoneticPr fontId="8" type="noConversion"/>
  </si>
  <si>
    <t>和平医院、石家庄市中医院、石家庄市第二医院</t>
    <phoneticPr fontId="8" type="noConversion"/>
  </si>
  <si>
    <t>石家庄金棕榈盛世影城</t>
    <phoneticPr fontId="8" type="noConversion"/>
  </si>
  <si>
    <t>先天下商厦</t>
    <phoneticPr fontId="8" type="noConversion"/>
  </si>
  <si>
    <t>河北师范大学东院、河北师大附中、河北师大附小</t>
    <phoneticPr fontId="8" type="noConversion"/>
  </si>
  <si>
    <t>石家庄金棕榈澳怡国际影城</t>
    <phoneticPr fontId="8" type="noConversion"/>
  </si>
  <si>
    <t>澳怡商厦</t>
    <phoneticPr fontId="8" type="noConversion"/>
  </si>
  <si>
    <t>天山海世界</t>
    <phoneticPr fontId="8" type="noConversion"/>
  </si>
  <si>
    <t>金棕榈东尚国际影城</t>
    <phoneticPr fontId="8" type="noConversion"/>
  </si>
  <si>
    <t>石家庄市委、市政府</t>
    <phoneticPr fontId="8" type="noConversion"/>
  </si>
  <si>
    <t>张家口市</t>
    <phoneticPr fontId="4" type="noConversion"/>
  </si>
  <si>
    <t>张家口中乐影城</t>
    <phoneticPr fontId="8" type="noConversion"/>
  </si>
  <si>
    <t>张家口市</t>
    <phoneticPr fontId="8" type="noConversion"/>
  </si>
  <si>
    <t>黄冈市</t>
    <phoneticPr fontId="8" type="noConversion"/>
  </si>
  <si>
    <t>荆州市</t>
    <phoneticPr fontId="8" type="noConversion"/>
  </si>
  <si>
    <t>随州市</t>
    <phoneticPr fontId="8" type="noConversion"/>
  </si>
  <si>
    <t>咸宁市</t>
    <phoneticPr fontId="8" type="noConversion"/>
  </si>
  <si>
    <t>孝感市</t>
    <phoneticPr fontId="8" type="noConversion"/>
  </si>
  <si>
    <t>南充市</t>
    <phoneticPr fontId="8" type="noConversion"/>
  </si>
  <si>
    <t>资阳市</t>
    <phoneticPr fontId="8" type="noConversion"/>
  </si>
  <si>
    <t>宜宾市</t>
    <phoneticPr fontId="8" type="noConversion"/>
  </si>
  <si>
    <t>莱茵河畔</t>
    <phoneticPr fontId="8" type="noConversion"/>
  </si>
  <si>
    <t>莱茵春天购物</t>
    <phoneticPr fontId="8" type="noConversion"/>
  </si>
  <si>
    <t>郑州市</t>
    <phoneticPr fontId="8" type="noConversion"/>
  </si>
  <si>
    <t>橄榄城</t>
    <phoneticPr fontId="8" type="noConversion"/>
  </si>
  <si>
    <t>郑州比高电影院</t>
    <phoneticPr fontId="8" type="noConversion"/>
  </si>
  <si>
    <t>桂林市</t>
    <phoneticPr fontId="8" type="noConversion"/>
  </si>
  <si>
    <t>兰州市</t>
    <phoneticPr fontId="4" type="noConversion"/>
  </si>
  <si>
    <t>银川市</t>
    <phoneticPr fontId="8" type="noConversion"/>
  </si>
  <si>
    <t>银川市</t>
    <phoneticPr fontId="8" type="noConversion"/>
  </si>
  <si>
    <t>体校、艺校</t>
    <phoneticPr fontId="8" type="noConversion"/>
  </si>
  <si>
    <t>银川市</t>
    <phoneticPr fontId="8" type="noConversion"/>
  </si>
  <si>
    <t>乌鲁木齐市新华北路222号金谷大厦3F</t>
    <phoneticPr fontId="8" type="noConversion"/>
  </si>
  <si>
    <t>成功广场、汇丰商场、欧乐星城、世纪金花时代广场</t>
    <phoneticPr fontId="8" type="noConversion"/>
  </si>
  <si>
    <t>中山广场</t>
    <phoneticPr fontId="8" type="noConversion"/>
  </si>
  <si>
    <t>美亚巨幕影城</t>
    <phoneticPr fontId="8" type="noConversion"/>
  </si>
  <si>
    <t>新疆乌鲁木齐市水磨沟区新民东街186号美亚巨幕影城3F</t>
    <phoneticPr fontId="8" type="noConversion"/>
  </si>
  <si>
    <t>新疆乌鲁木齐北京南路433号福润德购物中心3F</t>
    <phoneticPr fontId="8" type="noConversion"/>
  </si>
  <si>
    <t>黄河路</t>
    <phoneticPr fontId="8" type="noConversion"/>
  </si>
  <si>
    <t>五一立体声电影院</t>
    <phoneticPr fontId="8" type="noConversion"/>
  </si>
  <si>
    <t>友好超市、七一酱园超市</t>
    <phoneticPr fontId="8" type="noConversion"/>
  </si>
  <si>
    <t>苏宁、国美、我家电器</t>
    <phoneticPr fontId="8" type="noConversion"/>
  </si>
  <si>
    <t>乌鲁木齐市中医院</t>
    <phoneticPr fontId="8" type="noConversion"/>
  </si>
  <si>
    <t>延安北路</t>
    <phoneticPr fontId="8" type="noConversion"/>
  </si>
  <si>
    <t>汇嘉时代</t>
    <phoneticPr fontId="8" type="noConversion"/>
  </si>
  <si>
    <t>苏宁</t>
    <phoneticPr fontId="8" type="noConversion"/>
  </si>
  <si>
    <t>博纳国际影城通州土桥店</t>
  </si>
  <si>
    <t>英皇UA电影城-上海虹桥天地</t>
  </si>
  <si>
    <t>南京达美影城</t>
  </si>
  <si>
    <t>英皇UA影城珠海富华里</t>
  </si>
  <si>
    <t>镇江市</t>
    <phoneticPr fontId="8" type="noConversion"/>
  </si>
  <si>
    <t>崇川区</t>
  </si>
  <si>
    <t>惠山区</t>
  </si>
  <si>
    <t>无锡百乐广场</t>
    <phoneticPr fontId="8" type="noConversion"/>
  </si>
  <si>
    <t>百乐广场</t>
    <phoneticPr fontId="8" type="noConversion"/>
  </si>
  <si>
    <t>无锡市</t>
    <phoneticPr fontId="8" type="noConversion"/>
  </si>
  <si>
    <t>崇安区</t>
  </si>
  <si>
    <t>上马墩</t>
    <phoneticPr fontId="8" type="noConversion"/>
  </si>
  <si>
    <t>无锡市</t>
    <phoneticPr fontId="4" type="noConversion"/>
  </si>
  <si>
    <t>济南市</t>
    <phoneticPr fontId="8" type="noConversion"/>
  </si>
  <si>
    <t>市中区</t>
  </si>
  <si>
    <t>济南鲁信银座三期店</t>
    <phoneticPr fontId="8" type="noConversion"/>
  </si>
  <si>
    <t>银座写字楼</t>
    <phoneticPr fontId="8" type="noConversion"/>
  </si>
  <si>
    <t>银座电器、国美</t>
    <phoneticPr fontId="8" type="noConversion"/>
  </si>
  <si>
    <t>寿光市</t>
  </si>
  <si>
    <t>芜湖市</t>
    <phoneticPr fontId="8" type="noConversion"/>
  </si>
  <si>
    <t>镜湖区</t>
  </si>
  <si>
    <t>镜湖商圈</t>
    <phoneticPr fontId="8" type="noConversion"/>
  </si>
  <si>
    <t>芜湖市</t>
    <phoneticPr fontId="8" type="noConversion"/>
  </si>
  <si>
    <t>中山区</t>
  </si>
  <si>
    <t>西岗区</t>
  </si>
  <si>
    <t>√</t>
    <phoneticPr fontId="8" type="noConversion"/>
  </si>
  <si>
    <t>南昌市</t>
    <phoneticPr fontId="4" type="noConversion"/>
  </si>
  <si>
    <t>赣州市</t>
    <phoneticPr fontId="8" type="noConversion"/>
  </si>
  <si>
    <t>章贡区</t>
  </si>
  <si>
    <t>华润中心</t>
    <phoneticPr fontId="8" type="noConversion"/>
  </si>
  <si>
    <t>【独家】</t>
    <phoneticPr fontId="8" type="noConversion"/>
  </si>
  <si>
    <t>华润中心•万象城</t>
    <phoneticPr fontId="8" type="noConversion"/>
  </si>
  <si>
    <t>长春市</t>
    <phoneticPr fontId="8" type="noConversion"/>
  </si>
  <si>
    <t>长春市</t>
    <phoneticPr fontId="8" type="noConversion"/>
  </si>
  <si>
    <t>二道区</t>
  </si>
  <si>
    <t>岳麓区</t>
  </si>
  <si>
    <t>人人乐</t>
    <phoneticPr fontId="8" type="noConversion"/>
  </si>
  <si>
    <t>长沙市</t>
    <phoneticPr fontId="8" type="noConversion"/>
  </si>
  <si>
    <t>长沙市</t>
    <phoneticPr fontId="8" type="noConversion"/>
  </si>
  <si>
    <t>市府商圈</t>
    <phoneticPr fontId="8" type="noConversion"/>
  </si>
  <si>
    <t>SFC上影影城长沙岳麓店</t>
    <phoneticPr fontId="8" type="noConversion"/>
  </si>
  <si>
    <t>长沙市</t>
    <phoneticPr fontId="8" type="noConversion"/>
  </si>
  <si>
    <t>万象汇广场</t>
    <phoneticPr fontId="8" type="noConversion"/>
  </si>
  <si>
    <t>万象城</t>
    <phoneticPr fontId="8" type="noConversion"/>
  </si>
  <si>
    <t>万象汇广场</t>
    <phoneticPr fontId="8" type="noConversion"/>
  </si>
  <si>
    <t>长安区</t>
  </si>
  <si>
    <t>北国电器、苏宁电器</t>
    <phoneticPr fontId="8" type="noConversion"/>
  </si>
  <si>
    <t>乐仁堂药房</t>
    <phoneticPr fontId="8" type="noConversion"/>
  </si>
  <si>
    <t>石家庄市第一医院</t>
    <phoneticPr fontId="8" type="noConversion"/>
  </si>
  <si>
    <t>长安建材市场</t>
    <phoneticPr fontId="8" type="noConversion"/>
  </si>
  <si>
    <t>东尚商厦、北国商城</t>
    <phoneticPr fontId="8" type="noConversion"/>
  </si>
  <si>
    <t>乐汇城</t>
    <phoneticPr fontId="8" type="noConversion"/>
  </si>
  <si>
    <t>北国商城</t>
    <phoneticPr fontId="8" type="noConversion"/>
  </si>
  <si>
    <t>省第四医院</t>
    <phoneticPr fontId="8" type="noConversion"/>
  </si>
  <si>
    <t>襄阳市</t>
    <phoneticPr fontId="8" type="noConversion"/>
  </si>
  <si>
    <t>二七区</t>
  </si>
  <si>
    <t>橄榄城</t>
    <phoneticPr fontId="8" type="noConversion"/>
  </si>
  <si>
    <t>郑州市</t>
    <phoneticPr fontId="8" type="noConversion"/>
  </si>
  <si>
    <t>南宁市</t>
    <phoneticPr fontId="8" type="noConversion"/>
  </si>
  <si>
    <t>新市区</t>
  </si>
  <si>
    <t>天山区</t>
  </si>
  <si>
    <t>和平影城</t>
    <phoneticPr fontId="8" type="noConversion"/>
  </si>
  <si>
    <t>水磨沟区</t>
  </si>
  <si>
    <t>福润德星光影城</t>
    <phoneticPr fontId="8" type="noConversion"/>
  </si>
  <si>
    <t>福润德购物中心、乐福商场</t>
    <phoneticPr fontId="8" type="noConversion"/>
  </si>
  <si>
    <t>发布金额小计
（元）</t>
    <phoneticPr fontId="4" type="noConversion"/>
  </si>
  <si>
    <t>精选2.0价格系数</t>
    <phoneticPr fontId="8" type="noConversion"/>
  </si>
  <si>
    <t>套装价格
（元）</t>
    <phoneticPr fontId="4" type="noConversion"/>
  </si>
  <si>
    <t>总费用（不拆分影院）</t>
    <phoneticPr fontId="8" type="noConversion"/>
  </si>
  <si>
    <t>总费用（拆分影院）</t>
    <phoneticPr fontId="8" type="noConversion"/>
  </si>
  <si>
    <t>苏宁易购生活广场</t>
    <phoneticPr fontId="8" type="noConversion"/>
  </si>
  <si>
    <t>苏宁生活广场、车彼村</t>
    <phoneticPr fontId="8" type="noConversion"/>
  </si>
  <si>
    <t>欧洲城</t>
    <phoneticPr fontId="8" type="noConversion"/>
  </si>
  <si>
    <t>无法投放地区性广告</t>
    <phoneticPr fontId="8" type="noConversion"/>
  </si>
  <si>
    <t>人民路商圈</t>
    <phoneticPr fontId="8" type="noConversion"/>
  </si>
  <si>
    <t>中山公园</t>
    <phoneticPr fontId="8" type="noConversion"/>
  </si>
  <si>
    <t>百年港湾奥特莱斯</t>
    <phoneticPr fontId="8" type="noConversion"/>
  </si>
  <si>
    <t>北京市朝阳区朝阳北路常营龙湖长楹天街东区5层9号</t>
    <phoneticPr fontId="8" type="noConversion"/>
  </si>
  <si>
    <t>星座写字楼</t>
    <phoneticPr fontId="8" type="noConversion"/>
  </si>
  <si>
    <t>龙湖长楹天街、华联</t>
    <phoneticPr fontId="8" type="noConversion"/>
  </si>
  <si>
    <t>德爱双语幼儿园</t>
    <phoneticPr fontId="8" type="noConversion"/>
  </si>
  <si>
    <t>CGV星聚汇影城长沙星沙店</t>
    <phoneticPr fontId="8" type="noConversion"/>
  </si>
  <si>
    <t>温州新时代大世界影城</t>
  </si>
  <si>
    <t>SFC上影影城大连百年港湾店</t>
  </si>
  <si>
    <t>常州江南环球港</t>
    <phoneticPr fontId="8" type="noConversion"/>
  </si>
  <si>
    <t>常州江南环球港</t>
    <phoneticPr fontId="8" type="noConversion"/>
  </si>
  <si>
    <t>金鹰聚龙湖购物中心</t>
    <phoneticPr fontId="8" type="noConversion"/>
  </si>
  <si>
    <t>海伦国际</t>
    <phoneticPr fontId="8" type="noConversion"/>
  </si>
  <si>
    <t>CGV星聚汇影城昆明海伦店</t>
    <phoneticPr fontId="8" type="noConversion"/>
  </si>
  <si>
    <t>海伦城市广场</t>
    <phoneticPr fontId="8" type="noConversion"/>
  </si>
  <si>
    <t>长沙CGV星聚汇影城(星沙店)</t>
  </si>
  <si>
    <t>越界影城IMAX(石桥铺店)</t>
  </si>
  <si>
    <t>浦东新区上影河马国际影城</t>
  </si>
  <si>
    <t>温州卡隆影城</t>
  </si>
  <si>
    <t>抚州中影南方影城</t>
  </si>
  <si>
    <t>临桂芒果国际影城</t>
  </si>
  <si>
    <t>盐城卢米埃影城</t>
    <phoneticPr fontId="8" type="noConversion"/>
  </si>
  <si>
    <t>SFC上影影城常州江南环球港店</t>
    <phoneticPr fontId="8" type="noConversion"/>
  </si>
  <si>
    <t>沙坪坝区</t>
  </si>
  <si>
    <t>√</t>
    <phoneticPr fontId="8" type="noConversion"/>
  </si>
  <si>
    <t>第一大道</t>
    <phoneticPr fontId="8" type="noConversion"/>
  </si>
  <si>
    <t>银座商城</t>
    <phoneticPr fontId="8" type="noConversion"/>
  </si>
  <si>
    <t>银座商城超市</t>
    <phoneticPr fontId="8" type="noConversion"/>
  </si>
  <si>
    <t>国美电器</t>
    <phoneticPr fontId="8" type="noConversion"/>
  </si>
  <si>
    <t>烟台市</t>
    <phoneticPr fontId="4" type="noConversion"/>
  </si>
  <si>
    <t>烟台市</t>
    <phoneticPr fontId="8" type="noConversion"/>
  </si>
  <si>
    <t>大唐国际</t>
    <phoneticPr fontId="8" type="noConversion"/>
  </si>
  <si>
    <t>南滨国际广场</t>
    <phoneticPr fontId="8" type="noConversion"/>
  </si>
  <si>
    <t>建湖国际影城</t>
    <phoneticPr fontId="8" type="noConversion"/>
  </si>
  <si>
    <t>湘潭市</t>
    <phoneticPr fontId="4" type="noConversion"/>
  </si>
  <si>
    <t>天津左岸影城</t>
  </si>
  <si>
    <t>海阳左岸国际电影城</t>
  </si>
  <si>
    <t>合肥左岸国际影城</t>
  </si>
  <si>
    <t>湘潭左岸国际影城</t>
  </si>
  <si>
    <t>紫荆广场</t>
    <phoneticPr fontId="8" type="noConversion"/>
  </si>
  <si>
    <t>紫荆广场</t>
    <phoneticPr fontId="8" type="noConversion"/>
  </si>
  <si>
    <t>新华医院</t>
    <phoneticPr fontId="8" type="noConversion"/>
  </si>
  <si>
    <t>新华医院</t>
    <phoneticPr fontId="8" type="noConversion"/>
  </si>
  <si>
    <t>★★</t>
    <phoneticPr fontId="8" type="noConversion"/>
  </si>
  <si>
    <t>东平商圈</t>
    <phoneticPr fontId="8" type="noConversion"/>
  </si>
  <si>
    <t>√</t>
    <phoneticPr fontId="8" type="noConversion"/>
  </si>
  <si>
    <t>和庆商务大厦、隆生半岛广场</t>
    <phoneticPr fontId="8" type="noConversion"/>
  </si>
  <si>
    <t>吉之岛、华贸</t>
    <phoneticPr fontId="8" type="noConversion"/>
  </si>
  <si>
    <t>国美、苏宁</t>
    <phoneticPr fontId="8" type="noConversion"/>
  </si>
  <si>
    <t>黄塘电脑城</t>
    <phoneticPr fontId="8" type="noConversion"/>
  </si>
  <si>
    <t>惠州大学、惠州经济贸易学院</t>
    <phoneticPr fontId="8" type="noConversion"/>
  </si>
  <si>
    <t>第三人民医院、第四人民医院</t>
    <phoneticPr fontId="8" type="noConversion"/>
  </si>
  <si>
    <t>惠州市</t>
    <phoneticPr fontId="8" type="noConversion"/>
  </si>
  <si>
    <t>抚州市</t>
    <phoneticPr fontId="28" type="noConversion"/>
  </si>
  <si>
    <t>抚州市</t>
    <phoneticPr fontId="8" type="noConversion"/>
  </si>
  <si>
    <t>卢米埃上海紫荆影城</t>
  </si>
  <si>
    <t>大地院线玖珑影院</t>
  </si>
  <si>
    <t>中影南方抚州融旺影城</t>
  </si>
  <si>
    <t>华谊兄弟影城惠州店</t>
    <phoneticPr fontId="8" type="noConversion"/>
  </si>
  <si>
    <t>北京市通州区临河里33号楼华业玫瑰商业中心D2号楼三层</t>
    <phoneticPr fontId="8" type="noConversion"/>
  </si>
  <si>
    <t>协信广场</t>
    <phoneticPr fontId="8" type="noConversion"/>
  </si>
  <si>
    <t>华强北</t>
    <phoneticPr fontId="8" type="noConversion"/>
  </si>
  <si>
    <t>√</t>
    <phoneticPr fontId="8" type="noConversion"/>
  </si>
  <si>
    <t>兰州市</t>
    <phoneticPr fontId="8" type="noConversion"/>
  </si>
  <si>
    <t>上海百丽宫影城协信店</t>
  </si>
  <si>
    <t>卢米埃深圳华强北九方IMAX影城</t>
  </si>
  <si>
    <t>兰州(太平洋)华联店</t>
  </si>
  <si>
    <t>兰州(太平洋)华孚泰店</t>
  </si>
  <si>
    <t>凯德天府</t>
    <phoneticPr fontId="8" type="noConversion"/>
  </si>
  <si>
    <t>亿丰时代广场</t>
    <phoneticPr fontId="8" type="noConversion"/>
  </si>
  <si>
    <t>西安奥斯卡阳光国际影城</t>
  </si>
  <si>
    <t>云南昆明CGV(海伦店)</t>
  </si>
  <si>
    <t>侯马市美高影城</t>
  </si>
  <si>
    <t>上海市浦东新区比高电影城(锦绣店)</t>
  </si>
  <si>
    <t>深圳市万厅国际影城</t>
  </si>
  <si>
    <t>越界影城IMAX汽博店</t>
  </si>
  <si>
    <t>崇阳欢乐国际影城</t>
  </si>
  <si>
    <t>盖纳国际影城</t>
  </si>
  <si>
    <t>MC影城(中央时代广场店)</t>
  </si>
  <si>
    <t>德阳太平洋影城(洋洋店)</t>
  </si>
  <si>
    <t>中山市中山华艺影城</t>
  </si>
  <si>
    <t>石家庄市栾城区中都金棕榈太阳城影城</t>
  </si>
  <si>
    <t>佛山烽禾影城(丹灶店)</t>
  </si>
  <si>
    <t>宁夏中宁中影国际影城</t>
  </si>
  <si>
    <t>中影嘉莱国际影城</t>
  </si>
  <si>
    <t>越界影城IMAX(江北嘴店)</t>
  </si>
  <si>
    <t>上海市长宁区虹桥临空影院</t>
  </si>
  <si>
    <t>中影硕峰国际影城</t>
  </si>
  <si>
    <t>湖北省孝感市大悟华夏影城</t>
  </si>
  <si>
    <t>广州市佰纳影城(新塘店)</t>
  </si>
  <si>
    <t>安吉县星世界影城</t>
  </si>
  <si>
    <t>成都百丽宫影城凯德天府店</t>
  </si>
  <si>
    <t>淮安左岸影城</t>
  </si>
  <si>
    <t>深圳一帆影城</t>
    <phoneticPr fontId="8" type="noConversion"/>
  </si>
  <si>
    <t>电联大厦</t>
    <phoneticPr fontId="8" type="noConversion"/>
  </si>
  <si>
    <t>天虹商场</t>
    <phoneticPr fontId="8" type="noConversion"/>
  </si>
  <si>
    <t>沃尔沃</t>
    <phoneticPr fontId="8" type="noConversion"/>
  </si>
  <si>
    <t>布吉高级中学</t>
    <phoneticPr fontId="8" type="noConversion"/>
  </si>
  <si>
    <t>深圳市大芬医院</t>
    <phoneticPr fontId="8" type="noConversion"/>
  </si>
  <si>
    <t>深圳润泽堂药业(大芬分店)</t>
    <phoneticPr fontId="8" type="noConversion"/>
  </si>
  <si>
    <t>/</t>
    <phoneticPr fontId="28" type="noConversion"/>
  </si>
  <si>
    <t>郑州花园奥斯卡影城</t>
  </si>
  <si>
    <t>中影飞尚影城</t>
  </si>
  <si>
    <t>SFC上影影城(大连百年港湾店)</t>
  </si>
  <si>
    <t>长春市欢乐城国际影城</t>
  </si>
  <si>
    <t>深圳市纵横国际影城(天安云谷店)</t>
  </si>
  <si>
    <t>北票金字塔国际电影城</t>
  </si>
  <si>
    <t>苏州中宁大地影城</t>
  </si>
  <si>
    <t>南京世茂滨江蓝海影城</t>
  </si>
  <si>
    <t>随州市乐田影城</t>
  </si>
  <si>
    <t>文成县文化中心影城</t>
  </si>
  <si>
    <t>航通米高梅国际影城</t>
  </si>
  <si>
    <t>银座鲁信影城商河店</t>
    <phoneticPr fontId="8" type="noConversion"/>
  </si>
  <si>
    <t>长泰广场</t>
    <phoneticPr fontId="8" type="noConversion"/>
  </si>
  <si>
    <t>凌空soho</t>
    <phoneticPr fontId="8" type="noConversion"/>
  </si>
  <si>
    <t>天安云谷产业园</t>
    <phoneticPr fontId="8" type="noConversion"/>
  </si>
  <si>
    <t>鎏嘉码头</t>
    <phoneticPr fontId="8" type="noConversion"/>
  </si>
  <si>
    <t>西田邻里中心</t>
    <phoneticPr fontId="8" type="noConversion"/>
  </si>
  <si>
    <t>√</t>
    <phoneticPr fontId="8" type="noConversion"/>
  </si>
  <si>
    <t>州河湾购物广场</t>
    <phoneticPr fontId="8" type="noConversion"/>
  </si>
  <si>
    <t>华悦超市</t>
    <phoneticPr fontId="8" type="noConversion"/>
  </si>
  <si>
    <t>北京现代音乐研修学院
天津体育学院运动与文化艺术学院</t>
    <phoneticPr fontId="8" type="noConversion"/>
  </si>
  <si>
    <t>蓟县人民医院</t>
    <phoneticPr fontId="8" type="noConversion"/>
  </si>
  <si>
    <t>龙岗药店</t>
    <phoneticPr fontId="8" type="noConversion"/>
  </si>
  <si>
    <t>★★</t>
    <phoneticPr fontId="8" type="noConversion"/>
  </si>
  <si>
    <t>西安欢乐小马电影城</t>
    <phoneticPr fontId="8" type="noConversion"/>
  </si>
  <si>
    <t>欧洲城</t>
    <phoneticPr fontId="8" type="noConversion"/>
  </si>
  <si>
    <t>√</t>
    <phoneticPr fontId="8" type="noConversion"/>
  </si>
  <si>
    <t>五马街</t>
    <phoneticPr fontId="8" type="noConversion"/>
  </si>
  <si>
    <t>现代金融商贸区</t>
    <phoneticPr fontId="8" type="noConversion"/>
  </si>
  <si>
    <t>√</t>
    <phoneticPr fontId="8" type="noConversion"/>
  </si>
  <si>
    <t>★★</t>
    <phoneticPr fontId="8" type="noConversion"/>
  </si>
  <si>
    <t>菏泽学院</t>
    <phoneticPr fontId="8" type="noConversion"/>
  </si>
  <si>
    <t>北关医院</t>
    <phoneticPr fontId="8" type="noConversion"/>
  </si>
  <si>
    <t>菏泽市</t>
    <phoneticPr fontId="28" type="noConversion"/>
  </si>
  <si>
    <t>菏泽市</t>
    <phoneticPr fontId="8" type="noConversion"/>
  </si>
  <si>
    <t>滁州水石国际影城</t>
    <phoneticPr fontId="8" type="noConversion"/>
  </si>
  <si>
    <t>新亚洲体育城</t>
    <phoneticPr fontId="8" type="noConversion"/>
  </si>
  <si>
    <t>版筑后街</t>
    <phoneticPr fontId="8" type="noConversion"/>
  </si>
  <si>
    <t>融城金阶</t>
    <phoneticPr fontId="8" type="noConversion"/>
  </si>
  <si>
    <t>新都会</t>
    <phoneticPr fontId="8" type="noConversion"/>
  </si>
  <si>
    <t>★★</t>
    <phoneticPr fontId="8" type="noConversion"/>
  </si>
  <si>
    <t>苏宁电器</t>
    <phoneticPr fontId="8" type="noConversion"/>
  </si>
  <si>
    <t>咸阳职高</t>
    <phoneticPr fontId="8" type="noConversion"/>
  </si>
  <si>
    <t>长武县医院</t>
    <phoneticPr fontId="8" type="noConversion"/>
  </si>
  <si>
    <t>民生医药</t>
    <phoneticPr fontId="8" type="noConversion"/>
  </si>
  <si>
    <t>咸阳市</t>
    <phoneticPr fontId="8" type="noConversion"/>
  </si>
  <si>
    <t>东胜区</t>
  </si>
  <si>
    <t>民生广场</t>
  </si>
  <si>
    <t>通九大厦、中央商务大厦、巨力大厦、兴泰大厦</t>
    <phoneticPr fontId="8" type="noConversion"/>
  </si>
  <si>
    <t>北国新天地商场、民生广场商场、购物中心商场、每天百货、天润城市广场、宝如意商城、时达商城</t>
    <phoneticPr fontId="8" type="noConversion"/>
  </si>
  <si>
    <t>沃尔玛、美特好、华研超市、每天超市、大兴早市、再就业市场</t>
    <phoneticPr fontId="8" type="noConversion"/>
  </si>
  <si>
    <t>苏宁电器、福海家电</t>
    <phoneticPr fontId="8" type="noConversion"/>
  </si>
  <si>
    <t>陶瓷一条街</t>
  </si>
  <si>
    <t>星光数码城</t>
  </si>
  <si>
    <t>鄂尔多斯大学（旧）                            鄂尔多斯电大（旧）</t>
  </si>
  <si>
    <t>鄂尔多斯中心医院、广厦医院</t>
  </si>
  <si>
    <t>京顺药店、汇康药店、伊克昭药店、东胜大药房</t>
  </si>
  <si>
    <t>鄂尔多斯市</t>
    <phoneticPr fontId="4" type="noConversion"/>
  </si>
  <si>
    <t>鄂尔多斯市</t>
    <phoneticPr fontId="8" type="noConversion"/>
  </si>
  <si>
    <t>南岗区</t>
  </si>
  <si>
    <t>√</t>
    <phoneticPr fontId="8" type="noConversion"/>
  </si>
  <si>
    <t>衡阳市</t>
    <phoneticPr fontId="8" type="noConversion"/>
  </si>
  <si>
    <t>张家口市</t>
    <phoneticPr fontId="4" type="noConversion"/>
  </si>
  <si>
    <t>海阳市</t>
    <phoneticPr fontId="4" type="noConversion"/>
  </si>
  <si>
    <t>芝罘区</t>
    <phoneticPr fontId="4" type="noConversion"/>
  </si>
  <si>
    <t>上影河马国际影城</t>
  </si>
  <si>
    <t>上影虹桥临空国际影城</t>
  </si>
  <si>
    <t>深圳纵横国际影城天安云谷店</t>
  </si>
  <si>
    <t>武汉欢乐小马电影城</t>
  </si>
  <si>
    <t>重庆鼎龙达国际影城</t>
  </si>
  <si>
    <t>西田CC影院</t>
  </si>
  <si>
    <t>苏州时代金球影城</t>
  </si>
  <si>
    <t>滁州金球影城</t>
  </si>
  <si>
    <t>昆明新亚洲•虹影城</t>
  </si>
  <si>
    <t>CGV星聚汇影城哈尔滨会展中心店</t>
  </si>
  <si>
    <t>五角场</t>
    <phoneticPr fontId="8" type="noConversion"/>
  </si>
  <si>
    <t>运河上街商业中心</t>
    <phoneticPr fontId="28" type="noConversion"/>
  </si>
  <si>
    <t>√</t>
    <phoneticPr fontId="8" type="noConversion"/>
  </si>
  <si>
    <t>运河广场</t>
    <phoneticPr fontId="8" type="noConversion"/>
  </si>
  <si>
    <t>河西王府井商圈</t>
  </si>
  <si>
    <t>王府井写字楼</t>
    <phoneticPr fontId="8" type="noConversion"/>
  </si>
  <si>
    <t>步步高超市</t>
    <phoneticPr fontId="8" type="noConversion"/>
  </si>
  <si>
    <t>步步高超市</t>
    <phoneticPr fontId="8" type="noConversion"/>
  </si>
  <si>
    <t>美凯龙建材市场</t>
    <phoneticPr fontId="8" type="noConversion"/>
  </si>
  <si>
    <t>湖南商学院</t>
    <phoneticPr fontId="8" type="noConversion"/>
  </si>
  <si>
    <t>肿瘤医院、湘雅附三医院</t>
    <phoneticPr fontId="8" type="noConversion"/>
  </si>
  <si>
    <t>老百信大药房</t>
    <phoneticPr fontId="8" type="noConversion"/>
  </si>
  <si>
    <t>振业大厦</t>
    <phoneticPr fontId="8" type="noConversion"/>
  </si>
  <si>
    <t>百家</t>
    <phoneticPr fontId="8" type="noConversion"/>
  </si>
  <si>
    <t>深圳广播电视大学</t>
    <phoneticPr fontId="8" type="noConversion"/>
  </si>
  <si>
    <t>罗湖医院</t>
    <phoneticPr fontId="8" type="noConversion"/>
  </si>
  <si>
    <t>香洲区</t>
  </si>
  <si>
    <t>上海东融国际影城</t>
  </si>
  <si>
    <t>杭州哈迪森影城</t>
  </si>
  <si>
    <t>卢米埃影城长沙王府井店</t>
  </si>
  <si>
    <t>深圳太阳数码影院</t>
  </si>
  <si>
    <t>北国益庄</t>
    <phoneticPr fontId="28" type="noConversion"/>
  </si>
  <si>
    <t>财富天下</t>
    <phoneticPr fontId="8" type="noConversion"/>
  </si>
  <si>
    <t>北国益庄购物中心</t>
    <phoneticPr fontId="8" type="noConversion"/>
  </si>
  <si>
    <t>正定家具市场</t>
    <phoneticPr fontId="8" type="noConversion"/>
  </si>
  <si>
    <t>石家庄铁道大学、河北经贸、石家庄铁路职业技术学校</t>
    <phoneticPr fontId="8" type="noConversion"/>
  </si>
  <si>
    <t>260医院、胸科医院</t>
    <phoneticPr fontId="8" type="noConversion"/>
  </si>
  <si>
    <t>神威等</t>
    <phoneticPr fontId="8" type="noConversion"/>
  </si>
  <si>
    <t>又一城</t>
    <phoneticPr fontId="8" type="noConversion"/>
  </si>
  <si>
    <t>北国益新商城</t>
    <phoneticPr fontId="8" type="noConversion"/>
  </si>
  <si>
    <t>衡百国际</t>
    <phoneticPr fontId="8" type="noConversion"/>
  </si>
  <si>
    <t>√</t>
    <phoneticPr fontId="8" type="noConversion"/>
  </si>
  <si>
    <t>衡百国际</t>
    <phoneticPr fontId="8" type="noConversion"/>
  </si>
  <si>
    <t>国美电器</t>
    <phoneticPr fontId="8" type="noConversion"/>
  </si>
  <si>
    <t>市五院</t>
    <phoneticPr fontId="8" type="noConversion"/>
  </si>
  <si>
    <t>衡百怡然城</t>
    <phoneticPr fontId="8" type="noConversion"/>
  </si>
  <si>
    <t>怡然城</t>
    <phoneticPr fontId="8" type="noConversion"/>
  </si>
  <si>
    <t>吉美家居</t>
    <phoneticPr fontId="8" type="noConversion"/>
  </si>
  <si>
    <t>工人医院</t>
    <phoneticPr fontId="8" type="noConversion"/>
  </si>
  <si>
    <t>邢台北国商城</t>
    <phoneticPr fontId="8" type="noConversion"/>
  </si>
  <si>
    <t>汇金商城</t>
    <phoneticPr fontId="8" type="noConversion"/>
  </si>
  <si>
    <t>衡水市</t>
    <phoneticPr fontId="8" type="noConversion"/>
  </si>
  <si>
    <t>衡水市</t>
    <phoneticPr fontId="8" type="noConversion"/>
  </si>
  <si>
    <t>衡水市</t>
    <phoneticPr fontId="28" type="noConversion"/>
  </si>
  <si>
    <t>邢台市</t>
    <phoneticPr fontId="8" type="noConversion"/>
  </si>
  <si>
    <t>邢台市</t>
    <phoneticPr fontId="28" type="noConversion"/>
  </si>
  <si>
    <t>公园口</t>
    <phoneticPr fontId="8" type="noConversion"/>
  </si>
  <si>
    <t>★★</t>
    <phoneticPr fontId="8" type="noConversion"/>
  </si>
  <si>
    <t>芙蓉汉城</t>
    <phoneticPr fontId="8" type="noConversion"/>
  </si>
  <si>
    <t>三台县</t>
    <phoneticPr fontId="8" type="noConversion"/>
  </si>
  <si>
    <t>体育馆</t>
    <phoneticPr fontId="8" type="noConversion"/>
  </si>
  <si>
    <t>绵阳市</t>
    <phoneticPr fontId="8" type="noConversion"/>
  </si>
  <si>
    <t>绵阳市</t>
    <phoneticPr fontId="28" type="noConversion"/>
  </si>
  <si>
    <t>遂宁市</t>
    <phoneticPr fontId="8" type="noConversion"/>
  </si>
  <si>
    <t>遂宁市</t>
    <phoneticPr fontId="28" type="noConversion"/>
  </si>
  <si>
    <t>深圳卢米埃华北九方IMAX影城</t>
  </si>
  <si>
    <t>CGV星聚汇国际影城(哈尔滨会展中心店)</t>
  </si>
  <si>
    <t>湖州梅地亚银河电影城</t>
  </si>
  <si>
    <t>耀莱成龙国际影城(蓟县店)</t>
  </si>
  <si>
    <t>耀莱成龙国际影城(临河里店)</t>
  </si>
  <si>
    <t>SFC上影影城(月星环球港店)</t>
  </si>
  <si>
    <t>淮安左岸联和影城</t>
  </si>
  <si>
    <t>盐城铜马影城</t>
  </si>
  <si>
    <t>汉中环球国际影城</t>
  </si>
  <si>
    <t>江苏启东星光联和影城</t>
  </si>
  <si>
    <t>上海百丽宫影城(协信店)</t>
  </si>
  <si>
    <t>优幕星天地影城</t>
  </si>
  <si>
    <t>沙坪坝喜满客影城</t>
  </si>
  <si>
    <t>嵊州MAX影城</t>
  </si>
  <si>
    <t>飞影电影城(新塘店)</t>
  </si>
  <si>
    <t>长武M&amp;M国际影城</t>
  </si>
  <si>
    <t>金熊国际影城(世博店)</t>
  </si>
  <si>
    <t>百丽宫影城(凯德天府店)</t>
  </si>
  <si>
    <t>惠州市华谊兄弟影院</t>
  </si>
  <si>
    <t>武汉百瑞景天河国际影城</t>
  </si>
  <si>
    <t>上饶映像影城</t>
  </si>
  <si>
    <t>新乡橙天国际影城</t>
  </si>
  <si>
    <t>苏州银兴乐天湖东影城</t>
  </si>
  <si>
    <t>长沙MC影城(山水湾店)</t>
  </si>
  <si>
    <t>锦益金沙国际影城(石龙店)</t>
  </si>
  <si>
    <t>东莞百川影城</t>
  </si>
  <si>
    <t>固安星空影城</t>
  </si>
  <si>
    <t>金华孝顺时代影城</t>
  </si>
  <si>
    <t>中影百汇国际影城(红岭店)</t>
  </si>
  <si>
    <t>定州崇文国际影城</t>
  </si>
  <si>
    <t>中传国际影城(亦庄店)</t>
  </si>
  <si>
    <t>杨浦东融影城</t>
  </si>
  <si>
    <t>★★★</t>
  </si>
  <si>
    <t>★★</t>
    <phoneticPr fontId="8" type="noConversion"/>
  </si>
  <si>
    <t>中都.金棕榈太阳城影城</t>
  </si>
  <si>
    <t>中都.益新金棕榈影城</t>
  </si>
  <si>
    <t>中都.金棕榈怡然城国际影城</t>
  </si>
  <si>
    <t>遂宁中环影城</t>
  </si>
  <si>
    <t>上影国际影城美罗店</t>
    <phoneticPr fontId="8" type="noConversion"/>
  </si>
  <si>
    <t>福田星光广场</t>
    <phoneticPr fontId="28" type="noConversion"/>
  </si>
  <si>
    <t>建设集团大厦</t>
    <phoneticPr fontId="8" type="noConversion"/>
  </si>
  <si>
    <t>大润华生活超市</t>
    <phoneticPr fontId="8" type="noConversion"/>
  </si>
  <si>
    <t>苏宁超市</t>
    <phoneticPr fontId="8" type="noConversion"/>
  </si>
  <si>
    <t>国安居装饰建材连锁</t>
    <phoneticPr fontId="8" type="noConversion"/>
  </si>
  <si>
    <t>深圳赛格电子市场</t>
    <phoneticPr fontId="8" type="noConversion"/>
  </si>
  <si>
    <t>深圳城市学院</t>
    <phoneticPr fontId="8" type="noConversion"/>
  </si>
  <si>
    <t>深圳市第二人民医院</t>
    <phoneticPr fontId="8" type="noConversion"/>
  </si>
  <si>
    <t>万泽大药房</t>
    <phoneticPr fontId="8" type="noConversion"/>
  </si>
  <si>
    <t>南岭东路人人购物广场</t>
    <phoneticPr fontId="28" type="noConversion"/>
  </si>
  <si>
    <t>宝鼎威大厦</t>
    <phoneticPr fontId="8" type="noConversion"/>
  </si>
  <si>
    <t>桂芳园商业广场</t>
    <phoneticPr fontId="8" type="noConversion"/>
  </si>
  <si>
    <t>满福佳生活超市</t>
    <phoneticPr fontId="8" type="noConversion"/>
  </si>
  <si>
    <t>富华居装饰建材超市</t>
    <phoneticPr fontId="8" type="noConversion"/>
  </si>
  <si>
    <t>百姓电脑数码礼品店</t>
    <phoneticPr fontId="8" type="noConversion"/>
  </si>
  <si>
    <t>华科教育</t>
    <phoneticPr fontId="8" type="noConversion"/>
  </si>
  <si>
    <t>南湾人民医院</t>
    <phoneticPr fontId="8" type="noConversion"/>
  </si>
  <si>
    <t>润泽堂药店</t>
    <phoneticPr fontId="8" type="noConversion"/>
  </si>
  <si>
    <t>京基凤凰印象</t>
    <phoneticPr fontId="28" type="noConversion"/>
  </si>
  <si>
    <t>深圳国际贸易中心大厦</t>
    <phoneticPr fontId="8" type="noConversion"/>
  </si>
  <si>
    <t>万象城、茂业百货</t>
    <phoneticPr fontId="8" type="noConversion"/>
  </si>
  <si>
    <t>沃尔玛、新一佳、华润万家</t>
    <phoneticPr fontId="8" type="noConversion"/>
  </si>
  <si>
    <t>BOSE电器商场</t>
    <phoneticPr fontId="8" type="noConversion"/>
  </si>
  <si>
    <t>百安居</t>
    <phoneticPr fontId="8" type="noConversion"/>
  </si>
  <si>
    <t>深圳市人民医院</t>
    <phoneticPr fontId="8" type="noConversion"/>
  </si>
  <si>
    <t>国大药行</t>
    <phoneticPr fontId="8" type="noConversion"/>
  </si>
  <si>
    <t>园西路</t>
    <phoneticPr fontId="8" type="noConversion"/>
  </si>
  <si>
    <t>武汉卢米埃影城凯德1818店</t>
  </si>
  <si>
    <t>保利电影院线慈溪财富店</t>
  </si>
  <si>
    <t>青岛艺佳映画电影城</t>
  </si>
  <si>
    <t>延边左岸国际影城</t>
  </si>
  <si>
    <t>新化比高电影院</t>
  </si>
  <si>
    <t>徐州银座影城</t>
    <phoneticPr fontId="4" type="noConversion"/>
  </si>
  <si>
    <t>广阳区</t>
  </si>
  <si>
    <t>万向城商圈</t>
    <phoneticPr fontId="28" type="noConversion"/>
  </si>
  <si>
    <t>华龙电器、大中电器</t>
    <phoneticPr fontId="8" type="noConversion"/>
  </si>
  <si>
    <t>廊坊师范学院</t>
    <phoneticPr fontId="8" type="noConversion"/>
  </si>
  <si>
    <t>一笑堂</t>
    <phoneticPr fontId="8" type="noConversion"/>
  </si>
  <si>
    <t>廊坊市</t>
    <phoneticPr fontId="8" type="noConversion"/>
  </si>
  <si>
    <t>廊坊市</t>
    <phoneticPr fontId="28" type="noConversion"/>
  </si>
  <si>
    <t>长沙卢米埃王府井影城</t>
  </si>
  <si>
    <t>杭州哈迪森影院</t>
  </si>
  <si>
    <t>茅箭比高电影城</t>
  </si>
  <si>
    <t>广州市优嘉五一影城</t>
  </si>
  <si>
    <t>星河巨幕店影城(沙溪店)</t>
  </si>
  <si>
    <t>雅图银兴四季城影院</t>
  </si>
  <si>
    <t>闵行时代影城</t>
  </si>
  <si>
    <t>红荔中影南方国际影城</t>
  </si>
  <si>
    <t>温莎广场</t>
    <phoneticPr fontId="28" type="noConversion"/>
  </si>
  <si>
    <t>深圳商品国际交易大厦</t>
    <phoneticPr fontId="8" type="noConversion"/>
  </si>
  <si>
    <t>茂业百货（东门店）</t>
    <phoneticPr fontId="8" type="noConversion"/>
  </si>
  <si>
    <t>百佳超市</t>
    <phoneticPr fontId="8" type="noConversion"/>
  </si>
  <si>
    <t>苏宁超市</t>
    <phoneticPr fontId="8" type="noConversion"/>
  </si>
  <si>
    <t>百安居建材超市</t>
    <phoneticPr fontId="8" type="noConversion"/>
  </si>
  <si>
    <t>通天地通讯市场</t>
    <phoneticPr fontId="8" type="noConversion"/>
  </si>
  <si>
    <t>信德堂药业连锁大药房</t>
    <phoneticPr fontId="8" type="noConversion"/>
  </si>
  <si>
    <t>万向国际</t>
    <phoneticPr fontId="8" type="noConversion"/>
  </si>
  <si>
    <t>万向城商场</t>
    <phoneticPr fontId="8" type="noConversion"/>
  </si>
  <si>
    <t>永辉超市</t>
    <phoneticPr fontId="8" type="noConversion"/>
  </si>
  <si>
    <t>丽都鑫潮、红星美凯龙</t>
    <phoneticPr fontId="8" type="noConversion"/>
  </si>
  <si>
    <t>志晟电子城</t>
    <phoneticPr fontId="8" type="noConversion"/>
  </si>
  <si>
    <t>廊坊市中医院、蓝天医院、万福医院</t>
    <phoneticPr fontId="8" type="noConversion"/>
  </si>
  <si>
    <t>新塘</t>
    <phoneticPr fontId="8" type="noConversion"/>
  </si>
  <si>
    <t>汇创国贸</t>
    <phoneticPr fontId="8" type="noConversion"/>
  </si>
  <si>
    <t>华润万家、大润发</t>
    <phoneticPr fontId="8" type="noConversion"/>
  </si>
  <si>
    <t>宏达市场</t>
    <phoneticPr fontId="8" type="noConversion"/>
  </si>
  <si>
    <t>新塘电器城</t>
    <phoneticPr fontId="8" type="noConversion"/>
  </si>
  <si>
    <t>丽柏家具\万户来</t>
    <phoneticPr fontId="8" type="noConversion"/>
  </si>
  <si>
    <t>财富电脑城</t>
    <phoneticPr fontId="8" type="noConversion"/>
  </si>
  <si>
    <t>华立学院</t>
    <phoneticPr fontId="8" type="noConversion"/>
  </si>
  <si>
    <t>新塘医院</t>
    <phoneticPr fontId="8" type="noConversion"/>
  </si>
  <si>
    <t>布吉广场新一佳</t>
    <phoneticPr fontId="28" type="noConversion"/>
  </si>
  <si>
    <t>布吉中心广场</t>
    <phoneticPr fontId="8" type="noConversion"/>
  </si>
  <si>
    <t>万科红生活广场</t>
    <phoneticPr fontId="8" type="noConversion"/>
  </si>
  <si>
    <t>华润万家生活超市</t>
    <phoneticPr fontId="8" type="noConversion"/>
  </si>
  <si>
    <t>京科城数码电脑市场</t>
    <phoneticPr fontId="8" type="noConversion"/>
  </si>
  <si>
    <t>深圳市龙岗区第二人民医院</t>
    <phoneticPr fontId="8" type="noConversion"/>
  </si>
  <si>
    <t>合丹医药</t>
    <phoneticPr fontId="8" type="noConversion"/>
  </si>
  <si>
    <t>星汇维港购物中心</t>
    <phoneticPr fontId="28" type="noConversion"/>
  </si>
  <si>
    <t>世茂滨江</t>
    <phoneticPr fontId="28" type="noConversion"/>
  </si>
  <si>
    <t>永旺梦乐城</t>
    <phoneticPr fontId="28" type="noConversion"/>
  </si>
  <si>
    <t>汽车客运站-宝盈广场</t>
    <phoneticPr fontId="8" type="noConversion"/>
  </si>
  <si>
    <t>宝盈广场</t>
    <phoneticPr fontId="8" type="noConversion"/>
  </si>
  <si>
    <t>大润发、广泰百货</t>
    <phoneticPr fontId="8" type="noConversion"/>
  </si>
  <si>
    <t>昌大昌</t>
    <phoneticPr fontId="8" type="noConversion"/>
  </si>
  <si>
    <t>苏宁电器</t>
    <phoneticPr fontId="8" type="noConversion"/>
  </si>
  <si>
    <t>凤铝建材市场</t>
    <phoneticPr fontId="8" type="noConversion"/>
  </si>
  <si>
    <t>大沥步行街电脑城</t>
    <phoneticPr fontId="8" type="noConversion"/>
  </si>
  <si>
    <t>华南师范大学</t>
    <phoneticPr fontId="8" type="noConversion"/>
  </si>
  <si>
    <t>大沥医院</t>
    <phoneticPr fontId="8" type="noConversion"/>
  </si>
  <si>
    <t>新华文化广场</t>
    <phoneticPr fontId="28" type="noConversion"/>
  </si>
  <si>
    <t>富田太阳城1站广场</t>
    <phoneticPr fontId="28" type="noConversion"/>
  </si>
  <si>
    <t>花园茶城</t>
    <phoneticPr fontId="28" type="noConversion"/>
  </si>
  <si>
    <t>百瑞景中央生活区</t>
    <phoneticPr fontId="28" type="noConversion"/>
  </si>
  <si>
    <t>运城市</t>
    <phoneticPr fontId="8" type="noConversion"/>
  </si>
  <si>
    <t>北行商业圈</t>
  </si>
  <si>
    <t>大洋五洲</t>
    <phoneticPr fontId="8" type="noConversion"/>
  </si>
  <si>
    <t>十堰市</t>
    <phoneticPr fontId="8" type="noConversion"/>
  </si>
  <si>
    <t>十堰市</t>
    <phoneticPr fontId="4" type="noConversion"/>
  </si>
  <si>
    <t>广州车陂国际影城</t>
    <phoneticPr fontId="4" type="noConversion"/>
  </si>
  <si>
    <t>温州万象城</t>
    <phoneticPr fontId="8" type="noConversion"/>
  </si>
  <si>
    <t>温州市</t>
    <phoneticPr fontId="8" type="noConversion"/>
  </si>
  <si>
    <t>华润·玺悦、四季原著二期、国宾1号</t>
  </si>
  <si>
    <t>万象城</t>
  </si>
  <si>
    <t>ole超市</t>
  </si>
  <si>
    <t>温州大学城；温州中学；温州五十一中学</t>
  </si>
  <si>
    <t>温州一医</t>
  </si>
  <si>
    <t>包头王府井</t>
    <phoneticPr fontId="28" type="noConversion"/>
  </si>
  <si>
    <t>√</t>
    <phoneticPr fontId="8" type="noConversion"/>
  </si>
  <si>
    <t>恒隆国际，世茂5A写字楼</t>
    <phoneticPr fontId="8" type="noConversion"/>
  </si>
  <si>
    <t>王府井、包百大楼、维多利商场</t>
    <phoneticPr fontId="8" type="noConversion"/>
  </si>
  <si>
    <t>为一购物广场</t>
    <phoneticPr fontId="8" type="noConversion"/>
  </si>
  <si>
    <t>国美电器、苏宁电器</t>
    <phoneticPr fontId="8" type="noConversion"/>
  </si>
  <si>
    <t>海德电脑城</t>
    <phoneticPr fontId="8" type="noConversion"/>
  </si>
  <si>
    <t>内蒙古第三附属医院</t>
    <phoneticPr fontId="8" type="noConversion"/>
  </si>
  <si>
    <t>远大恒诚药店</t>
    <phoneticPr fontId="8" type="noConversion"/>
  </si>
  <si>
    <t>包头市</t>
    <phoneticPr fontId="28" type="noConversion"/>
  </si>
  <si>
    <t>包头市</t>
    <phoneticPr fontId="8" type="noConversion"/>
  </si>
  <si>
    <t>南阳中视横店影城</t>
  </si>
  <si>
    <t>杭州神画国际影城</t>
  </si>
  <si>
    <t>青岛辛西娅国际影城</t>
  </si>
  <si>
    <t>奥斯卡熙地港国际影城</t>
  </si>
  <si>
    <t>昆明橙天海润影城官渡店</t>
  </si>
  <si>
    <t>中山善宇云幕国际影城</t>
  </si>
  <si>
    <t>廊坊华谊兄弟影院</t>
  </si>
  <si>
    <t>海门星光联和影城</t>
  </si>
  <si>
    <t>温州卢米埃万象城Imax影城</t>
  </si>
  <si>
    <t>兰州新视界西单影城</t>
  </si>
  <si>
    <t>辽宁大连百丽宫</t>
  </si>
  <si>
    <t>滁州天长星空影城</t>
  </si>
  <si>
    <t>曲江国际影城(西北影城)</t>
  </si>
  <si>
    <t>厦门维宝国际影城</t>
  </si>
  <si>
    <t>深圳嘉乐国际影城(鸿翔店)</t>
  </si>
  <si>
    <t>十堰比高电影城</t>
  </si>
  <si>
    <t>城市类别</t>
    <phoneticPr fontId="4" type="noConversion"/>
  </si>
  <si>
    <t>城市票房排名</t>
  </si>
  <si>
    <t>湖南潇湘</t>
  </si>
  <si>
    <t>内蒙古民族院线</t>
  </si>
  <si>
    <t>中广国际</t>
  </si>
  <si>
    <t>上海弘歌</t>
  </si>
  <si>
    <t>双碑浪升天街</t>
    <phoneticPr fontId="8" type="noConversion"/>
  </si>
  <si>
    <t>√</t>
    <phoneticPr fontId="8" type="noConversion"/>
  </si>
  <si>
    <t>重庆市</t>
    <phoneticPr fontId="8" type="noConversion"/>
  </si>
  <si>
    <t>温州卢米埃万象城IMAX影城</t>
    <phoneticPr fontId="8" type="noConversion"/>
  </si>
  <si>
    <t>包头天亿国际影城</t>
    <phoneticPr fontId="8" type="noConversion"/>
  </si>
  <si>
    <t>喜满客影城重庆双城天街店</t>
    <phoneticPr fontId="8" type="noConversion"/>
  </si>
  <si>
    <t>广州市</t>
    <phoneticPr fontId="28" type="noConversion"/>
  </si>
  <si>
    <t>深圳市</t>
    <phoneticPr fontId="28" type="noConversion"/>
  </si>
  <si>
    <t>宁波市</t>
    <phoneticPr fontId="8" type="noConversion"/>
  </si>
  <si>
    <t>集城广场</t>
    <phoneticPr fontId="8" type="noConversion"/>
  </si>
  <si>
    <t>九江市</t>
    <phoneticPr fontId="8" type="noConversion"/>
  </si>
  <si>
    <t>九江市</t>
    <phoneticPr fontId="8" type="noConversion"/>
  </si>
  <si>
    <t>徐家汇商圈</t>
    <phoneticPr fontId="8" type="noConversion"/>
  </si>
  <si>
    <t>东莞市</t>
    <phoneticPr fontId="8" type="noConversion"/>
  </si>
  <si>
    <t>商业区</t>
    <phoneticPr fontId="8" type="noConversion"/>
  </si>
  <si>
    <t>东莞比高电影城</t>
    <phoneticPr fontId="4" type="noConversion"/>
  </si>
  <si>
    <t>彩怡百货</t>
    <phoneticPr fontId="8" type="noConversion"/>
  </si>
  <si>
    <t>成都市</t>
  </si>
  <si>
    <t>武汉市</t>
  </si>
  <si>
    <t>杭州市</t>
  </si>
  <si>
    <t>南京市</t>
  </si>
  <si>
    <t>福州市</t>
  </si>
  <si>
    <t>厦门市</t>
  </si>
  <si>
    <t>东莞市</t>
  </si>
  <si>
    <t>宁波市</t>
  </si>
  <si>
    <t>镇江市</t>
  </si>
  <si>
    <t>常州市</t>
  </si>
  <si>
    <t>南通市</t>
  </si>
  <si>
    <t>无锡市</t>
  </si>
  <si>
    <t>盐城市</t>
  </si>
  <si>
    <t>淮安市</t>
  </si>
  <si>
    <t>青岛市</t>
  </si>
  <si>
    <t>济南市</t>
  </si>
  <si>
    <t>潍坊市</t>
  </si>
  <si>
    <t>佛山市</t>
  </si>
  <si>
    <t>泉州市</t>
  </si>
  <si>
    <t>芜湖市</t>
  </si>
  <si>
    <t>云南省</t>
  </si>
  <si>
    <t>昆明市</t>
  </si>
  <si>
    <t>太原市</t>
  </si>
  <si>
    <t>沈阳市</t>
  </si>
  <si>
    <t>大连市</t>
  </si>
  <si>
    <t>鞍山市</t>
  </si>
  <si>
    <t>南昌市</t>
  </si>
  <si>
    <t>赣州市</t>
  </si>
  <si>
    <t>吉林省</t>
  </si>
  <si>
    <t>长春市</t>
  </si>
  <si>
    <t>长沙市</t>
  </si>
  <si>
    <t>石家庄市</t>
  </si>
  <si>
    <t>襄阳市</t>
  </si>
  <si>
    <t>郑州市</t>
  </si>
  <si>
    <t>洛阳市</t>
  </si>
  <si>
    <t>乌鲁木齐市</t>
  </si>
  <si>
    <t>西城区</t>
  </si>
  <si>
    <t>丰台区</t>
  </si>
  <si>
    <t>宝山区</t>
  </si>
  <si>
    <t>长寿路商圈</t>
  </si>
  <si>
    <t>淮海路商圈</t>
  </si>
  <si>
    <t>花都区</t>
  </si>
  <si>
    <t>南山区</t>
  </si>
  <si>
    <t>九龙坡区</t>
  </si>
  <si>
    <t>滨江区</t>
  </si>
  <si>
    <t>成华区</t>
  </si>
  <si>
    <t>和平区</t>
  </si>
  <si>
    <t>建邺区</t>
  </si>
  <si>
    <t>雨花台区</t>
  </si>
  <si>
    <t>江岸区</t>
  </si>
  <si>
    <t>中原区</t>
  </si>
  <si>
    <t>金水区</t>
  </si>
  <si>
    <t>翔安区</t>
  </si>
  <si>
    <t>晋安区</t>
  </si>
  <si>
    <t>吴中区</t>
  </si>
  <si>
    <t>姑苏区</t>
  </si>
  <si>
    <t>钟楼区</t>
  </si>
  <si>
    <t>亭湖区</t>
  </si>
  <si>
    <t>芙蓉区</t>
  </si>
  <si>
    <t>衡阳市</t>
    <phoneticPr fontId="4" type="noConversion"/>
  </si>
  <si>
    <t>株洲市</t>
  </si>
  <si>
    <t>天元区</t>
  </si>
  <si>
    <t>株洲市</t>
    <phoneticPr fontId="8" type="noConversion"/>
  </si>
  <si>
    <t>宜昌市</t>
  </si>
  <si>
    <t>西陵区</t>
  </si>
  <si>
    <t>黄岛区</t>
  </si>
  <si>
    <t>日照市</t>
  </si>
  <si>
    <t>东港区</t>
  </si>
  <si>
    <t>日照市</t>
    <phoneticPr fontId="8" type="noConversion"/>
  </si>
  <si>
    <t>唐山市</t>
  </si>
  <si>
    <t>唐山市</t>
    <phoneticPr fontId="28" type="noConversion"/>
  </si>
  <si>
    <t>锦州市</t>
  </si>
  <si>
    <t>营口市</t>
  </si>
  <si>
    <t>葫芦岛市</t>
  </si>
  <si>
    <t>盘龙区</t>
  </si>
  <si>
    <t xml:space="preserve"> 精选影通天下报价单 Quotation</t>
    <phoneticPr fontId="8" type="noConversion"/>
  </si>
  <si>
    <t>省份</t>
    <phoneticPr fontId="4" type="noConversion"/>
  </si>
  <si>
    <t>城市</t>
    <phoneticPr fontId="4" type="noConversion"/>
  </si>
  <si>
    <t>覆盖影片
（部）</t>
    <phoneticPr fontId="4" type="noConversion"/>
  </si>
  <si>
    <t>影片级别</t>
  </si>
  <si>
    <t>影院数量
（个）</t>
    <phoneticPr fontId="4" type="noConversion"/>
  </si>
  <si>
    <t>发布场次
（场）</t>
    <phoneticPr fontId="4" type="noConversion"/>
  </si>
  <si>
    <t>版本
（秒）</t>
    <phoneticPr fontId="4" type="noConversion"/>
  </si>
  <si>
    <t xml:space="preserve">刊例价
(元/场) </t>
    <phoneticPr fontId="4" type="noConversion"/>
  </si>
  <si>
    <t>发布金额小计
（元）</t>
    <phoneticPr fontId="4" type="noConversion"/>
  </si>
  <si>
    <t>发布净价
（元）</t>
    <phoneticPr fontId="4" type="noConversion"/>
  </si>
  <si>
    <t>小计</t>
    <phoneticPr fontId="8" type="noConversion"/>
  </si>
  <si>
    <t>总覆盖城市</t>
    <phoneticPr fontId="8" type="noConversion"/>
  </si>
  <si>
    <t>总覆盖影院</t>
    <phoneticPr fontId="8" type="noConversion"/>
  </si>
  <si>
    <t>总发布场次</t>
    <phoneticPr fontId="8" type="noConversion"/>
  </si>
  <si>
    <t>媒体发布净价</t>
    <phoneticPr fontId="8" type="noConversion"/>
  </si>
  <si>
    <t>单场发布价</t>
    <phoneticPr fontId="8" type="noConversion"/>
  </si>
  <si>
    <t>总费用</t>
    <phoneticPr fontId="8" type="noConversion"/>
  </si>
  <si>
    <t>备注：</t>
    <phoneticPr fontId="8" type="noConversion"/>
  </si>
  <si>
    <t>1、总费用中含电影广告投放费用及制作费用。</t>
    <phoneticPr fontId="8" type="noConversion"/>
  </si>
  <si>
    <t>晶茂电影传媒确认</t>
    <phoneticPr fontId="8" type="noConversion"/>
  </si>
  <si>
    <t>客户方确认</t>
    <phoneticPr fontId="8" type="noConversion"/>
  </si>
  <si>
    <t>日期</t>
    <phoneticPr fontId="8" type="noConversion"/>
  </si>
  <si>
    <t>赤岗北路四季天地</t>
    <phoneticPr fontId="8" type="noConversion"/>
  </si>
  <si>
    <t>√</t>
    <phoneticPr fontId="8" type="noConversion"/>
  </si>
  <si>
    <t>√</t>
    <phoneticPr fontId="8" type="noConversion"/>
  </si>
  <si>
    <t>高德置地广场</t>
    <phoneticPr fontId="8" type="noConversion"/>
  </si>
  <si>
    <t>丽影广场</t>
    <phoneticPr fontId="8" type="noConversion"/>
  </si>
  <si>
    <t>百佳超市</t>
    <phoneticPr fontId="8" type="noConversion"/>
  </si>
  <si>
    <t>大众电器商场</t>
    <phoneticPr fontId="8" type="noConversion"/>
  </si>
  <si>
    <t>联想电脑专卖店</t>
    <phoneticPr fontId="8" type="noConversion"/>
  </si>
  <si>
    <t>中山大学</t>
    <phoneticPr fontId="8" type="noConversion"/>
  </si>
  <si>
    <t>广东省第二人民医院</t>
    <phoneticPr fontId="8" type="noConversion"/>
  </si>
  <si>
    <t>海王星辰健康药房（帝景店）</t>
    <phoneticPr fontId="8" type="noConversion"/>
  </si>
  <si>
    <t>CGV星聚汇影城广州永旺店</t>
  </si>
  <si>
    <t>民航路融城金阶</t>
    <phoneticPr fontId="8" type="noConversion"/>
  </si>
  <si>
    <t>曹杨商圈</t>
    <phoneticPr fontId="8" type="noConversion"/>
  </si>
  <si>
    <t>上海曹杨电影城</t>
    <phoneticPr fontId="8" type="noConversion"/>
  </si>
  <si>
    <t>【独家】</t>
    <phoneticPr fontId="8" type="noConversion"/>
  </si>
  <si>
    <t>安天大厦</t>
    <phoneticPr fontId="8" type="noConversion"/>
  </si>
  <si>
    <t>曹影商场</t>
    <phoneticPr fontId="8" type="noConversion"/>
  </si>
  <si>
    <t>华联吉买盛</t>
    <phoneticPr fontId="8" type="noConversion"/>
  </si>
  <si>
    <t>曹阳建材商店、兴达五金批发部</t>
    <phoneticPr fontId="8" type="noConversion"/>
  </si>
  <si>
    <t>赛博电脑城</t>
    <phoneticPr fontId="8" type="noConversion"/>
  </si>
  <si>
    <t>普陀区中心医院、曹阳红十字地段医院</t>
    <phoneticPr fontId="8" type="noConversion"/>
  </si>
  <si>
    <t>国大药房、华氏大药房</t>
    <phoneticPr fontId="8" type="noConversion"/>
  </si>
  <si>
    <t>天虹商场</t>
    <phoneticPr fontId="28" type="noConversion"/>
  </si>
  <si>
    <t>南昌市</t>
    <phoneticPr fontId="4" type="noConversion"/>
  </si>
  <si>
    <t>演武广场</t>
    <phoneticPr fontId="28" type="noConversion"/>
  </si>
  <si>
    <t>九方购物中心</t>
    <phoneticPr fontId="8" type="noConversion"/>
  </si>
  <si>
    <t>宁波SAS影城</t>
  </si>
  <si>
    <t>海口市</t>
    <phoneticPr fontId="8" type="noConversion"/>
  </si>
  <si>
    <t>晶茂电影传媒素材要求</t>
    <phoneticPr fontId="8" type="noConversion"/>
  </si>
  <si>
    <t>总比特率</t>
  </si>
  <si>
    <t>播放画面效果</t>
  </si>
  <si>
    <t>16:9</t>
    <phoneticPr fontId="8" type="noConversion"/>
  </si>
  <si>
    <t>序列帧图片</t>
  </si>
  <si>
    <t>五一影城广州四季天地店</t>
  </si>
  <si>
    <t>北京市</t>
    <phoneticPr fontId="28" type="noConversion"/>
  </si>
  <si>
    <t>北京市门头沟区双峪路35号熙旺中心6层</t>
    <phoneticPr fontId="8" type="noConversion"/>
  </si>
  <si>
    <t>熙旺中心、国信大厦</t>
    <phoneticPr fontId="8" type="noConversion"/>
  </si>
  <si>
    <t>物美，奥特莱斯</t>
    <phoneticPr fontId="8" type="noConversion"/>
  </si>
  <si>
    <t>物美</t>
    <phoneticPr fontId="8" type="noConversion"/>
  </si>
  <si>
    <t>苏宁</t>
    <phoneticPr fontId="8" type="noConversion"/>
  </si>
  <si>
    <t>爱玛裕</t>
    <phoneticPr fontId="8" type="noConversion"/>
  </si>
  <si>
    <t>苏宁，苹果</t>
    <phoneticPr fontId="8" type="noConversion"/>
  </si>
  <si>
    <t>人民医院，中医院</t>
    <phoneticPr fontId="8" type="noConversion"/>
  </si>
  <si>
    <t>北京市</t>
    <phoneticPr fontId="8" type="noConversion"/>
  </si>
  <si>
    <t>万源</t>
    <phoneticPr fontId="8" type="noConversion"/>
  </si>
  <si>
    <t>北京市丰台区东高地万源北路航天万源广场5层</t>
    <phoneticPr fontId="8" type="noConversion"/>
  </si>
  <si>
    <t>楼内</t>
    <phoneticPr fontId="8" type="noConversion"/>
  </si>
  <si>
    <t>2层物美大卖场</t>
    <phoneticPr fontId="8" type="noConversion"/>
  </si>
  <si>
    <t>3层大中电器</t>
    <phoneticPr fontId="8" type="noConversion"/>
  </si>
  <si>
    <t>附近</t>
    <phoneticPr fontId="8" type="noConversion"/>
  </si>
  <si>
    <t>地下一层宏图三胞</t>
    <phoneticPr fontId="8" type="noConversion"/>
  </si>
  <si>
    <t>航天总医院</t>
    <phoneticPr fontId="8" type="noConversion"/>
  </si>
  <si>
    <t>附近</t>
    <phoneticPr fontId="8" type="noConversion"/>
  </si>
  <si>
    <t>北京市</t>
    <phoneticPr fontId="8" type="noConversion"/>
  </si>
  <si>
    <t>西三旗</t>
    <phoneticPr fontId="8" type="noConversion"/>
  </si>
  <si>
    <t>北京市昌平区黄平路19号龙旗购物中心3层保利国际影城</t>
    <phoneticPr fontId="8" type="noConversion"/>
  </si>
  <si>
    <t>泰华龙旗</t>
    <phoneticPr fontId="8" type="noConversion"/>
  </si>
  <si>
    <t>龙旗购物中心</t>
    <phoneticPr fontId="8" type="noConversion"/>
  </si>
  <si>
    <t>物美  永辉</t>
    <phoneticPr fontId="8" type="noConversion"/>
  </si>
  <si>
    <t>北医三院分院  华一医院</t>
    <phoneticPr fontId="8" type="noConversion"/>
  </si>
  <si>
    <t>上海市</t>
    <phoneticPr fontId="8" type="noConversion"/>
  </si>
  <si>
    <t>成都市</t>
    <phoneticPr fontId="8" type="noConversion"/>
  </si>
  <si>
    <t>复城国际</t>
  </si>
  <si>
    <t>汉神购物广场</t>
    <phoneticPr fontId="28" type="noConversion"/>
  </si>
  <si>
    <t>西北国金中心</t>
    <phoneticPr fontId="8" type="noConversion"/>
  </si>
  <si>
    <t>民生百货</t>
    <phoneticPr fontId="8" type="noConversion"/>
  </si>
  <si>
    <t>人人乐超市</t>
    <phoneticPr fontId="8" type="noConversion"/>
  </si>
  <si>
    <t>国美、苏宁</t>
    <phoneticPr fontId="8" type="noConversion"/>
  </si>
  <si>
    <t>大明宫建材家居</t>
    <phoneticPr fontId="8" type="noConversion"/>
  </si>
  <si>
    <t>赛格电脑城</t>
    <phoneticPr fontId="8" type="noConversion"/>
  </si>
  <si>
    <t>陕西省职业技术学院</t>
    <phoneticPr fontId="8" type="noConversion"/>
  </si>
  <si>
    <t>西安市中医院</t>
    <phoneticPr fontId="8" type="noConversion"/>
  </si>
  <si>
    <t>同仁堂</t>
    <phoneticPr fontId="8" type="noConversion"/>
  </si>
  <si>
    <t>昆山市</t>
    <phoneticPr fontId="8" type="noConversion"/>
  </si>
  <si>
    <t>昆山文化艺术中心</t>
    <phoneticPr fontId="28" type="noConversion"/>
  </si>
  <si>
    <t>东陵广场</t>
  </si>
  <si>
    <t>万田超市、永旺超市</t>
  </si>
  <si>
    <t>岗峰市场</t>
  </si>
  <si>
    <t>永旺超市</t>
  </si>
  <si>
    <t>美居中心</t>
  </si>
  <si>
    <t>新塘电脑城</t>
  </si>
  <si>
    <t>中英国际</t>
  </si>
  <si>
    <t>永宁社区医院</t>
  </si>
  <si>
    <t>颐和四季、鸿德国际、友和公寓</t>
    <phoneticPr fontId="8" type="noConversion"/>
  </si>
  <si>
    <t>世纪联华、中天购物城</t>
    <phoneticPr fontId="8" type="noConversion"/>
  </si>
  <si>
    <t>华润万家、百佳</t>
    <phoneticPr fontId="8" type="noConversion"/>
  </si>
  <si>
    <t>苏宁电器、国美电器</t>
    <phoneticPr fontId="8" type="noConversion"/>
  </si>
  <si>
    <t>天河电脑城</t>
    <phoneticPr fontId="8" type="noConversion"/>
  </si>
  <si>
    <t>华工学院、华文学院、广外艺技师学院、农工商学院、华农学院</t>
    <phoneticPr fontId="8" type="noConversion"/>
  </si>
  <si>
    <t>武警医院、燕岭医院、中山三院</t>
    <phoneticPr fontId="8" type="noConversion"/>
  </si>
  <si>
    <t>凤凰城</t>
    <phoneticPr fontId="8" type="noConversion"/>
  </si>
  <si>
    <t>东方宝泰</t>
    <phoneticPr fontId="8" type="noConversion"/>
  </si>
  <si>
    <t>广州市</t>
    <phoneticPr fontId="8" type="noConversion"/>
  </si>
  <si>
    <t>南通嘉博蓝海影城</t>
  </si>
  <si>
    <t>慈溪中影星美国际影城保利店</t>
  </si>
  <si>
    <t>南京银兴乐天影城</t>
  </si>
  <si>
    <t>星空锡北镇今典影城</t>
  </si>
  <si>
    <t>东莞东联纵横国际影城</t>
  </si>
  <si>
    <t>海上明珠影城大宁店</t>
  </si>
  <si>
    <t>上海大光明CMC影城</t>
  </si>
  <si>
    <t>喜满客影城西安汉神购物广场店</t>
  </si>
  <si>
    <t>/</t>
    <phoneticPr fontId="28" type="noConversion"/>
  </si>
  <si>
    <t>★</t>
    <phoneticPr fontId="4" type="noConversion"/>
  </si>
  <si>
    <t>阜阳市</t>
    <phoneticPr fontId="8" type="noConversion"/>
  </si>
  <si>
    <t>★★</t>
    <phoneticPr fontId="4" type="noConversion"/>
  </si>
  <si>
    <t>常德市</t>
    <phoneticPr fontId="8" type="noConversion"/>
  </si>
  <si>
    <t>湖南省</t>
    <phoneticPr fontId="4" type="noConversion"/>
  </si>
  <si>
    <t>湖北省</t>
    <phoneticPr fontId="28" type="noConversion"/>
  </si>
  <si>
    <t>★</t>
    <phoneticPr fontId="4" type="noConversion"/>
  </si>
  <si>
    <t>荆州市</t>
    <phoneticPr fontId="8" type="noConversion"/>
  </si>
  <si>
    <t>宜昌市</t>
    <phoneticPr fontId="8" type="noConversion"/>
  </si>
  <si>
    <t>/</t>
    <phoneticPr fontId="28" type="noConversion"/>
  </si>
  <si>
    <t>宜昌市</t>
    <phoneticPr fontId="8" type="noConversion"/>
  </si>
  <si>
    <t>四川省</t>
    <phoneticPr fontId="8" type="noConversion"/>
  </si>
  <si>
    <t>德阳市</t>
    <phoneticPr fontId="8" type="noConversion"/>
  </si>
  <si>
    <t>四川省</t>
    <phoneticPr fontId="28" type="noConversion"/>
  </si>
  <si>
    <t>德阳市</t>
    <phoneticPr fontId="28" type="noConversion"/>
  </si>
  <si>
    <t>攀枝花市</t>
    <phoneticPr fontId="28" type="noConversion"/>
  </si>
  <si>
    <t>乐山市</t>
    <phoneticPr fontId="8" type="noConversion"/>
  </si>
  <si>
    <t>百货广场沃尔玛</t>
    <phoneticPr fontId="8" type="noConversion"/>
  </si>
  <si>
    <t>乐山市</t>
    <phoneticPr fontId="28" type="noConversion"/>
  </si>
  <si>
    <t>广元市</t>
    <phoneticPr fontId="8" type="noConversion"/>
  </si>
  <si>
    <t>广元市</t>
    <phoneticPr fontId="28" type="noConversion"/>
  </si>
  <si>
    <t>★★★</t>
    <phoneticPr fontId="4" type="noConversion"/>
  </si>
  <si>
    <t>自贡市</t>
    <phoneticPr fontId="8" type="noConversion"/>
  </si>
  <si>
    <t>北京市</t>
    <phoneticPr fontId="28" type="noConversion"/>
  </si>
  <si>
    <t>北京市</t>
    <phoneticPr fontId="8" type="noConversion"/>
  </si>
  <si>
    <t>上海市</t>
    <phoneticPr fontId="4" type="noConversion"/>
  </si>
  <si>
    <t>上海市</t>
    <phoneticPr fontId="8" type="noConversion"/>
  </si>
  <si>
    <t>广东省</t>
    <phoneticPr fontId="28" type="noConversion"/>
  </si>
  <si>
    <t>广东省</t>
    <phoneticPr fontId="8" type="noConversion"/>
  </si>
  <si>
    <t>广东省</t>
    <phoneticPr fontId="28" type="noConversion"/>
  </si>
  <si>
    <t>四川省</t>
    <phoneticPr fontId="8" type="noConversion"/>
  </si>
  <si>
    <t>四川省</t>
    <phoneticPr fontId="8" type="noConversion"/>
  </si>
  <si>
    <t>四川省</t>
    <phoneticPr fontId="8" type="noConversion"/>
  </si>
  <si>
    <t>重庆市</t>
    <phoneticPr fontId="8" type="noConversion"/>
  </si>
  <si>
    <t>广东省</t>
    <phoneticPr fontId="4" type="noConversion"/>
  </si>
  <si>
    <t>陕西省</t>
    <phoneticPr fontId="8" type="noConversion"/>
  </si>
  <si>
    <t>陕西省</t>
    <phoneticPr fontId="8" type="noConversion"/>
  </si>
  <si>
    <t>陕西省</t>
    <phoneticPr fontId="8" type="noConversion"/>
  </si>
  <si>
    <t>浙江省</t>
    <phoneticPr fontId="4" type="noConversion"/>
  </si>
  <si>
    <t>浙江省</t>
    <phoneticPr fontId="8" type="noConversion"/>
  </si>
  <si>
    <t>浙江省</t>
    <phoneticPr fontId="8" type="noConversion"/>
  </si>
  <si>
    <t>江苏省</t>
    <phoneticPr fontId="8" type="noConversion"/>
  </si>
  <si>
    <t>江苏省</t>
    <phoneticPr fontId="8" type="noConversion"/>
  </si>
  <si>
    <t>山东省</t>
    <phoneticPr fontId="4" type="noConversion"/>
  </si>
  <si>
    <t>山东省</t>
    <phoneticPr fontId="28" type="noConversion"/>
  </si>
  <si>
    <t>山东省</t>
    <phoneticPr fontId="8" type="noConversion"/>
  </si>
  <si>
    <t>山东省</t>
    <phoneticPr fontId="8" type="noConversion"/>
  </si>
  <si>
    <t>广东省</t>
    <phoneticPr fontId="8" type="noConversion"/>
  </si>
  <si>
    <t>安徽省</t>
    <phoneticPr fontId="8" type="noConversion"/>
  </si>
  <si>
    <t>安徽省</t>
    <phoneticPr fontId="4" type="noConversion"/>
  </si>
  <si>
    <t>安徽省</t>
    <phoneticPr fontId="4" type="noConversion"/>
  </si>
  <si>
    <t>云南省</t>
    <phoneticPr fontId="8" type="noConversion"/>
  </si>
  <si>
    <t>辽宁省</t>
    <phoneticPr fontId="8" type="noConversion"/>
  </si>
  <si>
    <t>江西省</t>
    <phoneticPr fontId="4" type="noConversion"/>
  </si>
  <si>
    <t>江西省</t>
    <phoneticPr fontId="4" type="noConversion"/>
  </si>
  <si>
    <t>江西省</t>
    <phoneticPr fontId="8" type="noConversion"/>
  </si>
  <si>
    <t>江西省</t>
    <phoneticPr fontId="8" type="noConversion"/>
  </si>
  <si>
    <t>江西省</t>
    <phoneticPr fontId="8" type="noConversion"/>
  </si>
  <si>
    <t>江西省</t>
    <phoneticPr fontId="28" type="noConversion"/>
  </si>
  <si>
    <t>吉林省</t>
    <phoneticPr fontId="8" type="noConversion"/>
  </si>
  <si>
    <t>吉林省</t>
    <phoneticPr fontId="8" type="noConversion"/>
  </si>
  <si>
    <t>吉林省</t>
    <phoneticPr fontId="8" type="noConversion"/>
  </si>
  <si>
    <t>湖南省</t>
    <phoneticPr fontId="4" type="noConversion"/>
  </si>
  <si>
    <t>湖南省</t>
    <phoneticPr fontId="4" type="noConversion"/>
  </si>
  <si>
    <t>河北省</t>
    <phoneticPr fontId="8" type="noConversion"/>
  </si>
  <si>
    <t>河北省</t>
    <phoneticPr fontId="4" type="noConversion"/>
  </si>
  <si>
    <t>河北省</t>
    <phoneticPr fontId="8" type="noConversion"/>
  </si>
  <si>
    <t>河北省</t>
    <phoneticPr fontId="4" type="noConversion"/>
  </si>
  <si>
    <t>四川省</t>
    <phoneticPr fontId="28" type="noConversion"/>
  </si>
  <si>
    <t>四川省</t>
    <phoneticPr fontId="8" type="noConversion"/>
  </si>
  <si>
    <t>海南省</t>
    <phoneticPr fontId="8" type="noConversion"/>
  </si>
  <si>
    <t>甘肃省</t>
    <phoneticPr fontId="4" type="noConversion"/>
  </si>
  <si>
    <t>甘肃省</t>
    <phoneticPr fontId="4" type="noConversion"/>
  </si>
  <si>
    <t>甘肃省</t>
    <phoneticPr fontId="4" type="noConversion"/>
  </si>
  <si>
    <t>甘肃省</t>
    <phoneticPr fontId="8" type="noConversion"/>
  </si>
  <si>
    <t>【独家】</t>
    <phoneticPr fontId="8" type="noConversion"/>
  </si>
  <si>
    <t>四川省</t>
    <phoneticPr fontId="8" type="noConversion"/>
  </si>
  <si>
    <t>成都市</t>
    <phoneticPr fontId="8" type="noConversion"/>
  </si>
  <si>
    <t>★★</t>
    <phoneticPr fontId="4" type="noConversion"/>
  </si>
  <si>
    <t>成都市</t>
    <phoneticPr fontId="8" type="noConversion"/>
  </si>
  <si>
    <t>四川省</t>
    <phoneticPr fontId="8" type="noConversion"/>
  </si>
  <si>
    <t>★</t>
    <phoneticPr fontId="4" type="noConversion"/>
  </si>
  <si>
    <t>福建省</t>
    <phoneticPr fontId="8" type="noConversion"/>
  </si>
  <si>
    <t>√</t>
    <phoneticPr fontId="8" type="noConversion"/>
  </si>
  <si>
    <t>厦门市</t>
    <phoneticPr fontId="8" type="noConversion"/>
  </si>
  <si>
    <t>渐美商贸综合楼、海沧环保分局办公综</t>
    <phoneticPr fontId="8" type="noConversion"/>
  </si>
  <si>
    <t>乐海购物中心、腾龙商厦</t>
    <phoneticPr fontId="8" type="noConversion"/>
  </si>
  <si>
    <t>建美学校</t>
    <phoneticPr fontId="8" type="noConversion"/>
  </si>
  <si>
    <t>厦门海沧福林堂中</t>
    <phoneticPr fontId="8" type="noConversion"/>
  </si>
  <si>
    <t>海王星辰（厦门海沧</t>
    <phoneticPr fontId="8" type="noConversion"/>
  </si>
  <si>
    <t>厦门市</t>
    <phoneticPr fontId="8" type="noConversion"/>
  </si>
  <si>
    <t>乐都汇商圈</t>
    <phoneticPr fontId="8" type="noConversion"/>
  </si>
  <si>
    <t>√</t>
    <phoneticPr fontId="8" type="noConversion"/>
  </si>
  <si>
    <t>七星大厦、顺承大厦、七星一号</t>
    <phoneticPr fontId="8" type="noConversion"/>
  </si>
  <si>
    <t>鹭岛天地、明发商业广场</t>
    <phoneticPr fontId="8" type="noConversion"/>
  </si>
  <si>
    <t>美的(厦门大利民专</t>
    <phoneticPr fontId="8" type="noConversion"/>
  </si>
  <si>
    <t>厦门康桥中学、厦门外国语学校</t>
    <phoneticPr fontId="8" type="noConversion"/>
  </si>
  <si>
    <t>厦门安宝医院、厦门中山医院金榜</t>
    <phoneticPr fontId="8" type="noConversion"/>
  </si>
  <si>
    <t>健康99医药连锁(岳</t>
    <phoneticPr fontId="8" type="noConversion"/>
  </si>
  <si>
    <t>广元太平洋电影城</t>
  </si>
  <si>
    <t>什邡太平洋电影城</t>
  </si>
  <si>
    <t>北京市</t>
    <phoneticPr fontId="8" type="noConversion"/>
  </si>
  <si>
    <t>北京市</t>
    <phoneticPr fontId="8" type="noConversion"/>
  </si>
  <si>
    <t>悦秀城</t>
  </si>
  <si>
    <t>北京市丰台区开阳路8号悦秀购物中心6层</t>
    <phoneticPr fontId="8" type="noConversion"/>
  </si>
  <si>
    <t>★</t>
    <phoneticPr fontId="8" type="noConversion"/>
  </si>
  <si>
    <t>★</t>
    <phoneticPr fontId="8" type="noConversion"/>
  </si>
  <si>
    <t>南通市</t>
    <phoneticPr fontId="8" type="noConversion"/>
  </si>
  <si>
    <t>盐城市</t>
    <phoneticPr fontId="8" type="noConversion"/>
  </si>
  <si>
    <t>佛山市</t>
    <phoneticPr fontId="8" type="noConversion"/>
  </si>
  <si>
    <t>√</t>
    <phoneticPr fontId="8" type="noConversion"/>
  </si>
  <si>
    <t>广东省</t>
    <phoneticPr fontId="8" type="noConversion"/>
  </si>
  <si>
    <t>汕头市</t>
    <phoneticPr fontId="8" type="noConversion"/>
  </si>
  <si>
    <t>★★</t>
    <phoneticPr fontId="8" type="noConversion"/>
  </si>
  <si>
    <t>广东省</t>
    <phoneticPr fontId="8" type="noConversion"/>
  </si>
  <si>
    <t>汕头市</t>
    <phoneticPr fontId="8" type="noConversion"/>
  </si>
  <si>
    <t>宿州市</t>
    <phoneticPr fontId="8" type="noConversion"/>
  </si>
  <si>
    <t>宿州市</t>
    <phoneticPr fontId="28" type="noConversion"/>
  </si>
  <si>
    <t>DMG国际影城北京悦秀店</t>
  </si>
  <si>
    <t>顺德星汇影城</t>
  </si>
  <si>
    <t>专资编码</t>
    <phoneticPr fontId="8" type="noConversion"/>
  </si>
  <si>
    <t>北京市</t>
    <phoneticPr fontId="8" type="noConversion"/>
  </si>
  <si>
    <t>北京市</t>
    <phoneticPr fontId="8" type="noConversion"/>
  </si>
  <si>
    <t>芳草地</t>
    <phoneticPr fontId="8" type="noConversion"/>
  </si>
  <si>
    <t>北京市朝阳区东大桥路9号芳草地大厦LG2-26</t>
    <phoneticPr fontId="8" type="noConversion"/>
  </si>
  <si>
    <t>大连市</t>
    <phoneticPr fontId="8" type="noConversion"/>
  </si>
  <si>
    <t>奥林匹克</t>
    <phoneticPr fontId="8" type="noConversion"/>
  </si>
  <si>
    <t>海南省</t>
    <phoneticPr fontId="8" type="noConversion"/>
  </si>
  <si>
    <t>海口市</t>
    <phoneticPr fontId="8" type="noConversion"/>
  </si>
  <si>
    <t>海甸岛</t>
    <phoneticPr fontId="28" type="noConversion"/>
  </si>
  <si>
    <t>海甸城</t>
    <phoneticPr fontId="8" type="noConversion"/>
  </si>
  <si>
    <t>海南省药材公司商场</t>
    <phoneticPr fontId="8" type="noConversion"/>
  </si>
  <si>
    <t>华达旧家电商场</t>
    <phoneticPr fontId="8" type="noConversion"/>
  </si>
  <si>
    <t>卢米埃北京芳草地影城</t>
    <phoneticPr fontId="8" type="noConversion"/>
  </si>
  <si>
    <t>大连百丽宫影院</t>
    <phoneticPr fontId="8" type="noConversion"/>
  </si>
  <si>
    <t>北京市</t>
    <phoneticPr fontId="8" type="noConversion"/>
  </si>
  <si>
    <t>城乡世纪广场</t>
    <phoneticPr fontId="8" type="noConversion"/>
  </si>
  <si>
    <t>台北风情街</t>
    <phoneticPr fontId="8" type="noConversion"/>
  </si>
  <si>
    <t>南京市</t>
    <phoneticPr fontId="8" type="noConversion"/>
  </si>
  <si>
    <t>老门东</t>
    <phoneticPr fontId="28" type="noConversion"/>
  </si>
  <si>
    <t>南京市</t>
    <phoneticPr fontId="8" type="noConversion"/>
  </si>
  <si>
    <t>澳林广场</t>
    <phoneticPr fontId="8" type="noConversion"/>
  </si>
  <si>
    <t>澳林广场</t>
    <phoneticPr fontId="8" type="noConversion"/>
  </si>
  <si>
    <t>苏果超市</t>
    <phoneticPr fontId="8" type="noConversion"/>
  </si>
  <si>
    <t>国美电器</t>
    <phoneticPr fontId="8" type="noConversion"/>
  </si>
  <si>
    <t>浦口医院</t>
    <phoneticPr fontId="8" type="noConversion"/>
  </si>
  <si>
    <t>欧亚达商业广场</t>
    <phoneticPr fontId="8" type="noConversion"/>
  </si>
  <si>
    <t>华润</t>
    <phoneticPr fontId="8" type="noConversion"/>
  </si>
  <si>
    <t>三星专门店</t>
    <phoneticPr fontId="8" type="noConversion"/>
  </si>
  <si>
    <t>广东省</t>
    <phoneticPr fontId="4" type="noConversion"/>
  </si>
  <si>
    <t>东莞市</t>
    <phoneticPr fontId="8" type="noConversion"/>
  </si>
  <si>
    <t>浙江省</t>
    <phoneticPr fontId="8" type="noConversion"/>
  </si>
  <si>
    <t>温州市</t>
    <phoneticPr fontId="8" type="noConversion"/>
  </si>
  <si>
    <t>金华市</t>
    <phoneticPr fontId="8" type="noConversion"/>
  </si>
  <si>
    <t>世贸中心</t>
    <phoneticPr fontId="8" type="noConversion"/>
  </si>
  <si>
    <t>√</t>
    <phoneticPr fontId="8" type="noConversion"/>
  </si>
  <si>
    <t>√</t>
    <phoneticPr fontId="8" type="noConversion"/>
  </si>
  <si>
    <t>金华市</t>
    <phoneticPr fontId="8" type="noConversion"/>
  </si>
  <si>
    <t>银泰商场江南店</t>
    <phoneticPr fontId="8" type="noConversion"/>
  </si>
  <si>
    <t>√</t>
    <phoneticPr fontId="8" type="noConversion"/>
  </si>
  <si>
    <t>金华市</t>
    <phoneticPr fontId="8" type="noConversion"/>
  </si>
  <si>
    <t>孝顺商场</t>
    <phoneticPr fontId="8" type="noConversion"/>
  </si>
  <si>
    <t>捷盛中央广场</t>
    <phoneticPr fontId="28" type="noConversion"/>
  </si>
  <si>
    <t>无锡市</t>
    <phoneticPr fontId="8" type="noConversion"/>
  </si>
  <si>
    <t>洛社镇哥伦布广场</t>
    <phoneticPr fontId="8" type="noConversion"/>
  </si>
  <si>
    <t>大统华超市</t>
    <phoneticPr fontId="8" type="noConversion"/>
  </si>
  <si>
    <t>大统华超市</t>
    <phoneticPr fontId="8" type="noConversion"/>
  </si>
  <si>
    <t>国美电器</t>
    <phoneticPr fontId="8" type="noConversion"/>
  </si>
  <si>
    <t>惠山区人民医院</t>
    <phoneticPr fontId="8" type="noConversion"/>
  </si>
  <si>
    <t>亿丰商场</t>
    <phoneticPr fontId="8" type="noConversion"/>
  </si>
  <si>
    <t>江苏省</t>
    <phoneticPr fontId="8" type="noConversion"/>
  </si>
  <si>
    <t>泰州市</t>
    <phoneticPr fontId="8" type="noConversion"/>
  </si>
  <si>
    <t>泰州市</t>
    <phoneticPr fontId="28" type="noConversion"/>
  </si>
  <si>
    <t>麦德隆超市</t>
    <phoneticPr fontId="8" type="noConversion"/>
  </si>
  <si>
    <t>√</t>
    <phoneticPr fontId="8" type="noConversion"/>
  </si>
  <si>
    <t>广东省</t>
    <phoneticPr fontId="8" type="noConversion"/>
  </si>
  <si>
    <t>惠州市</t>
    <phoneticPr fontId="8" type="noConversion"/>
  </si>
  <si>
    <t>√</t>
    <phoneticPr fontId="8" type="noConversion"/>
  </si>
  <si>
    <t>南平市</t>
    <phoneticPr fontId="8" type="noConversion"/>
  </si>
  <si>
    <t>安徽省</t>
    <phoneticPr fontId="8" type="noConversion"/>
  </si>
  <si>
    <t>合肥摩尔广场</t>
    <phoneticPr fontId="8" type="noConversion"/>
  </si>
  <si>
    <t>通和大厦</t>
    <phoneticPr fontId="8" type="noConversion"/>
  </si>
  <si>
    <t>摩尔广场</t>
    <phoneticPr fontId="8" type="noConversion"/>
  </si>
  <si>
    <t>永辉超市</t>
    <phoneticPr fontId="8" type="noConversion"/>
  </si>
  <si>
    <t>美家居</t>
    <phoneticPr fontId="8" type="noConversion"/>
  </si>
  <si>
    <t>步瑞琪电脑城</t>
    <phoneticPr fontId="8" type="noConversion"/>
  </si>
  <si>
    <t>安徽大学、中国科技大学、安徽医科大学</t>
    <phoneticPr fontId="8" type="noConversion"/>
  </si>
  <si>
    <t>安徽医科大学附属医院</t>
    <phoneticPr fontId="8" type="noConversion"/>
  </si>
  <si>
    <t>陕西省</t>
    <phoneticPr fontId="8" type="noConversion"/>
  </si>
  <si>
    <t>陕西省</t>
    <phoneticPr fontId="8" type="noConversion"/>
  </si>
  <si>
    <t>咸阳市</t>
    <phoneticPr fontId="8" type="noConversion"/>
  </si>
  <si>
    <t>聚珍园广场</t>
    <phoneticPr fontId="28" type="noConversion"/>
  </si>
  <si>
    <t>√</t>
    <phoneticPr fontId="8" type="noConversion"/>
  </si>
  <si>
    <t xml:space="preserve">  </t>
    <phoneticPr fontId="8" type="noConversion"/>
  </si>
  <si>
    <t>咸宁市</t>
    <phoneticPr fontId="8" type="noConversion"/>
  </si>
  <si>
    <t>欢城广场</t>
    <phoneticPr fontId="8" type="noConversion"/>
  </si>
  <si>
    <t>上海喜满客影城台北风情街店</t>
  </si>
  <si>
    <t>深圳市百汇银河影城</t>
  </si>
  <si>
    <t>南京中传国际影城</t>
  </si>
  <si>
    <t>天津中传影城</t>
  </si>
  <si>
    <t>恩兴未来影院</t>
  </si>
  <si>
    <t>泰州市兴化市时代华纳国际影城</t>
  </si>
  <si>
    <t>中山华艺电影院</t>
  </si>
  <si>
    <t>唯亚影城恩平店</t>
  </si>
  <si>
    <t>南平影天下影城</t>
  </si>
  <si>
    <t>合肥中传国际影城</t>
  </si>
  <si>
    <t>荆州新华天河影城</t>
  </si>
  <si>
    <t>时代倾城购物中心</t>
    <phoneticPr fontId="28" type="noConversion"/>
  </si>
  <si>
    <t>中山市</t>
    <phoneticPr fontId="8" type="noConversion"/>
  </si>
  <si>
    <t>利信花园</t>
    <phoneticPr fontId="28" type="noConversion"/>
  </si>
  <si>
    <t>无法投放地区性广告</t>
    <phoneticPr fontId="8" type="noConversion"/>
  </si>
  <si>
    <t>长宁区天山电影院</t>
  </si>
  <si>
    <t>喜满客影城(汉神广场店)</t>
  </si>
  <si>
    <t>桂林市东西巷影城</t>
  </si>
  <si>
    <t>杭州市滨江德信影城</t>
  </si>
  <si>
    <t>横栏镇利信影城</t>
  </si>
  <si>
    <t>丰台DMG影城(悦秀店)</t>
  </si>
  <si>
    <t>海口康大纵横国际影城</t>
  </si>
  <si>
    <t>浦东新区鸿纳国际影城</t>
  </si>
  <si>
    <t>森林悦九州国际影城</t>
  </si>
  <si>
    <t>盘锦中影新天地国际影城</t>
  </si>
  <si>
    <t>商丘市米高梅国际影城</t>
  </si>
  <si>
    <t>中山利信影城</t>
  </si>
  <si>
    <t>北京市</t>
    <phoneticPr fontId="8" type="noConversion"/>
  </si>
  <si>
    <t>北京市</t>
    <phoneticPr fontId="8" type="noConversion"/>
  </si>
  <si>
    <t>龙湖时代大街</t>
    <phoneticPr fontId="8" type="noConversion"/>
  </si>
  <si>
    <t>北京市大兴区永兴路7号院1号楼龙湖天街购物中心3层</t>
    <phoneticPr fontId="8" type="noConversion"/>
  </si>
  <si>
    <t>久金广场</t>
    <phoneticPr fontId="8" type="noConversion"/>
  </si>
  <si>
    <t>和成世纪</t>
    <phoneticPr fontId="28" type="noConversion"/>
  </si>
  <si>
    <t>广鑫业大厦、万港大厦、天汇大厦、坂田集团商务中心、儒骏大厦</t>
    <phoneticPr fontId="8" type="noConversion"/>
  </si>
  <si>
    <t>坂田商业广场、COCO City、8号仓</t>
    <phoneticPr fontId="8" type="noConversion"/>
  </si>
  <si>
    <t>大润华生活超市超级特卖场</t>
    <phoneticPr fontId="8" type="noConversion"/>
  </si>
  <si>
    <t>潜龙华城天翼手机大卖场</t>
    <phoneticPr fontId="8" type="noConversion"/>
  </si>
  <si>
    <t>华为大学、深圳广播电视大学龙华教学点、深圳德昂教育</t>
    <phoneticPr fontId="8" type="noConversion"/>
  </si>
  <si>
    <t>深圳坂田医院、龙华人民医院、深圳健安医院、深圳健安医院</t>
    <phoneticPr fontId="8" type="noConversion"/>
  </si>
  <si>
    <t>利民大药房、立丰药房、吉安康专业药房</t>
    <phoneticPr fontId="8" type="noConversion"/>
  </si>
  <si>
    <t>百易广场</t>
    <phoneticPr fontId="28" type="noConversion"/>
  </si>
  <si>
    <t>蓝坤大厦、光浩国际中心、东明大厦</t>
    <phoneticPr fontId="8" type="noConversion"/>
  </si>
  <si>
    <t>九方购物中心(龙华)、</t>
    <phoneticPr fontId="8" type="noConversion"/>
  </si>
  <si>
    <t>大润华生活超市超级特卖场(民治店)</t>
    <phoneticPr fontId="8" type="noConversion"/>
  </si>
  <si>
    <t>和福商城</t>
    <phoneticPr fontId="8" type="noConversion"/>
  </si>
  <si>
    <t>四川省</t>
    <phoneticPr fontId="8" type="noConversion"/>
  </si>
  <si>
    <t>成都市</t>
    <phoneticPr fontId="8" type="noConversion"/>
  </si>
  <si>
    <t>大融城</t>
    <phoneticPr fontId="8" type="noConversion"/>
  </si>
  <si>
    <t>SFC上影影城大兴龙湖店</t>
  </si>
  <si>
    <t>华夏久金国际影城</t>
  </si>
  <si>
    <t>深圳市雅图数字影院</t>
  </si>
  <si>
    <t>雅图成都四季城影院</t>
  </si>
  <si>
    <t>重庆雅图梦空间国际影都</t>
    <phoneticPr fontId="8" type="noConversion"/>
  </si>
  <si>
    <t>龙骏广场</t>
    <phoneticPr fontId="28" type="noConversion"/>
  </si>
  <si>
    <t>√</t>
    <phoneticPr fontId="8" type="noConversion"/>
  </si>
  <si>
    <t>培训大楼、正日商务中心</t>
  </si>
  <si>
    <t>金康药房</t>
  </si>
  <si>
    <t>青宫大厦、凯撒城</t>
  </si>
  <si>
    <t>天河城百货</t>
  </si>
  <si>
    <t>联想电脑(广州百货大厦店)</t>
  </si>
  <si>
    <t>广东金融学院</t>
  </si>
  <si>
    <t>66大厦、新疆证券大厦</t>
  </si>
  <si>
    <t>迎春百货商店、蓝天商业城</t>
  </si>
  <si>
    <t>永新电器、国美电器</t>
  </si>
  <si>
    <t>大参林</t>
  </si>
  <si>
    <t>工人文化宫</t>
  </si>
  <si>
    <t>北京路步行街、少年文化馆</t>
    <phoneticPr fontId="8" type="noConversion"/>
  </si>
  <si>
    <t>安徽省</t>
    <phoneticPr fontId="8" type="noConversion"/>
  </si>
  <si>
    <t>合肥市</t>
    <phoneticPr fontId="8" type="noConversion"/>
  </si>
  <si>
    <t>淮河路步行街</t>
    <phoneticPr fontId="8" type="noConversion"/>
  </si>
  <si>
    <t>√</t>
    <phoneticPr fontId="8" type="noConversion"/>
  </si>
  <si>
    <t>安徽省</t>
    <phoneticPr fontId="8" type="noConversion"/>
  </si>
  <si>
    <t>国购广场</t>
    <phoneticPr fontId="8" type="noConversion"/>
  </si>
  <si>
    <t>长江东路</t>
    <phoneticPr fontId="8" type="noConversion"/>
  </si>
  <si>
    <t>√</t>
    <phoneticPr fontId="8" type="noConversion"/>
  </si>
  <si>
    <t>安徽省</t>
    <phoneticPr fontId="8" type="noConversion"/>
  </si>
  <si>
    <t>双岗</t>
    <phoneticPr fontId="8" type="noConversion"/>
  </si>
  <si>
    <t>徽州大道</t>
    <phoneticPr fontId="8" type="noConversion"/>
  </si>
  <si>
    <t>金棕榈东尚国际影城</t>
  </si>
  <si>
    <t>喜满客影城台北风情街店</t>
    <phoneticPr fontId="8" type="noConversion"/>
  </si>
  <si>
    <t>CGV星聚汇影城广州永旺店</t>
    <phoneticPr fontId="8" type="noConversion"/>
  </si>
  <si>
    <t>南京银兴乐天影城</t>
    <phoneticPr fontId="8" type="noConversion"/>
  </si>
  <si>
    <t>卢米埃上海大融城影城</t>
  </si>
  <si>
    <t>广州万晟国际影城</t>
  </si>
  <si>
    <t>广州青宫影城</t>
  </si>
  <si>
    <t>广州市二宫影城</t>
  </si>
  <si>
    <t>东海商业广场</t>
    <phoneticPr fontId="28" type="noConversion"/>
  </si>
  <si>
    <t>深圳市东海影院</t>
    <phoneticPr fontId="8" type="noConversion"/>
  </si>
  <si>
    <t>杭州市</t>
    <phoneticPr fontId="8" type="noConversion"/>
  </si>
  <si>
    <t>新天地商业中心</t>
    <phoneticPr fontId="28" type="noConversion"/>
  </si>
  <si>
    <t>√</t>
    <phoneticPr fontId="8" type="noConversion"/>
  </si>
  <si>
    <t>山东省</t>
    <phoneticPr fontId="28" type="noConversion"/>
  </si>
  <si>
    <t>泰安市</t>
    <phoneticPr fontId="28" type="noConversion"/>
  </si>
  <si>
    <t>玉都国际银座商场</t>
    <phoneticPr fontId="8" type="noConversion"/>
  </si>
  <si>
    <t>泰山橙天国际影城</t>
    <phoneticPr fontId="8" type="noConversion"/>
  </si>
  <si>
    <t>吕梁市</t>
    <phoneticPr fontId="8" type="noConversion"/>
  </si>
  <si>
    <t>离石区</t>
  </si>
  <si>
    <t>吕梁橙天嘉和影城</t>
    <phoneticPr fontId="8" type="noConversion"/>
  </si>
  <si>
    <t>宿州市时代影城</t>
    <phoneticPr fontId="8" type="noConversion"/>
  </si>
  <si>
    <t>六安市</t>
    <phoneticPr fontId="8" type="noConversion"/>
  </si>
  <si>
    <t>安徽省六安市米高梅京辉国际影城</t>
    <phoneticPr fontId="8" type="noConversion"/>
  </si>
  <si>
    <t>六安市</t>
    <phoneticPr fontId="28" type="noConversion"/>
  </si>
  <si>
    <t>滇东产业园区</t>
    <phoneticPr fontId="8" type="noConversion"/>
  </si>
  <si>
    <t>云南昆明嵩明新华国际影城</t>
    <phoneticPr fontId="8" type="noConversion"/>
  </si>
  <si>
    <t>贺州市</t>
    <phoneticPr fontId="8" type="noConversion"/>
  </si>
  <si>
    <t>香港盛大地王购物广场</t>
    <phoneticPr fontId="8" type="noConversion"/>
  </si>
  <si>
    <t>昭平县星光影城</t>
    <phoneticPr fontId="8" type="noConversion"/>
  </si>
  <si>
    <t>贺州市</t>
    <phoneticPr fontId="28" type="noConversion"/>
  </si>
  <si>
    <t>映联万和影城(厦门七星店)</t>
    <phoneticPr fontId="8" type="noConversion"/>
  </si>
  <si>
    <t>北京市</t>
    <phoneticPr fontId="8" type="noConversion"/>
  </si>
  <si>
    <t>北京市</t>
    <phoneticPr fontId="8" type="noConversion"/>
  </si>
  <si>
    <t>北京房山拱辰南大街1号7层</t>
    <phoneticPr fontId="8" type="noConversion"/>
  </si>
  <si>
    <t>云南省</t>
    <phoneticPr fontId="8" type="noConversion"/>
  </si>
  <si>
    <t>保山腾冲橙天国际影城</t>
    <phoneticPr fontId="8" type="noConversion"/>
  </si>
  <si>
    <t>辽宁省</t>
    <phoneticPr fontId="8" type="noConversion"/>
  </si>
  <si>
    <t>沈阳市</t>
    <phoneticPr fontId="8" type="noConversion"/>
  </si>
  <si>
    <t>沈阳浑南今世界影城</t>
    <phoneticPr fontId="8" type="noConversion"/>
  </si>
  <si>
    <t>辽宁省沈阳大东今世界电影城</t>
    <phoneticPr fontId="8" type="noConversion"/>
  </si>
  <si>
    <t>今世界影城(兴隆大都汇店)</t>
    <phoneticPr fontId="8" type="noConversion"/>
  </si>
  <si>
    <t>辽宁省</t>
    <phoneticPr fontId="8" type="noConversion"/>
  </si>
  <si>
    <t>沈阳市</t>
    <phoneticPr fontId="8" type="noConversion"/>
  </si>
  <si>
    <t>沈阳铁西今世界电影城</t>
    <phoneticPr fontId="8" type="noConversion"/>
  </si>
  <si>
    <t>长春市</t>
    <phoneticPr fontId="8" type="noConversion"/>
  </si>
  <si>
    <t>长春艾米1895电影街</t>
    <phoneticPr fontId="8" type="noConversion"/>
  </si>
  <si>
    <t>东海国际影城</t>
  </si>
  <si>
    <t>吕梁橙天嘉禾影城</t>
  </si>
  <si>
    <t>宿州时代影城</t>
  </si>
  <si>
    <t>米高梅京辉国际影城</t>
  </si>
  <si>
    <t>嵩明新华国际影城</t>
  </si>
  <si>
    <t>昭平星光影城</t>
  </si>
  <si>
    <t>√</t>
    <phoneticPr fontId="8" type="noConversion"/>
  </si>
  <si>
    <t>石家庄金熊国际影城(益友店)</t>
  </si>
  <si>
    <t>中影星美国际影城万家丽店</t>
  </si>
  <si>
    <t>厦门中影数字圣谛影城</t>
  </si>
  <si>
    <t>杭州蓝钻时光影城</t>
  </si>
  <si>
    <t>温州苍南县埃米影城</t>
  </si>
  <si>
    <t>杭州千红时代影城</t>
  </si>
  <si>
    <t>汕头市聚丰国际影城</t>
  </si>
  <si>
    <t>芒果国际影城奥克斯店</t>
  </si>
  <si>
    <t>DMG国际影城北京良乡店</t>
  </si>
  <si>
    <t>腾冲橙天国际影城</t>
  </si>
  <si>
    <t>长春艾米1895电影街影院</t>
  </si>
  <si>
    <t>保利国际影城北京西三旗店</t>
    <phoneticPr fontId="8" type="noConversion"/>
  </si>
  <si>
    <t>北京市朝阳区建国路89号18号楼L02内底下一层</t>
    <phoneticPr fontId="8" type="noConversion"/>
  </si>
  <si>
    <t>弘基时尚广场</t>
    <phoneticPr fontId="8" type="noConversion"/>
  </si>
  <si>
    <t>深圳市艺汇影城</t>
    <phoneticPr fontId="8" type="noConversion"/>
  </si>
  <si>
    <t>√</t>
    <phoneticPr fontId="8" type="noConversion"/>
  </si>
  <si>
    <t>√</t>
    <phoneticPr fontId="8" type="noConversion"/>
  </si>
  <si>
    <t>武汉市</t>
    <phoneticPr fontId="8" type="noConversion"/>
  </si>
  <si>
    <t>武汉耀莱成龙影城(光谷店)</t>
    <phoneticPr fontId="8" type="noConversion"/>
  </si>
  <si>
    <t>杭州市</t>
    <phoneticPr fontId="8" type="noConversion"/>
  </si>
  <si>
    <t>临平新天地</t>
    <phoneticPr fontId="28" type="noConversion"/>
  </si>
  <si>
    <t>杭州铂金影院</t>
    <phoneticPr fontId="4" type="noConversion"/>
  </si>
  <si>
    <t>新世界百货</t>
    <phoneticPr fontId="28" type="noConversion"/>
  </si>
  <si>
    <t>天津文投国际影城</t>
    <phoneticPr fontId="8" type="noConversion"/>
  </si>
  <si>
    <t>√</t>
    <phoneticPr fontId="8" type="noConversion"/>
  </si>
  <si>
    <t>经典1958壹号楼</t>
    <phoneticPr fontId="28" type="noConversion"/>
  </si>
  <si>
    <t>佛山市恒福影院</t>
    <phoneticPr fontId="8" type="noConversion"/>
  </si>
  <si>
    <t>蓬江区</t>
  </si>
  <si>
    <t>广东省</t>
    <phoneticPr fontId="8" type="noConversion"/>
  </si>
  <si>
    <t>√</t>
    <phoneticPr fontId="8" type="noConversion"/>
  </si>
  <si>
    <t>广东省</t>
    <phoneticPr fontId="8" type="noConversion"/>
  </si>
  <si>
    <t>茂名市</t>
    <phoneticPr fontId="8" type="noConversion"/>
  </si>
  <si>
    <t>广东高州Var唯亚影城</t>
    <phoneticPr fontId="8" type="noConversion"/>
  </si>
  <si>
    <t>√</t>
    <phoneticPr fontId="8" type="noConversion"/>
  </si>
  <si>
    <t>茂名市</t>
    <phoneticPr fontId="8" type="noConversion"/>
  </si>
  <si>
    <t>云南省</t>
    <phoneticPr fontId="8" type="noConversion"/>
  </si>
  <si>
    <t>文山壮族苗族自治州</t>
    <phoneticPr fontId="8" type="noConversion"/>
  </si>
  <si>
    <t>/</t>
    <phoneticPr fontId="28" type="noConversion"/>
  </si>
  <si>
    <t>中影硕峰国际影城</t>
    <phoneticPr fontId="8" type="noConversion"/>
  </si>
  <si>
    <t>云南省</t>
    <phoneticPr fontId="8" type="noConversion"/>
  </si>
  <si>
    <t>文山壮族苗族自治州</t>
    <phoneticPr fontId="28" type="noConversion"/>
  </si>
  <si>
    <t>临汾市</t>
    <phoneticPr fontId="8" type="noConversion"/>
  </si>
  <si>
    <t>乡宁宸晖影城</t>
    <phoneticPr fontId="8" type="noConversion"/>
  </si>
  <si>
    <t>临汾市</t>
    <phoneticPr fontId="28" type="noConversion"/>
  </si>
  <si>
    <t>鹤岗市</t>
    <phoneticPr fontId="8" type="noConversion"/>
  </si>
  <si>
    <t>鹤岗嘉纳影城(时代广场店)</t>
    <phoneticPr fontId="8" type="noConversion"/>
  </si>
  <si>
    <t>鹤岗市</t>
    <phoneticPr fontId="8" type="noConversion"/>
  </si>
  <si>
    <t>鹤岗嘉纳影城</t>
    <phoneticPr fontId="8" type="noConversion"/>
  </si>
  <si>
    <t>鹤岗市</t>
    <phoneticPr fontId="28" type="noConversion"/>
  </si>
  <si>
    <t>绥化市</t>
    <phoneticPr fontId="8" type="noConversion"/>
  </si>
  <si>
    <t>北林区</t>
  </si>
  <si>
    <t>绥化嘉纳影城</t>
    <phoneticPr fontId="8" type="noConversion"/>
  </si>
  <si>
    <t>绥化市</t>
    <phoneticPr fontId="28" type="noConversion"/>
  </si>
  <si>
    <t>开元大厦、省博物馆、科技馆</t>
    <phoneticPr fontId="8" type="noConversion"/>
  </si>
  <si>
    <t>河北宾馆</t>
    <phoneticPr fontId="8" type="noConversion"/>
  </si>
  <si>
    <t>新兴药房</t>
    <phoneticPr fontId="8" type="noConversion"/>
  </si>
  <si>
    <t>DMG国际影城(良乡店)</t>
    <phoneticPr fontId="8" type="noConversion"/>
  </si>
  <si>
    <t>浦东新区华夏久金国际影城</t>
    <phoneticPr fontId="8" type="noConversion"/>
  </si>
  <si>
    <t>三星影片</t>
    <phoneticPr fontId="8" type="noConversion"/>
  </si>
  <si>
    <t>两星影片</t>
    <phoneticPr fontId="8" type="noConversion"/>
  </si>
  <si>
    <t>一星影片</t>
    <phoneticPr fontId="8" type="noConversion"/>
  </si>
  <si>
    <t>上海影尊国际影城</t>
  </si>
  <si>
    <t>深圳艺汇电影院</t>
  </si>
  <si>
    <t>深圳中艺电影院</t>
  </si>
  <si>
    <t>杭州中影铂金影院</t>
  </si>
  <si>
    <t>唯亚影城佛山店</t>
  </si>
  <si>
    <t>唯亚影城江门店</t>
  </si>
  <si>
    <t>唯亚影城高州店</t>
  </si>
  <si>
    <t>乡宁县宸晖影城</t>
  </si>
  <si>
    <t>鹤岗时代嘉纳影城</t>
  </si>
  <si>
    <t>华漕生活馆</t>
    <phoneticPr fontId="8" type="noConversion"/>
  </si>
  <si>
    <t>南光广场、城业大厦、合力商务中心、合力商务中心</t>
    <phoneticPr fontId="8" type="noConversion"/>
  </si>
  <si>
    <t>南村商贸城(文明路)、人人佳购物城、南光广场</t>
    <phoneticPr fontId="8" type="noConversion"/>
  </si>
  <si>
    <t>三好生活超市</t>
    <phoneticPr fontId="8" type="noConversion"/>
  </si>
  <si>
    <t>暨南大学南校区、广东工业大学大学城校区、广州大学</t>
    <phoneticPr fontId="8" type="noConversion"/>
  </si>
  <si>
    <t>南村医院、广东省儿童医院</t>
    <phoneticPr fontId="8" type="noConversion"/>
  </si>
  <si>
    <t>维滋园健康药房南村店、大参林NO.1793</t>
    <phoneticPr fontId="8" type="noConversion"/>
  </si>
  <si>
    <t>东山口商圈</t>
    <phoneticPr fontId="8" type="noConversion"/>
  </si>
  <si>
    <t>东宝大厦、东峻广场、紫园商务大厦</t>
    <phoneticPr fontId="8" type="noConversion"/>
  </si>
  <si>
    <t>东山百货大楼、王府井百货、广百百货东山口店</t>
    <phoneticPr fontId="8" type="noConversion"/>
  </si>
  <si>
    <t>东山百货大楼、王府井百货、广百百货东山口店</t>
    <phoneticPr fontId="8" type="noConversion"/>
  </si>
  <si>
    <t>佳能专卖店(恒太海印店)</t>
    <phoneticPr fontId="8" type="noConversion"/>
  </si>
  <si>
    <t>联想专卖店(海印广场店)</t>
    <phoneticPr fontId="8" type="noConversion"/>
  </si>
  <si>
    <t>中山大学、广东工业大学(东风路校区)</t>
    <phoneticPr fontId="8" type="noConversion"/>
  </si>
  <si>
    <t>中山医科大学附属第一医院、广东省人民医院、广东药学院附属第一医院</t>
    <phoneticPr fontId="8" type="noConversion"/>
  </si>
  <si>
    <t>万泽大药房、广百颐福养生城</t>
    <phoneticPr fontId="8" type="noConversion"/>
  </si>
  <si>
    <t>广东省</t>
    <phoneticPr fontId="4" type="noConversion"/>
  </si>
  <si>
    <t>东莞市</t>
    <phoneticPr fontId="8" type="noConversion"/>
  </si>
  <si>
    <t>铁岭市</t>
    <phoneticPr fontId="8" type="noConversion"/>
  </si>
  <si>
    <t>★★</t>
    <phoneticPr fontId="8" type="noConversion"/>
  </si>
  <si>
    <t>17.5开原影城(家和美商城店)</t>
    <phoneticPr fontId="8" type="noConversion"/>
  </si>
  <si>
    <t>铁岭市</t>
    <phoneticPr fontId="28" type="noConversion"/>
  </si>
  <si>
    <t>长春市</t>
    <phoneticPr fontId="8" type="noConversion"/>
  </si>
  <si>
    <t>长春新天地概念影城</t>
    <phoneticPr fontId="8" type="noConversion"/>
  </si>
  <si>
    <t>双辽中影新天地国际影城</t>
    <phoneticPr fontId="8" type="noConversion"/>
  </si>
  <si>
    <t>双辽新天地国际影城</t>
    <phoneticPr fontId="8" type="noConversion"/>
  </si>
  <si>
    <t>梨树新天地国际影城</t>
    <phoneticPr fontId="8" type="noConversion"/>
  </si>
  <si>
    <t>河池市</t>
    <phoneticPr fontId="8" type="noConversion"/>
  </si>
  <si>
    <t>金城江区</t>
  </si>
  <si>
    <t>金城江新天地影城</t>
    <phoneticPr fontId="8" type="noConversion"/>
  </si>
  <si>
    <t>河池市</t>
    <phoneticPr fontId="28" type="noConversion"/>
  </si>
  <si>
    <t>镇江玖珑影城</t>
    <phoneticPr fontId="8" type="noConversion"/>
  </si>
  <si>
    <t>温州文化中心影城</t>
    <phoneticPr fontId="8" type="noConversion"/>
  </si>
  <si>
    <t>东莞中影火山湖</t>
  </si>
  <si>
    <t>开原中影国际影城</t>
  </si>
  <si>
    <t>双辽中影新天地国际影城欧亚店</t>
  </si>
  <si>
    <t>双辽中影新天地国际影城国商店</t>
  </si>
  <si>
    <t>梨树中影新天地国际影城</t>
  </si>
  <si>
    <t>河池新天地橙天影城</t>
  </si>
  <si>
    <t>汇丰广场</t>
    <phoneticPr fontId="8" type="noConversion"/>
  </si>
  <si>
    <t>淮安稠州金逸影城</t>
    <phoneticPr fontId="8" type="noConversion"/>
  </si>
  <si>
    <t>耀莱成龙国际影城(华贸店)</t>
    <phoneticPr fontId="8" type="noConversion"/>
  </si>
  <si>
    <t>普陀中影影尊国际影城</t>
    <phoneticPr fontId="8" type="noConversion"/>
  </si>
  <si>
    <t>闵行区7+影城(华漕店)</t>
    <phoneticPr fontId="8" type="noConversion"/>
  </si>
  <si>
    <t>淮安金逸影城</t>
    <phoneticPr fontId="8" type="noConversion"/>
  </si>
  <si>
    <t>青浦永乐国际影城(青松路1店)</t>
    <phoneticPr fontId="8" type="noConversion"/>
  </si>
  <si>
    <t>太平洋影城(天海店)</t>
  </si>
  <si>
    <t>鞍山市中数联谊影城</t>
  </si>
  <si>
    <t>台州奥斯卡激光国际影城</t>
  </si>
  <si>
    <t>肇庆京华巨幕国际影城</t>
  </si>
  <si>
    <t>浑源县中影时光国际影城</t>
  </si>
  <si>
    <t>佛山市中数影城</t>
  </si>
  <si>
    <t>石景山区</t>
  </si>
  <si>
    <t>门头沟区</t>
  </si>
  <si>
    <t>增城区</t>
  </si>
  <si>
    <t>金牛区</t>
  </si>
  <si>
    <t>温江区</t>
  </si>
  <si>
    <t>郫县</t>
  </si>
  <si>
    <t>新津县</t>
  </si>
  <si>
    <t>江夏区</t>
  </si>
  <si>
    <t>硚口区</t>
  </si>
  <si>
    <t>经济技术开发区</t>
  </si>
  <si>
    <t>南岸区</t>
  </si>
  <si>
    <t>大渡口区</t>
  </si>
  <si>
    <t>渝北区</t>
  </si>
  <si>
    <t>上城区</t>
  </si>
  <si>
    <t>西湖区</t>
  </si>
  <si>
    <t>下城区</t>
  </si>
  <si>
    <t>秦淮区</t>
  </si>
  <si>
    <t>玄武区</t>
  </si>
  <si>
    <t>栖霞区</t>
  </si>
  <si>
    <t>虎丘区</t>
  </si>
  <si>
    <t>相城区</t>
  </si>
  <si>
    <t>滨海新区</t>
  </si>
  <si>
    <t>红桥区</t>
  </si>
  <si>
    <t>湖里区</t>
  </si>
  <si>
    <t>海沧区</t>
  </si>
  <si>
    <t>集美区</t>
  </si>
  <si>
    <t>南城区</t>
  </si>
  <si>
    <t>清溪镇</t>
  </si>
  <si>
    <t>寮步镇</t>
  </si>
  <si>
    <t>新城区</t>
  </si>
  <si>
    <t>未央区</t>
  </si>
  <si>
    <t>雁塔区</t>
  </si>
  <si>
    <t>莲湖区</t>
  </si>
  <si>
    <t>越城区</t>
  </si>
  <si>
    <t>黄岩区</t>
  </si>
  <si>
    <t>江东区</t>
  </si>
  <si>
    <t>瓯海区</t>
  </si>
  <si>
    <t>文成县</t>
  </si>
  <si>
    <t>婺城区</t>
  </si>
  <si>
    <t>金东区</t>
  </si>
  <si>
    <t>慈溪市</t>
  </si>
  <si>
    <t>义乌市</t>
  </si>
  <si>
    <t>临安市</t>
  </si>
  <si>
    <t>兰溪市</t>
  </si>
  <si>
    <t>安吉县</t>
  </si>
  <si>
    <t>丹徒区</t>
  </si>
  <si>
    <t>昆山市</t>
  </si>
  <si>
    <t>新北区</t>
  </si>
  <si>
    <t>武进区</t>
  </si>
  <si>
    <t>港闸区</t>
  </si>
  <si>
    <t>锡山区</t>
  </si>
  <si>
    <t>仪征市</t>
  </si>
  <si>
    <t>宜兴市</t>
  </si>
  <si>
    <t>连云区</t>
  </si>
  <si>
    <t>张家港市</t>
  </si>
  <si>
    <t>云龙区</t>
  </si>
  <si>
    <t>启东市</t>
  </si>
  <si>
    <t>兴化市</t>
  </si>
  <si>
    <t>商河县</t>
  </si>
  <si>
    <t>海阳市</t>
  </si>
  <si>
    <t>芝罘区</t>
  </si>
  <si>
    <t>东昌府区</t>
  </si>
  <si>
    <t>钢城区</t>
  </si>
  <si>
    <t>费县</t>
  </si>
  <si>
    <t>牡丹区</t>
  </si>
  <si>
    <t>坦洲镇</t>
  </si>
  <si>
    <t>火炬开发区</t>
  </si>
  <si>
    <t>沙溪镇</t>
  </si>
  <si>
    <t>横栏镇</t>
  </si>
  <si>
    <t>顺德区</t>
  </si>
  <si>
    <t>禅城区</t>
  </si>
  <si>
    <t>高明区</t>
  </si>
  <si>
    <t>城区</t>
  </si>
  <si>
    <t>潮阳区</t>
  </si>
  <si>
    <t>潮南区</t>
  </si>
  <si>
    <t>惠城区</t>
  </si>
  <si>
    <t>高州市</t>
  </si>
  <si>
    <t>福鼎市</t>
  </si>
  <si>
    <t>延平区</t>
  </si>
  <si>
    <t>庐阳区</t>
  </si>
  <si>
    <t>瑶海区</t>
  </si>
  <si>
    <t>大观区</t>
  </si>
  <si>
    <t>埇桥区</t>
  </si>
  <si>
    <t>屯溪区</t>
  </si>
  <si>
    <t>霍邱县</t>
  </si>
  <si>
    <t>官渡区</t>
  </si>
  <si>
    <t>五华区</t>
  </si>
  <si>
    <t>嵩明县</t>
  </si>
  <si>
    <t>文山县</t>
  </si>
  <si>
    <t>长武县</t>
  </si>
  <si>
    <t>乡宁县</t>
  </si>
  <si>
    <t>科尔沁区</t>
  </si>
  <si>
    <t>昆都仑区</t>
  </si>
  <si>
    <t>道里区</t>
  </si>
  <si>
    <t>道外区</t>
  </si>
  <si>
    <t>工农区</t>
  </si>
  <si>
    <t>开原市</t>
  </si>
  <si>
    <t>南昌县</t>
  </si>
  <si>
    <t>临川区</t>
  </si>
  <si>
    <t>宽城区</t>
  </si>
  <si>
    <t>延吉市</t>
  </si>
  <si>
    <t>双辽市</t>
  </si>
  <si>
    <t>梨树县</t>
  </si>
  <si>
    <t>长沙县</t>
  </si>
  <si>
    <t>天心区</t>
  </si>
  <si>
    <t>新化县</t>
  </si>
  <si>
    <t>娄星区</t>
  </si>
  <si>
    <t>衡阳县</t>
  </si>
  <si>
    <t>武陵区</t>
  </si>
  <si>
    <t>桥东区</t>
  </si>
  <si>
    <t>桃城区</t>
  </si>
  <si>
    <t>涿州市</t>
  </si>
  <si>
    <t>汉川市</t>
  </si>
  <si>
    <t>黄州区</t>
  </si>
  <si>
    <t>红安县</t>
  </si>
  <si>
    <t>荆州区</t>
  </si>
  <si>
    <t>曾都区</t>
  </si>
  <si>
    <t>咸安区</t>
  </si>
  <si>
    <t>崇阳县</t>
  </si>
  <si>
    <t>安陆市</t>
  </si>
  <si>
    <t>钟祥市</t>
  </si>
  <si>
    <t>茅箭区</t>
  </si>
  <si>
    <t>顺庆区</t>
  </si>
  <si>
    <t>安岳县</t>
  </si>
  <si>
    <t>峨眉山市</t>
  </si>
  <si>
    <t>翠屏区</t>
  </si>
  <si>
    <t>涪城区</t>
  </si>
  <si>
    <t>游仙区</t>
  </si>
  <si>
    <t>三台县</t>
  </si>
  <si>
    <t>船山区</t>
  </si>
  <si>
    <t>旌阳区</t>
  </si>
  <si>
    <t>什邡市</t>
  </si>
  <si>
    <t>自流井区</t>
  </si>
  <si>
    <t>管城回族区</t>
  </si>
  <si>
    <t>象山区</t>
  </si>
  <si>
    <t>昭平县</t>
  </si>
  <si>
    <t>美兰区</t>
  </si>
  <si>
    <t>城关区</t>
  </si>
  <si>
    <t>七里河区</t>
  </si>
  <si>
    <t>沙依巴克区</t>
  </si>
  <si>
    <t>昌吉市</t>
  </si>
  <si>
    <t>普宁市中影达梦电影院</t>
    <phoneticPr fontId="8" type="noConversion"/>
  </si>
  <si>
    <t>世纪环球</t>
  </si>
  <si>
    <t>吉林吉影</t>
  </si>
  <si>
    <t>新都汇生活广场</t>
    <phoneticPr fontId="8" type="noConversion"/>
  </si>
  <si>
    <t>汇隆城</t>
    <phoneticPr fontId="8" type="noConversion"/>
  </si>
  <si>
    <t>缤润汇购物中心</t>
    <phoneticPr fontId="8" type="noConversion"/>
  </si>
  <si>
    <t>潍坊市</t>
    <phoneticPr fontId="8" type="noConversion"/>
  </si>
  <si>
    <t>全福元中心</t>
    <phoneticPr fontId="8" type="noConversion"/>
  </si>
  <si>
    <t>大商新玛特</t>
    <phoneticPr fontId="8" type="noConversion"/>
  </si>
  <si>
    <t>奥斯卡中原新城</t>
    <phoneticPr fontId="8" type="noConversion"/>
  </si>
  <si>
    <t>南阳路商圈</t>
    <phoneticPr fontId="8" type="noConversion"/>
  </si>
  <si>
    <t>奥斯卡丰业影城</t>
    <phoneticPr fontId="8" type="noConversion"/>
  </si>
  <si>
    <t>深圳幕森国际影城</t>
  </si>
  <si>
    <t>南京喜满客影城缤润汇店</t>
  </si>
  <si>
    <t>喜满客影城潍坊全福元店</t>
  </si>
  <si>
    <t>郑州奥斯卡中原新城影城</t>
  </si>
  <si>
    <t>郑州奥斯卡丰业影城</t>
  </si>
  <si>
    <t>宝龙城市广场</t>
    <phoneticPr fontId="8" type="noConversion"/>
  </si>
  <si>
    <t>武汉天地</t>
    <phoneticPr fontId="8" type="noConversion"/>
  </si>
  <si>
    <t>北碚路商圈</t>
    <phoneticPr fontId="8" type="noConversion"/>
  </si>
  <si>
    <t>炫地购物中心、三峡广场购物中心、凯德广场、王府井百货</t>
    <phoneticPr fontId="8" type="noConversion"/>
  </si>
  <si>
    <t>荣昌东邦城市广场</t>
    <phoneticPr fontId="8" type="noConversion"/>
  </si>
  <si>
    <t>汇宇商务中心</t>
    <phoneticPr fontId="8" type="noConversion"/>
  </si>
  <si>
    <t>东邦城市广场</t>
    <phoneticPr fontId="8" type="noConversion"/>
  </si>
  <si>
    <t>三好生活超市</t>
    <phoneticPr fontId="8" type="noConversion"/>
  </si>
  <si>
    <t>重庆广播电视大学荣昌分校</t>
    <phoneticPr fontId="8" type="noConversion"/>
  </si>
  <si>
    <t>昌元镇卫生院玉伍诊所</t>
    <phoneticPr fontId="8" type="noConversion"/>
  </si>
  <si>
    <t>武汉百丽宫影城壹方购物中心店</t>
  </si>
  <si>
    <t>重庆金逸珠江影城沙坪坝店</t>
  </si>
  <si>
    <t>重庆市金太狼国际影城荣昌店</t>
  </si>
  <si>
    <t>四川省</t>
    <phoneticPr fontId="8" type="noConversion"/>
  </si>
  <si>
    <t>成都市</t>
    <phoneticPr fontId="8" type="noConversion"/>
  </si>
  <si>
    <t>西村大院</t>
  </si>
  <si>
    <t>浦东新区比高电影院(江镇店)</t>
    <phoneticPr fontId="8" type="noConversion"/>
  </si>
  <si>
    <t>中影国际影城(普宁店)</t>
    <phoneticPr fontId="8" type="noConversion"/>
  </si>
  <si>
    <t>深圳环幕影城</t>
    <phoneticPr fontId="8" type="noConversion"/>
  </si>
  <si>
    <t>武汉百丽宫影城</t>
    <phoneticPr fontId="8" type="noConversion"/>
  </si>
  <si>
    <t>沙坪坝区逸乐影城</t>
    <phoneticPr fontId="8" type="noConversion"/>
  </si>
  <si>
    <t>寿光市喜满客影城</t>
    <phoneticPr fontId="8" type="noConversion"/>
  </si>
  <si>
    <t>通辽市中影星美影城(博雅店)</t>
    <phoneticPr fontId="8" type="noConversion"/>
  </si>
  <si>
    <t>西安华昕影城</t>
    <phoneticPr fontId="8" type="noConversion"/>
  </si>
  <si>
    <t>北京市</t>
    <phoneticPr fontId="8" type="noConversion"/>
  </si>
  <si>
    <t>海淀耀莱成龙国际影城温泉镇店</t>
    <phoneticPr fontId="8" type="noConversion"/>
  </si>
  <si>
    <t>北京市海淀区温泉镇北部文化中心D座</t>
    <phoneticPr fontId="8" type="noConversion"/>
  </si>
  <si>
    <t>北京市</t>
    <phoneticPr fontId="8" type="noConversion"/>
  </si>
  <si>
    <t>燕莎商圈</t>
    <phoneticPr fontId="8" type="noConversion"/>
  </si>
  <si>
    <t>北京朝阳区东三环新源南路甲2号（昆仑饭店西侧）</t>
    <phoneticPr fontId="8" type="noConversion"/>
  </si>
  <si>
    <t>杭州市</t>
    <phoneticPr fontId="8" type="noConversion"/>
  </si>
  <si>
    <t>杭州嘉里中心</t>
    <phoneticPr fontId="8" type="noConversion"/>
  </si>
  <si>
    <t>邻里中心</t>
    <phoneticPr fontId="8" type="noConversion"/>
  </si>
  <si>
    <t>泰州苏艺蓝海影城</t>
    <phoneticPr fontId="8" type="noConversion"/>
  </si>
  <si>
    <t>中海环宇城</t>
    <phoneticPr fontId="8" type="noConversion"/>
  </si>
  <si>
    <t>河北省</t>
    <phoneticPr fontId="8" type="noConversion"/>
  </si>
  <si>
    <t>保定市</t>
    <phoneticPr fontId="8" type="noConversion"/>
  </si>
  <si>
    <t>保定华隶影城</t>
    <phoneticPr fontId="8" type="noConversion"/>
  </si>
  <si>
    <t>河北省</t>
    <phoneticPr fontId="8" type="noConversion"/>
  </si>
  <si>
    <t>保定市</t>
    <phoneticPr fontId="8" type="noConversion"/>
  </si>
  <si>
    <t>河北省</t>
    <phoneticPr fontId="8" type="noConversion"/>
  </si>
  <si>
    <t>保定市</t>
    <phoneticPr fontId="8" type="noConversion"/>
  </si>
  <si>
    <t>★</t>
    <phoneticPr fontId="28" type="noConversion"/>
  </si>
  <si>
    <t>保定市万象影城</t>
    <phoneticPr fontId="8" type="noConversion"/>
  </si>
  <si>
    <t>河北省</t>
    <phoneticPr fontId="8" type="noConversion"/>
  </si>
  <si>
    <t>唐山市</t>
    <phoneticPr fontId="8" type="noConversion"/>
  </si>
  <si>
    <t>SFC上影影城(北京大兴龙湖店)</t>
    <phoneticPr fontId="8" type="noConversion"/>
  </si>
  <si>
    <t>中影南方高置影城</t>
  </si>
  <si>
    <t>合肥市星空影城</t>
  </si>
  <si>
    <t>汕头市铁树影城乐山店</t>
  </si>
  <si>
    <t>白蒲镇上岸蓝海影城</t>
  </si>
  <si>
    <t>包头华联国际影城</t>
  </si>
  <si>
    <t>深圳橙天国际影城(坪山店)</t>
  </si>
  <si>
    <t>媒体发布费</t>
    <phoneticPr fontId="8" type="noConversion"/>
  </si>
  <si>
    <t>媒体发布总价</t>
    <phoneticPr fontId="8" type="noConversion"/>
  </si>
  <si>
    <t>媒体发布净价</t>
    <phoneticPr fontId="8" type="noConversion"/>
  </si>
  <si>
    <t>净折扣率</t>
    <phoneticPr fontId="8" type="noConversion"/>
  </si>
  <si>
    <t>物料制作费用</t>
    <phoneticPr fontId="8" type="noConversion"/>
  </si>
  <si>
    <t>拆分系数20%</t>
    <phoneticPr fontId="8" type="noConversion"/>
  </si>
  <si>
    <t>媒体发布费</t>
    <phoneticPr fontId="8" type="noConversion"/>
  </si>
  <si>
    <t>物料制作费用</t>
    <phoneticPr fontId="8" type="noConversion"/>
  </si>
  <si>
    <t>媒体发布总价</t>
    <phoneticPr fontId="8" type="noConversion"/>
  </si>
  <si>
    <t>物料制作费用</t>
    <phoneticPr fontId="8" type="noConversion"/>
  </si>
  <si>
    <t>发布城市数
（个）</t>
  </si>
  <si>
    <t>发布影院数
（个）</t>
  </si>
  <si>
    <t>北京昆仑汇华谊兄弟影院</t>
  </si>
  <si>
    <t>杭州百美汇影院</t>
  </si>
  <si>
    <t>泰州苏艺影城</t>
  </si>
  <si>
    <t>保定万象影城</t>
  </si>
  <si>
    <t>DMG国际影城唐山店</t>
  </si>
  <si>
    <t>苏宁生活广场</t>
    <phoneticPr fontId="8" type="noConversion"/>
  </si>
  <si>
    <t>奉贤苏宁影城</t>
    <phoneticPr fontId="8" type="noConversion"/>
  </si>
  <si>
    <t>日照市</t>
    <phoneticPr fontId="8" type="noConversion"/>
  </si>
  <si>
    <t>苏宁广场</t>
    <phoneticPr fontId="8" type="noConversion"/>
  </si>
  <si>
    <t>日照市苏宁影城</t>
    <phoneticPr fontId="8" type="noConversion"/>
  </si>
  <si>
    <t>苏宁易购</t>
    <phoneticPr fontId="8" type="noConversion"/>
  </si>
  <si>
    <t>鞍山市苏宁影城</t>
    <phoneticPr fontId="8" type="noConversion"/>
  </si>
  <si>
    <t>保利国际影城昆山文化艺术中心店</t>
    <phoneticPr fontId="8" type="noConversion"/>
  </si>
  <si>
    <t>上海苏宁影城奉贤店</t>
    <phoneticPr fontId="8" type="noConversion"/>
  </si>
  <si>
    <t>山东苏宁影城日照店</t>
    <phoneticPr fontId="8" type="noConversion"/>
  </si>
  <si>
    <t>辽宁苏宁影城鞍山店</t>
    <phoneticPr fontId="8" type="noConversion"/>
  </si>
  <si>
    <t>荟港城</t>
    <phoneticPr fontId="8" type="noConversion"/>
  </si>
  <si>
    <t>瑞安大厦</t>
    <phoneticPr fontId="8" type="noConversion"/>
  </si>
  <si>
    <t>深圳市天誉国际影城</t>
    <phoneticPr fontId="8" type="noConversion"/>
  </si>
  <si>
    <t>东莞市</t>
    <phoneticPr fontId="8" type="noConversion"/>
  </si>
  <si>
    <t>东城区主山社区</t>
    <phoneticPr fontId="8" type="noConversion"/>
  </si>
  <si>
    <t>华夏Le影城</t>
  </si>
  <si>
    <t>北京市</t>
    <phoneticPr fontId="8" type="noConversion"/>
  </si>
  <si>
    <t>卜蜂莲花</t>
    <phoneticPr fontId="8" type="noConversion"/>
  </si>
  <si>
    <t>佳合时光影城</t>
    <phoneticPr fontId="8" type="noConversion"/>
  </si>
  <si>
    <t>北京市通州区运河西大街132号卜蜂莲花一层</t>
    <phoneticPr fontId="8" type="noConversion"/>
  </si>
  <si>
    <t>北京市</t>
    <phoneticPr fontId="8" type="noConversion"/>
  </si>
  <si>
    <t>北京市朝阳区神路街39号B座-1层</t>
    <phoneticPr fontId="8" type="noConversion"/>
  </si>
  <si>
    <t>凯粤大厦</t>
    <phoneticPr fontId="8" type="noConversion"/>
  </si>
  <si>
    <t>包头市</t>
    <phoneticPr fontId="8" type="noConversion"/>
  </si>
  <si>
    <t>苏宁广场</t>
    <phoneticPr fontId="8" type="noConversion"/>
  </si>
  <si>
    <t>盘锦市</t>
    <phoneticPr fontId="8" type="noConversion"/>
  </si>
  <si>
    <t>★★</t>
    <phoneticPr fontId="8" type="noConversion"/>
  </si>
  <si>
    <t>盘锦中影新天地国际影城</t>
    <phoneticPr fontId="8" type="noConversion"/>
  </si>
  <si>
    <t>延边朝鲜族自治州</t>
    <phoneticPr fontId="8" type="noConversion"/>
  </si>
  <si>
    <t>【独家】</t>
    <phoneticPr fontId="8" type="noConversion"/>
  </si>
  <si>
    <t>吉林省</t>
    <phoneticPr fontId="8" type="noConversion"/>
  </si>
  <si>
    <t>珲春新天地国际影城</t>
    <phoneticPr fontId="8" type="noConversion"/>
  </si>
  <si>
    <t>河北省</t>
    <phoneticPr fontId="8" type="noConversion"/>
  </si>
  <si>
    <t>保定市</t>
    <phoneticPr fontId="8" type="noConversion"/>
  </si>
  <si>
    <t>高碑店市米瑞酷影院</t>
    <phoneticPr fontId="8" type="noConversion"/>
  </si>
  <si>
    <t>宁德市</t>
    <phoneticPr fontId="28" type="noConversion"/>
  </si>
  <si>
    <t>朝阳华谊兄弟电影汇影城</t>
    <phoneticPr fontId="8" type="noConversion"/>
  </si>
  <si>
    <t>闵行区百老汇影城(宝龙店)</t>
  </si>
  <si>
    <t>越界思哲影城(白云黄石店)</t>
    <phoneticPr fontId="8" type="noConversion"/>
  </si>
  <si>
    <t>深圳市华夏Le影城</t>
    <phoneticPr fontId="8" type="noConversion"/>
  </si>
  <si>
    <t>成都市太平洋影城(西村店)</t>
    <phoneticPr fontId="8" type="noConversion"/>
  </si>
  <si>
    <t>东莞市比高电影城(东城店)</t>
    <phoneticPr fontId="8" type="noConversion"/>
  </si>
  <si>
    <t>佛山市百老汇影城</t>
    <phoneticPr fontId="8" type="noConversion"/>
  </si>
  <si>
    <t>苏宁影城(钢铁大街店)</t>
    <phoneticPr fontId="8" type="noConversion"/>
  </si>
  <si>
    <t>北京米瑞酷影院日坛店</t>
  </si>
  <si>
    <t>内蒙古苏宁影城包头店</t>
  </si>
  <si>
    <t>米瑞酷影院高碑店</t>
  </si>
  <si>
    <t>优城商场</t>
    <phoneticPr fontId="8" type="noConversion"/>
  </si>
  <si>
    <t>百川国际影城(龙华店)</t>
    <phoneticPr fontId="8" type="noConversion"/>
  </si>
  <si>
    <t>世贸广场</t>
    <phoneticPr fontId="8" type="noConversion"/>
  </si>
  <si>
    <t>中影南方熙腾影院龙华店</t>
    <phoneticPr fontId="8" type="noConversion"/>
  </si>
  <si>
    <t>天伦时代广场</t>
    <phoneticPr fontId="8" type="noConversion"/>
  </si>
  <si>
    <t>128商业广场</t>
    <phoneticPr fontId="8" type="noConversion"/>
  </si>
  <si>
    <t>宁波影都128影城</t>
    <phoneticPr fontId="8" type="noConversion"/>
  </si>
  <si>
    <t>星河国际</t>
    <phoneticPr fontId="8" type="noConversion"/>
  </si>
  <si>
    <t>常州百川深影橙天影城</t>
    <phoneticPr fontId="8" type="noConversion"/>
  </si>
  <si>
    <t>扬州市</t>
    <phoneticPr fontId="8" type="noConversion"/>
  </si>
  <si>
    <t>彩虹汇商业广场</t>
    <phoneticPr fontId="8" type="noConversion"/>
  </si>
  <si>
    <t>扬州保利平山乡影城</t>
    <phoneticPr fontId="8" type="noConversion"/>
  </si>
  <si>
    <t>广东省</t>
    <phoneticPr fontId="8" type="noConversion"/>
  </si>
  <si>
    <t>惠州市</t>
    <phoneticPr fontId="8" type="noConversion"/>
  </si>
  <si>
    <t>新购购物中心</t>
    <phoneticPr fontId="8" type="noConversion"/>
  </si>
  <si>
    <t>惠州星汇国际电影城</t>
    <phoneticPr fontId="8" type="noConversion"/>
  </si>
  <si>
    <t>梅州市</t>
    <phoneticPr fontId="8" type="noConversion"/>
  </si>
  <si>
    <t>千江广场</t>
    <phoneticPr fontId="8" type="noConversion"/>
  </si>
  <si>
    <t>梅州中影南方星悦影城</t>
    <phoneticPr fontId="8" type="noConversion"/>
  </si>
  <si>
    <t>兰州新视界西单影城</t>
    <phoneticPr fontId="8" type="noConversion"/>
  </si>
  <si>
    <t>山西省</t>
    <phoneticPr fontId="28" type="noConversion"/>
  </si>
  <si>
    <t>山西省</t>
    <phoneticPr fontId="8" type="noConversion"/>
  </si>
  <si>
    <t>恒隆广场</t>
    <phoneticPr fontId="8" type="noConversion"/>
  </si>
  <si>
    <t>深圳龙华百川影城</t>
  </si>
  <si>
    <t>中影熙腾国际影城</t>
  </si>
  <si>
    <t>天伦时代影城</t>
  </si>
  <si>
    <t>壹贰捌影城</t>
  </si>
  <si>
    <t>常州百川电影城</t>
  </si>
  <si>
    <t>保利国际影城扬州彩虹汇店</t>
  </si>
  <si>
    <t>惠州博罗星汇影城</t>
  </si>
  <si>
    <t>梅州星悦影城</t>
  </si>
  <si>
    <t>通州东融国际影城月亮河店</t>
  </si>
  <si>
    <t>越界思哲影城(白云黄石店)</t>
  </si>
  <si>
    <t>郑州市恒世国际影城</t>
  </si>
  <si>
    <t>西安市太平洋影城大明宫店</t>
  </si>
  <si>
    <t>苏州星盟金逸影城</t>
  </si>
  <si>
    <t>汕头市中影星辰影城</t>
  </si>
  <si>
    <t>佛山华纳兄弟影城里水店</t>
  </si>
  <si>
    <t>中影星美德信影城创意中心店</t>
  </si>
  <si>
    <t>湖北省</t>
    <phoneticPr fontId="8" type="noConversion"/>
  </si>
  <si>
    <t>荆门市</t>
    <phoneticPr fontId="8" type="noConversion"/>
  </si>
  <si>
    <t>荆门市</t>
    <phoneticPr fontId="4" type="noConversion"/>
  </si>
  <si>
    <t>朝阳米瑞酷影城(日坛店)</t>
    <phoneticPr fontId="8" type="noConversion"/>
  </si>
  <si>
    <t>重庆金太狼国际影城</t>
    <phoneticPr fontId="8" type="noConversion"/>
  </si>
  <si>
    <t>浙江杭州市百美汇影城</t>
    <phoneticPr fontId="8" type="noConversion"/>
  </si>
  <si>
    <t>宁波影都天伦广场店</t>
    <phoneticPr fontId="4" type="noConversion"/>
  </si>
  <si>
    <t>天数</t>
    <phoneticPr fontId="4" type="noConversion"/>
  </si>
  <si>
    <t>TOP15</t>
    <phoneticPr fontId="8" type="noConversion"/>
  </si>
  <si>
    <t>TOP30</t>
    <phoneticPr fontId="8" type="noConversion"/>
  </si>
  <si>
    <t>TOP45</t>
    <phoneticPr fontId="8" type="noConversion"/>
  </si>
  <si>
    <t>TOP60</t>
    <phoneticPr fontId="8" type="noConversion"/>
  </si>
  <si>
    <t>TOP75</t>
    <phoneticPr fontId="8" type="noConversion"/>
  </si>
  <si>
    <t>TOP90</t>
    <phoneticPr fontId="8" type="noConversion"/>
  </si>
  <si>
    <t>TOP105</t>
    <phoneticPr fontId="8" type="noConversion"/>
  </si>
  <si>
    <t>TOP120</t>
    <phoneticPr fontId="8" type="noConversion"/>
  </si>
  <si>
    <t>一星15</t>
  </si>
  <si>
    <t>一星30</t>
  </si>
  <si>
    <t>一星45</t>
  </si>
  <si>
    <t>一星60</t>
  </si>
  <si>
    <t>一星75</t>
  </si>
  <si>
    <t>一星90</t>
  </si>
  <si>
    <t>一星105</t>
  </si>
  <si>
    <t>一星120</t>
  </si>
  <si>
    <t>两星15</t>
  </si>
  <si>
    <t>两星30</t>
  </si>
  <si>
    <t>两星45</t>
  </si>
  <si>
    <t>两星60</t>
  </si>
  <si>
    <t>两星75</t>
  </si>
  <si>
    <t>两星90</t>
  </si>
  <si>
    <t>两星105</t>
  </si>
  <si>
    <t>两星120</t>
  </si>
  <si>
    <t>三星15</t>
  </si>
  <si>
    <t>三星30</t>
  </si>
  <si>
    <t>三星45</t>
  </si>
  <si>
    <t>三星60</t>
  </si>
  <si>
    <t>三星75</t>
  </si>
  <si>
    <t>三星90</t>
  </si>
  <si>
    <t>三星105</t>
  </si>
  <si>
    <t>三星120</t>
  </si>
  <si>
    <t>三星</t>
  </si>
  <si>
    <t>保利国际影城北京万源店</t>
    <phoneticPr fontId="8" type="noConversion"/>
  </si>
  <si>
    <t>北京耀莱成龙影城临河里店</t>
    <phoneticPr fontId="8" type="noConversion"/>
  </si>
  <si>
    <t>TOP影片</t>
    <phoneticPr fontId="8" type="noConversion"/>
  </si>
  <si>
    <t xml:space="preserve">刊例价
(元)      </t>
    <phoneticPr fontId="4" type="noConversion"/>
  </si>
  <si>
    <t>J911010135</t>
  </si>
  <si>
    <t>J911010058</t>
  </si>
  <si>
    <t>J911010085</t>
  </si>
  <si>
    <t>J911010094</t>
  </si>
  <si>
    <t>J911010130</t>
  </si>
  <si>
    <t>J911010137</t>
  </si>
  <si>
    <t>J911010047</t>
  </si>
  <si>
    <t>J911010167</t>
  </si>
  <si>
    <t>J911010033</t>
  </si>
  <si>
    <t>J911010171</t>
  </si>
  <si>
    <t>J911010061</t>
  </si>
  <si>
    <t>J911010172</t>
  </si>
  <si>
    <t>J911010018</t>
  </si>
  <si>
    <t>J911010022</t>
  </si>
  <si>
    <t>J911010072</t>
  </si>
  <si>
    <t>J911010101</t>
  </si>
  <si>
    <t>J911010064</t>
  </si>
  <si>
    <t>J911010119</t>
  </si>
  <si>
    <t>J911010098</t>
  </si>
  <si>
    <t>J911010068</t>
  </si>
  <si>
    <t>J911010036</t>
  </si>
  <si>
    <t>J911010037</t>
  </si>
  <si>
    <t>J911010077</t>
  </si>
  <si>
    <t>J911010066</t>
  </si>
  <si>
    <t>J911010015</t>
  </si>
  <si>
    <t>J911010059</t>
  </si>
  <si>
    <t>J911010013</t>
  </si>
  <si>
    <t>J911010118</t>
  </si>
  <si>
    <t>J911010079</t>
  </si>
  <si>
    <t>J911010004</t>
  </si>
  <si>
    <t>J911010011</t>
  </si>
  <si>
    <t>J911010001</t>
  </si>
  <si>
    <t>J911010002</t>
  </si>
  <si>
    <t>J911010043</t>
  </si>
  <si>
    <t>J911010174</t>
  </si>
  <si>
    <t>J911010092</t>
  </si>
  <si>
    <t>J931010132</t>
  </si>
  <si>
    <t>J931010064</t>
  </si>
  <si>
    <t>J931010189</t>
  </si>
  <si>
    <t>J931010016</t>
  </si>
  <si>
    <t>J931010182</t>
  </si>
  <si>
    <t>J931010009</t>
  </si>
  <si>
    <t>J931010066</t>
  </si>
  <si>
    <t>J931010004</t>
  </si>
  <si>
    <t>J931010011</t>
  </si>
  <si>
    <t>J931010048</t>
  </si>
  <si>
    <t>J931010110</t>
  </si>
  <si>
    <t>J931010010</t>
  </si>
  <si>
    <t>J931010193</t>
  </si>
  <si>
    <t>J931010117</t>
  </si>
  <si>
    <t>J931010133</t>
  </si>
  <si>
    <t>J931010176</t>
  </si>
  <si>
    <t>J931010041</t>
  </si>
  <si>
    <t>J931010105</t>
  </si>
  <si>
    <t>J931010035</t>
  </si>
  <si>
    <t>J931010166</t>
  </si>
  <si>
    <t>J931010090</t>
  </si>
  <si>
    <t>J931010141</t>
  </si>
  <si>
    <t>J931010179</t>
  </si>
  <si>
    <t>J931010194</t>
  </si>
  <si>
    <t>J931010170</t>
  </si>
  <si>
    <t>J931010123</t>
  </si>
  <si>
    <t>J931010219</t>
  </si>
  <si>
    <t>J931010037</t>
  </si>
  <si>
    <t>J931010028</t>
  </si>
  <si>
    <t>J931010168</t>
  </si>
  <si>
    <t>J931010045</t>
  </si>
  <si>
    <t>J931010038</t>
  </si>
  <si>
    <t>J931010096</t>
  </si>
  <si>
    <t>J931010153</t>
  </si>
  <si>
    <t>J931010098</t>
  </si>
  <si>
    <t>J931010222</t>
  </si>
  <si>
    <t>J931010225</t>
  </si>
  <si>
    <t>J931010231</t>
  </si>
  <si>
    <t>J931010234</t>
  </si>
  <si>
    <t>J931010136</t>
  </si>
  <si>
    <t>J931010087</t>
  </si>
  <si>
    <t>J931010003</t>
  </si>
  <si>
    <t>J931010074</t>
  </si>
  <si>
    <t>J931010188</t>
  </si>
  <si>
    <t>J931010126</t>
  </si>
  <si>
    <t>J931010001</t>
  </si>
  <si>
    <t>J931010220</t>
  </si>
  <si>
    <t>J931010198</t>
  </si>
  <si>
    <t>J931010137</t>
  </si>
  <si>
    <t>J931010120</t>
  </si>
  <si>
    <t>J931010007</t>
  </si>
  <si>
    <t>J931010175</t>
  </si>
  <si>
    <t>J931010181</t>
  </si>
  <si>
    <t>J944010086</t>
  </si>
  <si>
    <t>J944010048</t>
  </si>
  <si>
    <t>J944010035</t>
  </si>
  <si>
    <t>J944010050</t>
  </si>
  <si>
    <t>J944010034</t>
  </si>
  <si>
    <t>J944010029</t>
  </si>
  <si>
    <t>J944010083</t>
  </si>
  <si>
    <t>J944010102</t>
  </si>
  <si>
    <t>J944010074</t>
  </si>
  <si>
    <t>J944010109</t>
  </si>
  <si>
    <t>J944010121</t>
  </si>
  <si>
    <t>J944010097</t>
  </si>
  <si>
    <t>J944010112</t>
  </si>
  <si>
    <t>J944010063</t>
  </si>
  <si>
    <t>J944010058</t>
  </si>
  <si>
    <t>J944010090</t>
  </si>
  <si>
    <t>J944010017</t>
  </si>
  <si>
    <t>J944010136</t>
  </si>
  <si>
    <t>J944010015</t>
  </si>
  <si>
    <t>J944010028</t>
  </si>
  <si>
    <t>J944010092</t>
  </si>
  <si>
    <t>J944010042</t>
  </si>
  <si>
    <t>J944010005</t>
  </si>
  <si>
    <t>J944010003</t>
  </si>
  <si>
    <t>J944010004</t>
  </si>
  <si>
    <t>J944030052</t>
  </si>
  <si>
    <t>J944030018</t>
  </si>
  <si>
    <t>J944030132</t>
  </si>
  <si>
    <t>J944030074</t>
  </si>
  <si>
    <t>J944030098</t>
  </si>
  <si>
    <t>J944030167</t>
  </si>
  <si>
    <t>J944030117</t>
  </si>
  <si>
    <t>J944030056</t>
  </si>
  <si>
    <t>J944030107</t>
  </si>
  <si>
    <t>J944030068</t>
  </si>
  <si>
    <t>J944030111</t>
  </si>
  <si>
    <t>J944030077</t>
  </si>
  <si>
    <t>J944030093</t>
  </si>
  <si>
    <t>J944030087</t>
  </si>
  <si>
    <t>J944030109</t>
  </si>
  <si>
    <t>J944030088</t>
  </si>
  <si>
    <t>J944030190</t>
  </si>
  <si>
    <t>J944030189</t>
  </si>
  <si>
    <t>J944030184</t>
  </si>
  <si>
    <t>J944030097</t>
  </si>
  <si>
    <t>J944030175</t>
  </si>
  <si>
    <t>J944030075</t>
  </si>
  <si>
    <t>J944030067</t>
  </si>
  <si>
    <t>J944030044</t>
  </si>
  <si>
    <t>J944030032</t>
  </si>
  <si>
    <t>J944030135</t>
  </si>
  <si>
    <t>J944030139</t>
  </si>
  <si>
    <t>J944030060</t>
  </si>
  <si>
    <t>J944030188</t>
  </si>
  <si>
    <t>J951010098</t>
  </si>
  <si>
    <t>J951010079</t>
  </si>
  <si>
    <t>J951010064</t>
  </si>
  <si>
    <t>J951010063</t>
  </si>
  <si>
    <t>J951010115</t>
  </si>
  <si>
    <t>J951010077</t>
  </si>
  <si>
    <t>J951010106</t>
  </si>
  <si>
    <t>J951010010</t>
  </si>
  <si>
    <t>J951010068</t>
  </si>
  <si>
    <t>J951010004</t>
  </si>
  <si>
    <t>J951010105</t>
  </si>
  <si>
    <t>J951010065</t>
  </si>
  <si>
    <t>J951010081</t>
  </si>
  <si>
    <t>J951010097</t>
  </si>
  <si>
    <t>J951010118</t>
  </si>
  <si>
    <t>J951010047</t>
  </si>
  <si>
    <t>J951010060</t>
  </si>
  <si>
    <t>J951010086</t>
  </si>
  <si>
    <t>J951010067</t>
  </si>
  <si>
    <t>J942010065</t>
  </si>
  <si>
    <t>J942010046</t>
  </si>
  <si>
    <t>J942010010</t>
  </si>
  <si>
    <t>J942010007</t>
  </si>
  <si>
    <t>J942010012</t>
  </si>
  <si>
    <t>J942010019</t>
  </si>
  <si>
    <t>J942010022</t>
  </si>
  <si>
    <t>J942010029</t>
  </si>
  <si>
    <t>J942010091</t>
  </si>
  <si>
    <t>J942010018</t>
  </si>
  <si>
    <t>J942010034</t>
  </si>
  <si>
    <t>J942010001</t>
  </si>
  <si>
    <t>J942010006</t>
  </si>
  <si>
    <t>J942010002</t>
  </si>
  <si>
    <t>J950010077</t>
  </si>
  <si>
    <t>J950010110</t>
  </si>
  <si>
    <t>J950010029</t>
  </si>
  <si>
    <t>J950010100</t>
  </si>
  <si>
    <t>J950010023</t>
  </si>
  <si>
    <t>J950010168</t>
  </si>
  <si>
    <t>J950010123</t>
  </si>
  <si>
    <t>J950010005</t>
  </si>
  <si>
    <t>J950010095</t>
  </si>
  <si>
    <t>J933010012</t>
  </si>
  <si>
    <t>J933010011</t>
  </si>
  <si>
    <t>J933010052</t>
  </si>
  <si>
    <t>J933010059</t>
  </si>
  <si>
    <t>J933010085</t>
  </si>
  <si>
    <t>J933010088</t>
  </si>
  <si>
    <t>J933010080</t>
  </si>
  <si>
    <t>J933010094</t>
  </si>
  <si>
    <t>J933010004</t>
  </si>
  <si>
    <t>J933010110</t>
  </si>
  <si>
    <t>J933010098</t>
  </si>
  <si>
    <t>J933010008</t>
  </si>
  <si>
    <t>J932010066</t>
  </si>
  <si>
    <t>J932010002</t>
  </si>
  <si>
    <t>J932010039</t>
  </si>
  <si>
    <t>J932010015</t>
  </si>
  <si>
    <t>J932010075</t>
  </si>
  <si>
    <t>J932010016</t>
  </si>
  <si>
    <t>J932010003</t>
  </si>
  <si>
    <t>J932010001</t>
  </si>
  <si>
    <t>J932010024</t>
  </si>
  <si>
    <t>J932010051</t>
  </si>
  <si>
    <t>J932010059</t>
  </si>
  <si>
    <t>J932010012</t>
  </si>
  <si>
    <t>J932050096</t>
  </si>
  <si>
    <t>J932050039</t>
  </si>
  <si>
    <t>J932050076</t>
  </si>
  <si>
    <t>J912010070</t>
  </si>
  <si>
    <t>J912010036</t>
  </si>
  <si>
    <t>J912010062</t>
  </si>
  <si>
    <t>J912010056</t>
  </si>
  <si>
    <t>J912010058</t>
  </si>
  <si>
    <t>J912010004</t>
  </si>
  <si>
    <t>J912010045</t>
  </si>
  <si>
    <t>J912010035</t>
  </si>
  <si>
    <t>J935010001</t>
  </si>
  <si>
    <t>J935010002</t>
  </si>
  <si>
    <t>J935010026</t>
  </si>
  <si>
    <t>J935010037</t>
  </si>
  <si>
    <t>J935020029</t>
  </si>
  <si>
    <t>J935020004</t>
  </si>
  <si>
    <t>J935020025</t>
  </si>
  <si>
    <t>J944190051</t>
  </si>
  <si>
    <t>J944190090</t>
  </si>
  <si>
    <t>J944190038</t>
  </si>
  <si>
    <t>J944190081</t>
  </si>
  <si>
    <t>J944190031</t>
  </si>
  <si>
    <t>J944190071</t>
  </si>
  <si>
    <t>J961010062</t>
  </si>
  <si>
    <t>J961010053</t>
  </si>
  <si>
    <t>J961010019</t>
  </si>
  <si>
    <t>J961010041</t>
  </si>
  <si>
    <t>J961010010</t>
  </si>
  <si>
    <t>J961010036</t>
  </si>
  <si>
    <t>J961010065</t>
  </si>
  <si>
    <t>J933020001</t>
  </si>
  <si>
    <t>J933020040</t>
  </si>
  <si>
    <t>J933020026</t>
  </si>
  <si>
    <t>J933020023</t>
  </si>
  <si>
    <t>J933020009</t>
  </si>
  <si>
    <t>J933010060</t>
  </si>
  <si>
    <t>J932110003</t>
  </si>
  <si>
    <t>J932050066</t>
  </si>
  <si>
    <t>J932050030</t>
  </si>
  <si>
    <t>J932050055</t>
  </si>
  <si>
    <t>J932040016</t>
  </si>
  <si>
    <t>J932040001</t>
  </si>
  <si>
    <t>J932060035</t>
  </si>
  <si>
    <t>J932060038</t>
  </si>
  <si>
    <t>J932060031</t>
  </si>
  <si>
    <t>J932020056</t>
  </si>
  <si>
    <t>J932020057</t>
  </si>
  <si>
    <t>J932020065</t>
  </si>
  <si>
    <t>J932020025</t>
  </si>
  <si>
    <t>J932020011</t>
  </si>
  <si>
    <t>J932100030</t>
  </si>
  <si>
    <t>J932100002</t>
  </si>
  <si>
    <t>J932100012</t>
  </si>
  <si>
    <t>J932020029</t>
  </si>
  <si>
    <t>J932130007</t>
  </si>
  <si>
    <t>J932090004</t>
  </si>
  <si>
    <t>J932090011</t>
  </si>
  <si>
    <t>J932090021</t>
  </si>
  <si>
    <t>J932090017</t>
  </si>
  <si>
    <t>J932090031</t>
  </si>
  <si>
    <t>J932090007</t>
  </si>
  <si>
    <t>J932090025</t>
  </si>
  <si>
    <t>J932080013</t>
  </si>
  <si>
    <t>J932080003</t>
  </si>
  <si>
    <t>J932080008</t>
  </si>
  <si>
    <t>J932080005</t>
  </si>
  <si>
    <t>J932080011</t>
  </si>
  <si>
    <t>J932070008</t>
  </si>
  <si>
    <t>J932070007</t>
  </si>
  <si>
    <t>J932050095</t>
  </si>
  <si>
    <t>J932050080</t>
  </si>
  <si>
    <t>J932050081</t>
  </si>
  <si>
    <t>J932030004</t>
  </si>
  <si>
    <t>J932030028</t>
  </si>
  <si>
    <t>J932060026</t>
  </si>
  <si>
    <t>J932060016</t>
  </si>
  <si>
    <t>J932120027</t>
  </si>
  <si>
    <t>J932120024</t>
  </si>
  <si>
    <t>J937020006</t>
  </si>
  <si>
    <t>J937020028</t>
  </si>
  <si>
    <t>J937020015</t>
  </si>
  <si>
    <t>J937020030</t>
  </si>
  <si>
    <t>J937010013</t>
  </si>
  <si>
    <t>J937010014</t>
  </si>
  <si>
    <t>J937010017</t>
  </si>
  <si>
    <t>J937010015</t>
  </si>
  <si>
    <t>J937010030</t>
  </si>
  <si>
    <t>J937060025</t>
  </si>
  <si>
    <t>J937060026</t>
  </si>
  <si>
    <t>J937040004</t>
  </si>
  <si>
    <t>J937090014</t>
  </si>
  <si>
    <t>J937090003</t>
  </si>
  <si>
    <t>J937150001</t>
  </si>
  <si>
    <t>J937140010</t>
  </si>
  <si>
    <t>J937120001</t>
  </si>
  <si>
    <t>J937120003</t>
  </si>
  <si>
    <t>J937130011</t>
  </si>
  <si>
    <t>J937130012</t>
  </si>
  <si>
    <t>J937130001</t>
  </si>
  <si>
    <t>J937070036</t>
  </si>
  <si>
    <t>J937070026</t>
  </si>
  <si>
    <t>J937170014</t>
  </si>
  <si>
    <t>J937110014</t>
  </si>
  <si>
    <t>J944200011</t>
  </si>
  <si>
    <t>J944200021</t>
  </si>
  <si>
    <t>J944200024</t>
  </si>
  <si>
    <t>J944200016</t>
  </si>
  <si>
    <t>J944060046</t>
  </si>
  <si>
    <t>J944060037</t>
  </si>
  <si>
    <t>J944060042</t>
  </si>
  <si>
    <t>J944060009</t>
  </si>
  <si>
    <t>J944060003</t>
  </si>
  <si>
    <t>J944060031</t>
  </si>
  <si>
    <t>J944060074</t>
  </si>
  <si>
    <t>J944060047</t>
  </si>
  <si>
    <t>J944040013</t>
  </si>
  <si>
    <t>J944070017</t>
  </si>
  <si>
    <t>J944070022</t>
  </si>
  <si>
    <t>J944050010</t>
  </si>
  <si>
    <t>J944050008</t>
  </si>
  <si>
    <t>J944130007</t>
  </si>
  <si>
    <t>J944130029</t>
  </si>
  <si>
    <t>J944130005</t>
  </si>
  <si>
    <t>J944520008</t>
  </si>
  <si>
    <t>J944090010</t>
  </si>
  <si>
    <t>J944140008</t>
  </si>
  <si>
    <t>J935090013</t>
  </si>
  <si>
    <t>J935070012</t>
  </si>
  <si>
    <t>J934010004</t>
  </si>
  <si>
    <t>J934080009</t>
  </si>
  <si>
    <t>J934130008</t>
  </si>
  <si>
    <t>J934110008</t>
  </si>
  <si>
    <t>J934110019</t>
  </si>
  <si>
    <t>J934100006</t>
  </si>
  <si>
    <t>J934020025</t>
  </si>
  <si>
    <t>J934120003</t>
  </si>
  <si>
    <t>J934150007</t>
  </si>
  <si>
    <t>J953010051</t>
  </si>
  <si>
    <t>J953010032</t>
  </si>
  <si>
    <t>J953010010</t>
  </si>
  <si>
    <t>J953010020</t>
  </si>
  <si>
    <t>J953010044</t>
  </si>
  <si>
    <t>J953010045</t>
  </si>
  <si>
    <t>J953050007</t>
  </si>
  <si>
    <t>J953260009</t>
  </si>
  <si>
    <t>J961040012</t>
  </si>
  <si>
    <t>J914100016</t>
  </si>
  <si>
    <t>J914110006</t>
  </si>
  <si>
    <t>J915080008</t>
  </si>
  <si>
    <t>J915060015</t>
  </si>
  <si>
    <t>J915050014</t>
  </si>
  <si>
    <t>J915050008</t>
  </si>
  <si>
    <t>J915020016</t>
  </si>
  <si>
    <t>J915020007</t>
  </si>
  <si>
    <t>J923010034</t>
  </si>
  <si>
    <t>J923010021</t>
  </si>
  <si>
    <t>J923010023</t>
  </si>
  <si>
    <t>J923010039</t>
  </si>
  <si>
    <t>J923040004</t>
  </si>
  <si>
    <t>J923040003</t>
  </si>
  <si>
    <t>J923120005</t>
  </si>
  <si>
    <t>J921010039</t>
  </si>
  <si>
    <t>J921010001</t>
  </si>
  <si>
    <t>J921010056</t>
  </si>
  <si>
    <t>J921010047</t>
  </si>
  <si>
    <t>J921010038</t>
  </si>
  <si>
    <t>J921010058</t>
  </si>
  <si>
    <t>J921010006</t>
  </si>
  <si>
    <t>J921010054</t>
  </si>
  <si>
    <t>J921010055</t>
  </si>
  <si>
    <t>J921020006</t>
  </si>
  <si>
    <t>J921020028</t>
  </si>
  <si>
    <t>J921020038</t>
  </si>
  <si>
    <t>J921020024</t>
  </si>
  <si>
    <t>J921030012</t>
  </si>
  <si>
    <t>J921120010</t>
  </si>
  <si>
    <t>J921110002</t>
  </si>
  <si>
    <t>J936010008</t>
  </si>
  <si>
    <t>J936010007</t>
  </si>
  <si>
    <t>J936010027</t>
  </si>
  <si>
    <t>J936010004</t>
  </si>
  <si>
    <t>J936010022</t>
  </si>
  <si>
    <t>J936040034</t>
  </si>
  <si>
    <t>J936070019</t>
  </si>
  <si>
    <t>J936100009</t>
  </si>
  <si>
    <t>J922010020</t>
  </si>
  <si>
    <t>J922010007</t>
  </si>
  <si>
    <t>J922010028</t>
  </si>
  <si>
    <t>J922240002</t>
  </si>
  <si>
    <t>J922240005</t>
  </si>
  <si>
    <t>J922030008</t>
  </si>
  <si>
    <t>J922010044</t>
  </si>
  <si>
    <t>J922030007</t>
  </si>
  <si>
    <t>J943010003</t>
  </si>
  <si>
    <t>J943010057</t>
  </si>
  <si>
    <t>J943010056</t>
  </si>
  <si>
    <t>J943010048</t>
  </si>
  <si>
    <t>J943130014</t>
  </si>
  <si>
    <t>J943130008</t>
  </si>
  <si>
    <t>J943030002</t>
  </si>
  <si>
    <t>J943040007</t>
  </si>
  <si>
    <t>J943070003</t>
  </si>
  <si>
    <t>J913010028</t>
  </si>
  <si>
    <t>J913010003</t>
  </si>
  <si>
    <t>J913010007</t>
  </si>
  <si>
    <t>J913010017</t>
  </si>
  <si>
    <t>J913010059</t>
  </si>
  <si>
    <t>J913010053</t>
  </si>
  <si>
    <t>J913010032</t>
  </si>
  <si>
    <t>J913010036</t>
  </si>
  <si>
    <t>J913070014</t>
  </si>
  <si>
    <t>J913070015</t>
  </si>
  <si>
    <t>J913110005</t>
  </si>
  <si>
    <t>J913110013</t>
  </si>
  <si>
    <t>J913050006</t>
  </si>
  <si>
    <t>J913060001</t>
  </si>
  <si>
    <t>J913100001</t>
  </si>
  <si>
    <t>J913060039</t>
  </si>
  <si>
    <t>J913060015</t>
  </si>
  <si>
    <t>J913060006</t>
  </si>
  <si>
    <t>J913020001</t>
  </si>
  <si>
    <t>J942090012</t>
  </si>
  <si>
    <t>J942110010</t>
  </si>
  <si>
    <t>J942110009</t>
  </si>
  <si>
    <t>J942100008</t>
  </si>
  <si>
    <t>J942120005</t>
  </si>
  <si>
    <t>J942120011</t>
  </si>
  <si>
    <t>J942090009</t>
  </si>
  <si>
    <t>J942080004</t>
  </si>
  <si>
    <t>J942030003</t>
  </si>
  <si>
    <t>J942050010</t>
  </si>
  <si>
    <t>J951130020</t>
  </si>
  <si>
    <t>J951130015</t>
  </si>
  <si>
    <t>J951200007</t>
  </si>
  <si>
    <t>J951110005</t>
  </si>
  <si>
    <t>J951150018</t>
  </si>
  <si>
    <t>J951070011</t>
  </si>
  <si>
    <t>J951070013</t>
  </si>
  <si>
    <t>J951070012</t>
  </si>
  <si>
    <t>J951090010</t>
  </si>
  <si>
    <t>J951060010</t>
  </si>
  <si>
    <t>J951110013</t>
  </si>
  <si>
    <t>J951080008</t>
  </si>
  <si>
    <t>J951060015</t>
  </si>
  <si>
    <t>J951030005</t>
  </si>
  <si>
    <t>J941010041</t>
  </si>
  <si>
    <t>J941010029</t>
  </si>
  <si>
    <t>J941010057</t>
  </si>
  <si>
    <t>J941010017</t>
  </si>
  <si>
    <t>J941010031</t>
  </si>
  <si>
    <t>J945110002</t>
  </si>
  <si>
    <t>J945120004</t>
  </si>
  <si>
    <t>J946010012</t>
  </si>
  <si>
    <t>J962010015</t>
  </si>
  <si>
    <t>J962010017</t>
  </si>
  <si>
    <t>J962010007</t>
  </si>
  <si>
    <t>J962010019</t>
  </si>
  <si>
    <t>J962010028</t>
  </si>
  <si>
    <t>J964010009</t>
  </si>
  <si>
    <t>J965010002</t>
  </si>
  <si>
    <t>J965010004</t>
  </si>
  <si>
    <t>J965010019</t>
  </si>
  <si>
    <t>J965010014</t>
  </si>
  <si>
    <t>J965010007</t>
  </si>
  <si>
    <t>J965230002</t>
  </si>
  <si>
    <t>基础价格
（30s28天/元）</t>
    <phoneticPr fontId="4" type="noConversion"/>
  </si>
  <si>
    <t>广场商圈</t>
    <phoneticPr fontId="8" type="noConversion"/>
  </si>
  <si>
    <t>元一时代广场</t>
    <phoneticPr fontId="8" type="noConversion"/>
  </si>
  <si>
    <t>源祥广场</t>
    <phoneticPr fontId="8" type="noConversion"/>
  </si>
  <si>
    <t>安徽省合肥市天天欢乐影城</t>
    <phoneticPr fontId="8" type="noConversion"/>
  </si>
  <si>
    <t>合肥圣马国际影城</t>
    <phoneticPr fontId="8" type="noConversion"/>
  </si>
  <si>
    <t>瑞天广场</t>
    <phoneticPr fontId="8" type="noConversion"/>
  </si>
  <si>
    <t>雅图影院(黄冈黄州店)</t>
    <phoneticPr fontId="8" type="noConversion"/>
  </si>
  <si>
    <t>保利国际影城成都复城店</t>
    <phoneticPr fontId="8" type="noConversion"/>
  </si>
  <si>
    <t>厦门嘉庚华谊兄弟电影城</t>
    <phoneticPr fontId="8" type="noConversion"/>
  </si>
  <si>
    <t>J935020037</t>
    <phoneticPr fontId="8" type="noConversion"/>
  </si>
  <si>
    <t>安徽时代影城</t>
    <phoneticPr fontId="8" type="noConversion"/>
  </si>
  <si>
    <t>J934010002</t>
    <phoneticPr fontId="8" type="noConversion"/>
  </si>
  <si>
    <t>区县</t>
    <phoneticPr fontId="8" type="noConversion"/>
  </si>
  <si>
    <t>缤纷年华家园商业</t>
    <phoneticPr fontId="8" type="noConversion"/>
  </si>
  <si>
    <t>三峡广场</t>
    <phoneticPr fontId="8" type="noConversion"/>
  </si>
  <si>
    <t>越界影城(沙坪坝店)</t>
    <phoneticPr fontId="8" type="noConversion"/>
  </si>
  <si>
    <t>J950010181</t>
    <phoneticPr fontId="8" type="noConversion"/>
  </si>
  <si>
    <t>欣阳广场</t>
    <phoneticPr fontId="8" type="noConversion"/>
  </si>
  <si>
    <t>沃尔玛超市</t>
    <phoneticPr fontId="8" type="noConversion"/>
  </si>
  <si>
    <t>重庆大学</t>
  </si>
  <si>
    <t>佛山UL城市影院(中成店)</t>
    <phoneticPr fontId="8" type="noConversion"/>
  </si>
  <si>
    <t>J944060028</t>
    <phoneticPr fontId="8" type="noConversion"/>
  </si>
  <si>
    <t>海逸盛世桃园、海逸桃花源记写字楼</t>
    <phoneticPr fontId="8" type="noConversion"/>
  </si>
  <si>
    <t>中成商业广场、广泰超市</t>
    <phoneticPr fontId="8" type="noConversion"/>
  </si>
  <si>
    <t>大润发</t>
    <phoneticPr fontId="8" type="noConversion"/>
  </si>
  <si>
    <t>苏宁易购</t>
    <phoneticPr fontId="8" type="noConversion"/>
  </si>
  <si>
    <t>凤池装饰材料城</t>
    <phoneticPr fontId="8" type="noConversion"/>
  </si>
  <si>
    <t>大沥电脑城</t>
    <phoneticPr fontId="8" type="noConversion"/>
  </si>
  <si>
    <t>桃园中学、狮山大学城</t>
    <phoneticPr fontId="8" type="noConversion"/>
  </si>
  <si>
    <t>南海开发区人民医院</t>
    <phoneticPr fontId="8" type="noConversion"/>
  </si>
  <si>
    <t>佛心大药房</t>
    <phoneticPr fontId="8" type="noConversion"/>
  </si>
  <si>
    <t>阳江市</t>
  </si>
  <si>
    <t>阳春市</t>
  </si>
  <si>
    <t>阳江市UL城市影院(阳春店)</t>
    <phoneticPr fontId="8" type="noConversion"/>
  </si>
  <si>
    <t>铁岭市</t>
  </si>
  <si>
    <t>铁岭县</t>
  </si>
  <si>
    <t>辽宁今世界影城(铁岭店)</t>
    <phoneticPr fontId="8" type="noConversion"/>
  </si>
  <si>
    <t>J921120003</t>
    <phoneticPr fontId="8" type="noConversion"/>
  </si>
  <si>
    <t>盖州市</t>
  </si>
  <si>
    <t>★★</t>
    <phoneticPr fontId="8" type="noConversion"/>
  </si>
  <si>
    <t>辽宁今世界影城(盖州店)</t>
    <phoneticPr fontId="8" type="noConversion"/>
  </si>
  <si>
    <t>J921080009</t>
    <phoneticPr fontId="8" type="noConversion"/>
  </si>
  <si>
    <t>站前区</t>
  </si>
  <si>
    <t>今世界影城(营口大厦店)</t>
    <phoneticPr fontId="8" type="noConversion"/>
  </si>
  <si>
    <t>J921080008</t>
    <phoneticPr fontId="8" type="noConversion"/>
  </si>
  <si>
    <t>大石桥市</t>
  </si>
  <si>
    <t>★★</t>
    <phoneticPr fontId="8" type="noConversion"/>
  </si>
  <si>
    <t>营口大石桥今世界影城</t>
    <phoneticPr fontId="8" type="noConversion"/>
  </si>
  <si>
    <t>J921080014</t>
    <phoneticPr fontId="8" type="noConversion"/>
  </si>
  <si>
    <t>建昌县</t>
  </si>
  <si>
    <t>★★</t>
    <phoneticPr fontId="8" type="noConversion"/>
  </si>
  <si>
    <t>辽宁今世界影城(建昌店)</t>
    <phoneticPr fontId="8" type="noConversion"/>
  </si>
  <si>
    <t>J921140010</t>
    <phoneticPr fontId="8" type="noConversion"/>
  </si>
  <si>
    <t>兴城市</t>
  </si>
  <si>
    <t>辽宁兴城今世界电影城</t>
    <phoneticPr fontId="8" type="noConversion"/>
  </si>
  <si>
    <t>J921140001</t>
    <phoneticPr fontId="8" type="noConversion"/>
  </si>
  <si>
    <t>太和区</t>
  </si>
  <si>
    <t>今世界影城(锦州店)</t>
    <phoneticPr fontId="8" type="noConversion"/>
  </si>
  <si>
    <t>J921070002</t>
    <phoneticPr fontId="8" type="noConversion"/>
  </si>
  <si>
    <t>朝阳市</t>
  </si>
  <si>
    <t>双塔区</t>
  </si>
  <si>
    <t>今世界影城(朝阳店)</t>
    <phoneticPr fontId="8" type="noConversion"/>
  </si>
  <si>
    <t>J921130007</t>
    <phoneticPr fontId="8" type="noConversion"/>
  </si>
  <si>
    <t>阜新市</t>
    <phoneticPr fontId="8" type="noConversion"/>
  </si>
  <si>
    <t>海州区</t>
  </si>
  <si>
    <t>今世界影城(阜新店)</t>
    <phoneticPr fontId="8" type="noConversion"/>
  </si>
  <si>
    <t>J921090003</t>
    <phoneticPr fontId="8" type="noConversion"/>
  </si>
  <si>
    <t>阜新市</t>
  </si>
  <si>
    <t>绥化市</t>
    <phoneticPr fontId="8" type="noConversion"/>
  </si>
  <si>
    <t>青冈县</t>
  </si>
  <si>
    <t>绥化市今世界青冈影城</t>
    <phoneticPr fontId="8" type="noConversion"/>
  </si>
  <si>
    <t>J923120009</t>
    <phoneticPr fontId="8" type="noConversion"/>
  </si>
  <si>
    <t>绥化市</t>
  </si>
  <si>
    <t>海伦市</t>
  </si>
  <si>
    <t>海伦市今世界影城</t>
    <phoneticPr fontId="8" type="noConversion"/>
  </si>
  <si>
    <t>J923120004</t>
    <phoneticPr fontId="8" type="noConversion"/>
  </si>
  <si>
    <t>齐齐哈尔市</t>
    <phoneticPr fontId="8" type="noConversion"/>
  </si>
  <si>
    <t>富拉尔基区</t>
  </si>
  <si>
    <t>齐齐哈尔今世界影城(富拉尔基店)</t>
    <phoneticPr fontId="8" type="noConversion"/>
  </si>
  <si>
    <t>J923020010</t>
    <phoneticPr fontId="8" type="noConversion"/>
  </si>
  <si>
    <t>齐齐哈尔市</t>
  </si>
  <si>
    <t>揭阳市</t>
    <phoneticPr fontId="8" type="noConversion"/>
  </si>
  <si>
    <t>揭阳市</t>
    <phoneticPr fontId="8" type="noConversion"/>
  </si>
  <si>
    <t>保山市</t>
    <phoneticPr fontId="8" type="noConversion"/>
  </si>
  <si>
    <t>保山市</t>
    <phoneticPr fontId="28" type="noConversion"/>
  </si>
  <si>
    <t>新都区</t>
  </si>
  <si>
    <t>吴兴区</t>
  </si>
  <si>
    <t>海陵区</t>
  </si>
  <si>
    <t>恩平市</t>
  </si>
  <si>
    <t>龙湖区</t>
  </si>
  <si>
    <t>博罗县</t>
  </si>
  <si>
    <t>普宁市</t>
  </si>
  <si>
    <t>丰顺县</t>
  </si>
  <si>
    <t>临泉县</t>
  </si>
  <si>
    <t>高碑店市</t>
  </si>
  <si>
    <t>古冶区</t>
  </si>
  <si>
    <t>珲春市</t>
  </si>
  <si>
    <t>兴隆台区</t>
  </si>
  <si>
    <t>横店院线</t>
  </si>
  <si>
    <t>深圳天誉国际影城龙岗店</t>
  </si>
  <si>
    <t>深圳德金影城南山店</t>
  </si>
  <si>
    <t>重庆越界影城沙坪坝店</t>
  </si>
  <si>
    <t>今世界影城青冈店</t>
  </si>
  <si>
    <t>今世界影城海伦店</t>
  </si>
  <si>
    <t>今世界影城富拉尔基店</t>
  </si>
  <si>
    <t>今世界影城铁岭店</t>
  </si>
  <si>
    <t>今世界影城盖州店</t>
  </si>
  <si>
    <t>今世界影城营口店</t>
  </si>
  <si>
    <t>今世界影城大石桥店</t>
  </si>
  <si>
    <t>今世界影城建昌店</t>
  </si>
  <si>
    <t>今世界影城兴城店</t>
  </si>
  <si>
    <t>今世界影城锦州店</t>
  </si>
  <si>
    <t>今世界影城朝阳店</t>
  </si>
  <si>
    <t>今世界影城阜新店</t>
  </si>
  <si>
    <t>恒泰广场</t>
    <phoneticPr fontId="8" type="noConversion"/>
  </si>
  <si>
    <t>北京市丰台区丰台北路18号院E座6层01号</t>
    <phoneticPr fontId="8" type="noConversion"/>
  </si>
  <si>
    <t>天宝路南海商业街</t>
    <phoneticPr fontId="8" type="noConversion"/>
  </si>
  <si>
    <t>湖州市</t>
  </si>
  <si>
    <t>明水县</t>
    <phoneticPr fontId="8" type="noConversion"/>
  </si>
  <si>
    <t>明水县宝泉购物广场</t>
  </si>
  <si>
    <t>黑龙江明水县锋行影院</t>
    <phoneticPr fontId="8" type="noConversion"/>
  </si>
  <si>
    <t>J923120013</t>
  </si>
  <si>
    <t>深圳深影凤凰国际影城</t>
  </si>
  <si>
    <t>深圳易禾影城(布吉店)</t>
  </si>
  <si>
    <t>幸福蓝海国际影城南京世茂滨江店</t>
  </si>
  <si>
    <t>梦露影城</t>
  </si>
  <si>
    <t>映联万和影城</t>
  </si>
  <si>
    <t>南昌银兴汉博国际影城</t>
  </si>
  <si>
    <t>龙泉驿区</t>
  </si>
  <si>
    <t>丰台区东融国际影城(草桥店)</t>
  </si>
  <si>
    <t>朝阳区东融国际影城(西直河店)</t>
  </si>
  <si>
    <t>佛山市名扬世纪影城</t>
  </si>
  <si>
    <t>广元市利州区九州森美影城</t>
  </si>
  <si>
    <t>厦门市华美首星影城</t>
  </si>
  <si>
    <t>密云米瑞酷影城</t>
  </si>
  <si>
    <t>莱纳恒泰影城</t>
  </si>
  <si>
    <t>明水锋行数字影院</t>
  </si>
  <si>
    <t>丰台区莱纳恒泰影城</t>
    <phoneticPr fontId="8" type="noConversion"/>
  </si>
  <si>
    <t>安吉县星世界影城</t>
    <phoneticPr fontId="8" type="noConversion"/>
  </si>
  <si>
    <t>J911010184</t>
    <phoneticPr fontId="8" type="noConversion"/>
  </si>
  <si>
    <t>北京市</t>
    <phoneticPr fontId="8" type="noConversion"/>
  </si>
  <si>
    <t>J911010175</t>
  </si>
  <si>
    <t>北京永顺镇芙蓉园513号楼</t>
    <phoneticPr fontId="8" type="noConversion"/>
  </si>
  <si>
    <t>北京市</t>
    <phoneticPr fontId="8" type="noConversion"/>
  </si>
  <si>
    <t>北京市</t>
    <phoneticPr fontId="8" type="noConversion"/>
  </si>
  <si>
    <t>J911010179</t>
  </si>
  <si>
    <t>北京市朝阳区西直河商业
广场华联购物广场1楼</t>
    <phoneticPr fontId="8" type="noConversion"/>
  </si>
  <si>
    <t>北京市</t>
    <phoneticPr fontId="8" type="noConversion"/>
  </si>
  <si>
    <t>J911010177</t>
  </si>
  <si>
    <t>北京市丰台区草桥东路1号上品折扣三层C15,16</t>
    <phoneticPr fontId="8" type="noConversion"/>
  </si>
  <si>
    <t>J911010155</t>
  </si>
  <si>
    <t>影院胶片式艺术电影和英国国家剧院现场（NT LIVE）的场次不播放映前广告</t>
    <phoneticPr fontId="8" type="noConversion"/>
  </si>
  <si>
    <t>北京市海淀区杏石口路中间艺术园区内</t>
    <phoneticPr fontId="8" type="noConversion"/>
  </si>
  <si>
    <t>北京市</t>
    <phoneticPr fontId="8" type="noConversion"/>
  </si>
  <si>
    <t>鼓楼大街</t>
  </si>
  <si>
    <t>J911010183</t>
  </si>
  <si>
    <t>北京市密云区鼓楼南大街10号瑞嘉商场4层</t>
    <phoneticPr fontId="8" type="noConversion"/>
  </si>
  <si>
    <t>上海市</t>
    <phoneticPr fontId="8" type="noConversion"/>
  </si>
  <si>
    <t>上海科技影城</t>
    <phoneticPr fontId="8" type="noConversion"/>
  </si>
  <si>
    <t>J931010008</t>
  </si>
  <si>
    <t>上海市</t>
    <phoneticPr fontId="8" type="noConversion"/>
  </si>
  <si>
    <t>虹口区</t>
  </si>
  <si>
    <t>曲阳路商务中心商圈</t>
  </si>
  <si>
    <t>上海曲阳影都</t>
    <phoneticPr fontId="8" type="noConversion"/>
  </si>
  <si>
    <t>J931010020</t>
  </si>
  <si>
    <t>五角场商圈</t>
  </si>
  <si>
    <t>上海红树林影院</t>
    <phoneticPr fontId="8" type="noConversion"/>
  </si>
  <si>
    <t>J931010034</t>
  </si>
  <si>
    <t>清河路商圈</t>
  </si>
  <si>
    <t>嘉定区美影国际影城</t>
    <phoneticPr fontId="8" type="noConversion"/>
  </si>
  <si>
    <t>J931010228</t>
  </si>
  <si>
    <t>万画影城(北上海店)</t>
    <phoneticPr fontId="8" type="noConversion"/>
  </si>
  <si>
    <t>J931010075</t>
  </si>
  <si>
    <t>优幕星天地影城</t>
    <phoneticPr fontId="8" type="noConversion"/>
  </si>
  <si>
    <t>J931010057</t>
  </si>
  <si>
    <t>上海市</t>
    <phoneticPr fontId="8" type="noConversion"/>
  </si>
  <si>
    <t>宝山区伏睿影城宝杨店</t>
    <phoneticPr fontId="8" type="noConversion"/>
  </si>
  <si>
    <t>J931010077</t>
  </si>
  <si>
    <t>伏睿影城顾村店</t>
    <phoneticPr fontId="8" type="noConversion"/>
  </si>
  <si>
    <t>J931010078</t>
  </si>
  <si>
    <t>上海兰馨·悦立方</t>
    <phoneticPr fontId="8" type="noConversion"/>
  </si>
  <si>
    <t>J931010177</t>
  </si>
  <si>
    <t>宝山区亿博影城</t>
    <phoneticPr fontId="8" type="noConversion"/>
  </si>
  <si>
    <t>J931010227</t>
  </si>
  <si>
    <t>上海always国际影城</t>
    <phoneticPr fontId="8" type="noConversion"/>
  </si>
  <si>
    <t>J931010169</t>
  </si>
  <si>
    <t>中影星美国际影城(周祝店)</t>
    <phoneticPr fontId="8" type="noConversion"/>
  </si>
  <si>
    <t>J931010167</t>
  </si>
  <si>
    <t>杨浦区世纪虹旭影城</t>
    <phoneticPr fontId="8" type="noConversion"/>
  </si>
  <si>
    <t>J931010071</t>
  </si>
  <si>
    <t>浦东新区中影数字圣谛影城</t>
    <phoneticPr fontId="8" type="noConversion"/>
  </si>
  <si>
    <t>J931010241</t>
  </si>
  <si>
    <t>上海市</t>
    <phoneticPr fontId="8" type="noConversion"/>
  </si>
  <si>
    <t>中影星美国际影城(周园店)</t>
    <phoneticPr fontId="8" type="noConversion"/>
  </si>
  <si>
    <t>J931010245</t>
  </si>
  <si>
    <t>青浦永乐国际影城(青湖东路2店)</t>
    <phoneticPr fontId="8" type="noConversion"/>
  </si>
  <si>
    <t>J931010121</t>
  </si>
  <si>
    <t>上海巨影国际影城</t>
    <phoneticPr fontId="8" type="noConversion"/>
  </si>
  <si>
    <t>J931010051</t>
  </si>
  <si>
    <t>闵行时代影城</t>
    <phoneticPr fontId="8" type="noConversion"/>
  </si>
  <si>
    <t>J931010196</t>
  </si>
  <si>
    <t>上海海艺数字影城</t>
    <phoneticPr fontId="8" type="noConversion"/>
  </si>
  <si>
    <t>J931010172</t>
  </si>
  <si>
    <t>德信影城(上海巴黎春天店)</t>
    <phoneticPr fontId="8" type="noConversion"/>
  </si>
  <si>
    <t>J931010244</t>
  </si>
  <si>
    <t>广东省</t>
    <phoneticPr fontId="8" type="noConversion"/>
  </si>
  <si>
    <t>J944010135</t>
  </si>
  <si>
    <t>广州市</t>
    <phoneticPr fontId="8" type="noConversion"/>
  </si>
  <si>
    <t>J944010014</t>
  </si>
  <si>
    <t>四川省</t>
    <phoneticPr fontId="8" type="noConversion"/>
  </si>
  <si>
    <t>成都市</t>
    <phoneticPr fontId="8" type="noConversion"/>
  </si>
  <si>
    <t>郫县商圈</t>
  </si>
  <si>
    <t>四川省</t>
    <phoneticPr fontId="8" type="noConversion"/>
  </si>
  <si>
    <t>成都市</t>
    <phoneticPr fontId="8" type="noConversion"/>
  </si>
  <si>
    <t>J951010109</t>
  </si>
  <si>
    <t>成都市</t>
    <phoneticPr fontId="8" type="noConversion"/>
  </si>
  <si>
    <t>J951010090</t>
  </si>
  <si>
    <t>北部新区商圈</t>
  </si>
  <si>
    <t>J950010049</t>
  </si>
  <si>
    <t>重庆市</t>
    <phoneticPr fontId="8" type="noConversion"/>
  </si>
  <si>
    <t>南川商圈</t>
  </si>
  <si>
    <t>J950010003</t>
  </si>
  <si>
    <t>大学城商圈</t>
  </si>
  <si>
    <t>J950010098</t>
  </si>
  <si>
    <t>重庆市</t>
    <phoneticPr fontId="8" type="noConversion"/>
  </si>
  <si>
    <t>观音桥商圈</t>
  </si>
  <si>
    <t>J950010108</t>
  </si>
  <si>
    <t>J950010058</t>
  </si>
  <si>
    <t>石桥铺商圈</t>
  </si>
  <si>
    <t>J950010092</t>
  </si>
  <si>
    <t>北碚区</t>
  </si>
  <si>
    <t>嘉陵风情商业步行街</t>
  </si>
  <si>
    <t>J950010073</t>
  </si>
  <si>
    <t>永川区</t>
  </si>
  <si>
    <t>中央大街商圈</t>
  </si>
  <si>
    <t>J950010134</t>
  </si>
  <si>
    <t>浙江省</t>
    <phoneticPr fontId="8" type="noConversion"/>
  </si>
  <si>
    <t>杭州市</t>
    <phoneticPr fontId="8" type="noConversion"/>
  </si>
  <si>
    <t>J933010047</t>
  </si>
  <si>
    <t>J933010095</t>
  </si>
  <si>
    <t>J933010097</t>
  </si>
  <si>
    <t>杭州市</t>
    <phoneticPr fontId="8" type="noConversion"/>
  </si>
  <si>
    <t>J933010112</t>
  </si>
  <si>
    <t>J933010096</t>
  </si>
  <si>
    <t>浙江省</t>
    <phoneticPr fontId="8" type="noConversion"/>
  </si>
  <si>
    <t>J933010027</t>
  </si>
  <si>
    <t>江苏省</t>
    <phoneticPr fontId="8" type="noConversion"/>
  </si>
  <si>
    <t>苏州市</t>
    <phoneticPr fontId="8" type="noConversion"/>
  </si>
  <si>
    <t>吴江区</t>
  </si>
  <si>
    <t>J932050014</t>
  </si>
  <si>
    <t>江苏省</t>
    <phoneticPr fontId="8" type="noConversion"/>
  </si>
  <si>
    <t>苏州市</t>
    <phoneticPr fontId="8" type="noConversion"/>
  </si>
  <si>
    <t>湖东商圈</t>
  </si>
  <si>
    <t>J932050035</t>
  </si>
  <si>
    <t>J932050017</t>
  </si>
  <si>
    <t>√</t>
    <phoneticPr fontId="8" type="noConversion"/>
  </si>
  <si>
    <t>√</t>
    <phoneticPr fontId="8" type="noConversion"/>
  </si>
  <si>
    <t>江苏省</t>
    <phoneticPr fontId="8" type="noConversion"/>
  </si>
  <si>
    <t>苏州市</t>
    <phoneticPr fontId="8" type="noConversion"/>
  </si>
  <si>
    <t>J932050089</t>
  </si>
  <si>
    <t>天津市</t>
    <phoneticPr fontId="8" type="noConversion"/>
  </si>
  <si>
    <t>武清区</t>
  </si>
  <si>
    <t>武清商圈</t>
  </si>
  <si>
    <t>J912010018</t>
  </si>
  <si>
    <t>福建省</t>
    <phoneticPr fontId="8" type="noConversion"/>
  </si>
  <si>
    <t>福州市</t>
    <phoneticPr fontId="8" type="noConversion"/>
  </si>
  <si>
    <t>闽侯县</t>
  </si>
  <si>
    <t>福建省</t>
    <phoneticPr fontId="8" type="noConversion"/>
  </si>
  <si>
    <t>福州市</t>
    <phoneticPr fontId="8" type="noConversion"/>
  </si>
  <si>
    <t>J935010027</t>
  </si>
  <si>
    <t>福建省</t>
    <phoneticPr fontId="8" type="noConversion"/>
  </si>
  <si>
    <t>厦门市</t>
    <phoneticPr fontId="8" type="noConversion"/>
  </si>
  <si>
    <t>J935030009</t>
  </si>
  <si>
    <t>同安区</t>
  </si>
  <si>
    <t>J935020018</t>
  </si>
  <si>
    <t>厦门市</t>
    <phoneticPr fontId="8" type="noConversion"/>
  </si>
  <si>
    <t>J935020019</t>
  </si>
  <si>
    <t>福建省</t>
    <phoneticPr fontId="8" type="noConversion"/>
  </si>
  <si>
    <t>J935020023</t>
  </si>
  <si>
    <t>J935020033</t>
  </si>
  <si>
    <t>东莞市</t>
    <phoneticPr fontId="8" type="noConversion"/>
  </si>
  <si>
    <t>寮步东方商业街商圈</t>
  </si>
  <si>
    <t>J944190035</t>
  </si>
  <si>
    <t>广东省</t>
    <phoneticPr fontId="8" type="noConversion"/>
  </si>
  <si>
    <t>东莞市</t>
    <phoneticPr fontId="8" type="noConversion"/>
  </si>
  <si>
    <t>金沙湾购物广场</t>
  </si>
  <si>
    <t>J944190003</t>
  </si>
  <si>
    <t>陕西省</t>
    <phoneticPr fontId="8" type="noConversion"/>
  </si>
  <si>
    <t>自强路商圈</t>
  </si>
  <si>
    <t>J961010032</t>
  </si>
  <si>
    <t>陕西省</t>
    <phoneticPr fontId="8" type="noConversion"/>
  </si>
  <si>
    <t>西安市</t>
    <phoneticPr fontId="8" type="noConversion"/>
  </si>
  <si>
    <t>J961010021</t>
  </si>
  <si>
    <t>陕西省</t>
    <phoneticPr fontId="8" type="noConversion"/>
  </si>
  <si>
    <t>西安市</t>
    <phoneticPr fontId="8" type="noConversion"/>
  </si>
  <si>
    <t>J961010056</t>
  </si>
  <si>
    <t>陕西省</t>
    <phoneticPr fontId="8" type="noConversion"/>
  </si>
  <si>
    <t>西安市</t>
    <phoneticPr fontId="8" type="noConversion"/>
  </si>
  <si>
    <t>碑林区</t>
  </si>
  <si>
    <t>J961010017</t>
  </si>
  <si>
    <t>晶茂不得发布医疗，美容类行业广告及其他影院类广告</t>
    <phoneticPr fontId="8" type="noConversion"/>
  </si>
  <si>
    <t>陕西省</t>
    <phoneticPr fontId="8" type="noConversion"/>
  </si>
  <si>
    <t>西安市</t>
    <phoneticPr fontId="8" type="noConversion"/>
  </si>
  <si>
    <t>J961010038</t>
  </si>
  <si>
    <t>西安市</t>
    <phoneticPr fontId="8" type="noConversion"/>
  </si>
  <si>
    <t>J961010025</t>
  </si>
  <si>
    <t>J961010012</t>
  </si>
  <si>
    <t>J961010068</t>
  </si>
  <si>
    <t>J961010066</t>
  </si>
  <si>
    <t>J961010006</t>
  </si>
  <si>
    <t>西安市</t>
    <phoneticPr fontId="8" type="noConversion"/>
  </si>
  <si>
    <t>J961010018</t>
  </si>
  <si>
    <t>浙江省</t>
    <phoneticPr fontId="8" type="noConversion"/>
  </si>
  <si>
    <t>J933020027</t>
  </si>
  <si>
    <t>浙江省</t>
    <phoneticPr fontId="8" type="noConversion"/>
  </si>
  <si>
    <t>宁波市</t>
    <phoneticPr fontId="8" type="noConversion"/>
  </si>
  <si>
    <t>乐清市</t>
  </si>
  <si>
    <t>湖州市</t>
    <phoneticPr fontId="8" type="noConversion"/>
  </si>
  <si>
    <t>江苏省</t>
    <phoneticPr fontId="8" type="noConversion"/>
  </si>
  <si>
    <t>句容市</t>
  </si>
  <si>
    <t>句容商圈</t>
  </si>
  <si>
    <t>江苏省</t>
    <phoneticPr fontId="8" type="noConversion"/>
  </si>
  <si>
    <t>南通市</t>
    <phoneticPr fontId="8" type="noConversion"/>
  </si>
  <si>
    <t>崇州商圈</t>
  </si>
  <si>
    <t>J932060007</t>
  </si>
  <si>
    <t>海门市</t>
  </si>
  <si>
    <t>长江路商圈</t>
  </si>
  <si>
    <t>J932060023</t>
  </si>
  <si>
    <t>J932060003</t>
  </si>
  <si>
    <t>江苏省</t>
    <phoneticPr fontId="8" type="noConversion"/>
  </si>
  <si>
    <t>汇龙镇商圈</t>
  </si>
  <si>
    <t>J932060019</t>
  </si>
  <si>
    <t>南通市</t>
    <phoneticPr fontId="8" type="noConversion"/>
  </si>
  <si>
    <t>J932060021</t>
  </si>
  <si>
    <t>无锡市</t>
    <phoneticPr fontId="8" type="noConversion"/>
  </si>
  <si>
    <t>前桥商圈</t>
  </si>
  <si>
    <t>J932020008</t>
  </si>
  <si>
    <t>无锡市</t>
    <phoneticPr fontId="8" type="noConversion"/>
  </si>
  <si>
    <t>J932020062</t>
  </si>
  <si>
    <t>保利广场</t>
  </si>
  <si>
    <t>江苏省</t>
    <phoneticPr fontId="8" type="noConversion"/>
  </si>
  <si>
    <t>宿迁市</t>
    <phoneticPr fontId="8" type="noConversion"/>
  </si>
  <si>
    <t>J932130014</t>
  </si>
  <si>
    <t>盐城市</t>
    <phoneticPr fontId="8" type="noConversion"/>
  </si>
  <si>
    <t>J932090003</t>
  </si>
  <si>
    <t>江苏省</t>
    <phoneticPr fontId="8" type="noConversion"/>
  </si>
  <si>
    <t>淮安市</t>
    <phoneticPr fontId="8" type="noConversion"/>
  </si>
  <si>
    <t>淮阴区</t>
  </si>
  <si>
    <t>J932080014</t>
  </si>
  <si>
    <t>泰州市</t>
    <phoneticPr fontId="8" type="noConversion"/>
  </si>
  <si>
    <t>靖江市</t>
  </si>
  <si>
    <t>靖江润晖影城</t>
    <phoneticPr fontId="8" type="noConversion"/>
  </si>
  <si>
    <t>山东省</t>
    <phoneticPr fontId="8" type="noConversion"/>
  </si>
  <si>
    <t>济宁市</t>
    <phoneticPr fontId="8" type="noConversion"/>
  </si>
  <si>
    <t>J937080003</t>
  </si>
  <si>
    <t>苏宁写字楼、运河城写字楼、万达写字楼</t>
    <phoneticPr fontId="8" type="noConversion"/>
  </si>
  <si>
    <t>苏宁生活广场、运河城、万达购物广场</t>
    <phoneticPr fontId="8" type="noConversion"/>
  </si>
  <si>
    <t>秀水城、太东大市场</t>
    <phoneticPr fontId="8" type="noConversion"/>
  </si>
  <si>
    <t>济宁市</t>
    <phoneticPr fontId="8" type="noConversion"/>
  </si>
  <si>
    <t>广东省</t>
    <phoneticPr fontId="8" type="noConversion"/>
  </si>
  <si>
    <t>佛山市</t>
    <phoneticPr fontId="8" type="noConversion"/>
  </si>
  <si>
    <t>J944060027</t>
  </si>
  <si>
    <t>福建省</t>
    <phoneticPr fontId="8" type="noConversion"/>
  </si>
  <si>
    <t>泉州市</t>
    <phoneticPr fontId="8" type="noConversion"/>
  </si>
  <si>
    <t>石狮市</t>
  </si>
  <si>
    <t>石狮南洋路商圈</t>
  </si>
  <si>
    <t>J935050023</t>
  </si>
  <si>
    <t>河南省</t>
    <phoneticPr fontId="8" type="noConversion"/>
  </si>
  <si>
    <t>中牟县</t>
  </si>
  <si>
    <t>J941010056</t>
  </si>
  <si>
    <t>河南省</t>
    <phoneticPr fontId="8" type="noConversion"/>
  </si>
  <si>
    <t>J941010039</t>
  </si>
  <si>
    <t>郑州市</t>
    <phoneticPr fontId="8" type="noConversion"/>
  </si>
  <si>
    <t>J941010008</t>
  </si>
  <si>
    <t>河南省</t>
    <phoneticPr fontId="8" type="noConversion"/>
  </si>
  <si>
    <t>郑州市</t>
    <phoneticPr fontId="8" type="noConversion"/>
  </si>
  <si>
    <t>J941010047</t>
  </si>
  <si>
    <t>桥西区</t>
    <phoneticPr fontId="8" type="noConversion"/>
  </si>
  <si>
    <t>北国商城益友购物中心</t>
  </si>
  <si>
    <t>石家庄金熊国际影城(益友店)</t>
    <phoneticPr fontId="8" type="noConversion"/>
  </si>
  <si>
    <t>J913010035</t>
    <phoneticPr fontId="8" type="noConversion"/>
  </si>
  <si>
    <t>定州市</t>
  </si>
  <si>
    <t>崇文街</t>
  </si>
  <si>
    <t>J913060038</t>
  </si>
  <si>
    <t>辽宁省</t>
    <phoneticPr fontId="8" type="noConversion"/>
  </si>
  <si>
    <t>鞍山市</t>
    <phoneticPr fontId="8" type="noConversion"/>
  </si>
  <si>
    <t>天河大厦</t>
  </si>
  <si>
    <t>J921030013</t>
  </si>
  <si>
    <t>湖南省</t>
    <phoneticPr fontId="8" type="noConversion"/>
  </si>
  <si>
    <t>长沙市</t>
    <phoneticPr fontId="8" type="noConversion"/>
  </si>
  <si>
    <t>长株潭商圈</t>
  </si>
  <si>
    <t>J943010006</t>
  </si>
  <si>
    <t>湖南省</t>
    <phoneticPr fontId="8" type="noConversion"/>
  </si>
  <si>
    <t>长沙市</t>
    <phoneticPr fontId="8" type="noConversion"/>
  </si>
  <si>
    <t>红星商圈</t>
  </si>
  <si>
    <t>J943010064</t>
  </si>
  <si>
    <t>湖南省</t>
    <phoneticPr fontId="8" type="noConversion"/>
  </si>
  <si>
    <t>长沙市</t>
    <phoneticPr fontId="8" type="noConversion"/>
  </si>
  <si>
    <t>望城区</t>
  </si>
  <si>
    <t>望城新城区商圈</t>
  </si>
  <si>
    <t>J943010065</t>
  </si>
  <si>
    <t>湖南省</t>
    <phoneticPr fontId="8" type="noConversion"/>
  </si>
  <si>
    <t>月湖北商圈</t>
  </si>
  <si>
    <t>J943010047</t>
  </si>
  <si>
    <t>J943010016</t>
  </si>
  <si>
    <t>J943010039</t>
  </si>
  <si>
    <t>J943010005</t>
  </si>
  <si>
    <t>J943010038</t>
  </si>
  <si>
    <t>湖南省</t>
    <phoneticPr fontId="8" type="noConversion"/>
  </si>
  <si>
    <t>株洲市</t>
    <phoneticPr fontId="8" type="noConversion"/>
  </si>
  <si>
    <t>株洲县</t>
  </si>
  <si>
    <t>老汽车站商圈</t>
  </si>
  <si>
    <t>J943020012</t>
  </si>
  <si>
    <t>湖南省</t>
    <phoneticPr fontId="8" type="noConversion"/>
  </si>
  <si>
    <t>湘西土家族苗族自治州</t>
    <phoneticPr fontId="8" type="noConversion"/>
  </si>
  <si>
    <t>凤凰县</t>
  </si>
  <si>
    <t>J943310007</t>
  </si>
  <si>
    <t>湘西土家族苗族自治州</t>
    <phoneticPr fontId="8" type="noConversion"/>
  </si>
  <si>
    <t>湖北省</t>
    <phoneticPr fontId="8" type="noConversion"/>
  </si>
  <si>
    <t>随州市</t>
    <phoneticPr fontId="8" type="noConversion"/>
  </si>
  <si>
    <t>曾都商圈</t>
  </si>
  <si>
    <t>J942130003</t>
  </si>
  <si>
    <t>南充市</t>
  </si>
  <si>
    <t>四川省</t>
    <phoneticPr fontId="8" type="noConversion"/>
  </si>
  <si>
    <t>广安市</t>
    <phoneticPr fontId="8" type="noConversion"/>
  </si>
  <si>
    <t>广安区</t>
  </si>
  <si>
    <t>J951160009</t>
  </si>
  <si>
    <t>广安市</t>
    <phoneticPr fontId="8" type="noConversion"/>
  </si>
  <si>
    <t>羊甫商业中心</t>
  </si>
  <si>
    <t>J953010043</t>
  </si>
  <si>
    <t>广西壮族自治区</t>
    <phoneticPr fontId="8" type="noConversion"/>
  </si>
  <si>
    <t>桂林市</t>
    <phoneticPr fontId="8" type="noConversion"/>
  </si>
  <si>
    <t>J945030016</t>
  </si>
  <si>
    <t>甘肃省</t>
    <phoneticPr fontId="8" type="noConversion"/>
  </si>
  <si>
    <t>J962010002</t>
  </si>
  <si>
    <t>深圳市中影德金影城(南山店)</t>
    <phoneticPr fontId="8" type="noConversion"/>
  </si>
  <si>
    <t>J944030191</t>
    <phoneticPr fontId="8" type="noConversion"/>
  </si>
  <si>
    <t>深圳市宝影国际影城</t>
    <phoneticPr fontId="8" type="noConversion"/>
  </si>
  <si>
    <t>J944030176</t>
    <phoneticPr fontId="8" type="noConversion"/>
  </si>
  <si>
    <t>深圳市万众国际影城</t>
    <phoneticPr fontId="8" type="noConversion"/>
  </si>
  <si>
    <t>J944030076</t>
    <phoneticPr fontId="8" type="noConversion"/>
  </si>
  <si>
    <t>J931010046</t>
    <phoneticPr fontId="8" type="noConversion"/>
  </si>
  <si>
    <t>票房名称</t>
    <phoneticPr fontId="8" type="noConversion"/>
  </si>
  <si>
    <t>北京月亮河影城</t>
  </si>
  <si>
    <t>北京东融国际影城西直河店</t>
  </si>
  <si>
    <t>北京东融国际</t>
  </si>
  <si>
    <t>北京中间影院</t>
  </si>
  <si>
    <t>北京米瑞酷影院密云店</t>
  </si>
  <si>
    <t>万画影城北上海店</t>
  </si>
  <si>
    <t>Free国际影城宝杨店</t>
  </si>
  <si>
    <t>Free国际影城顾村店</t>
  </si>
  <si>
    <t>上海兰馨悦立方影城</t>
  </si>
  <si>
    <t>上海亿博国际影院</t>
  </si>
  <si>
    <t>Always国际影城</t>
  </si>
  <si>
    <t>中影星美周祝店</t>
  </si>
  <si>
    <t>上海中影数字圣谛影院</t>
  </si>
  <si>
    <t>德信影城上海巴黎春天店</t>
  </si>
  <si>
    <t>中影南方WE影城</t>
  </si>
  <si>
    <t>天影国际影城</t>
  </si>
  <si>
    <t>越界电影城郫县店</t>
  </si>
  <si>
    <t>成都东融国际影城</t>
  </si>
  <si>
    <t>中影飞尚国际影城成都店</t>
  </si>
  <si>
    <t>越界电影城南川店</t>
  </si>
  <si>
    <t>越界影城大学城店IMAX</t>
  </si>
  <si>
    <t>越界影城江北嘴店IMAX</t>
  </si>
  <si>
    <t>越界影城汽博店IMAX</t>
  </si>
  <si>
    <t>越界影城石桥铺店IMAX</t>
  </si>
  <si>
    <t>重庆越界国际影城北碚店</t>
  </si>
  <si>
    <t>重庆越界影城永川店</t>
  </si>
  <si>
    <t>德信影城杭州创意中心店</t>
  </si>
  <si>
    <t>德信影城杭州文耀大厦店</t>
  </si>
  <si>
    <t>杭州滨文电影大世界</t>
  </si>
  <si>
    <t>南京江宁星河影院</t>
  </si>
  <si>
    <t>苏州中宁国际影城</t>
  </si>
  <si>
    <t>苏州龙之乐太平路影城</t>
  </si>
  <si>
    <t>天津武清影剧院</t>
  </si>
  <si>
    <t>闽侯燕林国际影城</t>
  </si>
  <si>
    <t>中兴主题影院</t>
  </si>
  <si>
    <t>厦门华彩中兴电影城</t>
  </si>
  <si>
    <t>同安影剧院</t>
  </si>
  <si>
    <t>厦门中影数字圣谛影院</t>
  </si>
  <si>
    <t>福建厦门维宝国际影城</t>
  </si>
  <si>
    <t>大明宫IMAX</t>
  </si>
  <si>
    <t>西安曲江国际影城临潼店</t>
  </si>
  <si>
    <t>奥斯卡阳光国际影城</t>
  </si>
  <si>
    <t>奥斯卡赛高国际影城</t>
  </si>
  <si>
    <t>奥斯卡盛龙国际影城</t>
  </si>
  <si>
    <t>奥斯卡金地国际影城</t>
  </si>
  <si>
    <t>奥斯卡金花国际影城</t>
  </si>
  <si>
    <t>西安奥斯卡熙地港</t>
  </si>
  <si>
    <t>浙江湖州梅地亚电影城</t>
  </si>
  <si>
    <t>乐田句容影城</t>
  </si>
  <si>
    <t>南通嘉博国际影城</t>
  </si>
  <si>
    <t>海门星光国际影城</t>
  </si>
  <si>
    <t>启东星光国际影城</t>
  </si>
  <si>
    <t>时代经典—文峰大世界影城</t>
  </si>
  <si>
    <t>无锡新影联影院</t>
  </si>
  <si>
    <t>德信影城无锡五洲广场店</t>
  </si>
  <si>
    <t>德信影城泗阳佳源广场店</t>
  </si>
  <si>
    <t>幸福蓝海-大丰国际影城</t>
  </si>
  <si>
    <t>靖江润晖影城</t>
  </si>
  <si>
    <t>郑州欢乐国际影城</t>
  </si>
  <si>
    <t>郑州奥斯卡高新影城</t>
  </si>
  <si>
    <t>郑州奥斯卡建文影城</t>
  </si>
  <si>
    <t>郑州奥斯卡爱家影城</t>
  </si>
  <si>
    <t>定州崇文影城</t>
  </si>
  <si>
    <t>鞍山中数联谊影院</t>
  </si>
  <si>
    <t>MC影城奥莱店</t>
  </si>
  <si>
    <t>MC影城华晨店</t>
  </si>
  <si>
    <t>MC影城环奥店</t>
  </si>
  <si>
    <t>MC影城山水湾店</t>
  </si>
  <si>
    <t>MC影城星都店</t>
  </si>
  <si>
    <t>芒果国际影城东风店</t>
  </si>
  <si>
    <t>MC影城株洲中央时代广场店</t>
  </si>
  <si>
    <t>湖北随州乐田影城</t>
  </si>
  <si>
    <t>嘉裕国际影城</t>
  </si>
  <si>
    <t>中影星美国际影城云大知城店</t>
  </si>
  <si>
    <t>芒果国际影城桂林店</t>
  </si>
  <si>
    <t>德信影城宁波港隆广场店</t>
  </si>
  <si>
    <t>北京市</t>
    <phoneticPr fontId="8" type="noConversion"/>
  </si>
  <si>
    <t>平谷区</t>
    <phoneticPr fontId="8" type="noConversion"/>
  </si>
  <si>
    <t>华联购物中心商圈</t>
    <phoneticPr fontId="8" type="noConversion"/>
  </si>
  <si>
    <t>耀莱成龙国际影城(平谷店)</t>
    <phoneticPr fontId="8" type="noConversion"/>
  </si>
  <si>
    <t>J911010081</t>
    <phoneticPr fontId="8" type="noConversion"/>
  </si>
  <si>
    <t>北京市平谷区迎宾街1号院22号楼五层F5-13</t>
    <phoneticPr fontId="8" type="noConversion"/>
  </si>
  <si>
    <t>北京市</t>
    <phoneticPr fontId="8" type="noConversion"/>
  </si>
  <si>
    <t>通州区</t>
    <phoneticPr fontId="8" type="noConversion"/>
  </si>
  <si>
    <t>亦庄次渠商圈</t>
    <phoneticPr fontId="8" type="noConversion"/>
  </si>
  <si>
    <t>通州区天合国际影城</t>
    <phoneticPr fontId="8" type="noConversion"/>
  </si>
  <si>
    <t>J911010185</t>
  </si>
  <si>
    <t>北京市通州区台湖镇定海园2里15号楼4004</t>
    <phoneticPr fontId="8" type="noConversion"/>
  </si>
  <si>
    <t>静安区</t>
    <phoneticPr fontId="8" type="noConversion"/>
  </si>
  <si>
    <t>静安区新华永乐国际影城</t>
    <phoneticPr fontId="8" type="noConversion"/>
  </si>
  <si>
    <t>J931010248</t>
    <phoneticPr fontId="8" type="noConversion"/>
  </si>
  <si>
    <t>上海市</t>
    <phoneticPr fontId="8" type="noConversion"/>
  </si>
  <si>
    <t>浦东新区</t>
    <phoneticPr fontId="8" type="noConversion"/>
  </si>
  <si>
    <t>华夏晶华影城</t>
    <phoneticPr fontId="8" type="noConversion"/>
  </si>
  <si>
    <t>J931010247</t>
    <phoneticPr fontId="8" type="noConversion"/>
  </si>
  <si>
    <t>广东省</t>
    <phoneticPr fontId="8" type="noConversion"/>
  </si>
  <si>
    <t>番禺区</t>
    <phoneticPr fontId="8" type="noConversion"/>
  </si>
  <si>
    <t>钟福广场</t>
    <phoneticPr fontId="8" type="noConversion"/>
  </si>
  <si>
    <t>J944010067</t>
    <phoneticPr fontId="8" type="noConversion"/>
  </si>
  <si>
    <t>广东省</t>
    <phoneticPr fontId="8" type="noConversion"/>
  </si>
  <si>
    <t>深圳市</t>
    <phoneticPr fontId="8" type="noConversion"/>
  </si>
  <si>
    <t>宝安新沙天虹购物中心</t>
    <phoneticPr fontId="8" type="noConversion"/>
  </si>
  <si>
    <t>百川影城(IMAX新沙天虹店)</t>
    <phoneticPr fontId="8" type="noConversion"/>
  </si>
  <si>
    <t>J944030198</t>
    <phoneticPr fontId="8" type="noConversion"/>
  </si>
  <si>
    <t>四川省</t>
    <phoneticPr fontId="8" type="noConversion"/>
  </si>
  <si>
    <t>成都市</t>
    <phoneticPr fontId="8" type="noConversion"/>
  </si>
  <si>
    <t>华联购物中心商圈</t>
    <phoneticPr fontId="8" type="noConversion"/>
  </si>
  <si>
    <t>福建省</t>
    <phoneticPr fontId="8" type="noConversion"/>
  </si>
  <si>
    <t>湖里区</t>
    <phoneticPr fontId="8" type="noConversion"/>
  </si>
  <si>
    <t>联发华美空间文创园区</t>
    <phoneticPr fontId="8" type="noConversion"/>
  </si>
  <si>
    <t>J935020038</t>
    <phoneticPr fontId="8" type="noConversion"/>
  </si>
  <si>
    <t>联发华美空间文创园 海峡文创园等</t>
  </si>
  <si>
    <t>湖里自贸区免税商场</t>
  </si>
  <si>
    <t>麦德龙 山姆会员店</t>
  </si>
  <si>
    <t>红星美凯龙</t>
  </si>
  <si>
    <t>汕头市</t>
  </si>
  <si>
    <t>汕头市大光明嘉盛影城</t>
    <phoneticPr fontId="8" type="noConversion"/>
  </si>
  <si>
    <t>陕西省</t>
  </si>
  <si>
    <t>汉中市</t>
    <phoneticPr fontId="8" type="noConversion"/>
  </si>
  <si>
    <t>汉台区</t>
  </si>
  <si>
    <t>城东</t>
  </si>
  <si>
    <t>J961070007</t>
  </si>
  <si>
    <t>汉中市</t>
    <phoneticPr fontId="8" type="noConversion"/>
  </si>
  <si>
    <t>沿江</t>
  </si>
  <si>
    <t>J961070013</t>
  </si>
  <si>
    <t>城固县</t>
  </si>
  <si>
    <t>城中</t>
  </si>
  <si>
    <t>城固中影星美影城</t>
    <phoneticPr fontId="8" type="noConversion"/>
  </si>
  <si>
    <t>J961070012</t>
  </si>
  <si>
    <t>西乡县</t>
  </si>
  <si>
    <t>西乡锦湖数字影城</t>
    <phoneticPr fontId="8" type="noConversion"/>
  </si>
  <si>
    <t>J961070008</t>
  </si>
  <si>
    <t>陕西省</t>
    <phoneticPr fontId="8" type="noConversion"/>
  </si>
  <si>
    <t>内蒙古自治区</t>
    <phoneticPr fontId="8" type="noConversion"/>
  </si>
  <si>
    <t>华联购物中心商圈</t>
    <phoneticPr fontId="8" type="noConversion"/>
  </si>
  <si>
    <t>J915020015</t>
  </si>
  <si>
    <t>内蒙古自治区</t>
    <phoneticPr fontId="8" type="noConversion"/>
  </si>
  <si>
    <t>赤峰市</t>
    <phoneticPr fontId="8" type="noConversion"/>
  </si>
  <si>
    <t>松山区</t>
    <phoneticPr fontId="8" type="noConversion"/>
  </si>
  <si>
    <t>华联购物中心商圈</t>
    <phoneticPr fontId="8" type="noConversion"/>
  </si>
  <si>
    <t>赤峰华联国际影城</t>
    <phoneticPr fontId="8" type="noConversion"/>
  </si>
  <si>
    <t>J915040020</t>
  </si>
  <si>
    <t>贵州省</t>
    <phoneticPr fontId="8" type="noConversion"/>
  </si>
  <si>
    <t>贵阳市</t>
    <phoneticPr fontId="8" type="noConversion"/>
  </si>
  <si>
    <t>花溪区</t>
    <phoneticPr fontId="8" type="noConversion"/>
  </si>
  <si>
    <t>贵阳市卢米埃万科大都会影城</t>
    <phoneticPr fontId="8" type="noConversion"/>
  </si>
  <si>
    <t>J952010035</t>
  </si>
  <si>
    <t>贵州省</t>
    <phoneticPr fontId="8" type="noConversion"/>
  </si>
  <si>
    <t>金凤区</t>
    <phoneticPr fontId="8" type="noConversion"/>
  </si>
  <si>
    <t>银川华联影院(悦海新天地店)</t>
  </si>
  <si>
    <t>J964010026</t>
  </si>
  <si>
    <t>德信影城无锡保利广场店</t>
    <phoneticPr fontId="8" type="noConversion"/>
  </si>
  <si>
    <t>BHG华联国际影城平谷店</t>
  </si>
  <si>
    <t>华夏天合国际影城</t>
  </si>
  <si>
    <t>上海新华永乐国际影城</t>
  </si>
  <si>
    <t>烽禾影城(祈福新邨店)</t>
  </si>
  <si>
    <t>深圳沙井百川影城</t>
  </si>
  <si>
    <t>BHG华联国际影城双流店</t>
  </si>
  <si>
    <t>首星国际影城</t>
  </si>
  <si>
    <t>汕头大光明嘉盛影城</t>
  </si>
  <si>
    <t>中影星美影城汉中店</t>
  </si>
  <si>
    <t>汉中环球影城</t>
  </si>
  <si>
    <t>中影星美影城城固店</t>
  </si>
  <si>
    <t>上影锦湖数字影城西乡店</t>
  </si>
  <si>
    <t>BHG华联国际影城包头店</t>
  </si>
  <si>
    <t>BHG华联国际影城赤峰店</t>
  </si>
  <si>
    <t>卢米埃贵阳万科影城</t>
  </si>
  <si>
    <t>BHG华联国际影城悦海新天地店</t>
  </si>
  <si>
    <t>北京博纳国际影城(顺义店)</t>
  </si>
  <si>
    <t>北京新华国际影城(大兴店)</t>
  </si>
  <si>
    <t>北京新华国际影城(宝盛店)</t>
  </si>
  <si>
    <t>北京博纳国际影城(通州店)</t>
  </si>
  <si>
    <t>北京博纳晶品国际影城(万寿路店)</t>
  </si>
  <si>
    <t>北京成龙耀莱影城(温泉镇店)</t>
  </si>
  <si>
    <t>上海万裕国际影城(淮海店)</t>
  </si>
  <si>
    <t>上海万裕国际影城(天山店)</t>
  </si>
  <si>
    <t>上海佰迦乐大光明影城(文峰广场店)</t>
  </si>
  <si>
    <t>广州中影火山湖电影院(番禺店)</t>
  </si>
  <si>
    <t>泰安鲁信影城(银泰中心店)</t>
  </si>
  <si>
    <t>聊城鲁信影城(金鼎购物中心店)</t>
  </si>
  <si>
    <t>德州鲁信影城(银座商城店)</t>
  </si>
  <si>
    <t>莱芜鲁信影城(银座商城店)</t>
  </si>
  <si>
    <t>北京保利影城(苹果园店)</t>
  </si>
  <si>
    <t>北京耀莱影城(王府井店)</t>
  </si>
  <si>
    <t>北京耀莱国际影城(华贸店)</t>
  </si>
  <si>
    <t>北京米瑞酷影城(乔庄店)</t>
  </si>
  <si>
    <t>上海海上国际影城(联洋广场店)</t>
  </si>
  <si>
    <t>上海比高电影院(宝山店)</t>
  </si>
  <si>
    <t>上海比高电影城(锦绣店)</t>
  </si>
  <si>
    <t>上海左岸国际影城(金汇店)</t>
  </si>
  <si>
    <t>上海7+影城(华漕店)</t>
  </si>
  <si>
    <t>上海比高电影城(江镇店)</t>
  </si>
  <si>
    <t>上海百老汇影城(宝龙店)</t>
  </si>
  <si>
    <t>美影国际影城(嘉定店)</t>
  </si>
  <si>
    <t>永乐国际影城(青松路2店)</t>
  </si>
  <si>
    <t>上海天山电影院(虹桥艺术中心)</t>
  </si>
  <si>
    <t>广州市飞影影城(凤凰城店)</t>
  </si>
  <si>
    <t>广州市中影佰纳影城(新塘店)</t>
  </si>
  <si>
    <t>广州市飞影影城(天河店)</t>
  </si>
  <si>
    <t>星河影城(南村店)</t>
  </si>
  <si>
    <t>中影火山湖电影城(东山口店)</t>
  </si>
  <si>
    <t>深圳中影百汇国际影城(红岭店)</t>
  </si>
  <si>
    <t>深圳中影百汇影城(南岭店)</t>
  </si>
  <si>
    <t>深圳红石影城(东门店)</t>
  </si>
  <si>
    <t>中影博亚影城(坂田店)</t>
  </si>
  <si>
    <t>中影博亚影城(民治店)</t>
  </si>
  <si>
    <t>深圳雅图数字影城(梅林店)</t>
  </si>
  <si>
    <t>太平洋影城(西村店)</t>
  </si>
  <si>
    <t>温江太平洋电影城(大学城店)</t>
  </si>
  <si>
    <t>杭州海上明珠国际影城(中大银泰城店)</t>
  </si>
  <si>
    <t>杭州比高电影城(三墩店)</t>
  </si>
  <si>
    <t>米高梅影城(张家港店)</t>
  </si>
  <si>
    <t>天津佳映国际影城(滨江道店)</t>
  </si>
  <si>
    <t>天津耀莱成龙国际影城(蓟县店)</t>
  </si>
  <si>
    <t>华谊兄弟影城(厦门店)</t>
  </si>
  <si>
    <t>17.5影城(中华城店)</t>
  </si>
  <si>
    <t>东莞比高电影城(东城店)</t>
  </si>
  <si>
    <t>中影金沙国际影城(石龙店)</t>
  </si>
  <si>
    <t>首映国际影城(解放门店)</t>
  </si>
  <si>
    <t>首映国际影城(通化门店)</t>
  </si>
  <si>
    <t>中影星美影城(韩森寨店)</t>
  </si>
  <si>
    <t>CGV星聚汇影城(无锡盛岸店)</t>
  </si>
  <si>
    <t>SFC上影(无锡人民路店)</t>
  </si>
  <si>
    <t>烟台鲁信影城(银座商城店)</t>
  </si>
  <si>
    <t>中山星河巨幕影城(沙溪店)</t>
  </si>
  <si>
    <t>佛山中影佰纳影城(大沥店)</t>
  </si>
  <si>
    <t>百老汇影城(佛山环宇店)</t>
  </si>
  <si>
    <t>中影UL城市影院(佛山店)</t>
  </si>
  <si>
    <t>中影UL影城影院(阳春店)</t>
  </si>
  <si>
    <t>惠州米高梅国际影城(方直店)</t>
  </si>
  <si>
    <t>芜湖比高电影城(名流店)</t>
  </si>
  <si>
    <t>M&amp;M国际影城(新都会店)</t>
  </si>
  <si>
    <t>石家庄金熊国际影城(益庄店)</t>
  </si>
  <si>
    <t>廊坊华谊兄弟影城(万向店)</t>
  </si>
  <si>
    <t>沈阳今世界影城(兴隆大奥莱店)</t>
  </si>
  <si>
    <t>沈阳今世界影城(大东兴隆百货店)</t>
  </si>
  <si>
    <t>沈阳今世界影城(兴隆大都汇店)</t>
  </si>
  <si>
    <t>沈阳今世界影城(兴隆大天地店)</t>
  </si>
  <si>
    <t>中影国际影城(九江九方店)</t>
  </si>
  <si>
    <t>湖北雅图影院(黄冈黄州店)</t>
  </si>
  <si>
    <t>黄冈雅图银兴影院(沃尔玛店)</t>
  </si>
  <si>
    <t>自贡星维影城(五星街店)</t>
  </si>
  <si>
    <t>M&amp;M国际影城(融城金阶店)</t>
  </si>
  <si>
    <t>康大纵横国际影城(海口店)</t>
  </si>
  <si>
    <t>苏州市</t>
  </si>
  <si>
    <t>龙华区</t>
    <phoneticPr fontId="8" type="noConversion"/>
  </si>
  <si>
    <t>西城区</t>
    <phoneticPr fontId="8" type="noConversion"/>
  </si>
  <si>
    <t>大栅栏</t>
    <phoneticPr fontId="8" type="noConversion"/>
  </si>
  <si>
    <t>北京市西城区前门煤市街北京坊C1区B1B2保利影城</t>
    <phoneticPr fontId="8" type="noConversion"/>
  </si>
  <si>
    <t>朝阳区</t>
    <phoneticPr fontId="8" type="noConversion"/>
  </si>
  <si>
    <t>三里屯</t>
    <phoneticPr fontId="8" type="noConversion"/>
  </si>
  <si>
    <t>朝阳区米高梅影城</t>
  </si>
  <si>
    <t>J911010187</t>
    <phoneticPr fontId="8" type="noConversion"/>
  </si>
  <si>
    <t>北京市朝阳区工体北路21号永利国际购物中心B1层</t>
    <phoneticPr fontId="8" type="noConversion"/>
  </si>
  <si>
    <t>奉贤区</t>
    <phoneticPr fontId="8" type="noConversion"/>
  </si>
  <si>
    <t>奉贤区大光明丽星影城</t>
    <phoneticPr fontId="8" type="noConversion"/>
  </si>
  <si>
    <t>J931010252</t>
  </si>
  <si>
    <t>广东省</t>
    <phoneticPr fontId="8" type="noConversion"/>
  </si>
  <si>
    <t>高德汇购物中心</t>
    <phoneticPr fontId="8" type="noConversion"/>
  </si>
  <si>
    <t>广州烽禾影城(科学城店)</t>
    <phoneticPr fontId="8" type="noConversion"/>
  </si>
  <si>
    <t>J944010095</t>
    <phoneticPr fontId="8" type="noConversion"/>
  </si>
  <si>
    <t>广东省</t>
    <phoneticPr fontId="8" type="noConversion"/>
  </si>
  <si>
    <t>广州市</t>
    <phoneticPr fontId="8" type="noConversion"/>
  </si>
  <si>
    <t>番禺区</t>
    <phoneticPr fontId="8" type="noConversion"/>
  </si>
  <si>
    <t>雅居乐剑桥郡国际中心</t>
    <phoneticPr fontId="8" type="noConversion"/>
  </si>
  <si>
    <t>浙江省</t>
    <phoneticPr fontId="8" type="noConversion"/>
  </si>
  <si>
    <t>嵊州市</t>
    <phoneticPr fontId="8" type="noConversion"/>
  </si>
  <si>
    <t>鹿山广场</t>
  </si>
  <si>
    <t>徐州市</t>
    <phoneticPr fontId="8" type="noConversion"/>
  </si>
  <si>
    <t>泉山区</t>
    <phoneticPr fontId="8" type="noConversion"/>
  </si>
  <si>
    <t>澳东印象城</t>
  </si>
  <si>
    <t>徐州保利澳东印象城影城</t>
    <phoneticPr fontId="8" type="noConversion"/>
  </si>
  <si>
    <t>J932030035</t>
  </si>
  <si>
    <t>南海区</t>
    <phoneticPr fontId="8" type="noConversion"/>
  </si>
  <si>
    <t>佳盛购物中心</t>
    <phoneticPr fontId="8" type="noConversion"/>
  </si>
  <si>
    <t>J944060029</t>
  </si>
  <si>
    <t>内蒙古自治区</t>
    <phoneticPr fontId="8" type="noConversion"/>
  </si>
  <si>
    <t>赤峰市</t>
    <phoneticPr fontId="8" type="noConversion"/>
  </si>
  <si>
    <t>敖汉旗</t>
    <phoneticPr fontId="8" type="noConversion"/>
  </si>
  <si>
    <t>商业街</t>
    <phoneticPr fontId="8" type="noConversion"/>
  </si>
  <si>
    <t>J915040016</t>
  </si>
  <si>
    <t>铁西区</t>
    <phoneticPr fontId="8" type="noConversion"/>
  </si>
  <si>
    <t>大学城</t>
  </si>
  <si>
    <t>★</t>
    <phoneticPr fontId="8" type="noConversion"/>
  </si>
  <si>
    <t>J921010004</t>
  </si>
  <si>
    <t>沈阳市</t>
    <phoneticPr fontId="8" type="noConversion"/>
  </si>
  <si>
    <t>★</t>
    <phoneticPr fontId="8" type="noConversion"/>
  </si>
  <si>
    <t>J921010035</t>
  </si>
  <si>
    <t>辽阳市</t>
    <phoneticPr fontId="8" type="noConversion"/>
  </si>
  <si>
    <t>灯塔市</t>
    <phoneticPr fontId="8" type="noConversion"/>
  </si>
  <si>
    <t>商业街</t>
  </si>
  <si>
    <t>辽宁智新影院(灯塔店)</t>
    <phoneticPr fontId="8" type="noConversion"/>
  </si>
  <si>
    <t>J921100008</t>
    <phoneticPr fontId="8" type="noConversion"/>
  </si>
  <si>
    <t>辽阳市</t>
    <phoneticPr fontId="8" type="noConversion"/>
  </si>
  <si>
    <t>白塔区</t>
    <phoneticPr fontId="8" type="noConversion"/>
  </si>
  <si>
    <t>商业街，政府</t>
  </si>
  <si>
    <t>J921100006</t>
    <phoneticPr fontId="8" type="noConversion"/>
  </si>
  <si>
    <t>盘锦市</t>
  </si>
  <si>
    <t>兴隆台区</t>
    <phoneticPr fontId="8" type="noConversion"/>
  </si>
  <si>
    <t>油田机关，商业街</t>
  </si>
  <si>
    <t>J921110001</t>
  </si>
  <si>
    <t>★★</t>
    <phoneticPr fontId="8" type="noConversion"/>
  </si>
  <si>
    <t>智新正天影院</t>
    <phoneticPr fontId="8" type="noConversion"/>
  </si>
  <si>
    <t>J921110007</t>
    <phoneticPr fontId="8" type="noConversion"/>
  </si>
  <si>
    <t>双台子区</t>
    <phoneticPr fontId="8" type="noConversion"/>
  </si>
  <si>
    <t>火车站商圈</t>
  </si>
  <si>
    <t>★★</t>
    <phoneticPr fontId="8" type="noConversion"/>
  </si>
  <si>
    <t>盘山智新影院</t>
    <phoneticPr fontId="8" type="noConversion"/>
  </si>
  <si>
    <t>J921110006</t>
    <phoneticPr fontId="8" type="noConversion"/>
  </si>
  <si>
    <t>喀左智新影院</t>
    <phoneticPr fontId="8" type="noConversion"/>
  </si>
  <si>
    <t>J921130006</t>
    <phoneticPr fontId="8" type="noConversion"/>
  </si>
  <si>
    <t>抚顺市</t>
    <phoneticPr fontId="8" type="noConversion"/>
  </si>
  <si>
    <t>望花区</t>
    <phoneticPr fontId="8" type="noConversion"/>
  </si>
  <si>
    <t>★★</t>
    <phoneticPr fontId="8" type="noConversion"/>
  </si>
  <si>
    <t>J921040006</t>
    <phoneticPr fontId="8" type="noConversion"/>
  </si>
  <si>
    <t>抚顺市</t>
    <phoneticPr fontId="8" type="noConversion"/>
  </si>
  <si>
    <t>中影星美上海周园店</t>
    <phoneticPr fontId="8" type="noConversion"/>
  </si>
  <si>
    <t>深圳市宝影国际影城(石岩)</t>
    <phoneticPr fontId="8" type="noConversion"/>
  </si>
  <si>
    <t>科尔沁区</t>
    <phoneticPr fontId="8" type="noConversion"/>
  </si>
  <si>
    <t>厦门大地电影城</t>
    <phoneticPr fontId="8" type="noConversion"/>
  </si>
  <si>
    <t>新疆维吾尔自治区</t>
    <phoneticPr fontId="8" type="noConversion"/>
  </si>
  <si>
    <t>新疆维吾尔自治区</t>
    <phoneticPr fontId="8" type="noConversion"/>
  </si>
  <si>
    <t>新疆维吾尔自治区</t>
    <phoneticPr fontId="8" type="noConversion"/>
  </si>
  <si>
    <t>新疆维吾尔自治区</t>
    <phoneticPr fontId="8" type="noConversion"/>
  </si>
  <si>
    <t>四平市</t>
    <phoneticPr fontId="8" type="noConversion"/>
  </si>
  <si>
    <t>四平市</t>
    <phoneticPr fontId="8" type="noConversion"/>
  </si>
  <si>
    <t>保利国际影城北京天安门店</t>
  </si>
  <si>
    <t>米高梅国际影城</t>
  </si>
  <si>
    <t>上海大光明丽星影城(奉贤店)</t>
  </si>
  <si>
    <t>烽禾影城(科学城店)</t>
  </si>
  <si>
    <t>烽禾影城(南村剑桥郡店)</t>
  </si>
  <si>
    <t>嵊州Max影城</t>
  </si>
  <si>
    <t>保利国际影城徐州澳东印象城店</t>
  </si>
  <si>
    <t>烽禾影城(南海店)</t>
  </si>
  <si>
    <t>智新影城(敖汉店)</t>
  </si>
  <si>
    <t>欢乐国际影城(铁西店)</t>
  </si>
  <si>
    <t>欢乐国际影城(沈北店)</t>
  </si>
  <si>
    <t>智新影城(喀左店)</t>
  </si>
  <si>
    <t>东方银座国际影城</t>
  </si>
  <si>
    <t>智新影城(田家店)</t>
  </si>
  <si>
    <t>智新影城(盘山店)</t>
  </si>
  <si>
    <t>抚顺华谊影城</t>
  </si>
  <si>
    <t>智新影城(灯塔店)</t>
  </si>
  <si>
    <t>东都影城</t>
  </si>
  <si>
    <t>南阳市</t>
  </si>
  <si>
    <t>宛城区</t>
  </si>
  <si>
    <t>新乡市</t>
    <phoneticPr fontId="8" type="noConversion"/>
  </si>
  <si>
    <t>世纪虹旭影城杨浦店</t>
    <phoneticPr fontId="8" type="noConversion"/>
  </si>
  <si>
    <t>广东省</t>
    <phoneticPr fontId="8" type="noConversion"/>
  </si>
  <si>
    <t>深圳市</t>
    <phoneticPr fontId="8" type="noConversion"/>
  </si>
  <si>
    <t>宝钜商业大厦</t>
    <phoneticPr fontId="8" type="noConversion"/>
  </si>
  <si>
    <t>深圳宝能影城(龙岗店)</t>
    <phoneticPr fontId="8" type="noConversion"/>
  </si>
  <si>
    <t>J944030022</t>
    <phoneticPr fontId="8" type="noConversion"/>
  </si>
  <si>
    <t>镇海区</t>
    <phoneticPr fontId="8" type="noConversion"/>
  </si>
  <si>
    <t>招宝广场</t>
    <phoneticPr fontId="8" type="noConversion"/>
  </si>
  <si>
    <t>镇海时代电影大世界</t>
    <phoneticPr fontId="8" type="noConversion"/>
  </si>
  <si>
    <t>J933020054</t>
    <phoneticPr fontId="8" type="noConversion"/>
  </si>
  <si>
    <t>扬州市</t>
  </si>
  <si>
    <t>广陵区</t>
    <phoneticPr fontId="8" type="noConversion"/>
  </si>
  <si>
    <t>先锋广场</t>
    <phoneticPr fontId="8" type="noConversion"/>
  </si>
  <si>
    <t>扬州达麦星美影城</t>
    <phoneticPr fontId="8" type="noConversion"/>
  </si>
  <si>
    <t>佛山市星空影院</t>
    <phoneticPr fontId="8" type="noConversion"/>
  </si>
  <si>
    <t>惠州市</t>
  </si>
  <si>
    <t>罗浮山健康生态城</t>
    <phoneticPr fontId="8" type="noConversion"/>
  </si>
  <si>
    <t>惠州宝能影院</t>
    <phoneticPr fontId="8" type="noConversion"/>
  </si>
  <si>
    <t>J944130020</t>
    <phoneticPr fontId="8" type="noConversion"/>
  </si>
  <si>
    <t>新疆维吾尔自治区</t>
    <phoneticPr fontId="8" type="noConversion"/>
  </si>
  <si>
    <t>新市区</t>
    <phoneticPr fontId="8" type="noConversion"/>
  </si>
  <si>
    <t>赛博特汽车城</t>
    <phoneticPr fontId="8" type="noConversion"/>
  </si>
  <si>
    <t>乌鲁木齐市新市区鲤鱼山路与河南东路交汇处</t>
    <phoneticPr fontId="8" type="noConversion"/>
  </si>
  <si>
    <t>天山区</t>
    <phoneticPr fontId="8" type="noConversion"/>
  </si>
  <si>
    <t>中山路商业街</t>
    <phoneticPr fontId="8" type="noConversion"/>
  </si>
  <si>
    <t>新疆乌鲁木齐人民电影院</t>
    <phoneticPr fontId="8" type="noConversion"/>
  </si>
  <si>
    <t>J965010038</t>
    <phoneticPr fontId="8" type="noConversion"/>
  </si>
  <si>
    <t>乌鲁木齐天山区建设路298号</t>
  </si>
  <si>
    <t>城北澳龙广场商圈</t>
    <phoneticPr fontId="8" type="noConversion"/>
  </si>
  <si>
    <t>乌鲁木齐澳龙国际影城</t>
    <phoneticPr fontId="8" type="noConversion"/>
  </si>
  <si>
    <t>J965010037</t>
    <phoneticPr fontId="8" type="noConversion"/>
  </si>
  <si>
    <t>乌鲁木齐市新市区长春路1355号澳龙广场四楼</t>
  </si>
  <si>
    <t>东城区传奇奢华影城</t>
  </si>
  <si>
    <t>东莞中影南方国际影城地王店</t>
  </si>
  <si>
    <t>广汉太平洋影城(欢乐水岸店)</t>
  </si>
  <si>
    <t>安福县中影嘉莱国际影城</t>
  </si>
  <si>
    <t>中影新干线国际影城(五江店)</t>
  </si>
  <si>
    <t>青岛市月湖电影城</t>
  </si>
  <si>
    <t>德阳市太平洋影城(希望城店)</t>
  </si>
  <si>
    <t>新疆乌鲁木齐人民电影院</t>
  </si>
  <si>
    <t>深圳宝能影城龙岗店</t>
  </si>
  <si>
    <t>佛山星空影院</t>
  </si>
  <si>
    <t>宝能影城（惠州店)</t>
  </si>
  <si>
    <t>中数国际天河影城</t>
  </si>
  <si>
    <t>澳龙国际影城</t>
  </si>
  <si>
    <t>上海市</t>
    <phoneticPr fontId="8" type="noConversion"/>
  </si>
  <si>
    <t>杨浦区</t>
    <phoneticPr fontId="8" type="noConversion"/>
  </si>
  <si>
    <t>J933020022</t>
    <phoneticPr fontId="8" type="noConversion"/>
  </si>
  <si>
    <t>滨湖天地城</t>
    <phoneticPr fontId="8" type="noConversion"/>
  </si>
  <si>
    <t>慈溪中影星美国际影城保利店</t>
    <phoneticPr fontId="8" type="noConversion"/>
  </si>
  <si>
    <t>浙江省</t>
    <phoneticPr fontId="8" type="noConversion"/>
  </si>
  <si>
    <t>乐清文化中心</t>
    <phoneticPr fontId="8" type="noConversion"/>
  </si>
  <si>
    <t>√</t>
    <phoneticPr fontId="8" type="noConversion"/>
  </si>
  <si>
    <t>√</t>
    <phoneticPr fontId="8" type="noConversion"/>
  </si>
  <si>
    <t>华懋购物中心</t>
    <phoneticPr fontId="8" type="noConversion"/>
  </si>
  <si>
    <t>扬州四方联和影城</t>
    <phoneticPr fontId="8" type="noConversion"/>
  </si>
  <si>
    <t>临沂市</t>
  </si>
  <si>
    <t>东方不夜城</t>
  </si>
  <si>
    <t>临沂保利国际影城</t>
    <phoneticPr fontId="8" type="noConversion"/>
  </si>
  <si>
    <t>江城区</t>
    <phoneticPr fontId="8" type="noConversion"/>
  </si>
  <si>
    <t>百利广场</t>
    <phoneticPr fontId="8" type="noConversion"/>
  </si>
  <si>
    <t>阳江市保利影城</t>
    <phoneticPr fontId="8" type="noConversion"/>
  </si>
  <si>
    <t>杨浦区大光明丽星汇影城</t>
    <phoneticPr fontId="8" type="noConversion"/>
  </si>
  <si>
    <t>J931010254</t>
    <phoneticPr fontId="8" type="noConversion"/>
  </si>
  <si>
    <t>上海大光明丽星汇影城（杨浦店）</t>
  </si>
  <si>
    <t>乐清市保利乐立方影院</t>
  </si>
  <si>
    <t>扬州上影四方IMAX国际影城</t>
  </si>
  <si>
    <t>临沂保利影城</t>
  </si>
  <si>
    <t>保利国际影城阳江百利广场店</t>
  </si>
  <si>
    <t>西城区保利国际影城(北京天安门店)</t>
    <phoneticPr fontId="8" type="noConversion"/>
  </si>
  <si>
    <t>J911010188</t>
    <phoneticPr fontId="8" type="noConversion"/>
  </si>
  <si>
    <t>音乐广场</t>
    <phoneticPr fontId="8" type="noConversion"/>
  </si>
  <si>
    <t>J931010029</t>
    <phoneticPr fontId="8" type="noConversion"/>
  </si>
  <si>
    <t>华夏晶华</t>
    <phoneticPr fontId="8" type="noConversion"/>
  </si>
  <si>
    <t>台州市</t>
  </si>
  <si>
    <t>椒江区</t>
    <phoneticPr fontId="8" type="noConversion"/>
  </si>
  <si>
    <t>文化创意产业园</t>
  </si>
  <si>
    <t>海上明珠影城大宁店</t>
    <phoneticPr fontId="8" type="noConversion"/>
  </si>
  <si>
    <t>德信影城台州创意中心店</t>
    <phoneticPr fontId="8" type="noConversion"/>
  </si>
  <si>
    <t>影院编号</t>
    <phoneticPr fontId="8" type="noConversion"/>
  </si>
  <si>
    <t>外购影院星级</t>
    <phoneticPr fontId="8" type="noConversion"/>
  </si>
  <si>
    <t>签约名称</t>
    <phoneticPr fontId="8" type="noConversion"/>
  </si>
  <si>
    <t>J951010138</t>
    <phoneticPr fontId="8" type="noConversion"/>
  </si>
  <si>
    <t>四川省</t>
    <phoneticPr fontId="8" type="noConversion"/>
  </si>
  <si>
    <t>武侯区</t>
    <phoneticPr fontId="8" type="noConversion"/>
  </si>
  <si>
    <t>红牌楼</t>
    <phoneticPr fontId="8" type="noConversion"/>
  </si>
  <si>
    <t>成都市CC影城(莱蒙店)</t>
    <phoneticPr fontId="8" type="noConversion"/>
  </si>
  <si>
    <t>J942010102</t>
    <phoneticPr fontId="8" type="noConversion"/>
  </si>
  <si>
    <t>青山区</t>
    <phoneticPr fontId="8" type="noConversion"/>
  </si>
  <si>
    <t>红坊里</t>
    <phoneticPr fontId="8" type="noConversion"/>
  </si>
  <si>
    <t>武汉耀莱成龙国际影城(青山店)</t>
    <phoneticPr fontId="8" type="noConversion"/>
  </si>
  <si>
    <t>J935010055</t>
    <phoneticPr fontId="8" type="noConversion"/>
  </si>
  <si>
    <t>福州市</t>
    <phoneticPr fontId="8" type="noConversion"/>
  </si>
  <si>
    <t>长乐市</t>
    <phoneticPr fontId="8" type="noConversion"/>
  </si>
  <si>
    <t>永荣广场</t>
  </si>
  <si>
    <t>长乐市CC影城(永荣IMAX店)</t>
    <phoneticPr fontId="8" type="noConversion"/>
  </si>
  <si>
    <t>江苏省</t>
    <phoneticPr fontId="8" type="noConversion"/>
  </si>
  <si>
    <t>崇川区</t>
    <phoneticPr fontId="8" type="noConversion"/>
  </si>
  <si>
    <t>凤凰文化广场</t>
    <phoneticPr fontId="8" type="noConversion"/>
  </si>
  <si>
    <t>南通耀莱成龙国际影城</t>
    <phoneticPr fontId="8" type="noConversion"/>
  </si>
  <si>
    <t>无锡市</t>
    <phoneticPr fontId="8" type="noConversion"/>
  </si>
  <si>
    <t>惠山区</t>
    <phoneticPr fontId="8" type="noConversion"/>
  </si>
  <si>
    <t>梦享城</t>
  </si>
  <si>
    <t>无锡耀莱成龙国际影城</t>
    <phoneticPr fontId="8" type="noConversion"/>
  </si>
  <si>
    <t>J944140021</t>
    <phoneticPr fontId="8" type="noConversion"/>
  </si>
  <si>
    <t>梅州市</t>
  </si>
  <si>
    <t>蕉岭县</t>
    <phoneticPr fontId="8" type="noConversion"/>
  </si>
  <si>
    <t>蕉岭奥园广场</t>
  </si>
  <si>
    <t>梅州市CC影城(蕉岭店)</t>
    <phoneticPr fontId="8" type="noConversion"/>
  </si>
  <si>
    <t>J944140022</t>
    <phoneticPr fontId="8" type="noConversion"/>
  </si>
  <si>
    <t>五华县</t>
    <phoneticPr fontId="8" type="noConversion"/>
  </si>
  <si>
    <t>五华奥园商场</t>
  </si>
  <si>
    <t>梅州市CC影城(五华店)</t>
    <phoneticPr fontId="8" type="noConversion"/>
  </si>
  <si>
    <t>J934040009</t>
    <phoneticPr fontId="8" type="noConversion"/>
  </si>
  <si>
    <t>淮南市</t>
    <phoneticPr fontId="8" type="noConversion"/>
  </si>
  <si>
    <t>田家庵区</t>
    <phoneticPr fontId="8" type="noConversion"/>
  </si>
  <si>
    <t>朝阳中路</t>
    <phoneticPr fontId="8" type="noConversion"/>
  </si>
  <si>
    <t>淮南市耀莱成龙国际影城(朝阳中路店)</t>
    <phoneticPr fontId="8" type="noConversion"/>
  </si>
  <si>
    <t>淮南市</t>
    <phoneticPr fontId="8" type="noConversion"/>
  </si>
  <si>
    <t>J923060027</t>
    <phoneticPr fontId="8" type="noConversion"/>
  </si>
  <si>
    <t>大庆市</t>
    <phoneticPr fontId="8" type="noConversion"/>
  </si>
  <si>
    <t>红岗区</t>
    <phoneticPr fontId="8" type="noConversion"/>
  </si>
  <si>
    <t>银河广场</t>
  </si>
  <si>
    <t>大庆市耀莱成龙国际影城(红岗店)</t>
    <phoneticPr fontId="8" type="noConversion"/>
  </si>
  <si>
    <t>大庆市</t>
    <phoneticPr fontId="8" type="noConversion"/>
  </si>
  <si>
    <t>乌鲁木齐天和国际影城</t>
    <phoneticPr fontId="8" type="noConversion"/>
  </si>
  <si>
    <t>J965010039</t>
    <phoneticPr fontId="8" type="noConversion"/>
  </si>
  <si>
    <t>烽禾影城(南村剑桥郡店)</t>
    <phoneticPr fontId="8" type="noConversion"/>
  </si>
  <si>
    <t>J944010146</t>
    <phoneticPr fontId="8" type="noConversion"/>
  </si>
  <si>
    <t>台州德信影城(创意中心店)</t>
    <phoneticPr fontId="8" type="noConversion"/>
  </si>
  <si>
    <t>温州保利国际影城(乐清店)</t>
    <phoneticPr fontId="8" type="noConversion"/>
  </si>
  <si>
    <t>南川区</t>
    <phoneticPr fontId="8" type="noConversion"/>
  </si>
  <si>
    <t>喀喇沁左翼蒙古族自治县</t>
    <phoneticPr fontId="8" type="noConversion"/>
  </si>
  <si>
    <t>CC影城成都莱蒙置地广场</t>
  </si>
  <si>
    <t>耀莱影城武汉青山店</t>
  </si>
  <si>
    <t>CC影城长乐永荣广场</t>
  </si>
  <si>
    <t>耀莱成龙影城（南通店）</t>
  </si>
  <si>
    <t>耀莱影城无锡店</t>
  </si>
  <si>
    <t>CC影城蕉岭店</t>
  </si>
  <si>
    <t>CC影城五华奥园广场</t>
  </si>
  <si>
    <t>淮南耀莱成龙国际影城朝阳中路店</t>
  </si>
  <si>
    <t>耀莱成龙影城（大庆红岗店）</t>
  </si>
  <si>
    <t>IMAX影厅数（个）</t>
    <phoneticPr fontId="8" type="noConversion"/>
  </si>
  <si>
    <t>IMAX影厅号</t>
    <phoneticPr fontId="8" type="noConversion"/>
  </si>
  <si>
    <t>IMAX厅座位数</t>
    <phoneticPr fontId="8" type="noConversion"/>
  </si>
  <si>
    <t>3D影厅数（个）</t>
    <phoneticPr fontId="8" type="noConversion"/>
  </si>
  <si>
    <t>3D影厅号</t>
    <phoneticPr fontId="8" type="noConversion"/>
  </si>
  <si>
    <t>4D影厅数（个）</t>
    <phoneticPr fontId="8" type="noConversion"/>
  </si>
  <si>
    <t>4D影厅号</t>
    <phoneticPr fontId="8" type="noConversion"/>
  </si>
  <si>
    <t>DMAX影厅数（个）</t>
    <phoneticPr fontId="8" type="noConversion"/>
  </si>
  <si>
    <t>DMAX影厅号</t>
    <phoneticPr fontId="8" type="noConversion"/>
  </si>
  <si>
    <t>中国巨幕厅数（个）</t>
    <phoneticPr fontId="8" type="noConversion"/>
  </si>
  <si>
    <t>中国巨幕厅号</t>
    <phoneticPr fontId="8" type="noConversion"/>
  </si>
  <si>
    <t>VIP影厅数（个）</t>
    <phoneticPr fontId="8" type="noConversion"/>
  </si>
  <si>
    <t>VIP影厅号</t>
    <phoneticPr fontId="8" type="noConversion"/>
  </si>
  <si>
    <t>其他特效厅数（个）</t>
    <phoneticPr fontId="8" type="noConversion"/>
  </si>
  <si>
    <t>其他特效厅号</t>
    <phoneticPr fontId="8" type="noConversion"/>
  </si>
  <si>
    <t/>
  </si>
  <si>
    <t>1,4,5,7,13,14,15,16</t>
  </si>
  <si>
    <t>7,8</t>
  </si>
  <si>
    <t>1,2,3,4,5,6</t>
  </si>
  <si>
    <t>1,2,3,4,5,6,7,8,9,10</t>
  </si>
  <si>
    <t>6,7,8,9,10</t>
  </si>
  <si>
    <t>vip,2,3,4</t>
  </si>
  <si>
    <t>2,3,4</t>
  </si>
  <si>
    <t>3,4,5,6,7,8,9,10</t>
  </si>
  <si>
    <t>1,2,3,5,6,7</t>
  </si>
  <si>
    <t>1,2,5,7</t>
  </si>
  <si>
    <t>2,5</t>
  </si>
  <si>
    <t>1,2,3,4,5,6,7</t>
  </si>
  <si>
    <t>1,2,6,7</t>
  </si>
  <si>
    <t>1,2,3,4,5,6,7,8</t>
  </si>
  <si>
    <t>1,2,3,4</t>
  </si>
  <si>
    <t>1,2,3,4,5</t>
  </si>
  <si>
    <t>2,3,4,5</t>
  </si>
  <si>
    <t>VIP厅</t>
  </si>
  <si>
    <t>1,2,3,4,5,6,7,8,9</t>
  </si>
  <si>
    <t>1,2,7</t>
  </si>
  <si>
    <t>2,3,4,5,6,7</t>
  </si>
  <si>
    <t>1</t>
  </si>
  <si>
    <t>1,2,3,4IMAX,5,6,7LD,8,9,10VIP</t>
  </si>
  <si>
    <t>1,2,3,4,5,6,7,8,9,10,11,12,13,14,15</t>
  </si>
  <si>
    <t>1,2,3,4,双机巨幕厅</t>
  </si>
  <si>
    <t>1,2,3,4,5,VIP</t>
  </si>
  <si>
    <t>1,2,3,4,5,6,7,8,9,10,12,13,14,15,16,17,18</t>
  </si>
  <si>
    <t>1,2,3,4,VIP</t>
  </si>
  <si>
    <t>1,2,3</t>
  </si>
  <si>
    <t>1,2,3,4,5,6（4D）,7</t>
  </si>
  <si>
    <t>9,10</t>
  </si>
  <si>
    <t>2（4K）</t>
  </si>
  <si>
    <t>1,2,3,5,6</t>
  </si>
  <si>
    <t>9（杜比全景声）</t>
  </si>
  <si>
    <t>1,2,3,4,5,6,7,8,9,10,11</t>
  </si>
  <si>
    <t>1,2,4,5,6</t>
  </si>
  <si>
    <t>1,2,3,4,5,6（全4k）</t>
  </si>
  <si>
    <t>IMAX厅</t>
  </si>
  <si>
    <t>1,2,3,4,5,6,7,8,9（全4k）</t>
  </si>
  <si>
    <t>1,2,3,4,5,6,7,VIP</t>
  </si>
  <si>
    <t>7（LD厅）</t>
  </si>
  <si>
    <t>1（临境音厅）</t>
  </si>
  <si>
    <t>6（全景声）</t>
  </si>
  <si>
    <t>1,2</t>
  </si>
  <si>
    <t>2,3,5,6</t>
  </si>
  <si>
    <t>1,2,3,4,6</t>
  </si>
  <si>
    <t>2,3,4,6</t>
  </si>
  <si>
    <t>4（杜比全景声）</t>
  </si>
  <si>
    <t>1,2（4K）</t>
  </si>
  <si>
    <t>3,4,5</t>
  </si>
  <si>
    <t>1（杜比全景声）</t>
  </si>
  <si>
    <t>6,7</t>
  </si>
  <si>
    <t>1,3,6</t>
  </si>
  <si>
    <t>1,2,4,5,6,8,9,10</t>
  </si>
  <si>
    <t>1,2,3,4,5,7,8,9,10</t>
  </si>
  <si>
    <t>1,2,3,5,6,7,8</t>
  </si>
  <si>
    <t>1,2,3,5,6,7,8,9</t>
  </si>
  <si>
    <t>1,2,3,4,5,6,7,8,9,10,11,12,13</t>
  </si>
  <si>
    <t>1,2,3,4,5,6,vip</t>
  </si>
  <si>
    <t>1,2,6</t>
  </si>
  <si>
    <t>1,2,3,5,6,7,8,10</t>
  </si>
  <si>
    <t>LD厅</t>
  </si>
  <si>
    <t>1,2,3,5,6,7,8,9,10</t>
  </si>
  <si>
    <t>1,2(imax),3,5,6,7,8,9,10</t>
  </si>
  <si>
    <t>1,2,3,5,6,7,8,9,10,11,12</t>
  </si>
  <si>
    <t>1,2,3,5,6,7,8,9,10（2号厅IMAX)</t>
  </si>
  <si>
    <t>1,2,3,5</t>
  </si>
  <si>
    <t>1,2,3,4,5,6,7,8,9,10,11VIP</t>
  </si>
  <si>
    <t>2,3,4,5,6,7,8,9,10,11</t>
  </si>
  <si>
    <t>文华厅(3),文欣厅(5),9,10,12,17</t>
  </si>
  <si>
    <t>1,2,4</t>
  </si>
  <si>
    <t>2,3</t>
  </si>
  <si>
    <t>4,5,8,9,10</t>
  </si>
  <si>
    <t>1,2,3,4,5,6,7,8,10</t>
  </si>
  <si>
    <t>1,2,3,4,6,7,9,10,11,12</t>
  </si>
  <si>
    <t>1,2,3,4,5,6,7,8,9,10,11,12</t>
  </si>
  <si>
    <t>1,2,3,4,5,7</t>
  </si>
  <si>
    <t>1,3,4,6</t>
  </si>
  <si>
    <t>1,2,9,10,11</t>
  </si>
  <si>
    <t>2,3,4,5,6,7,8,9</t>
  </si>
  <si>
    <t>1,2,3,4,6,7,8</t>
  </si>
  <si>
    <t>1,4,5,6,7,8,9,10,11,12</t>
  </si>
  <si>
    <t>1,4,5,6</t>
  </si>
  <si>
    <t>1,2,4,5,6,7,8,9</t>
  </si>
  <si>
    <t>1,4,5</t>
  </si>
  <si>
    <t>5,6,7,8</t>
  </si>
  <si>
    <t>1,2,3,4,5,6,7,8,9,10,11,12,13,14,15,16,17,18,19,20,21,22,23</t>
  </si>
  <si>
    <t>1,2,3,5,6,7,8,9,10,11,12,13</t>
  </si>
  <si>
    <t>1,2,3,5,6,7,8,9,10,11,VIP</t>
  </si>
  <si>
    <t>1,2,3,4,5,6,7,8,9,10,11,12,13,14,15,16,17</t>
  </si>
  <si>
    <t>1,2,3,4,5,6,VIP</t>
  </si>
  <si>
    <t>1,2,8,9,10</t>
  </si>
  <si>
    <t>1,3,4</t>
  </si>
  <si>
    <t>1,2,3,5,6,8,9</t>
  </si>
  <si>
    <t>5,6,8,9,10,11</t>
  </si>
  <si>
    <t>1,2,5,6</t>
  </si>
  <si>
    <t>1,2,3,4,5,6,9,10,11,12</t>
  </si>
  <si>
    <t>1,3,6,7,8</t>
  </si>
  <si>
    <t>1,2,3,4,7,9</t>
  </si>
  <si>
    <t>1,3,4,5,6,7,10,vip</t>
  </si>
  <si>
    <t>畅想厅,动感厅,企动厅,神州行厅,VIP厅,4D厅</t>
  </si>
  <si>
    <t>大厅,红厅,1,2</t>
  </si>
  <si>
    <t>1,3</t>
  </si>
  <si>
    <t>vip1,vip2</t>
  </si>
  <si>
    <t>1,2,3,4,5,6,vip1,vip2</t>
  </si>
  <si>
    <t>1,2,5,6,7,8</t>
  </si>
  <si>
    <t>2,4,5,9,10,11,13,VIP</t>
  </si>
  <si>
    <t>1,2,3,4,6,7</t>
  </si>
  <si>
    <t>1,2,3,5,7,8</t>
  </si>
  <si>
    <t>1,2,3,4,5,6,7,8,9,10,11,12,13,14</t>
  </si>
  <si>
    <t>1,2,3,4,6,8</t>
  </si>
  <si>
    <t>1,2,3,4,5,vip,7,8,9,10,11</t>
  </si>
  <si>
    <t>8</t>
  </si>
  <si>
    <t>3,4</t>
  </si>
  <si>
    <t>1,2,3,VIP,5,6,7,8</t>
  </si>
  <si>
    <t>1,3,5,6,7,8</t>
  </si>
  <si>
    <t>2,4,6,7</t>
  </si>
  <si>
    <t>1,2,3,4,5,纳智捷汽车厅,海门宝致厅</t>
  </si>
  <si>
    <t>1,2,3,4,7</t>
  </si>
  <si>
    <t>5（东方巨幕厅）</t>
  </si>
  <si>
    <t>1（东方巨幕厅）</t>
  </si>
  <si>
    <t>1,2,3,4,7,8</t>
  </si>
  <si>
    <t>巨幕厅,2,3,4,5,6,7,8</t>
  </si>
  <si>
    <t>1,5,6,7,8</t>
  </si>
  <si>
    <t>1,2,3,6</t>
  </si>
  <si>
    <t>5,6,8</t>
  </si>
  <si>
    <t>1,4</t>
  </si>
  <si>
    <t>4,5</t>
  </si>
  <si>
    <t>2,3,4,5,7,8</t>
  </si>
  <si>
    <t>5,7</t>
  </si>
  <si>
    <t>1,2,3,4,</t>
  </si>
  <si>
    <t>1（DMAX）,2,3（Jeep）,6</t>
  </si>
  <si>
    <t>1,2,3,5,6,VIP</t>
  </si>
  <si>
    <t>1,2,3,5,VIP</t>
  </si>
  <si>
    <t>1,3,5,6</t>
  </si>
  <si>
    <t>1,2,4,5,6,7,8</t>
  </si>
  <si>
    <t>1,2,3,4,5,7,8,9</t>
  </si>
  <si>
    <t>1,2,4,5,7,8</t>
  </si>
  <si>
    <t>1,2,3,VIP,5,6</t>
  </si>
  <si>
    <t>1,2,3,4(4D）,5,6</t>
  </si>
  <si>
    <t>1,2,4,5,6,7</t>
  </si>
  <si>
    <t>2,3,4,5,6,7,8,9,11</t>
  </si>
  <si>
    <t>1,2,3,6(vip)</t>
  </si>
  <si>
    <t>1,2,5,6,7,8,9,10,导演厅1</t>
  </si>
  <si>
    <t>2,3,5</t>
  </si>
  <si>
    <t>2,3,4,5,6,7,8,10,11</t>
  </si>
  <si>
    <t>1,2,3,4,5,6,7（IMAX)</t>
  </si>
  <si>
    <t>1,2,3,4,6,7 ,9,10</t>
  </si>
  <si>
    <t>1,3,4,7,8</t>
  </si>
  <si>
    <t>2,3,4,5,6,8</t>
  </si>
  <si>
    <t>1（激光厅）,2（杜比全景声）</t>
  </si>
  <si>
    <t>2,4,5,7,8,9</t>
  </si>
  <si>
    <t>1,2,3,4,5（巨幕厅）,6,7</t>
  </si>
  <si>
    <t>1,2,3,5,6（巨幕）,8</t>
  </si>
  <si>
    <t>1,2,3,4,5,6,7(4D)</t>
  </si>
  <si>
    <t>1,2,3,9,10</t>
  </si>
  <si>
    <t>1,情侣厅,3,4,5,6,7,8,巨幕厅</t>
  </si>
  <si>
    <t>1,2,3,4,5,6,7,VIP厅,MAX巨幕厅,4D厅</t>
  </si>
  <si>
    <t>金马厅,紫光厅,怡苑厅,红玫瑰厅,数字1厅,数字2厅</t>
  </si>
  <si>
    <t>金马厅,紫光厅,怡苑厅,红玫瑰厅</t>
  </si>
  <si>
    <t>J911010190</t>
    <phoneticPr fontId="8" type="noConversion"/>
  </si>
  <si>
    <t>东城区</t>
    <phoneticPr fontId="8" type="noConversion"/>
  </si>
  <si>
    <t>北京新世界商场</t>
    <phoneticPr fontId="8" type="noConversion"/>
  </si>
  <si>
    <t>北京市东城区东打磨厂街7号地下一层至地上一层10100c-a1200-a</t>
    <phoneticPr fontId="8" type="noConversion"/>
  </si>
  <si>
    <t>J931010152</t>
    <phoneticPr fontId="8" type="noConversion"/>
  </si>
  <si>
    <t>浦东新区鸿纳国际影城</t>
    <phoneticPr fontId="8" type="noConversion"/>
  </si>
  <si>
    <t>J944010147</t>
    <phoneticPr fontId="8" type="noConversion"/>
  </si>
  <si>
    <t>凯德广场</t>
    <phoneticPr fontId="8" type="noConversion"/>
  </si>
  <si>
    <t>广州市百老汇影城(凯德店)</t>
    <phoneticPr fontId="8" type="noConversion"/>
  </si>
  <si>
    <t>J933010120</t>
    <phoneticPr fontId="8" type="noConversion"/>
  </si>
  <si>
    <t>德信影城杭州西溪诚品店</t>
    <phoneticPr fontId="8" type="noConversion"/>
  </si>
  <si>
    <t>栖霞区</t>
    <phoneticPr fontId="8" type="noConversion"/>
  </si>
  <si>
    <t>南京晓庄影城</t>
    <phoneticPr fontId="8" type="noConversion"/>
  </si>
  <si>
    <t>J932050027</t>
    <phoneticPr fontId="8" type="noConversion"/>
  </si>
  <si>
    <t>金港镇巨星金科东方影城</t>
    <phoneticPr fontId="8" type="noConversion"/>
  </si>
  <si>
    <t>J961010076</t>
    <phoneticPr fontId="8" type="noConversion"/>
  </si>
  <si>
    <t>新城区</t>
    <phoneticPr fontId="8" type="noConversion"/>
  </si>
  <si>
    <t>万寿路</t>
    <phoneticPr fontId="8" type="noConversion"/>
  </si>
  <si>
    <t>西安耀莱成龙国际影城(万寿路店)</t>
    <phoneticPr fontId="8" type="noConversion"/>
  </si>
  <si>
    <t>温岭市</t>
    <phoneticPr fontId="8" type="noConversion"/>
  </si>
  <si>
    <t>国际数码城</t>
    <phoneticPr fontId="8" type="noConversion"/>
  </si>
  <si>
    <t>台州新时代环球影城(温岭店)</t>
    <phoneticPr fontId="8" type="noConversion"/>
  </si>
  <si>
    <t>浙江省</t>
    <phoneticPr fontId="8" type="noConversion"/>
  </si>
  <si>
    <t>温州市</t>
    <phoneticPr fontId="8" type="noConversion"/>
  </si>
  <si>
    <t>大西洋购物中心</t>
    <phoneticPr fontId="8" type="noConversion"/>
  </si>
  <si>
    <t>温州市百老汇影城</t>
    <phoneticPr fontId="8" type="noConversion"/>
  </si>
  <si>
    <t>金华市</t>
  </si>
  <si>
    <t>J932040005</t>
    <phoneticPr fontId="8" type="noConversion"/>
  </si>
  <si>
    <t>江苏省</t>
    <phoneticPr fontId="8" type="noConversion"/>
  </si>
  <si>
    <t>常州亚细亚影城</t>
    <phoneticPr fontId="8" type="noConversion"/>
  </si>
  <si>
    <t>常州大剧院保利影城</t>
    <phoneticPr fontId="8" type="noConversion"/>
  </si>
  <si>
    <t>江苏省</t>
    <phoneticPr fontId="8" type="noConversion"/>
  </si>
  <si>
    <t>江苏常州红星大剧院</t>
    <phoneticPr fontId="8" type="noConversion"/>
  </si>
  <si>
    <t>司马坊</t>
    <phoneticPr fontId="8" type="noConversion"/>
  </si>
  <si>
    <t>金坛市金沙影剧院</t>
    <phoneticPr fontId="8" type="noConversion"/>
  </si>
  <si>
    <t>J932060058</t>
    <phoneticPr fontId="8" type="noConversion"/>
  </si>
  <si>
    <t>南通平潮镇大光明影城</t>
    <phoneticPr fontId="8" type="noConversion"/>
  </si>
  <si>
    <t>J932130012</t>
    <phoneticPr fontId="8" type="noConversion"/>
  </si>
  <si>
    <t>江苏省</t>
    <phoneticPr fontId="8" type="noConversion"/>
  </si>
  <si>
    <t>宿迁市</t>
    <phoneticPr fontId="8" type="noConversion"/>
  </si>
  <si>
    <t>大润发广场</t>
    <phoneticPr fontId="8" type="noConversion"/>
  </si>
  <si>
    <t>泗阳红石影城</t>
    <phoneticPr fontId="8" type="noConversion"/>
  </si>
  <si>
    <t>J932090034</t>
    <phoneticPr fontId="8" type="noConversion"/>
  </si>
  <si>
    <t>建湖恒隆中数影城</t>
    <phoneticPr fontId="8" type="noConversion"/>
  </si>
  <si>
    <t>邳州市</t>
  </si>
  <si>
    <t>邳州新苏</t>
    <phoneticPr fontId="8" type="noConversion"/>
  </si>
  <si>
    <t>邳州华夏新华大地影城</t>
    <phoneticPr fontId="8" type="noConversion"/>
  </si>
  <si>
    <t>J932030037</t>
    <phoneticPr fontId="8" type="noConversion"/>
  </si>
  <si>
    <t>徐州市</t>
  </si>
  <si>
    <t>同盛国际广场</t>
    <phoneticPr fontId="8" type="noConversion"/>
  </si>
  <si>
    <t>邳州同盛蓝海影城</t>
    <phoneticPr fontId="8" type="noConversion"/>
  </si>
  <si>
    <t>泰州市</t>
  </si>
  <si>
    <t>靖江新华世纪影城</t>
    <phoneticPr fontId="8" type="noConversion"/>
  </si>
  <si>
    <t>J932120017</t>
    <phoneticPr fontId="8" type="noConversion"/>
  </si>
  <si>
    <t>泰州市</t>
    <phoneticPr fontId="8" type="noConversion"/>
  </si>
  <si>
    <t>金鹰天地</t>
    <phoneticPr fontId="8" type="noConversion"/>
  </si>
  <si>
    <t>泰州横店影视电影城</t>
    <phoneticPr fontId="8" type="noConversion"/>
  </si>
  <si>
    <t>红石国际影城赣榆店</t>
    <phoneticPr fontId="8" type="noConversion"/>
  </si>
  <si>
    <t>无锡星扬沃美影城</t>
  </si>
  <si>
    <t>温州市百老汇影城</t>
  </si>
  <si>
    <t>丽水市讯唯电影城</t>
  </si>
  <si>
    <t>湖州德清橙天影城</t>
  </si>
  <si>
    <t>枣庄市东影时代影城</t>
  </si>
  <si>
    <t>深圳市金影星汇影城</t>
  </si>
  <si>
    <t>路北区橙天威丽斯影城</t>
  </si>
  <si>
    <t>南阳市比高电影城(迎宾店)</t>
  </si>
  <si>
    <t>武汉市中影新干线国际影城(新世界店)</t>
  </si>
  <si>
    <t>佳木斯市桦南县世纪影城</t>
  </si>
  <si>
    <t>沈阳市新民北方中合影城</t>
  </si>
  <si>
    <t>佛山市中影100都市影城(容桂店)</t>
  </si>
  <si>
    <t>玉林市陆川县星光影城</t>
  </si>
  <si>
    <t>东湖高新区银兴乐天影城(南湖店)</t>
  </si>
  <si>
    <t>上饶市锦博影城</t>
  </si>
  <si>
    <t>成都中影炜岸国际影城</t>
  </si>
  <si>
    <t>武汉市嘉裕国际影城</t>
  </si>
  <si>
    <t>咸宁市赤壁九州森美影城</t>
  </si>
  <si>
    <t>隆回县米高梅国际影城</t>
  </si>
  <si>
    <t>佛山市中影爱影影城</t>
  </si>
  <si>
    <t>佛山市中影朵森影院</t>
  </si>
  <si>
    <t>如皋米高梅深影橙天影城</t>
  </si>
  <si>
    <t>宁波市大光明影院</t>
  </si>
  <si>
    <t>东莞市盛达国际影城</t>
  </si>
  <si>
    <t>太平洋影城(半岛逸景店)</t>
  </si>
  <si>
    <t>静安区</t>
    <phoneticPr fontId="8" type="noConversion"/>
  </si>
  <si>
    <t>通州区</t>
    <phoneticPr fontId="8" type="noConversion"/>
  </si>
  <si>
    <t>钟楼区</t>
    <phoneticPr fontId="8" type="noConversion"/>
  </si>
  <si>
    <t>精选影通天下</t>
    <phoneticPr fontId="8" type="noConversion"/>
  </si>
  <si>
    <t>影通天下</t>
    <phoneticPr fontId="8" type="noConversion"/>
  </si>
  <si>
    <t>精选影通天下可发布影厅数(个)</t>
    <phoneticPr fontId="8" type="noConversion"/>
  </si>
  <si>
    <t>影通天下可发布影厅数(个)</t>
    <phoneticPr fontId="8" type="noConversion"/>
  </si>
  <si>
    <t>TOP影片场次</t>
    <phoneticPr fontId="8" type="noConversion"/>
  </si>
  <si>
    <t>三星影片场次</t>
    <phoneticPr fontId="8" type="noConversion"/>
  </si>
  <si>
    <t>一星影片场次</t>
    <phoneticPr fontId="8" type="noConversion"/>
  </si>
  <si>
    <t>两星影片场次</t>
    <phoneticPr fontId="8" type="noConversion"/>
  </si>
  <si>
    <t>传奇奢华影城崇文门店</t>
  </si>
  <si>
    <t>广州市百老汇影城凯德店</t>
  </si>
  <si>
    <t>杭州西溪诚品店</t>
  </si>
  <si>
    <t>南京横店国际影城(晓庄加店)</t>
  </si>
  <si>
    <t>耀莱成龙影城（万寿路店）</t>
  </si>
  <si>
    <t>台州新时代环球影城</t>
  </si>
  <si>
    <t>常州红星大剧院</t>
  </si>
  <si>
    <t>常州金坛金沙影城</t>
  </si>
  <si>
    <t>江苏南通平潮镇大光明影城</t>
  </si>
  <si>
    <t>泗阳红石国际影城（泗阳店）</t>
  </si>
  <si>
    <t>建湖恒隆国际影城</t>
  </si>
  <si>
    <t>邳州幸福蓝海影城</t>
  </si>
  <si>
    <t>泰州靖江新华世纪影城</t>
  </si>
  <si>
    <t>泰州横店影视城</t>
  </si>
  <si>
    <t>J931010257</t>
    <phoneticPr fontId="8" type="noConversion"/>
  </si>
  <si>
    <t>徐汇区</t>
    <phoneticPr fontId="8" type="noConversion"/>
  </si>
  <si>
    <t>SFC上影影城(徐汇绿地滨江店)</t>
    <phoneticPr fontId="8" type="noConversion"/>
  </si>
  <si>
    <t>J931010258</t>
    <phoneticPr fontId="8" type="noConversion"/>
  </si>
  <si>
    <t>普陀区</t>
    <phoneticPr fontId="8" type="noConversion"/>
  </si>
  <si>
    <t>SFC上影影城(宜川路店)</t>
    <phoneticPr fontId="8" type="noConversion"/>
  </si>
  <si>
    <t>J944030206</t>
    <phoneticPr fontId="8" type="noConversion"/>
  </si>
  <si>
    <t>广东省</t>
    <phoneticPr fontId="40" type="noConversion"/>
  </si>
  <si>
    <t>深圳市</t>
    <phoneticPr fontId="40" type="noConversion"/>
  </si>
  <si>
    <t>天虹总部大夏</t>
    <phoneticPr fontId="40" type="noConversion"/>
  </si>
  <si>
    <t>深圳市纵横国际影城(深圳湾店)</t>
    <phoneticPr fontId="8" type="noConversion"/>
  </si>
  <si>
    <t>VIP</t>
    <phoneticPr fontId="8" type="noConversion"/>
  </si>
  <si>
    <t>天虹总部大厦</t>
    <phoneticPr fontId="8" type="noConversion"/>
  </si>
  <si>
    <t>宝能太古城购物中心</t>
    <phoneticPr fontId="8" type="noConversion"/>
  </si>
  <si>
    <t>天虹商场</t>
    <phoneticPr fontId="8" type="noConversion"/>
  </si>
  <si>
    <t>国美</t>
    <phoneticPr fontId="8" type="noConversion"/>
  </si>
  <si>
    <t>BAKER大卖场</t>
    <phoneticPr fontId="8" type="noConversion"/>
  </si>
  <si>
    <t>花园城数码大厦</t>
    <phoneticPr fontId="40" type="noConversion"/>
  </si>
  <si>
    <t>J912010077</t>
    <phoneticPr fontId="8" type="noConversion"/>
  </si>
  <si>
    <t>河北区</t>
    <phoneticPr fontId="8" type="noConversion"/>
  </si>
  <si>
    <t>SFC上影影城(天津北宁湾店)</t>
    <phoneticPr fontId="8" type="noConversion"/>
  </si>
  <si>
    <t>J961010074</t>
    <phoneticPr fontId="8" type="noConversion"/>
  </si>
  <si>
    <t>陕西省</t>
    <phoneticPr fontId="8" type="noConversion"/>
  </si>
  <si>
    <t>莲湖区</t>
    <phoneticPr fontId="8" type="noConversion"/>
  </si>
  <si>
    <t>西安鑫苑大都汇</t>
    <phoneticPr fontId="8" type="noConversion"/>
  </si>
  <si>
    <t>西安市鑫苑星空影城</t>
    <phoneticPr fontId="8" type="noConversion"/>
  </si>
  <si>
    <t>徐州市</t>
    <phoneticPr fontId="8" type="noConversion"/>
  </si>
  <si>
    <t>鼓楼区</t>
    <phoneticPr fontId="8" type="noConversion"/>
  </si>
  <si>
    <t>SFC上影影城(徐州环球港店)</t>
    <phoneticPr fontId="8" type="noConversion"/>
  </si>
  <si>
    <t>J934130017</t>
    <phoneticPr fontId="8" type="noConversion"/>
  </si>
  <si>
    <t>埇桥区</t>
    <phoneticPr fontId="8" type="noConversion"/>
  </si>
  <si>
    <t>云集文化商业街</t>
    <phoneticPr fontId="8" type="noConversion"/>
  </si>
  <si>
    <t>宿州市比高电影城(云集店)</t>
    <phoneticPr fontId="8" type="noConversion"/>
  </si>
  <si>
    <t>宿州市</t>
    <phoneticPr fontId="8" type="noConversion"/>
  </si>
  <si>
    <t>J932030039</t>
    <phoneticPr fontId="8" type="noConversion"/>
  </si>
  <si>
    <t>济宁市苏宁影城</t>
    <phoneticPr fontId="8" type="noConversion"/>
  </si>
  <si>
    <t>济宁苏宁影城</t>
    <phoneticPr fontId="8" type="noConversion"/>
  </si>
  <si>
    <t>四川省宜宾CGV星聚汇(莱茵店)</t>
    <phoneticPr fontId="8" type="noConversion"/>
  </si>
  <si>
    <t>CGV星聚汇影城宜宾莱茵店</t>
    <phoneticPr fontId="8" type="noConversion"/>
  </si>
  <si>
    <t>SFC上影影城（徐汇绿地滨江店）</t>
  </si>
  <si>
    <t>SFC上影影城（宜川路店）</t>
  </si>
  <si>
    <t>深圳纵横国际影城深圳湾店</t>
  </si>
  <si>
    <t>SFC上影影城（天津北宁湾店）</t>
  </si>
  <si>
    <t>西安鑫苑星空影城</t>
  </si>
  <si>
    <t>SFC上影复星影城（徐州环球港店）</t>
  </si>
  <si>
    <t>宿州比高电影城（云集店）</t>
  </si>
  <si>
    <t>椒江区</t>
  </si>
  <si>
    <t>万家灯火广场</t>
    <phoneticPr fontId="8" type="noConversion"/>
  </si>
  <si>
    <t>台州新时代电影大世界</t>
    <phoneticPr fontId="8" type="noConversion"/>
  </si>
  <si>
    <t>现代天地</t>
    <phoneticPr fontId="8" type="noConversion"/>
  </si>
  <si>
    <t>台州奥斯卡激光国际影城</t>
    <phoneticPr fontId="8" type="noConversion"/>
  </si>
  <si>
    <t>开元广场</t>
    <phoneticPr fontId="8" type="noConversion"/>
  </si>
  <si>
    <t>浙江省台州市新崇和影城</t>
    <phoneticPr fontId="8" type="noConversion"/>
  </si>
  <si>
    <t>汇鑫商业广场</t>
  </si>
  <si>
    <t>路桥时代电影大世界</t>
    <phoneticPr fontId="8" type="noConversion"/>
  </si>
  <si>
    <t>台州银河时代影城</t>
    <phoneticPr fontId="8" type="noConversion"/>
  </si>
  <si>
    <t>临海市</t>
  </si>
  <si>
    <t>杜桥购物中心</t>
    <phoneticPr fontId="8" type="noConversion"/>
  </si>
  <si>
    <t>临海市杜桥大光明影城</t>
    <phoneticPr fontId="8" type="noConversion"/>
  </si>
  <si>
    <t>温岭市</t>
  </si>
  <si>
    <t>千禧广场</t>
    <phoneticPr fontId="8" type="noConversion"/>
  </si>
  <si>
    <t>温岭光影印象影城</t>
    <phoneticPr fontId="8" type="noConversion"/>
  </si>
  <si>
    <t>温岭澳诺电影城</t>
    <phoneticPr fontId="8" type="noConversion"/>
  </si>
  <si>
    <t>仙居县</t>
  </si>
  <si>
    <t>仙居县新时代影城</t>
    <phoneticPr fontId="8" type="noConversion"/>
  </si>
  <si>
    <t>天台县</t>
  </si>
  <si>
    <t>太平洋购物中心</t>
    <phoneticPr fontId="8" type="noConversion"/>
  </si>
  <si>
    <t>星河时代影城</t>
    <phoneticPr fontId="8" type="noConversion"/>
  </si>
  <si>
    <t>三门县</t>
  </si>
  <si>
    <t>西城广场</t>
    <phoneticPr fontId="8" type="noConversion"/>
  </si>
  <si>
    <t>三门扬戈时代影城</t>
    <phoneticPr fontId="8" type="noConversion"/>
  </si>
  <si>
    <t>玉环县</t>
  </si>
  <si>
    <t>锦盛购物中心</t>
  </si>
  <si>
    <t>台州玉环雷亚电影城</t>
    <phoneticPr fontId="8" type="noConversion"/>
  </si>
  <si>
    <t>新崇和影城</t>
  </si>
  <si>
    <t>路桥时代影院</t>
  </si>
  <si>
    <t>路桥银河时代影城</t>
  </si>
  <si>
    <t>杜桥大光明</t>
  </si>
  <si>
    <t>温岭光影印象数字影城</t>
  </si>
  <si>
    <t>温岭奥洛影院</t>
  </si>
  <si>
    <t>仙居新时代影城</t>
  </si>
  <si>
    <t>天台星河影城</t>
  </si>
  <si>
    <t>三门杨戈时代影城</t>
  </si>
  <si>
    <t>玉环雷亚影城</t>
  </si>
  <si>
    <t>J931010259</t>
    <phoneticPr fontId="8" type="noConversion"/>
  </si>
  <si>
    <t>上海市</t>
    <phoneticPr fontId="8" type="noConversion"/>
  </si>
  <si>
    <t>浦东新区</t>
    <phoneticPr fontId="8" type="noConversion"/>
  </si>
  <si>
    <t>丁香国际商业广场</t>
    <phoneticPr fontId="8" type="noConversion"/>
  </si>
  <si>
    <t>SFC上影影城(浦东丁香店)</t>
    <phoneticPr fontId="8" type="noConversion"/>
  </si>
  <si>
    <t>市北区</t>
    <phoneticPr fontId="8" type="noConversion"/>
  </si>
  <si>
    <t>青岛市泽艺影城</t>
    <phoneticPr fontId="8" type="noConversion"/>
  </si>
  <si>
    <t>J922070001</t>
    <phoneticPr fontId="8" type="noConversion"/>
  </si>
  <si>
    <t>松原市</t>
    <phoneticPr fontId="8" type="noConversion"/>
  </si>
  <si>
    <t>宁江区</t>
    <phoneticPr fontId="8" type="noConversion"/>
  </si>
  <si>
    <t>金钻商圈</t>
    <phoneticPr fontId="8" type="noConversion"/>
  </si>
  <si>
    <t>松原泽艺影城</t>
    <phoneticPr fontId="8" type="noConversion"/>
  </si>
  <si>
    <t>松原市</t>
    <phoneticPr fontId="8" type="noConversion"/>
  </si>
  <si>
    <t>SFC上影影城（丁香路店）</t>
  </si>
  <si>
    <t>松原泽艺国际影城</t>
  </si>
  <si>
    <t>J931010260</t>
    <phoneticPr fontId="8" type="noConversion"/>
  </si>
  <si>
    <t>上海市</t>
    <phoneticPr fontId="8" type="noConversion"/>
  </si>
  <si>
    <t>SFC上影影城(惠南百联店)</t>
    <phoneticPr fontId="8" type="noConversion"/>
  </si>
  <si>
    <t>J944010148</t>
    <phoneticPr fontId="8" type="noConversion"/>
  </si>
  <si>
    <t>白云区</t>
    <phoneticPr fontId="8" type="noConversion"/>
  </si>
  <si>
    <t>广州市雅纳国际影城</t>
    <phoneticPr fontId="8" type="noConversion"/>
  </si>
  <si>
    <t>J944190099</t>
    <phoneticPr fontId="8" type="noConversion"/>
  </si>
  <si>
    <t>德信影城(东莞塘厦店)</t>
    <phoneticPr fontId="8" type="noConversion"/>
  </si>
  <si>
    <t>昆山市</t>
    <phoneticPr fontId="8" type="noConversion"/>
  </si>
  <si>
    <t>乐尚城市广场</t>
    <phoneticPr fontId="8" type="noConversion"/>
  </si>
  <si>
    <t>昆山花桥镇联盈大光明影城</t>
    <phoneticPr fontId="8" type="noConversion"/>
  </si>
  <si>
    <t>（星光厅）</t>
    <phoneticPr fontId="8" type="noConversion"/>
  </si>
  <si>
    <t>J941010071</t>
    <phoneticPr fontId="8" type="noConversion"/>
  </si>
  <si>
    <t>金水区</t>
    <phoneticPr fontId="8" type="noConversion"/>
  </si>
  <si>
    <t>郑州奥斯卡熙地港国际影城</t>
    <phoneticPr fontId="8" type="noConversion"/>
  </si>
  <si>
    <t>江苏苏州星汇大光明影城</t>
  </si>
  <si>
    <t>山东省青岛市银河欢乐影城</t>
  </si>
  <si>
    <t>江西省南昌市橙天国际影城</t>
  </si>
  <si>
    <t>SFC上影影城（惠南百联店）</t>
  </si>
  <si>
    <t>广州雅纳影城</t>
  </si>
  <si>
    <t>德信东莞塘厦店</t>
  </si>
  <si>
    <t>昆山群星汇影城</t>
  </si>
  <si>
    <t>郑州奥斯卡熙地港</t>
  </si>
  <si>
    <t>J944010149</t>
    <phoneticPr fontId="8" type="noConversion"/>
  </si>
  <si>
    <t>海珠区</t>
    <phoneticPr fontId="8" type="noConversion"/>
  </si>
  <si>
    <t>合生广场</t>
    <phoneticPr fontId="8" type="noConversion"/>
  </si>
  <si>
    <t>卢米埃广州合生广场IMAX影城</t>
    <phoneticPr fontId="8" type="noConversion"/>
  </si>
  <si>
    <t>【独家】</t>
    <phoneticPr fontId="8" type="noConversion"/>
  </si>
  <si>
    <t>J944030207</t>
    <phoneticPr fontId="8" type="noConversion"/>
  </si>
  <si>
    <t>广东省</t>
    <phoneticPr fontId="8" type="noConversion"/>
  </si>
  <si>
    <t>深圳市</t>
    <phoneticPr fontId="8" type="noConversion"/>
  </si>
  <si>
    <t>万众城万盛百货</t>
    <phoneticPr fontId="8" type="noConversion"/>
  </si>
  <si>
    <t>深圳华夏星越影城</t>
    <phoneticPr fontId="8" type="noConversion"/>
  </si>
  <si>
    <t>J944030208</t>
    <phoneticPr fontId="8" type="noConversion"/>
  </si>
  <si>
    <t>星城购物中心</t>
  </si>
  <si>
    <t>深圳金影星汇影城</t>
    <phoneticPr fontId="8" type="noConversion"/>
  </si>
  <si>
    <t>宝来大厦，同安鸣丰商务大厦</t>
  </si>
  <si>
    <t>万联购物广场</t>
  </si>
  <si>
    <t>创维</t>
  </si>
  <si>
    <t>J961010077</t>
    <phoneticPr fontId="8" type="noConversion"/>
  </si>
  <si>
    <t>陕西省</t>
    <phoneticPr fontId="8" type="noConversion"/>
  </si>
  <si>
    <t>新城区</t>
    <phoneticPr fontId="8" type="noConversion"/>
  </si>
  <si>
    <t>益田假日世界</t>
    <phoneticPr fontId="8" type="noConversion"/>
  </si>
  <si>
    <t>西安市飞尚影城</t>
    <phoneticPr fontId="8" type="noConversion"/>
  </si>
  <si>
    <t>J961010049</t>
    <phoneticPr fontId="8" type="noConversion"/>
  </si>
  <si>
    <t>陕西省</t>
    <phoneticPr fontId="8" type="noConversion"/>
  </si>
  <si>
    <t>西安市</t>
    <phoneticPr fontId="8" type="noConversion"/>
  </si>
  <si>
    <t>碑林区</t>
    <phoneticPr fontId="8" type="noConversion"/>
  </si>
  <si>
    <t>全3D厅</t>
    <phoneticPr fontId="8" type="noConversion"/>
  </si>
  <si>
    <t>连云区</t>
    <phoneticPr fontId="8" type="noConversion"/>
  </si>
  <si>
    <t>乐天玛特</t>
  </si>
  <si>
    <t>江苏连云港金典国际影城</t>
    <phoneticPr fontId="8" type="noConversion"/>
  </si>
  <si>
    <t>江苏省</t>
    <phoneticPr fontId="8" type="noConversion"/>
  </si>
  <si>
    <t>连云港市</t>
    <phoneticPr fontId="8" type="noConversion"/>
  </si>
  <si>
    <t>新浦区</t>
    <phoneticPr fontId="8" type="noConversion"/>
  </si>
  <si>
    <t>连云港市黄海影剧院</t>
    <phoneticPr fontId="8" type="noConversion"/>
  </si>
  <si>
    <t>★</t>
    <phoneticPr fontId="8" type="noConversion"/>
  </si>
  <si>
    <t>J915220006</t>
    <phoneticPr fontId="8" type="noConversion"/>
  </si>
  <si>
    <t>兴安盟</t>
    <phoneticPr fontId="8" type="noConversion"/>
  </si>
  <si>
    <t>乌兰浩特市</t>
    <phoneticPr fontId="8" type="noConversion"/>
  </si>
  <si>
    <t>欧亚购物中心</t>
  </si>
  <si>
    <t>乌兰浩特吉视欧亚影城</t>
    <phoneticPr fontId="8" type="noConversion"/>
  </si>
  <si>
    <t>内蒙古自治区</t>
    <phoneticPr fontId="8" type="noConversion"/>
  </si>
  <si>
    <t>兴安盟</t>
    <phoneticPr fontId="8" type="noConversion"/>
  </si>
  <si>
    <t>J921020050</t>
    <phoneticPr fontId="8" type="noConversion"/>
  </si>
  <si>
    <t>甘井子区</t>
    <phoneticPr fontId="8" type="noConversion"/>
  </si>
  <si>
    <t>泉水R1</t>
  </si>
  <si>
    <t>大连市中影北方国际影城</t>
    <phoneticPr fontId="8" type="noConversion"/>
  </si>
  <si>
    <t>J922010011</t>
    <phoneticPr fontId="8" type="noConversion"/>
  </si>
  <si>
    <t>吉林省</t>
    <phoneticPr fontId="8" type="noConversion"/>
  </si>
  <si>
    <t>吉林大学</t>
  </si>
  <si>
    <t>朝阳吉影喜都影城</t>
    <phoneticPr fontId="8" type="noConversion"/>
  </si>
  <si>
    <t>J922030017</t>
    <phoneticPr fontId="8" type="noConversion"/>
  </si>
  <si>
    <t>公主岭市</t>
    <phoneticPr fontId="8" type="noConversion"/>
  </si>
  <si>
    <t>岭南新城</t>
  </si>
  <si>
    <t>公主岭市吉视影城</t>
    <phoneticPr fontId="8" type="noConversion"/>
  </si>
  <si>
    <t>J922050009</t>
    <phoneticPr fontId="8" type="noConversion"/>
  </si>
  <si>
    <t>通化市</t>
    <phoneticPr fontId="8" type="noConversion"/>
  </si>
  <si>
    <t>柳河县</t>
    <phoneticPr fontId="8" type="noConversion"/>
  </si>
  <si>
    <t>柳河大街</t>
  </si>
  <si>
    <t>通化柳河吉视影城</t>
    <phoneticPr fontId="8" type="noConversion"/>
  </si>
  <si>
    <t>通化市</t>
    <phoneticPr fontId="8" type="noConversion"/>
  </si>
  <si>
    <t>J935010049</t>
    <phoneticPr fontId="8" type="noConversion"/>
  </si>
  <si>
    <t>卢米埃广州合生广场IMAX影城</t>
  </si>
  <si>
    <t>深圳华夏星越影城</t>
  </si>
  <si>
    <t>中影飞尚国际影城（西安朝阳门店）</t>
  </si>
  <si>
    <t>吉林长春朝阳吉影喜都影城</t>
  </si>
  <si>
    <t>吉林省通化市柳河吉视影城</t>
  </si>
  <si>
    <t>宿迁市</t>
  </si>
  <si>
    <t>廊坊市</t>
  </si>
  <si>
    <t>三河市</t>
    <phoneticPr fontId="8" type="noConversion"/>
  </si>
  <si>
    <t>浙江金华义乌市蓝宇影城</t>
    <phoneticPr fontId="8" type="noConversion"/>
  </si>
  <si>
    <t>恒大广场</t>
    <phoneticPr fontId="8" type="noConversion"/>
  </si>
  <si>
    <t>金华义乌市蓝钻时光影城</t>
    <phoneticPr fontId="8" type="noConversion"/>
  </si>
  <si>
    <t>★</t>
    <phoneticPr fontId="8" type="noConversion"/>
  </si>
  <si>
    <t>德清县</t>
    <phoneticPr fontId="8" type="noConversion"/>
  </si>
  <si>
    <t>湖州德清橙天影城</t>
    <phoneticPr fontId="8" type="noConversion"/>
  </si>
  <si>
    <t>J921010064</t>
    <phoneticPr fontId="8" type="noConversion"/>
  </si>
  <si>
    <t>沈河区</t>
  </si>
  <si>
    <t>天玺公寓</t>
  </si>
  <si>
    <t>沈阳市新华国际影城(天玺店)</t>
    <phoneticPr fontId="8" type="noConversion"/>
  </si>
  <si>
    <t>义乌市蓝宇影城</t>
  </si>
  <si>
    <t>义乌蓝钻时光影城</t>
  </si>
  <si>
    <t>新华国际影城沈阳天玺店</t>
  </si>
  <si>
    <t>城东</t>
    <phoneticPr fontId="8" type="noConversion"/>
  </si>
  <si>
    <t>温州市</t>
  </si>
  <si>
    <t>新世纪大厦，国信大厦，开泰大厦，金台大厦</t>
  </si>
  <si>
    <t>城市广场，五马商厦，开太百货</t>
  </si>
  <si>
    <t>沃尔玛超市，民丰超市，好又多超市</t>
  </si>
  <si>
    <t>温州一百家电，苏宁易购（胜利路店）</t>
  </si>
  <si>
    <t>米房创意园</t>
  </si>
  <si>
    <t>绿城·鹿城商务广场</t>
  </si>
  <si>
    <t>花园大酒店1956文化园</t>
  </si>
  <si>
    <t>花园大酒店，花园ktv</t>
  </si>
  <si>
    <t>民丰超市</t>
  </si>
  <si>
    <t>乐清市区</t>
  </si>
  <si>
    <t>电力大厦，清远商务楼</t>
  </si>
  <si>
    <t>金马广场</t>
  </si>
  <si>
    <t>旭阳大厦</t>
  </si>
  <si>
    <t>南虹广场、银泰百货</t>
  </si>
  <si>
    <t>时代广场购物中心、沃尔玛超市</t>
  </si>
  <si>
    <t>漳州市</t>
  </si>
  <si>
    <t>中业广场</t>
  </si>
  <si>
    <t>南宁市</t>
  </si>
  <si>
    <t>陈东商贸城</t>
    <phoneticPr fontId="8" type="noConversion"/>
  </si>
  <si>
    <t>楼内</t>
  </si>
  <si>
    <t>2-3层大润发超市</t>
  </si>
  <si>
    <t>附近</t>
  </si>
  <si>
    <t>广西医科大学第一附属医院、广西医科大学第二附属医院</t>
  </si>
  <si>
    <t>百佳华广场</t>
    <phoneticPr fontId="8" type="noConversion"/>
  </si>
  <si>
    <t>汇海广场</t>
  </si>
  <si>
    <t>龙华商业中心，天虹广场</t>
  </si>
  <si>
    <t>龙华电子市场</t>
  </si>
  <si>
    <t>西安工程技术学院深圳分校</t>
  </si>
  <si>
    <t>龙华区人民医院</t>
  </si>
  <si>
    <t>温州市永影影城</t>
    <phoneticPr fontId="8" type="noConversion"/>
  </si>
  <si>
    <t>温州星空影城</t>
    <phoneticPr fontId="8" type="noConversion"/>
  </si>
  <si>
    <t>深圳中影德金影城(龙华店)</t>
    <phoneticPr fontId="8" type="noConversion"/>
  </si>
  <si>
    <t>灞桥中影JMS国际影城</t>
    <phoneticPr fontId="8" type="noConversion"/>
  </si>
  <si>
    <t>温州市龙幕联盟花园影城</t>
    <phoneticPr fontId="8" type="noConversion"/>
  </si>
  <si>
    <t>乐清星帝影城</t>
    <phoneticPr fontId="8" type="noConversion"/>
  </si>
  <si>
    <t>乐清市中影南虹国际影城</t>
    <phoneticPr fontId="8" type="noConversion"/>
  </si>
  <si>
    <t>桐城中业国际影城</t>
    <phoneticPr fontId="8" type="noConversion"/>
  </si>
  <si>
    <t>安庆宜影影城</t>
    <phoneticPr fontId="8" type="noConversion"/>
  </si>
  <si>
    <t>保利国际影城(南宁陈东店)</t>
    <phoneticPr fontId="8" type="noConversion"/>
  </si>
  <si>
    <t>J944030209</t>
  </si>
  <si>
    <t>J961010016</t>
  </si>
  <si>
    <t>西安市</t>
  </si>
  <si>
    <t>灞桥区</t>
  </si>
  <si>
    <t>苍南县</t>
  </si>
  <si>
    <t>J934080007</t>
  </si>
  <si>
    <t>安庆市</t>
  </si>
  <si>
    <t>桐城市</t>
  </si>
  <si>
    <t>J934080011</t>
  </si>
  <si>
    <t>迎江区</t>
  </si>
  <si>
    <t>J945010039</t>
  </si>
  <si>
    <t>西乡塘区</t>
  </si>
  <si>
    <t>海南省</t>
  </si>
  <si>
    <t>海口市</t>
  </si>
  <si>
    <t>德金影院龙华百佳华店</t>
  </si>
  <si>
    <t>中影JMS国际影城</t>
  </si>
  <si>
    <t>漫游未来影城（人民路店）</t>
  </si>
  <si>
    <t>漫游未来影城（米房店）</t>
  </si>
  <si>
    <t>龙幕影城</t>
  </si>
  <si>
    <t>乐清星帝影城（漫游未来）</t>
  </si>
  <si>
    <t>保利国际影城南宁陈东店</t>
  </si>
  <si>
    <t>桐城中业国际影城</t>
    <phoneticPr fontId="8" type="noConversion"/>
  </si>
  <si>
    <t>邯郸市</t>
    <phoneticPr fontId="8" type="noConversion"/>
  </si>
  <si>
    <t>邯郸市</t>
  </si>
  <si>
    <t>稽山、康德</t>
  </si>
  <si>
    <t>天骏广场</t>
  </si>
  <si>
    <t>市中心</t>
  </si>
  <si>
    <t>邯郸市</t>
    <phoneticPr fontId="8" type="noConversion"/>
  </si>
  <si>
    <t>邯山区</t>
    <phoneticPr fontId="8" type="noConversion"/>
  </si>
  <si>
    <t>邯郸市</t>
    <phoneticPr fontId="8" type="noConversion"/>
  </si>
  <si>
    <t>长治市</t>
    <phoneticPr fontId="8" type="noConversion"/>
  </si>
  <si>
    <t>城区</t>
    <phoneticPr fontId="8" type="noConversion"/>
  </si>
  <si>
    <t>J913040021</t>
  </si>
  <si>
    <t>J913040017</t>
  </si>
  <si>
    <t>J913040022</t>
  </si>
  <si>
    <t>J913040020</t>
  </si>
  <si>
    <t>J914040004</t>
  </si>
  <si>
    <t>永年县</t>
    <phoneticPr fontId="8" type="noConversion"/>
  </si>
  <si>
    <t>邯山区</t>
    <phoneticPr fontId="8" type="noConversion"/>
  </si>
  <si>
    <t>森宝国际影城</t>
  </si>
  <si>
    <t>华龙国际影城</t>
  </si>
  <si>
    <t>上海市</t>
    <phoneticPr fontId="8" type="noConversion"/>
  </si>
  <si>
    <t>松江区</t>
    <phoneticPr fontId="8" type="noConversion"/>
  </si>
  <si>
    <t>金浦购物中心</t>
  </si>
  <si>
    <t>太阳宫</t>
  </si>
  <si>
    <t>达美太阳宫东方影城</t>
    <phoneticPr fontId="8" type="noConversion"/>
  </si>
  <si>
    <t>鼓楼区</t>
    <phoneticPr fontId="8" type="noConversion"/>
  </si>
  <si>
    <t>江苏省</t>
    <phoneticPr fontId="8" type="noConversion"/>
  </si>
  <si>
    <t>徐州市</t>
    <phoneticPr fontId="8" type="noConversion"/>
  </si>
  <si>
    <t>佛山南海桂城商圈</t>
  </si>
  <si>
    <t>恒申悦城</t>
    <phoneticPr fontId="8" type="noConversion"/>
  </si>
  <si>
    <t>福州市</t>
    <phoneticPr fontId="8" type="noConversion"/>
  </si>
  <si>
    <t>长乐市</t>
    <phoneticPr fontId="8" type="noConversion"/>
  </si>
  <si>
    <t>涟水深影橙天影城</t>
  </si>
  <si>
    <t>上海太禾影城(松江平高广场店)</t>
    <phoneticPr fontId="8" type="noConversion"/>
  </si>
  <si>
    <t>南京中广浦口蓝海影城</t>
    <phoneticPr fontId="8" type="noConversion"/>
  </si>
  <si>
    <t>长乐星恒(悦城店)</t>
    <phoneticPr fontId="8" type="noConversion"/>
  </si>
  <si>
    <t>佛山比高电影城(南海店)</t>
    <phoneticPr fontId="8" type="noConversion"/>
  </si>
  <si>
    <t>J931010249</t>
    <phoneticPr fontId="8" type="noConversion"/>
  </si>
  <si>
    <t>J932010047</t>
    <phoneticPr fontId="8" type="noConversion"/>
  </si>
  <si>
    <t>J932010019</t>
    <phoneticPr fontId="8" type="noConversion"/>
  </si>
  <si>
    <t>J935010008</t>
    <phoneticPr fontId="8" type="noConversion"/>
  </si>
  <si>
    <t>J932030042</t>
    <phoneticPr fontId="8" type="noConversion"/>
  </si>
  <si>
    <t>浦东新区金海影城</t>
    <phoneticPr fontId="8" type="noConversion"/>
  </si>
  <si>
    <t>松江平高广场店</t>
  </si>
  <si>
    <t>南京中广国际影城</t>
  </si>
  <si>
    <t>达美影城（太阳宫店）</t>
  </si>
  <si>
    <t>长乐星恒悦城店</t>
  </si>
  <si>
    <t>徐州苏宁影城</t>
  </si>
  <si>
    <t>佛山比高电影城（南海店）</t>
  </si>
  <si>
    <t>J931010270</t>
    <phoneticPr fontId="8" type="noConversion"/>
  </si>
  <si>
    <t>J933010074</t>
    <phoneticPr fontId="8" type="noConversion"/>
  </si>
  <si>
    <t>绍兴市</t>
  </si>
  <si>
    <t>嘉兴市</t>
  </si>
  <si>
    <t>连云港市</t>
  </si>
  <si>
    <t>烟台市</t>
  </si>
  <si>
    <t>枣庄市</t>
  </si>
  <si>
    <t>泰安市</t>
  </si>
  <si>
    <t>聊城市</t>
  </si>
  <si>
    <t>德州市</t>
  </si>
  <si>
    <t>莱芜市</t>
  </si>
  <si>
    <t>菏泽市</t>
  </si>
  <si>
    <t>济宁市</t>
  </si>
  <si>
    <t>中山市</t>
  </si>
  <si>
    <t>珠海市</t>
  </si>
  <si>
    <t>肇庆市</t>
  </si>
  <si>
    <t>江门市</t>
  </si>
  <si>
    <t>揭阳市</t>
  </si>
  <si>
    <t>茂名市</t>
  </si>
  <si>
    <t>宁德市</t>
  </si>
  <si>
    <t>南平市</t>
  </si>
  <si>
    <t>合肥市</t>
  </si>
  <si>
    <t>宿州市</t>
  </si>
  <si>
    <t>滁州市</t>
  </si>
  <si>
    <t>黄山市</t>
  </si>
  <si>
    <t>阜阳市</t>
  </si>
  <si>
    <t>六安市</t>
  </si>
  <si>
    <t>淮南市</t>
  </si>
  <si>
    <t>咸阳市</t>
  </si>
  <si>
    <t>汉中市</t>
  </si>
  <si>
    <t>运城市</t>
  </si>
  <si>
    <t>临汾市</t>
  </si>
  <si>
    <t>吕梁市</t>
  </si>
  <si>
    <t>新乡市</t>
  </si>
  <si>
    <t>张家口市</t>
  </si>
  <si>
    <t>衡水市</t>
  </si>
  <si>
    <t>邢台市</t>
  </si>
  <si>
    <t>保定市</t>
  </si>
  <si>
    <t>长治市</t>
  </si>
  <si>
    <t>巴彦淖尔市</t>
  </si>
  <si>
    <t>鄂尔多斯市</t>
  </si>
  <si>
    <t>通辽市</t>
  </si>
  <si>
    <t>包头市</t>
  </si>
  <si>
    <t>赤峰市</t>
  </si>
  <si>
    <t>兴安盟</t>
  </si>
  <si>
    <t>哈尔滨市</t>
  </si>
  <si>
    <t>鹤岗市</t>
  </si>
  <si>
    <t>大庆市</t>
  </si>
  <si>
    <t>延边朝鲜族自治州</t>
  </si>
  <si>
    <t>四平市</t>
  </si>
  <si>
    <t>松原市</t>
  </si>
  <si>
    <t>通化市</t>
  </si>
  <si>
    <t>抚顺市</t>
  </si>
  <si>
    <t>辽阳市</t>
  </si>
  <si>
    <t>九江市</t>
  </si>
  <si>
    <t>抚州市</t>
  </si>
  <si>
    <t>娄底市</t>
  </si>
  <si>
    <t>湘潭市</t>
  </si>
  <si>
    <t>衡阳市</t>
  </si>
  <si>
    <t>常德市</t>
  </si>
  <si>
    <t>湘西土家族苗族自治州</t>
  </si>
  <si>
    <t>黄冈市</t>
  </si>
  <si>
    <t>荆州市</t>
  </si>
  <si>
    <t>随州市</t>
  </si>
  <si>
    <t>咸宁市</t>
  </si>
  <si>
    <t>孝感市</t>
  </si>
  <si>
    <t>十堰市</t>
  </si>
  <si>
    <t>荆门市</t>
  </si>
  <si>
    <t>资阳市</t>
  </si>
  <si>
    <t>宜宾市</t>
  </si>
  <si>
    <t>绵阳市</t>
  </si>
  <si>
    <t>遂宁市</t>
  </si>
  <si>
    <t>德阳市</t>
  </si>
  <si>
    <t>攀枝花市</t>
  </si>
  <si>
    <t>乐山市</t>
  </si>
  <si>
    <t>广元市</t>
  </si>
  <si>
    <t>自贡市</t>
  </si>
  <si>
    <t>广安市</t>
  </si>
  <si>
    <t>贵州省</t>
  </si>
  <si>
    <t>贵阳市</t>
  </si>
  <si>
    <t>保山市</t>
  </si>
  <si>
    <t>文山壮族苗族自治州</t>
  </si>
  <si>
    <t>桂林市</t>
  </si>
  <si>
    <t>贺州市</t>
  </si>
  <si>
    <t>河池市</t>
  </si>
  <si>
    <t>甘肃省</t>
  </si>
  <si>
    <t>兰州市</t>
  </si>
  <si>
    <t>银川市</t>
  </si>
  <si>
    <t>新疆维吾尔自治区</t>
  </si>
  <si>
    <t>昌吉回族自治州</t>
  </si>
  <si>
    <t>陕西省</t>
    <phoneticPr fontId="8" type="noConversion"/>
  </si>
  <si>
    <t>赛特奥莱</t>
    <phoneticPr fontId="8" type="noConversion"/>
  </si>
  <si>
    <t>咸阳市</t>
    <phoneticPr fontId="8" type="noConversion"/>
  </si>
  <si>
    <t>渭城区</t>
    <phoneticPr fontId="8" type="noConversion"/>
  </si>
  <si>
    <t>龙湖</t>
  </si>
  <si>
    <t>西安卡卡影院</t>
    <phoneticPr fontId="8" type="noConversion"/>
  </si>
  <si>
    <t>三桥</t>
  </si>
  <si>
    <t>南阳富瑞阁国际酒店</t>
  </si>
  <si>
    <t>帝达世博广场</t>
    <phoneticPr fontId="8" type="noConversion"/>
  </si>
  <si>
    <t>邯山区</t>
    <phoneticPr fontId="8" type="noConversion"/>
  </si>
  <si>
    <t>邯郸南部休闲娱乐</t>
    <phoneticPr fontId="8" type="noConversion"/>
  </si>
  <si>
    <t>上海浦东新区金海影城</t>
    <phoneticPr fontId="8" type="noConversion"/>
  </si>
  <si>
    <t>J961010015</t>
    <phoneticPr fontId="8" type="noConversion"/>
  </si>
  <si>
    <t>J961010052</t>
    <phoneticPr fontId="8" type="noConversion"/>
  </si>
  <si>
    <t>J961040020</t>
    <phoneticPr fontId="8" type="noConversion"/>
  </si>
  <si>
    <t>J941130029</t>
    <phoneticPr fontId="8" type="noConversion"/>
  </si>
  <si>
    <t>J913040005</t>
    <phoneticPr fontId="8" type="noConversion"/>
  </si>
  <si>
    <t>耀莱成龙国际影城(西咸店)</t>
    <phoneticPr fontId="8" type="noConversion"/>
  </si>
  <si>
    <t>下城区</t>
    <phoneticPr fontId="8" type="noConversion"/>
  </si>
  <si>
    <t>西湖文化广场</t>
    <phoneticPr fontId="8" type="noConversion"/>
  </si>
  <si>
    <t>苏宁生活广场</t>
    <phoneticPr fontId="8" type="noConversion"/>
  </si>
  <si>
    <t>衢州市</t>
    <phoneticPr fontId="8" type="noConversion"/>
  </si>
  <si>
    <t>时代华纳国际影城启航店</t>
    <phoneticPr fontId="8" type="noConversion"/>
  </si>
  <si>
    <t>耀莱成龙影城（西咸店）</t>
  </si>
  <si>
    <t>金熊国际影城</t>
  </si>
  <si>
    <t>J933010126</t>
    <phoneticPr fontId="8" type="noConversion"/>
  </si>
  <si>
    <t>南京苏宁新街口大地影城</t>
  </si>
  <si>
    <t>柯城区</t>
  </si>
  <si>
    <t>卡卡影城</t>
    <phoneticPr fontId="8" type="noConversion"/>
  </si>
  <si>
    <t>衢州市</t>
  </si>
  <si>
    <t>广东省</t>
    <phoneticPr fontId="8" type="noConversion"/>
  </si>
  <si>
    <t>大石商圈</t>
    <phoneticPr fontId="8" type="noConversion"/>
  </si>
  <si>
    <t>朝联、德治</t>
    <phoneticPr fontId="8" type="noConversion"/>
  </si>
  <si>
    <t>联华超市、喜福莱购物广场</t>
    <phoneticPr fontId="8" type="noConversion"/>
  </si>
  <si>
    <t>金礼市场</t>
    <phoneticPr fontId="8" type="noConversion"/>
  </si>
  <si>
    <t>天和百货、苏宁电器</t>
    <phoneticPr fontId="8" type="noConversion"/>
  </si>
  <si>
    <t>红树湾家具建材中心</t>
    <phoneticPr fontId="8" type="noConversion"/>
  </si>
  <si>
    <t>番禺电脑城</t>
    <phoneticPr fontId="8" type="noConversion"/>
  </si>
  <si>
    <t>番禺职业技术学院、中山大学、华南理工大学、华南师范大学、广东工业大学、广东外语外贸大学、广东药学院、广州大学、广州美术学院</t>
    <phoneticPr fontId="8" type="noConversion"/>
  </si>
  <si>
    <t>广东武警医院</t>
    <phoneticPr fontId="8" type="noConversion"/>
  </si>
  <si>
    <t>大森林大药房</t>
    <phoneticPr fontId="8" type="noConversion"/>
  </si>
  <si>
    <t>市桥商圈</t>
    <phoneticPr fontId="8" type="noConversion"/>
  </si>
  <si>
    <t>广州市中影星海锦发影城</t>
    <phoneticPr fontId="8" type="noConversion"/>
  </si>
  <si>
    <t>骏和广场、缤纷广场</t>
    <phoneticPr fontId="8" type="noConversion"/>
  </si>
  <si>
    <t>钻汇广场、百越广场</t>
    <phoneticPr fontId="8" type="noConversion"/>
  </si>
  <si>
    <t>合肥路佳世客</t>
    <phoneticPr fontId="8" type="noConversion"/>
  </si>
  <si>
    <t>湖南省</t>
    <phoneticPr fontId="8" type="noConversion"/>
  </si>
  <si>
    <t>长沙市</t>
    <phoneticPr fontId="8" type="noConversion"/>
  </si>
  <si>
    <t>浏阳太悦城</t>
    <phoneticPr fontId="8" type="noConversion"/>
  </si>
  <si>
    <t>浏阳市佰纳影院</t>
    <phoneticPr fontId="8" type="noConversion"/>
  </si>
  <si>
    <t>杭州西湖文化广场保利国际影城</t>
  </si>
  <si>
    <t>J944010155</t>
    <phoneticPr fontId="8" type="noConversion"/>
  </si>
  <si>
    <t>中影佰纳影城(大石店)</t>
    <phoneticPr fontId="8" type="noConversion"/>
  </si>
  <si>
    <t>J944010156</t>
    <phoneticPr fontId="8" type="noConversion"/>
  </si>
  <si>
    <t>滁州苏宁影城</t>
    <phoneticPr fontId="8" type="noConversion"/>
  </si>
  <si>
    <t>J943010082</t>
    <phoneticPr fontId="8" type="noConversion"/>
  </si>
  <si>
    <t>浏阳市</t>
    <phoneticPr fontId="8" type="noConversion"/>
  </si>
  <si>
    <t>无法投放地区性广告</t>
  </si>
  <si>
    <t>义乌影都大光明巨幕影城</t>
    <phoneticPr fontId="8" type="noConversion"/>
  </si>
  <si>
    <t>影都大光明巨幕影院</t>
  </si>
  <si>
    <t>杭州保利国际影城(西湖文化广场店)</t>
    <phoneticPr fontId="8" type="noConversion"/>
  </si>
  <si>
    <t>徐州苏宁影城</t>
    <phoneticPr fontId="8" type="noConversion"/>
  </si>
  <si>
    <t>广阳区威丽斯影城(月色广场店)</t>
  </si>
  <si>
    <t>宝山区斐王国际影城</t>
  </si>
  <si>
    <t>中影南方环球影城</t>
  </si>
  <si>
    <t>SFC上影影城(昆山中楠店)</t>
  </si>
  <si>
    <t>浙江杭州DFM国际影城</t>
  </si>
  <si>
    <t>九龙坡区嘉裕国际影城</t>
  </si>
  <si>
    <t>二类</t>
    <phoneticPr fontId="4" type="noConversion"/>
  </si>
  <si>
    <t>精选1.0</t>
    <phoneticPr fontId="4" type="noConversion"/>
  </si>
  <si>
    <t>A1</t>
    <phoneticPr fontId="8" type="noConversion"/>
  </si>
  <si>
    <t>A2</t>
    <phoneticPr fontId="8" type="noConversion"/>
  </si>
  <si>
    <t>A1可发布影厅数（个）</t>
    <phoneticPr fontId="8" type="noConversion"/>
  </si>
  <si>
    <t>A2可发布影厅数（个）</t>
    <phoneticPr fontId="8" type="noConversion"/>
  </si>
  <si>
    <t>精选2.0
A1</t>
    <phoneticPr fontId="8" type="noConversion"/>
  </si>
  <si>
    <t>精选2.0
A2</t>
    <phoneticPr fontId="8" type="noConversion"/>
  </si>
  <si>
    <t>精选2.0
max</t>
    <phoneticPr fontId="4" type="noConversion"/>
  </si>
  <si>
    <t>精选2.0</t>
    <phoneticPr fontId="8" type="noConversion"/>
  </si>
  <si>
    <t>精选2.0max</t>
    <phoneticPr fontId="8" type="noConversion"/>
  </si>
  <si>
    <t>产品</t>
    <phoneticPr fontId="4" type="noConversion"/>
  </si>
  <si>
    <t>A1</t>
  </si>
  <si>
    <t>来福士商圈</t>
  </si>
  <si>
    <t>深圳市百丽宫南福影城</t>
    <phoneticPr fontId="8" type="noConversion"/>
  </si>
  <si>
    <t>中影佰纳影城(番禺店)</t>
    <phoneticPr fontId="8" type="noConversion"/>
  </si>
  <si>
    <t>中影星海锦发影城</t>
    <phoneticPr fontId="8" type="noConversion"/>
  </si>
  <si>
    <t>中影佰纳影城(长沙店)</t>
    <phoneticPr fontId="8" type="noConversion"/>
  </si>
  <si>
    <t>青岛泽艺影城</t>
    <phoneticPr fontId="8" type="noConversion"/>
  </si>
  <si>
    <t>新世纪影城(大学城银座店)</t>
    <phoneticPr fontId="8" type="noConversion"/>
  </si>
  <si>
    <t>滁州苏宁影城</t>
    <phoneticPr fontId="8" type="noConversion"/>
  </si>
  <si>
    <t>J944030219</t>
    <phoneticPr fontId="8" type="noConversion"/>
  </si>
  <si>
    <t>J942010086</t>
    <phoneticPr fontId="8" type="noConversion"/>
  </si>
  <si>
    <t>J934110024</t>
    <phoneticPr fontId="8" type="noConversion"/>
  </si>
  <si>
    <t>精选影通天下2.0max报价单 Quotation</t>
    <phoneticPr fontId="8" type="noConversion"/>
  </si>
  <si>
    <t>J913070012</t>
    <phoneticPr fontId="8" type="noConversion"/>
  </si>
  <si>
    <t>J932140003</t>
  </si>
  <si>
    <t>中楠都汇广场</t>
  </si>
  <si>
    <t>J933010127</t>
  </si>
  <si>
    <t>兴祺大厦</t>
  </si>
  <si>
    <t>杭州海上明珠国际影城IMAX(滨江店)</t>
  </si>
  <si>
    <t>J933010128</t>
  </si>
  <si>
    <t>嘉丰万悦城</t>
  </si>
  <si>
    <t>杭州德信影城(蜗牛广场店)</t>
  </si>
  <si>
    <t>舟山市</t>
  </si>
  <si>
    <t>国际水产城</t>
  </si>
  <si>
    <t>六横电信大楼</t>
  </si>
  <si>
    <t>如皋市</t>
  </si>
  <si>
    <t>深圳百丽宫南福影院</t>
    <phoneticPr fontId="8" type="noConversion"/>
  </si>
  <si>
    <t>5、非15s&amp;30s的广告版本，需特批。</t>
    <phoneticPr fontId="8" type="noConversion"/>
  </si>
  <si>
    <t>4、广告位置：倒三以内均加收20%。</t>
    <phoneticPr fontId="8" type="noConversion"/>
  </si>
  <si>
    <t>2.0max发布城市</t>
    <phoneticPr fontId="4" type="noConversion"/>
  </si>
  <si>
    <t>2.0max发布影院</t>
    <phoneticPr fontId="4" type="noConversion"/>
  </si>
  <si>
    <t>2.0A1发布城市</t>
    <phoneticPr fontId="4" type="noConversion"/>
  </si>
  <si>
    <t>2.0A1发布影院</t>
    <phoneticPr fontId="4" type="noConversion"/>
  </si>
  <si>
    <t>2.0A2发布城市</t>
    <phoneticPr fontId="4" type="noConversion"/>
  </si>
  <si>
    <t>2.0A2发布影院</t>
    <phoneticPr fontId="4" type="noConversion"/>
  </si>
  <si>
    <t>J931010022</t>
    <phoneticPr fontId="8" type="noConversion"/>
  </si>
  <si>
    <t>上海市</t>
    <phoneticPr fontId="8" type="noConversion"/>
  </si>
  <si>
    <t>上海兰生影剧院</t>
    <phoneticPr fontId="8" type="noConversion"/>
  </si>
  <si>
    <t>√</t>
    <phoneticPr fontId="8" type="noConversion"/>
  </si>
  <si>
    <t>浙江诸暨印象城保利国际影城</t>
  </si>
  <si>
    <t>J932050118</t>
  </si>
  <si>
    <t>狮山商圈</t>
  </si>
  <si>
    <t>苏州卢米埃太平洋影城</t>
  </si>
  <si>
    <t>海上明珠影城-杭州星耀城店</t>
  </si>
  <si>
    <t>临平万悦城店</t>
  </si>
  <si>
    <t>舟山六横影院</t>
  </si>
  <si>
    <t>SFC上影影城昆山中楠店</t>
  </si>
  <si>
    <t>版本&amp;天数</t>
    <phoneticPr fontId="4" type="noConversion"/>
  </si>
  <si>
    <t>版本系数</t>
    <phoneticPr fontId="4" type="noConversion"/>
  </si>
  <si>
    <t>天数系数</t>
    <phoneticPr fontId="4" type="noConversion"/>
  </si>
  <si>
    <t>版本</t>
    <phoneticPr fontId="4" type="noConversion"/>
  </si>
  <si>
    <t>版本系数*天数系数</t>
    <phoneticPr fontId="4" type="noConversion"/>
  </si>
  <si>
    <t>【独家】</t>
    <phoneticPr fontId="8" type="noConversion"/>
  </si>
  <si>
    <t>南京苏宁新街口大地影城</t>
    <phoneticPr fontId="8" type="noConversion"/>
  </si>
  <si>
    <t>J932010079</t>
    <phoneticPr fontId="8" type="noConversion"/>
  </si>
  <si>
    <t>J934110017</t>
  </si>
  <si>
    <t>滁州市</t>
    <phoneticPr fontId="8" type="noConversion"/>
  </si>
  <si>
    <t>天长市</t>
  </si>
  <si>
    <t>合肥市</t>
    <phoneticPr fontId="8" type="noConversion"/>
  </si>
  <si>
    <t>包河区</t>
  </si>
  <si>
    <t>J911010144</t>
  </si>
  <si>
    <t>北京市</t>
    <phoneticPr fontId="8" type="noConversion"/>
  </si>
  <si>
    <t>J911010146</t>
  </si>
  <si>
    <t>光耀东方购物中心</t>
  </si>
  <si>
    <t>汕头市</t>
    <phoneticPr fontId="8" type="noConversion"/>
  </si>
  <si>
    <t>J945030004</t>
  </si>
  <si>
    <t>桂林市</t>
    <phoneticPr fontId="8" type="noConversion"/>
  </si>
  <si>
    <t>秀峰区</t>
  </si>
  <si>
    <t>J913100003</t>
  </si>
  <si>
    <t>廊坊市</t>
    <phoneticPr fontId="8" type="noConversion"/>
  </si>
  <si>
    <t>固安县</t>
  </si>
  <si>
    <r>
      <t>全3</t>
    </r>
    <r>
      <rPr>
        <sz val="11"/>
        <color theme="1"/>
        <rFont val="宋体"/>
        <family val="2"/>
        <scheme val="minor"/>
      </rPr>
      <t>D</t>
    </r>
  </si>
  <si>
    <t>J941010054</t>
  </si>
  <si>
    <t>丹尼斯7天地</t>
  </si>
  <si>
    <t>J941010036</t>
  </si>
  <si>
    <t>北京华联商厦</t>
  </si>
  <si>
    <t>郑州二七国际影城</t>
  </si>
  <si>
    <t>J941010011</t>
  </si>
  <si>
    <t>升龙国际中心</t>
  </si>
  <si>
    <t>J941010032</t>
  </si>
  <si>
    <t>郑州市</t>
    <phoneticPr fontId="8" type="noConversion"/>
  </si>
  <si>
    <t>J923120016</t>
  </si>
  <si>
    <t>五常市</t>
  </si>
  <si>
    <t>J923010018</t>
  </si>
  <si>
    <t>完美世界院线</t>
  </si>
  <si>
    <t>北京市海淀区万柳华府北街2号（万柳中路北口）</t>
  </si>
  <si>
    <t>明星时代数字院线</t>
  </si>
  <si>
    <t>北京市海淀区羊坊店路18号光耀东方购物中心4楼(近世纪坛南800米)</t>
  </si>
  <si>
    <t>J923120007</t>
  </si>
  <si>
    <t>绥化市</t>
    <phoneticPr fontId="8" type="noConversion"/>
  </si>
  <si>
    <t>J942110014</t>
  </si>
  <si>
    <t>黄冈市</t>
    <phoneticPr fontId="8" type="noConversion"/>
  </si>
  <si>
    <t>武穴市</t>
  </si>
  <si>
    <t>武穴城市广场</t>
  </si>
  <si>
    <t>J942290002</t>
  </si>
  <si>
    <t>潜江市</t>
    <phoneticPr fontId="8" type="noConversion"/>
  </si>
  <si>
    <t>潜江市</t>
  </si>
  <si>
    <t>潜江市比高电影城(龙虾城)</t>
  </si>
  <si>
    <t>潜江市</t>
    <phoneticPr fontId="4" type="noConversion"/>
  </si>
  <si>
    <t>J942010106</t>
  </si>
  <si>
    <t>新世界百货</t>
  </si>
  <si>
    <t>J942010109</t>
  </si>
  <si>
    <t>万金国际广场</t>
  </si>
  <si>
    <t>J942010104</t>
  </si>
  <si>
    <t>东湖新区</t>
  </si>
  <si>
    <t>南湖时尚城</t>
  </si>
  <si>
    <t>J942120016</t>
  </si>
  <si>
    <t>咸宁市</t>
    <phoneticPr fontId="8" type="noConversion"/>
  </si>
  <si>
    <t>赤壁市</t>
  </si>
  <si>
    <t>J942090014</t>
  </si>
  <si>
    <t>孝感市</t>
    <phoneticPr fontId="8" type="noConversion"/>
  </si>
  <si>
    <t>孝昌县</t>
  </si>
  <si>
    <t>孝武购物中心</t>
  </si>
  <si>
    <t>J942090003</t>
  </si>
  <si>
    <t>大悟县</t>
  </si>
  <si>
    <t>J922010015</t>
  </si>
  <si>
    <t>长春市</t>
    <phoneticPr fontId="8" type="noConversion"/>
  </si>
  <si>
    <t>高新技术产业开发区</t>
  </si>
  <si>
    <t>欢乐城</t>
  </si>
  <si>
    <t>J932080029</t>
  </si>
  <si>
    <t>淮安市</t>
    <phoneticPr fontId="8" type="noConversion"/>
  </si>
  <si>
    <t>涟水县</t>
  </si>
  <si>
    <t>J932050115</t>
  </si>
  <si>
    <t>苏州市</t>
    <phoneticPr fontId="8" type="noConversion"/>
  </si>
  <si>
    <t>联丰广场</t>
  </si>
  <si>
    <t>J932050103</t>
  </si>
  <si>
    <t>永旺梦乐城</t>
  </si>
  <si>
    <t>J932020051</t>
  </si>
  <si>
    <t>无锡市</t>
    <phoneticPr fontId="8" type="noConversion"/>
  </si>
  <si>
    <t>J932020081</t>
  </si>
  <si>
    <t>南昌市</t>
    <phoneticPr fontId="8" type="noConversion"/>
  </si>
  <si>
    <t>J936110043</t>
  </si>
  <si>
    <t>上饶市</t>
    <phoneticPr fontId="8" type="noConversion"/>
  </si>
  <si>
    <t>上饶市</t>
  </si>
  <si>
    <t>上饶市</t>
    <phoneticPr fontId="8" type="noConversion"/>
  </si>
  <si>
    <t>J937140012</t>
  </si>
  <si>
    <t>德州市</t>
    <phoneticPr fontId="8" type="noConversion"/>
  </si>
  <si>
    <t>乐陵市</t>
  </si>
  <si>
    <t>J961010082</t>
  </si>
  <si>
    <t>西安市</t>
    <phoneticPr fontId="8" type="noConversion"/>
  </si>
  <si>
    <t>卜蜂中心</t>
  </si>
  <si>
    <t>西安市派啦萌巨幕影城</t>
  </si>
  <si>
    <t>J931010278</t>
  </si>
  <si>
    <t>上海市</t>
    <phoneticPr fontId="8" type="noConversion"/>
  </si>
  <si>
    <t>场北商业广场</t>
  </si>
  <si>
    <t>J931010279</t>
  </si>
  <si>
    <t>比高电影城(古北店)</t>
  </si>
  <si>
    <t>J951080010</t>
  </si>
  <si>
    <t>广元市</t>
    <phoneticPr fontId="8" type="noConversion"/>
  </si>
  <si>
    <t>利州区</t>
  </si>
  <si>
    <t>J933010130</t>
  </si>
  <si>
    <t>杭州市</t>
    <phoneticPr fontId="8" type="noConversion"/>
  </si>
  <si>
    <t>J950010208</t>
  </si>
  <si>
    <t>上海兰生电影院</t>
  </si>
  <si>
    <t>卢米埃苏州金鹰影城</t>
  </si>
  <si>
    <t>海淀区太平洋影城(中关村店)</t>
  </si>
  <si>
    <t>中影星美国际影城万家丽店</t>
    <phoneticPr fontId="8" type="noConversion"/>
  </si>
  <si>
    <t>哈尔滨艾美影城</t>
    <phoneticPr fontId="8" type="noConversion"/>
  </si>
  <si>
    <t>诸暨市</t>
  </si>
  <si>
    <t>上海比高电影城（古北店）</t>
  </si>
  <si>
    <t>上海斐王影城</t>
  </si>
  <si>
    <t>武汉中影新干线国际影城</t>
  </si>
  <si>
    <t>湖北嘉裕国际影城武昌店</t>
  </si>
  <si>
    <t>武汉银兴乐天影城南湖时尚城店</t>
  </si>
  <si>
    <t>杭州绿城之江一号 DFM国际影城</t>
  </si>
  <si>
    <t>苏州星映汇国际影城</t>
  </si>
  <si>
    <t>苏州KM影城</t>
  </si>
  <si>
    <t>西安派啦萌巨幕影城</t>
  </si>
  <si>
    <t>河南省郑州市七天地国际影城</t>
  </si>
  <si>
    <t>河南省郑州市中影二七国际影城</t>
  </si>
  <si>
    <t>郑州奥斯卡升龙国际影城</t>
  </si>
  <si>
    <t>星空影城郑州店</t>
  </si>
  <si>
    <t>星空影城合肥店</t>
  </si>
  <si>
    <t>星空锡北影城</t>
  </si>
  <si>
    <t>鑫苑星空阳光100店</t>
  </si>
  <si>
    <t>江苏涟水深影橙天影城</t>
  </si>
  <si>
    <t>星空天长影城</t>
  </si>
  <si>
    <t>星空影城固安店</t>
  </si>
  <si>
    <t>五常森美影城</t>
  </si>
  <si>
    <t>绥化森美影城</t>
  </si>
  <si>
    <t>长春欢乐国际影城</t>
  </si>
  <si>
    <t>嘉华时代影城</t>
  </si>
  <si>
    <t>上饶锦博影城</t>
  </si>
  <si>
    <t>赤壁九州森美影城</t>
  </si>
  <si>
    <t>大悟华夏国际影城</t>
  </si>
  <si>
    <t>潜江比高电影城</t>
  </si>
  <si>
    <t>广元九州森美影城</t>
  </si>
  <si>
    <t>济南新世纪影城(大学城银座店)</t>
    <phoneticPr fontId="8" type="noConversion"/>
  </si>
  <si>
    <t>甘肃新视界院线</t>
  </si>
  <si>
    <t>J942090007</t>
  </si>
  <si>
    <t>孝南区</t>
  </si>
  <si>
    <t>J944200027</t>
  </si>
  <si>
    <t>三角镇</t>
  </si>
  <si>
    <t>J936010049</t>
  </si>
  <si>
    <t>红谷滩新区</t>
  </si>
  <si>
    <t>J945090017</t>
  </si>
  <si>
    <t>玉林市</t>
  </si>
  <si>
    <t>陆川县</t>
  </si>
  <si>
    <t>玉林市</t>
    <phoneticPr fontId="28" type="noConversion"/>
  </si>
  <si>
    <t>J913020033</t>
  </si>
  <si>
    <t>路北区</t>
  </si>
  <si>
    <t>★★</t>
    <phoneticPr fontId="8" type="noConversion"/>
  </si>
  <si>
    <t>J913100028</t>
  </si>
  <si>
    <t>√</t>
    <phoneticPr fontId="8" type="noConversion"/>
  </si>
  <si>
    <t>J953010057</t>
  </si>
  <si>
    <t>√</t>
    <phoneticPr fontId="8" type="noConversion"/>
  </si>
  <si>
    <t>J913100029</t>
  </si>
  <si>
    <t>香河县</t>
  </si>
  <si>
    <t>艺术中心</t>
  </si>
  <si>
    <t>香河县众秀国际影城</t>
  </si>
  <si>
    <t>J921010017</t>
  </si>
  <si>
    <t>辽中区</t>
  </si>
  <si>
    <t>J921010070</t>
  </si>
  <si>
    <t>新民市</t>
  </si>
  <si>
    <t>J921130008</t>
  </si>
  <si>
    <t>北票市</t>
  </si>
  <si>
    <t>J923080011</t>
  </si>
  <si>
    <t>佳木斯市</t>
  </si>
  <si>
    <t>桦南县</t>
  </si>
  <si>
    <t>华南世纪</t>
  </si>
  <si>
    <t>佳木斯市</t>
    <phoneticPr fontId="8" type="noConversion"/>
  </si>
  <si>
    <t>山西省</t>
    <phoneticPr fontId="8" type="noConversion"/>
  </si>
  <si>
    <t>J914040008</t>
  </si>
  <si>
    <t>十字街</t>
  </si>
  <si>
    <t>★</t>
    <phoneticPr fontId="8" type="noConversion"/>
  </si>
  <si>
    <t>J945030022</t>
  </si>
  <si>
    <t>中区</t>
  </si>
  <si>
    <t>J941060004</t>
  </si>
  <si>
    <t>鹤壁市</t>
  </si>
  <si>
    <t>淇滨区</t>
  </si>
  <si>
    <t>裕隆爱之城</t>
  </si>
  <si>
    <t>鹤壁市</t>
    <phoneticPr fontId="8" type="noConversion"/>
  </si>
  <si>
    <t>鹤壁市</t>
    <phoneticPr fontId="8" type="noConversion"/>
  </si>
  <si>
    <t>J941130014</t>
  </si>
  <si>
    <t>卧龙区</t>
  </si>
  <si>
    <t>银基</t>
  </si>
  <si>
    <t>南阳市</t>
    <phoneticPr fontId="8" type="noConversion"/>
  </si>
  <si>
    <t>J942010082</t>
  </si>
  <si>
    <t>复兴路海达广场</t>
  </si>
  <si>
    <t>J943020009</t>
  </si>
  <si>
    <t>芦淞区</t>
  </si>
  <si>
    <t>中心</t>
  </si>
  <si>
    <t>J936110018</t>
  </si>
  <si>
    <t>信州区</t>
  </si>
  <si>
    <t>明珠商业广场</t>
  </si>
  <si>
    <t>J932050082</t>
  </si>
  <si>
    <t>J932030027</t>
  </si>
  <si>
    <t>丰县</t>
  </si>
  <si>
    <t>中阳壹号</t>
  </si>
  <si>
    <t>青海省</t>
  </si>
  <si>
    <t>青海省</t>
    <phoneticPr fontId="8" type="noConversion"/>
  </si>
  <si>
    <t>J914100014</t>
  </si>
  <si>
    <t>侯马市</t>
  </si>
  <si>
    <t>新田广场</t>
  </si>
  <si>
    <t>★★</t>
    <phoneticPr fontId="8" type="noConversion"/>
  </si>
  <si>
    <t>√</t>
    <phoneticPr fontId="8" type="noConversion"/>
  </si>
  <si>
    <t>★★</t>
    <phoneticPr fontId="8" type="noConversion"/>
  </si>
  <si>
    <t>√</t>
    <phoneticPr fontId="8" type="noConversion"/>
  </si>
  <si>
    <t>腾冲市</t>
  </si>
  <si>
    <t>丽水市</t>
  </si>
  <si>
    <t>莲都区</t>
  </si>
  <si>
    <t>MT新嬉里</t>
  </si>
  <si>
    <t>丽水市</t>
    <phoneticPr fontId="8" type="noConversion"/>
  </si>
  <si>
    <t>J950010148</t>
  </si>
  <si>
    <t>璧山区</t>
  </si>
  <si>
    <t>摩登时代广场</t>
  </si>
  <si>
    <t>J950010152</t>
  </si>
  <si>
    <t>垫江县</t>
  </si>
  <si>
    <t>美华.钻石城</t>
  </si>
  <si>
    <t>J962010013</t>
  </si>
  <si>
    <t>万辉广场</t>
  </si>
  <si>
    <t>J962010022</t>
  </si>
  <si>
    <t>西固区</t>
  </si>
  <si>
    <t>虹盛商厦</t>
  </si>
  <si>
    <t>√</t>
    <phoneticPr fontId="8" type="noConversion"/>
  </si>
  <si>
    <t>J913010066</t>
  </si>
  <si>
    <t>鑫利广场</t>
  </si>
  <si>
    <t>石家庄嘉豪国际影城(鑫利店)</t>
  </si>
  <si>
    <t>√</t>
    <phoneticPr fontId="8" type="noConversion"/>
  </si>
  <si>
    <t>J951010144</t>
  </si>
  <si>
    <t>J944060036</t>
  </si>
  <si>
    <t>J944120015</t>
  </si>
  <si>
    <t>四会市</t>
  </si>
  <si>
    <t>★★</t>
    <phoneticPr fontId="8" type="noConversion"/>
  </si>
  <si>
    <t>J937020057</t>
  </si>
  <si>
    <t>莱西市</t>
  </si>
  <si>
    <t>J913040024</t>
  </si>
  <si>
    <t>邯山区</t>
  </si>
  <si>
    <t>J941010065</t>
  </si>
  <si>
    <t>全3D</t>
    <phoneticPr fontId="8" type="noConversion"/>
  </si>
  <si>
    <t>J952030006</t>
  </si>
  <si>
    <t>遵义市</t>
  </si>
  <si>
    <t>红花岗区</t>
  </si>
  <si>
    <t>√</t>
    <phoneticPr fontId="8" type="noConversion"/>
  </si>
  <si>
    <t>遵义市</t>
    <phoneticPr fontId="8" type="noConversion"/>
  </si>
  <si>
    <t>J932090014</t>
  </si>
  <si>
    <t>√</t>
    <phoneticPr fontId="8" type="noConversion"/>
  </si>
  <si>
    <t>J932060072</t>
  </si>
  <si>
    <t>J914020001</t>
  </si>
  <si>
    <t>大同市</t>
  </si>
  <si>
    <t>浑源县</t>
  </si>
  <si>
    <t>√</t>
    <phoneticPr fontId="8" type="noConversion"/>
  </si>
  <si>
    <t>大同市</t>
    <phoneticPr fontId="8" type="noConversion"/>
  </si>
  <si>
    <t>J941140020</t>
  </si>
  <si>
    <t>商丘市</t>
  </si>
  <si>
    <t>梁园区</t>
  </si>
  <si>
    <t>J941070019</t>
  </si>
  <si>
    <t>新乡县</t>
    <phoneticPr fontId="8" type="noConversion"/>
  </si>
  <si>
    <t>新乡市</t>
    <phoneticPr fontId="8" type="noConversion"/>
  </si>
  <si>
    <t>J944190048</t>
  </si>
  <si>
    <t>东坑镇</t>
  </si>
  <si>
    <t>√</t>
    <phoneticPr fontId="8" type="noConversion"/>
  </si>
  <si>
    <t>J944060006</t>
  </si>
  <si>
    <t>√</t>
    <phoneticPr fontId="8" type="noConversion"/>
  </si>
  <si>
    <t>J944060092</t>
  </si>
  <si>
    <t>J936070025</t>
  </si>
  <si>
    <t>于都县</t>
  </si>
  <si>
    <t>江西星河</t>
  </si>
  <si>
    <t>J936080021</t>
  </si>
  <si>
    <t>吉安市</t>
  </si>
  <si>
    <t>安福县</t>
  </si>
  <si>
    <t>吉安市</t>
    <phoneticPr fontId="8" type="noConversion"/>
  </si>
  <si>
    <t>J936070038</t>
  </si>
  <si>
    <t>岳西县</t>
  </si>
  <si>
    <t>J964050001</t>
  </si>
  <si>
    <t>中卫市</t>
  </si>
  <si>
    <t>中宁县</t>
  </si>
  <si>
    <t>√</t>
    <phoneticPr fontId="8" type="noConversion"/>
  </si>
  <si>
    <t>宁夏中宁县恒辰世纪商业广场3号门4楼</t>
    <phoneticPr fontId="8" type="noConversion"/>
  </si>
  <si>
    <t>中卫市</t>
    <phoneticPr fontId="8" type="noConversion"/>
  </si>
  <si>
    <t>宁夏回族自治区</t>
    <phoneticPr fontId="8" type="noConversion"/>
  </si>
  <si>
    <t>昌吉回族自治州</t>
    <phoneticPr fontId="8" type="noConversion"/>
  </si>
  <si>
    <t>昌吉回族自治州</t>
    <phoneticPr fontId="28" type="noConversion"/>
  </si>
  <si>
    <t>J943050023</t>
  </si>
  <si>
    <t>邵阳市</t>
  </si>
  <si>
    <t>隆回县</t>
  </si>
  <si>
    <t>★★</t>
    <phoneticPr fontId="8" type="noConversion"/>
  </si>
  <si>
    <t>邵阳市</t>
    <phoneticPr fontId="8" type="noConversion"/>
  </si>
  <si>
    <t>J937020044</t>
  </si>
  <si>
    <t>J937020059</t>
  </si>
  <si>
    <t>J937040012</t>
  </si>
  <si>
    <t>J931010015</t>
  </si>
  <si>
    <t>J943010019</t>
  </si>
  <si>
    <t>步步高生活广场</t>
  </si>
  <si>
    <t>J943010081</t>
  </si>
  <si>
    <t>五江天街</t>
  </si>
  <si>
    <t>J932010036</t>
    <phoneticPr fontId="8" type="noConversion"/>
  </si>
  <si>
    <t>彩虹广场</t>
    <phoneticPr fontId="8" type="noConversion"/>
  </si>
  <si>
    <t>金和广场</t>
  </si>
  <si>
    <t>西单商场</t>
  </si>
  <si>
    <t>商丘市</t>
    <phoneticPr fontId="8" type="noConversion"/>
  </si>
  <si>
    <t>玉林市</t>
    <phoneticPr fontId="8" type="noConversion"/>
  </si>
  <si>
    <t>东莞市恩兴未来影院</t>
    <phoneticPr fontId="8" type="noConversion"/>
  </si>
  <si>
    <t>上海星光影城（亚新旗舰店）</t>
  </si>
  <si>
    <t>成都嘉纳炜岸影城</t>
  </si>
  <si>
    <t>武汉新干线电影院</t>
  </si>
  <si>
    <t>郑州恒世国际影城</t>
  </si>
  <si>
    <t>沈阳豪林影城</t>
  </si>
  <si>
    <t>沈阳新民北方中合影城</t>
  </si>
  <si>
    <t>长沙中影新干线国际影城</t>
  </si>
  <si>
    <t>浙江讯唯影业有限公司</t>
  </si>
  <si>
    <t>江苏如皋米高梅影城</t>
  </si>
  <si>
    <t>盐城米高梅建湖金地影城</t>
  </si>
  <si>
    <t>丰县中央一号电影城</t>
  </si>
  <si>
    <t>东影时代影城（枣庄店）</t>
  </si>
  <si>
    <t>佛山中影思哲国际影城</t>
  </si>
  <si>
    <t>佛山中数影城</t>
  </si>
  <si>
    <t>广东佛山中影100都市影城（容桂店）</t>
  </si>
  <si>
    <t>岳西中影天鹅国际影城</t>
  </si>
  <si>
    <t>侯马美高影城</t>
  </si>
  <si>
    <t>中影星美国际影城长治店</t>
  </si>
  <si>
    <t>山西大同浑源影城</t>
  </si>
  <si>
    <t>中视影城</t>
  </si>
  <si>
    <t>河南省商丘市米高梅国际影城</t>
  </si>
  <si>
    <t>嘉豪国际影城</t>
  </si>
  <si>
    <t>香河众秀国际影城</t>
  </si>
  <si>
    <t>唐山市路北区橙天威丽斯影城</t>
  </si>
  <si>
    <t>佳木斯桦南世纪影城</t>
  </si>
  <si>
    <t>朝阳北联金佳影城</t>
  </si>
  <si>
    <t>于都县中影嘉纳国际影城</t>
  </si>
  <si>
    <t>安福中影嘉莱国际影城</t>
  </si>
  <si>
    <t>湖南省隆回县米高梅国际影城</t>
  </si>
  <si>
    <t>孝感华夏国际影城</t>
  </si>
  <si>
    <t>遵义青春影院</t>
  </si>
  <si>
    <t>东西巷影城</t>
  </si>
  <si>
    <t>广西玉林市陆川县星光影城</t>
  </si>
  <si>
    <t>新视界万辉国际影城</t>
  </si>
  <si>
    <t>中宁中影嘉纳国际影城</t>
  </si>
  <si>
    <t>J931010209</t>
    <phoneticPr fontId="8" type="noConversion"/>
  </si>
  <si>
    <t>J922240020</t>
  </si>
  <si>
    <t>敦化市</t>
  </si>
  <si>
    <t>敦化市威丽斯影城</t>
  </si>
  <si>
    <t>J934070002</t>
  </si>
  <si>
    <t>铜陵市</t>
  </si>
  <si>
    <t>铜陵县</t>
  </si>
  <si>
    <t>江南文化园</t>
  </si>
  <si>
    <t>铜陵市</t>
    <phoneticPr fontId="8" type="noConversion"/>
  </si>
  <si>
    <t>J933010131</t>
  </si>
  <si>
    <t>地铁东城购物中心</t>
    <phoneticPr fontId="8" type="noConversion"/>
  </si>
  <si>
    <t>杭州金象时代影城</t>
  </si>
  <si>
    <t>J932010080</t>
  </si>
  <si>
    <t>南京大华大戏院南湖东方影城</t>
  </si>
  <si>
    <t>√</t>
    <phoneticPr fontId="8" type="noConversion"/>
  </si>
  <si>
    <t>J931010280</t>
  </si>
  <si>
    <t>川沙镇中心</t>
    <phoneticPr fontId="8" type="noConversion"/>
  </si>
  <si>
    <t>浦东新区SFC上影影城(川沙店)</t>
  </si>
  <si>
    <t>浦江镇太禾影城</t>
  </si>
  <si>
    <t>敦化市橙天威利丽斯影城</t>
  </si>
  <si>
    <t>上海柯达电影城(超极电影世界店)</t>
    <phoneticPr fontId="8" type="noConversion"/>
  </si>
  <si>
    <t>J911010199</t>
  </si>
  <si>
    <t>√</t>
    <phoneticPr fontId="8" type="noConversion"/>
  </si>
  <si>
    <t>北京市海淀区科学院南路2号融科咨询中心</t>
    <phoneticPr fontId="8" type="noConversion"/>
  </si>
  <si>
    <t>J931010202</t>
  </si>
  <si>
    <t>凯德龙之梦</t>
    <phoneticPr fontId="8" type="noConversion"/>
  </si>
  <si>
    <t>J961010070</t>
  </si>
  <si>
    <t>西安市</t>
    <phoneticPr fontId="8" type="noConversion"/>
  </si>
  <si>
    <t>√</t>
    <phoneticPr fontId="8" type="noConversion"/>
  </si>
  <si>
    <t>J950010204</t>
  </si>
  <si>
    <t>J912010083</t>
  </si>
  <si>
    <t>和平路商圈</t>
    <phoneticPr fontId="8" type="noConversion"/>
  </si>
  <si>
    <t>SFC上影影城(天津天河城店)</t>
  </si>
  <si>
    <t>J951010087</t>
  </si>
  <si>
    <t>√</t>
    <phoneticPr fontId="8" type="noConversion"/>
  </si>
  <si>
    <t>J951060019</t>
  </si>
  <si>
    <t>广汉市</t>
  </si>
  <si>
    <t>√</t>
    <phoneticPr fontId="8" type="noConversion"/>
  </si>
  <si>
    <t>J951060022</t>
  </si>
  <si>
    <t>广汉市太平洋影城世纪百盛店</t>
  </si>
  <si>
    <t>J951060020</t>
  </si>
  <si>
    <t>湖州市苏宁影城</t>
  </si>
  <si>
    <t>√</t>
    <phoneticPr fontId="8" type="noConversion"/>
  </si>
  <si>
    <t>J961010083</t>
  </si>
  <si>
    <t>新光海岸悦享城</t>
    <phoneticPr fontId="8" type="noConversion"/>
  </si>
  <si>
    <t>西安市耀莱成龙国际影城(悦享城店)</t>
  </si>
  <si>
    <t>√</t>
    <phoneticPr fontId="8" type="noConversion"/>
  </si>
  <si>
    <t>J944050027</t>
  </si>
  <si>
    <t>汕头市大光明丽盛影城</t>
  </si>
  <si>
    <t>SFC上影影城（百联川沙店）</t>
  </si>
  <si>
    <t>大华大戏院南湖影城</t>
  </si>
  <si>
    <t>VIP厅</t>
    <phoneticPr fontId="8" type="noConversion"/>
  </si>
  <si>
    <t>4D厅</t>
  </si>
  <si>
    <t>1,2,3,5,6,7,8,VIP</t>
  </si>
  <si>
    <t>MAX巨幕厅</t>
    <phoneticPr fontId="8" type="noConversion"/>
  </si>
  <si>
    <t>双机巨幕厅</t>
    <phoneticPr fontId="8" type="noConversion"/>
  </si>
  <si>
    <t>巨幕厅</t>
    <phoneticPr fontId="8" type="noConversion"/>
  </si>
  <si>
    <t>巨幕厅</t>
    <phoneticPr fontId="8" type="noConversion"/>
  </si>
  <si>
    <t>1,2,3,4,5,6,LUXE</t>
  </si>
  <si>
    <t>1,2,3,4,5,6,7,8,9,10,11,12,13,14,15,16</t>
  </si>
  <si>
    <t>1,2,3,4,5,6,7,8,9,10,11,12,13,14,15,16,17,18,20</t>
  </si>
  <si>
    <t>1,2,3,5,VIP,6</t>
  </si>
  <si>
    <t>1,2,3,4,5,6,7,</t>
  </si>
  <si>
    <t>1号VIP厅,2号激光厅,3号激光厅,4号激光厅,5号激光厅,6号全景声巨幕厅,7号厅,8号厅</t>
  </si>
  <si>
    <t>1,2,3,5,6,7,8,9,V1,V2</t>
  </si>
  <si>
    <t>3,4,5,6</t>
  </si>
  <si>
    <t>1号厅,2号厅,3号厅,4号厅,7号厅</t>
  </si>
  <si>
    <t>1,2,3,4,5,导演厅</t>
  </si>
  <si>
    <t>1,2,3,4,5,6,7,8,LD,VIP</t>
  </si>
  <si>
    <t>1,2,3,4,5,6,7,8,9,10(VIP)</t>
  </si>
  <si>
    <t>1,2,3,5,6,7,8,9,10,11</t>
  </si>
  <si>
    <t>1,2,5,6,7</t>
  </si>
  <si>
    <t>1,2,5,6,VIP,4D</t>
  </si>
  <si>
    <t>1,2,3,5,6,vip(1,2,3,4,5,6,7,8)</t>
  </si>
  <si>
    <t>1（4D),2,3(IMAX),4,5,6,7</t>
  </si>
  <si>
    <t>1,2,3,5,6,7,8,9,VIP</t>
  </si>
  <si>
    <t>9,10,11,15,16,17</t>
  </si>
  <si>
    <t>3,4,VIP</t>
  </si>
  <si>
    <t>ONEMALL邻里中心</t>
  </si>
  <si>
    <t>龙华新区</t>
  </si>
  <si>
    <t>光明新区</t>
  </si>
  <si>
    <t>不能播放任何带有“京东”、“国美”字样的广告</t>
  </si>
  <si>
    <t>J913020034</t>
    <phoneticPr fontId="8" type="noConversion"/>
  </si>
  <si>
    <t>勒泰城及火车站</t>
    <phoneticPr fontId="8" type="noConversion"/>
  </si>
  <si>
    <t>路北区百老汇影院</t>
    <phoneticPr fontId="8" type="noConversion"/>
  </si>
  <si>
    <t>勒泰城</t>
    <phoneticPr fontId="8" type="noConversion"/>
  </si>
  <si>
    <t>保龙仓超市</t>
    <phoneticPr fontId="8" type="noConversion"/>
  </si>
  <si>
    <t>J933020069</t>
    <phoneticPr fontId="8" type="noConversion"/>
  </si>
  <si>
    <t>宜兴苏宁大地影城</t>
    <phoneticPr fontId="8" type="noConversion"/>
  </si>
  <si>
    <t>√</t>
    <phoneticPr fontId="8" type="noConversion"/>
  </si>
  <si>
    <t>J932140004</t>
    <phoneticPr fontId="8" type="noConversion"/>
  </si>
  <si>
    <t>江苏省</t>
    <phoneticPr fontId="8" type="noConversion"/>
  </si>
  <si>
    <t>张浦镇大光明影城</t>
    <phoneticPr fontId="8" type="noConversion"/>
  </si>
  <si>
    <t>√</t>
    <phoneticPr fontId="8" type="noConversion"/>
  </si>
  <si>
    <t>太平洋影城•中关村店</t>
  </si>
  <si>
    <t>太平洋影城•天海店</t>
  </si>
  <si>
    <t>太平洋影城•半岛逸景店</t>
  </si>
  <si>
    <t>SFC上影影城天河城店</t>
  </si>
  <si>
    <t>太平洋影城•大明宫店</t>
  </si>
  <si>
    <t>耀莱成龙影城（悦享城店）</t>
  </si>
  <si>
    <t>湖州苏宁影城</t>
  </si>
  <si>
    <t>汕头大光明丽盛和平</t>
  </si>
  <si>
    <t>太平洋影城•欢乐水岸店</t>
  </si>
  <si>
    <t>太平洋影城•世纪百盛店</t>
  </si>
  <si>
    <t>太平洋影城•希望城店</t>
  </si>
  <si>
    <t>太平洋影城•洋洋百货店</t>
  </si>
  <si>
    <t>密云区</t>
  </si>
  <si>
    <t>闸北区</t>
  </si>
  <si>
    <t>双流区</t>
  </si>
  <si>
    <t>荣昌区</t>
  </si>
  <si>
    <t>蓟州区</t>
  </si>
  <si>
    <t>塘厦镇</t>
  </si>
  <si>
    <t>浑南区</t>
  </si>
  <si>
    <t>金坛区</t>
  </si>
  <si>
    <t>新区</t>
  </si>
  <si>
    <t>大丰区</t>
  </si>
  <si>
    <t>淮安区</t>
  </si>
  <si>
    <t>赣榆区</t>
  </si>
  <si>
    <t>罗庄区</t>
  </si>
  <si>
    <t>任城区</t>
  </si>
  <si>
    <t>栾城区</t>
  </si>
  <si>
    <t>莲池区</t>
  </si>
  <si>
    <t>满城区</t>
  </si>
  <si>
    <t>武安市</t>
  </si>
  <si>
    <t>大洼区</t>
  </si>
  <si>
    <t>濂溪区</t>
  </si>
  <si>
    <t>上饶县</t>
  </si>
  <si>
    <t>临桂区</t>
  </si>
  <si>
    <t>/</t>
    <phoneticPr fontId="8" type="noConversion"/>
  </si>
  <si>
    <t>该影院暂停营业，暂时不能投放广告</t>
    <phoneticPr fontId="8" type="noConversion"/>
  </si>
  <si>
    <t>晶茂不得发布其他影城的广告及南京地区商业广场的广告</t>
    <phoneticPr fontId="8" type="noConversion"/>
  </si>
  <si>
    <t>天津银光</t>
  </si>
  <si>
    <t>1,2,3,4,5,6,7</t>
    <phoneticPr fontId="8" type="noConversion"/>
  </si>
  <si>
    <t>1,2,3,4,5,6,7,8,VIP1,VIP2</t>
  </si>
  <si>
    <t>1,2,3,4,5,6,7,8,VIP,巨幕厅</t>
  </si>
  <si>
    <t>1,2,3,4,5,6,7,8,VIP,巨幕厅</t>
    <phoneticPr fontId="8" type="noConversion"/>
  </si>
  <si>
    <t>1,2,3,4,5,6,7,8,VIP1,VIP2</t>
    <phoneticPr fontId="8" type="noConversion"/>
  </si>
  <si>
    <t>一楼1,2,3,二楼1,2,3,4,5,6,7,8,三楼影厅</t>
    <phoneticPr fontId="8" type="noConversion"/>
  </si>
  <si>
    <t>一楼1,2,3,二楼5,三楼影厅</t>
  </si>
  <si>
    <t>1,2,3,4,5,6,7,8</t>
    <phoneticPr fontId="8" type="noConversion"/>
  </si>
  <si>
    <t>1,2,3,4,5,6,7,8（4D厅）</t>
  </si>
  <si>
    <t>1 ,4</t>
  </si>
  <si>
    <t>V1,V2</t>
  </si>
  <si>
    <t>DTS：X厅,ZMAX杜比全景声厅,7号激光厅</t>
  </si>
  <si>
    <t>1,2,3,5,6,7,8,vip1,vip2,vip3</t>
  </si>
  <si>
    <t>vip1,vip2,vip3</t>
  </si>
  <si>
    <t>vip1,2,3,4,5,6,7,8</t>
  </si>
  <si>
    <t>茂业百货太阳百货</t>
  </si>
  <si>
    <t>imax</t>
  </si>
  <si>
    <t>1（该影厅设备未到位）</t>
  </si>
  <si>
    <t>银兴乐天影城(西园旗舰店)</t>
    <phoneticPr fontId="8" type="noConversion"/>
  </si>
  <si>
    <t>九江中影国际影城(九方店)</t>
    <phoneticPr fontId="8" type="noConversion"/>
  </si>
  <si>
    <t>大望路商圈</t>
    <phoneticPr fontId="28" type="noConversion"/>
  </si>
  <si>
    <t>劲松商圈</t>
    <phoneticPr fontId="8" type="noConversion"/>
  </si>
  <si>
    <t>中关村</t>
    <phoneticPr fontId="8" type="noConversion"/>
  </si>
  <si>
    <t>郫县比高影城</t>
    <phoneticPr fontId="8" type="noConversion"/>
  </si>
  <si>
    <t>1,2,3,4,5,6,7,8,9,10,11</t>
    <phoneticPr fontId="8" type="noConversion"/>
  </si>
  <si>
    <t>1,2,3,4,5,6,7</t>
    <phoneticPr fontId="8" type="noConversion"/>
  </si>
  <si>
    <t>1,2</t>
    <phoneticPr fontId="8" type="noConversion"/>
  </si>
  <si>
    <t>1,2,3</t>
    <phoneticPr fontId="8" type="noConversion"/>
  </si>
  <si>
    <t>1,2,3,4</t>
    <phoneticPr fontId="8" type="noConversion"/>
  </si>
  <si>
    <t>1,2,3,4,5</t>
    <phoneticPr fontId="8" type="noConversion"/>
  </si>
  <si>
    <t>1,2,3,4,5,6</t>
    <phoneticPr fontId="8" type="noConversion"/>
  </si>
  <si>
    <t>1,2,3,4,5,6,7,8</t>
    <phoneticPr fontId="8" type="noConversion"/>
  </si>
  <si>
    <t>1,2,3,4,5,6,7,8,9</t>
    <phoneticPr fontId="8" type="noConversion"/>
  </si>
  <si>
    <t>1,2,3,4,5,6,7,8,9,10,11,12,13,14,15,16</t>
    <phoneticPr fontId="8" type="noConversion"/>
  </si>
  <si>
    <t>1,2,3,4,5,6,7,8,9,10,11,12,13,14,15,16,17</t>
    <phoneticPr fontId="8" type="noConversion"/>
  </si>
  <si>
    <t>J951010100</t>
    <phoneticPr fontId="8" type="noConversion"/>
  </si>
  <si>
    <t>J944030220</t>
    <phoneticPr fontId="8" type="noConversion"/>
  </si>
  <si>
    <t>深圳市影尊国际影城</t>
    <phoneticPr fontId="8" type="noConversion"/>
  </si>
  <si>
    <t>中粮集团</t>
  </si>
  <si>
    <t>海雅缤纷城</t>
    <phoneticPr fontId="8" type="noConversion"/>
  </si>
  <si>
    <t>家乐福</t>
    <phoneticPr fontId="8" type="noConversion"/>
  </si>
  <si>
    <t>顺电家电</t>
    <phoneticPr fontId="8" type="noConversion"/>
  </si>
  <si>
    <t>宜家家居</t>
  </si>
  <si>
    <t>宝安电子城</t>
  </si>
  <si>
    <t>深圳大学</t>
  </si>
  <si>
    <t>宝安中心医院</t>
  </si>
  <si>
    <t>J944010157</t>
    <phoneticPr fontId="8" type="noConversion"/>
  </si>
  <si>
    <t>佳映国际影城(广州江夏店)</t>
    <phoneticPr fontId="8" type="noConversion"/>
  </si>
  <si>
    <t>√</t>
    <phoneticPr fontId="8" type="noConversion"/>
  </si>
  <si>
    <t>J932010081</t>
    <phoneticPr fontId="8" type="noConversion"/>
  </si>
  <si>
    <t>√</t>
    <phoneticPr fontId="8" type="noConversion"/>
  </si>
  <si>
    <t>√</t>
    <phoneticPr fontId="8" type="noConversion"/>
  </si>
  <si>
    <t>J913060012</t>
    <phoneticPr fontId="8" type="noConversion"/>
  </si>
  <si>
    <t>涿州金棕榈钻石国际影城</t>
    <phoneticPr fontId="8" type="noConversion"/>
  </si>
  <si>
    <t>★★</t>
    <phoneticPr fontId="8" type="noConversion"/>
  </si>
  <si>
    <t>J934120014</t>
    <phoneticPr fontId="8" type="noConversion"/>
  </si>
  <si>
    <t>安徽省阜阳市临泉县本色影城</t>
    <phoneticPr fontId="8" type="noConversion"/>
  </si>
  <si>
    <t>√</t>
    <phoneticPr fontId="8" type="noConversion"/>
  </si>
  <si>
    <t>宁波大光明影城</t>
    <phoneticPr fontId="8" type="noConversion"/>
  </si>
  <si>
    <t>宜兴苏宁影城</t>
    <phoneticPr fontId="8" type="noConversion"/>
  </si>
  <si>
    <t>唐山勒泰百老汇影城</t>
    <phoneticPr fontId="8" type="noConversion"/>
  </si>
  <si>
    <t>1,2,3,4,5,6,7,8,9,VIP厅</t>
  </si>
  <si>
    <t>电影院</t>
    <phoneticPr fontId="4" type="noConversion"/>
  </si>
  <si>
    <t>平均票价</t>
    <phoneticPr fontId="4" type="noConversion"/>
  </si>
  <si>
    <t>上座率</t>
  </si>
  <si>
    <t>佳映国际影城（广州江夏店）</t>
  </si>
  <si>
    <t>中影影尊国际影城</t>
  </si>
  <si>
    <t>南京清江苏宁影城</t>
  </si>
  <si>
    <t>J944170016</t>
    <phoneticPr fontId="8" type="noConversion"/>
  </si>
  <si>
    <t>J944170013</t>
    <phoneticPr fontId="8" type="noConversion"/>
  </si>
  <si>
    <t>J944060024</t>
    <phoneticPr fontId="8" type="noConversion"/>
  </si>
  <si>
    <t>J944060104</t>
    <phoneticPr fontId="8" type="noConversion"/>
  </si>
  <si>
    <t>J937130005</t>
    <phoneticPr fontId="8" type="noConversion"/>
  </si>
  <si>
    <t>J937010047</t>
    <phoneticPr fontId="8" type="noConversion"/>
  </si>
  <si>
    <t>J937020047</t>
    <phoneticPr fontId="8" type="noConversion"/>
  </si>
  <si>
    <t>J932120016</t>
    <phoneticPr fontId="8" type="noConversion"/>
  </si>
  <si>
    <t>J932120038</t>
    <phoneticPr fontId="8" type="noConversion"/>
  </si>
  <si>
    <t>J932030038</t>
    <phoneticPr fontId="8" type="noConversion"/>
  </si>
  <si>
    <t>J932070001</t>
    <phoneticPr fontId="8" type="noConversion"/>
  </si>
  <si>
    <t>J932070002</t>
    <phoneticPr fontId="8" type="noConversion"/>
  </si>
  <si>
    <t>J932100024</t>
    <phoneticPr fontId="8" type="noConversion"/>
  </si>
  <si>
    <t>J932100016</t>
    <phoneticPr fontId="8" type="noConversion"/>
  </si>
  <si>
    <t>J932020083</t>
    <phoneticPr fontId="8" type="noConversion"/>
  </si>
  <si>
    <t>J932020080</t>
    <phoneticPr fontId="8" type="noConversion"/>
  </si>
  <si>
    <t>J932060001</t>
    <phoneticPr fontId="8" type="noConversion"/>
  </si>
  <si>
    <t>J932060065</t>
    <phoneticPr fontId="8" type="noConversion"/>
  </si>
  <si>
    <t>J932040003</t>
    <phoneticPr fontId="8" type="noConversion"/>
  </si>
  <si>
    <t>J932040009</t>
    <phoneticPr fontId="8" type="noConversion"/>
  </si>
  <si>
    <t>J932040002</t>
    <phoneticPr fontId="8" type="noConversion"/>
  </si>
  <si>
    <t>J932140001</t>
    <phoneticPr fontId="8" type="noConversion"/>
  </si>
  <si>
    <t>J933050027</t>
    <phoneticPr fontId="8" type="noConversion"/>
  </si>
  <si>
    <t>J933070047</t>
    <phoneticPr fontId="8" type="noConversion"/>
  </si>
  <si>
    <t>J933070051</t>
    <phoneticPr fontId="8" type="noConversion"/>
  </si>
  <si>
    <t>J933070050</t>
    <phoneticPr fontId="8" type="noConversion"/>
  </si>
  <si>
    <t>J933030078</t>
    <phoneticPr fontId="8" type="noConversion"/>
  </si>
  <si>
    <t>J933030079</t>
    <phoneticPr fontId="8" type="noConversion"/>
  </si>
  <si>
    <t>J933100038</t>
    <phoneticPr fontId="8" type="noConversion"/>
  </si>
  <si>
    <t>J933100036</t>
    <phoneticPr fontId="8" type="noConversion"/>
  </si>
  <si>
    <t>J933100012</t>
    <phoneticPr fontId="8" type="noConversion"/>
  </si>
  <si>
    <t>J933100013</t>
    <phoneticPr fontId="8" type="noConversion"/>
  </si>
  <si>
    <t>J933100022</t>
    <phoneticPr fontId="8" type="noConversion"/>
  </si>
  <si>
    <t>J933100044</t>
    <phoneticPr fontId="8" type="noConversion"/>
  </si>
  <si>
    <t>J933100054</t>
    <phoneticPr fontId="8" type="noConversion"/>
  </si>
  <si>
    <t>J934010031</t>
    <phoneticPr fontId="8" type="noConversion"/>
  </si>
  <si>
    <t>J934010053</t>
    <phoneticPr fontId="8" type="noConversion"/>
  </si>
  <si>
    <t>南京清江苏宁影城</t>
    <phoneticPr fontId="8" type="noConversion"/>
  </si>
  <si>
    <t>福州燕林影城(大学城店)</t>
    <phoneticPr fontId="8" type="noConversion"/>
  </si>
  <si>
    <t>/</t>
    <phoneticPr fontId="8" type="noConversion"/>
  </si>
  <si>
    <t>★</t>
    <phoneticPr fontId="8" type="noConversion"/>
  </si>
  <si>
    <t>1,2,3,4,5,6</t>
    <phoneticPr fontId="8" type="noConversion"/>
  </si>
  <si>
    <t>锦江区</t>
    <phoneticPr fontId="8" type="noConversion"/>
  </si>
  <si>
    <t>★</t>
    <phoneticPr fontId="8" type="noConversion"/>
  </si>
  <si>
    <t>J951010080</t>
    <phoneticPr fontId="8" type="noConversion"/>
  </si>
  <si>
    <t>郫县</t>
    <phoneticPr fontId="8" type="noConversion"/>
  </si>
  <si>
    <t>√</t>
    <phoneticPr fontId="8" type="noConversion"/>
  </si>
  <si>
    <t>郫县太平洋电影城</t>
    <phoneticPr fontId="8" type="noConversion"/>
  </si>
  <si>
    <t>/</t>
    <phoneticPr fontId="8" type="noConversion"/>
  </si>
  <si>
    <t>成都市郫县太平洋影城(时代豪廷店)</t>
    <phoneticPr fontId="8" type="noConversion"/>
  </si>
  <si>
    <t>J951010043</t>
    <phoneticPr fontId="8" type="noConversion"/>
  </si>
  <si>
    <t>邛崃太平洋电影城</t>
    <phoneticPr fontId="8" type="noConversion"/>
  </si>
  <si>
    <t>★</t>
    <phoneticPr fontId="8" type="noConversion"/>
  </si>
  <si>
    <t>√</t>
    <phoneticPr fontId="8" type="noConversion"/>
  </si>
  <si>
    <t>郫县</t>
    <phoneticPr fontId="8" type="noConversion"/>
  </si>
  <si>
    <t>J951010145</t>
    <phoneticPr fontId="8" type="noConversion"/>
  </si>
  <si>
    <t>成都市</t>
    <phoneticPr fontId="8" type="noConversion"/>
  </si>
  <si>
    <t>J951010053</t>
    <phoneticPr fontId="8" type="noConversion"/>
  </si>
  <si>
    <t>金堂县</t>
    <phoneticPr fontId="8" type="noConversion"/>
  </si>
  <si>
    <t>成都九州国际电影院</t>
    <phoneticPr fontId="8" type="noConversion"/>
  </si>
  <si>
    <t>√</t>
    <phoneticPr fontId="8" type="noConversion"/>
  </si>
  <si>
    <t>J944190096</t>
    <phoneticPr fontId="8" type="noConversion"/>
  </si>
  <si>
    <t>广东省</t>
    <phoneticPr fontId="8" type="noConversion"/>
  </si>
  <si>
    <t>东莞市</t>
    <phoneticPr fontId="8" type="noConversion"/>
  </si>
  <si>
    <t>莞城区</t>
    <phoneticPr fontId="8" type="noConversion"/>
  </si>
  <si>
    <t>东莞中影南方国际影城地王店</t>
    <phoneticPr fontId="8" type="noConversion"/>
  </si>
  <si>
    <t>J944190045</t>
    <phoneticPr fontId="8" type="noConversion"/>
  </si>
  <si>
    <t>虎门镇</t>
    <phoneticPr fontId="8" type="noConversion"/>
  </si>
  <si>
    <t>中影百誉虎门影城</t>
    <phoneticPr fontId="8" type="noConversion"/>
  </si>
  <si>
    <t>J944190105</t>
    <phoneticPr fontId="8" type="noConversion"/>
  </si>
  <si>
    <t>高埗镇</t>
    <phoneticPr fontId="8" type="noConversion"/>
  </si>
  <si>
    <t>东莞市盛达国际影城</t>
    <phoneticPr fontId="8" type="noConversion"/>
  </si>
  <si>
    <t>J944190062</t>
    <phoneticPr fontId="8" type="noConversion"/>
  </si>
  <si>
    <t>寮步镇</t>
    <phoneticPr fontId="8" type="noConversion"/>
  </si>
  <si>
    <t>横店影视·夏飞3D影城</t>
    <phoneticPr fontId="8" type="noConversion"/>
  </si>
  <si>
    <t>1,2,3,4,5,6,7,8,9,10</t>
    <phoneticPr fontId="8" type="noConversion"/>
  </si>
  <si>
    <t>J944190002</t>
    <phoneticPr fontId="8" type="noConversion"/>
  </si>
  <si>
    <t>常平镇</t>
    <phoneticPr fontId="8" type="noConversion"/>
  </si>
  <si>
    <t>东莞百川影城</t>
    <phoneticPr fontId="8" type="noConversion"/>
  </si>
  <si>
    <t>J944190011</t>
    <phoneticPr fontId="8" type="noConversion"/>
  </si>
  <si>
    <t>企石镇</t>
    <phoneticPr fontId="8" type="noConversion"/>
  </si>
  <si>
    <t>东莞星晨国际影城</t>
    <phoneticPr fontId="8" type="noConversion"/>
  </si>
  <si>
    <t>J944190112</t>
    <phoneticPr fontId="8" type="noConversion"/>
  </si>
  <si>
    <t>大朗镇</t>
    <phoneticPr fontId="8" type="noConversion"/>
  </si>
  <si>
    <t>中影南方环球影城</t>
    <phoneticPr fontId="8" type="noConversion"/>
  </si>
  <si>
    <t>J944190004</t>
    <phoneticPr fontId="8" type="noConversion"/>
  </si>
  <si>
    <t>红荔中影南方国际影城</t>
    <phoneticPr fontId="8" type="noConversion"/>
  </si>
  <si>
    <t>J944190097</t>
    <phoneticPr fontId="8" type="noConversion"/>
  </si>
  <si>
    <t>石龙镇</t>
    <phoneticPr fontId="8" type="noConversion"/>
  </si>
  <si>
    <t>东莞市博星影城</t>
    <phoneticPr fontId="8" type="noConversion"/>
  </si>
  <si>
    <t>J944190007</t>
    <phoneticPr fontId="8" type="noConversion"/>
  </si>
  <si>
    <t>清溪镇</t>
    <phoneticPr fontId="8" type="noConversion"/>
  </si>
  <si>
    <t>东莞东联纵横国际影城</t>
    <phoneticPr fontId="8" type="noConversion"/>
  </si>
  <si>
    <t>J944190111</t>
    <phoneticPr fontId="8" type="noConversion"/>
  </si>
  <si>
    <t>樟木头镇</t>
    <phoneticPr fontId="8" type="noConversion"/>
  </si>
  <si>
    <t>樟罗商贸城</t>
    <phoneticPr fontId="8" type="noConversion"/>
  </si>
  <si>
    <t>东莞市晴瑞巨幕影城</t>
    <phoneticPr fontId="8" type="noConversion"/>
  </si>
  <si>
    <t>√</t>
    <phoneticPr fontId="8" type="noConversion"/>
  </si>
  <si>
    <t>达拉特旗</t>
    <phoneticPr fontId="8" type="noConversion"/>
  </si>
  <si>
    <t>达拉特旗海润金亿影城</t>
    <phoneticPr fontId="8" type="noConversion"/>
  </si>
  <si>
    <t>★★★</t>
    <phoneticPr fontId="8" type="noConversion"/>
  </si>
  <si>
    <t>√</t>
    <phoneticPr fontId="8" type="noConversion"/>
  </si>
  <si>
    <t>J944060098</t>
    <phoneticPr fontId="8" type="noConversion"/>
  </si>
  <si>
    <t>佛山市中影朵森影院</t>
    <phoneticPr fontId="8" type="noConversion"/>
  </si>
  <si>
    <t>★</t>
    <phoneticPr fontId="8" type="noConversion"/>
  </si>
  <si>
    <t>√</t>
    <phoneticPr fontId="8" type="noConversion"/>
  </si>
  <si>
    <t>J944060100</t>
    <phoneticPr fontId="8" type="noConversion"/>
  </si>
  <si>
    <t>佛山市中影华纳国际影城</t>
    <phoneticPr fontId="8" type="noConversion"/>
  </si>
  <si>
    <t>J944060087</t>
    <phoneticPr fontId="8" type="noConversion"/>
  </si>
  <si>
    <t>南海区</t>
    <phoneticPr fontId="8" type="noConversion"/>
  </si>
  <si>
    <t>佛山市名扬世纪影城</t>
    <phoneticPr fontId="8" type="noConversion"/>
  </si>
  <si>
    <t>顺德区</t>
    <phoneticPr fontId="8" type="noConversion"/>
  </si>
  <si>
    <t>J944060096</t>
    <phoneticPr fontId="8" type="noConversion"/>
  </si>
  <si>
    <t>佛山市</t>
    <phoneticPr fontId="8" type="noConversion"/>
  </si>
  <si>
    <t>佛山市泛美城市影院(北滘广厦店)</t>
    <phoneticPr fontId="8" type="noConversion"/>
  </si>
  <si>
    <t>J944060095</t>
    <phoneticPr fontId="8" type="noConversion"/>
  </si>
  <si>
    <t>顺德区</t>
    <phoneticPr fontId="8" type="noConversion"/>
  </si>
  <si>
    <t>佛山市中影爱影影城</t>
    <phoneticPr fontId="8" type="noConversion"/>
  </si>
  <si>
    <t>J951330003</t>
    <phoneticPr fontId="8" type="noConversion"/>
  </si>
  <si>
    <t>甘孜藏族自治州</t>
    <phoneticPr fontId="8" type="noConversion"/>
  </si>
  <si>
    <t>康定太平洋情歌电影院</t>
    <phoneticPr fontId="8" type="noConversion"/>
  </si>
  <si>
    <t>√</t>
    <phoneticPr fontId="8" type="noConversion"/>
  </si>
  <si>
    <t>甘孜藏族自治州</t>
    <phoneticPr fontId="8" type="noConversion"/>
  </si>
  <si>
    <t>J945030029</t>
    <phoneticPr fontId="8" type="noConversion"/>
  </si>
  <si>
    <t>灵川县</t>
    <phoneticPr fontId="8" type="noConversion"/>
  </si>
  <si>
    <t>天和百货</t>
    <phoneticPr fontId="8" type="noConversion"/>
  </si>
  <si>
    <t>灵川县晴瑞国际影城</t>
    <phoneticPr fontId="8" type="noConversion"/>
  </si>
  <si>
    <t>J946010025</t>
    <phoneticPr fontId="8" type="noConversion"/>
  </si>
  <si>
    <t>美兰区</t>
    <phoneticPr fontId="8" type="noConversion"/>
  </si>
  <si>
    <t>海口市中影南方影城</t>
    <phoneticPr fontId="8" type="noConversion"/>
  </si>
  <si>
    <t>√</t>
    <phoneticPr fontId="8" type="noConversion"/>
  </si>
  <si>
    <t>J946010016</t>
    <phoneticPr fontId="8" type="noConversion"/>
  </si>
  <si>
    <t>龙华区</t>
    <phoneticPr fontId="8" type="noConversion"/>
  </si>
  <si>
    <t>中影100都市影城金棕榈店</t>
    <phoneticPr fontId="8" type="noConversion"/>
  </si>
  <si>
    <t>J946010029</t>
    <phoneticPr fontId="8" type="noConversion"/>
  </si>
  <si>
    <t>海南省</t>
    <phoneticPr fontId="8" type="noConversion"/>
  </si>
  <si>
    <t>海口市中影佳都国际影城海口(京华城店)</t>
    <phoneticPr fontId="8" type="noConversion"/>
  </si>
  <si>
    <t>J946010028</t>
    <phoneticPr fontId="8" type="noConversion"/>
  </si>
  <si>
    <t>海口市星橙国际影城</t>
    <phoneticPr fontId="8" type="noConversion"/>
  </si>
  <si>
    <t>合肥新站试验区</t>
    <phoneticPr fontId="8" type="noConversion"/>
  </si>
  <si>
    <t>华谊兄弟影城(合肥武里山店)</t>
    <phoneticPr fontId="8" type="noConversion"/>
  </si>
  <si>
    <t>【独家】</t>
    <phoneticPr fontId="8" type="noConversion"/>
  </si>
  <si>
    <t>√</t>
    <phoneticPr fontId="8" type="noConversion"/>
  </si>
  <si>
    <t>J913100011</t>
    <phoneticPr fontId="8" type="noConversion"/>
  </si>
  <si>
    <t>三河燕郊东星国际影城</t>
    <phoneticPr fontId="8" type="noConversion"/>
  </si>
  <si>
    <t>J914100012</t>
    <phoneticPr fontId="8" type="noConversion"/>
  </si>
  <si>
    <t>尧都区</t>
    <phoneticPr fontId="8" type="noConversion"/>
  </si>
  <si>
    <t>九州国际影城</t>
    <phoneticPr fontId="8" type="noConversion"/>
  </si>
  <si>
    <t>富锦市</t>
    <phoneticPr fontId="8" type="noConversion"/>
  </si>
  <si>
    <t>富锦新天地国际影城</t>
    <phoneticPr fontId="8" type="noConversion"/>
  </si>
  <si>
    <t>★★</t>
    <phoneticPr fontId="8" type="noConversion"/>
  </si>
  <si>
    <t>J951140003</t>
    <phoneticPr fontId="8" type="noConversion"/>
  </si>
  <si>
    <t>眉山市</t>
  </si>
  <si>
    <t>仁寿县</t>
    <phoneticPr fontId="8" type="noConversion"/>
  </si>
  <si>
    <t>仁寿太平洋新天地电影城</t>
    <phoneticPr fontId="8" type="noConversion"/>
  </si>
  <si>
    <t>J932010078</t>
    <phoneticPr fontId="8" type="noConversion"/>
  </si>
  <si>
    <t>江苏省</t>
    <phoneticPr fontId="8" type="noConversion"/>
  </si>
  <si>
    <t>南京市</t>
    <phoneticPr fontId="8" type="noConversion"/>
  </si>
  <si>
    <t>江宁区</t>
    <phoneticPr fontId="8" type="noConversion"/>
  </si>
  <si>
    <t>南京意德麒麟蓝海影城</t>
    <phoneticPr fontId="8" type="noConversion"/>
  </si>
  <si>
    <t>√</t>
    <phoneticPr fontId="8" type="noConversion"/>
  </si>
  <si>
    <t>J951040004</t>
    <phoneticPr fontId="8" type="noConversion"/>
  </si>
  <si>
    <t>攀枝花市</t>
    <phoneticPr fontId="8" type="noConversion"/>
  </si>
  <si>
    <t>攀枝花太平洋电影城</t>
    <phoneticPr fontId="8" type="noConversion"/>
  </si>
  <si>
    <t>东区</t>
    <phoneticPr fontId="8" type="noConversion"/>
  </si>
  <si>
    <t>J946020003</t>
    <phoneticPr fontId="8" type="noConversion"/>
  </si>
  <si>
    <t>三亚市</t>
  </si>
  <si>
    <t>河东区</t>
    <phoneticPr fontId="8" type="noConversion"/>
  </si>
  <si>
    <t>海南三亚红树林电影世界</t>
    <phoneticPr fontId="8" type="noConversion"/>
  </si>
  <si>
    <t>J944030173</t>
    <phoneticPr fontId="8" type="noConversion"/>
  </si>
  <si>
    <t>天涯区</t>
    <phoneticPr fontId="8" type="noConversion"/>
  </si>
  <si>
    <t>/</t>
    <phoneticPr fontId="8" type="noConversion"/>
  </si>
  <si>
    <t>中影UL城市影院(坪地店)</t>
    <phoneticPr fontId="8" type="noConversion"/>
  </si>
  <si>
    <t>1,2,3,</t>
    <phoneticPr fontId="8" type="noConversion"/>
  </si>
  <si>
    <t>J946020002</t>
    <phoneticPr fontId="8" type="noConversion"/>
  </si>
  <si>
    <t>海南省</t>
    <phoneticPr fontId="8" type="noConversion"/>
  </si>
  <si>
    <t>三亚市</t>
    <phoneticPr fontId="8" type="noConversion"/>
  </si>
  <si>
    <t>三亚中影UL城市影院(一方店)</t>
    <phoneticPr fontId="8" type="noConversion"/>
  </si>
  <si>
    <t>J946020011</t>
    <phoneticPr fontId="8" type="noConversion"/>
  </si>
  <si>
    <t>三亚市佳润影城</t>
    <phoneticPr fontId="8" type="noConversion"/>
  </si>
  <si>
    <t>J946020010</t>
    <phoneticPr fontId="8" type="noConversion"/>
  </si>
  <si>
    <t>三亚市中影丽禾国际影城</t>
    <phoneticPr fontId="8" type="noConversion"/>
  </si>
  <si>
    <t>J946020004</t>
    <phoneticPr fontId="8" type="noConversion"/>
  </si>
  <si>
    <t>吉阳区</t>
    <phoneticPr fontId="8" type="noConversion"/>
  </si>
  <si>
    <t>森林悦九州国际影城</t>
    <phoneticPr fontId="8" type="noConversion"/>
  </si>
  <si>
    <t>J946020012</t>
    <phoneticPr fontId="8" type="noConversion"/>
  </si>
  <si>
    <t>吉阳区</t>
    <phoneticPr fontId="8" type="noConversion"/>
  </si>
  <si>
    <t>三亚市IDC国际影城(亚龙湾店)</t>
    <phoneticPr fontId="8" type="noConversion"/>
  </si>
  <si>
    <t>J944050002</t>
    <phoneticPr fontId="8" type="noConversion"/>
  </si>
  <si>
    <t>广东省</t>
    <phoneticPr fontId="8" type="noConversion"/>
  </si>
  <si>
    <t>金平区</t>
    <phoneticPr fontId="8" type="noConversion"/>
  </si>
  <si>
    <t>汕头百视星城影院</t>
    <phoneticPr fontId="8" type="noConversion"/>
  </si>
  <si>
    <t>√</t>
    <phoneticPr fontId="8" type="noConversion"/>
  </si>
  <si>
    <t>J944050012</t>
    <phoneticPr fontId="8" type="noConversion"/>
  </si>
  <si>
    <t>龙湖区</t>
    <phoneticPr fontId="8" type="noConversion"/>
  </si>
  <si>
    <t>汕头横店影视电影城</t>
    <phoneticPr fontId="8" type="noConversion"/>
  </si>
  <si>
    <t>J944050023</t>
    <phoneticPr fontId="8" type="noConversion"/>
  </si>
  <si>
    <t>澄海区</t>
    <phoneticPr fontId="8" type="noConversion"/>
  </si>
  <si>
    <t>汕头市中影星辰影城</t>
    <phoneticPr fontId="8" type="noConversion"/>
  </si>
  <si>
    <t>J944050028</t>
    <phoneticPr fontId="8" type="noConversion"/>
  </si>
  <si>
    <t>龙湖区</t>
    <phoneticPr fontId="8" type="noConversion"/>
  </si>
  <si>
    <t>汕头市中影CYC国际影城(F16店)</t>
    <phoneticPr fontId="8" type="noConversion"/>
  </si>
  <si>
    <t>J944050024</t>
    <phoneticPr fontId="8" type="noConversion"/>
  </si>
  <si>
    <t>汕头市</t>
    <phoneticPr fontId="8" type="noConversion"/>
  </si>
  <si>
    <t>潮阳区</t>
    <phoneticPr fontId="8" type="noConversion"/>
  </si>
  <si>
    <t>汕头市铁树影城(金丰店)</t>
    <phoneticPr fontId="8" type="noConversion"/>
  </si>
  <si>
    <t>J944050025</t>
    <phoneticPr fontId="8" type="noConversion"/>
  </si>
  <si>
    <t>汕头市</t>
    <phoneticPr fontId="8" type="noConversion"/>
  </si>
  <si>
    <t>金平区</t>
    <phoneticPr fontId="8" type="noConversion"/>
  </si>
  <si>
    <t>汕头市辉皇影城</t>
    <phoneticPr fontId="8" type="noConversion"/>
  </si>
  <si>
    <t>J944050021</t>
    <phoneticPr fontId="8" type="noConversion"/>
  </si>
  <si>
    <t>汕头市铁树影城乐山店</t>
    <phoneticPr fontId="8" type="noConversion"/>
  </si>
  <si>
    <t>J944050018</t>
    <phoneticPr fontId="8" type="noConversion"/>
  </si>
  <si>
    <t>龙湖区</t>
    <phoneticPr fontId="8" type="noConversion"/>
  </si>
  <si>
    <t>汕头佳乐华夏影城</t>
    <phoneticPr fontId="8" type="noConversion"/>
  </si>
  <si>
    <t>J944050004</t>
    <phoneticPr fontId="8" type="noConversion"/>
  </si>
  <si>
    <t>汕头市扬帆影城</t>
    <phoneticPr fontId="8" type="noConversion"/>
  </si>
  <si>
    <t>J944050006</t>
    <phoneticPr fontId="8" type="noConversion"/>
  </si>
  <si>
    <t>澄海区</t>
    <phoneticPr fontId="8" type="noConversion"/>
  </si>
  <si>
    <t>汕头市启航影城</t>
    <phoneticPr fontId="8" type="noConversion"/>
  </si>
  <si>
    <t>J944050019</t>
    <phoneticPr fontId="8" type="noConversion"/>
  </si>
  <si>
    <t>广东汕头艺都</t>
    <phoneticPr fontId="8" type="noConversion"/>
  </si>
  <si>
    <t>J944050020</t>
    <phoneticPr fontId="8" type="noConversion"/>
  </si>
  <si>
    <t>汕头鮀岛影剧院</t>
    <phoneticPr fontId="8" type="noConversion"/>
  </si>
  <si>
    <t>J944050003</t>
    <phoneticPr fontId="8" type="noConversion"/>
  </si>
  <si>
    <t>潮南区</t>
    <phoneticPr fontId="8" type="noConversion"/>
  </si>
  <si>
    <t>汕头市聚丰国际影城</t>
    <phoneticPr fontId="8" type="noConversion"/>
  </si>
  <si>
    <t>J944050011</t>
    <phoneticPr fontId="8" type="noConversion"/>
  </si>
  <si>
    <t>汕头市潮南区影嘉电影院</t>
    <phoneticPr fontId="8" type="noConversion"/>
  </si>
  <si>
    <t>J944050007</t>
    <phoneticPr fontId="8" type="noConversion"/>
  </si>
  <si>
    <t>潮阳华映影城</t>
    <phoneticPr fontId="8" type="noConversion"/>
  </si>
  <si>
    <t>J944050009</t>
    <phoneticPr fontId="8" type="noConversion"/>
  </si>
  <si>
    <t>濠江区</t>
    <phoneticPr fontId="8" type="noConversion"/>
  </si>
  <si>
    <t>汕头市中环数字影院</t>
    <phoneticPr fontId="8" type="noConversion"/>
  </si>
  <si>
    <t>J944050015</t>
    <phoneticPr fontId="8" type="noConversion"/>
  </si>
  <si>
    <t>潮阳茂亨影院</t>
    <phoneticPr fontId="8" type="noConversion"/>
  </si>
  <si>
    <t>J944050005</t>
    <phoneticPr fontId="8" type="noConversion"/>
  </si>
  <si>
    <t>汕头谷饶影地影城</t>
    <phoneticPr fontId="8" type="noConversion"/>
  </si>
  <si>
    <t>J912010011</t>
    <phoneticPr fontId="8" type="noConversion"/>
  </si>
  <si>
    <t>静海区</t>
    <phoneticPr fontId="8" type="noConversion"/>
  </si>
  <si>
    <t>天津市麦田数字影城</t>
    <phoneticPr fontId="8" type="noConversion"/>
  </si>
  <si>
    <t>√</t>
    <phoneticPr fontId="8" type="noConversion"/>
  </si>
  <si>
    <t>J942120007</t>
    <phoneticPr fontId="8" type="noConversion"/>
  </si>
  <si>
    <t>湖北省</t>
    <phoneticPr fontId="8" type="noConversion"/>
  </si>
  <si>
    <t>咸安区</t>
    <phoneticPr fontId="8" type="noConversion"/>
  </si>
  <si>
    <t>丽景新天地</t>
    <phoneticPr fontId="8" type="noConversion"/>
  </si>
  <si>
    <t>咸安雅图银兴影院</t>
    <phoneticPr fontId="8" type="noConversion"/>
  </si>
  <si>
    <t>J914080022</t>
    <phoneticPr fontId="8" type="noConversion"/>
  </si>
  <si>
    <t>山西省</t>
    <phoneticPr fontId="8" type="noConversion"/>
  </si>
  <si>
    <t>运城市</t>
    <phoneticPr fontId="8" type="noConversion"/>
  </si>
  <si>
    <t>盐湖区</t>
    <phoneticPr fontId="8" type="noConversion"/>
  </si>
  <si>
    <t>山西运城九州东星影城</t>
    <phoneticPr fontId="8" type="noConversion"/>
  </si>
  <si>
    <t>★</t>
    <phoneticPr fontId="8" type="noConversion"/>
  </si>
  <si>
    <t>J951150014</t>
    <phoneticPr fontId="8" type="noConversion"/>
  </si>
  <si>
    <t>翠屏区</t>
    <phoneticPr fontId="8" type="noConversion"/>
  </si>
  <si>
    <t>宜宾太平洋影城(民主店)</t>
    <phoneticPr fontId="8" type="noConversion"/>
  </si>
  <si>
    <t>J951180003</t>
    <phoneticPr fontId="8" type="noConversion"/>
  </si>
  <si>
    <t>雅安市</t>
    <phoneticPr fontId="8" type="noConversion"/>
  </si>
  <si>
    <t>雨城区</t>
    <phoneticPr fontId="8" type="noConversion"/>
  </si>
  <si>
    <t>雅安太平洋电影城</t>
    <phoneticPr fontId="8" type="noConversion"/>
  </si>
  <si>
    <t>雅安市</t>
  </si>
  <si>
    <t>J946900002</t>
    <phoneticPr fontId="8" type="noConversion"/>
  </si>
  <si>
    <t>海南省</t>
    <phoneticPr fontId="8" type="noConversion"/>
  </si>
  <si>
    <t>乐东黎族自治县</t>
    <phoneticPr fontId="8" type="noConversion"/>
  </si>
  <si>
    <t>/</t>
    <phoneticPr fontId="8" type="noConversion"/>
  </si>
  <si>
    <t>乐东县金帝国际影城</t>
    <phoneticPr fontId="8" type="noConversion"/>
  </si>
  <si>
    <t>J946900015</t>
    <phoneticPr fontId="8" type="noConversion"/>
  </si>
  <si>
    <t>万宁市</t>
    <phoneticPr fontId="8" type="noConversion"/>
  </si>
  <si>
    <t>万宁华影电影城</t>
    <phoneticPr fontId="8" type="noConversion"/>
  </si>
  <si>
    <t>J946900006</t>
    <phoneticPr fontId="8" type="noConversion"/>
  </si>
  <si>
    <t>陵水黎族自治县</t>
    <phoneticPr fontId="8" type="noConversion"/>
  </si>
  <si>
    <t>陵水都乐国际影城</t>
    <phoneticPr fontId="8" type="noConversion"/>
  </si>
  <si>
    <t>★</t>
    <phoneticPr fontId="8" type="noConversion"/>
  </si>
  <si>
    <t>甘孜藏族自治州</t>
  </si>
  <si>
    <t>广西壮族自治区</t>
    <phoneticPr fontId="8" type="noConversion"/>
  </si>
  <si>
    <t>黑龙江省</t>
    <phoneticPr fontId="8" type="noConversion"/>
  </si>
  <si>
    <t>J923080009</t>
    <phoneticPr fontId="8" type="noConversion"/>
  </si>
  <si>
    <t>J915060012</t>
    <phoneticPr fontId="8" type="noConversion"/>
  </si>
  <si>
    <t>内蒙古自治区</t>
    <phoneticPr fontId="8" type="noConversion"/>
  </si>
  <si>
    <t>J934010076</t>
    <phoneticPr fontId="8" type="noConversion"/>
  </si>
  <si>
    <t>J934010006</t>
    <phoneticPr fontId="8" type="noConversion"/>
  </si>
  <si>
    <t>J934010003</t>
    <phoneticPr fontId="8" type="noConversion"/>
  </si>
  <si>
    <t>J934010019</t>
    <phoneticPr fontId="8" type="noConversion"/>
  </si>
  <si>
    <t>J934010009</t>
    <phoneticPr fontId="8" type="noConversion"/>
  </si>
  <si>
    <t>J934010001</t>
    <phoneticPr fontId="8" type="noConversion"/>
  </si>
  <si>
    <t>J934010032</t>
    <phoneticPr fontId="8" type="noConversion"/>
  </si>
  <si>
    <t>J934010060</t>
    <phoneticPr fontId="8" type="noConversion"/>
  </si>
  <si>
    <t>J934010044</t>
    <phoneticPr fontId="8" type="noConversion"/>
  </si>
  <si>
    <t>J933060023</t>
    <phoneticPr fontId="8" type="noConversion"/>
  </si>
  <si>
    <t>J933010129</t>
    <phoneticPr fontId="8" type="noConversion"/>
  </si>
  <si>
    <t>J933060030</t>
    <phoneticPr fontId="8" type="noConversion"/>
  </si>
  <si>
    <t>J933100042</t>
    <phoneticPr fontId="8" type="noConversion"/>
  </si>
  <si>
    <t>J933100001</t>
    <phoneticPr fontId="8" type="noConversion"/>
  </si>
  <si>
    <t>J933100015</t>
    <phoneticPr fontId="8" type="noConversion"/>
  </si>
  <si>
    <t>J933100055</t>
    <phoneticPr fontId="8" type="noConversion"/>
  </si>
  <si>
    <t>J933100006</t>
    <phoneticPr fontId="8" type="noConversion"/>
  </si>
  <si>
    <t>J933100027</t>
    <phoneticPr fontId="8" type="noConversion"/>
  </si>
  <si>
    <t>J933100020</t>
    <phoneticPr fontId="8" type="noConversion"/>
  </si>
  <si>
    <t>J933100043</t>
    <phoneticPr fontId="8" type="noConversion"/>
  </si>
  <si>
    <t>J933100034</t>
    <phoneticPr fontId="8" type="noConversion"/>
  </si>
  <si>
    <t>J933030049</t>
    <phoneticPr fontId="8" type="noConversion"/>
  </si>
  <si>
    <t>J933030046</t>
    <phoneticPr fontId="8" type="noConversion"/>
  </si>
  <si>
    <t>J933030033</t>
    <phoneticPr fontId="8" type="noConversion"/>
  </si>
  <si>
    <t>J933030062</t>
    <phoneticPr fontId="8" type="noConversion"/>
  </si>
  <si>
    <t>J933030061</t>
    <phoneticPr fontId="8" type="noConversion"/>
  </si>
  <si>
    <t>J933030002</t>
    <phoneticPr fontId="8" type="noConversion"/>
  </si>
  <si>
    <t>J933030027</t>
    <phoneticPr fontId="8" type="noConversion"/>
  </si>
  <si>
    <t>J933030039</t>
    <phoneticPr fontId="8" type="noConversion"/>
  </si>
  <si>
    <t>J933030050</t>
    <phoneticPr fontId="8" type="noConversion"/>
  </si>
  <si>
    <t>J933030059</t>
    <phoneticPr fontId="8" type="noConversion"/>
  </si>
  <si>
    <t>J933030047</t>
    <phoneticPr fontId="8" type="noConversion"/>
  </si>
  <si>
    <t>J933030076</t>
    <phoneticPr fontId="8" type="noConversion"/>
  </si>
  <si>
    <t>J933030006</t>
    <phoneticPr fontId="8" type="noConversion"/>
  </si>
  <si>
    <t>J933030005</t>
    <phoneticPr fontId="8" type="noConversion"/>
  </si>
  <si>
    <t>J933030034</t>
    <phoneticPr fontId="8" type="noConversion"/>
  </si>
  <si>
    <t>J933070028</t>
    <phoneticPr fontId="8" type="noConversion"/>
  </si>
  <si>
    <t>J933070031</t>
    <phoneticPr fontId="8" type="noConversion"/>
  </si>
  <si>
    <t>J933070007</t>
    <phoneticPr fontId="8" type="noConversion"/>
  </si>
  <si>
    <t>J933070022</t>
    <phoneticPr fontId="8" type="noConversion"/>
  </si>
  <si>
    <t>J933070016</t>
    <phoneticPr fontId="8" type="noConversion"/>
  </si>
  <si>
    <t>J933070011</t>
    <phoneticPr fontId="8" type="noConversion"/>
  </si>
  <si>
    <t>J933070017</t>
    <phoneticPr fontId="8" type="noConversion"/>
  </si>
  <si>
    <t>J933050002</t>
    <phoneticPr fontId="8" type="noConversion"/>
  </si>
  <si>
    <t>J933050003</t>
    <phoneticPr fontId="8" type="noConversion"/>
  </si>
  <si>
    <t>J933050031</t>
    <phoneticPr fontId="8" type="noConversion"/>
  </si>
  <si>
    <t>J933090010</t>
    <phoneticPr fontId="8" type="noConversion"/>
  </si>
  <si>
    <t>J933090009</t>
    <phoneticPr fontId="8" type="noConversion"/>
  </si>
  <si>
    <t>J933110026</t>
    <phoneticPr fontId="8" type="noConversion"/>
  </si>
  <si>
    <t>J932110004</t>
    <phoneticPr fontId="8" type="noConversion"/>
  </si>
  <si>
    <t>康定县</t>
    <phoneticPr fontId="8" type="noConversion"/>
  </si>
  <si>
    <t>万宁市</t>
  </si>
  <si>
    <t>陵水黎族自治县</t>
  </si>
  <si>
    <t>万宁市</t>
    <phoneticPr fontId="8" type="noConversion"/>
  </si>
  <si>
    <t>乐东黎族自治县</t>
    <phoneticPr fontId="8" type="noConversion"/>
  </si>
  <si>
    <t>海南省</t>
    <phoneticPr fontId="8" type="noConversion"/>
  </si>
  <si>
    <t>万宁市</t>
    <phoneticPr fontId="8" type="noConversion"/>
  </si>
  <si>
    <t>乐东黎族自治县</t>
    <phoneticPr fontId="8" type="noConversion"/>
  </si>
  <si>
    <t>陵水黎族自治县</t>
    <phoneticPr fontId="8" type="noConversion"/>
  </si>
  <si>
    <t>丽水市</t>
    <phoneticPr fontId="8" type="noConversion"/>
  </si>
  <si>
    <t>舟山市</t>
    <phoneticPr fontId="8" type="noConversion"/>
  </si>
  <si>
    <t>浙江省</t>
    <phoneticPr fontId="8" type="noConversion"/>
  </si>
  <si>
    <t>湖州市</t>
    <phoneticPr fontId="8" type="noConversion"/>
  </si>
  <si>
    <t>浙江省</t>
    <phoneticPr fontId="8" type="noConversion"/>
  </si>
  <si>
    <t>乐东黎族自治县</t>
  </si>
  <si>
    <t>J911010204</t>
  </si>
  <si>
    <t>朝阳区</t>
    <phoneticPr fontId="4" type="noConversion"/>
  </si>
  <si>
    <t>三里屯</t>
    <phoneticPr fontId="8" type="noConversion"/>
  </si>
  <si>
    <t>朝阳区三克影院盈科店</t>
  </si>
  <si>
    <t>【独家】</t>
    <phoneticPr fontId="8" type="noConversion"/>
  </si>
  <si>
    <t>1,2,3</t>
    <phoneticPr fontId="8" type="noConversion"/>
  </si>
  <si>
    <t>北京市朝阳区工人体育场北路甲2号B栋等3幢裙房1层</t>
    <phoneticPr fontId="8" type="noConversion"/>
  </si>
  <si>
    <t>J961010039</t>
  </si>
  <si>
    <t>长安区</t>
    <phoneticPr fontId="4" type="noConversion"/>
  </si>
  <si>
    <t>长安</t>
    <phoneticPr fontId="8" type="noConversion"/>
  </si>
  <si>
    <t>邛崃太平洋影城</t>
  </si>
  <si>
    <t>郫县太平洋影城（龙城国际店）</t>
  </si>
  <si>
    <t>郫县太平洋影城（时代豪庭店）</t>
  </si>
  <si>
    <t>晴瑞国际影城东莞樟木头店</t>
  </si>
  <si>
    <t>东莞博星影城</t>
  </si>
  <si>
    <t>佛山市泛美城市影院（北滘广厦店）</t>
  </si>
  <si>
    <t>汕头百视星城IMAX影院</t>
  </si>
  <si>
    <t>中影CYC国际影城</t>
  </si>
  <si>
    <t>汕头市铁树影城和平金丰店</t>
  </si>
  <si>
    <t>辉皇影城</t>
  </si>
  <si>
    <t>临汾九州国际影城</t>
  </si>
  <si>
    <t>雅图咸宁影院</t>
  </si>
  <si>
    <t>宜宾太平洋电影城（民主店）</t>
  </si>
  <si>
    <t>攀枝花太平洋影城（金瓯店）</t>
  </si>
  <si>
    <t>康定太平洋影城</t>
  </si>
  <si>
    <t>仁寿太平洋影城</t>
  </si>
  <si>
    <t>晴瑞国际影城桂林店</t>
  </si>
  <si>
    <t>中影南方影城（海口店）</t>
  </si>
  <si>
    <t>中影100都市影院</t>
  </si>
  <si>
    <t>中影佳都国际影城</t>
  </si>
  <si>
    <t>乐东金帝影城</t>
  </si>
  <si>
    <t>华影电影城</t>
  </si>
  <si>
    <t>红树林国际影城</t>
  </si>
  <si>
    <t>中影ul城市影院（金润店）</t>
  </si>
  <si>
    <t>中影ul城市影院（一方百货店）</t>
  </si>
  <si>
    <t>佳润影城</t>
  </si>
  <si>
    <t>中影丽禾国际影城</t>
  </si>
  <si>
    <t>IDC国际影城（亚龙湾）</t>
  </si>
  <si>
    <t>西安米格国际影城</t>
    <phoneticPr fontId="8" type="noConversion"/>
  </si>
  <si>
    <t>西安奥斯卡长安国际影城</t>
    <phoneticPr fontId="8" type="noConversion"/>
  </si>
  <si>
    <t>北京三克影院盈科店</t>
    <phoneticPr fontId="8" type="noConversion"/>
  </si>
  <si>
    <t>奥斯卡长安国际影城</t>
    <phoneticPr fontId="8" type="noConversion"/>
  </si>
  <si>
    <t>全国贴片可投放影片不为华谊兄弟出品的影片,</t>
  </si>
  <si>
    <t>J944090017</t>
  </si>
  <si>
    <t>化州市</t>
    <phoneticPr fontId="4" type="noConversion"/>
  </si>
  <si>
    <t>绿景国际花城购物中心</t>
    <phoneticPr fontId="8" type="noConversion"/>
  </si>
  <si>
    <t>茂名市深影国际化州影城</t>
    <phoneticPr fontId="8" type="noConversion"/>
  </si>
  <si>
    <t>√</t>
    <phoneticPr fontId="8" type="noConversion"/>
  </si>
  <si>
    <t>西宁市</t>
    <phoneticPr fontId="8" type="noConversion"/>
  </si>
  <si>
    <t>J963010003</t>
  </si>
  <si>
    <t>城西区</t>
    <phoneticPr fontId="4" type="noConversion"/>
  </si>
  <si>
    <t>新华联广场</t>
    <phoneticPr fontId="8" type="noConversion"/>
  </si>
  <si>
    <t>西宁耀莱成龙影城</t>
    <phoneticPr fontId="8" type="noConversion"/>
  </si>
  <si>
    <t>1层诺比邻超市</t>
  </si>
  <si>
    <t>港口医院、中山市第二人民医院</t>
  </si>
  <si>
    <t>J963010016</t>
  </si>
  <si>
    <t>西宁市</t>
    <phoneticPr fontId="8" type="noConversion"/>
  </si>
  <si>
    <t>城北区</t>
    <phoneticPr fontId="4" type="noConversion"/>
  </si>
  <si>
    <t>小桥商圈</t>
    <phoneticPr fontId="8" type="noConversion"/>
  </si>
  <si>
    <t>西宁市环球国际影城</t>
    <phoneticPr fontId="8" type="noConversion"/>
  </si>
  <si>
    <t>华佗药房，德仁堂</t>
  </si>
  <si>
    <t>西宁市</t>
  </si>
  <si>
    <t>J961010059</t>
  </si>
  <si>
    <t>西安市</t>
    <phoneticPr fontId="8" type="noConversion"/>
  </si>
  <si>
    <t>新城区</t>
    <phoneticPr fontId="4" type="noConversion"/>
  </si>
  <si>
    <t>华东万悦城</t>
    <phoneticPr fontId="8" type="noConversion"/>
  </si>
  <si>
    <t>西安文投国际影城</t>
    <phoneticPr fontId="8" type="noConversion"/>
  </si>
  <si>
    <t>J961010028</t>
  </si>
  <si>
    <t>陕西省</t>
    <phoneticPr fontId="8" type="noConversion"/>
  </si>
  <si>
    <t>西安市</t>
    <phoneticPr fontId="8" type="noConversion"/>
  </si>
  <si>
    <t>雁塔区</t>
    <phoneticPr fontId="4" type="noConversion"/>
  </si>
  <si>
    <t>曼蒂广场</t>
    <phoneticPr fontId="8" type="noConversion"/>
  </si>
  <si>
    <t>西安市曲江文投影城</t>
    <phoneticPr fontId="8" type="noConversion"/>
  </si>
  <si>
    <t>J961010054</t>
  </si>
  <si>
    <t>高陵区</t>
    <phoneticPr fontId="4" type="noConversion"/>
  </si>
  <si>
    <t>嘉园国际广场</t>
    <phoneticPr fontId="8" type="noConversion"/>
  </si>
  <si>
    <t>陕西文投影城(泾渭店)</t>
    <phoneticPr fontId="8" type="noConversion"/>
  </si>
  <si>
    <t>J961010061</t>
  </si>
  <si>
    <t>莲湖区</t>
    <phoneticPr fontId="4" type="noConversion"/>
  </si>
  <si>
    <t>太奥广场</t>
    <phoneticPr fontId="8" type="noConversion"/>
  </si>
  <si>
    <t>文投西安国际影城(太奥店)</t>
    <phoneticPr fontId="8" type="noConversion"/>
  </si>
  <si>
    <t>J961010085</t>
  </si>
  <si>
    <t>碑林区</t>
    <phoneticPr fontId="4" type="noConversion"/>
  </si>
  <si>
    <t>兴正元广场</t>
    <phoneticPr fontId="8" type="noConversion"/>
  </si>
  <si>
    <t>陕西省西安市映画魔方国际影城</t>
    <phoneticPr fontId="8" type="noConversion"/>
  </si>
  <si>
    <t>★★</t>
    <phoneticPr fontId="8" type="noConversion"/>
  </si>
  <si>
    <t>1,2,3,4,5,6,7</t>
    <phoneticPr fontId="8" type="noConversion"/>
  </si>
  <si>
    <t>博纳国际影城(顺义店)</t>
    <phoneticPr fontId="8" type="noConversion"/>
  </si>
  <si>
    <t>上海市</t>
    <phoneticPr fontId="8" type="noConversion"/>
  </si>
  <si>
    <t>浦东新区</t>
    <phoneticPr fontId="4" type="noConversion"/>
  </si>
  <si>
    <t>世博源</t>
    <phoneticPr fontId="8" type="noConversion"/>
  </si>
  <si>
    <t>上海保利(世博店)</t>
    <phoneticPr fontId="8" type="noConversion"/>
  </si>
  <si>
    <t>√</t>
    <phoneticPr fontId="8" type="noConversion"/>
  </si>
  <si>
    <t>1,2,3,4,5,6,7,8,9,4D</t>
  </si>
  <si>
    <t>4D</t>
    <phoneticPr fontId="8" type="noConversion"/>
  </si>
  <si>
    <t>J944010164</t>
  </si>
  <si>
    <t>广东省</t>
    <phoneticPr fontId="8" type="noConversion"/>
  </si>
  <si>
    <t>荔湾区</t>
    <phoneticPr fontId="4" type="noConversion"/>
  </si>
  <si>
    <t>奔富广场</t>
    <phoneticPr fontId="8" type="noConversion"/>
  </si>
  <si>
    <t>广州市新影汇国际影城(芳村店)</t>
    <phoneticPr fontId="8" type="noConversion"/>
  </si>
  <si>
    <t>√</t>
    <phoneticPr fontId="8" type="noConversion"/>
  </si>
  <si>
    <t>J944200055</t>
  </si>
  <si>
    <t>港口镇</t>
    <phoneticPr fontId="4" type="noConversion"/>
  </si>
  <si>
    <t>港口大道</t>
    <phoneticPr fontId="8" type="noConversion"/>
  </si>
  <si>
    <t>中山市保利国际影城(中山港口店)</t>
    <phoneticPr fontId="8" type="noConversion"/>
  </si>
  <si>
    <t>1,2,3,4,5,6,7</t>
    <phoneticPr fontId="8" type="noConversion"/>
  </si>
  <si>
    <t>文投国际影城（华东店）</t>
  </si>
  <si>
    <t>文投国际影城（曼蒂店）</t>
  </si>
  <si>
    <t>文投国际影城（泾渭店）</t>
  </si>
  <si>
    <t>文投国际影城（太奥店）</t>
  </si>
  <si>
    <t>映画魔方影城</t>
  </si>
  <si>
    <t>深影国际影城化州店</t>
  </si>
  <si>
    <t>环球国际影城</t>
  </si>
  <si>
    <t>耀莱成龙影城</t>
  </si>
  <si>
    <t>精选2.0</t>
  </si>
  <si>
    <t>精选2.0max可发布影厅数（个）</t>
  </si>
  <si>
    <t>J944030154</t>
  </si>
  <si>
    <t>宝安区</t>
    <phoneticPr fontId="4" type="noConversion"/>
  </si>
  <si>
    <t>嘉熙业广场</t>
    <phoneticPr fontId="8" type="noConversion"/>
  </si>
  <si>
    <t>深圳嘉熙业国际影城</t>
    <phoneticPr fontId="8" type="noConversion"/>
  </si>
  <si>
    <t>√</t>
    <phoneticPr fontId="8" type="noConversion"/>
  </si>
  <si>
    <t>J931010294</t>
  </si>
  <si>
    <t>闵行区</t>
    <phoneticPr fontId="4" type="noConversion"/>
  </si>
  <si>
    <t>上海百丽宫万象城影城</t>
    <phoneticPr fontId="8" type="noConversion"/>
  </si>
  <si>
    <t>√</t>
    <phoneticPr fontId="8" type="noConversion"/>
  </si>
  <si>
    <t>J950010219</t>
  </si>
  <si>
    <t>重庆市</t>
    <phoneticPr fontId="8" type="noConversion"/>
  </si>
  <si>
    <t>江北区</t>
    <phoneticPr fontId="4" type="noConversion"/>
  </si>
  <si>
    <t>国金中心商场</t>
    <phoneticPr fontId="8" type="noConversion"/>
  </si>
  <si>
    <t>【独家】</t>
    <phoneticPr fontId="8" type="noConversion"/>
  </si>
  <si>
    <t>J931010295</t>
  </si>
  <si>
    <t>上海新艺城国际影城</t>
    <phoneticPr fontId="8" type="noConversion"/>
  </si>
  <si>
    <t>【独家】</t>
    <phoneticPr fontId="8" type="noConversion"/>
  </si>
  <si>
    <t>J932040051</t>
  </si>
  <si>
    <t>常州市</t>
    <phoneticPr fontId="8" type="noConversion"/>
  </si>
  <si>
    <t>武进区</t>
    <phoneticPr fontId="4" type="noConversion"/>
  </si>
  <si>
    <t>常州苏宁影城</t>
    <phoneticPr fontId="8" type="noConversion"/>
  </si>
  <si>
    <t>不能播放任何带有“京东”、“国美”字样的广告</t>
    <phoneticPr fontId="8" type="noConversion"/>
  </si>
  <si>
    <t>1,2,3,5,6,7,8,9,10,11,12</t>
    <phoneticPr fontId="8" type="noConversion"/>
  </si>
  <si>
    <t>J950010220</t>
  </si>
  <si>
    <t>重庆市</t>
    <phoneticPr fontId="8" type="noConversion"/>
  </si>
  <si>
    <t>渝中区</t>
    <phoneticPr fontId="4" type="noConversion"/>
  </si>
  <si>
    <t>苏宁易购</t>
    <phoneticPr fontId="8" type="noConversion"/>
  </si>
  <si>
    <t>重庆苏宁影城</t>
    <phoneticPr fontId="8" type="noConversion"/>
  </si>
  <si>
    <t>【独家】</t>
    <phoneticPr fontId="8" type="noConversion"/>
  </si>
  <si>
    <t>√</t>
    <phoneticPr fontId="8" type="noConversion"/>
  </si>
  <si>
    <t>√</t>
    <phoneticPr fontId="8" type="noConversion"/>
  </si>
  <si>
    <t>√</t>
    <phoneticPr fontId="8" type="noConversion"/>
  </si>
  <si>
    <t>不能播放任何带有“京东”、“国美”字样的广告</t>
    <phoneticPr fontId="8" type="noConversion"/>
  </si>
  <si>
    <t>1,2,3,4,5,6,7,8</t>
    <phoneticPr fontId="8" type="noConversion"/>
  </si>
  <si>
    <t>重庆国金百丽宫影院</t>
    <phoneticPr fontId="8" type="noConversion"/>
  </si>
  <si>
    <t>保利国际影城世博店</t>
  </si>
  <si>
    <t>广州新影汇影城</t>
  </si>
  <si>
    <t>保利国际影城中山港口店</t>
  </si>
  <si>
    <t>宁夏回族自治区</t>
    <phoneticPr fontId="8" type="noConversion"/>
  </si>
  <si>
    <t>数据暂缺</t>
    <phoneticPr fontId="8" type="noConversion"/>
  </si>
  <si>
    <t>恩施土家族苗族自治州</t>
  </si>
  <si>
    <t>coho购物中心</t>
  </si>
  <si>
    <t>【独家】</t>
    <phoneticPr fontId="8" type="noConversion"/>
  </si>
  <si>
    <t>南通印象城3</t>
  </si>
  <si>
    <t>江宁影金星美影城</t>
  </si>
  <si>
    <t>√</t>
    <phoneticPr fontId="8" type="noConversion"/>
  </si>
  <si>
    <t>盐城新纪元皇家中数影城</t>
  </si>
  <si>
    <t>奥山创意街区</t>
  </si>
  <si>
    <t>武汉市耀莱成龙国际影城中南二路店</t>
  </si>
  <si>
    <t>【独家】</t>
    <phoneticPr fontId="8" type="noConversion"/>
  </si>
  <si>
    <t>√</t>
    <phoneticPr fontId="8" type="noConversion"/>
  </si>
  <si>
    <t>上海百丽宫万象城影城</t>
  </si>
  <si>
    <t>上海新艺城国际影城</t>
  </si>
  <si>
    <t>深圳嘉熙业国际影城</t>
  </si>
  <si>
    <t>重庆国金百丽宫影院</t>
  </si>
  <si>
    <t>重庆苏宁影城</t>
  </si>
  <si>
    <t>常州苏宁影城</t>
  </si>
  <si>
    <t>SFC上影影城(昆明西城时代店)</t>
  </si>
  <si>
    <t>SFC上影影城(虹口百联店)</t>
  </si>
  <si>
    <t>J931010296</t>
  </si>
  <si>
    <t>SFC上影影城(南通印象城店)</t>
  </si>
  <si>
    <t>J932060080</t>
  </si>
  <si>
    <t>J953010070</t>
  </si>
  <si>
    <t>J942010114</t>
  </si>
  <si>
    <t>J932010085</t>
  </si>
  <si>
    <t>J932090036</t>
  </si>
  <si>
    <t>辽宁省</t>
    <phoneticPr fontId="8" type="noConversion"/>
  </si>
  <si>
    <t>海口市中影幕森国际影城</t>
  </si>
  <si>
    <t>J946010019</t>
    <phoneticPr fontId="8" type="noConversion"/>
  </si>
  <si>
    <t>海南省</t>
    <phoneticPr fontId="8" type="noConversion"/>
  </si>
  <si>
    <t>/</t>
    <phoneticPr fontId="8" type="noConversion"/>
  </si>
  <si>
    <t>√</t>
    <phoneticPr fontId="8" type="noConversion"/>
  </si>
  <si>
    <t>1,2,3,4,5,6,7</t>
    <phoneticPr fontId="8" type="noConversion"/>
  </si>
  <si>
    <t>J933010143</t>
    <phoneticPr fontId="8" type="noConversion"/>
  </si>
  <si>
    <t>浙江省</t>
    <phoneticPr fontId="8" type="noConversion"/>
  </si>
  <si>
    <t>杭州市星际滙影城</t>
  </si>
  <si>
    <t>√</t>
    <phoneticPr fontId="8" type="noConversion"/>
  </si>
  <si>
    <t>J932140006</t>
    <phoneticPr fontId="8" type="noConversion"/>
  </si>
  <si>
    <t>市民文化广场</t>
    <phoneticPr fontId="8" type="noConversion"/>
  </si>
  <si>
    <t>昆山保利张浦镇影城</t>
  </si>
  <si>
    <t>√</t>
    <phoneticPr fontId="8" type="noConversion"/>
  </si>
  <si>
    <t>√</t>
    <phoneticPr fontId="8" type="noConversion"/>
  </si>
  <si>
    <t>√</t>
    <phoneticPr fontId="8" type="noConversion"/>
  </si>
  <si>
    <t>1,2,3,4,5,6</t>
    <phoneticPr fontId="8" type="noConversion"/>
  </si>
  <si>
    <t>第六人民医院</t>
  </si>
  <si>
    <t>SFC上影影城百联虹口店</t>
  </si>
  <si>
    <t>耀莱成龙影城（中南二路店）</t>
  </si>
  <si>
    <t>中影星美 越城汇店</t>
  </si>
  <si>
    <t>SFC上影影城南通店</t>
  </si>
  <si>
    <t>盐城市新纪元皇家国际影城</t>
  </si>
  <si>
    <t>SFC上影影城（昆明·西城IMAX店）</t>
  </si>
  <si>
    <t>杭州市比高电影院(三墩店)</t>
  </si>
  <si>
    <t>J911010205</t>
    <phoneticPr fontId="8" type="noConversion"/>
  </si>
  <si>
    <t>右安门王府井</t>
    <phoneticPr fontId="8" type="noConversion"/>
  </si>
  <si>
    <t>北京市西城区中都影城</t>
    <phoneticPr fontId="4" type="noConversion"/>
  </si>
  <si>
    <t>√</t>
    <phoneticPr fontId="8" type="noConversion"/>
  </si>
  <si>
    <t>√</t>
    <phoneticPr fontId="8" type="noConversion"/>
  </si>
  <si>
    <t>1,2,3,4,5,6</t>
    <phoneticPr fontId="8" type="noConversion"/>
  </si>
  <si>
    <t>北京市西城区右安门内大街王府井购物中心5层</t>
    <phoneticPr fontId="8" type="noConversion"/>
  </si>
  <si>
    <t>王府井购物中心右安门店</t>
  </si>
  <si>
    <t>J944060020</t>
    <phoneticPr fontId="8" type="noConversion"/>
  </si>
  <si>
    <t>昇宝广场</t>
    <phoneticPr fontId="8" type="noConversion"/>
  </si>
  <si>
    <t>佛山中影红毯影院</t>
  </si>
  <si>
    <t>√</t>
    <phoneticPr fontId="8" type="noConversion"/>
  </si>
  <si>
    <t>昇宝广场</t>
  </si>
  <si>
    <t>J931010297</t>
    <phoneticPr fontId="8" type="noConversion"/>
  </si>
  <si>
    <t>上海市</t>
    <phoneticPr fontId="4" type="noConversion"/>
  </si>
  <si>
    <t>百联中环购物广场</t>
    <phoneticPr fontId="8" type="noConversion"/>
  </si>
  <si>
    <t>上海普陀大光明影城</t>
  </si>
  <si>
    <t>1,2,3,4,5,6,7,8</t>
    <phoneticPr fontId="8" type="noConversion"/>
  </si>
  <si>
    <t>J932120045</t>
    <phoneticPr fontId="8" type="noConversion"/>
  </si>
  <si>
    <t>江苏省</t>
    <phoneticPr fontId="8" type="noConversion"/>
  </si>
  <si>
    <t>泰兴市</t>
  </si>
  <si>
    <t>泰兴永乐大光明影城</t>
  </si>
  <si>
    <t>1,2,3,5,6,7</t>
    <phoneticPr fontId="8" type="noConversion"/>
  </si>
  <si>
    <t>1,2,3,5,6,7</t>
    <phoneticPr fontId="8" type="noConversion"/>
  </si>
  <si>
    <t>J932010057</t>
    <phoneticPr fontId="8" type="noConversion"/>
  </si>
  <si>
    <t>南京海上国际影城(虹悦城店)</t>
  </si>
  <si>
    <t>1,2,3,5,6,7,8,9</t>
    <phoneticPr fontId="8" type="noConversion"/>
  </si>
  <si>
    <t>杭州星际汇影院（武林店）</t>
  </si>
  <si>
    <t>保利国际影城昆山张浦店</t>
  </si>
  <si>
    <t>郑州花园奥斯卡影城</t>
    <phoneticPr fontId="8" type="noConversion"/>
  </si>
  <si>
    <t>J941010075</t>
    <phoneticPr fontId="8" type="noConversion"/>
  </si>
  <si>
    <t>郑州市星影迷国际影城</t>
    <phoneticPr fontId="4" type="noConversion"/>
  </si>
  <si>
    <t>√</t>
    <phoneticPr fontId="8" type="noConversion"/>
  </si>
  <si>
    <t>保利万和院线中都影城</t>
  </si>
  <si>
    <t>南京海上国际影城（虹悦城店）</t>
  </si>
  <si>
    <t>江苏泰兴永乐影城</t>
  </si>
  <si>
    <t>该影院将于2017年11月01日开始停业装修，预计2018年10月左右开始营业</t>
  </si>
  <si>
    <t>★★★</t>
    <phoneticPr fontId="8" type="noConversion"/>
  </si>
  <si>
    <t>西安长安</t>
  </si>
  <si>
    <t>思源学院/海棠学院/工程学院</t>
  </si>
  <si>
    <t>陕西省临潼区秦岭北路生力广场  ，</t>
  </si>
  <si>
    <t>临潼中学、西安美术学院</t>
  </si>
  <si>
    <t>西安市</t>
    <phoneticPr fontId="8" type="noConversion"/>
  </si>
  <si>
    <t>晋城市</t>
  </si>
  <si>
    <t>1,2,3,4,5</t>
    <phoneticPr fontId="8" type="noConversion"/>
  </si>
  <si>
    <t>J914050010</t>
    <phoneticPr fontId="8" type="noConversion"/>
  </si>
  <si>
    <t>高平市</t>
  </si>
  <si>
    <t>晋城嘉域国际影城(高平红旗店)</t>
    <phoneticPr fontId="4" type="noConversion"/>
  </si>
  <si>
    <t>百货大楼/供销超市</t>
    <phoneticPr fontId="8" type="noConversion"/>
  </si>
  <si>
    <t>百货大楼/ 供销超市</t>
    <phoneticPr fontId="8" type="noConversion"/>
  </si>
  <si>
    <t>红旗家电城</t>
    <phoneticPr fontId="8" type="noConversion"/>
  </si>
  <si>
    <t>人民医院</t>
    <phoneticPr fontId="8" type="noConversion"/>
  </si>
  <si>
    <t>正康药店/平安堂药店</t>
    <phoneticPr fontId="8" type="noConversion"/>
  </si>
  <si>
    <t>★★★</t>
    <phoneticPr fontId="8" type="noConversion"/>
  </si>
  <si>
    <t>J943020011</t>
    <phoneticPr fontId="8" type="noConversion"/>
  </si>
  <si>
    <t>红星美凯龙/天元建材大市场</t>
  </si>
  <si>
    <t>职教城（铁道学院/汽车工程职业学校</t>
  </si>
  <si>
    <t>J943020020</t>
    <phoneticPr fontId="8" type="noConversion"/>
  </si>
  <si>
    <t>红港建材市场/天元建材市场/白石港建材大市场/中南建材批发市场</t>
  </si>
  <si>
    <t>湖南工业大学</t>
  </si>
  <si>
    <t>大学城</t>
    <phoneticPr fontId="8" type="noConversion"/>
  </si>
  <si>
    <t>√</t>
    <phoneticPr fontId="8" type="noConversion"/>
  </si>
  <si>
    <t>√</t>
    <phoneticPr fontId="8" type="noConversion"/>
  </si>
  <si>
    <t>斗门区</t>
  </si>
  <si>
    <t>湖心路</t>
    <phoneticPr fontId="8" type="noConversion"/>
  </si>
  <si>
    <t>√</t>
    <phoneticPr fontId="8" type="noConversion"/>
  </si>
  <si>
    <t>才知大厦、富山商业、时代香海彼岸、井岸 - SOHO</t>
    <phoneticPr fontId="8" type="noConversion"/>
  </si>
  <si>
    <t>斗门装饰城、友邦五金装饰</t>
    <phoneticPr fontId="8" type="noConversion"/>
  </si>
  <si>
    <t>暨南大学、中山大学、珠海广播电视大学、珠海城市职业技术学院</t>
    <phoneticPr fontId="8" type="noConversion"/>
  </si>
  <si>
    <t>J942010124</t>
    <phoneticPr fontId="8" type="noConversion"/>
  </si>
  <si>
    <t>洪山区</t>
    <phoneticPr fontId="8" type="noConversion"/>
  </si>
  <si>
    <t>光谷新世界中心</t>
    <phoneticPr fontId="8" type="noConversion"/>
  </si>
  <si>
    <t>武汉K11百丽宫影院城</t>
    <phoneticPr fontId="4" type="noConversion"/>
  </si>
  <si>
    <t>√</t>
    <phoneticPr fontId="8" type="noConversion"/>
  </si>
  <si>
    <t>郑州市星影迷国际影城</t>
    <phoneticPr fontId="8" type="noConversion"/>
  </si>
  <si>
    <t>喜满客缤润汇联和影城</t>
    <phoneticPr fontId="8" type="noConversion"/>
  </si>
  <si>
    <t>J932060079</t>
    <phoneticPr fontId="8" type="noConversion"/>
  </si>
  <si>
    <t>鸿鸣金属广场</t>
  </si>
  <si>
    <t>郑州市悦影绘影城</t>
    <phoneticPr fontId="4" type="noConversion"/>
  </si>
  <si>
    <t>√</t>
    <phoneticPr fontId="8" type="noConversion"/>
  </si>
  <si>
    <t>★★</t>
    <phoneticPr fontId="8" type="noConversion"/>
  </si>
  <si>
    <t>√</t>
    <phoneticPr fontId="8" type="noConversion"/>
  </si>
  <si>
    <t>武汉工程科技学院</t>
  </si>
  <si>
    <t>湖北武汉市高德国际影城</t>
    <phoneticPr fontId="4" type="noConversion"/>
  </si>
  <si>
    <t>1,2,3,4,5</t>
    <phoneticPr fontId="8" type="noConversion"/>
  </si>
  <si>
    <t>湖北经济学院</t>
  </si>
  <si>
    <t>奥特莱斯</t>
    <phoneticPr fontId="8" type="noConversion"/>
  </si>
  <si>
    <t>√</t>
    <phoneticPr fontId="8" type="noConversion"/>
  </si>
  <si>
    <t>盈石广场</t>
    <phoneticPr fontId="8" type="noConversion"/>
  </si>
  <si>
    <t>√</t>
    <phoneticPr fontId="8" type="noConversion"/>
  </si>
  <si>
    <t>南昌市</t>
    <phoneticPr fontId="8" type="noConversion"/>
  </si>
  <si>
    <t>J933080023</t>
    <phoneticPr fontId="8" type="noConversion"/>
  </si>
  <si>
    <t>开化县</t>
  </si>
  <si>
    <t>√</t>
    <phoneticPr fontId="8" type="noConversion"/>
  </si>
  <si>
    <t>J933080016</t>
    <phoneticPr fontId="8" type="noConversion"/>
  </si>
  <si>
    <t>景文百货</t>
  </si>
  <si>
    <t>龙游县</t>
  </si>
  <si>
    <t>东方广场</t>
  </si>
  <si>
    <t>衢江区</t>
  </si>
  <si>
    <t>J932050015</t>
    <phoneticPr fontId="8" type="noConversion"/>
  </si>
  <si>
    <t>1,2,3,4,5,6</t>
    <phoneticPr fontId="8" type="noConversion"/>
  </si>
  <si>
    <t>太阳广场</t>
  </si>
  <si>
    <t>苏州市</t>
    <phoneticPr fontId="8" type="noConversion"/>
  </si>
  <si>
    <t>中影星耀国际影城（深圳大学城店）</t>
  </si>
  <si>
    <t>武汉K11百丽宫影院城</t>
  </si>
  <si>
    <t>高景活力影城</t>
  </si>
  <si>
    <t>中影佰纳影城珠海店</t>
  </si>
  <si>
    <t>晋城嘉域国际影城（金辇店）</t>
  </si>
  <si>
    <t>晋城嘉域国际影城（国贸店）</t>
  </si>
  <si>
    <t>晋城嘉域国际影城（高平店）</t>
  </si>
  <si>
    <t>株洲中传国际影城</t>
  </si>
  <si>
    <t>株洲银熊国际影城</t>
  </si>
  <si>
    <t>J911010207</t>
    <phoneticPr fontId="8" type="noConversion"/>
  </si>
  <si>
    <t>北京市</t>
    <phoneticPr fontId="8" type="noConversion"/>
  </si>
  <si>
    <t>√</t>
    <phoneticPr fontId="8" type="noConversion"/>
  </si>
  <si>
    <t>1,2,3,4,5,6,7,8</t>
    <phoneticPr fontId="8" type="noConversion"/>
  </si>
  <si>
    <t>北京丰台区南四环西路76号花乡奥莱村13号楼三层四层</t>
    <phoneticPr fontId="8" type="noConversion"/>
  </si>
  <si>
    <t>J944030241</t>
    <phoneticPr fontId="8" type="noConversion"/>
  </si>
  <si>
    <t>广东省</t>
    <phoneticPr fontId="8" type="noConversion"/>
  </si>
  <si>
    <t>深圳市中影星耀国际影城(深圳大学城店)</t>
    <phoneticPr fontId="4" type="noConversion"/>
  </si>
  <si>
    <t>1,2,3,4,5,6,7,8,9,10</t>
    <phoneticPr fontId="8" type="noConversion"/>
  </si>
  <si>
    <t>J942010035</t>
    <phoneticPr fontId="8" type="noConversion"/>
  </si>
  <si>
    <t>湖北省</t>
    <phoneticPr fontId="8" type="noConversion"/>
  </si>
  <si>
    <t>高德国际影城(江夏店)</t>
    <phoneticPr fontId="4" type="noConversion"/>
  </si>
  <si>
    <t>√</t>
    <phoneticPr fontId="8" type="noConversion"/>
  </si>
  <si>
    <t>1,2,3,4,5,6,7</t>
    <phoneticPr fontId="8" type="noConversion"/>
  </si>
  <si>
    <t>新中百广场</t>
    <phoneticPr fontId="8" type="noConversion"/>
  </si>
  <si>
    <t>中百电器</t>
    <phoneticPr fontId="8" type="noConversion"/>
  </si>
  <si>
    <t>协和江南医院</t>
    <phoneticPr fontId="8" type="noConversion"/>
  </si>
  <si>
    <t>J942010024</t>
    <phoneticPr fontId="8" type="noConversion"/>
  </si>
  <si>
    <t>湖北省</t>
    <phoneticPr fontId="8" type="noConversion"/>
  </si>
  <si>
    <t>1,2,3,4,5</t>
    <phoneticPr fontId="8" type="noConversion"/>
  </si>
  <si>
    <t>阳光时尚商业街</t>
    <phoneticPr fontId="8" type="noConversion"/>
  </si>
  <si>
    <t>武汉大学人民医院</t>
    <phoneticPr fontId="8" type="noConversion"/>
  </si>
  <si>
    <t>张家港世纪天华电影城</t>
    <phoneticPr fontId="4" type="noConversion"/>
  </si>
  <si>
    <t>J932050022</t>
    <phoneticPr fontId="8" type="noConversion"/>
  </si>
  <si>
    <t>江苏省</t>
    <phoneticPr fontId="8" type="noConversion"/>
  </si>
  <si>
    <t>张家港世纪环球电影城</t>
    <phoneticPr fontId="4" type="noConversion"/>
  </si>
  <si>
    <t>★★</t>
    <phoneticPr fontId="8" type="noConversion"/>
  </si>
  <si>
    <t>1,2,3,4,5,6,7,8,9,10</t>
    <phoneticPr fontId="8" type="noConversion"/>
  </si>
  <si>
    <t>J961010075</t>
    <phoneticPr fontId="8" type="noConversion"/>
  </si>
  <si>
    <t>西安高景国际影城(纺织城店)</t>
    <phoneticPr fontId="4" type="noConversion"/>
  </si>
  <si>
    <t>★★★</t>
    <phoneticPr fontId="8" type="noConversion"/>
  </si>
  <si>
    <t>万兴广场，秋林公司</t>
    <phoneticPr fontId="8" type="noConversion"/>
  </si>
  <si>
    <t>华润万家</t>
    <phoneticPr fontId="8" type="noConversion"/>
  </si>
  <si>
    <t>苏宁电器</t>
    <phoneticPr fontId="8" type="noConversion"/>
  </si>
  <si>
    <t>唐都医院</t>
    <phoneticPr fontId="8" type="noConversion"/>
  </si>
  <si>
    <t>J961010022</t>
    <phoneticPr fontId="8" type="noConversion"/>
  </si>
  <si>
    <t>陕西省</t>
    <phoneticPr fontId="8" type="noConversion"/>
  </si>
  <si>
    <t>临潼区高景活力影城</t>
    <phoneticPr fontId="4" type="noConversion"/>
  </si>
  <si>
    <t>苏宁易购</t>
    <phoneticPr fontId="8" type="noConversion"/>
  </si>
  <si>
    <t>华润万家</t>
    <phoneticPr fontId="8" type="noConversion"/>
  </si>
  <si>
    <t>国美电器</t>
    <phoneticPr fontId="8" type="noConversion"/>
  </si>
  <si>
    <t>J941010089</t>
    <phoneticPr fontId="8" type="noConversion"/>
  </si>
  <si>
    <t>河南省</t>
    <phoneticPr fontId="8" type="noConversion"/>
  </si>
  <si>
    <t>√</t>
    <phoneticPr fontId="8" type="noConversion"/>
  </si>
  <si>
    <t>1,2,3,4,5,6,7,8</t>
    <phoneticPr fontId="8" type="noConversion"/>
  </si>
  <si>
    <t>华强广场</t>
    <phoneticPr fontId="8" type="noConversion"/>
  </si>
  <si>
    <t>丹尼斯</t>
    <phoneticPr fontId="8" type="noConversion"/>
  </si>
  <si>
    <t>大学科技园</t>
    <phoneticPr fontId="8" type="noConversion"/>
  </si>
  <si>
    <t>浙江省</t>
    <phoneticPr fontId="8" type="noConversion"/>
  </si>
  <si>
    <t>衢州新天地影城</t>
    <phoneticPr fontId="4" type="noConversion"/>
  </si>
  <si>
    <t>1,2,3,4,5,6,7,8</t>
    <phoneticPr fontId="8" type="noConversion"/>
  </si>
  <si>
    <t>J933080019</t>
    <phoneticPr fontId="8" type="noConversion"/>
  </si>
  <si>
    <t>浙江省</t>
    <phoneticPr fontId="8" type="noConversion"/>
  </si>
  <si>
    <t>衢州市龙游神画巨幕影城</t>
    <phoneticPr fontId="4" type="noConversion"/>
  </si>
  <si>
    <t>★</t>
    <phoneticPr fontId="8" type="noConversion"/>
  </si>
  <si>
    <t>1,2,3,4,5,6,7,8</t>
    <phoneticPr fontId="8" type="noConversion"/>
  </si>
  <si>
    <t>J933080010</t>
    <phoneticPr fontId="8" type="noConversion"/>
  </si>
  <si>
    <t>浙江省</t>
    <phoneticPr fontId="8" type="noConversion"/>
  </si>
  <si>
    <t>衢州中影星美国际影城</t>
    <phoneticPr fontId="4" type="noConversion"/>
  </si>
  <si>
    <t>★</t>
    <phoneticPr fontId="8" type="noConversion"/>
  </si>
  <si>
    <t>√</t>
    <phoneticPr fontId="8" type="noConversion"/>
  </si>
  <si>
    <t>1,2,3,4,5,6,7,8</t>
    <phoneticPr fontId="8" type="noConversion"/>
  </si>
  <si>
    <t>江苏省</t>
    <phoneticPr fontId="8" type="noConversion"/>
  </si>
  <si>
    <t>南通华强心悦绘大地影城</t>
    <phoneticPr fontId="4" type="noConversion"/>
  </si>
  <si>
    <t>★★</t>
    <phoneticPr fontId="8" type="noConversion"/>
  </si>
  <si>
    <t>√</t>
    <phoneticPr fontId="8" type="noConversion"/>
  </si>
  <si>
    <t>华强广场，鸿鸣摩尔广场、五洲国际</t>
    <phoneticPr fontId="8" type="noConversion"/>
  </si>
  <si>
    <t>大润发超市</t>
    <phoneticPr fontId="8" type="noConversion"/>
  </si>
  <si>
    <t>J944040029</t>
    <phoneticPr fontId="8" type="noConversion"/>
  </si>
  <si>
    <t>广东省</t>
    <phoneticPr fontId="8" type="noConversion"/>
  </si>
  <si>
    <t>珠海市中影佰纳影城(斗门店)</t>
    <phoneticPr fontId="4" type="noConversion"/>
  </si>
  <si>
    <t>1,2,3,5,6,7,8</t>
    <phoneticPr fontId="8" type="noConversion"/>
  </si>
  <si>
    <t>家和城、益百家超市</t>
    <phoneticPr fontId="8" type="noConversion"/>
  </si>
  <si>
    <t>佳乐福生活超市、佳乐福生活超市红旗中心广场</t>
    <phoneticPr fontId="8" type="noConversion"/>
  </si>
  <si>
    <t>财荣家电、国美、苏宁</t>
    <phoneticPr fontId="8" type="noConversion"/>
  </si>
  <si>
    <t>井岸电脑城、超凡电脑城、中田数码城</t>
    <phoneticPr fontId="8" type="noConversion"/>
  </si>
  <si>
    <t>井岸医院、侨立中医院、平沙医院、方华医院、人民医院、红旗医院</t>
    <phoneticPr fontId="8" type="noConversion"/>
  </si>
  <si>
    <t>嘉伦光彩、济生医药、万青医药、康鸣大药房</t>
    <phoneticPr fontId="8" type="noConversion"/>
  </si>
  <si>
    <t>J914050012</t>
    <phoneticPr fontId="8" type="noConversion"/>
  </si>
  <si>
    <t>晋城嘉域国际影城</t>
    <phoneticPr fontId="4" type="noConversion"/>
  </si>
  <si>
    <t>J914050001</t>
    <phoneticPr fontId="8" type="noConversion"/>
  </si>
  <si>
    <t>晋城嘉域国际影城(国贸店)</t>
    <phoneticPr fontId="4" type="noConversion"/>
  </si>
  <si>
    <t>★★★</t>
    <phoneticPr fontId="8" type="noConversion"/>
  </si>
  <si>
    <t>√</t>
    <phoneticPr fontId="8" type="noConversion"/>
  </si>
  <si>
    <t>1,2,3,4,5</t>
    <phoneticPr fontId="8" type="noConversion"/>
  </si>
  <si>
    <t>J936010052</t>
    <phoneticPr fontId="8" type="noConversion"/>
  </si>
  <si>
    <t>江西省</t>
    <phoneticPr fontId="8" type="noConversion"/>
  </si>
  <si>
    <t>1,2,3,4,5,6,7,8,9</t>
    <phoneticPr fontId="8" type="noConversion"/>
  </si>
  <si>
    <t>湖南省</t>
    <phoneticPr fontId="8" type="noConversion"/>
  </si>
  <si>
    <t>株洲市中传国际影城</t>
    <phoneticPr fontId="4" type="noConversion"/>
  </si>
  <si>
    <t>★★★</t>
    <phoneticPr fontId="8" type="noConversion"/>
  </si>
  <si>
    <t>√</t>
    <phoneticPr fontId="8" type="noConversion"/>
  </si>
  <si>
    <t>1,2,3,4,5,6</t>
    <phoneticPr fontId="8" type="noConversion"/>
  </si>
  <si>
    <t>美的时代广场</t>
    <phoneticPr fontId="8" type="noConversion"/>
  </si>
  <si>
    <t>麦德龙</t>
    <phoneticPr fontId="8" type="noConversion"/>
  </si>
  <si>
    <t>国美电器</t>
    <phoneticPr fontId="8" type="noConversion"/>
  </si>
  <si>
    <t>市中心医院/骨伤科医院</t>
    <phoneticPr fontId="8" type="noConversion"/>
  </si>
  <si>
    <t>千金大药房/百姓大药</t>
    <phoneticPr fontId="8" type="noConversion"/>
  </si>
  <si>
    <t>株洲市银熊国际影城</t>
    <phoneticPr fontId="4" type="noConversion"/>
  </si>
  <si>
    <t>1,2,3,4,5,6,7,8,9</t>
    <phoneticPr fontId="8" type="noConversion"/>
  </si>
  <si>
    <t>家润多广场/王府井百货</t>
    <phoneticPr fontId="8" type="noConversion"/>
  </si>
  <si>
    <t>株百超市</t>
    <phoneticPr fontId="8" type="noConversion"/>
  </si>
  <si>
    <t>株百电器</t>
    <phoneticPr fontId="8" type="noConversion"/>
  </si>
  <si>
    <t>湘银电脑大市场/中房电脑大市场</t>
    <phoneticPr fontId="8" type="noConversion"/>
  </si>
  <si>
    <t>省直中医院/市人民院</t>
    <phoneticPr fontId="8" type="noConversion"/>
  </si>
  <si>
    <t>J961010090</t>
    <phoneticPr fontId="8" type="noConversion"/>
  </si>
  <si>
    <t>陕西省</t>
    <phoneticPr fontId="8" type="noConversion"/>
  </si>
  <si>
    <t>群光广场</t>
    <phoneticPr fontId="8" type="noConversion"/>
  </si>
  <si>
    <t>西安市沃美影城</t>
    <phoneticPr fontId="4" type="noConversion"/>
  </si>
  <si>
    <t>√</t>
    <phoneticPr fontId="8" type="noConversion"/>
  </si>
  <si>
    <t>1,2,3,4,5,6,7,8,9</t>
    <phoneticPr fontId="8" type="noConversion"/>
  </si>
  <si>
    <t>J934080024</t>
    <phoneticPr fontId="8" type="noConversion"/>
  </si>
  <si>
    <t>百联购物中心</t>
    <phoneticPr fontId="8" type="noConversion"/>
  </si>
  <si>
    <t>J944120016</t>
    <phoneticPr fontId="8" type="noConversion"/>
  </si>
  <si>
    <t>广东省</t>
    <phoneticPr fontId="8" type="noConversion"/>
  </si>
  <si>
    <t>好世界商圈</t>
    <phoneticPr fontId="8" type="noConversion"/>
  </si>
  <si>
    <t>肇庆市左岸影城</t>
    <phoneticPr fontId="4" type="noConversion"/>
  </si>
  <si>
    <t>1,2,3,4,5,6,7,8,9,10,11</t>
    <phoneticPr fontId="8" type="noConversion"/>
  </si>
  <si>
    <t>广发大厦</t>
  </si>
  <si>
    <t>肇庆学院</t>
  </si>
  <si>
    <t>高要区人民医院</t>
  </si>
  <si>
    <t>邦建</t>
  </si>
  <si>
    <t>J944530011</t>
    <phoneticPr fontId="8" type="noConversion"/>
  </si>
  <si>
    <t>云浮市</t>
  </si>
  <si>
    <t>云城区</t>
  </si>
  <si>
    <t>东方时代广场</t>
    <phoneticPr fontId="8" type="noConversion"/>
  </si>
  <si>
    <t>广东省云浮市左岸影城</t>
    <phoneticPr fontId="4" type="noConversion"/>
  </si>
  <si>
    <t>1,2,3,4,5,6,7,vip</t>
    <phoneticPr fontId="8" type="noConversion"/>
  </si>
  <si>
    <t>东方时代广场</t>
  </si>
  <si>
    <t>J915030006</t>
    <phoneticPr fontId="8" type="noConversion"/>
  </si>
  <si>
    <t>内蒙古自治区</t>
    <phoneticPr fontId="8" type="noConversion"/>
  </si>
  <si>
    <t>乌海市</t>
  </si>
  <si>
    <t>海勃湾区</t>
  </si>
  <si>
    <t>大悦城</t>
    <phoneticPr fontId="8" type="noConversion"/>
  </si>
  <si>
    <t>乌海大都汇国际影城</t>
    <phoneticPr fontId="4" type="noConversion"/>
  </si>
  <si>
    <t>★★</t>
    <phoneticPr fontId="8" type="noConversion"/>
  </si>
  <si>
    <t>√</t>
    <phoneticPr fontId="8" type="noConversion"/>
  </si>
  <si>
    <t>1,2,3,4,5,6,vip</t>
    <phoneticPr fontId="8" type="noConversion"/>
  </si>
  <si>
    <t>供电局</t>
  </si>
  <si>
    <t>通用时代商城、大悦城</t>
  </si>
  <si>
    <t>新百超市</t>
  </si>
  <si>
    <t>五完小（小学）</t>
  </si>
  <si>
    <t>王峰医院</t>
  </si>
  <si>
    <t>药店三个</t>
  </si>
  <si>
    <t>江苏省</t>
    <phoneticPr fontId="8" type="noConversion"/>
  </si>
  <si>
    <t>商和广场</t>
    <phoneticPr fontId="8" type="noConversion"/>
  </si>
  <si>
    <t>海门左岸新干线影城</t>
    <phoneticPr fontId="4" type="noConversion"/>
  </si>
  <si>
    <t>★★</t>
    <phoneticPr fontId="8" type="noConversion"/>
  </si>
  <si>
    <t>√</t>
    <phoneticPr fontId="8" type="noConversion"/>
  </si>
  <si>
    <t>1,2,3,4,5,6,7</t>
    <phoneticPr fontId="8" type="noConversion"/>
  </si>
  <si>
    <t>商和广场，文峰百货、中南国际城</t>
  </si>
  <si>
    <t>北上海建材城</t>
  </si>
  <si>
    <t>海门人民医院</t>
  </si>
  <si>
    <t>佛山丽影国际影城</t>
    <phoneticPr fontId="4" type="noConversion"/>
  </si>
  <si>
    <t>√</t>
    <phoneticPr fontId="8" type="noConversion"/>
  </si>
  <si>
    <t>林氏木业</t>
  </si>
  <si>
    <t>福建省</t>
    <phoneticPr fontId="8" type="noConversion"/>
  </si>
  <si>
    <t>德辉广场</t>
    <phoneticPr fontId="8" type="noConversion"/>
  </si>
  <si>
    <t>石狮德辉电影城</t>
    <phoneticPr fontId="4" type="noConversion"/>
  </si>
  <si>
    <t>★★</t>
    <phoneticPr fontId="8" type="noConversion"/>
  </si>
  <si>
    <t>1,2,3,4,5,6</t>
    <phoneticPr fontId="8" type="noConversion"/>
  </si>
  <si>
    <t>J944030014</t>
    <phoneticPr fontId="8" type="noConversion"/>
  </si>
  <si>
    <t>广东省</t>
    <phoneticPr fontId="8" type="noConversion"/>
  </si>
  <si>
    <t>坂田</t>
    <phoneticPr fontId="8" type="noConversion"/>
  </si>
  <si>
    <t>南国艺恒国际影城坂田店</t>
    <phoneticPr fontId="4" type="noConversion"/>
  </si>
  <si>
    <t>√</t>
    <phoneticPr fontId="8" type="noConversion"/>
  </si>
  <si>
    <t>1,2,3,4,5,6,7,8,9,10</t>
    <phoneticPr fontId="8" type="noConversion"/>
  </si>
  <si>
    <t>J911010122</t>
    <phoneticPr fontId="8" type="noConversion"/>
  </si>
  <si>
    <t>北京市</t>
    <phoneticPr fontId="8" type="noConversion"/>
  </si>
  <si>
    <t>亚奥</t>
    <phoneticPr fontId="8" type="noConversion"/>
  </si>
  <si>
    <t>中国科学技术馆巨幕影院</t>
    <phoneticPr fontId="4" type="noConversion"/>
  </si>
  <si>
    <t>4D,巨幕</t>
    <phoneticPr fontId="8" type="noConversion"/>
  </si>
  <si>
    <t>北京市朝阳区北辰东路5号</t>
    <phoneticPr fontId="8" type="noConversion"/>
  </si>
  <si>
    <t>J911010048</t>
    <phoneticPr fontId="8" type="noConversion"/>
  </si>
  <si>
    <t>北京市</t>
    <phoneticPr fontId="8" type="noConversion"/>
  </si>
  <si>
    <t>绿地商业中心</t>
    <phoneticPr fontId="8" type="noConversion"/>
  </si>
  <si>
    <t>北京保利国际影城(大兴金星店)</t>
    <phoneticPr fontId="4" type="noConversion"/>
  </si>
  <si>
    <t>1,2,3,4,5,6,7,8</t>
    <phoneticPr fontId="8" type="noConversion"/>
  </si>
  <si>
    <t>北京市大兴区金星西路3号绿地缤纷城购物中心4层</t>
    <phoneticPr fontId="8" type="noConversion"/>
  </si>
  <si>
    <t>J911010103</t>
    <phoneticPr fontId="8" type="noConversion"/>
  </si>
  <si>
    <t>东坝</t>
    <phoneticPr fontId="8" type="noConversion"/>
  </si>
  <si>
    <t>北京保利国际影城(东坝店)</t>
    <phoneticPr fontId="4" type="noConversion"/>
  </si>
  <si>
    <t>北京市朝阳区东坝中路38号金隅嘉品MALL5层</t>
    <phoneticPr fontId="8" type="noConversion"/>
  </si>
  <si>
    <t>北京耀莱成龙影城（花乡店）</t>
  </si>
  <si>
    <t>张家港世纪天华电影城</t>
  </si>
  <si>
    <t>张家港世纪环球电影城</t>
  </si>
  <si>
    <t>郑州悦影绘影城</t>
  </si>
  <si>
    <t>衢州开化金百汇店</t>
  </si>
  <si>
    <t>衢州新天地影城</t>
  </si>
  <si>
    <t>衢州市龙游神画巨幕影城</t>
  </si>
  <si>
    <t>衢州中影星美国际影城</t>
  </si>
  <si>
    <t>南通华强心悦绘大地影城</t>
  </si>
  <si>
    <t>耀莱成龙国际影城（八一广场店）</t>
  </si>
  <si>
    <t>J932060076</t>
  </si>
  <si>
    <t>J944060032</t>
  </si>
  <si>
    <t>J935050006</t>
  </si>
  <si>
    <t>POLYMAX厅,2,达世行厅,4,5,6,7</t>
    <phoneticPr fontId="8" type="noConversion"/>
  </si>
  <si>
    <t>POLYMAX厅,2,达世行厅,4,5,6,7</t>
    <phoneticPr fontId="8" type="noConversion"/>
  </si>
  <si>
    <t>POLYMAX厅</t>
    <phoneticPr fontId="8" type="noConversion"/>
  </si>
  <si>
    <t>4D</t>
    <phoneticPr fontId="8" type="noConversion"/>
  </si>
  <si>
    <t>4D,巨幕</t>
    <phoneticPr fontId="8" type="noConversion"/>
  </si>
  <si>
    <t>巨幕</t>
    <phoneticPr fontId="8" type="noConversion"/>
  </si>
  <si>
    <t>vip</t>
    <phoneticPr fontId="8" type="noConversion"/>
  </si>
  <si>
    <t>保利国际影城中国科技馆店</t>
  </si>
  <si>
    <t>保利国际影城北京缤纷城店</t>
  </si>
  <si>
    <t>保利国际影城北京东坝店</t>
  </si>
  <si>
    <t>南国艺恒国际影城坂田店</t>
  </si>
  <si>
    <t>西安沃美影城</t>
  </si>
  <si>
    <t>海门左岸电影院有限公司</t>
  </si>
  <si>
    <t>广东省佛山市丽影国际影城</t>
  </si>
  <si>
    <t>云浮左岸影城</t>
  </si>
  <si>
    <t>石狮左岸电影城</t>
  </si>
  <si>
    <t>SFC上影影城（百联安庆店）</t>
  </si>
  <si>
    <t>乌海左岸影城</t>
  </si>
  <si>
    <t>J952010037</t>
    <phoneticPr fontId="8" type="noConversion"/>
  </si>
  <si>
    <t>贵州省</t>
    <phoneticPr fontId="8" type="noConversion"/>
  </si>
  <si>
    <t>云岩区</t>
  </si>
  <si>
    <t>中天未来方舟</t>
    <phoneticPr fontId="8" type="noConversion"/>
  </si>
  <si>
    <t>贵阳市越界影城(未来方舟店)</t>
    <phoneticPr fontId="4" type="noConversion"/>
  </si>
  <si>
    <t>√</t>
    <phoneticPr fontId="8" type="noConversion"/>
  </si>
  <si>
    <t>1,2,3,4,5,6,7,8,9</t>
    <phoneticPr fontId="8" type="noConversion"/>
  </si>
  <si>
    <t>J950010218</t>
    <phoneticPr fontId="8" type="noConversion"/>
  </si>
  <si>
    <t>重庆市</t>
    <phoneticPr fontId="8" type="noConversion"/>
  </si>
  <si>
    <t>渝中区越界影城(解放碑店)</t>
    <phoneticPr fontId="4" type="noConversion"/>
  </si>
  <si>
    <t>【独家】</t>
    <phoneticPr fontId="8" type="noConversion"/>
  </si>
  <si>
    <t>√</t>
    <phoneticPr fontId="8" type="noConversion"/>
  </si>
  <si>
    <t>1,2,3,4,5,6,7,8,9</t>
    <phoneticPr fontId="8" type="noConversion"/>
  </si>
  <si>
    <t>√</t>
    <phoneticPr fontId="8" type="noConversion"/>
  </si>
  <si>
    <t>J965010005</t>
    <phoneticPr fontId="8" type="noConversion"/>
  </si>
  <si>
    <t>新疆维吾尔自治区</t>
    <phoneticPr fontId="8" type="noConversion"/>
  </si>
  <si>
    <t>小西门</t>
    <phoneticPr fontId="8" type="noConversion"/>
  </si>
  <si>
    <t>星辉电影公园</t>
    <phoneticPr fontId="4" type="noConversion"/>
  </si>
  <si>
    <t>1,2,3,4,5,6,7,8,9,10</t>
    <phoneticPr fontId="8" type="noConversion"/>
  </si>
  <si>
    <t>光明路时代广场负一层</t>
    <phoneticPr fontId="8" type="noConversion"/>
  </si>
  <si>
    <t>金融，消费区</t>
  </si>
  <si>
    <t>六家商场，购物商圈</t>
  </si>
  <si>
    <t>国美，苏宁</t>
  </si>
  <si>
    <t>市中医院，儿童医院等</t>
  </si>
  <si>
    <t>嵊州市</t>
  </si>
  <si>
    <t>上海联和院线</t>
    <phoneticPr fontId="8" type="noConversion"/>
  </si>
  <si>
    <t>新疆公司</t>
  </si>
  <si>
    <t>J952010039</t>
    <phoneticPr fontId="8" type="noConversion"/>
  </si>
  <si>
    <t>清镇市</t>
  </si>
  <si>
    <t>时光贵州</t>
    <phoneticPr fontId="8" type="noConversion"/>
  </si>
  <si>
    <t>【独家】</t>
    <phoneticPr fontId="8" type="noConversion"/>
  </si>
  <si>
    <t>√</t>
    <phoneticPr fontId="8" type="noConversion"/>
  </si>
  <si>
    <t>上海联和院线</t>
    <phoneticPr fontId="8" type="noConversion"/>
  </si>
  <si>
    <t>1,2,3,4,5</t>
    <phoneticPr fontId="8" type="noConversion"/>
  </si>
  <si>
    <t>J944190124</t>
    <phoneticPr fontId="8" type="noConversion"/>
  </si>
  <si>
    <t>环球经贸中心</t>
    <phoneticPr fontId="8" type="noConversion"/>
  </si>
  <si>
    <t>东莞市嘉兆文投影城</t>
    <phoneticPr fontId="4" type="noConversion"/>
  </si>
  <si>
    <t>上海联和院线</t>
    <phoneticPr fontId="8" type="noConversion"/>
  </si>
  <si>
    <t>J931010306</t>
    <phoneticPr fontId="8" type="noConversion"/>
  </si>
  <si>
    <t>上海市</t>
    <phoneticPr fontId="8" type="noConversion"/>
  </si>
  <si>
    <t>唐镇</t>
    <phoneticPr fontId="8" type="noConversion"/>
  </si>
  <si>
    <t>【独家】</t>
    <phoneticPr fontId="8" type="noConversion"/>
  </si>
  <si>
    <t>√</t>
    <phoneticPr fontId="8" type="noConversion"/>
  </si>
  <si>
    <t>J933070056</t>
    <phoneticPr fontId="8" type="noConversion"/>
  </si>
  <si>
    <t>义乌市上影X-cinema影城</t>
    <phoneticPr fontId="4" type="noConversion"/>
  </si>
  <si>
    <t>★★</t>
    <phoneticPr fontId="8" type="noConversion"/>
  </si>
  <si>
    <t>√</t>
    <phoneticPr fontId="8" type="noConversion"/>
  </si>
  <si>
    <t>1,2,3,4,5,6,7,8</t>
    <phoneticPr fontId="8" type="noConversion"/>
  </si>
  <si>
    <t>J931010192</t>
    <phoneticPr fontId="8" type="noConversion"/>
  </si>
  <si>
    <t>老闵行</t>
    <phoneticPr fontId="8" type="noConversion"/>
  </si>
  <si>
    <t>上海保利国际影城(江川店)</t>
    <phoneticPr fontId="4" type="noConversion"/>
  </si>
  <si>
    <t>√</t>
    <phoneticPr fontId="8" type="noConversion"/>
  </si>
  <si>
    <t>保利万和</t>
    <phoneticPr fontId="8" type="noConversion"/>
  </si>
  <si>
    <t>2,3,4,5,6,7,8</t>
    <phoneticPr fontId="8" type="noConversion"/>
  </si>
  <si>
    <t>1层永辉超市</t>
  </si>
  <si>
    <t>第五人民医院</t>
  </si>
  <si>
    <t>J934010052</t>
    <phoneticPr fontId="8" type="noConversion"/>
  </si>
  <si>
    <t>安粮国贸中心</t>
    <phoneticPr fontId="8" type="noConversion"/>
  </si>
  <si>
    <t>保利国际影城(安粮国贸店)</t>
    <phoneticPr fontId="4" type="noConversion"/>
  </si>
  <si>
    <t>【独家】</t>
    <phoneticPr fontId="8" type="noConversion"/>
  </si>
  <si>
    <t>保利万和</t>
    <phoneticPr fontId="8" type="noConversion"/>
  </si>
  <si>
    <t>安粮国贸中心</t>
  </si>
  <si>
    <t>负一层天润多超市</t>
  </si>
  <si>
    <t>越界影城重庆解放碑店</t>
  </si>
  <si>
    <t>越界影城贵阳未来方舟店</t>
  </si>
  <si>
    <t>星辉电影公园</t>
  </si>
  <si>
    <t>新华国际影城邳州新苏店</t>
    <phoneticPr fontId="8" type="noConversion"/>
  </si>
  <si>
    <t>晶茂不得发布医疗，美容类行业广告及其他影院类广告</t>
    <phoneticPr fontId="8" type="noConversion"/>
  </si>
  <si>
    <t>J932010092</t>
    <phoneticPr fontId="8" type="noConversion"/>
  </si>
  <si>
    <t>江苏省</t>
    <phoneticPr fontId="8" type="noConversion"/>
  </si>
  <si>
    <t>南京浦口影谋联和影城</t>
    <phoneticPr fontId="4" type="noConversion"/>
  </si>
  <si>
    <t>√</t>
    <phoneticPr fontId="8" type="noConversion"/>
  </si>
  <si>
    <t>J931010275</t>
    <phoneticPr fontId="8" type="noConversion"/>
  </si>
  <si>
    <t>上海市</t>
    <phoneticPr fontId="8" type="noConversion"/>
  </si>
  <si>
    <t>/</t>
    <phoneticPr fontId="8" type="noConversion"/>
  </si>
  <si>
    <t>上海市虹口区英皇UA电影城上海瑞虹天地</t>
    <phoneticPr fontId="4" type="noConversion"/>
  </si>
  <si>
    <t>【独家】</t>
    <phoneticPr fontId="8" type="noConversion"/>
  </si>
  <si>
    <t>√</t>
    <phoneticPr fontId="8" type="noConversion"/>
  </si>
  <si>
    <t>完美世界院线</t>
    <phoneticPr fontId="8" type="noConversion"/>
  </si>
  <si>
    <t>1,2,3,4,5,6,7</t>
    <phoneticPr fontId="8" type="noConversion"/>
  </si>
  <si>
    <t>J931010055</t>
    <phoneticPr fontId="8" type="noConversion"/>
  </si>
  <si>
    <t>徐汇商圈</t>
    <phoneticPr fontId="8" type="noConversion"/>
  </si>
  <si>
    <t>星光映会</t>
    <phoneticPr fontId="4" type="noConversion"/>
  </si>
  <si>
    <t>SFC上影影城（唐镇阳光天地店）</t>
  </si>
  <si>
    <t>保利国际影城上海江川店</t>
  </si>
  <si>
    <t>东莞嘉兆文投影城（东城店）</t>
  </si>
  <si>
    <t>保利国际影城合肥安粮店</t>
  </si>
  <si>
    <t>义乌市上影X-cinema影城</t>
  </si>
  <si>
    <t>喜满客影城时光贵州店</t>
  </si>
  <si>
    <t>铜陵市</t>
    <phoneticPr fontId="8" type="noConversion"/>
  </si>
  <si>
    <t>烟台市</t>
    <phoneticPr fontId="4" type="noConversion"/>
  </si>
  <si>
    <t>衢州市</t>
    <phoneticPr fontId="8" type="noConversion"/>
  </si>
  <si>
    <t>1,2,3,4,5,6</t>
    <phoneticPr fontId="8" type="noConversion"/>
  </si>
  <si>
    <t>英皇UA电影城上海瑞虹天地</t>
  </si>
  <si>
    <t>上海星光映会影城</t>
  </si>
  <si>
    <t>南京江北上影影城</t>
  </si>
  <si>
    <t>历下区</t>
    <phoneticPr fontId="8" type="noConversion"/>
  </si>
  <si>
    <t>该影院装修中，暂时不能投放广告</t>
    <phoneticPr fontId="8" type="noConversion"/>
  </si>
  <si>
    <t>J944010046</t>
  </si>
  <si>
    <t>江南西</t>
    <phoneticPr fontId="28" type="noConversion"/>
  </si>
  <si>
    <t>金逸影城(海珠城IMAX店)</t>
  </si>
  <si>
    <t>广州金逸影城海珠城IMAX店</t>
    <phoneticPr fontId="8" type="noConversion"/>
  </si>
  <si>
    <t>1,2,4,6,7</t>
  </si>
  <si>
    <t>富力天域中心</t>
    <phoneticPr fontId="8" type="noConversion"/>
  </si>
  <si>
    <t>富力海珠城</t>
    <phoneticPr fontId="8" type="noConversion"/>
  </si>
  <si>
    <t>J950010020</t>
  </si>
  <si>
    <t>金逸影城(中交丽景店)</t>
  </si>
  <si>
    <t>重庆金逸影城中交丽景店</t>
  </si>
  <si>
    <t>新世纪百货</t>
    <phoneticPr fontId="8" type="noConversion"/>
  </si>
  <si>
    <t>重庆嘉裕国际影城华岩店</t>
    <phoneticPr fontId="8" type="noConversion"/>
  </si>
  <si>
    <t>永辉</t>
    <phoneticPr fontId="8" type="noConversion"/>
  </si>
  <si>
    <t>巴国城商圈</t>
    <phoneticPr fontId="8" type="noConversion"/>
  </si>
  <si>
    <t>重庆工商职业学院</t>
    <phoneticPr fontId="8" type="noConversion"/>
  </si>
  <si>
    <t>重庆双山医院</t>
    <phoneticPr fontId="8" type="noConversion"/>
  </si>
  <si>
    <t>J933010089</t>
  </si>
  <si>
    <t>西联</t>
    <phoneticPr fontId="28" type="noConversion"/>
  </si>
  <si>
    <t>杭州金逸影视(中心店)</t>
  </si>
  <si>
    <t>杭州金逸影城IMAX店</t>
  </si>
  <si>
    <t>√</t>
    <phoneticPr fontId="8" type="noConversion"/>
  </si>
  <si>
    <t>1,2,4,5,6,7,8,9,10,11,12,13</t>
  </si>
  <si>
    <t>中大银泰城</t>
    <phoneticPr fontId="8" type="noConversion"/>
  </si>
  <si>
    <t>银泰百货</t>
    <phoneticPr fontId="8" type="noConversion"/>
  </si>
  <si>
    <t>物美</t>
    <phoneticPr fontId="8" type="noConversion"/>
  </si>
  <si>
    <t>国美</t>
    <phoneticPr fontId="8" type="noConversion"/>
  </si>
  <si>
    <t>J935010016</t>
  </si>
  <si>
    <t>福州市</t>
    <phoneticPr fontId="8" type="noConversion"/>
  </si>
  <si>
    <t>王庄</t>
    <phoneticPr fontId="28" type="noConversion"/>
  </si>
  <si>
    <t>福州市紫阳金逸影城</t>
  </si>
  <si>
    <t>福州金逸影城紫阳店</t>
  </si>
  <si>
    <t>11,12</t>
  </si>
  <si>
    <t>国一大厦</t>
    <phoneticPr fontId="8" type="noConversion"/>
  </si>
  <si>
    <t>紫阳商贸中心</t>
    <phoneticPr fontId="8" type="noConversion"/>
  </si>
  <si>
    <t>苏宁</t>
    <phoneticPr fontId="8" type="noConversion"/>
  </si>
  <si>
    <t>中山医院</t>
    <phoneticPr fontId="8" type="noConversion"/>
  </si>
  <si>
    <t>J934010073</t>
    <phoneticPr fontId="8" type="noConversion"/>
  </si>
  <si>
    <t>安徽省</t>
    <phoneticPr fontId="8" type="noConversion"/>
  </si>
  <si>
    <t>翡翠湖商区</t>
    <phoneticPr fontId="8" type="noConversion"/>
  </si>
  <si>
    <t>合肥市金逸影城(星达城店)</t>
  </si>
  <si>
    <t>合肥金逸影城（星达城店）</t>
  </si>
  <si>
    <t>唐润大厦</t>
  </si>
  <si>
    <t>星达城商场、中环购物中心、</t>
  </si>
  <si>
    <t>红府超市</t>
  </si>
  <si>
    <t>联合电器、国美电器</t>
  </si>
  <si>
    <t>瑶海壹品建材家具城</t>
  </si>
  <si>
    <t>安徽艺术职业学院、合肥工业大学、安徽大学新校区</t>
    <phoneticPr fontId="8" type="noConversion"/>
  </si>
  <si>
    <t>J944200023</t>
  </si>
  <si>
    <t>西区</t>
  </si>
  <si>
    <t>天悦城广场</t>
    <phoneticPr fontId="28" type="noConversion"/>
  </si>
  <si>
    <t>中山金逸影城(天悦城店)</t>
  </si>
  <si>
    <t>中山金逸影城天悦城店</t>
  </si>
  <si>
    <t xml:space="preserve">黄金广场 </t>
    <phoneticPr fontId="8" type="noConversion"/>
  </si>
  <si>
    <t>天悦城广场</t>
    <phoneticPr fontId="8" type="noConversion"/>
  </si>
  <si>
    <t>大润发</t>
    <phoneticPr fontId="8" type="noConversion"/>
  </si>
  <si>
    <t>运城市</t>
    <phoneticPr fontId="28" type="noConversion"/>
  </si>
  <si>
    <t>盐湖区</t>
  </si>
  <si>
    <t>华曦购物广场</t>
    <phoneticPr fontId="28" type="noConversion"/>
  </si>
  <si>
    <t>运城市金逸影城</t>
  </si>
  <si>
    <t>运城金逸影城华曦店</t>
  </si>
  <si>
    <t>中建大厦、烟草大厦</t>
    <phoneticPr fontId="8" type="noConversion"/>
  </si>
  <si>
    <t>华曦广场</t>
    <phoneticPr fontId="8" type="noConversion"/>
  </si>
  <si>
    <t>大润发</t>
    <phoneticPr fontId="8" type="noConversion"/>
  </si>
  <si>
    <t>√</t>
    <phoneticPr fontId="8" type="noConversion"/>
  </si>
  <si>
    <t>/</t>
    <phoneticPr fontId="8" type="noConversion"/>
  </si>
  <si>
    <t>√</t>
    <phoneticPr fontId="8" type="noConversion"/>
  </si>
  <si>
    <t>J921050010</t>
  </si>
  <si>
    <t>本溪市</t>
  </si>
  <si>
    <t>明山区</t>
  </si>
  <si>
    <t>/</t>
    <phoneticPr fontId="8" type="noConversion"/>
  </si>
  <si>
    <t>米高梅影城(本溪店)</t>
    <phoneticPr fontId="4" type="noConversion"/>
  </si>
  <si>
    <t>√</t>
    <phoneticPr fontId="8" type="noConversion"/>
  </si>
  <si>
    <t>1,2,3,VIP,5,6,7</t>
  </si>
  <si>
    <t>VIP</t>
    <phoneticPr fontId="8" type="noConversion"/>
  </si>
  <si>
    <t>J951070024</t>
  </si>
  <si>
    <t>西雅图耍街</t>
    <phoneticPr fontId="8" type="noConversion"/>
  </si>
  <si>
    <t>涪城区中环悦影绘影城</t>
    <phoneticPr fontId="4" type="noConversion"/>
  </si>
  <si>
    <t>眉山市</t>
    <phoneticPr fontId="8" type="noConversion"/>
  </si>
  <si>
    <t>雅安市</t>
    <phoneticPr fontId="8" type="noConversion"/>
  </si>
  <si>
    <t>J951190012</t>
  </si>
  <si>
    <t>巴中市</t>
  </si>
  <si>
    <t>巴州区</t>
  </si>
  <si>
    <t>容邦国际</t>
    <phoneticPr fontId="8" type="noConversion"/>
  </si>
  <si>
    <t>巴州容邦太平洋影城</t>
    <phoneticPr fontId="4" type="noConversion"/>
  </si>
  <si>
    <t>J932010093</t>
  </si>
  <si>
    <t>仙林</t>
    <phoneticPr fontId="8" type="noConversion"/>
  </si>
  <si>
    <t>南京卢米埃仙林太平洋影城</t>
    <phoneticPr fontId="4" type="noConversion"/>
  </si>
  <si>
    <t>金鹰奥特莱斯</t>
  </si>
  <si>
    <t>南京师范大学
南京邮电大学
南京森林警察学院</t>
  </si>
  <si>
    <t>J932010094</t>
  </si>
  <si>
    <t>江苏省</t>
    <phoneticPr fontId="8" type="noConversion"/>
  </si>
  <si>
    <t>河西</t>
    <phoneticPr fontId="8" type="noConversion"/>
  </si>
  <si>
    <t>南京卢米埃河西太平洋影城</t>
    <phoneticPr fontId="4" type="noConversion"/>
  </si>
  <si>
    <t>金鹰世界
万达广场</t>
  </si>
  <si>
    <t>苏果超市</t>
  </si>
  <si>
    <t>J932100037</t>
  </si>
  <si>
    <t>江都区</t>
  </si>
  <si>
    <t>金鹰</t>
    <phoneticPr fontId="8" type="noConversion"/>
  </si>
  <si>
    <t>扬州卢米埃太平洋影城</t>
    <phoneticPr fontId="4" type="noConversion"/>
  </si>
  <si>
    <t>江都金鹰  
江都商城</t>
  </si>
  <si>
    <t>汇银家电</t>
  </si>
  <si>
    <t>江都人民医院</t>
  </si>
  <si>
    <t>J912010092</t>
  </si>
  <si>
    <t>天津市</t>
    <phoneticPr fontId="8" type="noConversion"/>
  </si>
  <si>
    <t>恒隆广场</t>
    <phoneticPr fontId="8" type="noConversion"/>
  </si>
  <si>
    <t>天津市和平区晟嘉影城</t>
    <phoneticPr fontId="4" type="noConversion"/>
  </si>
  <si>
    <t>【独家】</t>
    <phoneticPr fontId="8" type="noConversion"/>
  </si>
  <si>
    <t>恒隆</t>
  </si>
  <si>
    <t>恒隆广场，天河城，滨江道商业圈</t>
  </si>
  <si>
    <t>天津市眼科医院</t>
  </si>
  <si>
    <t>J950010080</t>
  </si>
  <si>
    <t>南坪商圈</t>
    <phoneticPr fontId="8" type="noConversion"/>
  </si>
  <si>
    <t>重庆我家电影院</t>
    <phoneticPr fontId="4" type="noConversion"/>
  </si>
  <si>
    <t>重庆工商大学</t>
  </si>
  <si>
    <t>重庆市第六人民医院</t>
  </si>
  <si>
    <t>万和药店</t>
  </si>
  <si>
    <t>J934010079</t>
  </si>
  <si>
    <t>天鹅湖</t>
    <phoneticPr fontId="8" type="noConversion"/>
  </si>
  <si>
    <t>合肥市耀莱成龙国际影城(天鹅湖店)</t>
    <phoneticPr fontId="4" type="noConversion"/>
  </si>
  <si>
    <t>华润大厦</t>
  </si>
  <si>
    <t>天珑广场、华润万象城、保利mall</t>
  </si>
  <si>
    <t>安徽建筑大学</t>
  </si>
  <si>
    <t>安徽省立医院南区</t>
  </si>
  <si>
    <t>格林、国胜</t>
  </si>
  <si>
    <t>J935020028</t>
  </si>
  <si>
    <t>厦门喀秋莎影城</t>
    <phoneticPr fontId="4" type="noConversion"/>
  </si>
  <si>
    <t>旺角大学城商圈</t>
  </si>
  <si>
    <t>厦门理工学院、华侨大学厦门校区、厦门工商旅游学校、厦门华夏学院</t>
  </si>
  <si>
    <t>J951010164</t>
  </si>
  <si>
    <t>四川省</t>
    <phoneticPr fontId="8" type="noConversion"/>
  </si>
  <si>
    <t>成都市锦江区苏宁影城(春熙路店)</t>
    <phoneticPr fontId="4" type="noConversion"/>
  </si>
  <si>
    <t>【独家】</t>
    <phoneticPr fontId="8" type="noConversion"/>
  </si>
  <si>
    <t>J941010096</t>
  </si>
  <si>
    <t>郑东新区</t>
  </si>
  <si>
    <t>郑东商圈</t>
    <phoneticPr fontId="8" type="noConversion"/>
  </si>
  <si>
    <t>郑州市比高电影城(东站店)</t>
    <phoneticPr fontId="4" type="noConversion"/>
  </si>
  <si>
    <t>【独家】</t>
    <phoneticPr fontId="8" type="noConversion"/>
  </si>
  <si>
    <t>√</t>
    <phoneticPr fontId="8" type="noConversion"/>
  </si>
  <si>
    <t>1,2,3,4,5,6,7,8,9,10,11,12,13,14,15,16,17,18,19,20,21,22,23,24,25</t>
  </si>
  <si>
    <t>华联商厦</t>
    <phoneticPr fontId="8" type="noConversion"/>
  </si>
  <si>
    <t>合肥耀莱成龙国际影城</t>
    <phoneticPr fontId="4" type="noConversion"/>
  </si>
  <si>
    <t>J934010068</t>
  </si>
  <si>
    <t>鸿瑞商业中心</t>
    <phoneticPr fontId="8" type="noConversion"/>
  </si>
  <si>
    <t>合肥市耀莱成龙国际影城(加侨店)</t>
    <phoneticPr fontId="4" type="noConversion"/>
  </si>
  <si>
    <t>J951010161</t>
  </si>
  <si>
    <t>临港路</t>
    <phoneticPr fontId="8" type="noConversion"/>
  </si>
  <si>
    <t>成都市双流区承光影城</t>
    <phoneticPr fontId="4" type="noConversion"/>
  </si>
  <si>
    <t>/</t>
    <phoneticPr fontId="8" type="noConversion"/>
  </si>
  <si>
    <t>不能投放南京地方单广告</t>
  </si>
  <si>
    <t>不能投放南京地方单广告</t>
    <phoneticPr fontId="8" type="noConversion"/>
  </si>
  <si>
    <t>影院开业时间</t>
  </si>
  <si>
    <t>J944010168</t>
  </si>
  <si>
    <t>广东省</t>
    <phoneticPr fontId="8" type="noConversion"/>
  </si>
  <si>
    <t>东方宝泰购物广场</t>
    <phoneticPr fontId="8" type="noConversion"/>
  </si>
  <si>
    <t>广州UA东方宝泰电影城</t>
    <phoneticPr fontId="4" type="noConversion"/>
  </si>
  <si>
    <t>√</t>
    <phoneticPr fontId="8" type="noConversion"/>
  </si>
  <si>
    <t>√</t>
    <phoneticPr fontId="8" type="noConversion"/>
  </si>
  <si>
    <t>J944060118</t>
  </si>
  <si>
    <t>大沥永旺梦乐城</t>
    <phoneticPr fontId="8" type="noConversion"/>
  </si>
  <si>
    <t>佛山市CC影城(永旺IMAX店)</t>
    <phoneticPr fontId="4" type="noConversion"/>
  </si>
  <si>
    <t>√</t>
    <phoneticPr fontId="8" type="noConversion"/>
  </si>
  <si>
    <t>√</t>
    <phoneticPr fontId="8" type="noConversion"/>
  </si>
  <si>
    <t>J913060026</t>
  </si>
  <si>
    <t>保定天映影联影城</t>
    <phoneticPr fontId="4" type="noConversion"/>
  </si>
  <si>
    <t>商业聚集区</t>
    <phoneticPr fontId="8" type="noConversion"/>
  </si>
  <si>
    <t>J921010008</t>
  </si>
  <si>
    <t>步行街</t>
    <phoneticPr fontId="8" type="noConversion"/>
  </si>
  <si>
    <t>新民市富源国际影城</t>
    <phoneticPr fontId="4" type="noConversion"/>
  </si>
  <si>
    <t>√</t>
    <phoneticPr fontId="8" type="noConversion"/>
  </si>
  <si>
    <t>J937100011</t>
  </si>
  <si>
    <t>威海市</t>
  </si>
  <si>
    <t>环翠区</t>
  </si>
  <si>
    <t>威海乐天影城</t>
    <phoneticPr fontId="4" type="noConversion"/>
  </si>
  <si>
    <t>J921030003</t>
  </si>
  <si>
    <t>住宅区</t>
    <phoneticPr fontId="8" type="noConversion"/>
  </si>
  <si>
    <t>中国供销影城</t>
    <phoneticPr fontId="4" type="noConversion"/>
  </si>
  <si>
    <t>√</t>
    <phoneticPr fontId="8" type="noConversion"/>
  </si>
  <si>
    <t>★★</t>
    <phoneticPr fontId="8" type="noConversion"/>
  </si>
  <si>
    <t>成都春熙路苏宁影城</t>
  </si>
  <si>
    <t>成都市双流区承光影城</t>
  </si>
  <si>
    <t>高德国际影城（江夏店）</t>
  </si>
  <si>
    <t>高德国际影城（藏龙岛店）</t>
  </si>
  <si>
    <t>重庆我家电影院</t>
  </si>
  <si>
    <t>璧山摩登电影城</t>
  </si>
  <si>
    <t>卢米埃南京金鹰仙林影城</t>
  </si>
  <si>
    <t>卢米埃南京金鹰河西影城</t>
  </si>
  <si>
    <t>幸福蓝海麒麟影城</t>
  </si>
  <si>
    <t>张家港巨星金科影城</t>
  </si>
  <si>
    <t>晟嘉国际影城</t>
  </si>
  <si>
    <t>厦门喀秋莎影城</t>
  </si>
  <si>
    <t>高景国际影城</t>
  </si>
  <si>
    <t>郑州比高电影城（东站店）</t>
  </si>
  <si>
    <t>合肥耀莱成龙国际影城（天鹅湖店）</t>
  </si>
  <si>
    <t>华联影城（合肥店）</t>
  </si>
  <si>
    <t>耀莱成龙影城（加侨店）</t>
  </si>
  <si>
    <t>合肥元一环球影城</t>
  </si>
  <si>
    <t>合肥天天欢乐影城</t>
  </si>
  <si>
    <t>合肥圣马影城</t>
  </si>
  <si>
    <t>昆山大光明影城</t>
  </si>
  <si>
    <t>卢米埃扬州金鹰新城市中心影城</t>
  </si>
  <si>
    <t>连云港金典国际影城</t>
  </si>
  <si>
    <t>青岛艺佳圣帝亚影城</t>
  </si>
  <si>
    <t>青岛银河欢乐</t>
  </si>
  <si>
    <t>莱西月湖影城</t>
  </si>
  <si>
    <t>广东省肇庆市左岸影城</t>
  </si>
  <si>
    <t>安徽省阜阳市临泉县本色影城</t>
  </si>
  <si>
    <t>中都.金棕榈衡百国际影城</t>
  </si>
  <si>
    <t>中都.金棕榈北国国际影城</t>
  </si>
  <si>
    <t>廊坊橙天威丽斯影城</t>
  </si>
  <si>
    <t>达拉特旗海润金亿影城</t>
  </si>
  <si>
    <t>内蒙古兴安盟乌兰浩特吉视欧亚影城</t>
  </si>
  <si>
    <t>吉林省公主岭市吉视影城</t>
  </si>
  <si>
    <t>大连中影北方国际影城</t>
  </si>
  <si>
    <t>本溪米高梅国际影城</t>
  </si>
  <si>
    <t>南昌星濠影城</t>
  </si>
  <si>
    <t>绵阳中环悦影绘影城</t>
  </si>
  <si>
    <t>绵阳科技馆中环电影城</t>
  </si>
  <si>
    <t>巴中太平洋影城荣邦店</t>
  </si>
  <si>
    <t>1,2,3,4,5,6,7,8,9</t>
    <phoneticPr fontId="8" type="noConversion"/>
  </si>
  <si>
    <t>南京华夏国际影城(苜蓿园店)</t>
    <phoneticPr fontId="8" type="noConversion"/>
  </si>
  <si>
    <t>仪征国信影城</t>
    <phoneticPr fontId="8" type="noConversion"/>
  </si>
  <si>
    <t>J961010079</t>
  </si>
  <si>
    <t>解放路</t>
  </si>
  <si>
    <t>西安市未来影城</t>
  </si>
  <si>
    <t>J961040011</t>
  </si>
  <si>
    <t>渭城区</t>
  </si>
  <si>
    <t>西咸</t>
  </si>
  <si>
    <t>咸阳市时代华纳国际影城(沣渭店)</t>
  </si>
  <si>
    <t>√</t>
    <phoneticPr fontId="8" type="noConversion"/>
  </si>
  <si>
    <t>J961010026</t>
  </si>
  <si>
    <t>浐灞</t>
  </si>
  <si>
    <t>时代华纳国际影城(洪庆店)</t>
  </si>
  <si>
    <t>J961010089</t>
  </si>
  <si>
    <t>高新</t>
  </si>
  <si>
    <t>西安市奥斯卡影城(唐延路店)</t>
  </si>
  <si>
    <t>√</t>
    <phoneticPr fontId="8" type="noConversion"/>
  </si>
  <si>
    <t>J932010087</t>
  </si>
  <si>
    <t>南方时代广场</t>
  </si>
  <si>
    <t>江宁映盛星美影城</t>
  </si>
  <si>
    <t>J914010035</t>
  </si>
  <si>
    <t>高新经济</t>
  </si>
  <si>
    <t>太原市保利国际影城(百花谷店)</t>
  </si>
  <si>
    <t>【独家】</t>
    <phoneticPr fontId="8" type="noConversion"/>
  </si>
  <si>
    <t>√</t>
    <phoneticPr fontId="8" type="noConversion"/>
  </si>
  <si>
    <t>华宇写字楼</t>
  </si>
  <si>
    <t>滨河时尚购物中心</t>
  </si>
  <si>
    <t>三友电器</t>
  </si>
  <si>
    <t>和济医院</t>
  </si>
  <si>
    <t>广州UA东方宝泰影城</t>
  </si>
  <si>
    <t>沈阳新民富源国际影城</t>
  </si>
  <si>
    <t>威海乐天影城</t>
  </si>
  <si>
    <t>CC影城佛山永旺IMAX店</t>
  </si>
  <si>
    <t>保定天映影城</t>
  </si>
  <si>
    <t>中国供销影城</t>
  </si>
  <si>
    <t>2、放映时间从电影《            》上映2018年       月       日开始至播放完预定场次为止。电影上映时间可能存在变动，我们会与您保持联系。</t>
    <phoneticPr fontId="8" type="noConversion"/>
  </si>
  <si>
    <t>3、物料要求：客户应于电影上映前10个工作日，即2018年              月            日之前将广告素材送达晶茂（中国）电影传媒。</t>
  </si>
  <si>
    <t>3、物料要求：客户应于电影上映前10个工作日，即2018年              月            日之前将广告素材送达晶茂（中国）电影传媒。</t>
    <phoneticPr fontId="8" type="noConversion"/>
  </si>
  <si>
    <t>3、物料要求：客户应于电影上映前10个工作日，即2018年              月            日之前将广告素材送达晶茂（中国）电影传媒。</t>
    <phoneticPr fontId="8" type="noConversion"/>
  </si>
  <si>
    <t>2、放映时间从电影《            》上映2018年       月       日开始至电影下画。电影上映时间可能存在变动，我们会与您保持联系。</t>
  </si>
  <si>
    <t>于2017年6月28日起暂停营业，暂时无法投放广告</t>
  </si>
  <si>
    <t>该影院暂停营业，暂时不能投放广告</t>
  </si>
  <si>
    <r>
      <t>SFC上影影城</t>
    </r>
    <r>
      <rPr>
        <sz val="11"/>
        <color theme="1"/>
        <rFont val="宋体"/>
        <family val="2"/>
        <charset val="134"/>
        <scheme val="minor"/>
      </rPr>
      <t>(唐镇阳光天地店)</t>
    </r>
    <phoneticPr fontId="4" type="noConversion"/>
  </si>
  <si>
    <r>
      <t>1,2,3,4,5,6</t>
    </r>
    <r>
      <rPr>
        <sz val="11"/>
        <color theme="1"/>
        <rFont val="宋体"/>
        <family val="2"/>
        <charset val="134"/>
        <scheme val="minor"/>
      </rPr>
      <t>,7</t>
    </r>
    <phoneticPr fontId="8" type="noConversion"/>
  </si>
  <si>
    <r>
      <t>开化德信影城(金佰汇店</t>
    </r>
    <r>
      <rPr>
        <sz val="11"/>
        <color theme="1"/>
        <rFont val="宋体"/>
        <family val="2"/>
        <charset val="134"/>
        <scheme val="minor"/>
      </rPr>
      <t>)</t>
    </r>
    <phoneticPr fontId="4" type="noConversion"/>
  </si>
  <si>
    <r>
      <t>SFC上影影城</t>
    </r>
    <r>
      <rPr>
        <sz val="11"/>
        <color theme="1"/>
        <rFont val="宋体"/>
        <family val="2"/>
        <charset val="134"/>
        <scheme val="minor"/>
      </rPr>
      <t>(百联安庆店)</t>
    </r>
    <phoneticPr fontId="4" type="noConversion"/>
  </si>
  <si>
    <r>
      <t>南昌市耀莱成龙国际影城(八一广场店</t>
    </r>
    <r>
      <rPr>
        <sz val="11"/>
        <color theme="1"/>
        <rFont val="宋体"/>
        <family val="2"/>
        <charset val="134"/>
        <scheme val="minor"/>
      </rPr>
      <t>)</t>
    </r>
    <phoneticPr fontId="4" type="noConversion"/>
  </si>
  <si>
    <r>
      <t>贵阳市喜满客影城(时光贵州店</t>
    </r>
    <r>
      <rPr>
        <sz val="12"/>
        <color theme="1"/>
        <rFont val="宋体"/>
        <family val="3"/>
        <charset val="134"/>
        <scheme val="minor"/>
      </rPr>
      <t>)</t>
    </r>
    <phoneticPr fontId="4" type="noConversion"/>
  </si>
  <si>
    <r>
      <t>2、投放档期为2018</t>
    </r>
    <r>
      <rPr>
        <sz val="11"/>
        <color theme="1"/>
        <rFont val="宋体"/>
        <family val="2"/>
        <charset val="134"/>
        <scheme val="minor"/>
      </rPr>
      <t>年       月       日开始到201</t>
    </r>
    <r>
      <rPr>
        <sz val="11"/>
        <color theme="1"/>
        <rFont val="宋体"/>
        <family val="2"/>
        <charset val="134"/>
        <scheme val="minor"/>
      </rPr>
      <t>8</t>
    </r>
    <r>
      <rPr>
        <sz val="11"/>
        <color theme="1"/>
        <rFont val="宋体"/>
        <family val="2"/>
        <charset val="134"/>
        <scheme val="minor"/>
      </rPr>
      <t>年       月       日。</t>
    </r>
    <phoneticPr fontId="8" type="noConversion"/>
  </si>
  <si>
    <r>
      <t>3、物料要求：客户应于投放档期前10个工作日（如遇法定节假日按15个工作日执行），即201</t>
    </r>
    <r>
      <rPr>
        <sz val="11"/>
        <color theme="1"/>
        <rFont val="宋体"/>
        <family val="2"/>
        <charset val="134"/>
        <scheme val="minor"/>
      </rPr>
      <t>8</t>
    </r>
    <r>
      <rPr>
        <sz val="11"/>
        <color theme="1"/>
        <rFont val="宋体"/>
        <family val="2"/>
        <charset val="134"/>
        <scheme val="minor"/>
      </rPr>
      <t>年              月               日之前将广告素材送达晶茂（中国）电影传媒。</t>
    </r>
    <phoneticPr fontId="8" type="noConversion"/>
  </si>
  <si>
    <t>1,2,3,4,5,6,7,8,9,10</t>
    <phoneticPr fontId="8" type="noConversion"/>
  </si>
  <si>
    <t>1,2,3,4,5,6,7,8,9,10,11,12,13,14,15,16,vip,18,19,20</t>
    <phoneticPr fontId="8" type="noConversion"/>
  </si>
  <si>
    <r>
      <t>丰台区耀莱成龙国际影城(花乡店</t>
    </r>
    <r>
      <rPr>
        <sz val="11"/>
        <color theme="1"/>
        <rFont val="宋体"/>
        <family val="2"/>
        <charset val="134"/>
        <scheme val="minor"/>
      </rPr>
      <t>)</t>
    </r>
    <phoneticPr fontId="4" type="noConversion"/>
  </si>
  <si>
    <r>
      <t>杭州新华影都</t>
    </r>
    <r>
      <rPr>
        <sz val="12"/>
        <color indexed="10"/>
        <rFont val="宋体"/>
        <family val="2"/>
        <charset val="134"/>
        <scheme val="minor"/>
      </rPr>
      <t/>
    </r>
    <phoneticPr fontId="8" type="noConversion"/>
  </si>
  <si>
    <t>1,2,3,4,5,6,7,9,10,11,VIP,导演厅</t>
  </si>
  <si>
    <t>1,2,3,4,5,6,7,9,10,11,VIP,导演厅</t>
    <phoneticPr fontId="8" type="noConversion"/>
  </si>
  <si>
    <t>1,2,3,4,5,6</t>
    <phoneticPr fontId="8" type="noConversion"/>
  </si>
  <si>
    <t>J933040051</t>
  </si>
  <si>
    <t>海宁市</t>
  </si>
  <si>
    <t>人民广场爱琴海购物公园</t>
    <phoneticPr fontId="4" type="noConversion"/>
  </si>
  <si>
    <t>嘉兴市海宁传奇电影中心</t>
  </si>
  <si>
    <t>【独家】</t>
    <phoneticPr fontId="8" type="noConversion"/>
  </si>
  <si>
    <t>√</t>
    <phoneticPr fontId="8" type="noConversion"/>
  </si>
  <si>
    <t>华森大厦</t>
  </si>
  <si>
    <t>华联大厦</t>
  </si>
  <si>
    <t>海宁市中医院</t>
  </si>
  <si>
    <t>J943010096</t>
  </si>
  <si>
    <t>开福区</t>
  </si>
  <si>
    <t>CFC富兴时代</t>
    <phoneticPr fontId="4" type="noConversion"/>
  </si>
  <si>
    <t>保利国际影城(长沙富兴店)</t>
    <phoneticPr fontId="4" type="noConversion"/>
  </si>
  <si>
    <t>√</t>
    <phoneticPr fontId="8" type="noConversion"/>
  </si>
  <si>
    <t>√</t>
    <phoneticPr fontId="8" type="noConversion"/>
  </si>
  <si>
    <t>1,2,3,4,5,6,7,8,9</t>
    <phoneticPr fontId="8" type="noConversion"/>
  </si>
  <si>
    <t>富兴世界金融中心</t>
  </si>
  <si>
    <t>泊富购物中心</t>
  </si>
  <si>
    <t>中南大学湘雅医学院附属第一医院</t>
  </si>
  <si>
    <t>养天和</t>
  </si>
  <si>
    <t>J961030007</t>
  </si>
  <si>
    <t>宝鸡市</t>
  </si>
  <si>
    <t>金台区</t>
  </si>
  <si>
    <t>行政中心</t>
    <phoneticPr fontId="4" type="noConversion"/>
  </si>
  <si>
    <t>宝鸡市三迪影城</t>
  </si>
  <si>
    <t>1,2,3,4,5,6,7,9</t>
    <phoneticPr fontId="8" type="noConversion"/>
  </si>
  <si>
    <t>三迪广场</t>
  </si>
  <si>
    <t>新管森家具</t>
  </si>
  <si>
    <t>高新天下汇（竞争影城所在商圈）</t>
  </si>
  <si>
    <t>宝鸡文理学院（高新、较远）</t>
  </si>
  <si>
    <t>第三人民医院</t>
  </si>
  <si>
    <t>怡康医药</t>
  </si>
  <si>
    <t>J961050009</t>
  </si>
  <si>
    <t>渭南市</t>
  </si>
  <si>
    <t>临渭区</t>
  </si>
  <si>
    <t>西五路</t>
    <phoneticPr fontId="4" type="noConversion"/>
  </si>
  <si>
    <t>渭南天泓奥斯卡国际影城</t>
  </si>
  <si>
    <t>1,2,3,4,5,6,7,8</t>
    <phoneticPr fontId="8" type="noConversion"/>
  </si>
  <si>
    <t>联通营业厅</t>
  </si>
  <si>
    <t>天泓广场</t>
  </si>
  <si>
    <t>民生家乐</t>
  </si>
  <si>
    <t>贸易广场</t>
  </si>
  <si>
    <t>智能大厦</t>
  </si>
  <si>
    <t>渭南师范学院</t>
  </si>
  <si>
    <t>中心医院</t>
  </si>
  <si>
    <t>老板姓大药房</t>
  </si>
  <si>
    <t>J935080006</t>
  </si>
  <si>
    <t>龙岩市</t>
  </si>
  <si>
    <t>新罗区</t>
  </si>
  <si>
    <t>中山路步行街</t>
    <phoneticPr fontId="4" type="noConversion"/>
  </si>
  <si>
    <t>龙岩新时代国际影城</t>
  </si>
  <si>
    <t>1,2,3,4,5,6</t>
    <phoneticPr fontId="8" type="noConversion"/>
  </si>
  <si>
    <t>麒丰百货</t>
  </si>
  <si>
    <t>三福百货</t>
  </si>
  <si>
    <t>一中、侨中、卫校</t>
  </si>
  <si>
    <t>龙岩第一医院</t>
  </si>
  <si>
    <t>福源大药房</t>
  </si>
  <si>
    <t>香港未来影院</t>
  </si>
  <si>
    <t>时代华纳洪庆店</t>
  </si>
  <si>
    <t>奥斯卡中国巨幕影城唐延路店</t>
  </si>
  <si>
    <t>时代华纳沣渭店</t>
  </si>
  <si>
    <t>保利国际影城太原百花谷店</t>
  </si>
  <si>
    <t>TOP</t>
  </si>
  <si>
    <t>J944030248</t>
  </si>
  <si>
    <t>坪山新区</t>
  </si>
  <si>
    <t>环球经贸中心</t>
    <phoneticPr fontId="4" type="noConversion"/>
  </si>
  <si>
    <t>深圳市中影晴瑞IMAX影城</t>
  </si>
  <si>
    <t>深圳市坪山街道深汕路168号六和城商业广场一期商业群楼2层2号铺</t>
    <phoneticPr fontId="4" type="noConversion"/>
  </si>
  <si>
    <t>益田假日天地</t>
  </si>
  <si>
    <t>J943110024</t>
  </si>
  <si>
    <t>永州市</t>
  </si>
  <si>
    <t>宁远县</t>
  </si>
  <si>
    <t>九嶷时代广场</t>
    <phoneticPr fontId="4" type="noConversion"/>
  </si>
  <si>
    <t>宁远县心悦绘影城</t>
  </si>
  <si>
    <t>★★</t>
    <phoneticPr fontId="8" type="noConversion"/>
  </si>
  <si>
    <t>√</t>
    <phoneticPr fontId="8" type="noConversion"/>
  </si>
  <si>
    <t>大地院线</t>
    <phoneticPr fontId="4" type="noConversion"/>
  </si>
  <si>
    <t>宁远八中、职业中专</t>
  </si>
  <si>
    <t>保利国际影城长沙富兴店</t>
  </si>
  <si>
    <t>海宁传奇电影中心</t>
  </si>
  <si>
    <t>华映影城</t>
  </si>
  <si>
    <t>宝鸡三迪影城</t>
  </si>
  <si>
    <t>渭南天泓影城</t>
  </si>
  <si>
    <t>不能承接地方广告</t>
  </si>
  <si>
    <t>不能承接地方广告</t>
    <phoneticPr fontId="8" type="noConversion"/>
  </si>
  <si>
    <t>可以售卖当地代理的, 但需要提前报备</t>
  </si>
  <si>
    <t>J944010176</t>
  </si>
  <si>
    <t>广州市</t>
    <phoneticPr fontId="4" type="noConversion"/>
  </si>
  <si>
    <t>越秀区</t>
    <phoneticPr fontId="4" type="noConversion"/>
  </si>
  <si>
    <t>流花展览中心</t>
    <phoneticPr fontId="4" type="noConversion"/>
  </si>
  <si>
    <t>√</t>
    <phoneticPr fontId="8" type="noConversion"/>
  </si>
  <si>
    <t>中国大酒店</t>
  </si>
  <si>
    <t>流花展览中心</t>
  </si>
  <si>
    <t>广州军区总医院</t>
  </si>
  <si>
    <t>深圳晴瑞IIMAX影城（坪山店）</t>
  </si>
  <si>
    <t>心悦绘影城</t>
  </si>
  <si>
    <r>
      <t>广州市中影南方国际影城(流花店</t>
    </r>
    <r>
      <rPr>
        <sz val="9"/>
        <color theme="1"/>
        <rFont val="微软雅黑"/>
        <family val="2"/>
        <charset val="134"/>
      </rPr>
      <t>)</t>
    </r>
    <phoneticPr fontId="4" type="noConversion"/>
  </si>
  <si>
    <t>VIP,2,3,4,5,6,7,8,9,10,11,12,13,14,15</t>
  </si>
  <si>
    <t>J935020011</t>
  </si>
  <si>
    <t>厦门市</t>
    <phoneticPr fontId="4" type="noConversion"/>
  </si>
  <si>
    <t>思明区</t>
    <phoneticPr fontId="4" type="noConversion"/>
  </si>
  <si>
    <t>/</t>
    <phoneticPr fontId="4" type="noConversion"/>
  </si>
  <si>
    <t>厦门思明电影院</t>
    <phoneticPr fontId="4" type="noConversion"/>
  </si>
  <si>
    <t>【独家】</t>
    <phoneticPr fontId="8" type="noConversion"/>
  </si>
  <si>
    <t>√</t>
    <phoneticPr fontId="8" type="noConversion"/>
  </si>
  <si>
    <t>√</t>
    <phoneticPr fontId="8" type="noConversion"/>
  </si>
  <si>
    <t>1,2,3,4,5</t>
    <phoneticPr fontId="4" type="noConversion"/>
  </si>
  <si>
    <t>厦门步行街</t>
  </si>
  <si>
    <t>J911010218</t>
  </si>
  <si>
    <t>北京市</t>
    <phoneticPr fontId="4" type="noConversion"/>
  </si>
  <si>
    <t>北京市</t>
    <phoneticPr fontId="4" type="noConversion"/>
  </si>
  <si>
    <t>东城区</t>
    <phoneticPr fontId="4" type="noConversion"/>
  </si>
  <si>
    <t>东直门来福士</t>
    <phoneticPr fontId="4" type="noConversion"/>
  </si>
  <si>
    <t>北京三克影院(来福士店)</t>
    <phoneticPr fontId="4" type="noConversion"/>
  </si>
  <si>
    <t>√</t>
    <phoneticPr fontId="8" type="noConversion"/>
  </si>
  <si>
    <t>1,2,3</t>
    <phoneticPr fontId="8" type="noConversion"/>
  </si>
  <si>
    <t>北京市东城区东直门南大街1号05层03B号</t>
    <phoneticPr fontId="4" type="noConversion"/>
  </si>
  <si>
    <t>东直门来福士广场、东方银座</t>
  </si>
  <si>
    <t>东直门来福士购物中心、银座mall</t>
  </si>
  <si>
    <t>东直门中医院</t>
  </si>
  <si>
    <t>J911010219</t>
  </si>
  <si>
    <t>西城区</t>
    <phoneticPr fontId="4" type="noConversion"/>
  </si>
  <si>
    <t>新街口商圈</t>
    <phoneticPr fontId="4" type="noConversion"/>
  </si>
  <si>
    <t>晟嘉国际影城(北京新华店)</t>
    <phoneticPr fontId="4" type="noConversion"/>
  </si>
  <si>
    <t>【独家】</t>
    <phoneticPr fontId="8" type="noConversion"/>
  </si>
  <si>
    <t>1,2,3,4,5,6,7,8,9,10,11,12</t>
    <phoneticPr fontId="8" type="noConversion"/>
  </si>
  <si>
    <t>1,2,3,4,5,6,7,8,9,10,11,12</t>
    <phoneticPr fontId="4" type="noConversion"/>
  </si>
  <si>
    <t>全国工商联办公楼</t>
  </si>
  <si>
    <t>新华百货</t>
  </si>
  <si>
    <t>北京师范大学、北京邮电大学</t>
  </si>
  <si>
    <t>北京积水潭医院</t>
  </si>
  <si>
    <t>J931010324</t>
  </si>
  <si>
    <t>上海市</t>
    <phoneticPr fontId="4" type="noConversion"/>
  </si>
  <si>
    <t>浦东新区</t>
    <phoneticPr fontId="4" type="noConversion"/>
  </si>
  <si>
    <t>陆家嘴商圈</t>
    <phoneticPr fontId="4" type="noConversion"/>
  </si>
  <si>
    <t>浦东新区晟嘉国际影城</t>
    <phoneticPr fontId="4" type="noConversion"/>
  </si>
  <si>
    <t>【独家】</t>
    <phoneticPr fontId="8" type="noConversion"/>
  </si>
  <si>
    <t>√</t>
    <phoneticPr fontId="8" type="noConversion"/>
  </si>
  <si>
    <t>1,2,3,4,5,6,7,8</t>
    <phoneticPr fontId="4" type="noConversion"/>
  </si>
  <si>
    <t>1,2,3,4,5,6,7,8</t>
    <phoneticPr fontId="4" type="noConversion"/>
  </si>
  <si>
    <t>新上海大厦、AED(上海环球金融中心)</t>
  </si>
  <si>
    <t>尚悦湾</t>
  </si>
  <si>
    <t>上海东方医院</t>
  </si>
  <si>
    <t>J962070009</t>
  </si>
  <si>
    <t>张掖市</t>
    <phoneticPr fontId="4" type="noConversion"/>
  </si>
  <si>
    <t>甘州区</t>
    <phoneticPr fontId="4" type="noConversion"/>
  </si>
  <si>
    <t>鑫汇国际</t>
    <phoneticPr fontId="4" type="noConversion"/>
  </si>
  <si>
    <t>中影星美国际影城(张掖鑫汇店)</t>
    <phoneticPr fontId="4" type="noConversion"/>
  </si>
  <si>
    <t>1,2,3,4,5,6,7</t>
    <phoneticPr fontId="4" type="noConversion"/>
  </si>
  <si>
    <t>甘肃省张掖市甘州区长寿街158号鑫汇国际时代广场5-7</t>
    <phoneticPr fontId="4" type="noConversion"/>
  </si>
  <si>
    <t>广电大厦、粮贸大厦</t>
  </si>
  <si>
    <t>鑫汇国际时代广场</t>
  </si>
  <si>
    <t>张掖电大</t>
  </si>
  <si>
    <t>张掖市中医医院</t>
  </si>
  <si>
    <t>张掖市</t>
  </si>
  <si>
    <t>J943060030</t>
  </si>
  <si>
    <t>岳阳市</t>
    <phoneticPr fontId="4" type="noConversion"/>
  </si>
  <si>
    <t>岳阳楼区</t>
    <phoneticPr fontId="4" type="noConversion"/>
  </si>
  <si>
    <t>/</t>
    <phoneticPr fontId="4" type="noConversion"/>
  </si>
  <si>
    <t>CGV影城(岳阳步步高店)</t>
    <phoneticPr fontId="4" type="noConversion"/>
  </si>
  <si>
    <t>【独家】</t>
    <phoneticPr fontId="8" type="noConversion"/>
  </si>
  <si>
    <t>√</t>
    <phoneticPr fontId="8" type="noConversion"/>
  </si>
  <si>
    <t>岳阳市</t>
  </si>
  <si>
    <t>J942030020</t>
  </si>
  <si>
    <t>十堰市</t>
    <phoneticPr fontId="4" type="noConversion"/>
  </si>
  <si>
    <t>茅箭区</t>
    <phoneticPr fontId="4" type="noConversion"/>
  </si>
  <si>
    <t>寿康华悦城购物中心</t>
    <phoneticPr fontId="4" type="noConversion"/>
  </si>
  <si>
    <t>CGV影城(十堰华悦城店)</t>
    <phoneticPr fontId="4" type="noConversion"/>
  </si>
  <si>
    <t>J912010095</t>
  </si>
  <si>
    <t>天津市</t>
    <phoneticPr fontId="4" type="noConversion"/>
  </si>
  <si>
    <t>滨海新区</t>
    <phoneticPr fontId="4" type="noConversion"/>
  </si>
  <si>
    <t>滨海新区文化中心</t>
    <phoneticPr fontId="4" type="noConversion"/>
  </si>
  <si>
    <t>SFC上影影城(天津滨海文化中心店)</t>
    <phoneticPr fontId="4" type="noConversion"/>
  </si>
  <si>
    <t>√</t>
    <phoneticPr fontId="8" type="noConversion"/>
  </si>
  <si>
    <t>1,2,3,4,5,6,7,8,9</t>
    <phoneticPr fontId="4" type="noConversion"/>
  </si>
  <si>
    <t>J937040016</t>
  </si>
  <si>
    <t>枣庄市</t>
    <phoneticPr fontId="4" type="noConversion"/>
  </si>
  <si>
    <t>滕州市</t>
    <phoneticPr fontId="4" type="noConversion"/>
  </si>
  <si>
    <t>/</t>
    <phoneticPr fontId="4" type="noConversion"/>
  </si>
  <si>
    <t>滕州市金象影城</t>
    <phoneticPr fontId="4" type="noConversion"/>
  </si>
  <si>
    <t>枣庄滕州市荆河中路59号中万国际5010</t>
    <phoneticPr fontId="4" type="noConversion"/>
  </si>
  <si>
    <t>银川市</t>
    <phoneticPr fontId="4" type="noConversion"/>
  </si>
  <si>
    <t>金凤区</t>
    <phoneticPr fontId="4" type="noConversion"/>
  </si>
  <si>
    <t>海悦广场</t>
    <phoneticPr fontId="4" type="noConversion"/>
  </si>
  <si>
    <t>银川华联影城(海悦广场店)</t>
    <phoneticPr fontId="4" type="noConversion"/>
  </si>
  <si>
    <t>银川市金凤区正源街长城路交叉口海悦广场4层</t>
    <phoneticPr fontId="4" type="noConversion"/>
  </si>
  <si>
    <t>天乐苑大厦</t>
  </si>
  <si>
    <t>宁夏中华文化学院</t>
  </si>
  <si>
    <t>宁夏回族自治区工人医院</t>
  </si>
  <si>
    <t>J933020058</t>
  </si>
  <si>
    <t>宁波市</t>
    <phoneticPr fontId="4" type="noConversion"/>
  </si>
  <si>
    <t>慈溪市</t>
    <phoneticPr fontId="4" type="noConversion"/>
  </si>
  <si>
    <t>/</t>
    <phoneticPr fontId="4" type="noConversion"/>
  </si>
  <si>
    <t>慈溪中影星美国际影城</t>
    <phoneticPr fontId="4" type="noConversion"/>
  </si>
  <si>
    <t>√</t>
    <phoneticPr fontId="8" type="noConversion"/>
  </si>
  <si>
    <t>1,2,3,4,5,6,7,8</t>
    <phoneticPr fontId="4" type="noConversion"/>
  </si>
  <si>
    <t>宁波市慈溪市浒山街道青少年宫南路99号</t>
    <phoneticPr fontId="4" type="noConversion"/>
  </si>
  <si>
    <t>广州中影南方国际影城（流花店）</t>
    <phoneticPr fontId="8" type="noConversion"/>
  </si>
  <si>
    <r>
      <t>2018年4月30</t>
    </r>
    <r>
      <rPr>
        <b/>
        <sz val="9"/>
        <color theme="1"/>
        <rFont val="微软雅黑"/>
        <family val="2"/>
        <charset val="134"/>
      </rPr>
      <t>日停止合作</t>
    </r>
    <phoneticPr fontId="8" type="noConversion"/>
  </si>
  <si>
    <t>√</t>
    <phoneticPr fontId="8" type="noConversion"/>
  </si>
  <si>
    <t>2017-12-20</t>
  </si>
  <si>
    <t>2018-01-18</t>
  </si>
  <si>
    <t>J932010095</t>
  </si>
  <si>
    <t>南京市</t>
    <phoneticPr fontId="4" type="noConversion"/>
  </si>
  <si>
    <t>六合区</t>
    <phoneticPr fontId="4" type="noConversion"/>
  </si>
  <si>
    <t>美利广场</t>
    <phoneticPr fontId="4" type="noConversion"/>
  </si>
  <si>
    <t>六合华纳华夏影城</t>
    <phoneticPr fontId="4" type="noConversion"/>
  </si>
  <si>
    <t>2017-12-24</t>
  </si>
  <si>
    <t>江苏省南京市六合区大厂葛关路818号美利广场四楼</t>
    <phoneticPr fontId="4" type="noConversion"/>
  </si>
  <si>
    <t>J932060088</t>
  </si>
  <si>
    <t>南通市</t>
    <phoneticPr fontId="4" type="noConversion"/>
  </si>
  <si>
    <t>崇川区</t>
    <phoneticPr fontId="4" type="noConversion"/>
  </si>
  <si>
    <t>苏宁生活广场</t>
    <phoneticPr fontId="4" type="noConversion"/>
  </si>
  <si>
    <t>南通苏宁南大街大地影城</t>
    <phoneticPr fontId="4" type="noConversion"/>
  </si>
  <si>
    <t>2018-03-01</t>
  </si>
  <si>
    <t>1901-01-01</t>
  </si>
  <si>
    <t>√</t>
    <phoneticPr fontId="8" type="noConversion"/>
  </si>
  <si>
    <t>J944030112</t>
  </si>
  <si>
    <t>深圳市</t>
    <phoneticPr fontId="4" type="noConversion"/>
  </si>
  <si>
    <t>龙华区</t>
    <phoneticPr fontId="4" type="noConversion"/>
  </si>
  <si>
    <t>邻里购物中心</t>
    <phoneticPr fontId="4" type="noConversion"/>
  </si>
  <si>
    <t>深圳市梦纳万都影院</t>
    <phoneticPr fontId="4" type="noConversion"/>
  </si>
  <si>
    <t>【独家】</t>
    <phoneticPr fontId="8" type="noConversion"/>
  </si>
  <si>
    <t>2015-12-18</t>
  </si>
  <si>
    <t>深圳市宝安区清华路清湖老村花伴里旁（邻里购物中心三楼）</t>
    <phoneticPr fontId="4" type="noConversion"/>
  </si>
  <si>
    <t>2018-02-08</t>
  </si>
  <si>
    <t>1,2,3,4,5,6,7,8,9,10,11,12</t>
    <phoneticPr fontId="8" type="noConversion"/>
  </si>
  <si>
    <t>北京市西城区新街口北大街1号</t>
    <phoneticPr fontId="4" type="noConversion"/>
  </si>
  <si>
    <t>北京市大兴区科创五街38号城乡世纪广场3楼影城</t>
    <phoneticPr fontId="4" type="noConversion"/>
  </si>
  <si>
    <t>1,2,3,4,VIP</t>
    <phoneticPr fontId="8" type="noConversion"/>
  </si>
  <si>
    <t>北京市东城区崇外大街40号9-10层</t>
    <phoneticPr fontId="4" type="noConversion"/>
  </si>
  <si>
    <t>1,2,3,4,5,6,7,8,9,10</t>
    <phoneticPr fontId="8" type="noConversion"/>
  </si>
  <si>
    <t>1,2,3,4,5,6,7</t>
    <phoneticPr fontId="8" type="noConversion"/>
  </si>
  <si>
    <t>1,2,3,4,5,6,7,8,9,10,11</t>
    <phoneticPr fontId="8" type="noConversion"/>
  </si>
  <si>
    <t>1,2,3,4,5,6,7,8</t>
    <phoneticPr fontId="8" type="noConversion"/>
  </si>
  <si>
    <t>1,2</t>
    <phoneticPr fontId="8" type="noConversion"/>
  </si>
  <si>
    <t>1,2,3,4,5,6,7,8,9</t>
    <phoneticPr fontId="8" type="noConversion"/>
  </si>
  <si>
    <t>1,2,3,4,5,6</t>
    <phoneticPr fontId="8" type="noConversion"/>
  </si>
  <si>
    <t>上海市奉贤区百齐路288号</t>
    <phoneticPr fontId="4" type="noConversion"/>
  </si>
  <si>
    <t>上海市徐汇区衡山路838号</t>
    <phoneticPr fontId="4" type="noConversion"/>
  </si>
  <si>
    <t>上海市浦东新区芳甸路1188弄喜玛拉雅中心7-8楼</t>
    <phoneticPr fontId="4" type="noConversion"/>
  </si>
  <si>
    <t>1,2,3,4,5,6,7,导演一,导演二</t>
    <phoneticPr fontId="8" type="noConversion"/>
  </si>
  <si>
    <t>上海市普陀区大渡河路196号长风景畔广场5层</t>
    <phoneticPr fontId="4" type="noConversion"/>
  </si>
  <si>
    <t>1,2,3,4,5,6,7,8,9,10(vip)</t>
    <phoneticPr fontId="8" type="noConversion"/>
  </si>
  <si>
    <t>上海张杨路501号浦东八佰伴新世纪商厦10楼</t>
    <phoneticPr fontId="4" type="noConversion"/>
  </si>
  <si>
    <t>1,2,3</t>
    <phoneticPr fontId="8" type="noConversion"/>
  </si>
  <si>
    <t>上海市卢湾区淮海中路870号</t>
    <phoneticPr fontId="4" type="noConversion"/>
  </si>
  <si>
    <t>上海市徐汇区肇嘉浜路1111号美罗城5楼</t>
    <phoneticPr fontId="4" type="noConversion"/>
  </si>
  <si>
    <t>1,2,3,4,5(vip),6</t>
    <phoneticPr fontId="8" type="noConversion"/>
  </si>
  <si>
    <t>上海市黄浦区南京西路1号新世界12楼</t>
    <phoneticPr fontId="4" type="noConversion"/>
  </si>
  <si>
    <t>1,2,3,4,5(VIP)</t>
    <phoneticPr fontId="8" type="noConversion"/>
  </si>
  <si>
    <t>上海市普陀区兰溪路125号</t>
    <phoneticPr fontId="4" type="noConversion"/>
  </si>
  <si>
    <t>上海市杨浦区四平路901号</t>
    <phoneticPr fontId="4" type="noConversion"/>
  </si>
  <si>
    <t>上海市嘉定区曹安公路2300弄288号7号楼4楼</t>
    <phoneticPr fontId="4" type="noConversion"/>
  </si>
  <si>
    <t>上海市黄浦区淮海中路99号大上海时代广场六楼</t>
    <phoneticPr fontId="4" type="noConversion"/>
  </si>
  <si>
    <t>闵行区漕宝路3489号汇恒商务大厦八楼</t>
    <phoneticPr fontId="4" type="noConversion"/>
  </si>
  <si>
    <t>上海市青浦区青松路37号</t>
    <phoneticPr fontId="4" type="noConversion"/>
  </si>
  <si>
    <t>上海市奉贤区环城东路681-707号新都汇4楼(近国顺路)</t>
    <phoneticPr fontId="4" type="noConversion"/>
  </si>
  <si>
    <t>浦东新区南泉北路588号北4楼</t>
    <phoneticPr fontId="4" type="noConversion"/>
  </si>
  <si>
    <t>上海长宁区天山路900号汇金百货6楼</t>
    <phoneticPr fontId="4" type="noConversion"/>
  </si>
  <si>
    <t>上海市沪宜公路1082号5幢一层</t>
    <phoneticPr fontId="4" type="noConversion"/>
  </si>
  <si>
    <t>上海市杨浦区宁国路222号百联滨江购物中心4楼</t>
    <phoneticPr fontId="4" type="noConversion"/>
  </si>
  <si>
    <t>上海市芳甸路258弄13-37号联洋广场B区二层B205单元与B区三层B306单元</t>
    <phoneticPr fontId="4" type="noConversion"/>
  </si>
  <si>
    <t>上海市宝山区通河路533弄2号3楼</t>
    <phoneticPr fontId="4" type="noConversion"/>
  </si>
  <si>
    <t>上海市松江区新松江路927弄4042号</t>
    <phoneticPr fontId="4" type="noConversion"/>
  </si>
  <si>
    <t>上海浦东新区上南路4467号中房金谊广场龙桥下（金谊华夏影城）</t>
    <phoneticPr fontId="4" type="noConversion"/>
  </si>
  <si>
    <t>上海市闵行区申长路688号虹桥天地购物中心6层</t>
    <phoneticPr fontId="4" type="noConversion"/>
  </si>
  <si>
    <t>上海市浦东新区锦绣路2486弄7号楼地下一层1区</t>
    <phoneticPr fontId="4" type="noConversion"/>
  </si>
  <si>
    <t>1,2,3,4,5,6,7,VIP</t>
    <phoneticPr fontId="8" type="noConversion"/>
  </si>
  <si>
    <t>上海市松江区松汇中路568号鹿都购物广场4楼</t>
    <phoneticPr fontId="4" type="noConversion"/>
  </si>
  <si>
    <t>上海市闵行区金汇路528号虹桥古玩城5楼</t>
    <phoneticPr fontId="4" type="noConversion"/>
  </si>
  <si>
    <t>上海市杨浦区控江路1628号紫荆广场5楼</t>
    <phoneticPr fontId="4" type="noConversion"/>
  </si>
  <si>
    <t>上海市闸北区江场路1228弄21号NL208、NL303</t>
    <phoneticPr fontId="4" type="noConversion"/>
  </si>
  <si>
    <t>上海市浦东新区金科路3057号5层</t>
    <phoneticPr fontId="4" type="noConversion"/>
  </si>
  <si>
    <t>上海市长宁区金钟路968号凌空SOHO7号楼B1</t>
    <phoneticPr fontId="4" type="noConversion"/>
  </si>
  <si>
    <t>上海市杨浦区黄兴路1616号主楼一层-3室</t>
    <phoneticPr fontId="4" type="noConversion"/>
  </si>
  <si>
    <t>上海市嘉定区白银路288弄39号301</t>
    <phoneticPr fontId="4" type="noConversion"/>
  </si>
  <si>
    <t>上海浦东新区张杨路3918号3楼</t>
    <phoneticPr fontId="4" type="noConversion"/>
  </si>
  <si>
    <t>上海嘉定区宝安公路3386号大融城4楼</t>
    <phoneticPr fontId="4" type="noConversion"/>
  </si>
  <si>
    <t>上海市普陀区铜川路68号（岚皋路口）弘基时尚广场三楼</t>
    <phoneticPr fontId="4" type="noConversion"/>
  </si>
  <si>
    <t>上海市闵行区繁兴路399弄1号华漕生活馆3楼</t>
    <phoneticPr fontId="4" type="noConversion"/>
  </si>
  <si>
    <t>上海市浦东新区祝桥镇江晖路409弄55-65号第2层56-2室</t>
    <phoneticPr fontId="4" type="noConversion"/>
  </si>
  <si>
    <t>上海市闵行区漕宝路3299弄15号4层S1-4F-006</t>
    <phoneticPr fontId="4" type="noConversion"/>
  </si>
  <si>
    <t>上海市奉贤区南奉公路7500号苏宁生活广场5楼苏宁影城</t>
    <phoneticPr fontId="4" type="noConversion"/>
  </si>
  <si>
    <t>上海市黄浦区南昌路59号3楼</t>
    <phoneticPr fontId="4" type="noConversion"/>
  </si>
  <si>
    <t>上海市曲阳路570号</t>
    <phoneticPr fontId="4" type="noConversion"/>
  </si>
  <si>
    <t>1,2,3,4,5</t>
    <phoneticPr fontId="8" type="noConversion"/>
  </si>
  <si>
    <t>上海市杨浦区长阳路1750号</t>
    <phoneticPr fontId="4" type="noConversion"/>
  </si>
  <si>
    <t>1,2,3,5,6,7</t>
    <phoneticPr fontId="8" type="noConversion"/>
  </si>
  <si>
    <t>上海嘉定区清河路48号5楼</t>
    <phoneticPr fontId="4" type="noConversion"/>
  </si>
  <si>
    <t>上海宝山区蕴川路1555号北上海商业广场二层</t>
    <phoneticPr fontId="4" type="noConversion"/>
  </si>
  <si>
    <t>上海徐汇区上中西路280号凌云壹街坊4楼（新开影院）</t>
    <phoneticPr fontId="4" type="noConversion"/>
  </si>
  <si>
    <t>上海杨行镇宝杨路3003号闿和阳光广场3F</t>
    <phoneticPr fontId="4" type="noConversion"/>
  </si>
  <si>
    <t>上海市宝山区菊盛路882号3层</t>
    <phoneticPr fontId="4" type="noConversion"/>
  </si>
  <si>
    <t>上海浦东新区张杨路400号（近第一八佰伴）</t>
    <phoneticPr fontId="4" type="noConversion"/>
  </si>
  <si>
    <t>上海宝山区蕰川路1999弄亿博科创中心4楼</t>
    <phoneticPr fontId="4" type="noConversion"/>
  </si>
  <si>
    <t>上海平度路258号金桥大拇指广告3号楼1层（胶东路）</t>
    <phoneticPr fontId="4" type="noConversion"/>
  </si>
  <si>
    <t>上海浦东新区周祝公路268弄1号3F</t>
    <phoneticPr fontId="4" type="noConversion"/>
  </si>
  <si>
    <t>上海杨浦区控江路2066号1号楼4楼</t>
    <phoneticPr fontId="4" type="noConversion"/>
  </si>
  <si>
    <t>上海市浦东新区惠南镇沪南公路9928号禹州商业广场三层</t>
    <phoneticPr fontId="4" type="noConversion"/>
  </si>
  <si>
    <t>上海市浦东新区年家浜东路238号3069室</t>
    <phoneticPr fontId="4" type="noConversion"/>
  </si>
  <si>
    <t>1,2,3,4</t>
    <phoneticPr fontId="8" type="noConversion"/>
  </si>
  <si>
    <t>上海青浦区青湖东路900号3楼</t>
    <phoneticPr fontId="4" type="noConversion"/>
  </si>
  <si>
    <t>上海市吴中路52号7</t>
    <phoneticPr fontId="4" type="noConversion"/>
  </si>
  <si>
    <t>上海天山路888号虹桥艺术中心</t>
    <phoneticPr fontId="4" type="noConversion"/>
  </si>
  <si>
    <t>上海莲花南路3999弄7号楼210室</t>
    <phoneticPr fontId="4" type="noConversion"/>
  </si>
  <si>
    <t>上海市浦东新区华佗路280弄31号</t>
    <phoneticPr fontId="4" type="noConversion"/>
  </si>
  <si>
    <t>上海普陀区金沙江路1685号</t>
    <phoneticPr fontId="4" type="noConversion"/>
  </si>
  <si>
    <t>上海市静安区延长路801号2楼</t>
    <phoneticPr fontId="4" type="noConversion"/>
  </si>
  <si>
    <t>上海市浦东新区东明路2602号</t>
    <phoneticPr fontId="4" type="noConversion"/>
  </si>
  <si>
    <t>上海奉贤区南中路80号5层501室</t>
    <phoneticPr fontId="4" type="noConversion"/>
  </si>
  <si>
    <t>上海市杨浦区民星路378号二层</t>
    <phoneticPr fontId="4" type="noConversion"/>
  </si>
  <si>
    <t>上海市闸北区万荣路777号大宁音乐广场A座</t>
    <phoneticPr fontId="4" type="noConversion"/>
  </si>
  <si>
    <t>上海市徐汇区凯滨路218号绿地缤纷城3楼</t>
    <phoneticPr fontId="4" type="noConversion"/>
  </si>
  <si>
    <t>上海市普陀区宜川路300号2幢3楼</t>
    <phoneticPr fontId="4" type="noConversion"/>
  </si>
  <si>
    <t>上海浦东新区丁香路880弄丁香国际商业广场3楼</t>
    <phoneticPr fontId="4" type="noConversion"/>
  </si>
  <si>
    <t>上海市惠南镇城东路388号</t>
    <phoneticPr fontId="4" type="noConversion"/>
  </si>
  <si>
    <t>上海松江区九峰路118号平高广场四层</t>
    <phoneticPr fontId="4" type="noConversion"/>
  </si>
  <si>
    <t>上海市浦东新区金群路28号金海文化中心4楼</t>
    <phoneticPr fontId="4" type="noConversion"/>
  </si>
  <si>
    <t>上海市闵行区古北路1699号地下一层</t>
    <phoneticPr fontId="4" type="noConversion"/>
  </si>
  <si>
    <t>上海市淮海中路8号柳林路1号兰生大厦5层</t>
    <phoneticPr fontId="4" type="noConversion"/>
  </si>
  <si>
    <t>宝山区场北路700号场北商业广场三楼</t>
    <phoneticPr fontId="4" type="noConversion"/>
  </si>
  <si>
    <t>上海长寿路401号亚新生活广场4层</t>
    <phoneticPr fontId="4" type="noConversion"/>
  </si>
  <si>
    <t>上海市闵行区陈行公路2688号华侨城4楼401A</t>
    <phoneticPr fontId="4" type="noConversion"/>
  </si>
  <si>
    <t>上海市浦东新区川沙路5398号4楼影院</t>
    <phoneticPr fontId="4" type="noConversion"/>
  </si>
  <si>
    <t>1,2,3,5,6,7,8</t>
    <phoneticPr fontId="8" type="noConversion"/>
  </si>
  <si>
    <t>上海闵行区沪闵路6088号凯德龙之梦4楼</t>
    <phoneticPr fontId="4" type="noConversion"/>
  </si>
  <si>
    <t>1,2,3,4,5,6,7,8,9,4D</t>
    <phoneticPr fontId="8" type="noConversion"/>
  </si>
  <si>
    <t>上海市浦东新区世博大道1368号世博源二区G层</t>
    <phoneticPr fontId="4" type="noConversion"/>
  </si>
  <si>
    <t>上海市吴中路1599号万象城L501</t>
    <phoneticPr fontId="4" type="noConversion"/>
  </si>
  <si>
    <t>上海市闵行区七莘路1507号4楼</t>
    <phoneticPr fontId="4" type="noConversion"/>
  </si>
  <si>
    <t>上海市虹口区车站南路330弄2/6号世纪联华3楼</t>
    <phoneticPr fontId="4" type="noConversion"/>
  </si>
  <si>
    <t>上海市真光路1288号百联中环购物广场3楼</t>
    <phoneticPr fontId="4" type="noConversion"/>
  </si>
  <si>
    <t>上海市浦东新区高科东路777弄3楼（唐镇阳光天地商场3楼）</t>
    <phoneticPr fontId="4" type="noConversion"/>
  </si>
  <si>
    <t>上海闵行区鹤庆路900号4幢三层</t>
    <phoneticPr fontId="4" type="noConversion"/>
  </si>
  <si>
    <t>上海市虹口区瑞虹路188号3楼</t>
    <phoneticPr fontId="4" type="noConversion"/>
  </si>
  <si>
    <t>上海市徐家汇天钥桥路666号1幢2区</t>
    <phoneticPr fontId="4" type="noConversion"/>
  </si>
  <si>
    <t>上海市浦东新区银城路66号尚悦湾4层</t>
    <phoneticPr fontId="4" type="noConversion"/>
  </si>
  <si>
    <t>上海市浦东新区唐镇上丰路1810号恒生商业广场B4幢</t>
    <phoneticPr fontId="4" type="noConversion"/>
  </si>
  <si>
    <t>上海市浦东新区张杨北路5688弄100号</t>
    <phoneticPr fontId="4" type="noConversion"/>
  </si>
  <si>
    <t>上海市宝山区殷高路65号3-4楼上海文教产业园（交大附中对面）</t>
    <phoneticPr fontId="4" type="noConversion"/>
  </si>
  <si>
    <t>1,2,3,4,6</t>
    <phoneticPr fontId="8" type="noConversion"/>
  </si>
  <si>
    <t>上海市黄浦区西藏中路290号</t>
    <phoneticPr fontId="4" type="noConversion"/>
  </si>
  <si>
    <t>1,2,3,4,5,6(vip)</t>
    <phoneticPr fontId="8" type="noConversion"/>
  </si>
  <si>
    <t>上海市南京西路216号</t>
    <phoneticPr fontId="4" type="noConversion"/>
  </si>
  <si>
    <t>上海市浦东新区张杨北路801号文峰百货2楼</t>
    <phoneticPr fontId="4" type="noConversion"/>
  </si>
  <si>
    <t>上海市松江区新南路1号绿地金御广场4楼</t>
    <phoneticPr fontId="4" type="noConversion"/>
  </si>
  <si>
    <t>上海市浙江中路123号</t>
    <phoneticPr fontId="4" type="noConversion"/>
  </si>
  <si>
    <t>上海市闵行区七莘路3655号嘉茂购物广场3楼</t>
    <phoneticPr fontId="4" type="noConversion"/>
  </si>
  <si>
    <t>上海市浦东新区川沙镇新川路400号</t>
    <phoneticPr fontId="4" type="noConversion"/>
  </si>
  <si>
    <t>上海市金山区朱泾镇人民路160号图书影视商厦5楼(近人民路)</t>
    <phoneticPr fontId="4" type="noConversion"/>
  </si>
  <si>
    <t>上海市青浦区淀山湖大道286弄15号501</t>
    <phoneticPr fontId="4" type="noConversion"/>
  </si>
  <si>
    <t>上海市黄浦区苗江路800号</t>
    <phoneticPr fontId="4" type="noConversion"/>
  </si>
  <si>
    <t>广州市番禺区南路市桥步行街</t>
    <phoneticPr fontId="4" type="noConversion"/>
  </si>
  <si>
    <t>广州市海珠区赤岗北路四季天地三楼五一影城</t>
    <phoneticPr fontId="4" type="noConversion"/>
  </si>
  <si>
    <t>广州市海珠区江燕路108号燕汇广场4楼</t>
    <phoneticPr fontId="4" type="noConversion"/>
  </si>
  <si>
    <t>广州市番禺区亚运大道1号永旺梦乐城4F</t>
    <phoneticPr fontId="4" type="noConversion"/>
  </si>
  <si>
    <t>1,2,3,6,7</t>
    <phoneticPr fontId="8" type="noConversion"/>
  </si>
  <si>
    <t>广州市花都区新华街建设北路72好星光汇商厦8层</t>
    <phoneticPr fontId="4" type="noConversion"/>
  </si>
  <si>
    <t>广州市天河区东圃大马路4号自编A栋</t>
    <phoneticPr fontId="4" type="noConversion"/>
  </si>
  <si>
    <t>广州市番禺区洛浦街上潡村广州奥林匹克大厦4楼</t>
    <phoneticPr fontId="4" type="noConversion"/>
  </si>
  <si>
    <t>广州市白云区广州大道北28号梅花园广场5楼</t>
    <phoneticPr fontId="4" type="noConversion"/>
  </si>
  <si>
    <t>广州市越秀区西湖路63号光明广场7楼</t>
    <phoneticPr fontId="4" type="noConversion"/>
  </si>
  <si>
    <t>广州市天河区中山大道中87号苏宁生活广场3楼</t>
    <phoneticPr fontId="4" type="noConversion"/>
  </si>
  <si>
    <t>广州市白云区松南路一号汇锦新天地D栋2楼</t>
    <phoneticPr fontId="4" type="noConversion"/>
  </si>
  <si>
    <t>广州市天河区东圃大马路14号东圃摩登城3楼</t>
    <phoneticPr fontId="4" type="noConversion"/>
  </si>
  <si>
    <t>广东省广州市增城永宁街凤凰城凤晴苑四街1号星荟商业中心3楼</t>
    <phoneticPr fontId="4" type="noConversion"/>
  </si>
  <si>
    <t>广东省广州市增城新塘镇荔新大道汇创国贸3幢3楼</t>
    <phoneticPr fontId="4" type="noConversion"/>
  </si>
  <si>
    <t>广东省广州市天河区东莞庄路30-34号、38号二楼</t>
    <phoneticPr fontId="4" type="noConversion"/>
  </si>
  <si>
    <t>广州市白云区增槎路1068号F301</t>
    <phoneticPr fontId="4" type="noConversion"/>
  </si>
  <si>
    <t>广东省广州市白云区黄石西路383号凯粤大厦2楼</t>
    <phoneticPr fontId="4" type="noConversion"/>
  </si>
  <si>
    <t>广州市黄埔大道西120号高志大厦4楼</t>
    <phoneticPr fontId="4" type="noConversion"/>
  </si>
  <si>
    <t>广州市天河区迎龙大道168号（工业大学旁）</t>
    <phoneticPr fontId="4" type="noConversion"/>
  </si>
  <si>
    <t>广州小谷围街贝岗村中二横路1号高新天地商业</t>
    <phoneticPr fontId="4" type="noConversion"/>
  </si>
  <si>
    <t>广州市番禺区钟屏路中福广场三层</t>
    <phoneticPr fontId="4" type="noConversion"/>
  </si>
  <si>
    <t>广州市萝岗区科学大道193号高德汇购物中兴五楼</t>
    <phoneticPr fontId="4" type="noConversion"/>
  </si>
  <si>
    <t>广州市番禺区南村镇雅居乐剑桥郡国际文化中心4楼</t>
    <phoneticPr fontId="4" type="noConversion"/>
  </si>
  <si>
    <t>1,2,3,4,5,6,LUXE</t>
    <phoneticPr fontId="8" type="noConversion"/>
  </si>
  <si>
    <t>广东省广州市白云区云城西路890号凯德广场5楼</t>
    <phoneticPr fontId="4" type="noConversion"/>
  </si>
  <si>
    <t>2,3,4,5,6,7,8,9,10,11</t>
    <phoneticPr fontId="8" type="noConversion"/>
  </si>
  <si>
    <t>广州市海珠区叠景路156-170（双号）合生广场L5-01/17号单元</t>
    <phoneticPr fontId="4" type="noConversion"/>
  </si>
  <si>
    <t>广州市番禺区大石街105国道561号</t>
    <phoneticPr fontId="4" type="noConversion"/>
  </si>
  <si>
    <t>1,2,3,4,5,6,7,IMAX</t>
    <phoneticPr fontId="8" type="noConversion"/>
  </si>
  <si>
    <t>广东省广州市海珠区江南大道中180号富力海珠城B区七层</t>
    <phoneticPr fontId="4" type="noConversion"/>
  </si>
  <si>
    <t>广东省广州市番禺区市桥街道光明北路281号百佳超级广场四楼</t>
    <phoneticPr fontId="4" type="noConversion"/>
  </si>
  <si>
    <t>广东广州市白云区永平街同泰路87号一层2-1房</t>
    <phoneticPr fontId="4" type="noConversion"/>
  </si>
  <si>
    <t>广东省广州市白云区黄石街江夏村北二路自编29号5F-BC01</t>
    <phoneticPr fontId="4" type="noConversion"/>
  </si>
  <si>
    <t>广州市荔湾区奔富广场1楼</t>
    <phoneticPr fontId="4" type="noConversion"/>
  </si>
  <si>
    <t>广州市天河区林和中路63号101房</t>
    <phoneticPr fontId="4" type="noConversion"/>
  </si>
  <si>
    <t>VIP,2,3,4,5,6,7,8,9,10,11,12,13,14,15</t>
    <phoneticPr fontId="8" type="noConversion"/>
  </si>
  <si>
    <t>广州市越秀区流花路11号内自编1号3（1-3号馆）3层-4层</t>
    <phoneticPr fontId="4" type="noConversion"/>
  </si>
  <si>
    <t>1,2,3,4,5,贵宾厅</t>
    <phoneticPr fontId="8" type="noConversion"/>
  </si>
  <si>
    <t>广州市海珠区革新路124号太古仓6-7仓</t>
    <phoneticPr fontId="4" type="noConversion"/>
  </si>
  <si>
    <t>广州市番禺区南村镇梅山大道北人人佳美食城二楼</t>
    <phoneticPr fontId="4" type="noConversion"/>
  </si>
  <si>
    <t>广州市越秀区农林下路4-6号锦轩现代城4楼</t>
    <phoneticPr fontId="4" type="noConversion"/>
  </si>
  <si>
    <t>1,2,3,4,5,6,7,8,9,10,11,12,13</t>
    <phoneticPr fontId="8" type="noConversion"/>
  </si>
  <si>
    <t>广州市荔湾区逢源路155号</t>
    <phoneticPr fontId="4" type="noConversion"/>
  </si>
  <si>
    <t>广州市越秀区北京路312号青年文化宫二楼</t>
    <phoneticPr fontId="4" type="noConversion"/>
  </si>
  <si>
    <t>广州市海珠区同福东路640号市二宫内</t>
    <phoneticPr fontId="4" type="noConversion"/>
  </si>
  <si>
    <t>广州市环市西路133号华南影都D区二楼</t>
    <phoneticPr fontId="4" type="noConversion"/>
  </si>
  <si>
    <t>广州市越秀区文明路65号广州市工人文化宫</t>
    <phoneticPr fontId="4" type="noConversion"/>
  </si>
  <si>
    <t>深圳市罗湖区新园路1号</t>
    <phoneticPr fontId="4" type="noConversion"/>
  </si>
  <si>
    <t>深圳市福田区福中一路2016号深圳音乐厅内</t>
    <phoneticPr fontId="4" type="noConversion"/>
  </si>
  <si>
    <t>深圳市龙岗区平湖镇华南城环球物流中心四楼</t>
    <phoneticPr fontId="4" type="noConversion"/>
  </si>
  <si>
    <t>深圳市福田区石厦北二街89号石厦新港商城三层</t>
    <phoneticPr fontId="4" type="noConversion"/>
  </si>
  <si>
    <t>1,2,3,5,6,7,8,10</t>
    <phoneticPr fontId="8" type="noConversion"/>
  </si>
  <si>
    <t>深圳市福田区中航路1号中航九方购物中心1号4-6层</t>
    <phoneticPr fontId="4" type="noConversion"/>
  </si>
  <si>
    <t>广东省深圳市深惠路大芬爱琴居信和购物广场3层</t>
    <phoneticPr fontId="4" type="noConversion"/>
  </si>
  <si>
    <t>1,2,3,5,6,7,8,9,10</t>
    <phoneticPr fontId="8" type="noConversion"/>
  </si>
  <si>
    <t>广东省深圳市龙岗区坂田街道雪岗路2018号天安云谷产业园一期3栋D座三层</t>
    <phoneticPr fontId="4" type="noConversion"/>
  </si>
  <si>
    <t>深圳市罗湖区解放路2001号太阳百货六楼</t>
    <phoneticPr fontId="4" type="noConversion"/>
  </si>
  <si>
    <t>广东省深圳市福田区红岭中路南国大厦星光广场3楼</t>
    <phoneticPr fontId="4" type="noConversion"/>
  </si>
  <si>
    <t>广东省深圳市龙岗区南湾街道南岭社区南岭东路28号四楼（人人购物广场南岭店楼上）</t>
    <phoneticPr fontId="4" type="noConversion"/>
  </si>
  <si>
    <t>广东省深圳市光明新区公明街道中泰大厦3楼</t>
    <phoneticPr fontId="4" type="noConversion"/>
  </si>
  <si>
    <t>深圳市罗湖区东门中路2088号温莎广场负一层B1-001</t>
    <phoneticPr fontId="4" type="noConversion"/>
  </si>
  <si>
    <t>深圳市罗湖区桂园街道办松园路鸿翔花园E01号</t>
    <phoneticPr fontId="4" type="noConversion"/>
  </si>
  <si>
    <t>深圳市龙岗区坂田五和大道118号和成世纪三楼博亚影城</t>
    <phoneticPr fontId="4" type="noConversion"/>
  </si>
  <si>
    <t>深圳市宝安区龙华新区民治街道民治明康路百易广场A栋F4</t>
    <phoneticPr fontId="4" type="noConversion"/>
  </si>
  <si>
    <t>深圳市宝安区福永大道128号汇隆城5楼</t>
    <phoneticPr fontId="4" type="noConversion"/>
  </si>
  <si>
    <t>广东省深圳市龙岗区平湖大道荟港城三楼</t>
    <phoneticPr fontId="4" type="noConversion"/>
  </si>
  <si>
    <t>广东省深圳市龙华新区民治大道水尾村优城商城五楼</t>
    <phoneticPr fontId="4" type="noConversion"/>
  </si>
  <si>
    <t>广东省深圳市龙华新区龙华街道东环一路一楼</t>
    <phoneticPr fontId="4" type="noConversion"/>
  </si>
  <si>
    <t>广东省深圳市龙岗区南湾街道樟树布社区樟富北路法瑞姿大厦6楼</t>
    <phoneticPr fontId="4" type="noConversion"/>
  </si>
  <si>
    <t>广东省深圳市南山区南头街道艺园东路缤纷年华家园商业裙楼301A-2号</t>
    <phoneticPr fontId="4" type="noConversion"/>
  </si>
  <si>
    <t>1,2,3,5,6</t>
    <phoneticPr fontId="8" type="noConversion"/>
  </si>
  <si>
    <t>广东省深圳市宝安区石岩街道应人石社区天宝路南海商业街内</t>
    <phoneticPr fontId="4" type="noConversion"/>
  </si>
  <si>
    <t>深圳市宝安区沙井街道西环路2105号新沙天虹购物中心七楼</t>
    <phoneticPr fontId="4" type="noConversion"/>
  </si>
  <si>
    <t>广东省深圳市龙岗区龙城街道建设路28号宝钜商业大厦四层</t>
    <phoneticPr fontId="4" type="noConversion"/>
  </si>
  <si>
    <t>1,2,DTS：X厅,ZMAX杜比全景声厅,4D厅,7号激光厅,VIP厅</t>
    <phoneticPr fontId="8" type="noConversion"/>
  </si>
  <si>
    <t>广东省深圳市南山区天虹总部大厦君尚30196-7F</t>
    <phoneticPr fontId="4" type="noConversion"/>
  </si>
  <si>
    <t>广东省深圳市龙华新区民治街道办事处万众城万盛百货四楼</t>
    <phoneticPr fontId="4" type="noConversion"/>
  </si>
  <si>
    <t>广东省深圳市石岩街道宝石东路209号星城购物中心四楼</t>
    <phoneticPr fontId="4" type="noConversion"/>
  </si>
  <si>
    <t>广东省深圳市龙华新区龙华街道人民北路291号百佳华广场5楼</t>
    <phoneticPr fontId="4" type="noConversion"/>
  </si>
  <si>
    <t>深圳市南山区南山街道南海大道2163号来福士广场4层Ｌ4-9号</t>
    <phoneticPr fontId="4" type="noConversion"/>
  </si>
  <si>
    <t>1,2,3,4,5,6,7,8,9,VIP厅</t>
    <phoneticPr fontId="8" type="noConversion"/>
  </si>
  <si>
    <t>广东深圳宝安区建安一路88号香槟广场4楼</t>
    <phoneticPr fontId="4" type="noConversion"/>
  </si>
  <si>
    <t>广东省深圳市龙华区民冶大道328号嘉熙业广场5层</t>
    <phoneticPr fontId="4" type="noConversion"/>
  </si>
  <si>
    <t>深圳市南山区南海大道2088号信和购物广场L4S-01号商铺</t>
    <phoneticPr fontId="4" type="noConversion"/>
  </si>
  <si>
    <t>广东省深圳市南山区丽山路8号平康苑三楼</t>
    <phoneticPr fontId="4" type="noConversion"/>
  </si>
  <si>
    <t>广东省深圳市龙岗区坂田街道吉华路999号坂田商业广场5楼</t>
    <phoneticPr fontId="4" type="noConversion"/>
  </si>
  <si>
    <t>深圳市龙岗区平湖街道辅城坳社区嘉城路128－1号好又多超市二楼橙天国际影城</t>
    <phoneticPr fontId="4" type="noConversion"/>
  </si>
  <si>
    <t>深圳市坪山新区坑梓街道翠景路56号嘉邻中心三楼橙天国际影城</t>
    <phoneticPr fontId="4" type="noConversion"/>
  </si>
  <si>
    <t>深圳市宝安区福永街道桥头社区天福路东桥和路南福洪大厦第四层402</t>
    <phoneticPr fontId="4" type="noConversion"/>
  </si>
  <si>
    <t>深圳市龙岗区龙岗大道6483号欢城广场4F</t>
    <phoneticPr fontId="4" type="noConversion"/>
  </si>
  <si>
    <t>广东省深圳市龙华新区龙华街道东环一路良基大厦4楼</t>
    <phoneticPr fontId="4" type="noConversion"/>
  </si>
  <si>
    <t>广东省深圳市福田区梅林一村9区一层103A</t>
    <phoneticPr fontId="4" type="noConversion"/>
  </si>
  <si>
    <t>广东省深圳市罗湖凤凰路181号京基凤凰印象3楼</t>
    <phoneticPr fontId="4" type="noConversion"/>
  </si>
  <si>
    <t>深圳市龙岗区龙岗大道2999号麟恒中心广场3F</t>
    <phoneticPr fontId="4" type="noConversion"/>
  </si>
  <si>
    <t>广东省深圳市龙岗区布吉街道布吉广场新一佳四楼</t>
    <phoneticPr fontId="4" type="noConversion"/>
  </si>
  <si>
    <t>1,2,3,4,5,6,7,8,9,10,11VIP</t>
    <phoneticPr fontId="8" type="noConversion"/>
  </si>
  <si>
    <t>四川省成都市成华区猛追湾2号桥头（府南河边）四川电视塔广场3F</t>
    <phoneticPr fontId="4" type="noConversion"/>
  </si>
  <si>
    <t>成都市武侯区高阳路38号5楼</t>
    <phoneticPr fontId="4" type="noConversion"/>
  </si>
  <si>
    <t>1IMAX,2,3,4,5,6,7,8,9,10,11VIP</t>
    <phoneticPr fontId="8" type="noConversion"/>
  </si>
  <si>
    <t>成都市蓉北商贸大道一层21号龙湖天街5层</t>
    <phoneticPr fontId="4" type="noConversion"/>
  </si>
  <si>
    <t>成都市万科路9号凯德魅力之城4楼</t>
    <phoneticPr fontId="4" type="noConversion"/>
  </si>
  <si>
    <t>1,2,3,4,5,6,vip</t>
    <phoneticPr fontId="8" type="noConversion"/>
  </si>
  <si>
    <t>成都市武侯区人民南路四段3号成都来福士广场3-5层</t>
    <phoneticPr fontId="4" type="noConversion"/>
  </si>
  <si>
    <t>四川省成都市青羊区提督街99号华置广场四层</t>
    <phoneticPr fontId="4" type="noConversion"/>
  </si>
  <si>
    <t>1,2,3,4,5,6,7,8,10</t>
    <phoneticPr fontId="8" type="noConversion"/>
  </si>
  <si>
    <t>成都市武侯区晋吉西一街66号龙湖金楠天街购物中心5楼</t>
    <phoneticPr fontId="4" type="noConversion"/>
  </si>
  <si>
    <t>1,2,3,4,5,6,7,8,10,11,12</t>
    <phoneticPr fontId="8" type="noConversion"/>
  </si>
  <si>
    <t>四川省成都市高新区天仁路388号凯德天府5楼5-7楼</t>
    <phoneticPr fontId="4" type="noConversion"/>
  </si>
  <si>
    <t>成都市温江区光华大道三段1868号德昆新天地4楼</t>
    <phoneticPr fontId="4" type="noConversion"/>
  </si>
  <si>
    <t>成都市高新区益州大道中段722号复城国际广场四楼</t>
    <phoneticPr fontId="4" type="noConversion"/>
  </si>
  <si>
    <t>成都市青羊区贝森路58号西村大院负一楼</t>
    <phoneticPr fontId="4" type="noConversion"/>
  </si>
  <si>
    <t>成都市郫县东大街699号恒创蜀都广场4楼</t>
    <phoneticPr fontId="4" type="noConversion"/>
  </si>
  <si>
    <t>成都蜀龙大道中段1088号
(西南石油大学转盘)万千城4楼</t>
    <phoneticPr fontId="4" type="noConversion"/>
  </si>
  <si>
    <t>成都市新都区电子路海伦城市广场4楼</t>
    <phoneticPr fontId="4" type="noConversion"/>
  </si>
  <si>
    <t>成都市双流区西航港街道锦华路二段166号</t>
    <phoneticPr fontId="4" type="noConversion"/>
  </si>
  <si>
    <t>成都市武侯区二环路南四段51号莱蒙置地广场6层</t>
    <phoneticPr fontId="4" type="noConversion"/>
  </si>
  <si>
    <t>成都市新都区天海路64号天海商业广场2楼</t>
    <phoneticPr fontId="4" type="noConversion"/>
  </si>
  <si>
    <t>四川省成都市锦江区红星路三段16号1栋1单元</t>
    <phoneticPr fontId="4" type="noConversion"/>
  </si>
  <si>
    <t>成都市青羊区清江东路360号</t>
    <phoneticPr fontId="4" type="noConversion"/>
  </si>
  <si>
    <t>1(文艺厅),3(文华厅),4(文卉厅),5(文欣厅),6(文苑厅),7,8,9,10,11,12,14,15,16,17,18,19</t>
    <phoneticPr fontId="8" type="noConversion"/>
  </si>
  <si>
    <t>成都市青年路21号太平洋电影城</t>
    <phoneticPr fontId="4" type="noConversion"/>
  </si>
  <si>
    <t>成都市武侯祠大街266号新华文轩购书中心4楼</t>
    <phoneticPr fontId="4" type="noConversion"/>
  </si>
  <si>
    <t>成都市锦江区花园街31号万科城市花园商业广场负1楼</t>
    <phoneticPr fontId="4" type="noConversion"/>
  </si>
  <si>
    <t>四川省成都市郫县福梓路221号6幢3楼雅图影院</t>
    <phoneticPr fontId="4" type="noConversion"/>
  </si>
  <si>
    <t>四川成都金堂县三星镇学府大道68号</t>
    <phoneticPr fontId="4" type="noConversion"/>
  </si>
  <si>
    <t>成都温江区柳城南熏大道855号</t>
    <phoneticPr fontId="4" type="noConversion"/>
  </si>
  <si>
    <t>四川省成都市龙泉驿区驿都西路3666号</t>
    <phoneticPr fontId="4" type="noConversion"/>
  </si>
  <si>
    <t>成都市双流区临港路二段9号和贵久居福27栋三楼</t>
    <phoneticPr fontId="4" type="noConversion"/>
  </si>
  <si>
    <t>成都市新津县迎宾大道74号</t>
    <phoneticPr fontId="4" type="noConversion"/>
  </si>
  <si>
    <t>邛崃市羊安镇新城区永康大道33号</t>
    <phoneticPr fontId="4" type="noConversion"/>
  </si>
  <si>
    <t>成都市郫县红光镇红高路88号龙城国际商业广场3楼</t>
    <phoneticPr fontId="4" type="noConversion"/>
  </si>
  <si>
    <t>成都市郫都区望丛中路1092号时代豪廷广场3楼</t>
    <phoneticPr fontId="4" type="noConversion"/>
  </si>
  <si>
    <t>1,2,3,4,5IMAX,6,7,8</t>
    <phoneticPr fontId="8" type="noConversion"/>
  </si>
  <si>
    <t>武汉市汉阳区龙阳大道58号人信汇商业广场A座4楼</t>
    <phoneticPr fontId="4" type="noConversion"/>
  </si>
  <si>
    <t>武汉市CBD云彩路198号泛海城市广场五楼</t>
    <phoneticPr fontId="4" type="noConversion"/>
  </si>
  <si>
    <t>1,2,3,4IMAX,5,6,7,8,9,10,11,12VIP</t>
    <phoneticPr fontId="8" type="noConversion"/>
  </si>
  <si>
    <t>武汉市万松园路100号西园商业街三层</t>
    <phoneticPr fontId="4" type="noConversion"/>
  </si>
  <si>
    <t>武汉市民族大道光谷时间广场3楼</t>
    <phoneticPr fontId="4" type="noConversion"/>
  </si>
  <si>
    <t>江夏大道128号附1号中央大街2号楼4层</t>
    <phoneticPr fontId="4" type="noConversion"/>
  </si>
  <si>
    <t>1,2,3,4,5,6,7,8,9,10(VIP)</t>
    <phoneticPr fontId="8" type="noConversion"/>
  </si>
  <si>
    <t>武汉市武昌区中北路23号凯德广场七楼</t>
    <phoneticPr fontId="4" type="noConversion"/>
  </si>
  <si>
    <t>武汉市武昌区宝通寺路38号瑞景广场3楼</t>
    <phoneticPr fontId="4" type="noConversion"/>
  </si>
  <si>
    <t>湖北省武汉市洪山区珞瑜路光谷国际广场2期</t>
    <phoneticPr fontId="4" type="noConversion"/>
  </si>
  <si>
    <t>湖北省武汉市江岸区中山大道1515号壹方购物中心</t>
    <phoneticPr fontId="4" type="noConversion"/>
  </si>
  <si>
    <t>武汉市硚口区古田四路江城壹号</t>
    <phoneticPr fontId="4" type="noConversion"/>
  </si>
  <si>
    <t>湖北省武汉市青山区38街坊八大家花园6号楼3F成龙影城</t>
    <phoneticPr fontId="4" type="noConversion"/>
  </si>
  <si>
    <t>武汉市江汉区建设大道566号新世界百货国贸店5层</t>
    <phoneticPr fontId="4" type="noConversion"/>
  </si>
  <si>
    <t>湖北省武汉市武昌区中山路与紫阳东路交汇处万金国际广场第3层</t>
    <phoneticPr fontId="4" type="noConversion"/>
  </si>
  <si>
    <t>东湖高新区南湖大道南湖时尚城K4B4楼</t>
    <phoneticPr fontId="4" type="noConversion"/>
  </si>
  <si>
    <t>武汉市武昌区中南路街区中南二路22号奥山创意街区负一楼</t>
    <phoneticPr fontId="4" type="noConversion"/>
  </si>
  <si>
    <t>武汉市东湖新技术开发区关山大道355号3-5层</t>
    <phoneticPr fontId="4" type="noConversion"/>
  </si>
  <si>
    <t>湖北省武汉市硚口区中山大道1号星汇维港购物中心第四层A区A4013商铺</t>
    <phoneticPr fontId="4" type="noConversion"/>
  </si>
  <si>
    <t>武汉市汉口解放大道686号世贸广场8楼</t>
    <phoneticPr fontId="4" type="noConversion"/>
  </si>
  <si>
    <t>1,2,3,4,5,6,7,8VIP</t>
    <phoneticPr fontId="8" type="noConversion"/>
  </si>
  <si>
    <t>武汉市武昌区解放路464号</t>
    <phoneticPr fontId="4" type="noConversion"/>
  </si>
  <si>
    <t>北港村文治街武昌府维佳佰港城广场四楼</t>
    <phoneticPr fontId="4" type="noConversion"/>
  </si>
  <si>
    <t>武昌区阅马场西厂口1号(湖北剧院内)</t>
    <phoneticPr fontId="4" type="noConversion"/>
  </si>
  <si>
    <t>湖北省武汉市江夏区文华路37号新中百广场6楼</t>
    <phoneticPr fontId="4" type="noConversion"/>
  </si>
  <si>
    <t>武汉市江夏区藏龙岛杨桥湖大道13号阳光时尚商业街3楼</t>
    <phoneticPr fontId="4" type="noConversion"/>
  </si>
  <si>
    <t>湖北省市武汉市武昌区复兴路51号（海达广场）第三层</t>
    <phoneticPr fontId="4" type="noConversion"/>
  </si>
  <si>
    <t>1,2,3,4,5,情侣厅,导演厅,演厅</t>
    <phoneticPr fontId="8" type="noConversion"/>
  </si>
  <si>
    <t>重庆市袁家岗奥体路1号中新城上城3楼</t>
    <phoneticPr fontId="4" type="noConversion"/>
  </si>
  <si>
    <t>1,2,3,4,IMAX,6,7,8</t>
    <phoneticPr fontId="8" type="noConversion"/>
  </si>
  <si>
    <t>重庆市江北区北滨路368号金源购物广场4楼</t>
    <phoneticPr fontId="4" type="noConversion"/>
  </si>
  <si>
    <t>重庆市渝中区五一路99号协信星光广场L502</t>
    <phoneticPr fontId="4" type="noConversion"/>
  </si>
  <si>
    <t>重庆市沙坪坝区双碑浪升双城天街5楼</t>
    <phoneticPr fontId="4" type="noConversion"/>
  </si>
  <si>
    <t>重庆市大渡口区松青路1046号义乌商贸城3楼</t>
    <phoneticPr fontId="4" type="noConversion"/>
  </si>
  <si>
    <t>1,2,3,4,5,6,7,8,9,10,11,12,13,14,15,16,17,18,19,20,21,22,23</t>
    <phoneticPr fontId="8" type="noConversion"/>
  </si>
  <si>
    <t>重庆沙坪坝区渝碚路50号融信大厦6楼</t>
    <phoneticPr fontId="4" type="noConversion"/>
  </si>
  <si>
    <t>重庆市荣昌县东邦城市广场3楼（新政府大楼对面）</t>
    <phoneticPr fontId="4" type="noConversion"/>
  </si>
  <si>
    <t>重庆市北部新区康庄美地B区商业广场1号楼3F（6号线康庄站）</t>
    <phoneticPr fontId="4" type="noConversion"/>
  </si>
  <si>
    <t>重庆市南川区南城街道办事处钟楼街18号（名润广场商业4楼）</t>
    <phoneticPr fontId="4" type="noConversion"/>
  </si>
  <si>
    <t>1,2,3,5,6,7,8,9</t>
    <phoneticPr fontId="8" type="noConversion"/>
  </si>
  <si>
    <t>重庆市沙坪坝大学城中路台北生活广场4楼</t>
    <phoneticPr fontId="4" type="noConversion"/>
  </si>
  <si>
    <t>1,2,3,5,6,7,8,9,10,11,12,13</t>
    <phoneticPr fontId="8" type="noConversion"/>
  </si>
  <si>
    <t>重庆市江北区江北城西大街财信广场</t>
    <phoneticPr fontId="4" type="noConversion"/>
  </si>
  <si>
    <t>重庆市北部新区栖霞路16号2栋5-4号</t>
    <phoneticPr fontId="4" type="noConversion"/>
  </si>
  <si>
    <t>1,2,3,5,6,7,8,9,10,11,VIP</t>
    <phoneticPr fontId="8" type="noConversion"/>
  </si>
  <si>
    <t>重庆市高新区石桥铺渝州路石桥style广场3楼</t>
    <phoneticPr fontId="4" type="noConversion"/>
  </si>
  <si>
    <t>重庆市北碚区嘉陵风情步行街11栋7楼(雄风百货7楼）</t>
    <phoneticPr fontId="4" type="noConversion"/>
  </si>
  <si>
    <t>重庆市永川区中央大街11幢7楼</t>
    <phoneticPr fontId="4" type="noConversion"/>
  </si>
  <si>
    <t>重庆市九龙坡区福园路88号12棟美华星都4楼</t>
    <phoneticPr fontId="4" type="noConversion"/>
  </si>
  <si>
    <t>重庆市大渡口区金湾路21号附4-1号商业项目第四层物业</t>
    <phoneticPr fontId="4" type="noConversion"/>
  </si>
  <si>
    <t>重庆市江北区江北城大街38号IFS国金中心商场B1</t>
    <phoneticPr fontId="4" type="noConversion"/>
  </si>
  <si>
    <t>重庆市大渡口区双龙路1号附3号中交万都汇</t>
    <phoneticPr fontId="4" type="noConversion"/>
  </si>
  <si>
    <t>重庆市渝中区八一路177号苏宁易购6楼</t>
    <phoneticPr fontId="4" type="noConversion"/>
  </si>
  <si>
    <t xml:space="preserve"> 重庆市渝中区邹容路68号第6层L622号 </t>
    <phoneticPr fontId="4" type="noConversion"/>
  </si>
  <si>
    <t>重庆市南岸区青龙路38号金阳罗马假日我家电影院</t>
    <phoneticPr fontId="4" type="noConversion"/>
  </si>
  <si>
    <t>重庆市沙坪坝区沙坪坝正街8号欣阳广场3楼越界影城</t>
    <phoneticPr fontId="4" type="noConversion"/>
  </si>
  <si>
    <t>重庆市南岸区江南大道12号亿象城负一层C区</t>
    <phoneticPr fontId="4" type="noConversion"/>
  </si>
  <si>
    <t>1,2,3,4,5,6,7,8,9,10,巨幕厅</t>
    <phoneticPr fontId="8" type="noConversion"/>
  </si>
  <si>
    <t>重庆江北区北滨一路鎏嘉码头A区3F</t>
    <phoneticPr fontId="4" type="noConversion"/>
  </si>
  <si>
    <t>璧山区金剑路496号</t>
    <phoneticPr fontId="4" type="noConversion"/>
  </si>
  <si>
    <t>重庆市垫江县美华.钻石城盖纳国际影城</t>
    <phoneticPr fontId="4" type="noConversion"/>
  </si>
  <si>
    <t>杭州市江干区景昙路18-26号庆春银泰6楼</t>
    <phoneticPr fontId="4" type="noConversion"/>
  </si>
  <si>
    <t>杭州市余杭区藕花洲大街303号沃尔玛4楼</t>
    <phoneticPr fontId="4" type="noConversion"/>
  </si>
  <si>
    <t>杭州市余杭区莫干山路与金家渡路交叉口西田城商业中心2楼</t>
    <phoneticPr fontId="4" type="noConversion"/>
  </si>
  <si>
    <t>杭州市拱墅区小河路488号4幢一层</t>
    <phoneticPr fontId="4" type="noConversion"/>
  </si>
  <si>
    <t>杭州上城区望江东路332号万泰城4F</t>
    <phoneticPr fontId="4" type="noConversion"/>
  </si>
  <si>
    <t>杭州市西湖区余杭塘路与古墩路路口五洲国际2层</t>
    <phoneticPr fontId="4" type="noConversion"/>
  </si>
  <si>
    <t>杭州市下城区东新路822号中大银泰城7层</t>
    <phoneticPr fontId="4" type="noConversion"/>
  </si>
  <si>
    <t>浙江省杭州市余杭区闲林街道闲富南路101号3F-010</t>
    <phoneticPr fontId="4" type="noConversion"/>
  </si>
  <si>
    <t>浙江省杭州市拱墅区台州路2号运河上街商业中心4F</t>
    <phoneticPr fontId="4" type="noConversion"/>
  </si>
  <si>
    <t>浙江省杭州市西湖区三墩镇新天地商业中心11幢3楼</t>
    <phoneticPr fontId="4" type="noConversion"/>
  </si>
  <si>
    <t>浙江省杭州市下城区延安路385号杭州嘉里中心3幢4楼</t>
    <phoneticPr fontId="4" type="noConversion"/>
  </si>
  <si>
    <t>浙江省杭州市江干区下沙听涛路157号云水物美5F</t>
    <phoneticPr fontId="4" type="noConversion"/>
  </si>
  <si>
    <t>浙江省杭州市江干区九堡镇九环路48号财通大厦B座7F</t>
    <phoneticPr fontId="4" type="noConversion"/>
  </si>
  <si>
    <t>浙江省杭州市拱墅区丰庆路710号</t>
    <phoneticPr fontId="4" type="noConversion"/>
  </si>
  <si>
    <t>浙江省杭州江干区垦山西路102号杭州创意设计中心</t>
    <phoneticPr fontId="4" type="noConversion"/>
  </si>
  <si>
    <t>浙江省杭州市滨江区浦沿街道滨文路422号文耀大厦3F</t>
    <phoneticPr fontId="4" type="noConversion"/>
  </si>
  <si>
    <t>浙江省杭州市滨江区滨文路577号华润超市4楼</t>
    <phoneticPr fontId="4" type="noConversion"/>
  </si>
  <si>
    <t>临安锦城街道钱王街855号万华广场四楼</t>
    <phoneticPr fontId="4" type="noConversion"/>
  </si>
  <si>
    <t>浙江杭州滨江区江陵路1916号兴祺大厦302</t>
    <phoneticPr fontId="4" type="noConversion"/>
  </si>
  <si>
    <t>浙江省杭州市西湖区文一西路与花蒋路交叉口</t>
    <phoneticPr fontId="4" type="noConversion"/>
  </si>
  <si>
    <t>杭州市西湖区ONEMALL邻里中心三层</t>
    <phoneticPr fontId="4" type="noConversion"/>
  </si>
  <si>
    <t>浙江省杭州市下城区东新路655号</t>
    <phoneticPr fontId="4" type="noConversion"/>
  </si>
  <si>
    <t>浙江省杭州市江干区九沙大道399号地铁东城购物中心四楼</t>
    <phoneticPr fontId="4" type="noConversion"/>
  </si>
  <si>
    <t>杭州市下城区武林广场29号杭州剧院3F</t>
    <phoneticPr fontId="4" type="noConversion"/>
  </si>
  <si>
    <t>浙江杭州下城区西湖文化广场地下一层F区</t>
    <phoneticPr fontId="4" type="noConversion"/>
  </si>
  <si>
    <t>浙江省杭州市余杭区运河街道东湖北路496号万悦城11幢2单元401室</t>
    <phoneticPr fontId="4" type="noConversion"/>
  </si>
  <si>
    <t>浙江省杭州市余杭区南苑街道河南埭路108号15号楼</t>
    <phoneticPr fontId="4" type="noConversion"/>
  </si>
  <si>
    <t>杭州市庆春路169号娃哈哈美食城三楼</t>
    <phoneticPr fontId="4" type="noConversion"/>
  </si>
  <si>
    <t>南京市浦口区大桥北路48号弘阳广场C1座大洋百货3楼</t>
    <phoneticPr fontId="4" type="noConversion"/>
  </si>
  <si>
    <t>江苏省南京市秦淮区中山南路67号</t>
    <phoneticPr fontId="4" type="noConversion"/>
  </si>
  <si>
    <t>南京市江宁区诚信大道诚信大道990号优尚天地广场1号楼3楼</t>
    <phoneticPr fontId="4" type="noConversion"/>
  </si>
  <si>
    <t>江苏省南京市秦淮区老门东上江考棚16、18号</t>
    <phoneticPr fontId="4" type="noConversion"/>
  </si>
  <si>
    <t>江苏省南京市建邺区楠溪江东街83号缤润汇购物中心3楼</t>
    <phoneticPr fontId="4" type="noConversion"/>
  </si>
  <si>
    <t>浦口区江浦街道文德路3号金浦购物中心五楼</t>
    <phoneticPr fontId="4" type="noConversion"/>
  </si>
  <si>
    <t>南京市玄武区阳光路3号太阳宫广场负一</t>
    <phoneticPr fontId="4" type="noConversion"/>
  </si>
  <si>
    <t>江苏省南京市秦淮区淮海路88号苏宁生活广场2F</t>
    <phoneticPr fontId="4" type="noConversion"/>
  </si>
  <si>
    <t>南京鹏山路9号江宁大学城商贸中心2楼（近体育馆）</t>
    <phoneticPr fontId="4" type="noConversion"/>
  </si>
  <si>
    <t>江苏省南京市建邺区南湖路1号</t>
    <phoneticPr fontId="4" type="noConversion"/>
  </si>
  <si>
    <t>江苏南京市江东北路88号</t>
    <phoneticPr fontId="4" type="noConversion"/>
  </si>
  <si>
    <t>南京市中山北路110号</t>
    <phoneticPr fontId="4" type="noConversion"/>
  </si>
  <si>
    <t>南京市雨花台区应天大街619号虹悦城4层W01</t>
    <phoneticPr fontId="4" type="noConversion"/>
  </si>
  <si>
    <t>南京市栖霞区仙林大学城学津路1号仙林金鹰奥莱城二期4层</t>
    <phoneticPr fontId="4" type="noConversion"/>
  </si>
  <si>
    <t xml:space="preserve">南京市建邺区应天大街888号金鹰世界9楼卢米埃影城 </t>
    <phoneticPr fontId="4" type="noConversion"/>
  </si>
  <si>
    <t>1,2,3,5,6,8,9</t>
    <phoneticPr fontId="8" type="noConversion"/>
  </si>
  <si>
    <t>江苏省南京市鼓楼区南通路118号4号楼2楼</t>
    <phoneticPr fontId="4" type="noConversion"/>
  </si>
  <si>
    <t>南京市玄武区珠江路88号新世界百货5楼</t>
    <phoneticPr fontId="4" type="noConversion"/>
  </si>
  <si>
    <t>江苏省南京市浦口区浦珠北路126-2号</t>
    <phoneticPr fontId="4" type="noConversion"/>
  </si>
  <si>
    <t>南京市新街口洪武路26号</t>
    <phoneticPr fontId="4" type="noConversion"/>
  </si>
  <si>
    <t>江苏省南京市江宁区麒麟街道悦民路128号，天赋广场23栋3楼</t>
    <phoneticPr fontId="4" type="noConversion"/>
  </si>
  <si>
    <t>南京市白下区石门坎165号</t>
    <phoneticPr fontId="4" type="noConversion"/>
  </si>
  <si>
    <t>江苏南京江宁东山街道润发路9号4楼</t>
    <phoneticPr fontId="4" type="noConversion"/>
  </si>
  <si>
    <t>江苏省南京市栖霞区和燕路408号晓庄国际大厦彩虹广场3楼东侧</t>
    <phoneticPr fontId="4" type="noConversion"/>
  </si>
  <si>
    <t>江苏省南京市浦口区海都路8号上影国际影城江北新区店   （金盛田广场2F）</t>
    <phoneticPr fontId="4" type="noConversion"/>
  </si>
  <si>
    <t>南京市江宁区胜太西路168号后街</t>
    <phoneticPr fontId="4" type="noConversion"/>
  </si>
  <si>
    <t>苏州市吴中区苏震桃路188号永旺梦乐城3层E区</t>
    <phoneticPr fontId="4" type="noConversion"/>
  </si>
  <si>
    <t>江苏省苏州市工业园区钟南街238号永旺梦乐城3楼</t>
    <phoneticPr fontId="4" type="noConversion"/>
  </si>
  <si>
    <t>吴江市松陵镇城中广场中心北巷53号</t>
    <phoneticPr fontId="4" type="noConversion"/>
  </si>
  <si>
    <t>江苏省苏州市苏州工业园区启月街198号独墅湖邻里中心3F-14室</t>
    <phoneticPr fontId="4" type="noConversion"/>
  </si>
  <si>
    <t>江苏省苏州市苏州工业园区星湖街555号（高教区体育馆南侧）</t>
    <phoneticPr fontId="4" type="noConversion"/>
  </si>
  <si>
    <t>江苏省苏州市相城区太平镇太平邻里中心</t>
    <phoneticPr fontId="4" type="noConversion"/>
  </si>
  <si>
    <t>苏州工业园区联丰广场E座2楼</t>
    <phoneticPr fontId="4" type="noConversion"/>
  </si>
  <si>
    <t>江苏省苏州市高新区城际路19号永旺梦乐城3层358#</t>
    <phoneticPr fontId="4" type="noConversion"/>
  </si>
  <si>
    <t>江苏省苏州市相城区阳澄湖东路1号中翔生活广场</t>
    <phoneticPr fontId="4" type="noConversion"/>
  </si>
  <si>
    <t>张家港市锦丰镇锦都中央广场6幢二楼（米高梅影城）</t>
    <phoneticPr fontId="4" type="noConversion"/>
  </si>
  <si>
    <t>苏州高新区狮山路298号金鹰购物中心六楼</t>
    <phoneticPr fontId="4" type="noConversion"/>
  </si>
  <si>
    <t>江苏省张家港市金港镇镇山路24号金科廊桥内</t>
    <phoneticPr fontId="4" type="noConversion"/>
  </si>
  <si>
    <t>苏州张家港市大新镇府前路8号</t>
    <phoneticPr fontId="4" type="noConversion"/>
  </si>
  <si>
    <t>江苏省张家港市步行街58号</t>
    <phoneticPr fontId="4" type="noConversion"/>
  </si>
  <si>
    <t>张家港市城西购物公园太阳广场内3楼</t>
    <phoneticPr fontId="4" type="noConversion"/>
  </si>
  <si>
    <t>苏州张家港市暨阳中路71号</t>
    <phoneticPr fontId="4" type="noConversion"/>
  </si>
  <si>
    <t>1,2,3,4,5,6,7,8,9,10,11,12,13,14,15</t>
    <phoneticPr fontId="8" type="noConversion"/>
  </si>
  <si>
    <t>天津和平区滨江道300号欧乐时尚广场6－7层(乐宾百货北侧）</t>
    <phoneticPr fontId="4" type="noConversion"/>
  </si>
  <si>
    <t>天津滨海新区核心地段第三大街32号鸿泰千佰汇四层</t>
    <phoneticPr fontId="4" type="noConversion"/>
  </si>
  <si>
    <t>天津市河东区六纬路238号嘉里汇四层百丽宫电影院</t>
    <phoneticPr fontId="4" type="noConversion"/>
  </si>
  <si>
    <t>天津河西区天津市河西区乐园道彩悦城4楼</t>
    <phoneticPr fontId="4" type="noConversion"/>
  </si>
  <si>
    <t>天津市河西区大沽南路1118号泉汇购物广场4楼</t>
    <phoneticPr fontId="4" type="noConversion"/>
  </si>
  <si>
    <t>天津市蓟县中昌南大道2号州河湾购物广场4层</t>
    <phoneticPr fontId="4" type="noConversion"/>
  </si>
  <si>
    <t>1,2,3,4,5,6,7,8,9,10,VIP</t>
    <phoneticPr fontId="8" type="noConversion"/>
  </si>
  <si>
    <t>天津市南开区东马路138号新世界百货6楼</t>
    <phoneticPr fontId="4" type="noConversion"/>
  </si>
  <si>
    <t>1,2,3,4,5,6,7,VIP</t>
    <phoneticPr fontId="8" type="noConversion"/>
  </si>
  <si>
    <t>天津市武清区振华西道与泉发路交口</t>
    <phoneticPr fontId="4" type="noConversion"/>
  </si>
  <si>
    <t>天津市河北区铁东路街宁宇家园9号楼</t>
    <phoneticPr fontId="4" type="noConversion"/>
  </si>
  <si>
    <t>1(4D),2,3(IMAX),4,5,6,7</t>
    <phoneticPr fontId="8" type="noConversion"/>
  </si>
  <si>
    <t>天津市和平区小白楼街和平路263号天津天河城第八层809号商铺</t>
    <phoneticPr fontId="4" type="noConversion"/>
  </si>
  <si>
    <t>天津市和平区恒隆广场B1层</t>
    <phoneticPr fontId="4" type="noConversion"/>
  </si>
  <si>
    <t>天津市滨海新区大连东道滨海文化中心市民活动中心4楼</t>
    <phoneticPr fontId="4" type="noConversion"/>
  </si>
  <si>
    <t>天津市红桥区西青道58号欧亚达商业广场4楼</t>
    <phoneticPr fontId="4" type="noConversion"/>
  </si>
  <si>
    <t>天津市静海县联盟北路</t>
    <phoneticPr fontId="4" type="noConversion"/>
  </si>
  <si>
    <t>福州市闽侯县上街博仕后购物广场1-3F</t>
    <phoneticPr fontId="4" type="noConversion"/>
  </si>
  <si>
    <t>福州市台江区解放大桥桥头青年会广场</t>
    <phoneticPr fontId="4" type="noConversion"/>
  </si>
  <si>
    <t>2,3,4,5,6,7</t>
    <phoneticPr fontId="8" type="noConversion"/>
  </si>
  <si>
    <t>福建省福州市长乐市航城街道广场南路888号永荣城市广场第四层</t>
    <phoneticPr fontId="4" type="noConversion"/>
  </si>
  <si>
    <t>福建省福州市晋安区长乐北路157号紫阳商贸中心大润发超市5楼</t>
    <phoneticPr fontId="4" type="noConversion"/>
  </si>
  <si>
    <t>长乐市航城街道吴航路555号</t>
    <phoneticPr fontId="4" type="noConversion"/>
  </si>
  <si>
    <t>畅想厅,动感厅,企动厅,神州行厅,VIP厅,4D厅</t>
    <phoneticPr fontId="8" type="noConversion"/>
  </si>
  <si>
    <t>福州市鼓楼区东街3号(原福建省人民剧场)</t>
    <phoneticPr fontId="4" type="noConversion"/>
  </si>
  <si>
    <t>大厅,蓝厅,红厅,1,2</t>
    <phoneticPr fontId="8" type="noConversion"/>
  </si>
  <si>
    <t>福州市鼓楼区五四路212号</t>
    <phoneticPr fontId="4" type="noConversion"/>
  </si>
  <si>
    <t>1,2,3,VIP厅</t>
    <phoneticPr fontId="8" type="noConversion"/>
  </si>
  <si>
    <t>福州市古田路83号</t>
    <phoneticPr fontId="4" type="noConversion"/>
  </si>
  <si>
    <t>福建省福州市鼓楼区通湖路26号</t>
    <phoneticPr fontId="4" type="noConversion"/>
  </si>
  <si>
    <t>福建省厦门市思明区中山路225号三楼</t>
    <phoneticPr fontId="4" type="noConversion"/>
  </si>
  <si>
    <t>1,2,3,4,5,6,vip1,vip2</t>
    <phoneticPr fontId="8" type="noConversion"/>
  </si>
  <si>
    <t>厦门市集美区杏林湾路368号市民广场）</t>
    <phoneticPr fontId="4" type="noConversion"/>
  </si>
  <si>
    <t>厦门市湖里区枋湖客运中心TBK商业中心2楼</t>
    <phoneticPr fontId="4" type="noConversion"/>
  </si>
  <si>
    <t>厦门市同安区环城南路985号(文体中心体育馆东侧)</t>
    <phoneticPr fontId="4" type="noConversion"/>
  </si>
  <si>
    <t>厦门思明区思明南路195号中华城5楼</t>
    <phoneticPr fontId="4" type="noConversion"/>
  </si>
  <si>
    <t>福建省厦门市厦禾路888号禹洲世贸商城5F</t>
    <phoneticPr fontId="4" type="noConversion"/>
  </si>
  <si>
    <t>福建省厦门市翔安区巷西一里4号</t>
    <phoneticPr fontId="4" type="noConversion"/>
  </si>
  <si>
    <t>厦门集美区旺角大学城珠江金逸影城</t>
    <phoneticPr fontId="4" type="noConversion"/>
  </si>
  <si>
    <t>厦门市思明北路2号</t>
    <phoneticPr fontId="4" type="noConversion"/>
  </si>
  <si>
    <t>1,2,5,6,7,8</t>
    <phoneticPr fontId="8" type="noConversion"/>
  </si>
  <si>
    <t>福建省厦门市湖里区联发华美空间文创园区一楼A区</t>
    <phoneticPr fontId="4" type="noConversion"/>
  </si>
  <si>
    <t>厦门海沧区滨湖北二路阿罗海城市广场(海沧区政府旁) </t>
    <phoneticPr fontId="4" type="noConversion"/>
  </si>
  <si>
    <t>厦门市思明区7星西路3号乐都汇购物中心L3F011</t>
    <phoneticPr fontId="4" type="noConversion"/>
  </si>
  <si>
    <t>1,2,3,4,5,6,7,8,9,10,11,12,13,14,VIP</t>
    <phoneticPr fontId="8" type="noConversion"/>
  </si>
  <si>
    <t>东莞市景湖时代城四楼</t>
    <phoneticPr fontId="4" type="noConversion"/>
  </si>
  <si>
    <t>广东省东莞市东城街道振兴路259号3栋3楼</t>
    <phoneticPr fontId="4" type="noConversion"/>
  </si>
  <si>
    <t>广东省东莞市寮步镇东方商业街乐荟城3楼</t>
    <phoneticPr fontId="4" type="noConversion"/>
  </si>
  <si>
    <t>广东省东莞市石龙镇西湖三路八号金沙湾购物广场四楼</t>
    <phoneticPr fontId="4" type="noConversion"/>
  </si>
  <si>
    <t>广东省东莞市塘厦镇林村广场旁金地仟百汇</t>
    <phoneticPr fontId="4" type="noConversion"/>
  </si>
  <si>
    <t>东莞市东城区环球经贸中心君茂汇四楼</t>
    <phoneticPr fontId="4" type="noConversion"/>
  </si>
  <si>
    <t>东莞市清溪镇清厦材委会鹿湖西路与清凤路交汇处嘉信广场购物中心四层221</t>
    <phoneticPr fontId="4" type="noConversion"/>
  </si>
  <si>
    <t>东莞市南城区鸿福路88号莱蒙商业中心3楼</t>
    <phoneticPr fontId="4" type="noConversion"/>
  </si>
  <si>
    <t>广东东莞市莞城区向阳路2号文化广场</t>
    <phoneticPr fontId="4" type="noConversion"/>
  </si>
  <si>
    <t>东莞市东城中心世博广场G区3楼</t>
    <phoneticPr fontId="4" type="noConversion"/>
  </si>
  <si>
    <t>广东省东莞市樟木头镇樟罗社区永宁路樟罗商贸城新楼5-6楼</t>
    <phoneticPr fontId="4" type="noConversion"/>
  </si>
  <si>
    <t>东莞市东坑镇东兴大道皇家公馆东翼国际影城</t>
    <phoneticPr fontId="4" type="noConversion"/>
  </si>
  <si>
    <t>东莞市莞城街道东纵路2号地王广场三楼304-312号</t>
    <phoneticPr fontId="4" type="noConversion"/>
  </si>
  <si>
    <t>东莞市虎门镇连升中路11号虎门国际购物中心4层</t>
    <phoneticPr fontId="4" type="noConversion"/>
  </si>
  <si>
    <r>
      <t>东莞市寮步</t>
    </r>
    <r>
      <rPr>
        <sz val="8"/>
        <rFont val="宋体"/>
        <family val="2"/>
        <charset val="134"/>
        <scheme val="minor"/>
      </rPr>
      <t>镇</t>
    </r>
    <r>
      <rPr>
        <sz val="10"/>
        <rFont val="宋体"/>
        <family val="2"/>
        <charset val="134"/>
        <scheme val="minor"/>
      </rPr>
      <t>富兴路</t>
    </r>
    <r>
      <rPr>
        <sz val="10"/>
        <color theme="1"/>
        <rFont val="宋体"/>
        <family val="2"/>
        <charset val="134"/>
        <scheme val="minor"/>
      </rPr>
      <t>36号南美世贸中心3号商业楼3层302-306号</t>
    </r>
    <phoneticPr fontId="4" type="noConversion"/>
  </si>
  <si>
    <t>东莞市寮步镇红荔路8号景泰时代广场3楼</t>
    <phoneticPr fontId="4" type="noConversion"/>
  </si>
  <si>
    <t>东莞市常平镇常马路228号横江厦国盈广场3层</t>
    <phoneticPr fontId="4" type="noConversion"/>
  </si>
  <si>
    <t>东莞市振华西二横路2号星晨国际影城(企石店)</t>
    <phoneticPr fontId="4" type="noConversion"/>
  </si>
  <si>
    <t>东莞市大朗镇富康路229号环球贸易广场</t>
    <phoneticPr fontId="4" type="noConversion"/>
  </si>
  <si>
    <t>东莞市大朗镇圣堂社区金朗中路红荔商业广场3楼301号</t>
    <phoneticPr fontId="4" type="noConversion"/>
  </si>
  <si>
    <t>东莞市东升路18号汇星商业中心1号商业楼4层</t>
    <phoneticPr fontId="4" type="noConversion"/>
  </si>
  <si>
    <t>东莞市清溪镇三中村三中路87号</t>
    <phoneticPr fontId="4" type="noConversion"/>
  </si>
  <si>
    <t>西安市临潼区大唐华清城西区负一层</t>
    <phoneticPr fontId="4" type="noConversion"/>
  </si>
  <si>
    <t>西安市新城区长缨西路1号华东万和城6层</t>
    <phoneticPr fontId="4" type="noConversion"/>
  </si>
  <si>
    <t>1,2,3,4,5,6,7,8,9,10,11,12,13,14</t>
    <phoneticPr fontId="8" type="noConversion"/>
  </si>
  <si>
    <t>西安市未央区凤城七路与文景路十字西北角汉神购物广场5楼</t>
    <phoneticPr fontId="4" type="noConversion"/>
  </si>
  <si>
    <t>西安市长安中路36号陕西省军区A区军人服务社商业楼八层</t>
    <phoneticPr fontId="4" type="noConversion"/>
  </si>
  <si>
    <t>西安市自强东路585号大明宫国家遗址公园丹凤门东侧</t>
    <phoneticPr fontId="4" type="noConversion"/>
  </si>
  <si>
    <t>西安新城区解放路苏宁生活广场6楼</t>
    <phoneticPr fontId="4" type="noConversion"/>
  </si>
  <si>
    <t>西安新城区金花路十字苏宁东侧西北国际茶城4楼</t>
    <phoneticPr fontId="4" type="noConversion"/>
  </si>
  <si>
    <t>西安市碑林区东大街533号（端履门十字向西100米路北）</t>
    <phoneticPr fontId="4" type="noConversion"/>
  </si>
  <si>
    <t>西安市临潼区北环路新全都购物广场4层</t>
    <phoneticPr fontId="4" type="noConversion"/>
  </si>
  <si>
    <t>陕西省西安市地铁一号线万寿路站综合出入口B+C区域三层东侧</t>
    <phoneticPr fontId="4" type="noConversion"/>
  </si>
  <si>
    <t>西安市高新区博士路60号西安阳光天地购物中心4F</t>
    <phoneticPr fontId="4" type="noConversion"/>
  </si>
  <si>
    <t>西安市经开区凤城五路与未央大道十字西南角赛高街区四层</t>
    <phoneticPr fontId="4" type="noConversion"/>
  </si>
  <si>
    <t>西安市未央区未央路80号盛龙广场四层</t>
    <phoneticPr fontId="4" type="noConversion"/>
  </si>
  <si>
    <t>西安曲江池东路与曲江池北路十字东南角金地广场四楼</t>
    <phoneticPr fontId="4" type="noConversion"/>
  </si>
  <si>
    <t>西安高新区科技路33号世纪金花高新购物中心三层</t>
    <phoneticPr fontId="4" type="noConversion"/>
  </si>
  <si>
    <t>西安市未央路170号熙地楼国际影城有限公司</t>
    <phoneticPr fontId="4" type="noConversion"/>
  </si>
  <si>
    <t>西安市凤城八路与渭滨路十字西北角卜蜂中心4F</t>
    <phoneticPr fontId="4" type="noConversion"/>
  </si>
  <si>
    <t>西安市市太华南路141号家豪大厦第三层</t>
    <phoneticPr fontId="4" type="noConversion"/>
  </si>
  <si>
    <t>西安曲江新区雁塔南路新光海岸悦享城B1层北侧</t>
    <phoneticPr fontId="4" type="noConversion"/>
  </si>
  <si>
    <t>西安市新城区端履门十字群光广场四层</t>
    <phoneticPr fontId="4" type="noConversion"/>
  </si>
  <si>
    <t>陕西省西安新城区长乐西路166号益田假日世界7层（地铁1号线朝阳门站B出口）</t>
    <phoneticPr fontId="4" type="noConversion"/>
  </si>
  <si>
    <t>陕西省西安市丰禾路西二环交汇处鑫苑大都会</t>
    <phoneticPr fontId="4" type="noConversion"/>
  </si>
  <si>
    <t>西安市高新区唐延路3号卜蜂莲花超市停车场东面二层</t>
    <phoneticPr fontId="4" type="noConversion"/>
  </si>
  <si>
    <t>1,2,3,4,5,vip,7,8,9,10,11</t>
    <phoneticPr fontId="8" type="noConversion"/>
  </si>
  <si>
    <t>西安市曲江新区大唐不夜城</t>
    <phoneticPr fontId="4" type="noConversion"/>
  </si>
  <si>
    <t>陕西省西安市灞桥区纺织城正街工人文化宫</t>
    <phoneticPr fontId="4" type="noConversion"/>
  </si>
  <si>
    <t>陕西省西安市临潼区东三岔生力广场4层</t>
    <phoneticPr fontId="4" type="noConversion"/>
  </si>
  <si>
    <t>莲湖区大兴东路龙湖星悦荟3楼</t>
    <phoneticPr fontId="4" type="noConversion"/>
  </si>
  <si>
    <t>沣东新城启航时代广场4F</t>
    <phoneticPr fontId="4" type="noConversion"/>
  </si>
  <si>
    <t>西安市新城区幸福路与韩森路十字东南角福邸铭门10号楼4层</t>
    <phoneticPr fontId="4" type="noConversion"/>
  </si>
  <si>
    <t>西安市新城区长乐西路128号华东万悦城商业中心</t>
    <phoneticPr fontId="4" type="noConversion"/>
  </si>
  <si>
    <t>西安市雁南一路曼蒂广场负一层</t>
    <phoneticPr fontId="4" type="noConversion"/>
  </si>
  <si>
    <t>西安市高陵区泾渭镇嘉园国际广场四楼文投国际影城</t>
    <phoneticPr fontId="4" type="noConversion"/>
  </si>
  <si>
    <t>西安市西二环太奥广场7号楼</t>
    <phoneticPr fontId="4" type="noConversion"/>
  </si>
  <si>
    <t>西安钟楼商圈内民生购物中心六楼</t>
    <phoneticPr fontId="4" type="noConversion"/>
  </si>
  <si>
    <t>灞桥区纺渭路3333号华东购物广场3楼</t>
    <phoneticPr fontId="4" type="noConversion"/>
  </si>
  <si>
    <t>碑林区长安立交东北角V-Show大楼2楼</t>
    <phoneticPr fontId="4" type="noConversion"/>
  </si>
  <si>
    <t>西安市灞桥区田洪正街800号</t>
    <phoneticPr fontId="4" type="noConversion"/>
  </si>
  <si>
    <t>陕西省西安市高新区唐延11号禾盛京广中心T-11商业三层70316</t>
    <phoneticPr fontId="4" type="noConversion"/>
  </si>
  <si>
    <t>西安市大南门外珠江时代广场世纪金花4F</t>
    <phoneticPr fontId="4" type="noConversion"/>
  </si>
  <si>
    <t>长安区西长安街105号长安中央广场A座2楼</t>
    <phoneticPr fontId="4" type="noConversion"/>
  </si>
  <si>
    <t>浙江省宁波市江东区中兴路268号天伦时代广场4楼</t>
    <phoneticPr fontId="4" type="noConversion"/>
  </si>
  <si>
    <t>浙江省宁波市鄞州区启明路818号</t>
    <phoneticPr fontId="4" type="noConversion"/>
  </si>
  <si>
    <t>浙江省宁波市鄞州区古林镇薛家南路7号</t>
    <phoneticPr fontId="4" type="noConversion"/>
  </si>
  <si>
    <t>浙江省慈溪市新城大道南路财富中心4楼</t>
    <phoneticPr fontId="4" type="noConversion"/>
  </si>
  <si>
    <t>慈溪市古塘街道新城大道北路269-325号（香格国际广场）华润万家4楼</t>
    <phoneticPr fontId="4" type="noConversion"/>
  </si>
  <si>
    <t>浙江省宁波市高新区沧海路1号港隆广场九号楼8F</t>
    <phoneticPr fontId="4" type="noConversion"/>
  </si>
  <si>
    <t>浙江省宁波市镇海区招宝广场二期三楼（国美楼上）</t>
    <phoneticPr fontId="4" type="noConversion"/>
  </si>
  <si>
    <t>浙江宁波市江东区桑田路299号</t>
    <phoneticPr fontId="4" type="noConversion"/>
  </si>
  <si>
    <t>浙江省宁波慈溪市宗汉街道三北西大街1555号滨湖天地城D3-002.D4-002号</t>
    <phoneticPr fontId="4" type="noConversion"/>
  </si>
  <si>
    <t>郑州市二七区南三环与连云路交叉口橄榄城都市广场5楼</t>
    <phoneticPr fontId="4" type="noConversion"/>
  </si>
  <si>
    <t>郑州市航空港区郑港四街沃金商业广场四楼综合办公室</t>
    <phoneticPr fontId="4" type="noConversion"/>
  </si>
  <si>
    <t>郑州市高新区科学大道53号10号楼4层</t>
    <phoneticPr fontId="4" type="noConversion"/>
  </si>
  <si>
    <t>郑州市金水区黄河路经八路交叉口建文新世界商厦四层</t>
    <phoneticPr fontId="4" type="noConversion"/>
  </si>
  <si>
    <t>郑州市航空港区郑港七路东郑港六街南山顶福都时代广场4楼</t>
    <phoneticPr fontId="4" type="noConversion"/>
  </si>
  <si>
    <t>郑州市郑东新区CBD商务内环路与众意路交叉口丹尼斯7天地三楼</t>
    <phoneticPr fontId="4" type="noConversion"/>
  </si>
  <si>
    <t>河南省郑州市二七区民主路3号北京华联商厦五楼</t>
    <phoneticPr fontId="4" type="noConversion"/>
  </si>
  <si>
    <t>郑州市二七区政通路人和路升龙国际中心A区2033</t>
    <phoneticPr fontId="4" type="noConversion"/>
  </si>
  <si>
    <t>1,2,3,4,5,6,7,8,9,10,11,12,13,14,15,16,17,18,19,20,21,22,23,24,25</t>
    <phoneticPr fontId="8" type="noConversion"/>
  </si>
  <si>
    <t>河南省郑州市郑东新区心怡路与商鼎路交叉口永和宇宙星4楼</t>
    <phoneticPr fontId="4" type="noConversion"/>
  </si>
  <si>
    <t>郑州市管城回族区鸿成光彩3楼</t>
    <phoneticPr fontId="4" type="noConversion"/>
  </si>
  <si>
    <t>河南省郑州市农业东路与众意西路交汇处东角熙地港</t>
    <phoneticPr fontId="4" type="noConversion"/>
  </si>
  <si>
    <t>郑州市中原区陇海西路338号大商新玛特中原新城店四层</t>
    <phoneticPr fontId="4" type="noConversion"/>
  </si>
  <si>
    <t>郑州市金水区农业路南阳路52号二层</t>
    <phoneticPr fontId="4" type="noConversion"/>
  </si>
  <si>
    <t>河南省郑州市管城区航海路中州大道富田太阳城1站广场C区3楼</t>
    <phoneticPr fontId="4" type="noConversion"/>
  </si>
  <si>
    <t>河南省郑州市花园路天伦路交叉口花园茶城三楼</t>
    <phoneticPr fontId="4" type="noConversion"/>
  </si>
  <si>
    <t>郑州市陇海中路100号鑫都汇3层</t>
    <phoneticPr fontId="4" type="noConversion"/>
  </si>
  <si>
    <t>河南省郑州市高新区电厂路华强广场4楼</t>
    <phoneticPr fontId="4" type="noConversion"/>
  </si>
  <si>
    <t>郑州市二七区嵩山路淮河路交叉口南50米大商四楼</t>
    <phoneticPr fontId="4" type="noConversion"/>
  </si>
  <si>
    <t>1,2,3,4,5,6,7,8,9,10,导演厅1,导演厅2</t>
    <phoneticPr fontId="8" type="noConversion"/>
  </si>
  <si>
    <t>沈阳市铁西区北二中路6号星摩尔购物广场3层</t>
    <phoneticPr fontId="4" type="noConversion"/>
  </si>
  <si>
    <t>沈阳市大东区小东路1号新玛特购物广场7层</t>
    <phoneticPr fontId="4" type="noConversion"/>
  </si>
  <si>
    <t>沈阳市沈北新区道义南大街33号积家购物中心五层</t>
    <phoneticPr fontId="4" type="noConversion"/>
  </si>
  <si>
    <t>沈阳市津桥路7号天润广场5层</t>
    <phoneticPr fontId="4" type="noConversion"/>
  </si>
  <si>
    <t>辽宁省沈阳市浑南新区营盘北街5号兴隆大奥莱B座4F今世界影城</t>
    <phoneticPr fontId="4" type="noConversion"/>
  </si>
  <si>
    <t>沈阳市大东区东陵西路37号大东兴隆百货四楼今世界影城</t>
    <phoneticPr fontId="4" type="noConversion"/>
  </si>
  <si>
    <t>辽宁省沈阳市铁西区建设西路2号兴隆大都汇6层今世界影城</t>
    <phoneticPr fontId="4" type="noConversion"/>
  </si>
  <si>
    <t>沈阳市C沈辽西路27号兴隆大天地负1F今世界影城</t>
    <phoneticPr fontId="4" type="noConversion"/>
  </si>
  <si>
    <t xml:space="preserve">沈阳市于洪区黄河北大街96号诚大国奥商城6楼
</t>
    <phoneticPr fontId="4" type="noConversion"/>
  </si>
  <si>
    <t>辽宁省沈阳市沈河区市府大路262-6号天玺公寓4楼</t>
    <phoneticPr fontId="4" type="noConversion"/>
  </si>
  <si>
    <t>沈阳新民市民族街79号富源商厦4楼</t>
    <phoneticPr fontId="4" type="noConversion"/>
  </si>
  <si>
    <t>辽宁省沈阳市辽中区政府路130号</t>
    <phoneticPr fontId="4" type="noConversion"/>
  </si>
  <si>
    <t>辽宁省沈阳新民市辽河大街135号</t>
    <phoneticPr fontId="4" type="noConversion"/>
  </si>
  <si>
    <t>辽宁沈阳铁西经济技术开发区沈辽西路116号荣信财富广场5L</t>
    <phoneticPr fontId="4" type="noConversion"/>
  </si>
  <si>
    <t>沈阳市沈北新区蒲昌路22号淘乐新天地5楼</t>
    <phoneticPr fontId="4" type="noConversion"/>
  </si>
  <si>
    <t>长沙市雨花区湘府东路二段459号梦和商业广场四楼太平洋电影城</t>
    <phoneticPr fontId="4" type="noConversion"/>
  </si>
  <si>
    <t>长沙市岳麓区银盆岭街道银杉路31号绿地中央广场5栋3楼</t>
    <phoneticPr fontId="4" type="noConversion"/>
  </si>
  <si>
    <t>长沙市长沙县星沙大道178号万象汇广场3楼</t>
    <phoneticPr fontId="4" type="noConversion"/>
  </si>
  <si>
    <t>湖南省长沙市岳麓区桐梓坡路与金星路交汇处王府井商场6层</t>
    <phoneticPr fontId="4" type="noConversion"/>
  </si>
  <si>
    <t>长沙天心区芙蓉南路三段27号友阿奥特莱斯购物公园17栋2楼</t>
    <phoneticPr fontId="4" type="noConversion"/>
  </si>
  <si>
    <t>长沙雨花区万家丽中路二段8号华晨世纪广场</t>
    <phoneticPr fontId="4" type="noConversion"/>
  </si>
  <si>
    <t>长沙市望城区经济开发区雷锋大道668号环球奥特莱斯内</t>
    <phoneticPr fontId="4" type="noConversion"/>
  </si>
  <si>
    <t>长沙万家丽北路与湘龙路交汇处东北角山水湾S05栋2-3楼</t>
    <phoneticPr fontId="4" type="noConversion"/>
  </si>
  <si>
    <t>长沙星沙板仓南路26号尚都花园城6栋二层</t>
    <phoneticPr fontId="4" type="noConversion"/>
  </si>
  <si>
    <t>湖南省长沙市岳麓区杜鹃路788号奥克斯缤纷广场3楼</t>
    <phoneticPr fontId="4" type="noConversion"/>
  </si>
  <si>
    <t>湖南长沙开福区营盘东路13号芒果国际影城</t>
    <phoneticPr fontId="4" type="noConversion"/>
  </si>
  <si>
    <t>长沙市芙蓉区万家丽国际Mall8楼</t>
    <phoneticPr fontId="4" type="noConversion"/>
  </si>
  <si>
    <t>湖南省长沙市浏阳集里街道办事处花炮大道与礼花路交汇处太悦城2栋3楼</t>
    <phoneticPr fontId="4" type="noConversion"/>
  </si>
  <si>
    <t>湖南省长沙市岳麓区西二环王家湾步步高生活广场4楼中南大学本部</t>
    <phoneticPr fontId="4" type="noConversion"/>
  </si>
  <si>
    <t>湖南省长沙市雨花区曲塘路48号五江天街北区1期1栋3-4楼</t>
    <phoneticPr fontId="4" type="noConversion"/>
  </si>
  <si>
    <t>长沙市东风街道芙蓉中路一段303号富兴世界金融中心3楼 保利国际影城</t>
    <phoneticPr fontId="4" type="noConversion"/>
  </si>
  <si>
    <t>1,2,3,4,5,7,8</t>
    <phoneticPr fontId="8" type="noConversion"/>
  </si>
  <si>
    <t>安徽省合肥市蜀山区望江西路与潜山路交口大唐国际3楼</t>
    <phoneticPr fontId="4" type="noConversion"/>
  </si>
  <si>
    <t>1,2,3,4,IMAX厅,6,7,VIP厅</t>
    <phoneticPr fontId="8" type="noConversion"/>
  </si>
  <si>
    <t>安徽省合肥市新站区武里山天街A区4层华谊兄弟影院</t>
    <phoneticPr fontId="4" type="noConversion"/>
  </si>
  <si>
    <t>合肥市经济开发区丹霞路与宝纶路交界国耀·星达城3-4层</t>
    <phoneticPr fontId="4" type="noConversion"/>
  </si>
  <si>
    <t>安徽省合肥市蜀山区合作化路与东流路交叉口安粮国贸中心7F</t>
    <phoneticPr fontId="4" type="noConversion"/>
  </si>
  <si>
    <t>合肥市蜀山区荷叶地街道潜山路与万佛湖路交口天珑广场4号楼3层</t>
    <phoneticPr fontId="4" type="noConversion"/>
  </si>
  <si>
    <t>安徽省合肥市庐阳区濉溪路与蒙城北路交叉口北京华联蒙城路店购物中心四楼</t>
    <phoneticPr fontId="4" type="noConversion"/>
  </si>
  <si>
    <t>合肥市包河区南二环与马鞍山南路交口西南角加侨国际广场4层</t>
    <phoneticPr fontId="4" type="noConversion"/>
  </si>
  <si>
    <t>安徽省合肥市庐阳区四牌楼淮河路步行街</t>
    <phoneticPr fontId="4" type="noConversion"/>
  </si>
  <si>
    <t>安徽省合肥市蜀山区长江西路199号三里庵国购广场3楼</t>
    <phoneticPr fontId="4" type="noConversion"/>
  </si>
  <si>
    <t>安徽省合肥市瑶海区长江东路589号(花冲公园东50米)</t>
    <phoneticPr fontId="4" type="noConversion"/>
  </si>
  <si>
    <t>安徽省合肥市庐阳区濉溪路16号</t>
    <phoneticPr fontId="4" type="noConversion"/>
  </si>
  <si>
    <t>安徽省合肥市庐阳区宿州路48号</t>
    <phoneticPr fontId="4" type="noConversion"/>
  </si>
  <si>
    <t>安徽省合肥市蜀山区东至路与贵池路交口摩尔广场4楼</t>
    <phoneticPr fontId="4" type="noConversion"/>
  </si>
  <si>
    <t>安徽省合肥市胜利路与凤阳路交汇处（元一时代广场4楼C区）</t>
    <phoneticPr fontId="4" type="noConversion"/>
  </si>
  <si>
    <t>安徽省庐阳区阜阳北路432号源祥广场1号楼4F</t>
    <phoneticPr fontId="4" type="noConversion"/>
  </si>
  <si>
    <t>安徽省合肥市瑶海区隆岗不夜城B116号</t>
    <phoneticPr fontId="4" type="noConversion"/>
  </si>
  <si>
    <t>合肥市滨湖区滨湖高速时代广场4楼</t>
    <phoneticPr fontId="4" type="noConversion"/>
  </si>
  <si>
    <t>合肥市瑶海区长江东路与东二环路交口宝业东城广场G座4楼</t>
    <phoneticPr fontId="4" type="noConversion"/>
  </si>
  <si>
    <t>1,2,3,4,5,6,7,8,9,IMAX</t>
    <phoneticPr fontId="8" type="noConversion"/>
  </si>
  <si>
    <t>浙江省绍兴市越城区解放南路777号银泰城4楼</t>
    <phoneticPr fontId="4" type="noConversion"/>
  </si>
  <si>
    <t>2,3,5,6,7,8,9,VIP</t>
    <phoneticPr fontId="8" type="noConversion"/>
  </si>
  <si>
    <t>诸暨市暨阳街道西施大街77号印象城5楼1号</t>
    <phoneticPr fontId="4" type="noConversion"/>
  </si>
  <si>
    <t>浙江省嵊州市鹿山路6号鹿山广场6楼</t>
    <phoneticPr fontId="4" type="noConversion"/>
  </si>
  <si>
    <t>浙江省海宁市人民广场爱琴海购物公园5楼传奇电影中心</t>
    <phoneticPr fontId="4" type="noConversion"/>
  </si>
  <si>
    <t>浙江省椒江市海门街道枫山路5号文化创意产业园</t>
    <phoneticPr fontId="4" type="noConversion"/>
  </si>
  <si>
    <t>浙江省台州市市府大道555号万家灯火广场5楼</t>
    <phoneticPr fontId="4" type="noConversion"/>
  </si>
  <si>
    <t>浙江省台州市耀达路99号现代天地三层</t>
    <phoneticPr fontId="4" type="noConversion"/>
  </si>
  <si>
    <t>浙江省台州市椒江经中路商业街开元广场119号四楼</t>
    <phoneticPr fontId="4" type="noConversion"/>
  </si>
  <si>
    <t>浙江省台州市路桥区西路桥大道559号(汇鑫商业广场3楼)</t>
    <phoneticPr fontId="4" type="noConversion"/>
  </si>
  <si>
    <t>浙江省台州市路桥区财富大道999号中国日用品商城A区4楼</t>
    <phoneticPr fontId="4" type="noConversion"/>
  </si>
  <si>
    <t>浙江省临海杜桥镇环城南路187号（杜桥购物中心四楼）</t>
    <phoneticPr fontId="4" type="noConversion"/>
  </si>
  <si>
    <t>浙江省温岭市万寿路258号千禧广场北三楼</t>
    <phoneticPr fontId="4" type="noConversion"/>
  </si>
  <si>
    <t>浙江省温岭市松门镇松南村淋石路</t>
    <phoneticPr fontId="4" type="noConversion"/>
  </si>
  <si>
    <t>浙江省台州市仙居县安州街道穿城中路280号</t>
    <phoneticPr fontId="4" type="noConversion"/>
  </si>
  <si>
    <t>浙江省台州市天台县赤城路399号太平洋购物中心3楼</t>
    <phoneticPr fontId="4" type="noConversion"/>
  </si>
  <si>
    <t>浙江省三门县海游镇西区大道西城广场4F</t>
    <phoneticPr fontId="4" type="noConversion"/>
  </si>
  <si>
    <t>浙江省台州市玉环县泰安路56号锦盛购物中心5楼</t>
    <phoneticPr fontId="4" type="noConversion"/>
  </si>
  <si>
    <t>浙江省台州市温岭市万昌中路758号国际数码城5楼</t>
    <phoneticPr fontId="4" type="noConversion"/>
  </si>
  <si>
    <t>台州市黄岩区引泉西路嘉丽阳光苑1号楼2-3F</t>
    <phoneticPr fontId="4" type="noConversion"/>
  </si>
  <si>
    <t>台州市路桥区商城街218号四楼(原金佩大酒店)</t>
    <phoneticPr fontId="4" type="noConversion"/>
  </si>
  <si>
    <t>浙江省温州市瓯海区温瑞大道999号华润万象城4-6F卢米埃影城</t>
    <phoneticPr fontId="4" type="noConversion"/>
  </si>
  <si>
    <t>浙江省温州市瓯海区娄桥街道瓯海大道1299号大西洋购物中心第3层第3001号商铺</t>
    <phoneticPr fontId="4" type="noConversion"/>
  </si>
  <si>
    <t>浙江省温州市乐清市晨曦路乐清文化中心（新市府东门对面）</t>
    <phoneticPr fontId="4" type="noConversion"/>
  </si>
  <si>
    <t>浙江省文成县文化中心影剧院1楼</t>
    <phoneticPr fontId="4" type="noConversion"/>
  </si>
  <si>
    <t>温州市鹿城区江滨西路355号1幢4楼</t>
    <phoneticPr fontId="4" type="noConversion"/>
  </si>
  <si>
    <t>温州市人民中路32号影都大楼</t>
    <phoneticPr fontId="4" type="noConversion"/>
  </si>
  <si>
    <t>温州市飞霞北路134号</t>
    <phoneticPr fontId="4" type="noConversion"/>
  </si>
  <si>
    <t>浙江省温州市鹿城区欧洲城二幢二楼</t>
    <phoneticPr fontId="4" type="noConversion"/>
  </si>
  <si>
    <t>浙江省温州市五马街11号</t>
    <phoneticPr fontId="4" type="noConversion"/>
  </si>
  <si>
    <t>浙江省温州市车站大道238号恒隆商务楼4楼</t>
    <phoneticPr fontId="4" type="noConversion"/>
  </si>
  <si>
    <t>1,2,3,5</t>
    <phoneticPr fontId="8" type="noConversion"/>
  </si>
  <si>
    <t>浙江省温州市苍南县宜山镇金和广场2幢101-104</t>
    <phoneticPr fontId="4" type="noConversion"/>
  </si>
  <si>
    <t>浙江省温州市鹿城区人民中路金台大厦2楼漫游未来影院</t>
    <phoneticPr fontId="4" type="noConversion"/>
  </si>
  <si>
    <t>浙江省温州市鹿城区瓯江路5255号米房创意园F幢3楼</t>
    <phoneticPr fontId="4" type="noConversion"/>
  </si>
  <si>
    <t>浙江省温州市黎明中路99号</t>
    <phoneticPr fontId="4" type="noConversion"/>
  </si>
  <si>
    <t>浙江省温州市乐清市汇丰路39号</t>
    <phoneticPr fontId="4" type="noConversion"/>
  </si>
  <si>
    <t>浙江省温州市乐清市南虹广场5F</t>
    <phoneticPr fontId="4" type="noConversion"/>
  </si>
  <si>
    <t>浙江省瑞安市万松东路安阳大厦三楼</t>
    <phoneticPr fontId="4" type="noConversion"/>
  </si>
  <si>
    <t>浙江省金华江南商业中心李渔路888号世贸中心B座5楼</t>
    <phoneticPr fontId="4" type="noConversion"/>
  </si>
  <si>
    <t>浙江省金华市宾虹路777号福泰隆广场四楼</t>
    <phoneticPr fontId="4" type="noConversion"/>
  </si>
  <si>
    <t>浙江省金华市金东区孝顺镇孝顺商场三楼</t>
    <phoneticPr fontId="4" type="noConversion"/>
  </si>
  <si>
    <t>浙江省兰溪市老城区云山街道捷盛街123号捷盛中央广场三楼</t>
    <phoneticPr fontId="4" type="noConversion"/>
  </si>
  <si>
    <t>浙江省金华市义乌市工人北路966号富国大厦6楼</t>
    <phoneticPr fontId="4" type="noConversion"/>
  </si>
  <si>
    <t>金华市西市街金厦帝壹城6楼</t>
    <phoneticPr fontId="4" type="noConversion"/>
  </si>
  <si>
    <t>金华市新华街67号永盛购物广场6楼</t>
    <phoneticPr fontId="4" type="noConversion"/>
  </si>
  <si>
    <t>义乌市福田路城北路世贸中心4楼4008室</t>
    <phoneticPr fontId="4" type="noConversion"/>
  </si>
  <si>
    <t>1,2,3,4,5,6,7,8,9,10</t>
    <phoneticPr fontId="8" type="noConversion"/>
  </si>
  <si>
    <t>浙江省金华市义乌市宾王路506号城市风景A座</t>
    <phoneticPr fontId="4" type="noConversion"/>
  </si>
  <si>
    <t>1,2,3,4,5,6</t>
    <phoneticPr fontId="8" type="noConversion"/>
  </si>
  <si>
    <t>浙江省金华市义乌市经发大道213号恒大广场3楼</t>
    <phoneticPr fontId="4" type="noConversion"/>
  </si>
  <si>
    <t>浙江省义乌市江东中路666号有加利广场6楼</t>
    <phoneticPr fontId="4" type="noConversion"/>
  </si>
  <si>
    <t>浙江省湖州市安吉县昌硕街道递铺中路19号经典1958壹号楼</t>
    <phoneticPr fontId="4" type="noConversion"/>
  </si>
  <si>
    <t>1,2,3,4,5,6,7,8,9</t>
    <phoneticPr fontId="8" type="noConversion"/>
  </si>
  <si>
    <t>浙江省湖州吴兴区市余家漾路168号梅地亚中心2幢4层</t>
    <phoneticPr fontId="4" type="noConversion"/>
  </si>
  <si>
    <t>1,2,3,5,6,7,8,9,10,11</t>
    <phoneticPr fontId="8" type="noConversion"/>
  </si>
  <si>
    <t>浙江省湖州吴兴区人民路58号</t>
    <phoneticPr fontId="4" type="noConversion"/>
  </si>
  <si>
    <t>浙江省湖州市德清县舞阳街道曲园南路707号芯片大楼三楼橙天影城</t>
    <phoneticPr fontId="4" type="noConversion"/>
  </si>
  <si>
    <t>1,2,3,4,5,6,7</t>
    <phoneticPr fontId="8" type="noConversion"/>
  </si>
  <si>
    <t>浙江省衢州市开化县开元路金百汇9号楼3F</t>
    <phoneticPr fontId="4" type="noConversion"/>
  </si>
  <si>
    <t>1,2,3,4,5,6,7,8</t>
    <phoneticPr fontId="8" type="noConversion"/>
  </si>
  <si>
    <t>浙江省衢州市柯城区道前街18号景文百货四楼</t>
    <phoneticPr fontId="4" type="noConversion"/>
  </si>
  <si>
    <t>浙江省衢州市龙游县龙洲街道人民南路158号东方广场四楼</t>
    <phoneticPr fontId="4" type="noConversion"/>
  </si>
  <si>
    <t>浙江省衢州市衢江区信安大道398号</t>
    <phoneticPr fontId="4" type="noConversion"/>
  </si>
  <si>
    <t>浙江舟山普陀区沈家门街道滨港西路158号国际水产城6号楼208四楼</t>
    <phoneticPr fontId="4" type="noConversion"/>
  </si>
  <si>
    <t>浙江省舟山市普陀区六横镇六横路285号</t>
    <phoneticPr fontId="4" type="noConversion"/>
  </si>
  <si>
    <t>浙江省丽水市莲都区括苍北路365号MT新嬉里4楼电影院</t>
    <phoneticPr fontId="4" type="noConversion"/>
  </si>
  <si>
    <t>2,4,6,7</t>
    <phoneticPr fontId="8" type="noConversion"/>
  </si>
  <si>
    <t>江苏省镇江市句容市黄梅镇碧桂园欢乐城三楼</t>
    <phoneticPr fontId="4" type="noConversion"/>
  </si>
  <si>
    <t>江苏省镇江五峰山路199号3号楼4楼</t>
    <phoneticPr fontId="4" type="noConversion"/>
  </si>
  <si>
    <t>江苏省昆山市花桥镇绿地大道269号乐尚城市广场四层116-118</t>
    <phoneticPr fontId="4" type="noConversion"/>
  </si>
  <si>
    <t>江苏省苏州市昆山市萧林东路与长江北路交汇处中楠都汇广场3F</t>
    <phoneticPr fontId="4" type="noConversion"/>
  </si>
  <si>
    <t>昆山市张浦镇新吴街1100号</t>
    <phoneticPr fontId="4" type="noConversion"/>
  </si>
  <si>
    <t>1,2,3,4(4D),5,6,8</t>
    <phoneticPr fontId="8" type="noConversion"/>
  </si>
  <si>
    <t>江苏省昆山市前进西路1850号</t>
    <phoneticPr fontId="4" type="noConversion"/>
  </si>
  <si>
    <t>江苏省昆山市珠江中路199号金鹰购物中心8层</t>
    <phoneticPr fontId="4" type="noConversion"/>
  </si>
  <si>
    <t>江苏省昆山市萧林东路3888号野马渡文体中心1楼</t>
    <phoneticPr fontId="4" type="noConversion"/>
  </si>
  <si>
    <t>江苏省苏州市昆山市张浦镇商鞅路999号62室三楼</t>
    <phoneticPr fontId="4" type="noConversion"/>
  </si>
  <si>
    <t>1,2,3,4,5,6,VIP</t>
    <phoneticPr fontId="8" type="noConversion"/>
  </si>
  <si>
    <t>苏州市昆山陆家镇友谊东路2号启发广场3楼</t>
    <phoneticPr fontId="4" type="noConversion"/>
  </si>
  <si>
    <t>常州市新北区通江中588号月星环球商业中心4楼</t>
    <phoneticPr fontId="4" type="noConversion"/>
  </si>
  <si>
    <t>1,2,3,4,5</t>
    <phoneticPr fontId="8" type="noConversion"/>
  </si>
  <si>
    <t>广东省常州市武进区武宜北路9号星河国际三楼</t>
    <phoneticPr fontId="4" type="noConversion"/>
  </si>
  <si>
    <t>1,2,3,5,6,7,8,9,10,11,12</t>
    <phoneticPr fontId="8" type="noConversion"/>
  </si>
  <si>
    <t xml:space="preserve">江苏省常州武进定安中路18号（苏宁生活广场4楼）  </t>
    <phoneticPr fontId="4" type="noConversion"/>
  </si>
  <si>
    <t>江苏省常州市钟楼区怀德北路29号</t>
    <phoneticPr fontId="4" type="noConversion"/>
  </si>
  <si>
    <t>江苏省常州市新北区晋陵北路2号</t>
    <phoneticPr fontId="4" type="noConversion"/>
  </si>
  <si>
    <t>江苏省常州市延陵西路89号</t>
    <phoneticPr fontId="4" type="noConversion"/>
  </si>
  <si>
    <t>江苏省常州市金坛区司马坊54号4楼</t>
    <phoneticPr fontId="4" type="noConversion"/>
  </si>
  <si>
    <t>江苏省南通市崇川区虹桥路1号文峰城市广场A4025、A4026</t>
    <phoneticPr fontId="4" type="noConversion"/>
  </si>
  <si>
    <t>江苏省南通市海门市青海东路398号</t>
    <phoneticPr fontId="4" type="noConversion"/>
  </si>
  <si>
    <t>江苏省南通市崇川区新城支路6号凤凰文化广场4层</t>
    <phoneticPr fontId="4" type="noConversion"/>
  </si>
  <si>
    <t>江苏省南通市崇川区工农南路155号南通印象城3楼</t>
    <phoneticPr fontId="4" type="noConversion"/>
  </si>
  <si>
    <t>南通市崇川区南大街2号苏宁生活广场4楼</t>
    <phoneticPr fontId="4" type="noConversion"/>
  </si>
  <si>
    <t>江苏省南通市平潮镇新公路85号</t>
    <phoneticPr fontId="4" type="noConversion"/>
  </si>
  <si>
    <t>1,2,3,4,5,纳智捷汽车厅,海门宝致厅</t>
    <phoneticPr fontId="8" type="noConversion"/>
  </si>
  <si>
    <t>江苏省南通市海门市长江路608号文峰大世界7楼</t>
    <phoneticPr fontId="4" type="noConversion"/>
  </si>
  <si>
    <t>江苏省南通市启东市汇龙镇人民中路650号文峰大世界7楼</t>
    <phoneticPr fontId="4" type="noConversion"/>
  </si>
  <si>
    <t>江苏省南通市南大街3-21号文峰大世界8楼</t>
    <phoneticPr fontId="4" type="noConversion"/>
  </si>
  <si>
    <t>江苏省南通市港闸区城港路6号高迪商业广场苏果超市4楼</t>
    <phoneticPr fontId="4" type="noConversion"/>
  </si>
  <si>
    <t>江苏省南通市崇川区任港路44号飞越百度广场5号楼</t>
    <phoneticPr fontId="4" type="noConversion"/>
  </si>
  <si>
    <t>江苏省启东市公园中路537号二楼华艺影城</t>
    <phoneticPr fontId="4" type="noConversion"/>
  </si>
  <si>
    <t>江苏省启东市亿丰商城C座四楼（奥联邦购北侧30米）</t>
    <phoneticPr fontId="4" type="noConversion"/>
  </si>
  <si>
    <t>1,2,3,4</t>
    <phoneticPr fontId="8" type="noConversion"/>
  </si>
  <si>
    <t>江苏省如皋市白蒲镇蒲塘路63号三楼</t>
    <phoneticPr fontId="4" type="noConversion"/>
  </si>
  <si>
    <t>江苏省南通市如皋市如成街道安定街8号</t>
    <phoneticPr fontId="4" type="noConversion"/>
  </si>
  <si>
    <t>江苏省南通市港闸区北大街2号华强广场四楼心悦绘影院</t>
    <phoneticPr fontId="4" type="noConversion"/>
  </si>
  <si>
    <t>江苏省海门市南海路1399号商和广场1号楼4楼</t>
    <phoneticPr fontId="4" type="noConversion"/>
  </si>
  <si>
    <t>南通市环西路1号</t>
    <phoneticPr fontId="4" type="noConversion"/>
  </si>
  <si>
    <t>江苏省无锡市惠山区盛岸西路百乐广场四楼</t>
    <phoneticPr fontId="4" type="noConversion"/>
  </si>
  <si>
    <t>无锡市新区硕放通祥路香梅硕放商业广场1至5号三楼</t>
    <phoneticPr fontId="4" type="noConversion"/>
  </si>
  <si>
    <t>无锡市崇安区人民东路531号红豆万花城三楼</t>
    <phoneticPr fontId="4" type="noConversion"/>
  </si>
  <si>
    <t>江苏省无锡市惠山区前桥大街1号恒达广场四楼</t>
    <phoneticPr fontId="4" type="noConversion"/>
  </si>
  <si>
    <t>江苏省无锡锡山区羊尖镇五洲国际广场3号楼3F</t>
    <phoneticPr fontId="4" type="noConversion"/>
  </si>
  <si>
    <t>江苏省无锡市崇安区解放东路1000号保利广场3楼</t>
    <phoneticPr fontId="4" type="noConversion"/>
  </si>
  <si>
    <t>江苏省无锡市惠山经济开发区梦享城三楼</t>
    <phoneticPr fontId="4" type="noConversion"/>
  </si>
  <si>
    <t>江苏省无锡市宜兴解放中路南侧</t>
    <phoneticPr fontId="4" type="noConversion"/>
  </si>
  <si>
    <t>无锡市惠山区洛社镇新兴西路3号哥伦布广场三楼</t>
    <phoneticPr fontId="4" type="noConversion"/>
  </si>
  <si>
    <t>无锡市锡北镇泉山商业中心8楼4层</t>
    <phoneticPr fontId="4" type="noConversion"/>
  </si>
  <si>
    <t>无锡市惠山区堰桥街道西漳天一街468-301号</t>
    <phoneticPr fontId="4" type="noConversion"/>
  </si>
  <si>
    <t>无锡宜兴市丁蜀镇黄龙山街182号</t>
    <phoneticPr fontId="4" type="noConversion"/>
  </si>
  <si>
    <t>江苏省扬州市邗江区扬子江北路699号彩虹汇商业广场J幢</t>
    <phoneticPr fontId="4" type="noConversion"/>
  </si>
  <si>
    <t>江苏省扬州市运河西路228号先锋广场4层</t>
    <phoneticPr fontId="4" type="noConversion"/>
  </si>
  <si>
    <t>扬州市江都区文昌东路1177号金鹰新城市中心三、四层</t>
    <phoneticPr fontId="4" type="noConversion"/>
  </si>
  <si>
    <t>江苏省扬州邗江区文昌中路555号华懋购物中心B座4楼</t>
    <phoneticPr fontId="4" type="noConversion"/>
  </si>
  <si>
    <t>扬州仪征市国庆路61号中源商贸9号楼</t>
    <phoneticPr fontId="4" type="noConversion"/>
  </si>
  <si>
    <t>扬州市文昌中路263号</t>
    <phoneticPr fontId="4" type="noConversion"/>
  </si>
  <si>
    <t>江苏省宿迁市泗阳县众兴镇淮海西路佳源广场5楼</t>
    <phoneticPr fontId="4" type="noConversion"/>
  </si>
  <si>
    <t>宿迁市泗阳县众兴镇解放路东侧（阳光巴黎城19号楼120501号）</t>
    <phoneticPr fontId="4" type="noConversion"/>
  </si>
  <si>
    <t>江苏省宿迁市泗阳县众兴镇桃源路大润发广场四楼</t>
    <phoneticPr fontId="4" type="noConversion"/>
  </si>
  <si>
    <t>江苏省盐城大丰市人民南路76号</t>
    <phoneticPr fontId="4" type="noConversion"/>
  </si>
  <si>
    <t>盐城市城南金鹰聚龙湖购物中心6F-F13商铺</t>
    <phoneticPr fontId="4" type="noConversion"/>
  </si>
  <si>
    <t>盐城市建军中路59号</t>
    <phoneticPr fontId="4" type="noConversion"/>
  </si>
  <si>
    <t>盐城市建军中路96号</t>
    <phoneticPr fontId="4" type="noConversion"/>
  </si>
  <si>
    <t>盐城滨海县景湖路与向阳大道交汇处名尚国际购物广场2楼</t>
    <phoneticPr fontId="4" type="noConversion"/>
  </si>
  <si>
    <t>盐城建湖县人民路275号华丰商场5楼</t>
    <phoneticPr fontId="4" type="noConversion"/>
  </si>
  <si>
    <t>盐城建湖县城秀夫南路“君地华庭”大门北侧1-7间4楼</t>
    <phoneticPr fontId="4" type="noConversion"/>
  </si>
  <si>
    <t>江苏省盐城市建湖县人民路金地步行街四楼</t>
    <phoneticPr fontId="4" type="noConversion"/>
  </si>
  <si>
    <t>江苏省建湖县湖中南路186号（恒隆广场4楼）</t>
    <phoneticPr fontId="4" type="noConversion"/>
  </si>
  <si>
    <t>盐城滨海县阜东中路63号鑫鼎国际4楼（原老车站）</t>
    <phoneticPr fontId="4" type="noConversion"/>
  </si>
  <si>
    <t>盐城市开放大道北路65号新纪元广场5楼</t>
    <phoneticPr fontId="4" type="noConversion"/>
  </si>
  <si>
    <t>淮安市淮安区翔宇南道588号金地广场1号楼三层</t>
    <phoneticPr fontId="4" type="noConversion"/>
  </si>
  <si>
    <t>江苏省淮安经济技术开发区迎宾大道1号亿丰时代广场4楼</t>
    <phoneticPr fontId="4" type="noConversion"/>
  </si>
  <si>
    <t>淮安市清河新区湖滨路12号</t>
    <phoneticPr fontId="4" type="noConversion"/>
  </si>
  <si>
    <t>江苏省淮安市淮阴区淮海北路与北京路交叉口乐天玛特四楼
（市一院对面）</t>
    <phoneticPr fontId="4" type="noConversion"/>
  </si>
  <si>
    <t>江苏省淮安市清河区淮海东路18号汇丰广场4楼</t>
    <phoneticPr fontId="4" type="noConversion"/>
  </si>
  <si>
    <t>1,2,3,5,6,VIP,VIP2</t>
    <phoneticPr fontId="8" type="noConversion"/>
  </si>
  <si>
    <t>江苏省淮安市涟水县涟县百悦广场三楼</t>
    <phoneticPr fontId="4" type="noConversion"/>
  </si>
  <si>
    <t>淮安市淮海东路126号新天地4楼</t>
    <phoneticPr fontId="4" type="noConversion"/>
  </si>
  <si>
    <t>江苏省连云港市朝阳西路乐天玛特4楼</t>
    <phoneticPr fontId="4" type="noConversion"/>
  </si>
  <si>
    <t>连云港市赣榆县黄海路32号金陵购物中心4楼</t>
    <phoneticPr fontId="4" type="noConversion"/>
  </si>
  <si>
    <t>东海县和平东路53号远洲城市广场5楼</t>
    <phoneticPr fontId="4" type="noConversion"/>
  </si>
  <si>
    <t>江苏省连云港市新浦区海连中路155号</t>
    <phoneticPr fontId="4" type="noConversion"/>
  </si>
  <si>
    <t>江苏省徐州市泉山区北京路与欣欣路交汇处澳东印象城三层</t>
    <phoneticPr fontId="4" type="noConversion"/>
  </si>
  <si>
    <t>江苏省徐州市邳州市世纪大道与福州路交叉口处新苏中心购物中心6层</t>
    <phoneticPr fontId="4" type="noConversion"/>
  </si>
  <si>
    <t>江苏省徐州市经济技术开发区徐海路8号</t>
    <phoneticPr fontId="4" type="noConversion"/>
  </si>
  <si>
    <t>1,2,3,VIP,5,6,7,8</t>
    <phoneticPr fontId="8" type="noConversion"/>
  </si>
  <si>
    <t>江苏省徐州市鼓楼区河清路南、彭城路东苏宁广场5层苏宁影城</t>
    <phoneticPr fontId="4" type="noConversion"/>
  </si>
  <si>
    <t>江苏省徐州市鼓楼区彭城壹号5#--6#楼4楼（金鹰金地东隔壁）</t>
    <phoneticPr fontId="4" type="noConversion"/>
  </si>
  <si>
    <t>徐州市云龙区解放南路正翔广场(沃尔玛)3楼</t>
    <phoneticPr fontId="4" type="noConversion"/>
  </si>
  <si>
    <t>江苏徐州丰县解放西路15号6号楼5楼</t>
    <phoneticPr fontId="4" type="noConversion"/>
  </si>
  <si>
    <t>江苏省邳州车站旁同盛国际广场欢乐买3楼</t>
    <phoneticPr fontId="4" type="noConversion"/>
  </si>
  <si>
    <t>江苏省靖江市渔婆南路98号润晖国际广场E2楼</t>
    <phoneticPr fontId="4" type="noConversion"/>
  </si>
  <si>
    <t>1,2,3,5,6,7</t>
    <phoneticPr fontId="8" type="noConversion"/>
  </si>
  <si>
    <t>江苏泰州阳江中路9号碧云商业广场B2商业楼3楼</t>
    <phoneticPr fontId="4" type="noConversion"/>
  </si>
  <si>
    <t>兴化市英武中路109号东方商厦7楼时代华纳国际影城</t>
    <phoneticPr fontId="4" type="noConversion"/>
  </si>
  <si>
    <t>江苏省泰州市医药高新区口泰陆1号邻里中心3楼</t>
    <phoneticPr fontId="4" type="noConversion"/>
  </si>
  <si>
    <t>江苏省靖江市骥江路步行街276号靖江书城大楼内</t>
    <phoneticPr fontId="4" type="noConversion"/>
  </si>
  <si>
    <t>江苏省泰州海陵区东进东路22号金鹰天地G2区三楼</t>
    <phoneticPr fontId="4" type="noConversion"/>
  </si>
  <si>
    <t>青岛城阳区正阳路136号（家佳源购物中心三楼）</t>
    <phoneticPr fontId="4" type="noConversion"/>
  </si>
  <si>
    <t>山东省青岛市市北区合肥路佳世客三楼泽艺影城</t>
    <phoneticPr fontId="4" type="noConversion"/>
  </si>
  <si>
    <t>青岛市李沧区向阳路116号和谐广场5楼</t>
    <phoneticPr fontId="4" type="noConversion"/>
  </si>
  <si>
    <t>3,5,6,7,8</t>
    <phoneticPr fontId="8" type="noConversion"/>
  </si>
  <si>
    <t>即墨市鹤山路599号佳乐家三楼</t>
    <phoneticPr fontId="4" type="noConversion"/>
  </si>
  <si>
    <r>
      <t>山东省青岛市黄岛区香江路</t>
    </r>
    <r>
      <rPr>
        <sz val="14"/>
        <color indexed="63"/>
        <rFont val="宋体"/>
        <family val="3"/>
        <charset val="134"/>
        <scheme val="minor"/>
      </rPr>
      <t>127号维客购物广场4楼</t>
    </r>
    <phoneticPr fontId="4" type="noConversion"/>
  </si>
  <si>
    <t>青岛黄岛区并岗山路157号金石国际广场3楼</t>
    <phoneticPr fontId="4" type="noConversion"/>
  </si>
  <si>
    <t>青岛市莱西市烟台路52号</t>
    <phoneticPr fontId="4" type="noConversion"/>
  </si>
  <si>
    <t>青岛市市北区银川东路一号内59号（鲁信长春花园西侧）</t>
    <phoneticPr fontId="4" type="noConversion"/>
  </si>
  <si>
    <t>济南市经十路省体育中心的鲁能泰山广场</t>
    <phoneticPr fontId="4" type="noConversion"/>
  </si>
  <si>
    <t>济南市历下区历山路101号家乐福超市负一层</t>
    <phoneticPr fontId="4" type="noConversion"/>
  </si>
  <si>
    <t>济南市历下区泺源大街66号银座商城三期8楼</t>
    <phoneticPr fontId="4" type="noConversion"/>
  </si>
  <si>
    <t>济南槐荫区经七纬十二和谐广场五楼</t>
    <phoneticPr fontId="4" type="noConversion"/>
  </si>
  <si>
    <t>济南市历下区大学城银座商城三楼</t>
    <phoneticPr fontId="4" type="noConversion"/>
  </si>
  <si>
    <t>1,2</t>
    <phoneticPr fontId="8" type="noConversion"/>
  </si>
  <si>
    <t>济南市商河县商中路文化中心北临</t>
    <phoneticPr fontId="4" type="noConversion"/>
  </si>
  <si>
    <t>1,2,3,4,5,6,7,8,9,10,11</t>
    <phoneticPr fontId="8" type="noConversion"/>
  </si>
  <si>
    <t>1,2,3,4,7</t>
    <phoneticPr fontId="8" type="noConversion"/>
  </si>
  <si>
    <t>山东省海阳市海阳路145号振华商厦六楼</t>
    <phoneticPr fontId="4" type="noConversion"/>
  </si>
  <si>
    <t>山东省烟台市芝罘区南大街128号银座商城6楼</t>
    <phoneticPr fontId="4" type="noConversion"/>
  </si>
  <si>
    <t>山东省枣庄市市中区君山东路114号</t>
    <phoneticPr fontId="4" type="noConversion"/>
  </si>
  <si>
    <t>山东省枣庄市市中区解放北路128号中央广场4楼</t>
    <phoneticPr fontId="4" type="noConversion"/>
  </si>
  <si>
    <t>山东省泰安市泰山区科山路银座四楼橙天国际影城</t>
    <phoneticPr fontId="4" type="noConversion"/>
  </si>
  <si>
    <t>泰安市泰山区青年路28号银泰中心大厦四楼</t>
    <phoneticPr fontId="4" type="noConversion"/>
  </si>
  <si>
    <t>聊城市东昌东路100号金鼎购物中心五楼</t>
    <phoneticPr fontId="4" type="noConversion"/>
  </si>
  <si>
    <t>德州市德城区解放路76号银座商城五楼</t>
    <phoneticPr fontId="4" type="noConversion"/>
  </si>
  <si>
    <t>1,2,3</t>
    <phoneticPr fontId="8" type="noConversion"/>
  </si>
  <si>
    <t>山东省乐陵市银座商城四楼世纪影城</t>
    <phoneticPr fontId="4" type="noConversion"/>
  </si>
  <si>
    <t>莱芜市文化南路8号银座商城5楼</t>
    <phoneticPr fontId="4" type="noConversion"/>
  </si>
  <si>
    <t>莱芜市钢城区钢都大街168号金茂广场三层</t>
    <phoneticPr fontId="4" type="noConversion"/>
  </si>
  <si>
    <t>1(DMAX),2,3(Jeep),4,5,6,7</t>
    <phoneticPr fontId="8" type="noConversion"/>
  </si>
  <si>
    <t>临沂市兰山区解放路158号和谐广场5层</t>
    <phoneticPr fontId="4" type="noConversion"/>
  </si>
  <si>
    <t>山东省临沂市罗庄区沂州路与金九路交汇处麦德隆超市三楼</t>
    <phoneticPr fontId="4" type="noConversion"/>
  </si>
  <si>
    <t>山东省临沂市兰山区通达路与前十街交汇处东方不夜城3楼</t>
    <phoneticPr fontId="4" type="noConversion"/>
  </si>
  <si>
    <t>兰山区沂蒙路135号（东方红广场西侧）</t>
    <phoneticPr fontId="4" type="noConversion"/>
  </si>
  <si>
    <t>山东省潍坊寿光市圣城街与尧河路交汇处</t>
    <phoneticPr fontId="4" type="noConversion"/>
  </si>
  <si>
    <r>
      <t>寿光市银海路338</t>
    </r>
    <r>
      <rPr>
        <sz val="11"/>
        <color theme="1"/>
        <rFont val="宋体"/>
        <family val="2"/>
        <charset val="134"/>
        <scheme val="minor"/>
      </rPr>
      <t>号银座商城四楼北侧</t>
    </r>
    <phoneticPr fontId="4" type="noConversion"/>
  </si>
  <si>
    <t>山东省菏泽市解放大街与黄河路交叉口银座商城三楼</t>
    <phoneticPr fontId="4" type="noConversion"/>
  </si>
  <si>
    <t>1,2,3,5,6,7,8</t>
    <phoneticPr fontId="8" type="noConversion"/>
  </si>
  <si>
    <t>山东省日照市老城区正阳路与海曲路交汇处苏宁广场</t>
    <phoneticPr fontId="4" type="noConversion"/>
  </si>
  <si>
    <t>山东省济宁市任城区太白路10号</t>
    <phoneticPr fontId="4" type="noConversion"/>
  </si>
  <si>
    <t>威海市新威路17-5威高购物中心四楼</t>
    <phoneticPr fontId="4" type="noConversion"/>
  </si>
  <si>
    <t>1,2,3,5,6,VIP</t>
    <phoneticPr fontId="8" type="noConversion"/>
  </si>
  <si>
    <t>中山市坦洲镇坦神北路118号</t>
    <phoneticPr fontId="4" type="noConversion"/>
  </si>
  <si>
    <t>广东省中山市沙溪镇沙溪大道6号时代倾城购物中心5楼</t>
    <phoneticPr fontId="4" type="noConversion"/>
  </si>
  <si>
    <t>广东省中山市横栏镇臻龙路8号利信花园</t>
    <phoneticPr fontId="4" type="noConversion"/>
  </si>
  <si>
    <t>广东省中山市西区天悦城广场6楼</t>
    <phoneticPr fontId="4" type="noConversion"/>
  </si>
  <si>
    <t>中山港口镇港口大道19号保利广场四楼401铺</t>
    <phoneticPr fontId="4" type="noConversion"/>
  </si>
  <si>
    <t>中山市火炬开发区火炬路8号之三佰汇广场三楼华艺影城</t>
    <phoneticPr fontId="4" type="noConversion"/>
  </si>
  <si>
    <t>广东省中山市三角镇义盛广场</t>
    <phoneticPr fontId="4" type="noConversion"/>
  </si>
  <si>
    <t>佛山市南海区桂城街道平洲佛平五路太港城四楼</t>
    <phoneticPr fontId="4" type="noConversion"/>
  </si>
  <si>
    <t>佛山市顺德区大良镇新一城商场三楼</t>
    <phoneticPr fontId="4" type="noConversion"/>
  </si>
  <si>
    <t>1,2,3,4,5,7</t>
    <phoneticPr fontId="8" type="noConversion"/>
  </si>
  <si>
    <t>佛山市顺德区北滘镇泰宁路万象时尚广场3楼</t>
    <phoneticPr fontId="4" type="noConversion"/>
  </si>
  <si>
    <t>1,2,3,4,5,6,VIP</t>
    <phoneticPr fontId="8" type="noConversion"/>
  </si>
  <si>
    <r>
      <t>广东省佛山市大沥镇体育西路2号宝盈广场A区3楼</t>
    </r>
    <r>
      <rPr>
        <sz val="11"/>
        <color indexed="8"/>
        <rFont val="宋体"/>
        <family val="2"/>
        <charset val="134"/>
        <scheme val="minor"/>
      </rPr>
      <t>B301</t>
    </r>
    <phoneticPr fontId="4" type="noConversion"/>
  </si>
  <si>
    <t>1,2,3,4,6,7,8</t>
    <phoneticPr fontId="8" type="noConversion"/>
  </si>
  <si>
    <t>广东省佛山市南海区桂城街道桂澜中路18号中海寰宇天下花园15座L501号商铺</t>
    <phoneticPr fontId="4" type="noConversion"/>
  </si>
  <si>
    <t>广东省佛山市南海区狮山镇松岗街道办中成商业广场3楼中影UL影院</t>
    <phoneticPr fontId="4" type="noConversion"/>
  </si>
  <si>
    <t>广东省佛山市顺德区容桂富丽阳光城三楼</t>
    <phoneticPr fontId="4" type="noConversion"/>
  </si>
  <si>
    <t>佛山市南海区桂丹西路21号佳盛购物中心</t>
    <phoneticPr fontId="4" type="noConversion"/>
  </si>
  <si>
    <t>1,2,3,4,5,6,7,8,9,10,11,12,13,14,15,16,17,18,20</t>
    <phoneticPr fontId="8" type="noConversion"/>
  </si>
  <si>
    <t>广东省佛山市南海区桂城新佛平路75街区南海家天下广场C区首层C-A01、二楼C-B01</t>
    <phoneticPr fontId="4" type="noConversion"/>
  </si>
  <si>
    <t>广东省佛山市顺德区大良街道清晖路清晖园旁(新世界酒店对面)</t>
    <phoneticPr fontId="4" type="noConversion"/>
  </si>
  <si>
    <t>广东省佛山市南海区松岗桃园二路一号昇宝广场四楼</t>
    <phoneticPr fontId="4" type="noConversion"/>
  </si>
  <si>
    <t>广东省佛山市南海区大沥镇滘口路永旺梦乐城3楼</t>
    <phoneticPr fontId="4" type="noConversion"/>
  </si>
  <si>
    <t>佛山市禅城区季华六路11号1-3座恒福国际四层自编A403号铺</t>
    <phoneticPr fontId="4" type="noConversion"/>
  </si>
  <si>
    <t>佛山市顺德区均安镇鹤峰居委会鹤峰路1号都市经典广场312商铺</t>
    <phoneticPr fontId="4" type="noConversion"/>
  </si>
  <si>
    <t>佛山市高明区东华路31号京柏城6楼</t>
    <phoneticPr fontId="4" type="noConversion"/>
  </si>
  <si>
    <t>广东省佛山市南海区狮山镇博爱中路61号和信广场5楼</t>
    <phoneticPr fontId="4" type="noConversion"/>
  </si>
  <si>
    <t>广东省佛山市狮山镇大学城阳光在线广场一楼</t>
    <phoneticPr fontId="4" type="noConversion"/>
  </si>
  <si>
    <t>佛山市南海区桂城街道长江路17号福誉广场办公1座之三楼自编号3F-01号商铺</t>
    <phoneticPr fontId="4" type="noConversion"/>
  </si>
  <si>
    <t>佛山市南海区九江镇沙头沙龙路1号铂思广场B栋4楼</t>
    <phoneticPr fontId="4" type="noConversion"/>
  </si>
  <si>
    <t>佛山市南海区里水大道南110号佰佳商业中心三层C7C8</t>
    <phoneticPr fontId="4" type="noConversion"/>
  </si>
  <si>
    <t>佛山市南海区里水镇夏塘路新天地广场E号楼2-198号</t>
    <phoneticPr fontId="4" type="noConversion"/>
  </si>
  <si>
    <t>佛山市南海区狮山镇官窑红岭1路16号（虹岭商业广场第一座）西4-01号</t>
    <phoneticPr fontId="4" type="noConversion"/>
  </si>
  <si>
    <t>佛山市顺德区北滘镇广教居委会百隆广场二楼</t>
    <phoneticPr fontId="4" type="noConversion"/>
  </si>
  <si>
    <t>广东省佛山市顺德区勒流街道银城路3号二楼</t>
    <phoneticPr fontId="4" type="noConversion"/>
  </si>
  <si>
    <t>广东省珠海市香洲区九洲大道西2023号13-101铺一、二（含夹层）</t>
    <phoneticPr fontId="4" type="noConversion"/>
  </si>
  <si>
    <t>珠海市斗门区湖心路1138号F区商业三楼中影佰纳影城</t>
    <phoneticPr fontId="4" type="noConversion"/>
  </si>
  <si>
    <t>广东省肇庆市大旺高新区工业大街10号大旺国际广场3楼</t>
    <phoneticPr fontId="4" type="noConversion"/>
  </si>
  <si>
    <t>广东省肇庆市端州区天宁北路63号好世界购物中心5楼</t>
    <phoneticPr fontId="4" type="noConversion"/>
  </si>
  <si>
    <t>1,2,3,5,6</t>
    <phoneticPr fontId="8" type="noConversion"/>
  </si>
  <si>
    <t>广东省阳江市阳春春城东湖西路6号春天花园4楼中影UL影院</t>
    <phoneticPr fontId="4" type="noConversion"/>
  </si>
  <si>
    <t>广东省阳江市江城区北环路1号百利广场5层保利国际影城</t>
    <phoneticPr fontId="4" type="noConversion"/>
  </si>
  <si>
    <t>广东省江门市蓬江区东华一路61号金华商业中心一楼唯亚影城</t>
    <phoneticPr fontId="4" type="noConversion"/>
  </si>
  <si>
    <t>广东省恩平市恩东大桥南侧好万家购物广场2楼</t>
    <phoneticPr fontId="4" type="noConversion"/>
  </si>
  <si>
    <t>广东省汕头市潮南区峡山街道嘉盛广场</t>
    <phoneticPr fontId="4" type="noConversion"/>
  </si>
  <si>
    <t>汕头市龙湖区长江路23号1栋五楼第一卡</t>
    <phoneticPr fontId="4" type="noConversion"/>
  </si>
  <si>
    <t>广东省汕头市潮阳区和平镇紫南路（即和平酒店对面）</t>
    <phoneticPr fontId="4" type="noConversion"/>
  </si>
  <si>
    <t>汕头市东厦路卜蜂中心4层</t>
    <phoneticPr fontId="4" type="noConversion"/>
  </si>
  <si>
    <t>汕头市长平路苏宁广场5楼</t>
    <phoneticPr fontId="4" type="noConversion"/>
  </si>
  <si>
    <t>汕头市澄海区猛狮国际广场4楼</t>
    <phoneticPr fontId="4" type="noConversion"/>
  </si>
  <si>
    <t>汕头市黄山路F16购物中心3楼</t>
    <phoneticPr fontId="4" type="noConversion"/>
  </si>
  <si>
    <t>汕头市和平镇金丰广场</t>
    <phoneticPr fontId="4" type="noConversion"/>
  </si>
  <si>
    <t>汕头市金湖路金紫世家商业楼3楼</t>
    <phoneticPr fontId="4" type="noConversion"/>
  </si>
  <si>
    <t>汕头市乐山路15号</t>
    <phoneticPr fontId="4" type="noConversion"/>
  </si>
  <si>
    <t>汕头市长江路37号</t>
    <phoneticPr fontId="4" type="noConversion"/>
  </si>
  <si>
    <t>汕头市春江路妇女儿童活动中心</t>
    <phoneticPr fontId="4" type="noConversion"/>
  </si>
  <si>
    <t>汕头市澄海区展览中心3楼</t>
    <phoneticPr fontId="4" type="noConversion"/>
  </si>
  <si>
    <t>汕头市金砂路54号</t>
    <phoneticPr fontId="4" type="noConversion"/>
  </si>
  <si>
    <t>汕头市新兴路3号</t>
    <phoneticPr fontId="4" type="noConversion"/>
  </si>
  <si>
    <t>汕头市陈店镇陈围金溪路</t>
    <phoneticPr fontId="4" type="noConversion"/>
  </si>
  <si>
    <t>汕头市潮南区峡山街道洋汾林商贸城城美路9号</t>
    <phoneticPr fontId="4" type="noConversion"/>
  </si>
  <si>
    <t>汕头市潮阳区城南锦华花园A幢一层</t>
    <phoneticPr fontId="4" type="noConversion"/>
  </si>
  <si>
    <t>汕头市濠江区赤港商业街中环大厦二楼</t>
    <phoneticPr fontId="4" type="noConversion"/>
  </si>
  <si>
    <t>汕头市潮阳区中华路潮阳影剧院内</t>
    <phoneticPr fontId="4" type="noConversion"/>
  </si>
  <si>
    <t>汕头市潮阳区谷饶镇谷贵路茂广路段阳光百汇5楼</t>
    <phoneticPr fontId="4" type="noConversion"/>
  </si>
  <si>
    <t>广东省惠州市惠城区惠州大道20号赛格假日广场</t>
    <phoneticPr fontId="4" type="noConversion"/>
  </si>
  <si>
    <t>广东省惠州市博罗县园洲新三新购中心广场四楼</t>
    <phoneticPr fontId="4" type="noConversion"/>
  </si>
  <si>
    <t>广东省惠州市博罗县罗浮山大道罗浮山健康生态城12栋3楼</t>
    <phoneticPr fontId="4" type="noConversion"/>
  </si>
  <si>
    <t>广东省惠州市惠城区河南岸金山湖方直广场3楼米高梅国际影城</t>
    <phoneticPr fontId="4" type="noConversion"/>
  </si>
  <si>
    <t>广东省普宁市环城北路万泰汇购物中心5楼左侧</t>
    <phoneticPr fontId="4" type="noConversion"/>
  </si>
  <si>
    <t>广东省茂名市化州河西街道绿景国际花城购物中心二、三楼</t>
    <phoneticPr fontId="4" type="noConversion"/>
  </si>
  <si>
    <t>广东省茂名高州市高凉中路太阳城广场华润万家3楼唯亚影城</t>
    <phoneticPr fontId="4" type="noConversion"/>
  </si>
  <si>
    <t>广东省梅州市丰顺县汤坑市政大道千江广场三楼</t>
    <phoneticPr fontId="4" type="noConversion"/>
  </si>
  <si>
    <t>广东省梅州市蕉岭县蕉岭镇蕉岭奥园广场4楼001号铺</t>
    <phoneticPr fontId="4" type="noConversion"/>
  </si>
  <si>
    <t>广东省梅州市五华县水寨大道奥园广场4楼</t>
    <phoneticPr fontId="4" type="noConversion"/>
  </si>
  <si>
    <t>广东省云浮市云城区牧羊路2号东方时代广场5楼</t>
    <phoneticPr fontId="4" type="noConversion"/>
  </si>
  <si>
    <t>福建省泉州市石狮市南洋路星期YI文创园星光广场3楼</t>
    <phoneticPr fontId="4" type="noConversion"/>
  </si>
  <si>
    <t>福建省石狮市八七路德辉广场七楼</t>
    <phoneticPr fontId="4" type="noConversion"/>
  </si>
  <si>
    <t>福建省福鼎市太姥大道与天湖路路口</t>
    <phoneticPr fontId="4" type="noConversion"/>
  </si>
  <si>
    <t>1,2,3,4,5,7,8,9</t>
    <phoneticPr fontId="8" type="noConversion"/>
  </si>
  <si>
    <t>福建省南平市延平区马坑路7号世纪星城C区一楼</t>
    <phoneticPr fontId="4" type="noConversion"/>
  </si>
  <si>
    <t>福建省龙岩市新罗区中山西路大众影剧中心2层201</t>
    <phoneticPr fontId="4" type="noConversion"/>
  </si>
  <si>
    <t>安徽省安庆市大观区纺织南路80号1号楼4层（家乐福楼上）</t>
    <phoneticPr fontId="4" type="noConversion"/>
  </si>
  <si>
    <t>安徽省安庆市大观区德宽路277号（安庆百联购物中心第5层）</t>
    <phoneticPr fontId="4" type="noConversion"/>
  </si>
  <si>
    <t>安徽省桐城市和平路73号中业广场6楼</t>
    <phoneticPr fontId="4" type="noConversion"/>
  </si>
  <si>
    <t>安庆市迎江区人民路地下步行街L区</t>
    <phoneticPr fontId="4" type="noConversion"/>
  </si>
  <si>
    <t>1,2,3,5</t>
    <phoneticPr fontId="8" type="noConversion"/>
  </si>
  <si>
    <t>安徽省安庆市岳西县天鹅广场A座4楼</t>
    <phoneticPr fontId="4" type="noConversion"/>
  </si>
  <si>
    <t>宿州市埇桥区淮海北路苏果超市一楼</t>
    <phoneticPr fontId="4" type="noConversion"/>
  </si>
  <si>
    <t>安徽省宿州市银河二路408号宿州南翔云集文化商业街1号楼4层</t>
    <phoneticPr fontId="4" type="noConversion"/>
  </si>
  <si>
    <t>1,2,3,5,6,7,8,9</t>
    <phoneticPr fontId="8" type="noConversion"/>
  </si>
  <si>
    <t>安徽省滁州市琅琊区南谯北路800号苏宁广场6楼苏宁影城</t>
    <phoneticPr fontId="4" type="noConversion"/>
  </si>
  <si>
    <t>安徽省滁州市南谯区龙蟠大道9号金鹏99城市广场3楼</t>
    <phoneticPr fontId="4" type="noConversion"/>
  </si>
  <si>
    <t>滁州市天长市建设中路天丰广场4楼</t>
    <phoneticPr fontId="4" type="noConversion"/>
  </si>
  <si>
    <t>滁州市琅琊区天长路水石广场4楼</t>
    <phoneticPr fontId="4" type="noConversion"/>
  </si>
  <si>
    <t>黄山市屯溪区跃进路6号新黄山步行街5号楼3层</t>
    <phoneticPr fontId="4" type="noConversion"/>
  </si>
  <si>
    <t>安徽省芜湖市镜湖区北京西路1号四楼</t>
    <phoneticPr fontId="4" type="noConversion"/>
  </si>
  <si>
    <t>安徽省临泉县解放南路大润发三楼</t>
    <phoneticPr fontId="4" type="noConversion"/>
  </si>
  <si>
    <t>临泉县光明北路东侧时代国际影城</t>
    <phoneticPr fontId="4" type="noConversion"/>
  </si>
  <si>
    <t>安徽省六安市叶集区京辉老街中心广场米高梅京辉国际影城</t>
    <phoneticPr fontId="4" type="noConversion"/>
  </si>
  <si>
    <t>安徽省淮南市田家庵区朝阳中路北侧金地环球港4层405</t>
    <phoneticPr fontId="4" type="noConversion"/>
  </si>
  <si>
    <t>铜陵市铜陵县江南文化园华谊兄弟影院3层</t>
    <phoneticPr fontId="4" type="noConversion"/>
  </si>
  <si>
    <t>陕西省西咸新区秦汉新城周陵新兴产业园区迎宾大道北段1号赛特奥莱4号楼3层</t>
    <phoneticPr fontId="4" type="noConversion"/>
  </si>
  <si>
    <t xml:space="preserve">陕西咸阳西咸新区沣西新城世纪大道沣渭中心E区2-02号 </t>
    <phoneticPr fontId="4" type="noConversion"/>
  </si>
  <si>
    <t>1,2,3,VIP,5,6</t>
    <phoneticPr fontId="8" type="noConversion"/>
  </si>
  <si>
    <t>陕西省咸阳市长武县新都会购物中心4层电影院</t>
    <phoneticPr fontId="4" type="noConversion"/>
  </si>
  <si>
    <t>陕西省汉中市汉台区莲湖路与朝阳路交汇处</t>
    <phoneticPr fontId="4" type="noConversion"/>
  </si>
  <si>
    <t>陕西省汉中市汉台区滨江路茶城</t>
    <phoneticPr fontId="4" type="noConversion"/>
  </si>
  <si>
    <t>陕西省汉中市城固县大世界商业中心</t>
    <phoneticPr fontId="4" type="noConversion"/>
  </si>
  <si>
    <t>陕西省汉中市西乡县CBD锦湖商业中心</t>
    <phoneticPr fontId="4" type="noConversion"/>
  </si>
  <si>
    <t>陕西省宝鸡市金台区陈仓大道8号三迪广场6楼</t>
    <phoneticPr fontId="4" type="noConversion"/>
  </si>
  <si>
    <t>陕西省渭南市临渭区西五路天泓广场4楼</t>
    <phoneticPr fontId="4" type="noConversion"/>
  </si>
  <si>
    <t>太原市小店区学府路1号</t>
    <phoneticPr fontId="4" type="noConversion"/>
  </si>
  <si>
    <t>山西省运城市盐湖区人民北路258号华曦购物广场5层</t>
    <phoneticPr fontId="4" type="noConversion"/>
  </si>
  <si>
    <t>山西省运城市解放中路125号东星时代广场6楼</t>
    <phoneticPr fontId="4" type="noConversion"/>
  </si>
  <si>
    <t>山西省乡宁县迎旭东大街琪尔康大厦北楼2号商铺</t>
    <phoneticPr fontId="4" type="noConversion"/>
  </si>
  <si>
    <t>山西省临汾市尧都区平阳南街76温州商贸城4楼</t>
    <phoneticPr fontId="4" type="noConversion"/>
  </si>
  <si>
    <t>山西省侯马市程王路幸福街口</t>
    <phoneticPr fontId="4" type="noConversion"/>
  </si>
  <si>
    <t>吕梁市离石区永宁西路7号嘉润国际广场十层</t>
    <phoneticPr fontId="4" type="noConversion"/>
  </si>
  <si>
    <t>山西省长治市英雄南路1号华龙大厦5层</t>
    <phoneticPr fontId="4" type="noConversion"/>
  </si>
  <si>
    <t>长治市城区潞安剧院</t>
    <phoneticPr fontId="4" type="noConversion"/>
  </si>
  <si>
    <t>浑源县永安东街尚都inbox三层</t>
    <phoneticPr fontId="4" type="noConversion"/>
  </si>
  <si>
    <t>山西省晋城市文昌街金辇时代广场5楼</t>
    <phoneticPr fontId="4" type="noConversion"/>
  </si>
  <si>
    <t>山西省晋城市红星街与泽州路交叉口国贸裙楼三层</t>
    <phoneticPr fontId="4" type="noConversion"/>
  </si>
  <si>
    <t>山西省晋城市高平市建设路新红旗购物中心五层嘉域国际影城</t>
    <phoneticPr fontId="4" type="noConversion"/>
  </si>
  <si>
    <t>河南省南阳市迎宾大道6号富瑞阁国际酒店迎宾楼一层</t>
    <phoneticPr fontId="4" type="noConversion"/>
  </si>
  <si>
    <t>1,2,3,5,6,7,8,VIP</t>
    <phoneticPr fontId="8" type="noConversion"/>
  </si>
  <si>
    <t>河南省南阳市文化路与八一路交叉口银基购物中心五楼</t>
    <phoneticPr fontId="4" type="noConversion"/>
  </si>
  <si>
    <t>河南省新乡市高新区道清路55号</t>
    <phoneticPr fontId="4" type="noConversion"/>
  </si>
  <si>
    <t>河南省鹤壁市淇滨区九州路街道裕隆爱之城六楼</t>
    <phoneticPr fontId="4" type="noConversion"/>
  </si>
  <si>
    <t>商丘市梁园区神火大道东侧八一路北侧京港大厦3层</t>
    <phoneticPr fontId="4" type="noConversion"/>
  </si>
  <si>
    <t>石家庄市槐安东路与谈固东街交口东北角</t>
    <phoneticPr fontId="4" type="noConversion"/>
  </si>
  <si>
    <t>石家庄市中山西路139号（新百广场七楼）</t>
    <phoneticPr fontId="4" type="noConversion"/>
  </si>
  <si>
    <t>石家庄市中山东路326号先天下购物广场6层</t>
    <phoneticPr fontId="4" type="noConversion"/>
  </si>
  <si>
    <t xml:space="preserve">石家庄市裕华区天山大街与中山路交口澳怡大厦6楼
</t>
    <phoneticPr fontId="4" type="noConversion"/>
  </si>
  <si>
    <t>石家庄中山东路265号北国东尚MALL六楼</t>
    <phoneticPr fontId="4" type="noConversion"/>
  </si>
  <si>
    <t>河北省石家庄胜利北大街289号北国益庄购物中心5楼北侧</t>
    <phoneticPr fontId="4" type="noConversion"/>
  </si>
  <si>
    <t>河北省石家庄市桥西区裕华西路128号益友百货B座5F</t>
    <phoneticPr fontId="4" type="noConversion"/>
  </si>
  <si>
    <t>石家庄市长安区胜利北街与光华路交口，鑫利城市广场负一层</t>
    <phoneticPr fontId="4" type="noConversion"/>
  </si>
  <si>
    <t>河北省石家庄市栾城区卓达太阳城又一城三楼</t>
    <phoneticPr fontId="4" type="noConversion"/>
  </si>
  <si>
    <t>河北省石家庄市裕华区天山大街与学苑路北国益新商城六楼</t>
    <phoneticPr fontId="4" type="noConversion"/>
  </si>
  <si>
    <t>河北省张家口市桥西区至善街尚峰广场五楼</t>
    <phoneticPr fontId="4" type="noConversion"/>
  </si>
  <si>
    <t>河北省张家口市经开区站前大街帝达世博广场6层</t>
    <phoneticPr fontId="4" type="noConversion"/>
  </si>
  <si>
    <t>河北省张家口市桥东区滨河路2号百盛商场四层</t>
    <phoneticPr fontId="4" type="noConversion"/>
  </si>
  <si>
    <t>河北省衡水市人民西路衡百国际七楼</t>
    <phoneticPr fontId="4" type="noConversion"/>
  </si>
  <si>
    <t>河北省衡水市大庆路榕花街怡然城六楼</t>
    <phoneticPr fontId="4" type="noConversion"/>
  </si>
  <si>
    <t>河北省邢台市桥西区中兴西大街188号北国商城7层</t>
    <phoneticPr fontId="4" type="noConversion"/>
  </si>
  <si>
    <t>河北省廊坊市广阳区广阳道万向城4楼华谊兄弟影院</t>
    <phoneticPr fontId="4" type="noConversion"/>
  </si>
  <si>
    <r>
      <t>廊坊市广阳区新华路5</t>
    </r>
    <r>
      <rPr>
        <sz val="10"/>
        <color indexed="8"/>
        <rFont val="宋体"/>
        <family val="2"/>
        <charset val="134"/>
        <scheme val="minor"/>
      </rPr>
      <t>7号</t>
    </r>
    <phoneticPr fontId="4" type="noConversion"/>
  </si>
  <si>
    <t>廊坊市固安县新中东街宝德购物中心五楼</t>
    <phoneticPr fontId="4" type="noConversion"/>
  </si>
  <si>
    <t>河北省香河新华大街香河文化艺术中心</t>
    <phoneticPr fontId="4" type="noConversion"/>
  </si>
  <si>
    <t>河北省三河市燕郊开发区神威北路鑫乐汇购物广场一期四层</t>
    <phoneticPr fontId="4" type="noConversion"/>
  </si>
  <si>
    <t>河北省保定市高碑店市迎宾路北侧宜佳旺商厦地下一层</t>
    <phoneticPr fontId="4" type="noConversion"/>
  </si>
  <si>
    <t>1,2,3,4,VIP</t>
    <phoneticPr fontId="8" type="noConversion"/>
  </si>
  <si>
    <t>河北省定州市崇文街崇文国际影城</t>
    <phoneticPr fontId="4" type="noConversion"/>
  </si>
  <si>
    <t>河北省涿州市范阳路118汇金广场5楼</t>
    <phoneticPr fontId="4" type="noConversion"/>
  </si>
  <si>
    <t>河北省涿州市范阳路592号惠友钻石广场五层</t>
    <phoneticPr fontId="4" type="noConversion"/>
  </si>
  <si>
    <t>河北省保定市永华北大街378号那约文化广场3A层</t>
    <phoneticPr fontId="4" type="noConversion"/>
  </si>
  <si>
    <t>河北省保定市裕华西路华创国际广场东区三、四层（原河北影剧院旧址）</t>
    <phoneticPr fontId="4" type="noConversion"/>
  </si>
  <si>
    <t>河北省河北省保定市满城区隆基泰和广场冠兴商厦四楼</t>
    <phoneticPr fontId="4" type="noConversion"/>
  </si>
  <si>
    <t>唐山市路北區北新道与西外環交叉唐山勒泰广场第三层</t>
    <phoneticPr fontId="4" type="noConversion"/>
  </si>
  <si>
    <t>唐山市友谊路与兴源道交口</t>
    <phoneticPr fontId="4" type="noConversion"/>
  </si>
  <si>
    <t>河北省唐山市古冶区林西腾达购物广场四层</t>
    <phoneticPr fontId="4" type="noConversion"/>
  </si>
  <si>
    <t>河北邯郸市邯山区中华北大街13号</t>
    <phoneticPr fontId="4" type="noConversion"/>
  </si>
  <si>
    <t>河北省邯郸市丛台区稽山新天地商业步行街D1号楼4层</t>
    <phoneticPr fontId="4" type="noConversion"/>
  </si>
  <si>
    <t>邯郸市永年区政府街天骏商业广场天骏国际影城</t>
    <phoneticPr fontId="4" type="noConversion"/>
  </si>
  <si>
    <t>河北省武安市放射路东段森宝国际影城</t>
    <phoneticPr fontId="4" type="noConversion"/>
  </si>
  <si>
    <t>河北省邯郸市邯山区滏河南大街288号滏瑞特时代广场6层</t>
    <phoneticPr fontId="4" type="noConversion"/>
  </si>
  <si>
    <t>邯郸市陵西大街阳光世贸九层</t>
    <phoneticPr fontId="4" type="noConversion"/>
  </si>
  <si>
    <t>内蒙古巴彦淖市临河区胜利路国泰商厦四楼中影国际电影城</t>
    <phoneticPr fontId="4" type="noConversion"/>
  </si>
  <si>
    <t>内蒙古鄂尔多斯市达拉特旗德胜大街蒙达新天地5楼</t>
    <phoneticPr fontId="4" type="noConversion"/>
  </si>
  <si>
    <t>内蒙古自治区鄂尔多斯市东胜区鄂尔多斯东街15号北国新天地四楼海润影城</t>
    <phoneticPr fontId="4" type="noConversion"/>
  </si>
  <si>
    <t>通辽市科尔沁区和平路中启广场4F</t>
    <phoneticPr fontId="4" type="noConversion"/>
  </si>
  <si>
    <t>通辽市太平洋广场一楼北区</t>
    <phoneticPr fontId="4" type="noConversion"/>
  </si>
  <si>
    <t>内蒙古自治区包头市钢铁大街27号苏宁广场五楼苏宁影城</t>
    <phoneticPr fontId="4" type="noConversion"/>
  </si>
  <si>
    <t>内蒙古包头市青山区钢铁大街7号华联购物中心4/5楼</t>
    <phoneticPr fontId="4" type="noConversion"/>
  </si>
  <si>
    <t>内蒙古包头市昆都仑区钢铁大街59号东方明珠D座2楼</t>
    <phoneticPr fontId="4" type="noConversion"/>
  </si>
  <si>
    <t>内蒙古赤峰市松山区北京华联赤峰购物中心五层</t>
    <phoneticPr fontId="4" type="noConversion"/>
  </si>
  <si>
    <t>内蒙赤峰市敖汉旗新惠镇万强广场</t>
    <phoneticPr fontId="4" type="noConversion"/>
  </si>
  <si>
    <t>内蒙古兴安盟乌兰浩特市和平街洮儿河南路86号欧亚购物中心4F</t>
    <phoneticPr fontId="4" type="noConversion"/>
  </si>
  <si>
    <t>内蒙古乌海市海勃湾区千里山东街大悦城三楼</t>
    <phoneticPr fontId="4" type="noConversion"/>
  </si>
  <si>
    <t>哈尔滨群力新区第五大道金鼎文化广场1号楼四层</t>
    <phoneticPr fontId="4" type="noConversion"/>
  </si>
  <si>
    <t>2,3,4,5,6,7,8,9,10,11</t>
    <phoneticPr fontId="8" type="noConversion"/>
  </si>
  <si>
    <t>黑龙江省哈尔滨市南岗区红旗大街339号红博中央公园</t>
    <phoneticPr fontId="4" type="noConversion"/>
  </si>
  <si>
    <t>1,2,3,4(VIP),5,6</t>
    <phoneticPr fontId="8" type="noConversion"/>
  </si>
  <si>
    <t>哈尔滨市道外区东直路118号百盛商场五层</t>
    <phoneticPr fontId="4" type="noConversion"/>
  </si>
  <si>
    <t>哈尔滨市南岗区东大直街328号南岗邮局4楼</t>
    <phoneticPr fontId="4" type="noConversion"/>
  </si>
  <si>
    <t>黑龙江省五常市铭奥国际五常市森美影城</t>
    <phoneticPr fontId="4" type="noConversion"/>
  </si>
  <si>
    <t>中央大街69号金安国际购物广场五层（中央商城斜对面）</t>
    <phoneticPr fontId="4" type="noConversion"/>
  </si>
  <si>
    <t>黑龙江省鹤岗市工农区时代广场四楼嘉纳影城</t>
    <phoneticPr fontId="4" type="noConversion"/>
  </si>
  <si>
    <t>黑龙江省鹤岗市工农区湖滨街道天水湖公园正门嘉纳影城</t>
    <phoneticPr fontId="4" type="noConversion"/>
  </si>
  <si>
    <t>黑龙江省绥化市明水县城内东二路西侧南二路北侧</t>
    <phoneticPr fontId="4" type="noConversion"/>
  </si>
  <si>
    <t>黑龙江省绥化市北林区中兴东路48号世纪华辰购物广场5层</t>
    <phoneticPr fontId="4" type="noConversion"/>
  </si>
  <si>
    <t>黑龙江省绥化市西城客运站二楼</t>
    <phoneticPr fontId="4" type="noConversion"/>
  </si>
  <si>
    <t>黑龙江省绥化市青冈县兴隆大家庭四楼室内公园今世界影城</t>
    <phoneticPr fontId="4" type="noConversion"/>
  </si>
  <si>
    <t>黑龙江省绥化市海伦市雷炎大街南兴隆大家庭室内四楼今世界影城</t>
    <phoneticPr fontId="4" type="noConversion"/>
  </si>
  <si>
    <t>黑龙江省齐齐哈尔市富拉尔基区兴隆大家庭今世界影城</t>
    <phoneticPr fontId="4" type="noConversion"/>
  </si>
  <si>
    <t>黑龙江省大庆市红岗区银浪新城银河广场3层</t>
    <phoneticPr fontId="4" type="noConversion"/>
  </si>
  <si>
    <t>黑龙江省富锦市新天地影视城</t>
    <phoneticPr fontId="4" type="noConversion"/>
  </si>
  <si>
    <t>黑龙江省佳木斯市桦南县前进路278号</t>
    <phoneticPr fontId="4" type="noConversion"/>
  </si>
  <si>
    <t>长春市高新区前进大街1889号欢乐城6楼</t>
    <phoneticPr fontId="4" type="noConversion"/>
  </si>
  <si>
    <t>吉林省长春市西安大路8号新世纪鸿源大厦四层西侧</t>
    <phoneticPr fontId="4" type="noConversion"/>
  </si>
  <si>
    <t>吉林省长春市朝阳区前进大街吉林大学文体活动中心4F</t>
    <phoneticPr fontId="4" type="noConversion"/>
  </si>
  <si>
    <t>1,2,3,vip</t>
    <phoneticPr fontId="8" type="noConversion"/>
  </si>
  <si>
    <t>吉林省长春市经济开发区经开七区博方广场二楼中影·雷纳国际影城</t>
    <phoneticPr fontId="4" type="noConversion"/>
  </si>
  <si>
    <t>1,2,5,6,VIP,4D</t>
    <phoneticPr fontId="8" type="noConversion"/>
  </si>
  <si>
    <t>吉林省长春市宽城区，白菊路与嫩江路交汇，西广场联合书城对面，欧亚广场3楼</t>
    <phoneticPr fontId="4" type="noConversion"/>
  </si>
  <si>
    <t>吉林省延吉市长白山东路1188号南滨国际广场B座3层</t>
    <phoneticPr fontId="4" type="noConversion"/>
  </si>
  <si>
    <t>吉林省延边朝鲜族自治州敦化市翰章大街中关村电子城4L</t>
    <phoneticPr fontId="4" type="noConversion"/>
  </si>
  <si>
    <t>1,2,3,6(vip)</t>
    <phoneticPr fontId="8" type="noConversion"/>
  </si>
  <si>
    <t>吉林省朝鲜族自治州珲春市靖和街欧亚延百三层新天地国际影城</t>
    <phoneticPr fontId="4" type="noConversion"/>
  </si>
  <si>
    <t>1,2,3,5,VIP,6</t>
    <phoneticPr fontId="8" type="noConversion"/>
  </si>
  <si>
    <t>吉林省公主岭市怀德大路华生购物中心4F</t>
    <phoneticPr fontId="4" type="noConversion"/>
  </si>
  <si>
    <t>吉林省四平市梨树县霍家店欧亚广场1楼</t>
    <phoneticPr fontId="4" type="noConversion"/>
  </si>
  <si>
    <t>吉林省四平市双辽市欧亚购物中心5楼</t>
    <phoneticPr fontId="4" type="noConversion"/>
  </si>
  <si>
    <t>1,2,3,5,VIP</t>
    <phoneticPr fontId="8" type="noConversion"/>
  </si>
  <si>
    <t>吉林省四平市双辽市国商百货5楼</t>
    <phoneticPr fontId="4" type="noConversion"/>
  </si>
  <si>
    <t>吉林省松原市铂金路金钻江南秀商场3楼</t>
    <phoneticPr fontId="4" type="noConversion"/>
  </si>
  <si>
    <t>吉林省通化市柳河县柳河大街东盛广场5F</t>
    <phoneticPr fontId="4" type="noConversion"/>
  </si>
  <si>
    <t>大连市黄河路1105号，逸彩城三楼</t>
    <phoneticPr fontId="4" type="noConversion"/>
  </si>
  <si>
    <t>辽宁省大连市西岗区五四路66号恒隆广场四层</t>
    <phoneticPr fontId="4" type="noConversion"/>
  </si>
  <si>
    <t>大连市中山区中山路129-3号柏威年购物中心4层</t>
    <phoneticPr fontId="4" type="noConversion"/>
  </si>
  <si>
    <t>辽宁省大连市西岗区香二坊134号百年港湾奥特莱斯A2区2楼</t>
    <phoneticPr fontId="4" type="noConversion"/>
  </si>
  <si>
    <t>大连市甘井子区泉水R1区瑞沃广场三楼</t>
    <phoneticPr fontId="4" type="noConversion"/>
  </si>
  <si>
    <t>辽宁省鞍山市铁西区人民路81号</t>
    <phoneticPr fontId="4" type="noConversion"/>
  </si>
  <si>
    <t>辽宁省鞍山市铁东区南二道街58号天河商厦七楼</t>
    <phoneticPr fontId="4" type="noConversion"/>
  </si>
  <si>
    <t>辽宁省鞍山市高新区千华街12号（鞍山供销广场2F）</t>
    <phoneticPr fontId="4" type="noConversion"/>
  </si>
  <si>
    <t>辽宁省铁岭市开原市新城区新城街道家和美商城5楼中影国际影城</t>
    <phoneticPr fontId="4" type="noConversion"/>
  </si>
  <si>
    <t>辽宁省铁岭市凡河新城长江路35号铁岭兴隆大船mall三楼今世界影城</t>
    <phoneticPr fontId="4" type="noConversion"/>
  </si>
  <si>
    <t>辽宁省营口市盖州市红旗大街中段兴隆大家庭四楼今世界影城</t>
    <phoneticPr fontId="4" type="noConversion"/>
  </si>
  <si>
    <t>辽宁省营口市站前区学府路北13号，营口兴隆大厦8层</t>
    <phoneticPr fontId="4" type="noConversion"/>
  </si>
  <si>
    <t>辽宁省大石桥市哈大路中段兴隆商城五楼今世界影城</t>
    <phoneticPr fontId="4" type="noConversion"/>
  </si>
  <si>
    <t>辽宁省葫芦岛市建昌县建昌镇建凌大桥东北侧建昌兴隆大家庭今世界影城</t>
    <phoneticPr fontId="4" type="noConversion"/>
  </si>
  <si>
    <t>辽宁省兴城市兴海南路二段兴隆大家庭四楼今世界影城</t>
    <phoneticPr fontId="4" type="noConversion"/>
  </si>
  <si>
    <t>辽宁省锦州市松山新区凌川路11号锦州兴隆大家庭四楼室内公园今世界影城</t>
    <phoneticPr fontId="4" type="noConversion"/>
  </si>
  <si>
    <t>辽宁省朝阳市双塔区朝阳大街兴隆大家庭12楼今世界影城</t>
    <phoneticPr fontId="4" type="noConversion"/>
  </si>
  <si>
    <t>辽宁省朝阳北票市南山街中段</t>
    <phoneticPr fontId="4" type="noConversion"/>
  </si>
  <si>
    <t>辽宁朝阳市喀左县民族街财富领域广场六层</t>
    <phoneticPr fontId="4" type="noConversion"/>
  </si>
  <si>
    <t>辽宁省阜新市海州区中华路80号兴隆大家庭6F娱乐商场今世界影城</t>
    <phoneticPr fontId="4" type="noConversion"/>
  </si>
  <si>
    <t>辽宁省盘锦市兴隆台区林丰路88号坤宇新天地5楼中影国际影城</t>
    <phoneticPr fontId="4" type="noConversion"/>
  </si>
  <si>
    <t>辽宁盘锦市兴隆台区石油大街东方银座广场3楼</t>
    <phoneticPr fontId="4" type="noConversion"/>
  </si>
  <si>
    <t>辽宁盘锦市大洼县田家镇昆仑商厦五楼</t>
    <phoneticPr fontId="4" type="noConversion"/>
  </si>
  <si>
    <t>辽宁盘锦市双台子区火车站附近锦江之星</t>
    <phoneticPr fontId="4" type="noConversion"/>
  </si>
  <si>
    <t>辽宁抚顺市望花区雷锋路奥特来商业广场(乐购超市)2层</t>
    <phoneticPr fontId="4" type="noConversion"/>
  </si>
  <si>
    <t>辽阳市灯塔市光明路天福商业广场A座4层</t>
    <phoneticPr fontId="4" type="noConversion"/>
  </si>
  <si>
    <t>辽阳市白塔区民主路14号</t>
    <phoneticPr fontId="4" type="noConversion"/>
  </si>
  <si>
    <t>1,2,3,VIP,5,6,7</t>
    <phoneticPr fontId="8" type="noConversion"/>
  </si>
  <si>
    <t>本溪市明山区胜利路128栋银亿汇米高梅国际影城</t>
    <phoneticPr fontId="4" type="noConversion"/>
  </si>
  <si>
    <t>江西省南昌市青山湖区上海路3号699生活空间4栋3层</t>
    <phoneticPr fontId="4" type="noConversion"/>
  </si>
  <si>
    <t>江西省南昌市西湖区丁公路120号盈石广场6层</t>
    <phoneticPr fontId="4" type="noConversion"/>
  </si>
  <si>
    <t>2,3,4,5,6,7,8,9</t>
    <phoneticPr fontId="8" type="noConversion"/>
  </si>
  <si>
    <t>江西省南昌市红谷滩新区学府大道219号新华文化广场3楼</t>
    <phoneticPr fontId="4" type="noConversion"/>
  </si>
  <si>
    <t>江西省南昌市中山路318号天虹商场九楼</t>
    <phoneticPr fontId="4" type="noConversion"/>
  </si>
  <si>
    <t>江西省南昌市南昌县金沙大道2777号演武广场四楼</t>
    <phoneticPr fontId="4" type="noConversion"/>
  </si>
  <si>
    <t>江西省南昌市东湖区二七北路328号2楼</t>
    <phoneticPr fontId="4" type="noConversion"/>
  </si>
  <si>
    <t>南昌市红谷滩新区前湖大道988号润溪产业大厦（梦立方广场）三楼</t>
    <phoneticPr fontId="4" type="noConversion"/>
  </si>
  <si>
    <t>1,2,3,4,5,6,7(IMAX)</t>
    <phoneticPr fontId="8" type="noConversion"/>
  </si>
  <si>
    <t>江西省九江市八里湖新区九方购物中心4楼</t>
    <phoneticPr fontId="4" type="noConversion"/>
  </si>
  <si>
    <t>1,2,3,4,6,7,8,9,10</t>
    <phoneticPr fontId="8" type="noConversion"/>
  </si>
  <si>
    <t>赣州市章江新区新赣州大道华润中心万象城301</t>
    <phoneticPr fontId="4" type="noConversion"/>
  </si>
  <si>
    <t>1,2,3,5,6,8</t>
    <phoneticPr fontId="8" type="noConversion"/>
  </si>
  <si>
    <t>江西省赣州市于都县贡江镇汇金广场5号楼3楼</t>
    <phoneticPr fontId="4" type="noConversion"/>
  </si>
  <si>
    <t>江西省抚州市赣东大道345号3楼</t>
    <phoneticPr fontId="4" type="noConversion"/>
  </si>
  <si>
    <t>江西省上饶市经济技术开发区兴园街道前山综合市场1号红楼五楼</t>
    <phoneticPr fontId="4" type="noConversion"/>
  </si>
  <si>
    <t>1,2,3,4,5,VIP</t>
    <phoneticPr fontId="8" type="noConversion"/>
  </si>
  <si>
    <t>江西省上饶市信州区庆丰路50号明珠商业广场四楼</t>
    <phoneticPr fontId="4" type="noConversion"/>
  </si>
  <si>
    <t>江西省吉安市安福县平都镇国光购物中心四楼</t>
    <phoneticPr fontId="4" type="noConversion"/>
  </si>
  <si>
    <t>湖南省娄底市新化县梅苑南路友阿世茂商业广场4楼</t>
    <phoneticPr fontId="4" type="noConversion"/>
  </si>
  <si>
    <t>湖南省娄底市娄星区万豪城市广场四楼左岸电影城</t>
    <phoneticPr fontId="4" type="noConversion"/>
  </si>
  <si>
    <t>湘潭市雨湖区建设北路8号大洋百货6楼</t>
    <phoneticPr fontId="4" type="noConversion"/>
  </si>
  <si>
    <t>湖南省衡阳市衡阳县西渡镇帝龙时代广场新正街69号</t>
    <phoneticPr fontId="4" type="noConversion"/>
  </si>
  <si>
    <t>常德市武陵区洞庭大道芙蓉家园3楼中影大时代影城</t>
    <phoneticPr fontId="4" type="noConversion"/>
  </si>
  <si>
    <t>湖南省株洲市株洲县向阳北路2号中央时代广场B栋4楼(漉浦大道与向阳北路交叉处东北侧)</t>
    <phoneticPr fontId="4" type="noConversion"/>
  </si>
  <si>
    <t>株洲市天元区珠江北路1036号美的时代广场三楼中传国际影城</t>
    <phoneticPr fontId="4" type="noConversion"/>
  </si>
  <si>
    <t>株洲市芦淞区建设南路108号家润多广场三楼银熊国际影城</t>
    <phoneticPr fontId="4" type="noConversion"/>
  </si>
  <si>
    <t>株洲市芦淞区钟鼓岭路118号七星潮流购物公园五楼</t>
    <phoneticPr fontId="4" type="noConversion"/>
  </si>
  <si>
    <t>湖南省湘西土家族苗族自治州凤凰县城北二桥头新意家园1楼</t>
    <phoneticPr fontId="4" type="noConversion"/>
  </si>
  <si>
    <t>邵阳市隆回县桃洪镇桃洪西路238号</t>
    <phoneticPr fontId="4" type="noConversion"/>
  </si>
  <si>
    <t>湖南省宁远县舜陵街道九嶷时代广场4楼心悦绘影城</t>
    <phoneticPr fontId="4" type="noConversion"/>
  </si>
  <si>
    <t>东茅岭路1号步步高新天地购物中心</t>
    <phoneticPr fontId="4" type="noConversion"/>
  </si>
  <si>
    <t>湖北黄冈市明珠大道28号瑞天广场3楼</t>
    <phoneticPr fontId="4" type="noConversion"/>
  </si>
  <si>
    <t>武穴市北川路30号武穴城市广场6楼</t>
    <phoneticPr fontId="4" type="noConversion"/>
  </si>
  <si>
    <t>湖北省红安县红华路27号盛地沃尔玛四楼</t>
    <phoneticPr fontId="4" type="noConversion"/>
  </si>
  <si>
    <t>湖北省荆州市荆州区荆中路聚珍园广场二楼</t>
    <phoneticPr fontId="4" type="noConversion"/>
  </si>
  <si>
    <t>湖北省随州市曾都区白云大道29号</t>
    <phoneticPr fontId="4" type="noConversion"/>
  </si>
  <si>
    <t>咸宁市温泉路66号瑞融国际广场5层</t>
    <phoneticPr fontId="4" type="noConversion"/>
  </si>
  <si>
    <t>湖北省咸宁市崇阳县三特浪口温泉度假区古镇路温泉小镇A-03号楼二层</t>
    <phoneticPr fontId="4" type="noConversion"/>
  </si>
  <si>
    <t>咸宁市咸安区鱼水路233号丽景新天地3楼</t>
    <phoneticPr fontId="4" type="noConversion"/>
  </si>
  <si>
    <t>赤壁市河北达到47号沃尔玛广场万象新城</t>
    <phoneticPr fontId="4" type="noConversion"/>
  </si>
  <si>
    <t>湖北省汉川市仙女山街道办事处欢乐街汉正广场5楼</t>
    <phoneticPr fontId="4" type="noConversion"/>
  </si>
  <si>
    <t>孝感市孝昌县孝武购物广场7楼</t>
    <phoneticPr fontId="4" type="noConversion"/>
  </si>
  <si>
    <t>大悟县兴华路与府前街交汇处孝武购物广场7楼</t>
    <phoneticPr fontId="4" type="noConversion"/>
  </si>
  <si>
    <t>孝感市长征路23号</t>
    <phoneticPr fontId="4" type="noConversion"/>
  </si>
  <si>
    <t>湖北省孝感市安陆县永安广场5楼</t>
    <phoneticPr fontId="4" type="noConversion"/>
  </si>
  <si>
    <t>1,2,3,4,5,6,7,8,9,10,11,12,13,14,15,16,17</t>
    <phoneticPr fontId="8" type="noConversion"/>
  </si>
  <si>
    <t>湖北省十堰市茅箭区天津路88号一层</t>
    <phoneticPr fontId="4" type="noConversion"/>
  </si>
  <si>
    <t>湖北十堰朝阳路29号寿康华悦城购物中心6--9层 </t>
    <phoneticPr fontId="4" type="noConversion"/>
  </si>
  <si>
    <t>湖北省宜昌市伍家区桔城路6号福久源新天地商业街2楼</t>
    <phoneticPr fontId="4" type="noConversion"/>
  </si>
  <si>
    <t>湖北省钟祥市胡集镇湖北供销民生广场三楼</t>
    <phoneticPr fontId="4" type="noConversion"/>
  </si>
  <si>
    <t>湖北省潜江市泰丰办事处紫月东路33号</t>
    <phoneticPr fontId="4" type="noConversion"/>
  </si>
  <si>
    <t>四川省南充市顺庆区文化路164号得益时代广场4楼</t>
    <phoneticPr fontId="4" type="noConversion"/>
  </si>
  <si>
    <t>四川省南充市华凤镇智达路1号（西华师大新校区）</t>
    <phoneticPr fontId="4" type="noConversion"/>
  </si>
  <si>
    <t>四川省安岳县柠都新城财富中心商业4号楼4层</t>
    <phoneticPr fontId="4" type="noConversion"/>
  </si>
  <si>
    <t>四川省宜宾市翠屏区航天路中段4号莱茵春天6楼CGV影城</t>
    <phoneticPr fontId="4" type="noConversion"/>
  </si>
  <si>
    <t>四川省宜宾市民主路69号</t>
    <phoneticPr fontId="4" type="noConversion"/>
  </si>
  <si>
    <t>四川省绵阳市高新区虹苑路38号3楼</t>
    <phoneticPr fontId="4" type="noConversion"/>
  </si>
  <si>
    <t>四川省绵阳市一环路东段288号</t>
    <phoneticPr fontId="4" type="noConversion"/>
  </si>
  <si>
    <t>四川省绵阳市涪城区临园路东段41-43号</t>
    <phoneticPr fontId="4" type="noConversion"/>
  </si>
  <si>
    <t>四川省绵阳市三台县北泉路中环百乐影城1-4楼</t>
    <phoneticPr fontId="4" type="noConversion"/>
  </si>
  <si>
    <t>四川省遂宁市船山区嘉禾西路169号近水楼台商业楼三层6号门面</t>
    <phoneticPr fontId="4" type="noConversion"/>
  </si>
  <si>
    <t>广汉市北区城际客运站广汉客运站旁“欢乐水岸”项目</t>
    <phoneticPr fontId="4" type="noConversion"/>
  </si>
  <si>
    <t>广汉市东西大街一段19号世纪百盛购物中心四楼</t>
    <phoneticPr fontId="4" type="noConversion"/>
  </si>
  <si>
    <t>四川省德阳市庐山北路与渭河路交汇处“德阳希望城”项目第五层</t>
    <phoneticPr fontId="4" type="noConversion"/>
  </si>
  <si>
    <t>德阳市长江西路二段1号洋洋百货南街店5楼</t>
    <phoneticPr fontId="4" type="noConversion"/>
  </si>
  <si>
    <t>什邡市蓥华山路南段60米大街群众文化中心</t>
    <phoneticPr fontId="4" type="noConversion"/>
  </si>
  <si>
    <t>攀枝花市东区机场路99号4幢6层</t>
    <phoneticPr fontId="4" type="noConversion"/>
  </si>
  <si>
    <t>四川省峨眉山市胜利镇红星村水晶广场三楼</t>
    <phoneticPr fontId="4" type="noConversion"/>
  </si>
  <si>
    <t>乐山市市中区高北门重庆百货广场沃尔玛3楼</t>
    <phoneticPr fontId="4" type="noConversion"/>
  </si>
  <si>
    <t>广元市利州区时代广场</t>
    <phoneticPr fontId="4" type="noConversion"/>
  </si>
  <si>
    <t>四川广元中区新华街41号</t>
    <phoneticPr fontId="4" type="noConversion"/>
  </si>
  <si>
    <t>自贡市自流井区五星街22号浙江商城3号房6层</t>
    <phoneticPr fontId="4" type="noConversion"/>
  </si>
  <si>
    <t>四川省广安市邻水县宏帆广场嘉裕国际影城</t>
    <phoneticPr fontId="4" type="noConversion"/>
  </si>
  <si>
    <t>甘孜康定县康定县东大街156号</t>
    <phoneticPr fontId="4" type="noConversion"/>
  </si>
  <si>
    <t>眉山市仁寿县阳光商业步行街阳光路美家好百货4楼</t>
    <phoneticPr fontId="4" type="noConversion"/>
  </si>
  <si>
    <t>雅安市雨城区雅安市雨城区中大街119号</t>
    <phoneticPr fontId="4" type="noConversion"/>
  </si>
  <si>
    <t>巴州区巴州大道容邦国际购物中心3楼</t>
    <phoneticPr fontId="4" type="noConversion"/>
  </si>
  <si>
    <t>贵州省贵阳市花溪区小河珠江路368号万科大都会四楼</t>
    <phoneticPr fontId="4" type="noConversion"/>
  </si>
  <si>
    <t xml:space="preserve"> 贵州省贵阳市云岩区中天未来方舟F2组团第（负1、1、2、3）层 </t>
    <phoneticPr fontId="4" type="noConversion"/>
  </si>
  <si>
    <t>贵州省贵阳市清镇市百花区时光贵州二期喜满客影城</t>
    <phoneticPr fontId="4" type="noConversion"/>
  </si>
  <si>
    <t>贵州省遵义市红花岗区中山路83号好百邻时尚广场二楼</t>
    <phoneticPr fontId="4" type="noConversion"/>
  </si>
  <si>
    <t>云南省昆明市官渡区广福路3332号海伦城市广场5楼</t>
    <phoneticPr fontId="4" type="noConversion"/>
  </si>
  <si>
    <t>云南省昆明市官渡区云大西路羊甫商业中心1楼</t>
    <phoneticPr fontId="4" type="noConversion"/>
  </si>
  <si>
    <t>中国云南省昆明市五华区滇缅大道西城时代昌宏西城coho购物中心5楼</t>
    <phoneticPr fontId="4" type="noConversion"/>
  </si>
  <si>
    <t>云南省昆明市五华区园西路85号</t>
    <phoneticPr fontId="4" type="noConversion"/>
  </si>
  <si>
    <t>云南省昆明市官渡区新亚洲体育城星天地商业广场S10幢3层</t>
    <phoneticPr fontId="4" type="noConversion"/>
  </si>
  <si>
    <t>1,2,3,4,5(巨幕厅),6,7</t>
    <phoneticPr fontId="8" type="noConversion"/>
  </si>
  <si>
    <t>云南省昆明市五华区虹山东路9号版筑翠园小区9栋3、4楼</t>
    <phoneticPr fontId="4" type="noConversion"/>
  </si>
  <si>
    <t>云南省昆明市嵩明县嵩明县南街新华购物广场</t>
    <phoneticPr fontId="4" type="noConversion"/>
  </si>
  <si>
    <t>1,2,3,vip,5,巨幕,7,8</t>
    <phoneticPr fontId="8" type="noConversion"/>
  </si>
  <si>
    <t>云南省昆明市官渡区关上融城金阶广场B座5-10层</t>
    <phoneticPr fontId="4" type="noConversion"/>
  </si>
  <si>
    <t>昆明市官渡区矣六乡安和路217号金福地花园8幢三层</t>
    <phoneticPr fontId="4" type="noConversion"/>
  </si>
  <si>
    <t>腾冲市腾越镇尚家寨社区恒益半山御景小区（高黎贡国际旅游风情街F1-119号）</t>
    <phoneticPr fontId="4" type="noConversion"/>
  </si>
  <si>
    <t>1,2,3,4,5,6,7(4D)</t>
    <phoneticPr fontId="8" type="noConversion"/>
  </si>
  <si>
    <t>云南省文山市东风路硕峰新天地A1栋5楼</t>
    <phoneticPr fontId="4" type="noConversion"/>
  </si>
  <si>
    <t>1,2,3,4,5,6(POLYMAX巨幕厅),7,8</t>
    <phoneticPr fontId="8" type="noConversion"/>
  </si>
  <si>
    <t>广西壮族自治区南宁市西乡塘区大学东路75号陈东村商贸城（大润发）6楼</t>
    <phoneticPr fontId="4" type="noConversion"/>
  </si>
  <si>
    <t>广西省桂林市临桂区西城南路1号花生唐3楼</t>
    <phoneticPr fontId="4" type="noConversion"/>
  </si>
  <si>
    <t>广西桂林秀峰区榕城号1号</t>
    <phoneticPr fontId="4" type="noConversion"/>
  </si>
  <si>
    <t>广西省桂林市灵川县八里街天和百货4-5楼</t>
    <phoneticPr fontId="4" type="noConversion"/>
  </si>
  <si>
    <t>桂林市秀峰区东西巷商业街-时尚风情街4楼</t>
    <phoneticPr fontId="4" type="noConversion"/>
  </si>
  <si>
    <t>广西贺州市昭平县东宁中路19号盛世地王大夏四楼</t>
    <phoneticPr fontId="4" type="noConversion"/>
  </si>
  <si>
    <t>广西河池市金城江区金城中路437号新天地商场广场</t>
    <phoneticPr fontId="4" type="noConversion"/>
  </si>
  <si>
    <t>陆川县温泉镇三峰中路5号</t>
    <phoneticPr fontId="4" type="noConversion"/>
  </si>
  <si>
    <t>海南省海口市蓝天路31号名门广场北区3楼</t>
    <phoneticPr fontId="4" type="noConversion"/>
  </si>
  <si>
    <t>海口市海甸二东路二号海甸城</t>
    <phoneticPr fontId="4" type="noConversion"/>
  </si>
  <si>
    <t>海口市海甸一东路西溪里</t>
    <phoneticPr fontId="4" type="noConversion"/>
  </si>
  <si>
    <t>解放西路九号金棕榈商业广场四楼</t>
    <phoneticPr fontId="4" type="noConversion"/>
  </si>
  <si>
    <t>玉沙路京华城A区二楼</t>
    <phoneticPr fontId="4" type="noConversion"/>
  </si>
  <si>
    <t>海口市明珠广场8楼</t>
    <phoneticPr fontId="4" type="noConversion"/>
  </si>
  <si>
    <t>乐东抱由镇乐详路南商业步行街2号商场5楼</t>
    <phoneticPr fontId="4" type="noConversion"/>
  </si>
  <si>
    <t>滨河南路海润广场四楼</t>
    <phoneticPr fontId="4" type="noConversion"/>
  </si>
  <si>
    <t>万城镇人民中路万宁文化商业广场3楼</t>
    <phoneticPr fontId="4" type="noConversion"/>
  </si>
  <si>
    <t>三亚市凤凰路155号</t>
    <phoneticPr fontId="4" type="noConversion"/>
  </si>
  <si>
    <t>三亚市河西路金润阳光百货5楼</t>
    <phoneticPr fontId="4" type="noConversion"/>
  </si>
  <si>
    <t>三亚市解放路一方百货8楼</t>
    <phoneticPr fontId="4" type="noConversion"/>
  </si>
  <si>
    <t>三亚市迎宾路9号南国超市3楼</t>
    <phoneticPr fontId="4" type="noConversion"/>
  </si>
  <si>
    <t>三亚市新城路93号丽禾MOHO广场G06号商铺</t>
    <phoneticPr fontId="4" type="noConversion"/>
  </si>
  <si>
    <t>三亚学院万科森林度假公园三期商业小镇cc#2楼</t>
    <phoneticPr fontId="4" type="noConversion"/>
  </si>
  <si>
    <t>三亚市亚龙湾一号小镇奥特莱斯广场G2005</t>
    <phoneticPr fontId="4" type="noConversion"/>
  </si>
  <si>
    <t>甘肃省兰州市七里河区西津东路575号</t>
    <phoneticPr fontId="4" type="noConversion"/>
  </si>
  <si>
    <t>东方红广场东口北京华联购物中心3楼</t>
    <phoneticPr fontId="4" type="noConversion"/>
  </si>
  <si>
    <t>城关区雁滩路3113号华孚泰商厦7楼(近大润发超市)</t>
    <phoneticPr fontId="4" type="noConversion"/>
  </si>
  <si>
    <t>兰州市七里河区西站西路44-47</t>
    <phoneticPr fontId="4" type="noConversion"/>
  </si>
  <si>
    <t>兰州市城关区雁北路1639号格林小镇17号楼</t>
    <phoneticPr fontId="4" type="noConversion"/>
  </si>
  <si>
    <t>兰州市七里河区敦煌路349号（西站万辉广场4楼）</t>
    <phoneticPr fontId="4" type="noConversion"/>
  </si>
  <si>
    <t>兰州西固区庄浪路174号虹盛商厦6楼</t>
    <phoneticPr fontId="4" type="noConversion"/>
  </si>
  <si>
    <t>甘肃省兰州市城关区临夏路5号西单商场</t>
    <phoneticPr fontId="4" type="noConversion"/>
  </si>
  <si>
    <t>西宁市城北区小桥大街6号小桥商贸城4楼</t>
    <phoneticPr fontId="4" type="noConversion"/>
  </si>
  <si>
    <t>西宁市城西区海湖新区文化路新华联购物中心5楼</t>
    <phoneticPr fontId="4" type="noConversion"/>
  </si>
  <si>
    <t>宁夏省银川市金凤区康平路悦海新天地4楼BHG华联国际影城</t>
    <phoneticPr fontId="4" type="noConversion"/>
  </si>
  <si>
    <t>北京三克影院来福士店</t>
  </si>
  <si>
    <t>晟嘉国际影城新华百货店</t>
  </si>
  <si>
    <t>晟嘉国际影城上海尚悦湾店</t>
  </si>
  <si>
    <t>SFC上影影城（天津滨海文化中心店）</t>
  </si>
  <si>
    <t>厦门思明电影院</t>
  </si>
  <si>
    <t>慈溪中影星美国际影城（银泰店）</t>
  </si>
  <si>
    <t>金象影城（中万国际店）</t>
  </si>
  <si>
    <t>CGV影城步步高店</t>
  </si>
  <si>
    <t>CGV影城十堰华悦城影院</t>
  </si>
  <si>
    <t>晟嘉国际影城张掖店</t>
  </si>
  <si>
    <t>华联影院（海悦广场店）</t>
  </si>
  <si>
    <t>精选2.0max</t>
    <phoneticPr fontId="4" type="noConversion"/>
  </si>
  <si>
    <t>J964010030</t>
    <phoneticPr fontId="4" type="noConversion"/>
  </si>
  <si>
    <t>J944010105</t>
    <phoneticPr fontId="4" type="noConversion"/>
  </si>
  <si>
    <t>J946020016</t>
    <phoneticPr fontId="8" type="noConversion"/>
  </si>
  <si>
    <t>亚龙湾</t>
    <phoneticPr fontId="8" type="noConversion"/>
  </si>
  <si>
    <r>
      <t>三亚市保利国际影城(亚龙湾店</t>
    </r>
    <r>
      <rPr>
        <sz val="9"/>
        <color theme="1"/>
        <rFont val="微软雅黑"/>
        <family val="2"/>
        <charset val="134"/>
      </rPr>
      <t>)</t>
    </r>
    <phoneticPr fontId="8" type="noConversion"/>
  </si>
  <si>
    <t>保利万和</t>
    <phoneticPr fontId="4" type="noConversion"/>
  </si>
  <si>
    <t>三亚市吉阳区亚龙湾度假区龙海路14号华宇艺术中心一层</t>
    <phoneticPr fontId="8" type="noConversion"/>
  </si>
  <si>
    <t>百花谷商业街</t>
    <phoneticPr fontId="8" type="noConversion"/>
  </si>
  <si>
    <t>无</t>
  </si>
  <si>
    <t>深圳市梦纳万都影院</t>
  </si>
  <si>
    <t>南京华纳国际影城（美利广场店）</t>
  </si>
  <si>
    <t>南通苏宁影城南大街店</t>
  </si>
  <si>
    <r>
      <t>2</t>
    </r>
    <r>
      <rPr>
        <sz val="11"/>
        <color theme="1"/>
        <rFont val="微软雅黑"/>
        <family val="2"/>
        <charset val="134"/>
      </rPr>
      <t>月票房
(万)</t>
    </r>
    <phoneticPr fontId="8" type="noConversion"/>
  </si>
  <si>
    <r>
      <t>2</t>
    </r>
    <r>
      <rPr>
        <sz val="11"/>
        <color theme="1"/>
        <rFont val="微软雅黑"/>
        <family val="2"/>
        <charset val="134"/>
      </rPr>
      <t>月地区票房排行</t>
    </r>
    <phoneticPr fontId="8" type="noConversion"/>
  </si>
  <si>
    <r>
      <t>2</t>
    </r>
    <r>
      <rPr>
        <sz val="11"/>
        <color theme="1"/>
        <rFont val="微软雅黑"/>
        <family val="2"/>
        <charset val="134"/>
      </rPr>
      <t>月人次
(万人)</t>
    </r>
    <phoneticPr fontId="8" type="noConversion"/>
  </si>
  <si>
    <t xml:space="preserve">备注：
1、广告素材需在上刊前10个工作日送达晶茂电影传媒。
2、建议视频广告素材提供5.1声道的视频文件，影院播放效果更好。
3、如需要制作3D效果请提供左右眼格式的专业3D视频文件，素材比例和分辨率参照上表要求。
4、根据广告法规定、广告素材画面上必须标注“广告”；并清晰可见
5、如有形象代言人等需要提供相应的授权文件；如要跟其它方合作，出现另外方的Logo或画面，则需要另一方授权文件；所有广告素材画面需符合广告法。
</t>
    <phoneticPr fontId="8" type="noConversion"/>
  </si>
  <si>
    <r>
      <t>电影拷贝分为遮幅拷贝、宽幅拷贝两种：
1.遮幅拷贝的分辨率比是1.85：1（有效画面，不包含黑边）分辨率是1920x1038（近乎满屏）等。
2.宽幅拷贝的分辨率比是2.39：1（有效画面，不包含黑边）分辨率是 1920x804（近乎满屏）等。
以上两种拷贝只能在各自的画幅上才可以正常放映，否则会出现画面不全、拉伸、模糊等情况。</t>
    </r>
    <r>
      <rPr>
        <b/>
        <sz val="10"/>
        <color indexed="10"/>
        <rFont val="微软雅黑"/>
        <family val="2"/>
        <charset val="134"/>
      </rPr>
      <t>所以广告需同时提供宽幅和遮幅种素材</t>
    </r>
    <r>
      <rPr>
        <sz val="10"/>
        <color indexed="8"/>
        <rFont val="微软雅黑"/>
        <family val="2"/>
        <charset val="134"/>
      </rPr>
      <t xml:space="preserve">
如果无法提供宽遮幅比例的素材，可以使用16：9素材，此比例下的素材可通用与宽幅和遮幅电影；</t>
    </r>
    <phoneticPr fontId="8" type="noConversion"/>
  </si>
  <si>
    <t>说明</t>
    <phoneticPr fontId="8" type="noConversion"/>
  </si>
  <si>
    <t>±10dB</t>
    <phoneticPr fontId="8" type="noConversion"/>
  </si>
  <si>
    <t>音量</t>
    <phoneticPr fontId="8" type="noConversion"/>
  </si>
  <si>
    <t>1、左右声道立体声：音频频率：48000Hz
2、5.1声道：提供6条分轨音频文件，WAV格式（分别为：C、L、LFE、Ls、R、Rs）</t>
    <phoneticPr fontId="8" type="noConversion"/>
  </si>
  <si>
    <t>音频</t>
    <phoneticPr fontId="8" type="noConversion"/>
  </si>
  <si>
    <t>24帧/秒是电脑一帧一帧画面（tga、tif等：指图片的格式）做出来的原始文件，及声音文件（wav、mp3等：指的是声音文件格式）</t>
    <phoneticPr fontId="8" type="noConversion"/>
  </si>
  <si>
    <t>视频推荐使用无损格式的AVI视频文件；素材画面中包含的重要信息文字LOGO等里距离有效画面边缘不低于12%；</t>
    <phoneticPr fontId="8" type="noConversion"/>
  </si>
  <si>
    <t>银幕两边不满</t>
    <phoneticPr fontId="8" type="noConversion"/>
  </si>
  <si>
    <t>1920*1080</t>
    <phoneticPr fontId="8" type="noConversion"/>
  </si>
  <si>
    <t>超清</t>
    <phoneticPr fontId="8" type="noConversion"/>
  </si>
  <si>
    <t>通用素材</t>
    <phoneticPr fontId="8" type="noConversion"/>
  </si>
  <si>
    <t>在宽幅电影画面下近乎满屏</t>
    <phoneticPr fontId="8" type="noConversion"/>
  </si>
  <si>
    <t>1920*804</t>
    <phoneticPr fontId="8" type="noConversion"/>
  </si>
  <si>
    <t>2.39:1</t>
    <phoneticPr fontId="8" type="noConversion"/>
  </si>
  <si>
    <t>宽幅电影适用</t>
    <phoneticPr fontId="8" type="noConversion"/>
  </si>
  <si>
    <t>在遮幅电影画面下近乎满屏</t>
    <phoneticPr fontId="8" type="noConversion"/>
  </si>
  <si>
    <t>5万kbps/秒以上</t>
    <phoneticPr fontId="8" type="noConversion"/>
  </si>
  <si>
    <t>1920*1038</t>
    <phoneticPr fontId="8" type="noConversion"/>
  </si>
  <si>
    <t>1.85:1</t>
  </si>
  <si>
    <t>遮幅电影适用</t>
    <phoneticPr fontId="8" type="noConversion"/>
  </si>
  <si>
    <t>特殊素材
（宽幅和遮幅素材需同时提供）</t>
    <phoneticPr fontId="8" type="noConversion"/>
  </si>
  <si>
    <t>mov、mp4、avi数字文件格式</t>
    <phoneticPr fontId="8" type="noConversion"/>
  </si>
  <si>
    <t>有效画面分辨率</t>
    <phoneticPr fontId="8" type="noConversion"/>
  </si>
  <si>
    <t>有效画面比例
（不含黑边）</t>
    <phoneticPr fontId="8" type="noConversion"/>
  </si>
  <si>
    <t>素材格式</t>
    <phoneticPr fontId="8" type="noConversion"/>
  </si>
  <si>
    <t>2018年4月30日停止合作</t>
    <phoneticPr fontId="8" type="noConversion"/>
  </si>
  <si>
    <t>J934010018</t>
    <phoneticPr fontId="4" type="noConversion"/>
  </si>
  <si>
    <t>1,2,3,4,5,6,7,8,9,10,11,12,情侣厅</t>
    <phoneticPr fontId="8" type="noConversion"/>
  </si>
  <si>
    <t>J911010223</t>
  </si>
  <si>
    <t>北京来广营地区</t>
    <phoneticPr fontId="8" type="noConversion"/>
  </si>
  <si>
    <t>北京市比高电影城(来广营店)</t>
  </si>
  <si>
    <t>2018-03-08</t>
  </si>
  <si>
    <t>1,2,3,4,5,6,7,8,9,10,11,12,13,14,15,16,17,18,19,20,21,22,23,24,25,26,27,28,29</t>
    <phoneticPr fontId="8" type="noConversion"/>
  </si>
  <si>
    <t>北京市朝阳区香宾路66号2层2F-1</t>
    <phoneticPr fontId="8" type="noConversion"/>
  </si>
  <si>
    <t>J941010082</t>
  </si>
  <si>
    <t>新郑市</t>
  </si>
  <si>
    <t>郑州市奥斯卡激光国际影城(龙湖店)</t>
  </si>
  <si>
    <t>2017-07-13</t>
  </si>
  <si>
    <t>郑州市中原区陇海西路338号大商新玛特中原新城店四层</t>
    <phoneticPr fontId="8" type="noConversion"/>
  </si>
  <si>
    <t>J941010091</t>
  </si>
  <si>
    <t>郑州美港激光MAX影城</t>
  </si>
  <si>
    <t>2017-09-30</t>
  </si>
  <si>
    <t>河南省新郑市龙湖镇龙湖广场二期美港俱乐部三楼</t>
    <phoneticPr fontId="8" type="noConversion"/>
  </si>
  <si>
    <t>J941170015</t>
  </si>
  <si>
    <t>驻马店市</t>
    <phoneticPr fontId="8" type="noConversion"/>
  </si>
  <si>
    <t>驿城区</t>
  </si>
  <si>
    <t>驻马店市好莱坞影城</t>
  </si>
  <si>
    <t>2014-09-05</t>
  </si>
  <si>
    <t>驻马店市解放路与乐山路交叉口向北大商新玛特6楼</t>
    <phoneticPr fontId="8" type="noConversion"/>
  </si>
  <si>
    <t>J941170026</t>
  </si>
  <si>
    <t>驻马店市</t>
  </si>
  <si>
    <t>驻马店好莱坞影城(爱家店)</t>
  </si>
  <si>
    <t>2017-09-29</t>
  </si>
  <si>
    <t>驻马店市雪松路与正阳路交叉口南50米爱家购物中心四楼</t>
    <phoneticPr fontId="8" type="noConversion"/>
  </si>
  <si>
    <t>J941170021</t>
  </si>
  <si>
    <t>驻马店恒大名都影城</t>
  </si>
  <si>
    <t>2016-12-21</t>
  </si>
  <si>
    <t>开源大道与金顶山路交叉口东南角恒大名都商业D-恒大影城三楼</t>
    <phoneticPr fontId="8" type="noConversion"/>
  </si>
  <si>
    <t>J941170018</t>
  </si>
  <si>
    <t>驻马店中影天幕国际影城</t>
  </si>
  <si>
    <t>2016-09-03</t>
  </si>
  <si>
    <t>驻马店市驿城区乐山大道与金雀路交叉口鹏宇天下城5F</t>
    <phoneticPr fontId="8" type="noConversion"/>
  </si>
  <si>
    <t>驻马店市</t>
    <phoneticPr fontId="4" type="noConversion"/>
  </si>
  <si>
    <t>J941030020</t>
  </si>
  <si>
    <t>涧西区</t>
  </si>
  <si>
    <t>卢米埃洛阳王府井影城</t>
  </si>
  <si>
    <t>2015-06-02</t>
  </si>
  <si>
    <t>河南省洛阳市涧西区南昌路王府井购物中心6层</t>
    <phoneticPr fontId="8" type="noConversion"/>
  </si>
  <si>
    <t>J941030025</t>
  </si>
  <si>
    <t>洛阳市洛阳格调电影工厂</t>
  </si>
  <si>
    <t>1900-01-01</t>
  </si>
  <si>
    <t>洛阳市涧西区上海市场步行街上百大楼4楼</t>
    <phoneticPr fontId="8" type="noConversion"/>
  </si>
  <si>
    <t>J941030006</t>
  </si>
  <si>
    <t>洛阳奥斯卡广百影城</t>
  </si>
  <si>
    <t>2011-02-04</t>
  </si>
  <si>
    <t>涧西区景华路25号奥斯卡广场四层</t>
    <phoneticPr fontId="8" type="noConversion"/>
  </si>
  <si>
    <t>J941030002</t>
  </si>
  <si>
    <t>老城区</t>
  </si>
  <si>
    <t>洛阳新华国际影城</t>
  </si>
  <si>
    <t>2007-12-22</t>
  </si>
  <si>
    <t>老城区青年宫广场北侧</t>
    <phoneticPr fontId="8" type="noConversion"/>
  </si>
  <si>
    <t>J941030029</t>
  </si>
  <si>
    <t>廛河回族区</t>
  </si>
  <si>
    <t>洛阳中影星美大北门影城</t>
  </si>
  <si>
    <t>2016-08-18</t>
  </si>
  <si>
    <t>河南省洛阳市瀍河区环城北路12号（洛阳大北门文化产业园内）</t>
    <phoneticPr fontId="8" type="noConversion"/>
  </si>
  <si>
    <t>J941140009</t>
  </si>
  <si>
    <t>睢阳区</t>
  </si>
  <si>
    <t>商丘奥斯卡影城</t>
  </si>
  <si>
    <t>2015-02-07</t>
  </si>
  <si>
    <t>河南省商丘市睢阳区神火大道569号</t>
    <phoneticPr fontId="8" type="noConversion"/>
  </si>
  <si>
    <t>J941140013</t>
  </si>
  <si>
    <t>商丘亚细亚奥斯卡影城</t>
  </si>
  <si>
    <t>2015-07-26</t>
  </si>
  <si>
    <t>河南省商丘市梁园区凯旋路与八一路交叉口西北角</t>
    <phoneticPr fontId="8" type="noConversion"/>
  </si>
  <si>
    <t>J941140016</t>
  </si>
  <si>
    <t>商丘奥斯卡巨幕影城</t>
  </si>
  <si>
    <t>2016-02-02</t>
  </si>
  <si>
    <t>河南省商丘市梁园区中州路与长江路交叉口向东500米路南</t>
    <phoneticPr fontId="8" type="noConversion"/>
  </si>
  <si>
    <t>J941100012</t>
  </si>
  <si>
    <t>许昌市</t>
  </si>
  <si>
    <t>魏都区</t>
  </si>
  <si>
    <t>许昌中影数字国际影城</t>
  </si>
  <si>
    <t>2016-02-05</t>
  </si>
  <si>
    <t>莲城大道与智慧大道交叉口新田360广场四楼</t>
    <phoneticPr fontId="8" type="noConversion"/>
  </si>
  <si>
    <t>J941100014</t>
  </si>
  <si>
    <t>禹州市</t>
  </si>
  <si>
    <t>禹州一峰奥斯卡巨幕影城</t>
  </si>
  <si>
    <t>2016-12-26</t>
  </si>
  <si>
    <t>禹州市滨河大道与药城路交汇处向北200米一峰城市广场3楼</t>
    <phoneticPr fontId="8" type="noConversion"/>
  </si>
  <si>
    <t>J941100009</t>
  </si>
  <si>
    <t>许昌县</t>
  </si>
  <si>
    <t>许昌时代凤凰国际影城</t>
  </si>
  <si>
    <t>2013-12-19</t>
  </si>
  <si>
    <t>许昌市魏都区81东路6666号许昌迎宾馆西门</t>
    <phoneticPr fontId="8" type="noConversion"/>
  </si>
  <si>
    <t>J941100013</t>
  </si>
  <si>
    <t>长葛市</t>
  </si>
  <si>
    <t>许昌市长葛好莱坞影城</t>
  </si>
  <si>
    <t>2016-12-23</t>
  </si>
  <si>
    <t>长葛市长社路建设路交叉宇龙广场五楼</t>
    <phoneticPr fontId="8" type="noConversion"/>
  </si>
  <si>
    <t>J941100002</t>
  </si>
  <si>
    <t>禹州开元奥斯卡影城</t>
  </si>
  <si>
    <t>2010-05-09</t>
  </si>
  <si>
    <t>禹州市府东路南端图书馆对面</t>
    <phoneticPr fontId="8" type="noConversion"/>
  </si>
  <si>
    <t>许昌市</t>
    <phoneticPr fontId="4" type="noConversion"/>
  </si>
  <si>
    <t>许昌市</t>
    <phoneticPr fontId="8" type="noConversion"/>
  </si>
  <si>
    <t>J941160003</t>
  </si>
  <si>
    <t>周口市</t>
  </si>
  <si>
    <t>川汇区</t>
  </si>
  <si>
    <t>周口潇湘影城</t>
  </si>
  <si>
    <t>2012-11-06</t>
  </si>
  <si>
    <t>周口市川汇区五一路与步行街交叉口</t>
    <phoneticPr fontId="8" type="noConversion"/>
  </si>
  <si>
    <t>J941160006</t>
  </si>
  <si>
    <t>周口广电奥斯卡影视城</t>
  </si>
  <si>
    <t>2014-10-08</t>
  </si>
  <si>
    <t>周口市川汇区七一路中段 万东汇购物中心 五/六楼奥斯卡影城</t>
    <phoneticPr fontId="8" type="noConversion"/>
  </si>
  <si>
    <t>J941160014</t>
  </si>
  <si>
    <t>沈丘县</t>
  </si>
  <si>
    <t>沈丘县奥斯卡国际影城</t>
  </si>
  <si>
    <t>2015-12-04</t>
  </si>
  <si>
    <t>河南省周口市沈丘县淮河西路隆鼎国贸六楼</t>
    <phoneticPr fontId="8" type="noConversion"/>
  </si>
  <si>
    <t>周口市</t>
    <phoneticPr fontId="4" type="noConversion"/>
  </si>
  <si>
    <t>周口市</t>
    <phoneticPr fontId="8" type="noConversion"/>
  </si>
  <si>
    <t>J953010003</t>
  </si>
  <si>
    <t>呈贡区</t>
  </si>
  <si>
    <t>云南昆明呈贡戴维影城</t>
  </si>
  <si>
    <t>2016-09-08</t>
  </si>
  <si>
    <t>云南省昆明市呈贡区景明南路仕林街8栋2楼戴维影城</t>
    <phoneticPr fontId="8" type="noConversion"/>
  </si>
  <si>
    <t>J953010038</t>
  </si>
  <si>
    <t>云南昆明呈贡时光影城</t>
  </si>
  <si>
    <t>2014-09-30</t>
  </si>
  <si>
    <t>昆明市呈贡区雨花毓秀小区商业广场KL栋</t>
    <phoneticPr fontId="8" type="noConversion"/>
  </si>
  <si>
    <t>J953010006</t>
  </si>
  <si>
    <t>昆明北辰影院</t>
  </si>
  <si>
    <t>昆明市盘龙区北京路延长线北辰财富中心E栋4楼</t>
    <phoneticPr fontId="8" type="noConversion"/>
  </si>
  <si>
    <t>J953010005</t>
  </si>
  <si>
    <t>昆明新昆明影城</t>
  </si>
  <si>
    <t>1993-08-01</t>
  </si>
  <si>
    <t>昆明市五华区南屏街43号</t>
    <phoneticPr fontId="8" type="noConversion"/>
  </si>
  <si>
    <t>J953010025</t>
  </si>
  <si>
    <t>昆明嘉美影院</t>
  </si>
  <si>
    <t>2011-05-20</t>
  </si>
  <si>
    <t>昆明市五华区霖雨路268号嘉年华商业广场4楼</t>
    <phoneticPr fontId="8" type="noConversion"/>
  </si>
  <si>
    <t>J942060008</t>
  </si>
  <si>
    <t>襄州区</t>
  </si>
  <si>
    <t>襄阳春天国际影城(拉美店)</t>
  </si>
  <si>
    <t>2014-12-28</t>
  </si>
  <si>
    <t>襄阳市樊城区解放路特52号拉美步行街A3</t>
    <phoneticPr fontId="8" type="noConversion"/>
  </si>
  <si>
    <t>J942050007</t>
  </si>
  <si>
    <t>当阳市</t>
  </si>
  <si>
    <t>湖北省宜昌市当阳市天天国际影城</t>
  </si>
  <si>
    <t>2015-12-28</t>
  </si>
  <si>
    <t>当阳市雅斯国际广场4楼</t>
    <phoneticPr fontId="8" type="noConversion"/>
  </si>
  <si>
    <t>J942050018</t>
  </si>
  <si>
    <t>宜都市</t>
  </si>
  <si>
    <t>宜都市金都国际影城</t>
  </si>
  <si>
    <t>2015-12-26</t>
  </si>
  <si>
    <t>湖北省宜都市冰河时代广场</t>
    <phoneticPr fontId="8" type="noConversion"/>
  </si>
  <si>
    <t>J942280016</t>
  </si>
  <si>
    <t>恩施市</t>
  </si>
  <si>
    <t>崇文财务广场</t>
    <phoneticPr fontId="8" type="noConversion"/>
  </si>
  <si>
    <t>恩施高德巨幕影城</t>
  </si>
  <si>
    <t>2016-04-29</t>
  </si>
  <si>
    <t>湖北省恩施市东风大道276号九立方购物中心8楼</t>
    <phoneticPr fontId="8" type="noConversion"/>
  </si>
  <si>
    <t>湖北省恩施州委</t>
    <phoneticPr fontId="8" type="noConversion"/>
  </si>
  <si>
    <t>美美百货、正中时代、锦联华</t>
    <phoneticPr fontId="8" type="noConversion"/>
  </si>
  <si>
    <t>新景添超市</t>
  </si>
  <si>
    <t>恩施电器</t>
  </si>
  <si>
    <t>恩施市一中、舞阳小学</t>
  </si>
  <si>
    <t>恩施州中心医院</t>
  </si>
  <si>
    <t>J942280002</t>
  </si>
  <si>
    <t>九立方购物中心</t>
    <phoneticPr fontId="8" type="noConversion"/>
  </si>
  <si>
    <t>恩施高德国际影城</t>
  </si>
  <si>
    <t>2011-10-01</t>
  </si>
  <si>
    <t>湖北省恩施市舞阳大道26号崇文财富广场4楼</t>
    <phoneticPr fontId="8" type="noConversion"/>
  </si>
  <si>
    <t>J942280004</t>
  </si>
  <si>
    <t>来凤县</t>
  </si>
  <si>
    <t>中百来凤购物中心</t>
    <phoneticPr fontId="8" type="noConversion"/>
  </si>
  <si>
    <t>恩施高德国际影城(来凤店)</t>
  </si>
  <si>
    <t>2012-12-11</t>
  </si>
  <si>
    <t>湖北省恩施市来凤县翔凤镇凤翔大街75号中百购物中心七楼</t>
    <phoneticPr fontId="8" type="noConversion"/>
  </si>
  <si>
    <t>来凤县财会集中核算中心</t>
    <phoneticPr fontId="8" type="noConversion"/>
  </si>
  <si>
    <t>中百超市</t>
  </si>
  <si>
    <t>欧瑞家居时尚生活馆</t>
  </si>
  <si>
    <t>来凤民族要幼儿园</t>
  </si>
  <si>
    <t>康复医院口腔科、来凤县妇幼保健院</t>
  </si>
  <si>
    <t>J943010027</t>
  </si>
  <si>
    <t>潇湘国际影城(天马店)</t>
  </si>
  <si>
    <t>2012-05-04</t>
  </si>
  <si>
    <t>长沙市雨花区麓山南路229号渔湾码头时尚广场4楼</t>
    <phoneticPr fontId="8" type="noConversion"/>
  </si>
  <si>
    <t>J943010021</t>
  </si>
  <si>
    <t>潇湘阿波罗国际影城</t>
  </si>
  <si>
    <t>2013-08-06</t>
  </si>
  <si>
    <t>长沙市芙蓉区芙蓉区81路1号阿波罗商业广场4楼A区(近火车站)</t>
    <phoneticPr fontId="8" type="noConversion"/>
  </si>
  <si>
    <t>J943010013</t>
  </si>
  <si>
    <t>宁乡县</t>
  </si>
  <si>
    <t>潇湘国际影城(宁乡店)</t>
  </si>
  <si>
    <t>2012-04-17</t>
  </si>
  <si>
    <t>长沙宁乡市花明北路438号崇尚百货4楼</t>
    <phoneticPr fontId="8" type="noConversion"/>
  </si>
  <si>
    <t>J943010036</t>
  </si>
  <si>
    <t>潇湘佳福国际影城</t>
  </si>
  <si>
    <t>2016-06-20</t>
  </si>
  <si>
    <t>长沙市天福区华夏路97号新一佳超市2楼</t>
    <phoneticPr fontId="8" type="noConversion"/>
  </si>
  <si>
    <t>J943010071</t>
  </si>
  <si>
    <t>潇湘星沙国际影城</t>
  </si>
  <si>
    <t>2009-01-01</t>
  </si>
  <si>
    <t>星沙镇开元中路45号易初莲花东门</t>
    <phoneticPr fontId="8" type="noConversion"/>
  </si>
  <si>
    <t>J943010085</t>
  </si>
  <si>
    <t>长沙市畅腾潇湘影城</t>
  </si>
  <si>
    <t>2017-01-25</t>
  </si>
  <si>
    <t>湖南省长沙市开福区四方坪街道双拥路万富汇一楼</t>
    <phoneticPr fontId="8" type="noConversion"/>
  </si>
  <si>
    <t>J943010099</t>
  </si>
  <si>
    <t>长沙市</t>
    <phoneticPr fontId="8" type="noConversion"/>
  </si>
  <si>
    <t>长沙市星鑫国际影城(古汉店)</t>
  </si>
  <si>
    <t>2018-02-09</t>
  </si>
  <si>
    <t>长沙芙蓉区火星镇马王堆北路新南天古汉国际广场裙楼3楼星鑫影城</t>
    <phoneticPr fontId="8" type="noConversion"/>
  </si>
  <si>
    <t>J921010078</t>
  </si>
  <si>
    <t>新城子</t>
    <phoneticPr fontId="8" type="noConversion"/>
  </si>
  <si>
    <t>沈阳市华美国际影城</t>
  </si>
  <si>
    <t>2018-02-22</t>
  </si>
  <si>
    <t>沈阳市沈北新区华美购物新天地三楼</t>
    <phoneticPr fontId="8" type="noConversion"/>
  </si>
  <si>
    <t>J921010068</t>
  </si>
  <si>
    <t>沈阳市龙之梦影城</t>
  </si>
  <si>
    <t>2017-01-02</t>
  </si>
  <si>
    <t>沈阳市大东区滂江街22号龙之梦购物中心七楼</t>
    <phoneticPr fontId="8" type="noConversion"/>
  </si>
  <si>
    <t>J921010077</t>
  </si>
  <si>
    <t>沈阳市悦影绘影城</t>
  </si>
  <si>
    <t>2018-02-12</t>
  </si>
  <si>
    <t>辽宁省沈阳市东北大马路398号国瑞购物中心A馆3楼</t>
    <phoneticPr fontId="8" type="noConversion"/>
  </si>
  <si>
    <t>国瑞购物中心</t>
    <phoneticPr fontId="8" type="noConversion"/>
  </si>
  <si>
    <t>大润发玛特超市</t>
  </si>
  <si>
    <t>陶瓷城</t>
  </si>
  <si>
    <t>沈阳职业技术学院、沈阳农业大学</t>
  </si>
  <si>
    <t>安联医院、骨科医院</t>
  </si>
  <si>
    <t>J961010098</t>
  </si>
  <si>
    <t>艾斯广场</t>
    <phoneticPr fontId="8" type="noConversion"/>
  </si>
  <si>
    <t>西安市格莱美艺术影城</t>
  </si>
  <si>
    <t>2018-01-09</t>
  </si>
  <si>
    <t>陕西省西安市未央路艾斯广场一层</t>
    <phoneticPr fontId="8" type="noConversion"/>
  </si>
  <si>
    <t>中登大厦、经发大厦</t>
    <phoneticPr fontId="8" type="noConversion"/>
  </si>
  <si>
    <t>金鹰购物中心</t>
    <phoneticPr fontId="8" type="noConversion"/>
  </si>
  <si>
    <t>西安外国语学校</t>
    <phoneticPr fontId="8" type="noConversion"/>
  </si>
  <si>
    <t>长安医院</t>
    <phoneticPr fontId="8" type="noConversion"/>
  </si>
  <si>
    <t>J961010102</t>
  </si>
  <si>
    <t>西安市中影圣谛影城(六村堡店)</t>
  </si>
  <si>
    <t>2018-01-01</t>
  </si>
  <si>
    <t>沣东新城建章街办建章路3199号好又多购物广场5楼</t>
    <phoneticPr fontId="8" type="noConversion"/>
  </si>
  <si>
    <t>六村堡医院</t>
    <phoneticPr fontId="8" type="noConversion"/>
  </si>
  <si>
    <t>J934010037</t>
  </si>
  <si>
    <t>合肥康乾国际影城</t>
  </si>
  <si>
    <t>2015-06-12</t>
  </si>
  <si>
    <t>合肥市桐城路127号合作经济广场9楼</t>
    <phoneticPr fontId="8" type="noConversion"/>
  </si>
  <si>
    <t>保利国际影城三亚亚龙湾店</t>
    <phoneticPr fontId="8" type="noConversion"/>
  </si>
  <si>
    <r>
      <t>晶茂电影传媒影院资源列表—</t>
    </r>
    <r>
      <rPr>
        <b/>
        <sz val="14"/>
        <color theme="1"/>
        <rFont val="微软雅黑"/>
        <family val="2"/>
        <charset val="134"/>
      </rPr>
      <t>更新于2018年03月30日</t>
    </r>
    <phoneticPr fontId="8" type="noConversion"/>
  </si>
  <si>
    <t>2018年5月3日停止合作</t>
    <phoneticPr fontId="8" type="noConversion"/>
  </si>
  <si>
    <t>J914080008</t>
    <phoneticPr fontId="4" type="noConversion"/>
  </si>
  <si>
    <t>该影院将于2018年03月26日开始停业装修，预计2018年4月8日恢复营业</t>
    <phoneticPr fontId="8" type="noConversion"/>
  </si>
  <si>
    <t>广西壮族自治区</t>
    <phoneticPr fontId="4" type="noConversion"/>
  </si>
  <si>
    <t>J911010224</t>
  </si>
  <si>
    <t>金融街</t>
  </si>
  <si>
    <t>北京市晟嘉国际影城(万方店)</t>
  </si>
  <si>
    <r>
      <t>晟嘉国际影城西单万方店</t>
    </r>
    <r>
      <rPr>
        <b/>
        <sz val="9"/>
        <color rgb="FFFF0000"/>
        <rFont val="微软雅黑"/>
        <family val="2"/>
        <charset val="134"/>
      </rPr>
      <t>NEW20180330</t>
    </r>
    <phoneticPr fontId="8" type="noConversion"/>
  </si>
  <si>
    <t>2018-04-01</t>
  </si>
  <si>
    <t>北京市西城区月坛南街30号万方西单商场东侧主楼2层、3层（302-311）</t>
    <phoneticPr fontId="8" type="noConversion"/>
  </si>
  <si>
    <t>万方商场</t>
  </si>
  <si>
    <t>J933070039</t>
  </si>
  <si>
    <t>浦江县</t>
  </si>
  <si>
    <t>福泰隆广场</t>
  </si>
  <si>
    <t>浙江金华浦江金像国际影城</t>
  </si>
  <si>
    <r>
      <t>浦江金像影城</t>
    </r>
    <r>
      <rPr>
        <b/>
        <sz val="9"/>
        <color rgb="FFFF0000"/>
        <rFont val="微软雅黑"/>
        <family val="2"/>
        <charset val="134"/>
      </rPr>
      <t>NEW20180330</t>
    </r>
    <phoneticPr fontId="8" type="noConversion"/>
  </si>
  <si>
    <t>2010-07-01</t>
  </si>
  <si>
    <t>金华浦江县福泰隆广场4楼</t>
    <phoneticPr fontId="8" type="noConversion"/>
  </si>
  <si>
    <t>J933040044</t>
  </si>
  <si>
    <t>海盐县</t>
  </si>
  <si>
    <t>北岸中心广场</t>
  </si>
  <si>
    <t>海盐影天下国际影城</t>
  </si>
  <si>
    <r>
      <t>海盐影天下国际影城</t>
    </r>
    <r>
      <rPr>
        <b/>
        <sz val="9"/>
        <color rgb="FFFF0000"/>
        <rFont val="微软雅黑"/>
        <family val="2"/>
        <charset val="134"/>
      </rPr>
      <t>NEW20180330</t>
    </r>
    <phoneticPr fontId="8" type="noConversion"/>
  </si>
  <si>
    <t>2017-07-04</t>
  </si>
  <si>
    <t>海盐经济开发区北岸中心广场4楼</t>
    <phoneticPr fontId="8" type="noConversion"/>
  </si>
  <si>
    <t>J933080003</t>
  </si>
  <si>
    <t>江山市</t>
  </si>
  <si>
    <t>四季青商贸城</t>
  </si>
  <si>
    <t>江山市蒙太奇影院</t>
  </si>
  <si>
    <r>
      <t>江山蒙太奇影城</t>
    </r>
    <r>
      <rPr>
        <b/>
        <sz val="9"/>
        <color rgb="FFFF0000"/>
        <rFont val="微软雅黑"/>
        <family val="2"/>
        <charset val="134"/>
      </rPr>
      <t>NEW20180330</t>
    </r>
    <phoneticPr fontId="8" type="noConversion"/>
  </si>
  <si>
    <t>2012-01-22</t>
  </si>
  <si>
    <t>衢州市东岳路489号四季青商贸城1楼</t>
    <phoneticPr fontId="8" type="noConversion"/>
  </si>
  <si>
    <t>J933050010</t>
  </si>
  <si>
    <t>昌硕广场</t>
  </si>
  <si>
    <t>安吉九州大地影院</t>
  </si>
  <si>
    <r>
      <t>神画九州大地影城</t>
    </r>
    <r>
      <rPr>
        <b/>
        <sz val="9"/>
        <color rgb="FFFF0000"/>
        <rFont val="微软雅黑"/>
        <family val="2"/>
        <charset val="134"/>
      </rPr>
      <t>NEW20180330</t>
    </r>
    <phoneticPr fontId="8" type="noConversion"/>
  </si>
  <si>
    <t>2015-01-24</t>
  </si>
  <si>
    <t>湖州市安吉县昌硕街道昌硕广场四楼</t>
    <phoneticPr fontId="8" type="noConversion"/>
  </si>
  <si>
    <t>J933030087</t>
  </si>
  <si>
    <t>乐清市神画国际影城</t>
  </si>
  <si>
    <t>2017-10-01</t>
  </si>
  <si>
    <r>
      <t>神画激光国际影城</t>
    </r>
    <r>
      <rPr>
        <b/>
        <sz val="9"/>
        <color rgb="FFFF0000"/>
        <rFont val="微软雅黑"/>
        <family val="2"/>
        <charset val="134"/>
      </rPr>
      <t>NEW20180330</t>
    </r>
    <phoneticPr fontId="8" type="noConversion"/>
  </si>
  <si>
    <t>乐清市北白象镇白塔王村东大街588号</t>
    <phoneticPr fontId="8" type="noConversion"/>
  </si>
  <si>
    <t>J933040025</t>
  </si>
  <si>
    <t>龙城商业广场</t>
  </si>
  <si>
    <t>海宁金像电影大世界</t>
  </si>
  <si>
    <r>
      <t>海宁金像国际影城</t>
    </r>
    <r>
      <rPr>
        <b/>
        <sz val="9"/>
        <color rgb="FFFF0000"/>
        <rFont val="微软雅黑"/>
        <family val="2"/>
        <charset val="134"/>
      </rPr>
      <t>NEW20180330</t>
    </r>
    <phoneticPr fontId="8" type="noConversion"/>
  </si>
  <si>
    <t>2010-07-19</t>
  </si>
  <si>
    <t>嘉兴市海宁海昌路1号龙城商业广场</t>
    <phoneticPr fontId="8" type="noConversion"/>
  </si>
  <si>
    <t>J933020063</t>
  </si>
  <si>
    <t>宁海县</t>
  </si>
  <si>
    <t>西子国际广场</t>
  </si>
  <si>
    <t>宁海县万象国际影城</t>
  </si>
  <si>
    <r>
      <t>宁海万象国际影城</t>
    </r>
    <r>
      <rPr>
        <b/>
        <sz val="9"/>
        <color rgb="FFFF0000"/>
        <rFont val="微软雅黑"/>
        <family val="2"/>
        <charset val="134"/>
      </rPr>
      <t>NEW20180330</t>
    </r>
    <phoneticPr fontId="8" type="noConversion"/>
  </si>
  <si>
    <t>2016-10-08</t>
  </si>
  <si>
    <t>宁海县跃龙街道桃源中路168号西子国际广场4F</t>
    <phoneticPr fontId="8" type="noConversion"/>
  </si>
  <si>
    <t>J933020067</t>
  </si>
  <si>
    <t>北岸财富中心</t>
  </si>
  <si>
    <t>宁波时代雷亚影城</t>
  </si>
  <si>
    <r>
      <t>宁波时代雷亚影城</t>
    </r>
    <r>
      <rPr>
        <b/>
        <sz val="9"/>
        <color rgb="FFFF0000"/>
        <rFont val="微软雅黑"/>
        <family val="2"/>
        <charset val="134"/>
      </rPr>
      <t>NEW20180330</t>
    </r>
    <phoneticPr fontId="8" type="noConversion"/>
  </si>
  <si>
    <t>2016-12-30</t>
  </si>
  <si>
    <t>宁波市江北区大闸路78号北岸财富中心6号楼1楼</t>
    <phoneticPr fontId="8" type="noConversion"/>
  </si>
  <si>
    <t>J933020078</t>
  </si>
  <si>
    <t>海曙区</t>
  </si>
  <si>
    <t>浙海商业广场</t>
  </si>
  <si>
    <t>宁波环球时代影城</t>
  </si>
  <si>
    <r>
      <t>宁波环球时代影城</t>
    </r>
    <r>
      <rPr>
        <b/>
        <sz val="9"/>
        <color rgb="FFFF0000"/>
        <rFont val="微软雅黑"/>
        <family val="2"/>
        <charset val="134"/>
      </rPr>
      <t>NEW20180330</t>
    </r>
    <phoneticPr fontId="8" type="noConversion"/>
  </si>
  <si>
    <t>2017-10-27</t>
  </si>
  <si>
    <t>宁波市海曙区学院路19号浙海商业广场</t>
    <phoneticPr fontId="8" type="noConversion"/>
  </si>
  <si>
    <t>J933100023</t>
  </si>
  <si>
    <t>玉环楚门环亚电影城</t>
  </si>
  <si>
    <r>
      <t>楚门环亚影城</t>
    </r>
    <r>
      <rPr>
        <b/>
        <sz val="9"/>
        <color rgb="FFFF0000"/>
        <rFont val="微软雅黑"/>
        <family val="2"/>
        <charset val="134"/>
      </rPr>
      <t>NEW20180330</t>
    </r>
    <phoneticPr fontId="8" type="noConversion"/>
  </si>
  <si>
    <t>2014-02-01</t>
  </si>
  <si>
    <t>台州市玉环县楚门镇直塘综合市场3楼</t>
    <phoneticPr fontId="8" type="noConversion"/>
  </si>
  <si>
    <t>J933110028</t>
  </si>
  <si>
    <t>龙泉市</t>
  </si>
  <si>
    <t>丽水龙泉雷亚影城</t>
  </si>
  <si>
    <r>
      <t>龙泉雷亚影城</t>
    </r>
    <r>
      <rPr>
        <b/>
        <sz val="9"/>
        <color rgb="FFFF0000"/>
        <rFont val="微软雅黑"/>
        <family val="2"/>
        <charset val="134"/>
      </rPr>
      <t>NEW20180330</t>
    </r>
    <phoneticPr fontId="8" type="noConversion"/>
  </si>
  <si>
    <t>2017-01-26</t>
  </si>
  <si>
    <t>龙泉市龙渊街道新华街3号</t>
    <phoneticPr fontId="8" type="noConversion"/>
  </si>
  <si>
    <t>J933060017</t>
  </si>
  <si>
    <t>达利广场</t>
  </si>
  <si>
    <t>新昌南明电影大世界</t>
  </si>
  <si>
    <r>
      <t>新昌南明影城</t>
    </r>
    <r>
      <rPr>
        <b/>
        <sz val="9"/>
        <color rgb="FFFF0000"/>
        <rFont val="微软雅黑"/>
        <family val="2"/>
        <charset val="134"/>
      </rPr>
      <t>NEW20180330</t>
    </r>
    <phoneticPr fontId="8" type="noConversion"/>
  </si>
  <si>
    <t>2012-04-14</t>
  </si>
  <si>
    <t>浙江省新昌县达利广场6楼</t>
    <phoneticPr fontId="8" type="noConversion"/>
  </si>
  <si>
    <t>J945030005</t>
  </si>
  <si>
    <t>万福广场</t>
  </si>
  <si>
    <t>桂林新时代环球影城</t>
  </si>
  <si>
    <r>
      <t>桂林环球时代影城</t>
    </r>
    <r>
      <rPr>
        <b/>
        <sz val="9"/>
        <color rgb="FFFF0000"/>
        <rFont val="微软雅黑"/>
        <family val="2"/>
        <charset val="134"/>
      </rPr>
      <t>NEW20180330</t>
    </r>
    <phoneticPr fontId="8" type="noConversion"/>
  </si>
  <si>
    <t>2015-02-19</t>
  </si>
  <si>
    <t>桂林市象山区凯风路90号万福广场1号楼</t>
    <phoneticPr fontId="8" type="noConversion"/>
  </si>
  <si>
    <t>J937130024</t>
  </si>
  <si>
    <t>平邑县</t>
  </si>
  <si>
    <t>华白大广场</t>
  </si>
  <si>
    <t>平邑时代国际影城</t>
  </si>
  <si>
    <r>
      <t>平邑时代国际影城</t>
    </r>
    <r>
      <rPr>
        <b/>
        <sz val="9"/>
        <color rgb="FFFF0000"/>
        <rFont val="微软雅黑"/>
        <family val="2"/>
        <charset val="134"/>
      </rPr>
      <t>NEW20180330</t>
    </r>
    <phoneticPr fontId="8" type="noConversion"/>
  </si>
  <si>
    <t>2013-11-18</t>
  </si>
  <si>
    <t>临沂市平邑县华白大广场5楼</t>
    <phoneticPr fontId="8" type="noConversion"/>
  </si>
  <si>
    <t>J965220011</t>
  </si>
  <si>
    <t>新疆维吾尔自治区</t>
    <phoneticPr fontId="8" type="noConversion"/>
  </si>
  <si>
    <t>哈密地区</t>
  </si>
  <si>
    <t>伊州区</t>
  </si>
  <si>
    <t>哈密魔方时代国际影城</t>
  </si>
  <si>
    <r>
      <t>新疆时代国际影城</t>
    </r>
    <r>
      <rPr>
        <b/>
        <sz val="9"/>
        <color rgb="FFFF0000"/>
        <rFont val="微软雅黑"/>
        <family val="2"/>
        <charset val="134"/>
      </rPr>
      <t>NEW20180330</t>
    </r>
    <phoneticPr fontId="8" type="noConversion"/>
  </si>
  <si>
    <t>新疆维吾尔自治区哈密地区哈密市八一路</t>
    <phoneticPr fontId="8" type="noConversion"/>
  </si>
  <si>
    <t>J932110023</t>
  </si>
  <si>
    <t>丹阳市</t>
  </si>
  <si>
    <t>丹阳天华影城</t>
  </si>
  <si>
    <r>
      <t>丹阳天华国际影城</t>
    </r>
    <r>
      <rPr>
        <b/>
        <sz val="9"/>
        <color rgb="FFFF0000"/>
        <rFont val="微软雅黑"/>
        <family val="2"/>
        <charset val="134"/>
      </rPr>
      <t>NEW20180330</t>
    </r>
    <phoneticPr fontId="8" type="noConversion"/>
  </si>
  <si>
    <t>2014-01-20</t>
  </si>
  <si>
    <t>江苏省丹阳市西二环路66号</t>
    <phoneticPr fontId="8" type="noConversion"/>
  </si>
  <si>
    <t>J932040028</t>
  </si>
  <si>
    <t>天宁区</t>
  </si>
  <si>
    <t>常州万都时代影城</t>
  </si>
  <si>
    <r>
      <t>常州万都时代影城</t>
    </r>
    <r>
      <rPr>
        <b/>
        <sz val="9"/>
        <color rgb="FFFF0000"/>
        <rFont val="微软雅黑"/>
        <family val="2"/>
        <charset val="134"/>
      </rPr>
      <t>NEW20180330</t>
    </r>
    <phoneticPr fontId="8" type="noConversion"/>
  </si>
  <si>
    <t>2015-08-13</t>
  </si>
  <si>
    <t>江苏省常州市天宁区和平中路388号</t>
    <phoneticPr fontId="8" type="noConversion"/>
  </si>
  <si>
    <t>J950010226</t>
  </si>
  <si>
    <t>时光城</t>
  </si>
  <si>
    <t>重庆渝北区德信时代影城</t>
  </si>
  <si>
    <r>
      <t>重庆时光城影城</t>
    </r>
    <r>
      <rPr>
        <b/>
        <sz val="9"/>
        <color rgb="FFFF0000"/>
        <rFont val="微软雅黑"/>
        <family val="2"/>
        <charset val="134"/>
      </rPr>
      <t>NEW20180330</t>
    </r>
    <phoneticPr fontId="8" type="noConversion"/>
  </si>
  <si>
    <t>2017-11-18</t>
  </si>
  <si>
    <t>重庆市渝北区时光城4楼</t>
    <phoneticPr fontId="8" type="noConversion"/>
  </si>
  <si>
    <t>J936050010</t>
  </si>
  <si>
    <t>新余市</t>
  </si>
  <si>
    <t>渝水区</t>
  </si>
  <si>
    <t>上亿广场</t>
  </si>
  <si>
    <t>新余市德信影城(上亿广场店)</t>
  </si>
  <si>
    <r>
      <t>江西新余影城</t>
    </r>
    <r>
      <rPr>
        <b/>
        <sz val="9"/>
        <color rgb="FFFF0000"/>
        <rFont val="微软雅黑"/>
        <family val="2"/>
        <charset val="134"/>
      </rPr>
      <t>NEW20180330</t>
    </r>
    <phoneticPr fontId="8" type="noConversion"/>
  </si>
  <si>
    <t>江西省新余市上亿广场</t>
    <phoneticPr fontId="8" type="noConversion"/>
  </si>
  <si>
    <t>新余市</t>
    <phoneticPr fontId="4" type="noConversion"/>
  </si>
  <si>
    <t>J944070043</t>
  </si>
  <si>
    <t>锦江国际新城广场</t>
  </si>
  <si>
    <t>恩平唐德影院</t>
  </si>
  <si>
    <r>
      <t>江门唐德国际影城江门恩平店</t>
    </r>
    <r>
      <rPr>
        <b/>
        <sz val="9"/>
        <color rgb="FFFF0000"/>
        <rFont val="微软雅黑"/>
        <family val="2"/>
        <charset val="134"/>
      </rPr>
      <t>NEW20180330</t>
    </r>
    <phoneticPr fontId="8" type="noConversion"/>
  </si>
  <si>
    <t>2017-12-07</t>
  </si>
  <si>
    <t>恩平市恩城锦江大道东6号锦江国际广场A区商铺401</t>
    <phoneticPr fontId="8" type="noConversion"/>
  </si>
  <si>
    <t>文化局、人社局、</t>
  </si>
  <si>
    <t>好万家超市、</t>
  </si>
  <si>
    <t>昌大昌超市</t>
  </si>
  <si>
    <t>J961010093</t>
  </si>
  <si>
    <t>曲江商圈</t>
  </si>
  <si>
    <t>西安市唐德国际影城(海港城店)</t>
  </si>
  <si>
    <r>
      <t>西安唐德国际影城海港城店</t>
    </r>
    <r>
      <rPr>
        <b/>
        <sz val="9"/>
        <color rgb="FFFF0000"/>
        <rFont val="微软雅黑"/>
        <family val="2"/>
        <charset val="134"/>
      </rPr>
      <t>NEW20180330</t>
    </r>
    <phoneticPr fontId="8" type="noConversion"/>
  </si>
  <si>
    <t>2017-11-10</t>
  </si>
  <si>
    <t>西安市曲江新区雁南一路659号海港城9街负一层</t>
    <phoneticPr fontId="8" type="noConversion"/>
  </si>
  <si>
    <t>文化大厦、智慧大厦、影视演绎大厦</t>
  </si>
  <si>
    <t>曲江银泰、民生、曼蒂广场、芙蓉新天地</t>
  </si>
  <si>
    <t>西安财经学院、政法大学、长安大学、陕西师范大学</t>
  </si>
  <si>
    <t>解放军三二三医院、西安市第九医院</t>
  </si>
  <si>
    <t>怡康药房</t>
  </si>
  <si>
    <t>J934010081</t>
  </si>
  <si>
    <t>润宜家生活广场</t>
  </si>
  <si>
    <t>合肥市唐德国际影城</t>
  </si>
  <si>
    <r>
      <t>唐德国际影城合肥唐恒店</t>
    </r>
    <r>
      <rPr>
        <b/>
        <sz val="9"/>
        <color rgb="FFFF0000"/>
        <rFont val="微软雅黑"/>
        <family val="2"/>
        <charset val="134"/>
      </rPr>
      <t>NEW20180330</t>
    </r>
    <phoneticPr fontId="8" type="noConversion"/>
  </si>
  <si>
    <t>安徽省合肥市庐阳区连水路和丽水路交叉口润宜家超市三楼唐德影城</t>
    <phoneticPr fontId="8" type="noConversion"/>
  </si>
  <si>
    <t>融侨悦城          华联购物中心       北城世纪城</t>
  </si>
  <si>
    <t xml:space="preserve">宜家超市  华联超市  永辉超市 </t>
  </si>
  <si>
    <t>环湖家居建材市场</t>
  </si>
  <si>
    <t>安徽工商职业学院        安徽旅游职业学院       合肥飞跃职业技术学院</t>
  </si>
  <si>
    <t>安徽庐州中西医结合医院               新民医院                     中铁四局第一医院</t>
  </si>
  <si>
    <t>国胜大药房百姓缘大药房</t>
    <phoneticPr fontId="8" type="noConversion"/>
  </si>
  <si>
    <t>J935060032</t>
  </si>
  <si>
    <t>龙海市</t>
  </si>
  <si>
    <t>万益广场</t>
  </si>
  <si>
    <t>漳州唐德国际影城</t>
  </si>
  <si>
    <r>
      <t>漳州唐德电影院有限公司</t>
    </r>
    <r>
      <rPr>
        <b/>
        <sz val="9"/>
        <color rgb="FFFF0000"/>
        <rFont val="微软雅黑"/>
        <family val="2"/>
        <charset val="134"/>
      </rPr>
      <t>NEW20180330</t>
    </r>
    <phoneticPr fontId="8" type="noConversion"/>
  </si>
  <si>
    <t>2018-01-28</t>
  </si>
  <si>
    <t xml:space="preserve">福建省漳州台商投资区角美镇滨湖路3号万益城市广场1号楼3层 </t>
    <phoneticPr fontId="8" type="noConversion"/>
  </si>
  <si>
    <t>吉家家世界家具城</t>
  </si>
  <si>
    <t>厦门双十中学漳州分校</t>
  </si>
  <si>
    <t>漳州第五医院</t>
  </si>
  <si>
    <t>J961020005</t>
  </si>
  <si>
    <t>铜川市</t>
  </si>
  <si>
    <t>耀州区</t>
  </si>
  <si>
    <t>市政府大耀城商圈</t>
  </si>
  <si>
    <t>铜川市开顿影城</t>
  </si>
  <si>
    <r>
      <t>铜川开顿国际影城</t>
    </r>
    <r>
      <rPr>
        <b/>
        <sz val="9"/>
        <color rgb="FFFF0000"/>
        <rFont val="微软雅黑"/>
        <family val="2"/>
        <charset val="134"/>
      </rPr>
      <t>NEW20180330</t>
    </r>
    <phoneticPr fontId="8" type="noConversion"/>
  </si>
  <si>
    <t>2017-02-14</t>
  </si>
  <si>
    <t>陕西省铜川市新区正阳路大耀城5层开顿国际影城</t>
    <phoneticPr fontId="8" type="noConversion"/>
  </si>
  <si>
    <t>大耀城商业广场</t>
  </si>
  <si>
    <t>大润发时代购物广场</t>
  </si>
  <si>
    <t>铜川市</t>
    <phoneticPr fontId="4" type="noConversion"/>
  </si>
  <si>
    <t>J951060005</t>
  </si>
  <si>
    <t>华地财富广场</t>
  </si>
  <si>
    <t>广汉市聚星电影城</t>
  </si>
  <si>
    <r>
      <t>中影星美聚星影城</t>
    </r>
    <r>
      <rPr>
        <b/>
        <sz val="9"/>
        <color rgb="FFFF0000"/>
        <rFont val="微软雅黑"/>
        <family val="2"/>
        <charset val="134"/>
      </rPr>
      <t>NEW20180330</t>
    </r>
    <phoneticPr fontId="8" type="noConversion"/>
  </si>
  <si>
    <t>2014-12-16</t>
  </si>
  <si>
    <t>广汉市福州路二段1号华地财富广场4F</t>
    <phoneticPr fontId="8" type="noConversion"/>
  </si>
  <si>
    <t>电脑城</t>
  </si>
  <si>
    <t>飞行学院</t>
  </si>
  <si>
    <t>广汉市人民医院</t>
  </si>
  <si>
    <t>康贝大药房</t>
  </si>
  <si>
    <t>华谊兄弟影城（合肥武里山店）</t>
    <phoneticPr fontId="4" type="noConversion"/>
  </si>
  <si>
    <t>星橙国际影城</t>
    <phoneticPr fontId="4" type="noConversion"/>
  </si>
  <si>
    <t>北京比高电影城（来广营）</t>
  </si>
  <si>
    <t>格莱美艺术影城</t>
  </si>
  <si>
    <t>中影圣谛影城</t>
  </si>
  <si>
    <t>沈阳华之润影城</t>
  </si>
  <si>
    <t>沈阳悦影绘影城</t>
  </si>
  <si>
    <t>长沙星鑫国际影城古汉店</t>
  </si>
  <si>
    <t>高德巨幕影城</t>
  </si>
  <si>
    <t>高德国际影城</t>
  </si>
  <si>
    <t>高德国际影城(来凤店）</t>
  </si>
  <si>
    <t>昆明呈贡戴维影城</t>
  </si>
  <si>
    <t>昆明呈贡时光影城</t>
  </si>
  <si>
    <t>昆明北辰财富中心影院</t>
  </si>
  <si>
    <t>昆明嘉美文艺影院</t>
  </si>
  <si>
    <t>江西省</t>
    <phoneticPr fontId="4" type="noConversion"/>
  </si>
  <si>
    <t>哈密地区</t>
    <phoneticPr fontId="4" type="noConversion"/>
  </si>
  <si>
    <t>哈密地区</t>
    <phoneticPr fontId="28" type="noConversion"/>
  </si>
  <si>
    <t>备注：</t>
  </si>
  <si>
    <t>1、晶茂影院资源表不定期更新、广告执行以最新资源表为准、请及时向晶茂咨询最新版本资源表,</t>
  </si>
  <si>
    <t>2、本资源表解释权归晶茂电影传媒所有,</t>
  </si>
  <si>
    <t>3、票房数据来源：艺恩咨询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</si>
</sst>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 #,##0.00_ ;_ * \-#,##0.00_ ;_ * &quot;-&quot;??_ ;_ @_ "/>
    <numFmt numFmtId="176" formatCode="_ * #,##0_ ;_ * \-#,##0_ ;_ * &quot;-&quot;??_ ;_ @_ "/>
    <numFmt numFmtId="177" formatCode="0_);[Red]\(0\)"/>
    <numFmt numFmtId="178" formatCode="&quot;¥&quot;#,##0_);[Red]\(&quot;¥&quot;#,##0\)"/>
    <numFmt numFmtId="179" formatCode="&quot;¥&quot;#,##0.00_);[Red]\(&quot;¥&quot;#,##0.00\)"/>
    <numFmt numFmtId="180" formatCode="0_ "/>
    <numFmt numFmtId="181" formatCode="00"/>
    <numFmt numFmtId="182" formatCode="_ * #,##0.0_ ;_ * \-#,##0.0_ ;_ * &quot;-&quot;??_ ;_ @_ "/>
  </numFmts>
  <fonts count="91">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sz val="10"/>
      <color theme="1"/>
      <name val="微软雅黑"/>
      <family val="2"/>
      <charset val="134"/>
    </font>
    <font>
      <b/>
      <sz val="10"/>
      <color theme="1"/>
      <name val="微软雅黑"/>
      <family val="2"/>
      <charset val="134"/>
    </font>
    <font>
      <sz val="11"/>
      <color theme="1"/>
      <name val="宋体"/>
      <family val="3"/>
      <charset val="134"/>
      <scheme val="minor"/>
    </font>
    <font>
      <sz val="9"/>
      <name val="宋体"/>
      <family val="3"/>
      <charset val="134"/>
    </font>
    <font>
      <sz val="9"/>
      <color theme="1"/>
      <name val="微软雅黑"/>
      <family val="2"/>
      <charset val="134"/>
    </font>
    <font>
      <sz val="12"/>
      <name val="宋体"/>
      <family val="3"/>
      <charset val="134"/>
    </font>
    <font>
      <sz val="11"/>
      <color rgb="FF9C6500"/>
      <name val="宋体"/>
      <family val="3"/>
      <charset val="134"/>
      <scheme val="minor"/>
    </font>
    <font>
      <sz val="11"/>
      <color indexed="8"/>
      <name val="宋体"/>
      <family val="3"/>
      <charset val="134"/>
    </font>
    <font>
      <sz val="11"/>
      <color rgb="FF9C0006"/>
      <name val="宋体"/>
      <family val="3"/>
      <charset val="134"/>
      <scheme val="minor"/>
    </font>
    <font>
      <sz val="11"/>
      <color rgb="FF006100"/>
      <name val="宋体"/>
      <family val="3"/>
      <charset val="134"/>
      <scheme val="minor"/>
    </font>
    <font>
      <u/>
      <sz val="11"/>
      <color theme="10"/>
      <name val="宋体"/>
      <family val="3"/>
      <charset val="134"/>
    </font>
    <font>
      <sz val="9"/>
      <color rgb="FF000000"/>
      <name val="微软雅黑"/>
      <family val="2"/>
      <charset val="134"/>
    </font>
    <font>
      <sz val="11"/>
      <color theme="1"/>
      <name val="宋体"/>
      <family val="2"/>
      <scheme val="minor"/>
    </font>
    <font>
      <b/>
      <sz val="10"/>
      <color rgb="FFFF0000"/>
      <name val="微软雅黑"/>
      <family val="2"/>
      <charset val="134"/>
    </font>
    <font>
      <sz val="11"/>
      <color theme="1"/>
      <name val="微软雅黑"/>
      <family val="2"/>
      <charset val="134"/>
    </font>
    <font>
      <b/>
      <sz val="10"/>
      <color rgb="FF000000"/>
      <name val="微软雅黑"/>
      <family val="2"/>
      <charset val="134"/>
    </font>
    <font>
      <sz val="10"/>
      <color rgb="FF000000"/>
      <name val="微软雅黑"/>
      <family val="2"/>
      <charset val="134"/>
    </font>
    <font>
      <sz val="10"/>
      <color rgb="FFFF0000"/>
      <name val="微软雅黑"/>
      <family val="2"/>
      <charset val="134"/>
    </font>
    <font>
      <sz val="9"/>
      <color theme="1"/>
      <name val="宋体"/>
      <family val="3"/>
      <charset val="134"/>
    </font>
    <font>
      <b/>
      <sz val="18"/>
      <color theme="1"/>
      <name val="微软雅黑"/>
      <family val="2"/>
      <charset val="134"/>
    </font>
    <font>
      <sz val="11"/>
      <color rgb="FF000000"/>
      <name val="微软雅黑"/>
      <family val="2"/>
      <charset val="134"/>
    </font>
    <font>
      <b/>
      <sz val="18"/>
      <color theme="1" tint="0.249977111117893"/>
      <name val="微软雅黑"/>
      <family val="2"/>
      <charset val="134"/>
    </font>
    <font>
      <b/>
      <sz val="22"/>
      <color theme="1" tint="0.249977111117893"/>
      <name val="微软雅黑"/>
      <family val="2"/>
      <charset val="134"/>
    </font>
    <font>
      <sz val="9"/>
      <name val="宋体"/>
      <family val="2"/>
      <charset val="134"/>
      <scheme val="minor"/>
    </font>
    <font>
      <b/>
      <sz val="9"/>
      <color rgb="FFFF0000"/>
      <name val="微软雅黑"/>
      <family val="2"/>
      <charset val="134"/>
    </font>
    <font>
      <sz val="11"/>
      <color rgb="FF006100"/>
      <name val="宋体"/>
      <family val="2"/>
      <charset val="134"/>
      <scheme val="minor"/>
    </font>
    <font>
      <sz val="11"/>
      <color indexed="60"/>
      <name val="宋体"/>
      <family val="3"/>
      <charset val="134"/>
    </font>
    <font>
      <sz val="10"/>
      <color theme="1"/>
      <name val="宋体"/>
      <family val="3"/>
      <charset val="134"/>
      <scheme val="minor"/>
    </font>
    <font>
      <b/>
      <sz val="24"/>
      <color theme="1" tint="0.249977111117893"/>
      <name val="微软雅黑"/>
      <family val="2"/>
      <charset val="134"/>
    </font>
    <font>
      <b/>
      <sz val="12"/>
      <color theme="1"/>
      <name val="微软雅黑"/>
      <family val="2"/>
      <charset val="134"/>
    </font>
    <font>
      <sz val="12"/>
      <color theme="1"/>
      <name val="Times New Roman"/>
      <family val="1"/>
    </font>
    <font>
      <sz val="10"/>
      <color theme="1"/>
      <name val="Times New Roman"/>
      <family val="1"/>
    </font>
    <font>
      <b/>
      <sz val="11"/>
      <color rgb="FFFF0000"/>
      <name val="微软雅黑"/>
      <family val="2"/>
      <charset val="134"/>
    </font>
    <font>
      <sz val="12"/>
      <color theme="1"/>
      <name val="微软雅黑"/>
      <family val="2"/>
      <charset val="134"/>
    </font>
    <font>
      <sz val="12"/>
      <color rgb="FFFF0000"/>
      <name val="微软雅黑"/>
      <family val="2"/>
      <charset val="134"/>
    </font>
    <font>
      <sz val="9"/>
      <name val="新細明體"/>
      <family val="1"/>
      <charset val="136"/>
    </font>
    <font>
      <sz val="12"/>
      <color indexed="10"/>
      <name val="宋体"/>
      <family val="2"/>
      <charset val="134"/>
      <scheme val="minor"/>
    </font>
    <font>
      <sz val="8"/>
      <name val="宋体"/>
      <family val="2"/>
      <charset val="134"/>
      <scheme val="minor"/>
    </font>
    <font>
      <sz val="10"/>
      <name val="宋体"/>
      <family val="2"/>
      <charset val="134"/>
      <scheme val="minor"/>
    </font>
    <font>
      <sz val="10"/>
      <color theme="1"/>
      <name val="宋体"/>
      <family val="2"/>
      <charset val="134"/>
      <scheme val="minor"/>
    </font>
    <font>
      <sz val="14"/>
      <color indexed="63"/>
      <name val="宋体"/>
      <family val="3"/>
      <charset val="134"/>
      <scheme val="minor"/>
    </font>
    <font>
      <sz val="11"/>
      <color indexed="8"/>
      <name val="宋体"/>
      <family val="2"/>
      <charset val="134"/>
      <scheme val="minor"/>
    </font>
    <font>
      <sz val="10"/>
      <color indexed="8"/>
      <name val="宋体"/>
      <family val="2"/>
      <charset val="134"/>
      <scheme val="minor"/>
    </font>
    <font>
      <sz val="12"/>
      <color theme="1"/>
      <name val="宋体"/>
      <family val="3"/>
      <charset val="134"/>
      <scheme val="minor"/>
    </font>
    <font>
      <b/>
      <sz val="9"/>
      <color theme="1"/>
      <name val="微软雅黑"/>
      <family val="2"/>
      <charset val="134"/>
    </font>
    <font>
      <sz val="9"/>
      <color theme="1"/>
      <name val="微软雅黑"/>
      <family val="2"/>
      <charset val="134"/>
    </font>
    <font>
      <b/>
      <sz val="9"/>
      <color indexed="8"/>
      <name val="微软雅黑"/>
      <family val="2"/>
      <charset val="134"/>
    </font>
    <font>
      <sz val="9"/>
      <name val="微软雅黑"/>
      <family val="2"/>
      <charset val="134"/>
    </font>
    <font>
      <b/>
      <sz val="9"/>
      <name val="微软雅黑"/>
      <family val="2"/>
      <charset val="134"/>
    </font>
    <font>
      <sz val="10"/>
      <color theme="1"/>
      <name val="微软雅黑"/>
      <family val="2"/>
      <charset val="134"/>
    </font>
    <font>
      <sz val="11"/>
      <color theme="1"/>
      <name val="宋体"/>
      <family val="2"/>
      <scheme val="minor"/>
    </font>
    <font>
      <b/>
      <sz val="18"/>
      <color theme="1" tint="0.249977111117893"/>
      <name val="微软雅黑"/>
      <family val="2"/>
      <charset val="134"/>
    </font>
    <font>
      <sz val="11"/>
      <color rgb="FF000000"/>
      <name val="微软雅黑"/>
      <family val="2"/>
      <charset val="134"/>
    </font>
    <font>
      <sz val="11"/>
      <color theme="1"/>
      <name val="微软雅黑"/>
      <family val="2"/>
      <charset val="134"/>
    </font>
    <font>
      <b/>
      <sz val="10"/>
      <color theme="1"/>
      <name val="微软雅黑"/>
      <family val="2"/>
      <charset val="134"/>
    </font>
    <font>
      <b/>
      <sz val="9"/>
      <color rgb="FFFF0000"/>
      <name val="微软雅黑"/>
      <family val="2"/>
      <charset val="134"/>
    </font>
    <font>
      <sz val="9"/>
      <color theme="1"/>
      <name val="微软雅黑"/>
      <family val="2"/>
      <charset val="134"/>
    </font>
    <font>
      <sz val="10"/>
      <color rgb="FFFF0000"/>
      <name val="微软雅黑"/>
      <family val="2"/>
      <charset val="134"/>
    </font>
    <font>
      <b/>
      <sz val="18"/>
      <color indexed="8"/>
      <name val="微软雅黑"/>
      <family val="2"/>
      <charset val="134"/>
    </font>
    <font>
      <b/>
      <sz val="16"/>
      <color indexed="8"/>
      <name val="微软雅黑"/>
      <family val="2"/>
      <charset val="134"/>
    </font>
    <font>
      <sz val="16"/>
      <color theme="1"/>
      <name val="微软雅黑"/>
      <family val="2"/>
      <charset val="134"/>
    </font>
    <font>
      <sz val="11"/>
      <color theme="1"/>
      <name val="宋体"/>
      <family val="3"/>
      <charset val="134"/>
      <scheme val="minor"/>
    </font>
    <font>
      <b/>
      <sz val="9"/>
      <color indexed="8"/>
      <name val="微软雅黑"/>
      <family val="2"/>
      <charset val="134"/>
    </font>
    <font>
      <b/>
      <sz val="8"/>
      <color indexed="8"/>
      <name val="微软雅黑"/>
      <family val="2"/>
      <charset val="134"/>
    </font>
    <font>
      <sz val="9"/>
      <color theme="1"/>
      <name val="微软雅黑"/>
      <family val="2"/>
      <charset val="134"/>
    </font>
    <font>
      <b/>
      <sz val="10"/>
      <color theme="1"/>
      <name val="微软雅黑"/>
      <family val="2"/>
      <charset val="134"/>
    </font>
    <font>
      <b/>
      <sz val="9"/>
      <color theme="1"/>
      <name val="微软雅黑"/>
      <family val="2"/>
      <charset val="134"/>
    </font>
    <font>
      <sz val="9"/>
      <color indexed="8"/>
      <name val="微软雅黑"/>
      <family val="2"/>
      <charset val="134"/>
    </font>
    <font>
      <sz val="9"/>
      <name val="微软雅黑"/>
      <family val="2"/>
      <charset val="134"/>
    </font>
    <font>
      <sz val="9"/>
      <color theme="1"/>
      <name val="宋体"/>
      <family val="3"/>
      <charset val="134"/>
      <scheme val="minor"/>
    </font>
    <font>
      <sz val="10"/>
      <color indexed="8"/>
      <name val="微软雅黑"/>
      <family val="2"/>
      <charset val="134"/>
    </font>
    <font>
      <sz val="9"/>
      <color rgb="FF000000"/>
      <name val="微软雅黑"/>
      <family val="2"/>
      <charset val="134"/>
    </font>
    <font>
      <sz val="11"/>
      <color theme="1"/>
      <name val="宋体"/>
      <family val="2"/>
      <scheme val="minor"/>
    </font>
    <font>
      <sz val="10"/>
      <color theme="1"/>
      <name val="微软雅黑"/>
      <family val="2"/>
      <charset val="134"/>
    </font>
    <font>
      <b/>
      <sz val="9"/>
      <name val="微软雅黑"/>
      <family val="2"/>
      <charset val="134"/>
    </font>
    <font>
      <sz val="11"/>
      <color indexed="8"/>
      <name val="微软雅黑"/>
      <family val="2"/>
      <charset val="134"/>
    </font>
    <font>
      <sz val="9"/>
      <name val="宋体"/>
      <family val="3"/>
      <charset val="134"/>
      <scheme val="minor"/>
    </font>
    <font>
      <sz val="10"/>
      <color rgb="FF000000"/>
      <name val="微软雅黑"/>
      <family val="2"/>
      <charset val="134"/>
    </font>
    <font>
      <sz val="11"/>
      <name val="微软雅黑"/>
      <family val="2"/>
      <charset val="134"/>
    </font>
    <font>
      <sz val="11"/>
      <color theme="1"/>
      <name val="微软雅黑"/>
      <family val="2"/>
      <charset val="134"/>
    </font>
    <font>
      <sz val="10"/>
      <name val="微软雅黑"/>
      <family val="2"/>
      <charset val="134"/>
    </font>
    <font>
      <sz val="8"/>
      <name val="微软雅黑"/>
      <family val="2"/>
      <charset val="134"/>
    </font>
    <font>
      <b/>
      <sz val="14"/>
      <color theme="1"/>
      <name val="微软雅黑"/>
      <family val="2"/>
      <charset val="134"/>
    </font>
    <font>
      <b/>
      <sz val="9"/>
      <color rgb="FF000000"/>
      <name val="微软雅黑"/>
      <family val="2"/>
      <charset val="134"/>
    </font>
    <font>
      <b/>
      <sz val="10"/>
      <color indexed="10"/>
      <name val="微软雅黑"/>
      <family val="2"/>
      <charset val="134"/>
    </font>
    <font>
      <b/>
      <sz val="10"/>
      <name val="微软雅黑"/>
      <family val="2"/>
      <charset val="134"/>
    </font>
  </fonts>
  <fills count="2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theme="0"/>
        <bgColor rgb="FF000000"/>
      </patternFill>
    </fill>
    <fill>
      <patternFill patternType="solid">
        <fgColor theme="0" tint="-0.14999847407452621"/>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E6C800"/>
        <bgColor indexed="64"/>
      </patternFill>
    </fill>
    <fill>
      <patternFill patternType="solid">
        <fgColor rgb="FFFF9600"/>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0" tint="-0.14999847407452621"/>
        <bgColor rgb="FF000000"/>
      </patternFill>
    </fill>
    <fill>
      <patternFill patternType="solid">
        <fgColor theme="2"/>
        <bgColor indexed="64"/>
      </patternFill>
    </fill>
    <fill>
      <patternFill patternType="solid">
        <fgColor indexed="43"/>
      </patternFill>
    </fill>
    <fill>
      <patternFill patternType="solid">
        <fgColor theme="9" tint="0.39997558519241921"/>
        <bgColor rgb="FF000000"/>
      </patternFill>
    </fill>
    <fill>
      <patternFill patternType="solid">
        <fgColor rgb="FFFFC7CE"/>
        <bgColor indexed="64"/>
      </patternFill>
    </fill>
    <fill>
      <patternFill patternType="solid">
        <fgColor rgb="FF00B0F0"/>
        <bgColor indexed="64"/>
      </patternFill>
    </fill>
  </fills>
  <borders count="10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medium">
        <color rgb="FF0070C0"/>
      </left>
      <right/>
      <top style="medium">
        <color rgb="FF0070C0"/>
      </top>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dashed">
        <color rgb="FF0070C0"/>
      </left>
      <right/>
      <top style="dashed">
        <color rgb="FF0070C0"/>
      </top>
      <bottom/>
      <diagonal/>
    </border>
    <border>
      <left/>
      <right/>
      <top style="dashed">
        <color rgb="FF0070C0"/>
      </top>
      <bottom/>
      <diagonal/>
    </border>
    <border>
      <left/>
      <right style="dashed">
        <color rgb="FF0070C0"/>
      </right>
      <top style="dashed">
        <color rgb="FF0070C0"/>
      </top>
      <bottom/>
      <diagonal/>
    </border>
    <border>
      <left style="dashed">
        <color rgb="FF0070C0"/>
      </left>
      <right/>
      <top/>
      <bottom style="dashed">
        <color rgb="FF0070C0"/>
      </bottom>
      <diagonal/>
    </border>
    <border>
      <left/>
      <right/>
      <top/>
      <bottom style="dashed">
        <color rgb="FF0070C0"/>
      </bottom>
      <diagonal/>
    </border>
    <border>
      <left/>
      <right style="dashed">
        <color rgb="FF0070C0"/>
      </right>
      <top/>
      <bottom style="dashed">
        <color rgb="FF0070C0"/>
      </bottom>
      <diagonal/>
    </border>
    <border>
      <left style="dashed">
        <color rgb="FF0070C0"/>
      </left>
      <right/>
      <top/>
      <bottom/>
      <diagonal/>
    </border>
    <border>
      <left/>
      <right style="dashed">
        <color rgb="FF0070C0"/>
      </right>
      <top/>
      <bottom/>
      <diagonal/>
    </border>
    <border>
      <left style="dashed">
        <color rgb="FF0070C0"/>
      </left>
      <right style="dashed">
        <color theme="1"/>
      </right>
      <top style="dashed">
        <color theme="1"/>
      </top>
      <bottom style="dashed">
        <color theme="1"/>
      </bottom>
      <diagonal/>
    </border>
    <border>
      <left style="dashed">
        <color theme="1"/>
      </left>
      <right style="dashed">
        <color theme="1"/>
      </right>
      <top style="dashed">
        <color theme="1"/>
      </top>
      <bottom style="dashed">
        <color theme="1"/>
      </bottom>
      <diagonal/>
    </border>
    <border>
      <left style="dashed">
        <color theme="1"/>
      </left>
      <right style="dashed">
        <color rgb="FF0070C0"/>
      </right>
      <top style="dashed">
        <color theme="1"/>
      </top>
      <bottom style="dashed">
        <color theme="1"/>
      </bottom>
      <diagonal/>
    </border>
    <border>
      <left style="dashed">
        <color indexed="64"/>
      </left>
      <right style="dashed">
        <color indexed="64"/>
      </right>
      <top style="dashed">
        <color theme="1"/>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dashed">
        <color rgb="FF0070C0"/>
      </right>
      <top style="dashed">
        <color theme="1"/>
      </top>
      <bottom style="dashed">
        <color indexed="64"/>
      </bottom>
      <diagonal/>
    </border>
    <border>
      <left style="dashed">
        <color indexed="64"/>
      </left>
      <right style="dashed">
        <color rgb="FF0070C0"/>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style="medium">
        <color indexed="64"/>
      </left>
      <right style="dashed">
        <color indexed="64"/>
      </right>
      <top style="medium">
        <color indexed="64"/>
      </top>
      <bottom style="dashed">
        <color indexed="64"/>
      </bottom>
      <diagonal/>
    </border>
    <border>
      <left style="dashed">
        <color indexed="64"/>
      </left>
      <right style="dashed">
        <color indexed="64"/>
      </right>
      <top style="medium">
        <color indexed="64"/>
      </top>
      <bottom style="dashed">
        <color indexed="64"/>
      </bottom>
      <diagonal/>
    </border>
    <border>
      <left style="dashed">
        <color indexed="64"/>
      </left>
      <right style="medium">
        <color indexed="64"/>
      </right>
      <top style="medium">
        <color indexed="64"/>
      </top>
      <bottom style="dashed">
        <color indexed="64"/>
      </bottom>
      <diagonal/>
    </border>
    <border>
      <left style="medium">
        <color indexed="64"/>
      </left>
      <right style="dashed">
        <color indexed="64"/>
      </right>
      <top style="dashed">
        <color indexed="64"/>
      </top>
      <bottom style="medium">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dashed">
        <color rgb="FF0070C0"/>
      </right>
      <top style="dashed">
        <color indexed="64"/>
      </top>
      <bottom style="dashed">
        <color indexed="64"/>
      </bottom>
      <diagonal/>
    </border>
    <border>
      <left/>
      <right style="dashed">
        <color rgb="FF0070C0"/>
      </right>
      <top/>
      <bottom style="thin">
        <color indexed="64"/>
      </bottom>
      <diagonal/>
    </border>
    <border>
      <left style="dashed">
        <color indexed="64"/>
      </left>
      <right/>
      <top style="dashed">
        <color theme="1"/>
      </top>
      <bottom style="dashed">
        <color indexed="64"/>
      </bottom>
      <diagonal/>
    </border>
    <border>
      <left/>
      <right/>
      <top style="dashed">
        <color theme="1"/>
      </top>
      <bottom style="dashed">
        <color indexed="64"/>
      </bottom>
      <diagonal/>
    </border>
    <border>
      <left/>
      <right style="dashed">
        <color rgb="FF0070C0"/>
      </right>
      <top style="dashed">
        <color theme="1"/>
      </top>
      <bottom style="dashed">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dashed">
        <color theme="1"/>
      </right>
      <top style="dashed">
        <color theme="1"/>
      </top>
      <bottom style="dashed">
        <color theme="1"/>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dashed">
        <color indexed="64"/>
      </right>
      <top/>
      <bottom style="dashed">
        <color indexed="64"/>
      </bottom>
      <diagonal/>
    </border>
    <border>
      <left style="medium">
        <color indexed="64"/>
      </left>
      <right style="dashed">
        <color indexed="64"/>
      </right>
      <top/>
      <bottom/>
      <diagonal/>
    </border>
    <border>
      <left style="medium">
        <color indexed="64"/>
      </left>
      <right style="dashed">
        <color indexed="64"/>
      </right>
      <top style="dashed">
        <color indexed="64"/>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dashed">
        <color indexed="64"/>
      </left>
      <right/>
      <top style="medium">
        <color indexed="64"/>
      </top>
      <bottom style="medium">
        <color indexed="64"/>
      </bottom>
      <diagonal/>
    </border>
    <border>
      <left style="medium">
        <color indexed="64"/>
      </left>
      <right style="dashed">
        <color indexed="64"/>
      </right>
      <top style="medium">
        <color indexed="64"/>
      </top>
      <bottom style="medium">
        <color indexed="64"/>
      </bottom>
      <diagonal/>
    </border>
    <border>
      <left/>
      <right style="medium">
        <color indexed="64"/>
      </right>
      <top style="dashed">
        <color indexed="64"/>
      </top>
      <bottom style="medium">
        <color indexed="64"/>
      </bottom>
      <diagonal/>
    </border>
    <border>
      <left/>
      <right/>
      <top style="dashed">
        <color indexed="64"/>
      </top>
      <bottom style="medium">
        <color indexed="64"/>
      </bottom>
      <diagonal/>
    </border>
    <border>
      <left style="dashed">
        <color indexed="64"/>
      </left>
      <right/>
      <top style="dashed">
        <color indexed="64"/>
      </top>
      <bottom style="medium">
        <color indexed="64"/>
      </bottom>
      <diagonal/>
    </border>
    <border>
      <left/>
      <right style="medium">
        <color indexed="64"/>
      </right>
      <top style="dashed">
        <color indexed="64"/>
      </top>
      <bottom style="dashed">
        <color indexed="64"/>
      </bottom>
      <diagonal/>
    </border>
    <border>
      <left style="dashed">
        <color indexed="64"/>
      </left>
      <right style="medium">
        <color indexed="64"/>
      </right>
      <top style="dashed">
        <color indexed="64"/>
      </top>
      <bottom/>
      <diagonal/>
    </border>
    <border>
      <left style="dashed">
        <color indexed="64"/>
      </left>
      <right style="dashed">
        <color indexed="64"/>
      </right>
      <top style="dashed">
        <color indexed="64"/>
      </top>
      <bottom/>
      <diagonal/>
    </border>
    <border>
      <left style="dashed">
        <color indexed="64"/>
      </left>
      <right style="dashed">
        <color indexed="64"/>
      </right>
      <top/>
      <bottom/>
      <diagonal/>
    </border>
    <border>
      <left/>
      <right style="dashed">
        <color indexed="64"/>
      </right>
      <top style="medium">
        <color indexed="64"/>
      </top>
      <bottom style="dashed">
        <color indexed="64"/>
      </bottom>
      <diagonal/>
    </border>
  </borders>
  <cellStyleXfs count="43">
    <xf numFmtId="0" fontId="0" fillId="0" borderId="0"/>
    <xf numFmtId="0" fontId="7" fillId="0" borderId="0">
      <alignment vertical="center"/>
    </xf>
    <xf numFmtId="43" fontId="7" fillId="0" borderId="0" applyFont="0" applyFill="0" applyBorder="0" applyAlignment="0" applyProtection="0">
      <alignment vertical="center"/>
    </xf>
    <xf numFmtId="0" fontId="10" fillId="0" borderId="0"/>
    <xf numFmtId="0" fontId="11" fillId="4" borderId="0" applyNumberFormat="0" applyBorder="0" applyAlignment="0" applyProtection="0">
      <alignment vertical="center"/>
    </xf>
    <xf numFmtId="0" fontId="10" fillId="0" borderId="0"/>
    <xf numFmtId="0" fontId="7" fillId="0" borderId="0">
      <alignment vertical="center"/>
    </xf>
    <xf numFmtId="0" fontId="12" fillId="0" borderId="0" applyFont="0" applyFill="0" applyBorder="0" applyAlignment="0" applyProtection="0">
      <alignment vertical="center"/>
    </xf>
    <xf numFmtId="0" fontId="13" fillId="3" borderId="0" applyNumberFormat="0" applyBorder="0" applyAlignment="0" applyProtection="0">
      <alignment vertical="center"/>
    </xf>
    <xf numFmtId="0" fontId="14" fillId="2" borderId="0" applyNumberFormat="0" applyBorder="0" applyAlignment="0" applyProtection="0">
      <alignment vertical="center"/>
    </xf>
    <xf numFmtId="0" fontId="10" fillId="0" borderId="0" applyProtection="0"/>
    <xf numFmtId="0" fontId="11" fillId="4" borderId="0" applyNumberFormat="0" applyBorder="0" applyAlignment="0" applyProtection="0">
      <alignment vertical="center"/>
    </xf>
    <xf numFmtId="0" fontId="15" fillId="0" borderId="0" applyNumberFormat="0" applyFill="0" applyBorder="0" applyAlignment="0" applyProtection="0">
      <alignment vertical="top"/>
      <protection locked="0"/>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0" fillId="0" borderId="0"/>
    <xf numFmtId="0" fontId="10" fillId="0" borderId="0"/>
    <xf numFmtId="0" fontId="12" fillId="0" borderId="0">
      <alignment vertical="center"/>
    </xf>
    <xf numFmtId="0" fontId="7" fillId="0" borderId="0">
      <alignment vertical="center"/>
    </xf>
    <xf numFmtId="43" fontId="7" fillId="0" borderId="0" applyFont="0" applyFill="0" applyBorder="0" applyAlignment="0" applyProtection="0">
      <alignment vertical="center"/>
    </xf>
    <xf numFmtId="0" fontId="3" fillId="0" borderId="0">
      <alignment vertical="center"/>
    </xf>
    <xf numFmtId="0" fontId="30" fillId="2" borderId="0" applyNumberFormat="0" applyBorder="0" applyAlignment="0" applyProtection="0">
      <alignment vertical="center"/>
    </xf>
    <xf numFmtId="0" fontId="10" fillId="0" borderId="0"/>
    <xf numFmtId="0" fontId="11" fillId="4" borderId="0" applyNumberFormat="0" applyBorder="0" applyAlignment="0" applyProtection="0">
      <alignment vertical="center"/>
    </xf>
    <xf numFmtId="0" fontId="10" fillId="0" borderId="0"/>
    <xf numFmtId="0" fontId="10" fillId="0" borderId="0"/>
    <xf numFmtId="0" fontId="10" fillId="0" borderId="0"/>
    <xf numFmtId="0" fontId="10" fillId="0" borderId="0"/>
    <xf numFmtId="0" fontId="10" fillId="0" borderId="0"/>
    <xf numFmtId="0" fontId="31" fillId="20" borderId="0" applyNumberFormat="0" applyBorder="0" applyAlignment="0" applyProtection="0">
      <alignment vertical="center"/>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 fillId="0" borderId="0">
      <alignment vertical="center"/>
    </xf>
    <xf numFmtId="0" fontId="12" fillId="0" borderId="0" applyProtection="0">
      <alignment vertical="center"/>
    </xf>
    <xf numFmtId="0" fontId="17" fillId="0" borderId="0"/>
    <xf numFmtId="0" fontId="12" fillId="0" borderId="0">
      <alignment vertical="center"/>
    </xf>
    <xf numFmtId="0" fontId="7" fillId="0" borderId="0">
      <alignment vertical="center"/>
    </xf>
    <xf numFmtId="0" fontId="13" fillId="22" borderId="0" applyNumberFormat="0" applyBorder="0" applyAlignment="0" applyProtection="0">
      <alignment vertical="center"/>
    </xf>
    <xf numFmtId="0" fontId="12" fillId="0" borderId="0" applyProtection="0">
      <alignment vertical="center"/>
    </xf>
    <xf numFmtId="0" fontId="12" fillId="0" borderId="0">
      <alignment vertical="center"/>
    </xf>
    <xf numFmtId="0" fontId="1" fillId="0" borderId="0">
      <alignment vertical="center"/>
    </xf>
    <xf numFmtId="0" fontId="7" fillId="0" borderId="0">
      <alignment vertical="center"/>
    </xf>
  </cellStyleXfs>
  <cellXfs count="1183">
    <xf numFmtId="0" fontId="0" fillId="0" borderId="0" xfId="0"/>
    <xf numFmtId="0" fontId="5" fillId="5" borderId="0" xfId="0" applyFont="1" applyFill="1" applyBorder="1" applyAlignment="1">
      <alignment vertical="center"/>
    </xf>
    <xf numFmtId="0" fontId="22" fillId="8" borderId="0" xfId="0" applyFont="1" applyFill="1" applyBorder="1" applyAlignment="1">
      <alignment vertical="center"/>
    </xf>
    <xf numFmtId="0" fontId="21" fillId="8" borderId="0" xfId="0" applyFont="1" applyFill="1" applyBorder="1" applyAlignment="1">
      <alignment vertical="center"/>
    </xf>
    <xf numFmtId="0" fontId="16" fillId="8" borderId="0" xfId="0" applyFont="1" applyFill="1" applyBorder="1" applyAlignment="1">
      <alignment vertical="center"/>
    </xf>
    <xf numFmtId="0" fontId="23" fillId="8" borderId="0" xfId="0" applyFont="1" applyFill="1" applyBorder="1" applyAlignment="1">
      <alignment vertical="center"/>
    </xf>
    <xf numFmtId="0" fontId="18" fillId="8" borderId="0" xfId="0" applyFont="1" applyFill="1" applyBorder="1" applyAlignment="1">
      <alignment horizontal="right" vertical="center"/>
    </xf>
    <xf numFmtId="0" fontId="0" fillId="5" borderId="0" xfId="0" applyFill="1" applyBorder="1"/>
    <xf numFmtId="0" fontId="18" fillId="8" borderId="0" xfId="0" applyFont="1" applyFill="1" applyBorder="1" applyAlignment="1">
      <alignment vertical="center"/>
    </xf>
    <xf numFmtId="179" fontId="18" fillId="8" borderId="0" xfId="0" applyNumberFormat="1" applyFont="1" applyFill="1" applyBorder="1" applyAlignment="1">
      <alignment vertical="center"/>
    </xf>
    <xf numFmtId="0" fontId="25" fillId="8" borderId="0" xfId="0" applyFont="1" applyFill="1" applyBorder="1" applyAlignment="1">
      <alignment vertical="center"/>
    </xf>
    <xf numFmtId="0" fontId="25" fillId="8" borderId="0" xfId="0" applyFont="1" applyFill="1" applyBorder="1" applyAlignment="1">
      <alignment horizontal="right" vertical="center"/>
    </xf>
    <xf numFmtId="0" fontId="26" fillId="5" borderId="0" xfId="1" applyFont="1" applyFill="1" applyBorder="1" applyAlignment="1">
      <alignment horizontal="left"/>
    </xf>
    <xf numFmtId="0" fontId="5" fillId="17" borderId="0" xfId="0" applyFont="1" applyFill="1" applyAlignment="1">
      <alignment vertical="center"/>
    </xf>
    <xf numFmtId="178" fontId="5" fillId="17" borderId="0" xfId="0" applyNumberFormat="1" applyFont="1" applyFill="1" applyAlignment="1">
      <alignment vertical="center"/>
    </xf>
    <xf numFmtId="0" fontId="24" fillId="17" borderId="0" xfId="0" applyFont="1" applyFill="1" applyAlignment="1">
      <alignment horizontal="center" vertical="center"/>
    </xf>
    <xf numFmtId="0" fontId="5" fillId="5" borderId="9" xfId="0" applyFont="1" applyFill="1" applyBorder="1" applyAlignment="1">
      <alignment vertical="center"/>
    </xf>
    <xf numFmtId="0" fontId="5" fillId="5" borderId="10" xfId="0" applyFont="1" applyFill="1" applyBorder="1" applyAlignment="1">
      <alignment vertical="center"/>
    </xf>
    <xf numFmtId="178" fontId="5" fillId="5" borderId="10" xfId="0" applyNumberFormat="1" applyFont="1" applyFill="1" applyBorder="1" applyAlignment="1">
      <alignment vertical="center"/>
    </xf>
    <xf numFmtId="0" fontId="5" fillId="5" borderId="12" xfId="0" applyFont="1" applyFill="1" applyBorder="1" applyAlignment="1">
      <alignment vertical="center"/>
    </xf>
    <xf numFmtId="0" fontId="24" fillId="5" borderId="13" xfId="0" applyFont="1" applyFill="1" applyBorder="1" applyAlignment="1">
      <alignment horizontal="center" vertical="center"/>
    </xf>
    <xf numFmtId="178" fontId="5" fillId="5" borderId="0" xfId="0" applyNumberFormat="1" applyFont="1" applyFill="1" applyBorder="1" applyAlignment="1">
      <alignment vertical="center"/>
    </xf>
    <xf numFmtId="0" fontId="5" fillId="5" borderId="13" xfId="0" applyFont="1" applyFill="1" applyBorder="1" applyAlignment="1">
      <alignment vertical="center"/>
    </xf>
    <xf numFmtId="0" fontId="5" fillId="5" borderId="14" xfId="0" applyFont="1" applyFill="1" applyBorder="1" applyAlignment="1">
      <alignment vertical="center"/>
    </xf>
    <xf numFmtId="0" fontId="5" fillId="5" borderId="15" xfId="0" applyFont="1" applyFill="1" applyBorder="1" applyAlignment="1">
      <alignment vertical="center"/>
    </xf>
    <xf numFmtId="0" fontId="5" fillId="5" borderId="16" xfId="0" applyFont="1" applyFill="1" applyBorder="1" applyAlignment="1">
      <alignment vertical="center"/>
    </xf>
    <xf numFmtId="0" fontId="0" fillId="14" borderId="17" xfId="0" applyFill="1" applyBorder="1" applyAlignment="1">
      <alignment vertical="center"/>
    </xf>
    <xf numFmtId="0" fontId="0" fillId="15" borderId="18" xfId="0" applyFill="1" applyBorder="1" applyAlignment="1">
      <alignment vertical="center"/>
    </xf>
    <xf numFmtId="0" fontId="0" fillId="16" borderId="18" xfId="0" applyFill="1" applyBorder="1" applyAlignment="1">
      <alignment vertical="center" shrinkToFit="1"/>
    </xf>
    <xf numFmtId="0" fontId="0" fillId="10" borderId="18" xfId="0" applyFill="1" applyBorder="1" applyAlignment="1">
      <alignment vertical="center"/>
    </xf>
    <xf numFmtId="0" fontId="0" fillId="7" borderId="18" xfId="0" applyFill="1" applyBorder="1" applyAlignment="1">
      <alignment vertical="center"/>
    </xf>
    <xf numFmtId="0" fontId="0" fillId="6" borderId="18" xfId="0" applyFill="1" applyBorder="1" applyAlignment="1">
      <alignment vertical="center"/>
    </xf>
    <xf numFmtId="0" fontId="0" fillId="12" borderId="18" xfId="0" applyFill="1" applyBorder="1" applyAlignment="1">
      <alignment vertical="center"/>
    </xf>
    <xf numFmtId="0" fontId="5" fillId="5" borderId="20" xfId="0" applyFont="1" applyFill="1" applyBorder="1" applyAlignment="1">
      <alignment vertical="center"/>
    </xf>
    <xf numFmtId="0" fontId="5" fillId="5" borderId="21" xfId="0" applyFont="1" applyFill="1" applyBorder="1" applyAlignment="1">
      <alignment vertical="center"/>
    </xf>
    <xf numFmtId="0" fontId="5" fillId="5" borderId="23" xfId="0" applyFont="1" applyFill="1" applyBorder="1" applyAlignment="1">
      <alignment vertical="center"/>
    </xf>
    <xf numFmtId="0" fontId="5" fillId="5" borderId="24" xfId="0" applyFont="1" applyFill="1" applyBorder="1" applyAlignment="1">
      <alignment vertical="center"/>
    </xf>
    <xf numFmtId="0" fontId="6" fillId="5" borderId="25" xfId="0" applyFont="1" applyFill="1" applyBorder="1" applyAlignment="1">
      <alignment horizontal="center" vertical="center"/>
    </xf>
    <xf numFmtId="0" fontId="6" fillId="5" borderId="26" xfId="0" applyFont="1" applyFill="1" applyBorder="1" applyAlignment="1">
      <alignment horizontal="center" vertical="center"/>
    </xf>
    <xf numFmtId="0" fontId="5" fillId="5" borderId="26" xfId="0" applyFont="1" applyFill="1" applyBorder="1" applyAlignment="1">
      <alignment vertical="center"/>
    </xf>
    <xf numFmtId="9" fontId="5" fillId="5" borderId="26" xfId="0" applyNumberFormat="1" applyFont="1" applyFill="1" applyBorder="1" applyAlignment="1">
      <alignment vertical="center"/>
    </xf>
    <xf numFmtId="0" fontId="6" fillId="9" borderId="25" xfId="0" applyFont="1" applyFill="1" applyBorder="1" applyAlignment="1">
      <alignment horizontal="center" vertical="center"/>
    </xf>
    <xf numFmtId="0" fontId="6" fillId="9" borderId="26" xfId="0" applyFont="1" applyFill="1" applyBorder="1" applyAlignment="1">
      <alignment horizontal="center" vertical="center"/>
    </xf>
    <xf numFmtId="0" fontId="6" fillId="9" borderId="26" xfId="0" applyFont="1" applyFill="1" applyBorder="1" applyAlignment="1">
      <alignment horizontal="center" vertical="center" wrapText="1"/>
    </xf>
    <xf numFmtId="0" fontId="6" fillId="9" borderId="27" xfId="0" applyFont="1" applyFill="1" applyBorder="1" applyAlignment="1">
      <alignment horizontal="center" vertical="center" wrapText="1"/>
    </xf>
    <xf numFmtId="0" fontId="5" fillId="5" borderId="11" xfId="0" applyFont="1" applyFill="1" applyBorder="1" applyAlignment="1">
      <alignment vertical="center"/>
    </xf>
    <xf numFmtId="0" fontId="5" fillId="5" borderId="25" xfId="0" applyFont="1" applyFill="1" applyBorder="1" applyAlignment="1">
      <alignment horizontal="center" vertical="center"/>
    </xf>
    <xf numFmtId="0" fontId="0" fillId="17" borderId="0" xfId="0" applyFill="1"/>
    <xf numFmtId="0" fontId="0" fillId="16" borderId="18" xfId="0" applyFill="1" applyBorder="1" applyAlignment="1">
      <alignment vertical="center"/>
    </xf>
    <xf numFmtId="0" fontId="0" fillId="12" borderId="19" xfId="0" applyFill="1" applyBorder="1" applyAlignment="1">
      <alignment vertical="center"/>
    </xf>
    <xf numFmtId="0" fontId="21" fillId="8" borderId="25" xfId="0" applyFont="1" applyFill="1" applyBorder="1" applyAlignment="1">
      <alignment horizontal="center" vertical="center"/>
    </xf>
    <xf numFmtId="0" fontId="21" fillId="8" borderId="26" xfId="0" applyFont="1" applyFill="1" applyBorder="1" applyAlignment="1">
      <alignment horizontal="center" vertical="center"/>
    </xf>
    <xf numFmtId="9" fontId="21" fillId="8" borderId="26" xfId="14" applyFont="1" applyFill="1" applyBorder="1" applyAlignment="1">
      <alignment horizontal="center" vertical="center"/>
    </xf>
    <xf numFmtId="0" fontId="20" fillId="18" borderId="25" xfId="15" applyFont="1" applyFill="1" applyBorder="1" applyAlignment="1">
      <alignment horizontal="center" vertical="center" wrapText="1"/>
    </xf>
    <xf numFmtId="0" fontId="20" fillId="18" borderId="26" xfId="15" applyFont="1" applyFill="1" applyBorder="1" applyAlignment="1">
      <alignment horizontal="center" vertical="center" wrapText="1"/>
    </xf>
    <xf numFmtId="0" fontId="20" fillId="18" borderId="27" xfId="15" applyFont="1" applyFill="1" applyBorder="1" applyAlignment="1">
      <alignment horizontal="center" vertical="center" wrapText="1"/>
    </xf>
    <xf numFmtId="178" fontId="21" fillId="8" borderId="27" xfId="0" applyNumberFormat="1" applyFont="1" applyFill="1" applyBorder="1" applyAlignment="1">
      <alignment horizontal="center" vertical="center"/>
    </xf>
    <xf numFmtId="0" fontId="18" fillId="8" borderId="25" xfId="0" applyFont="1" applyFill="1" applyBorder="1" applyAlignment="1">
      <alignment horizontal="center" vertical="center"/>
    </xf>
    <xf numFmtId="0" fontId="18" fillId="8" borderId="26" xfId="0" applyFont="1" applyFill="1" applyBorder="1" applyAlignment="1">
      <alignment horizontal="center" vertical="center"/>
    </xf>
    <xf numFmtId="178" fontId="18" fillId="8" borderId="27" xfId="0" applyNumberFormat="1" applyFont="1" applyFill="1" applyBorder="1" applyAlignment="1">
      <alignment horizontal="center" vertical="center"/>
    </xf>
    <xf numFmtId="0" fontId="0" fillId="5" borderId="12" xfId="0" applyFill="1" applyBorder="1"/>
    <xf numFmtId="0" fontId="0" fillId="5" borderId="13" xfId="0" applyFill="1" applyBorder="1"/>
    <xf numFmtId="0" fontId="0" fillId="5" borderId="14" xfId="0" applyFill="1" applyBorder="1"/>
    <xf numFmtId="0" fontId="0" fillId="5" borderId="15" xfId="0" applyFill="1" applyBorder="1"/>
    <xf numFmtId="0" fontId="0" fillId="5" borderId="16" xfId="0" applyFill="1" applyBorder="1"/>
    <xf numFmtId="0" fontId="21" fillId="8" borderId="23" xfId="0" applyFont="1" applyFill="1" applyBorder="1" applyAlignment="1">
      <alignment vertical="center"/>
    </xf>
    <xf numFmtId="0" fontId="21" fillId="8" borderId="23" xfId="0" applyFont="1" applyFill="1" applyBorder="1" applyAlignment="1">
      <alignment horizontal="center" vertical="center"/>
    </xf>
    <xf numFmtId="0" fontId="0" fillId="5" borderId="24" xfId="0" applyFill="1" applyBorder="1"/>
    <xf numFmtId="0" fontId="20" fillId="8" borderId="23" xfId="0" applyFont="1" applyFill="1" applyBorder="1" applyAlignment="1">
      <alignment vertical="center"/>
    </xf>
    <xf numFmtId="0" fontId="23" fillId="8" borderId="23" xfId="0" applyFont="1" applyFill="1" applyBorder="1" applyAlignment="1">
      <alignment vertical="center"/>
    </xf>
    <xf numFmtId="0" fontId="0" fillId="5" borderId="20" xfId="0" applyFill="1" applyBorder="1" applyAlignment="1">
      <alignment vertical="center"/>
    </xf>
    <xf numFmtId="0" fontId="0" fillId="5" borderId="21" xfId="0" applyFill="1" applyBorder="1" applyAlignment="1">
      <alignment vertical="center"/>
    </xf>
    <xf numFmtId="0" fontId="25" fillId="8" borderId="0" xfId="0" applyFont="1" applyFill="1" applyBorder="1" applyAlignment="1">
      <alignment horizontal="center" vertical="center"/>
    </xf>
    <xf numFmtId="0" fontId="20" fillId="18" borderId="26" xfId="15" applyFont="1" applyFill="1" applyBorder="1" applyAlignment="1">
      <alignment horizontal="center" vertical="center"/>
    </xf>
    <xf numFmtId="176" fontId="21" fillId="8" borderId="26" xfId="13" applyNumberFormat="1" applyFont="1" applyFill="1" applyBorder="1" applyAlignment="1">
      <alignment vertical="center"/>
    </xf>
    <xf numFmtId="0" fontId="19" fillId="8" borderId="0" xfId="0" applyFont="1" applyFill="1" applyBorder="1" applyAlignment="1">
      <alignment horizontal="center" vertical="center"/>
    </xf>
    <xf numFmtId="0" fontId="25" fillId="8" borderId="0" xfId="0" applyFont="1" applyFill="1" applyBorder="1" applyAlignment="1">
      <alignment horizontal="left" vertical="center"/>
    </xf>
    <xf numFmtId="178" fontId="5" fillId="5" borderId="11" xfId="0" applyNumberFormat="1" applyFont="1" applyFill="1" applyBorder="1" applyAlignment="1">
      <alignment vertical="center"/>
    </xf>
    <xf numFmtId="178" fontId="5" fillId="5" borderId="13" xfId="0" applyNumberFormat="1" applyFont="1" applyFill="1" applyBorder="1" applyAlignment="1">
      <alignment vertical="center"/>
    </xf>
    <xf numFmtId="0" fontId="5" fillId="5" borderId="12" xfId="0" applyFont="1" applyFill="1" applyBorder="1" applyAlignment="1">
      <alignment horizontal="center" vertical="center"/>
    </xf>
    <xf numFmtId="0" fontId="5" fillId="5" borderId="13" xfId="0" applyFont="1" applyFill="1" applyBorder="1" applyAlignment="1">
      <alignment horizontal="center" vertical="center"/>
    </xf>
    <xf numFmtId="0" fontId="5" fillId="17" borderId="0" xfId="0" applyFont="1" applyFill="1" applyAlignment="1">
      <alignment horizontal="center" vertical="center"/>
    </xf>
    <xf numFmtId="176" fontId="5" fillId="5" borderId="26" xfId="13" applyNumberFormat="1" applyFont="1" applyFill="1" applyBorder="1" applyAlignment="1">
      <alignment vertical="center"/>
    </xf>
    <xf numFmtId="9" fontId="5" fillId="17" borderId="0" xfId="14" applyFont="1" applyFill="1" applyAlignment="1">
      <alignment vertical="center"/>
    </xf>
    <xf numFmtId="0" fontId="6" fillId="5" borderId="26" xfId="0" applyFont="1" applyFill="1" applyBorder="1" applyAlignment="1">
      <alignment horizontal="center" vertical="center" wrapText="1"/>
    </xf>
    <xf numFmtId="177" fontId="6" fillId="5" borderId="26" xfId="0" applyNumberFormat="1" applyFont="1" applyFill="1" applyBorder="1" applyAlignment="1">
      <alignment horizontal="right" vertical="center"/>
    </xf>
    <xf numFmtId="178" fontId="6" fillId="5" borderId="26" xfId="0" applyNumberFormat="1" applyFont="1" applyFill="1" applyBorder="1" applyAlignment="1">
      <alignment horizontal="right" vertical="center"/>
    </xf>
    <xf numFmtId="9" fontId="6" fillId="5" borderId="26" xfId="14" applyFont="1" applyFill="1" applyBorder="1" applyAlignment="1">
      <alignment horizontal="right" vertical="center"/>
    </xf>
    <xf numFmtId="178" fontId="6" fillId="5" borderId="27" xfId="0" applyNumberFormat="1" applyFont="1" applyFill="1" applyBorder="1" applyAlignment="1">
      <alignment horizontal="right" vertical="center"/>
    </xf>
    <xf numFmtId="0" fontId="32" fillId="5" borderId="23" xfId="0" applyFont="1" applyFill="1" applyBorder="1" applyAlignment="1">
      <alignment vertical="center"/>
    </xf>
    <xf numFmtId="0" fontId="32" fillId="5" borderId="0" xfId="0" applyFont="1" applyFill="1" applyBorder="1" applyAlignment="1">
      <alignment vertical="center"/>
    </xf>
    <xf numFmtId="0" fontId="5" fillId="5" borderId="0" xfId="0" applyFont="1" applyFill="1" applyBorder="1" applyAlignment="1">
      <alignment horizontal="left" vertical="center" wrapText="1"/>
    </xf>
    <xf numFmtId="9" fontId="5" fillId="5" borderId="0" xfId="14" applyFont="1" applyFill="1" applyBorder="1" applyAlignment="1">
      <alignment horizontal="left" vertical="center" wrapText="1"/>
    </xf>
    <xf numFmtId="9" fontId="5" fillId="5" borderId="0" xfId="14" applyFont="1" applyFill="1" applyBorder="1">
      <alignment vertical="center"/>
    </xf>
    <xf numFmtId="0" fontId="33" fillId="5" borderId="18" xfId="1" applyFont="1" applyFill="1" applyBorder="1" applyAlignment="1">
      <alignment horizontal="left"/>
    </xf>
    <xf numFmtId="0" fontId="26" fillId="5" borderId="18" xfId="1" applyFont="1" applyFill="1" applyBorder="1" applyAlignment="1">
      <alignment horizontal="left"/>
    </xf>
    <xf numFmtId="0" fontId="27" fillId="5" borderId="0" xfId="1" applyFont="1" applyFill="1" applyBorder="1" applyAlignment="1">
      <alignment horizontal="left" vertical="center"/>
    </xf>
    <xf numFmtId="1" fontId="5" fillId="5" borderId="26" xfId="0" applyNumberFormat="1" applyFont="1" applyFill="1" applyBorder="1" applyAlignment="1">
      <alignment vertical="center"/>
    </xf>
    <xf numFmtId="0" fontId="25" fillId="8" borderId="3" xfId="0" applyFont="1" applyFill="1" applyBorder="1" applyAlignment="1">
      <alignment horizontal="left" vertical="center"/>
    </xf>
    <xf numFmtId="0" fontId="25" fillId="8" borderId="6" xfId="0" applyFont="1" applyFill="1" applyBorder="1" applyAlignment="1">
      <alignment horizontal="left" vertical="center"/>
    </xf>
    <xf numFmtId="0" fontId="16" fillId="8" borderId="0" xfId="0" applyFont="1" applyFill="1" applyBorder="1" applyAlignment="1">
      <alignment horizontal="left" vertical="center"/>
    </xf>
    <xf numFmtId="0" fontId="29" fillId="8" borderId="23" xfId="0" applyFont="1" applyFill="1" applyBorder="1" applyAlignment="1">
      <alignment horizontal="left" vertical="center"/>
    </xf>
    <xf numFmtId="0" fontId="9" fillId="5" borderId="26" xfId="0" applyFont="1" applyFill="1" applyBorder="1" applyAlignment="1">
      <alignment vertical="center"/>
    </xf>
    <xf numFmtId="0" fontId="9" fillId="5" borderId="0" xfId="0" applyFont="1" applyFill="1" applyBorder="1" applyAlignment="1">
      <alignment vertical="center"/>
    </xf>
    <xf numFmtId="177" fontId="9" fillId="5" borderId="26" xfId="0" applyNumberFormat="1" applyFont="1" applyFill="1" applyBorder="1" applyAlignment="1">
      <alignment vertical="center"/>
    </xf>
    <xf numFmtId="0" fontId="29" fillId="5" borderId="29" xfId="0" applyFont="1" applyFill="1" applyBorder="1" applyAlignment="1">
      <alignment vertical="center"/>
    </xf>
    <xf numFmtId="176" fontId="9" fillId="5" borderId="26" xfId="2" applyNumberFormat="1" applyFont="1" applyFill="1" applyBorder="1">
      <alignment vertical="center"/>
    </xf>
    <xf numFmtId="178" fontId="9" fillId="5" borderId="26" xfId="0" applyNumberFormat="1" applyFont="1" applyFill="1" applyBorder="1" applyAlignment="1">
      <alignment vertical="center"/>
    </xf>
    <xf numFmtId="0" fontId="9" fillId="5" borderId="23" xfId="0" applyFont="1" applyFill="1" applyBorder="1" applyAlignment="1">
      <alignment vertical="center"/>
    </xf>
    <xf numFmtId="0" fontId="29" fillId="5" borderId="0" xfId="0" applyFont="1" applyFill="1" applyBorder="1" applyAlignment="1">
      <alignment horizontal="left" vertical="center"/>
    </xf>
    <xf numFmtId="0" fontId="9" fillId="5" borderId="0" xfId="0" applyNumberFormat="1" applyFont="1" applyFill="1" applyBorder="1" applyAlignment="1">
      <alignment vertical="center"/>
    </xf>
    <xf numFmtId="0" fontId="29" fillId="5" borderId="29" xfId="0" applyFont="1" applyFill="1" applyBorder="1" applyAlignment="1">
      <alignment horizontal="left" vertical="center"/>
    </xf>
    <xf numFmtId="0" fontId="19" fillId="8" borderId="24" xfId="0" applyFont="1" applyFill="1" applyBorder="1" applyAlignment="1">
      <alignment horizontal="center" vertical="center"/>
    </xf>
    <xf numFmtId="176" fontId="5" fillId="5" borderId="27" xfId="0" applyNumberFormat="1" applyFont="1" applyFill="1" applyBorder="1" applyAlignment="1">
      <alignment vertical="center"/>
    </xf>
    <xf numFmtId="0" fontId="25" fillId="8" borderId="42" xfId="0" applyFont="1" applyFill="1" applyBorder="1" applyAlignment="1">
      <alignment horizontal="left" vertical="center"/>
    </xf>
    <xf numFmtId="0" fontId="16" fillId="8" borderId="24" xfId="0" applyFont="1" applyFill="1" applyBorder="1" applyAlignment="1">
      <alignment horizontal="left" vertical="center"/>
    </xf>
    <xf numFmtId="0" fontId="16" fillId="8" borderId="24" xfId="0" applyFont="1" applyFill="1" applyBorder="1" applyAlignment="1">
      <alignment vertical="center"/>
    </xf>
    <xf numFmtId="0" fontId="0" fillId="5" borderId="22" xfId="0" applyFill="1" applyBorder="1" applyAlignment="1">
      <alignment vertical="center"/>
    </xf>
    <xf numFmtId="0" fontId="29" fillId="8" borderId="28" xfId="0" applyFont="1" applyFill="1" applyBorder="1" applyAlignment="1">
      <alignment horizontal="left" vertical="center"/>
    </xf>
    <xf numFmtId="0" fontId="29" fillId="8" borderId="29" xfId="0" applyFont="1" applyFill="1" applyBorder="1" applyAlignment="1">
      <alignment horizontal="left" vertical="center"/>
    </xf>
    <xf numFmtId="178" fontId="29" fillId="8" borderId="30" xfId="0" applyNumberFormat="1" applyFont="1" applyFill="1" applyBorder="1" applyAlignment="1">
      <alignment horizontal="right" vertical="center"/>
    </xf>
    <xf numFmtId="178" fontId="29" fillId="8" borderId="31" xfId="0" applyNumberFormat="1" applyFont="1" applyFill="1" applyBorder="1" applyAlignment="1">
      <alignment horizontal="right" vertical="center"/>
    </xf>
    <xf numFmtId="0" fontId="29" fillId="5" borderId="25" xfId="0" applyFont="1" applyFill="1" applyBorder="1" applyAlignment="1">
      <alignment horizontal="left" vertical="center"/>
    </xf>
    <xf numFmtId="0" fontId="29" fillId="5" borderId="26" xfId="0" applyFont="1" applyFill="1" applyBorder="1" applyAlignment="1">
      <alignment horizontal="left" vertical="center"/>
    </xf>
    <xf numFmtId="0" fontId="5" fillId="5" borderId="23" xfId="0" applyFont="1" applyFill="1" applyBorder="1" applyAlignment="1">
      <alignment horizontal="left" vertical="center"/>
    </xf>
    <xf numFmtId="0" fontId="5" fillId="5" borderId="0" xfId="0" applyFont="1" applyFill="1" applyBorder="1" applyAlignment="1">
      <alignment horizontal="left" vertical="center"/>
    </xf>
    <xf numFmtId="0" fontId="16" fillId="8" borderId="0" xfId="0" applyFont="1" applyFill="1" applyBorder="1" applyAlignment="1">
      <alignment horizontal="left" vertical="center"/>
    </xf>
    <xf numFmtId="0" fontId="16" fillId="8" borderId="24" xfId="0" applyFont="1" applyFill="1" applyBorder="1" applyAlignment="1">
      <alignment horizontal="left" vertical="center"/>
    </xf>
    <xf numFmtId="0" fontId="29" fillId="8" borderId="23" xfId="0" applyFont="1" applyFill="1" applyBorder="1" applyAlignment="1">
      <alignment horizontal="left" vertical="center"/>
    </xf>
    <xf numFmtId="0" fontId="21" fillId="8" borderId="0" xfId="0" applyFont="1" applyFill="1" applyBorder="1" applyAlignment="1">
      <alignment horizontal="center" vertical="center"/>
    </xf>
    <xf numFmtId="0" fontId="0" fillId="14" borderId="18" xfId="0" applyFill="1" applyBorder="1" applyAlignment="1">
      <alignment vertical="center"/>
    </xf>
    <xf numFmtId="0" fontId="18" fillId="8" borderId="62" xfId="0" applyFont="1" applyFill="1" applyBorder="1" applyAlignment="1">
      <alignment horizontal="center" vertical="center"/>
    </xf>
    <xf numFmtId="0" fontId="20" fillId="8" borderId="0" xfId="0" applyFont="1" applyFill="1" applyBorder="1" applyAlignment="1">
      <alignment vertical="center"/>
    </xf>
    <xf numFmtId="0" fontId="29" fillId="8" borderId="0" xfId="0" applyFont="1" applyFill="1" applyBorder="1" applyAlignment="1">
      <alignment horizontal="left" vertical="center"/>
    </xf>
    <xf numFmtId="0" fontId="49" fillId="6" borderId="1" xfId="0" applyFont="1" applyFill="1" applyBorder="1" applyAlignment="1">
      <alignment horizontal="center" vertical="center"/>
    </xf>
    <xf numFmtId="0" fontId="50" fillId="0" borderId="0" xfId="0" applyFont="1"/>
    <xf numFmtId="0" fontId="49" fillId="0" borderId="0" xfId="0" applyFont="1" applyFill="1" applyBorder="1" applyAlignment="1">
      <alignment vertical="center"/>
    </xf>
    <xf numFmtId="0" fontId="50" fillId="0" borderId="0" xfId="0" applyFont="1" applyFill="1"/>
    <xf numFmtId="0" fontId="51" fillId="11" borderId="89" xfId="0" applyFont="1" applyFill="1" applyBorder="1" applyAlignment="1">
      <alignment horizontal="center" vertical="center" shrinkToFit="1"/>
    </xf>
    <xf numFmtId="0" fontId="49" fillId="6" borderId="58" xfId="0" applyFont="1" applyFill="1" applyBorder="1" applyAlignment="1">
      <alignment horizontal="center" vertical="center" wrapText="1"/>
    </xf>
    <xf numFmtId="0" fontId="49" fillId="6" borderId="1" xfId="0" applyFont="1" applyFill="1" applyBorder="1" applyAlignment="1">
      <alignment horizontal="center" vertical="center" wrapText="1"/>
    </xf>
    <xf numFmtId="0" fontId="49" fillId="6" borderId="38" xfId="0" applyFont="1" applyFill="1" applyBorder="1" applyAlignment="1">
      <alignment horizontal="center" vertical="center"/>
    </xf>
    <xf numFmtId="43" fontId="50" fillId="0" borderId="0" xfId="13" applyFont="1" applyAlignment="1"/>
    <xf numFmtId="0" fontId="51" fillId="0" borderId="38" xfId="5" applyNumberFormat="1" applyFont="1" applyFill="1" applyBorder="1" applyAlignment="1">
      <alignment horizontal="center" vertical="center"/>
    </xf>
    <xf numFmtId="0" fontId="51" fillId="0" borderId="38" xfId="3" applyFont="1" applyFill="1" applyBorder="1" applyAlignment="1">
      <alignment horizontal="center" vertical="center"/>
    </xf>
    <xf numFmtId="0" fontId="50" fillId="5" borderId="38" xfId="0" applyFont="1" applyFill="1" applyBorder="1"/>
    <xf numFmtId="1" fontId="50" fillId="5" borderId="38" xfId="0" applyNumberFormat="1" applyFont="1" applyFill="1" applyBorder="1"/>
    <xf numFmtId="0" fontId="49" fillId="6" borderId="0" xfId="0" applyFont="1" applyFill="1"/>
    <xf numFmtId="0" fontId="49" fillId="6" borderId="0" xfId="0" applyFont="1" applyFill="1" applyBorder="1" applyAlignment="1">
      <alignment vertical="center"/>
    </xf>
    <xf numFmtId="0" fontId="53" fillId="0" borderId="38" xfId="1" applyFont="1" applyFill="1" applyBorder="1" applyAlignment="1">
      <alignment horizontal="center" vertical="center"/>
    </xf>
    <xf numFmtId="180" fontId="50" fillId="0" borderId="0" xfId="0" applyNumberFormat="1" applyFont="1" applyAlignment="1">
      <alignment vertical="center"/>
    </xf>
    <xf numFmtId="0" fontId="50" fillId="6" borderId="0" xfId="0" applyFont="1" applyFill="1"/>
    <xf numFmtId="43" fontId="50" fillId="0" borderId="0" xfId="13" applyNumberFormat="1" applyFont="1" applyAlignment="1"/>
    <xf numFmtId="0" fontId="49" fillId="0" borderId="38" xfId="1" applyFont="1" applyFill="1" applyBorder="1" applyAlignment="1">
      <alignment horizontal="center" vertical="center"/>
    </xf>
    <xf numFmtId="0" fontId="51" fillId="0" borderId="38" xfId="1" applyFont="1" applyFill="1" applyBorder="1" applyAlignment="1">
      <alignment horizontal="center" vertical="center"/>
    </xf>
    <xf numFmtId="0" fontId="49" fillId="0" borderId="38" xfId="0" applyFont="1" applyFill="1" applyBorder="1" applyAlignment="1">
      <alignment horizontal="center" vertical="center"/>
    </xf>
    <xf numFmtId="0" fontId="53" fillId="0" borderId="38" xfId="0" applyFont="1" applyFill="1" applyBorder="1" applyAlignment="1">
      <alignment horizontal="center" vertical="center"/>
    </xf>
    <xf numFmtId="0" fontId="51" fillId="0" borderId="40" xfId="5" applyNumberFormat="1" applyFont="1" applyFill="1" applyBorder="1" applyAlignment="1">
      <alignment horizontal="center" vertical="center"/>
    </xf>
    <xf numFmtId="0" fontId="49" fillId="0" borderId="46" xfId="0" applyFont="1" applyFill="1" applyBorder="1" applyAlignment="1">
      <alignment horizontal="center" vertical="center"/>
    </xf>
    <xf numFmtId="0" fontId="49" fillId="0" borderId="40" xfId="0" applyFont="1" applyFill="1" applyBorder="1" applyAlignment="1">
      <alignment horizontal="center" vertical="center"/>
    </xf>
    <xf numFmtId="0" fontId="51" fillId="0" borderId="38" xfId="3" applyNumberFormat="1" applyFont="1" applyFill="1" applyBorder="1" applyAlignment="1">
      <alignment horizontal="center" vertical="center"/>
    </xf>
    <xf numFmtId="0" fontId="49" fillId="0" borderId="40" xfId="1" applyFont="1" applyFill="1" applyBorder="1" applyAlignment="1">
      <alignment horizontal="center" vertical="center"/>
    </xf>
    <xf numFmtId="0" fontId="49" fillId="0" borderId="4" xfId="0" applyFont="1" applyFill="1" applyBorder="1" applyAlignment="1">
      <alignment horizontal="center" vertical="center"/>
    </xf>
    <xf numFmtId="0" fontId="51" fillId="0" borderId="4" xfId="0" applyFont="1" applyFill="1" applyBorder="1" applyAlignment="1">
      <alignment horizontal="center" vertical="center"/>
    </xf>
    <xf numFmtId="0" fontId="50" fillId="5" borderId="0" xfId="0" applyFont="1" applyFill="1"/>
    <xf numFmtId="0" fontId="51" fillId="0" borderId="38" xfId="6" applyFont="1" applyFill="1" applyBorder="1" applyAlignment="1">
      <alignment horizontal="center" vertical="center"/>
    </xf>
    <xf numFmtId="0" fontId="51" fillId="0" borderId="38" xfId="16" applyNumberFormat="1" applyFont="1" applyFill="1" applyBorder="1" applyAlignment="1" applyProtection="1">
      <alignment horizontal="center" vertical="center"/>
    </xf>
    <xf numFmtId="0" fontId="51" fillId="0" borderId="40" xfId="3" applyFont="1" applyFill="1" applyBorder="1" applyAlignment="1">
      <alignment horizontal="center" vertical="center"/>
    </xf>
    <xf numFmtId="0" fontId="51" fillId="0" borderId="4" xfId="3" applyFont="1" applyFill="1" applyBorder="1" applyAlignment="1">
      <alignment horizontal="center" vertical="center"/>
    </xf>
    <xf numFmtId="0" fontId="49" fillId="0" borderId="52" xfId="0" applyFont="1" applyFill="1" applyBorder="1" applyAlignment="1">
      <alignment horizontal="center" vertical="center"/>
    </xf>
    <xf numFmtId="0" fontId="49" fillId="0" borderId="5" xfId="0" applyFont="1" applyFill="1" applyBorder="1" applyAlignment="1">
      <alignment horizontal="center" vertical="center"/>
    </xf>
    <xf numFmtId="0" fontId="49" fillId="0" borderId="8" xfId="0" applyFont="1" applyFill="1" applyBorder="1" applyAlignment="1">
      <alignment horizontal="center" vertical="center"/>
    </xf>
    <xf numFmtId="0" fontId="52" fillId="0" borderId="38" xfId="1" applyFont="1" applyFill="1" applyBorder="1" applyAlignment="1">
      <alignment horizontal="center" vertical="center"/>
    </xf>
    <xf numFmtId="0" fontId="51" fillId="0" borderId="40" xfId="5" applyNumberFormat="1" applyFont="1" applyFill="1" applyBorder="1" applyAlignment="1">
      <alignment horizontal="center" vertical="center" shrinkToFit="1"/>
    </xf>
    <xf numFmtId="0" fontId="50" fillId="5" borderId="1" xfId="0" applyFont="1" applyFill="1" applyBorder="1"/>
    <xf numFmtId="0" fontId="50" fillId="5" borderId="58" xfId="0" applyFont="1" applyFill="1" applyBorder="1"/>
    <xf numFmtId="0" fontId="54" fillId="5" borderId="9" xfId="0" applyFont="1" applyFill="1" applyBorder="1" applyAlignment="1">
      <alignment vertical="center"/>
    </xf>
    <xf numFmtId="0" fontId="54" fillId="5" borderId="10" xfId="0" applyFont="1" applyFill="1" applyBorder="1" applyAlignment="1">
      <alignment vertical="center"/>
    </xf>
    <xf numFmtId="178" fontId="54" fillId="5" borderId="10" xfId="0" applyNumberFormat="1" applyFont="1" applyFill="1" applyBorder="1" applyAlignment="1">
      <alignment vertical="center"/>
    </xf>
    <xf numFmtId="0" fontId="54" fillId="5" borderId="11" xfId="0" applyFont="1" applyFill="1" applyBorder="1" applyAlignment="1">
      <alignment vertical="center"/>
    </xf>
    <xf numFmtId="0" fontId="54" fillId="17" borderId="0" xfId="0" applyFont="1" applyFill="1" applyAlignment="1">
      <alignment vertical="center"/>
    </xf>
    <xf numFmtId="0" fontId="54" fillId="5" borderId="12" xfId="0" applyFont="1" applyFill="1" applyBorder="1" applyAlignment="1">
      <alignment vertical="center"/>
    </xf>
    <xf numFmtId="0" fontId="55" fillId="14" borderId="17" xfId="0" applyFont="1" applyFill="1" applyBorder="1" applyAlignment="1">
      <alignment vertical="center"/>
    </xf>
    <xf numFmtId="0" fontId="55" fillId="15" borderId="18" xfId="0" applyFont="1" applyFill="1" applyBorder="1" applyAlignment="1">
      <alignment vertical="center"/>
    </xf>
    <xf numFmtId="0" fontId="55" fillId="16" borderId="18" xfId="0" applyFont="1" applyFill="1" applyBorder="1" applyAlignment="1">
      <alignment vertical="center" shrinkToFit="1"/>
    </xf>
    <xf numFmtId="0" fontId="55" fillId="10" borderId="18" xfId="0" applyFont="1" applyFill="1" applyBorder="1" applyAlignment="1">
      <alignment vertical="center"/>
    </xf>
    <xf numFmtId="0" fontId="55" fillId="7" borderId="18" xfId="0" applyFont="1" applyFill="1" applyBorder="1" applyAlignment="1">
      <alignment vertical="center"/>
    </xf>
    <xf numFmtId="0" fontId="55" fillId="6" borderId="18" xfId="0" applyFont="1" applyFill="1" applyBorder="1" applyAlignment="1">
      <alignment vertical="center"/>
    </xf>
    <xf numFmtId="0" fontId="55" fillId="12" borderId="18" xfId="0" applyFont="1" applyFill="1" applyBorder="1" applyAlignment="1">
      <alignment vertical="center"/>
    </xf>
    <xf numFmtId="0" fontId="55" fillId="13" borderId="18" xfId="0" applyFont="1" applyFill="1" applyBorder="1" applyAlignment="1">
      <alignment vertical="center"/>
    </xf>
    <xf numFmtId="0" fontId="55" fillId="13" borderId="19" xfId="0" applyFont="1" applyFill="1" applyBorder="1" applyAlignment="1">
      <alignment vertical="center"/>
    </xf>
    <xf numFmtId="0" fontId="54" fillId="5" borderId="13" xfId="0" applyFont="1" applyFill="1" applyBorder="1" applyAlignment="1">
      <alignment vertical="center"/>
    </xf>
    <xf numFmtId="0" fontId="54" fillId="5" borderId="17" xfId="0" applyFont="1" applyFill="1" applyBorder="1" applyAlignment="1">
      <alignment vertical="center"/>
    </xf>
    <xf numFmtId="0" fontId="54" fillId="5" borderId="18" xfId="0" applyFont="1" applyFill="1" applyBorder="1" applyAlignment="1">
      <alignment vertical="center"/>
    </xf>
    <xf numFmtId="178" fontId="54" fillId="5" borderId="18" xfId="0" applyNumberFormat="1" applyFont="1" applyFill="1" applyBorder="1" applyAlignment="1">
      <alignment vertical="center"/>
    </xf>
    <xf numFmtId="0" fontId="54" fillId="5" borderId="19" xfId="0" applyFont="1" applyFill="1" applyBorder="1" applyAlignment="1">
      <alignment vertical="center"/>
    </xf>
    <xf numFmtId="0" fontId="54" fillId="5" borderId="23" xfId="0" applyFont="1" applyFill="1" applyBorder="1" applyAlignment="1">
      <alignment vertical="center"/>
    </xf>
    <xf numFmtId="0" fontId="57" fillId="8" borderId="0" xfId="0" applyFont="1" applyFill="1" applyBorder="1" applyAlignment="1">
      <alignment horizontal="center" vertical="center"/>
    </xf>
    <xf numFmtId="0" fontId="57" fillId="8" borderId="3" xfId="0" applyFont="1" applyFill="1" applyBorder="1" applyAlignment="1">
      <alignment horizontal="left" vertical="center"/>
    </xf>
    <xf numFmtId="0" fontId="58" fillId="8" borderId="0" xfId="0" applyFont="1" applyFill="1" applyBorder="1" applyAlignment="1">
      <alignment horizontal="center" vertical="center"/>
    </xf>
    <xf numFmtId="0" fontId="57" fillId="8" borderId="0" xfId="0" applyFont="1" applyFill="1" applyBorder="1" applyAlignment="1">
      <alignment vertical="center"/>
    </xf>
    <xf numFmtId="0" fontId="54" fillId="5" borderId="0" xfId="0" applyFont="1" applyFill="1" applyBorder="1" applyAlignment="1">
      <alignment vertical="center"/>
    </xf>
    <xf numFmtId="0" fontId="57" fillId="8" borderId="24" xfId="0" applyFont="1" applyFill="1" applyBorder="1" applyAlignment="1">
      <alignment vertical="center"/>
    </xf>
    <xf numFmtId="0" fontId="57" fillId="8" borderId="6" xfId="0" applyFont="1" applyFill="1" applyBorder="1" applyAlignment="1">
      <alignment horizontal="left" vertical="center"/>
    </xf>
    <xf numFmtId="178" fontId="54" fillId="5" borderId="0" xfId="0" applyNumberFormat="1" applyFont="1" applyFill="1" applyBorder="1" applyAlignment="1">
      <alignment vertical="center"/>
    </xf>
    <xf numFmtId="0" fontId="54" fillId="5" borderId="24" xfId="0" applyFont="1" applyFill="1" applyBorder="1" applyAlignment="1">
      <alignment vertical="center"/>
    </xf>
    <xf numFmtId="0" fontId="59" fillId="5" borderId="12" xfId="0" applyFont="1" applyFill="1" applyBorder="1" applyAlignment="1">
      <alignment horizontal="center" vertical="center"/>
    </xf>
    <xf numFmtId="0" fontId="59" fillId="9" borderId="25" xfId="0" applyFont="1" applyFill="1" applyBorder="1" applyAlignment="1">
      <alignment horizontal="center" vertical="center"/>
    </xf>
    <xf numFmtId="0" fontId="59" fillId="9" borderId="26" xfId="0" applyFont="1" applyFill="1" applyBorder="1" applyAlignment="1">
      <alignment horizontal="center" vertical="center" shrinkToFit="1"/>
    </xf>
    <xf numFmtId="0" fontId="59" fillId="9" borderId="26" xfId="0" applyFont="1" applyFill="1" applyBorder="1" applyAlignment="1">
      <alignment horizontal="center" vertical="center" wrapText="1"/>
    </xf>
    <xf numFmtId="178" fontId="59" fillId="9" borderId="26" xfId="0" applyNumberFormat="1" applyFont="1" applyFill="1" applyBorder="1" applyAlignment="1">
      <alignment horizontal="center" vertical="center" wrapText="1"/>
    </xf>
    <xf numFmtId="0" fontId="59" fillId="9" borderId="26" xfId="0" applyFont="1" applyFill="1" applyBorder="1" applyAlignment="1">
      <alignment horizontal="center" vertical="center"/>
    </xf>
    <xf numFmtId="0" fontId="59" fillId="9" borderId="27" xfId="0" applyFont="1" applyFill="1" applyBorder="1" applyAlignment="1">
      <alignment horizontal="center" vertical="center" wrapText="1"/>
    </xf>
    <xf numFmtId="0" fontId="59" fillId="5" borderId="13" xfId="0" applyFont="1" applyFill="1" applyBorder="1" applyAlignment="1">
      <alignment horizontal="center" vertical="center"/>
    </xf>
    <xf numFmtId="0" fontId="59" fillId="17" borderId="0" xfId="0" applyFont="1" applyFill="1" applyAlignment="1">
      <alignment horizontal="center" vertical="center"/>
    </xf>
    <xf numFmtId="0" fontId="54" fillId="5" borderId="25" xfId="0" applyFont="1" applyFill="1" applyBorder="1" applyAlignment="1">
      <alignment horizontal="center" vertical="center"/>
    </xf>
    <xf numFmtId="0" fontId="54" fillId="5" borderId="26" xfId="0" applyFont="1" applyFill="1" applyBorder="1" applyAlignment="1">
      <alignment horizontal="center" vertical="center" shrinkToFit="1"/>
    </xf>
    <xf numFmtId="0" fontId="54" fillId="5" borderId="26" xfId="0" applyFont="1" applyFill="1" applyBorder="1" applyAlignment="1">
      <alignment vertical="center"/>
    </xf>
    <xf numFmtId="178" fontId="54" fillId="5" borderId="26" xfId="0" applyNumberFormat="1" applyFont="1" applyFill="1" applyBorder="1" applyAlignment="1">
      <alignment vertical="center"/>
    </xf>
    <xf numFmtId="9" fontId="54" fillId="5" borderId="26" xfId="0" applyNumberFormat="1" applyFont="1" applyFill="1" applyBorder="1" applyAlignment="1">
      <alignment vertical="center"/>
    </xf>
    <xf numFmtId="178" fontId="54" fillId="5" borderId="27" xfId="0" applyNumberFormat="1" applyFont="1" applyFill="1" applyBorder="1" applyAlignment="1">
      <alignment vertical="center"/>
    </xf>
    <xf numFmtId="0" fontId="59" fillId="5" borderId="25" xfId="0" applyFont="1" applyFill="1" applyBorder="1" applyAlignment="1">
      <alignment horizontal="center" vertical="center"/>
    </xf>
    <xf numFmtId="0" fontId="59" fillId="5" borderId="26" xfId="0" applyFont="1" applyFill="1" applyBorder="1" applyAlignment="1">
      <alignment horizontal="center" vertical="center"/>
    </xf>
    <xf numFmtId="0" fontId="59" fillId="5" borderId="26" xfId="0" applyFont="1" applyFill="1" applyBorder="1" applyAlignment="1">
      <alignment vertical="center"/>
    </xf>
    <xf numFmtId="178" fontId="59" fillId="5" borderId="26" xfId="0" applyNumberFormat="1" applyFont="1" applyFill="1" applyBorder="1" applyAlignment="1">
      <alignment vertical="center"/>
    </xf>
    <xf numFmtId="9" fontId="59" fillId="5" borderId="26" xfId="0" applyNumberFormat="1" applyFont="1" applyFill="1" applyBorder="1" applyAlignment="1">
      <alignment vertical="center"/>
    </xf>
    <xf numFmtId="178" fontId="59" fillId="5" borderId="27" xfId="0" applyNumberFormat="1" applyFont="1" applyFill="1" applyBorder="1" applyAlignment="1">
      <alignment vertical="center"/>
    </xf>
    <xf numFmtId="0" fontId="60" fillId="5" borderId="25" xfId="0" applyFont="1" applyFill="1" applyBorder="1" applyAlignment="1" applyProtection="1">
      <alignment vertical="center"/>
    </xf>
    <xf numFmtId="0" fontId="60" fillId="5" borderId="26" xfId="0" applyFont="1" applyFill="1" applyBorder="1" applyAlignment="1" applyProtection="1">
      <alignment vertical="center"/>
    </xf>
    <xf numFmtId="0" fontId="60" fillId="5" borderId="26" xfId="0" applyFont="1" applyFill="1" applyBorder="1" applyAlignment="1" applyProtection="1">
      <alignment horizontal="right" vertical="center"/>
    </xf>
    <xf numFmtId="0" fontId="60" fillId="5" borderId="29" xfId="0" applyFont="1" applyFill="1" applyBorder="1" applyAlignment="1" applyProtection="1">
      <alignment horizontal="left" vertical="center"/>
    </xf>
    <xf numFmtId="178" fontId="60" fillId="5" borderId="26" xfId="0" applyNumberFormat="1" applyFont="1" applyFill="1" applyBorder="1" applyAlignment="1" applyProtection="1">
      <alignment horizontal="right" vertical="center"/>
    </xf>
    <xf numFmtId="0" fontId="60" fillId="5" borderId="33" xfId="0" applyFont="1" applyFill="1" applyBorder="1" applyAlignment="1" applyProtection="1">
      <alignment horizontal="center" vertical="center"/>
    </xf>
    <xf numFmtId="178" fontId="60" fillId="5" borderId="31" xfId="0" applyNumberFormat="1" applyFont="1" applyFill="1" applyBorder="1" applyAlignment="1" applyProtection="1">
      <alignment horizontal="right" vertical="center"/>
    </xf>
    <xf numFmtId="0" fontId="59" fillId="5" borderId="0" xfId="0" applyFont="1" applyFill="1" applyBorder="1" applyAlignment="1" applyProtection="1">
      <alignment horizontal="left" vertical="center" wrapText="1"/>
    </xf>
    <xf numFmtId="0" fontId="59" fillId="5" borderId="24" xfId="0" applyFont="1" applyFill="1" applyBorder="1" applyAlignment="1" applyProtection="1">
      <alignment horizontal="left" vertical="center" wrapText="1"/>
    </xf>
    <xf numFmtId="0" fontId="59" fillId="5" borderId="23" xfId="0" applyFont="1" applyFill="1" applyBorder="1" applyAlignment="1" applyProtection="1">
      <alignment horizontal="left" vertical="center" wrapText="1"/>
    </xf>
    <xf numFmtId="0" fontId="54" fillId="5" borderId="0" xfId="0" applyFont="1" applyFill="1" applyBorder="1" applyAlignment="1" applyProtection="1">
      <alignment horizontal="left" vertical="center"/>
    </xf>
    <xf numFmtId="0" fontId="54" fillId="5" borderId="24" xfId="0" applyFont="1" applyFill="1" applyBorder="1" applyAlignment="1" applyProtection="1">
      <alignment horizontal="left" vertical="center"/>
    </xf>
    <xf numFmtId="0" fontId="54" fillId="5" borderId="23" xfId="0" applyFont="1" applyFill="1" applyBorder="1" applyAlignment="1" applyProtection="1">
      <alignment horizontal="left" vertical="center"/>
    </xf>
    <xf numFmtId="0" fontId="54" fillId="5" borderId="0" xfId="0" applyFont="1" applyFill="1" applyBorder="1" applyAlignment="1" applyProtection="1">
      <alignment vertical="center"/>
    </xf>
    <xf numFmtId="0" fontId="54" fillId="5" borderId="24" xfId="0" applyFont="1" applyFill="1" applyBorder="1" applyAlignment="1" applyProtection="1">
      <alignment vertical="center"/>
    </xf>
    <xf numFmtId="0" fontId="54" fillId="5" borderId="23" xfId="0" applyFont="1" applyFill="1" applyBorder="1" applyAlignment="1" applyProtection="1">
      <alignment horizontal="right" vertical="center"/>
    </xf>
    <xf numFmtId="0" fontId="54" fillId="5" borderId="0" xfId="0" applyFont="1" applyFill="1" applyBorder="1" applyAlignment="1" applyProtection="1">
      <alignment horizontal="right" vertical="center"/>
    </xf>
    <xf numFmtId="0" fontId="54" fillId="5" borderId="0" xfId="0" applyFont="1" applyFill="1" applyBorder="1" applyAlignment="1" applyProtection="1">
      <alignment vertical="center" shrinkToFit="1"/>
    </xf>
    <xf numFmtId="0" fontId="54" fillId="5" borderId="20" xfId="0" applyFont="1" applyFill="1" applyBorder="1" applyAlignment="1">
      <alignment vertical="center"/>
    </xf>
    <xf numFmtId="0" fontId="54" fillId="5" borderId="21" xfId="0" applyFont="1" applyFill="1" applyBorder="1" applyAlignment="1">
      <alignment vertical="center"/>
    </xf>
    <xf numFmtId="178" fontId="54" fillId="5" borderId="21" xfId="0" applyNumberFormat="1" applyFont="1" applyFill="1" applyBorder="1" applyAlignment="1">
      <alignment vertical="center"/>
    </xf>
    <xf numFmtId="0" fontId="54" fillId="5" borderId="21" xfId="0" applyFont="1" applyFill="1" applyBorder="1" applyAlignment="1" applyProtection="1">
      <alignment vertical="center"/>
    </xf>
    <xf numFmtId="0" fontId="54" fillId="5" borderId="22" xfId="0" applyFont="1" applyFill="1" applyBorder="1" applyAlignment="1">
      <alignment vertical="center"/>
    </xf>
    <xf numFmtId="0" fontId="54" fillId="5" borderId="14" xfId="0" applyFont="1" applyFill="1" applyBorder="1" applyAlignment="1">
      <alignment vertical="center"/>
    </xf>
    <xf numFmtId="0" fontId="54" fillId="5" borderId="15" xfId="0" applyFont="1" applyFill="1" applyBorder="1" applyAlignment="1">
      <alignment vertical="center"/>
    </xf>
    <xf numFmtId="178" fontId="54" fillId="5" borderId="15" xfId="0" applyNumberFormat="1" applyFont="1" applyFill="1" applyBorder="1" applyAlignment="1">
      <alignment vertical="center"/>
    </xf>
    <xf numFmtId="0" fontId="54" fillId="5" borderId="16" xfId="0" applyFont="1" applyFill="1" applyBorder="1" applyAlignment="1">
      <alignment vertical="center"/>
    </xf>
    <xf numFmtId="178" fontId="54" fillId="17" borderId="0" xfId="0" applyNumberFormat="1" applyFont="1" applyFill="1" applyAlignment="1">
      <alignment vertical="center"/>
    </xf>
    <xf numFmtId="0" fontId="62" fillId="5" borderId="0" xfId="1" applyFont="1" applyFill="1" applyBorder="1" applyAlignment="1">
      <alignment horizontal="center" vertical="center"/>
    </xf>
    <xf numFmtId="0" fontId="63" fillId="5" borderId="0" xfId="1" applyFont="1" applyFill="1" applyBorder="1" applyAlignment="1">
      <alignment horizontal="left" vertical="center"/>
    </xf>
    <xf numFmtId="0" fontId="63" fillId="5" borderId="0" xfId="1" applyFont="1" applyFill="1" applyBorder="1" applyAlignment="1">
      <alignment vertical="center"/>
    </xf>
    <xf numFmtId="0" fontId="63" fillId="5" borderId="0" xfId="1" applyFont="1" applyFill="1" applyBorder="1" applyAlignment="1">
      <alignment horizontal="center" vertical="center"/>
    </xf>
    <xf numFmtId="0" fontId="63" fillId="5" borderId="0" xfId="1" applyFont="1" applyFill="1" applyBorder="1" applyAlignment="1">
      <alignment vertical="center" shrinkToFit="1"/>
    </xf>
    <xf numFmtId="14" fontId="63" fillId="5" borderId="0" xfId="1" applyNumberFormat="1" applyFont="1" applyFill="1" applyBorder="1" applyAlignment="1">
      <alignment vertical="center"/>
    </xf>
    <xf numFmtId="176" fontId="63" fillId="5" borderId="0" xfId="2" applyNumberFormat="1" applyFont="1" applyFill="1" applyBorder="1" applyAlignment="1">
      <alignment horizontal="right" vertical="center"/>
    </xf>
    <xf numFmtId="43" fontId="63" fillId="5" borderId="0" xfId="13" applyNumberFormat="1" applyFont="1" applyFill="1" applyBorder="1" applyAlignment="1">
      <alignment horizontal="right" vertical="center"/>
    </xf>
    <xf numFmtId="43" fontId="63" fillId="5" borderId="0" xfId="2" applyNumberFormat="1" applyFont="1" applyFill="1" applyBorder="1" applyAlignment="1">
      <alignment horizontal="right" vertical="center"/>
    </xf>
    <xf numFmtId="176" fontId="63" fillId="5" borderId="0" xfId="13" applyNumberFormat="1" applyFont="1" applyFill="1" applyBorder="1" applyAlignment="1">
      <alignment vertical="center"/>
    </xf>
    <xf numFmtId="0" fontId="64" fillId="5" borderId="0" xfId="1" applyFont="1" applyFill="1" applyBorder="1" applyAlignment="1">
      <alignment horizontal="left" vertical="center" shrinkToFit="1"/>
    </xf>
    <xf numFmtId="0" fontId="65" fillId="5" borderId="0" xfId="1" applyFont="1" applyFill="1" applyAlignment="1">
      <alignment vertical="center"/>
    </xf>
    <xf numFmtId="0" fontId="66" fillId="0" borderId="0" xfId="1" applyFont="1">
      <alignment vertical="center"/>
    </xf>
    <xf numFmtId="0" fontId="67" fillId="5" borderId="0" xfId="1" applyFont="1" applyFill="1" applyBorder="1" applyAlignment="1">
      <alignment horizontal="center" vertical="center"/>
    </xf>
    <xf numFmtId="0" fontId="67" fillId="5" borderId="0" xfId="1" applyFont="1" applyFill="1" applyBorder="1" applyAlignment="1">
      <alignment horizontal="left" vertical="center"/>
    </xf>
    <xf numFmtId="0" fontId="67" fillId="5" borderId="0" xfId="1" applyFont="1" applyFill="1" applyBorder="1" applyAlignment="1">
      <alignment horizontal="center" vertical="center" shrinkToFit="1"/>
    </xf>
    <xf numFmtId="14" fontId="67" fillId="5" borderId="0" xfId="1" applyNumberFormat="1" applyFont="1" applyFill="1" applyBorder="1" applyAlignment="1">
      <alignment horizontal="left" vertical="center"/>
    </xf>
    <xf numFmtId="176" fontId="67" fillId="5" borderId="0" xfId="2" applyNumberFormat="1" applyFont="1" applyFill="1" applyBorder="1" applyAlignment="1">
      <alignment horizontal="right" vertical="center"/>
    </xf>
    <xf numFmtId="43" fontId="67" fillId="5" borderId="0" xfId="13" applyNumberFormat="1" applyFont="1" applyFill="1" applyBorder="1" applyAlignment="1">
      <alignment horizontal="right" vertical="center"/>
    </xf>
    <xf numFmtId="43" fontId="67" fillId="5" borderId="0" xfId="2" applyNumberFormat="1" applyFont="1" applyFill="1" applyBorder="1" applyAlignment="1">
      <alignment horizontal="right" vertical="center"/>
    </xf>
    <xf numFmtId="0" fontId="67" fillId="5" borderId="0" xfId="1" applyFont="1" applyFill="1" applyBorder="1" applyAlignment="1">
      <alignment vertical="center"/>
    </xf>
    <xf numFmtId="176" fontId="67" fillId="5" borderId="0" xfId="13" applyNumberFormat="1" applyFont="1" applyFill="1" applyBorder="1" applyAlignment="1">
      <alignment vertical="center"/>
    </xf>
    <xf numFmtId="177" fontId="67" fillId="5" borderId="0" xfId="1" applyNumberFormat="1" applyFont="1" applyFill="1" applyBorder="1" applyAlignment="1">
      <alignment horizontal="center" vertical="center"/>
    </xf>
    <xf numFmtId="0" fontId="68" fillId="5" borderId="0" xfId="1" applyFont="1" applyFill="1" applyBorder="1" applyAlignment="1">
      <alignment horizontal="center" vertical="center"/>
    </xf>
    <xf numFmtId="0" fontId="67" fillId="5" borderId="0" xfId="1" applyFont="1" applyFill="1" applyBorder="1" applyAlignment="1">
      <alignment horizontal="left" vertical="center" shrinkToFit="1"/>
    </xf>
    <xf numFmtId="0" fontId="67" fillId="5" borderId="0" xfId="1" applyFont="1" applyFill="1" applyBorder="1" applyAlignment="1">
      <alignment vertical="center" shrinkToFit="1"/>
    </xf>
    <xf numFmtId="0" fontId="69" fillId="5" borderId="0" xfId="1" applyFont="1" applyFill="1" applyAlignment="1">
      <alignment vertical="center"/>
    </xf>
    <xf numFmtId="0" fontId="70" fillId="19" borderId="58" xfId="1" applyFont="1" applyFill="1" applyBorder="1" applyAlignment="1">
      <alignment horizontal="center" vertical="center" wrapText="1"/>
    </xf>
    <xf numFmtId="0" fontId="71" fillId="19" borderId="58" xfId="0" applyFont="1" applyFill="1" applyBorder="1" applyAlignment="1">
      <alignment horizontal="center" vertical="center" wrapText="1"/>
    </xf>
    <xf numFmtId="0" fontId="66" fillId="0" borderId="0" xfId="1" applyFont="1" applyBorder="1">
      <alignment vertical="center"/>
    </xf>
    <xf numFmtId="0" fontId="72" fillId="0" borderId="38" xfId="4" applyFont="1" applyFill="1" applyBorder="1" applyAlignment="1">
      <alignment horizontal="center" vertical="center"/>
    </xf>
    <xf numFmtId="0" fontId="69" fillId="0" borderId="38" xfId="1" applyFont="1" applyFill="1" applyBorder="1" applyAlignment="1">
      <alignment horizontal="center" vertical="center" shrinkToFit="1"/>
    </xf>
    <xf numFmtId="0" fontId="72" fillId="0" borderId="38" xfId="3" applyFont="1" applyFill="1" applyBorder="1" applyAlignment="1">
      <alignment horizontal="center" vertical="center" shrinkToFit="1"/>
    </xf>
    <xf numFmtId="0" fontId="73" fillId="0" borderId="38" xfId="1" applyFont="1" applyFill="1" applyBorder="1" applyAlignment="1">
      <alignment horizontal="center" vertical="center" shrinkToFit="1"/>
    </xf>
    <xf numFmtId="0" fontId="72" fillId="0" borderId="38" xfId="4" applyFont="1" applyFill="1" applyBorder="1" applyAlignment="1">
      <alignment horizontal="left" vertical="center" shrinkToFit="1"/>
    </xf>
    <xf numFmtId="0" fontId="72" fillId="0" borderId="38" xfId="4" applyFont="1" applyFill="1" applyBorder="1" applyAlignment="1">
      <alignment horizontal="center" vertical="center" shrinkToFit="1"/>
    </xf>
    <xf numFmtId="0" fontId="72" fillId="0" borderId="38" xfId="3" applyNumberFormat="1" applyFont="1" applyFill="1" applyBorder="1" applyAlignment="1">
      <alignment horizontal="center" vertical="center" shrinkToFit="1"/>
    </xf>
    <xf numFmtId="0" fontId="67" fillId="0" borderId="38" xfId="3" applyFont="1" applyFill="1" applyBorder="1" applyAlignment="1">
      <alignment horizontal="center" vertical="center" shrinkToFit="1"/>
    </xf>
    <xf numFmtId="0" fontId="67" fillId="0" borderId="58" xfId="3" applyFont="1" applyFill="1" applyBorder="1" applyAlignment="1">
      <alignment horizontal="center" vertical="center" shrinkToFit="1"/>
    </xf>
    <xf numFmtId="0" fontId="67" fillId="0" borderId="56" xfId="3" applyFont="1" applyFill="1" applyBorder="1" applyAlignment="1">
      <alignment horizontal="left" vertical="center" shrinkToFit="1"/>
    </xf>
    <xf numFmtId="0" fontId="69" fillId="0" borderId="38" xfId="4" applyFont="1" applyFill="1" applyBorder="1" applyAlignment="1">
      <alignment horizontal="center" vertical="center" shrinkToFit="1"/>
    </xf>
    <xf numFmtId="14" fontId="69" fillId="0" borderId="90" xfId="4" applyNumberFormat="1" applyFont="1" applyFill="1" applyBorder="1" applyAlignment="1">
      <alignment horizontal="center" vertical="center" shrinkToFit="1"/>
    </xf>
    <xf numFmtId="0" fontId="72" fillId="0" borderId="38" xfId="5" applyNumberFormat="1" applyFont="1" applyFill="1" applyBorder="1" applyAlignment="1">
      <alignment horizontal="right" vertical="center" shrinkToFit="1"/>
    </xf>
    <xf numFmtId="43" fontId="72" fillId="0" borderId="38" xfId="13" applyNumberFormat="1" applyFont="1" applyFill="1" applyBorder="1" applyAlignment="1">
      <alignment horizontal="right" vertical="center" shrinkToFit="1"/>
    </xf>
    <xf numFmtId="176" fontId="72" fillId="0" borderId="38" xfId="2" applyNumberFormat="1" applyFont="1" applyFill="1" applyBorder="1" applyAlignment="1">
      <alignment horizontal="right" vertical="center" shrinkToFit="1"/>
    </xf>
    <xf numFmtId="43" fontId="72" fillId="0" borderId="38" xfId="2" applyNumberFormat="1" applyFont="1" applyFill="1" applyBorder="1" applyAlignment="1">
      <alignment horizontal="right" vertical="center" shrinkToFit="1"/>
    </xf>
    <xf numFmtId="0" fontId="72" fillId="0" borderId="38" xfId="3" applyNumberFormat="1" applyFont="1" applyFill="1" applyBorder="1" applyAlignment="1">
      <alignment vertical="center" shrinkToFit="1"/>
    </xf>
    <xf numFmtId="0" fontId="72" fillId="0" borderId="38" xfId="13" applyNumberFormat="1" applyFont="1" applyFill="1" applyBorder="1" applyAlignment="1">
      <alignment vertical="center" shrinkToFit="1"/>
    </xf>
    <xf numFmtId="177" fontId="72" fillId="0" borderId="56" xfId="3" applyNumberFormat="1" applyFont="1" applyFill="1" applyBorder="1" applyAlignment="1">
      <alignment horizontal="center" vertical="center" shrinkToFit="1"/>
    </xf>
    <xf numFmtId="0" fontId="73" fillId="0" borderId="38" xfId="3" applyNumberFormat="1" applyFont="1" applyFill="1" applyBorder="1" applyAlignment="1">
      <alignment horizontal="center" vertical="center" shrinkToFit="1"/>
    </xf>
    <xf numFmtId="0" fontId="72" fillId="0" borderId="56" xfId="3" applyNumberFormat="1" applyFont="1" applyFill="1" applyBorder="1" applyAlignment="1">
      <alignment horizontal="center" vertical="center" shrinkToFit="1"/>
    </xf>
    <xf numFmtId="0" fontId="72" fillId="0" borderId="38" xfId="3" applyNumberFormat="1" applyFont="1" applyFill="1" applyBorder="1" applyAlignment="1">
      <alignment horizontal="left" vertical="center" shrinkToFit="1"/>
    </xf>
    <xf numFmtId="0" fontId="72" fillId="0" borderId="38" xfId="1" applyFont="1" applyFill="1" applyBorder="1" applyAlignment="1">
      <alignment horizontal="center" vertical="center" shrinkToFit="1"/>
    </xf>
    <xf numFmtId="0" fontId="72" fillId="0" borderId="38" xfId="1" applyFont="1" applyFill="1" applyBorder="1" applyAlignment="1">
      <alignment horizontal="left" vertical="center" shrinkToFit="1"/>
    </xf>
    <xf numFmtId="1" fontId="72" fillId="0" borderId="38" xfId="1" applyNumberFormat="1" applyFont="1" applyFill="1" applyBorder="1" applyAlignment="1">
      <alignment horizontal="center" vertical="center" shrinkToFit="1"/>
    </xf>
    <xf numFmtId="0" fontId="72" fillId="0" borderId="38" xfId="1" applyFont="1" applyFill="1" applyBorder="1" applyAlignment="1">
      <alignment vertical="center" shrinkToFit="1"/>
    </xf>
    <xf numFmtId="0" fontId="73" fillId="0" borderId="38" xfId="1" applyFont="1" applyFill="1" applyBorder="1" applyAlignment="1">
      <alignment horizontal="left" vertical="center" shrinkToFit="1"/>
    </xf>
    <xf numFmtId="0" fontId="72" fillId="0" borderId="38" xfId="1" applyFont="1" applyFill="1" applyBorder="1" applyAlignment="1">
      <alignment horizontal="left" vertical="center"/>
    </xf>
    <xf numFmtId="0" fontId="72" fillId="0" borderId="38" xfId="1" applyFont="1" applyFill="1" applyBorder="1" applyAlignment="1">
      <alignment vertical="center"/>
    </xf>
    <xf numFmtId="0" fontId="74" fillId="0" borderId="0" xfId="1" applyFont="1">
      <alignment vertical="center"/>
    </xf>
    <xf numFmtId="0" fontId="73" fillId="0" borderId="38" xfId="13" applyNumberFormat="1" applyFont="1" applyFill="1" applyBorder="1" applyAlignment="1">
      <alignment vertical="center" shrinkToFit="1"/>
    </xf>
    <xf numFmtId="0" fontId="72" fillId="0" borderId="38" xfId="0" applyFont="1" applyFill="1" applyBorder="1" applyAlignment="1">
      <alignment vertical="center" shrinkToFit="1"/>
    </xf>
    <xf numFmtId="0" fontId="73" fillId="0" borderId="38" xfId="0" applyFont="1" applyFill="1" applyBorder="1" applyAlignment="1">
      <alignment horizontal="left" vertical="center" shrinkToFit="1"/>
    </xf>
    <xf numFmtId="0" fontId="73" fillId="0" borderId="38" xfId="0" applyFont="1" applyFill="1" applyBorder="1" applyAlignment="1">
      <alignment horizontal="left" vertical="center"/>
    </xf>
    <xf numFmtId="0" fontId="73" fillId="0" borderId="38" xfId="0" applyFont="1" applyFill="1" applyBorder="1" applyAlignment="1">
      <alignment vertical="center"/>
    </xf>
    <xf numFmtId="0" fontId="67" fillId="0" borderId="38" xfId="3" applyFont="1" applyFill="1" applyBorder="1" applyAlignment="1">
      <alignment horizontal="left" vertical="center" shrinkToFit="1"/>
    </xf>
    <xf numFmtId="177" fontId="72" fillId="0" borderId="38" xfId="3" applyNumberFormat="1" applyFont="1" applyFill="1" applyBorder="1" applyAlignment="1">
      <alignment horizontal="center" vertical="center" shrinkToFit="1"/>
    </xf>
    <xf numFmtId="0" fontId="73" fillId="0" borderId="38" xfId="1" applyFont="1" applyFill="1" applyBorder="1" applyAlignment="1">
      <alignment horizontal="left" vertical="center"/>
    </xf>
    <xf numFmtId="0" fontId="73" fillId="0" borderId="38" xfId="1" applyFont="1" applyFill="1" applyBorder="1" applyAlignment="1">
      <alignment vertical="center"/>
    </xf>
    <xf numFmtId="0" fontId="73" fillId="0" borderId="38" xfId="3" applyNumberFormat="1" applyFont="1" applyFill="1" applyBorder="1" applyAlignment="1">
      <alignment vertical="center" shrinkToFit="1"/>
    </xf>
    <xf numFmtId="177" fontId="73" fillId="0" borderId="38" xfId="1" applyNumberFormat="1" applyFont="1" applyFill="1" applyBorder="1" applyAlignment="1">
      <alignment horizontal="center" vertical="center" shrinkToFit="1"/>
    </xf>
    <xf numFmtId="0" fontId="73" fillId="0" borderId="38" xfId="1" applyFont="1" applyFill="1" applyBorder="1" applyAlignment="1">
      <alignment vertical="center" shrinkToFit="1"/>
    </xf>
    <xf numFmtId="0" fontId="67" fillId="0" borderId="38" xfId="0" applyFont="1" applyFill="1" applyBorder="1" applyAlignment="1">
      <alignment horizontal="left" vertical="center" shrinkToFit="1"/>
    </xf>
    <xf numFmtId="0" fontId="72" fillId="0" borderId="38" xfId="16" applyNumberFormat="1" applyFont="1" applyFill="1" applyBorder="1" applyAlignment="1" applyProtection="1">
      <alignment horizontal="center" vertical="center" shrinkToFit="1"/>
    </xf>
    <xf numFmtId="0" fontId="73" fillId="0" borderId="38" xfId="1" applyNumberFormat="1" applyFont="1" applyFill="1" applyBorder="1" applyAlignment="1" applyProtection="1">
      <alignment horizontal="center" vertical="center" shrinkToFit="1"/>
    </xf>
    <xf numFmtId="0" fontId="72" fillId="0" borderId="38" xfId="1" applyNumberFormat="1" applyFont="1" applyFill="1" applyBorder="1" applyAlignment="1" applyProtection="1">
      <alignment horizontal="left" vertical="center" shrinkToFit="1"/>
    </xf>
    <xf numFmtId="0" fontId="67" fillId="0" borderId="38" xfId="16" applyNumberFormat="1" applyFont="1" applyFill="1" applyBorder="1" applyAlignment="1" applyProtection="1">
      <alignment horizontal="center" vertical="center" shrinkToFit="1"/>
    </xf>
    <xf numFmtId="0" fontId="67" fillId="0" borderId="38" xfId="16" applyNumberFormat="1" applyFont="1" applyFill="1" applyBorder="1" applyAlignment="1" applyProtection="1">
      <alignment horizontal="left" vertical="center" shrinkToFit="1"/>
    </xf>
    <xf numFmtId="0" fontId="73" fillId="0" borderId="38" xfId="16" applyNumberFormat="1" applyFont="1" applyFill="1" applyBorder="1" applyAlignment="1" applyProtection="1">
      <alignment vertical="center" shrinkToFit="1"/>
    </xf>
    <xf numFmtId="0" fontId="73" fillId="0" borderId="38" xfId="13" applyNumberFormat="1" applyFont="1" applyFill="1" applyBorder="1" applyAlignment="1" applyProtection="1">
      <alignment vertical="center" shrinkToFit="1"/>
    </xf>
    <xf numFmtId="0" fontId="73" fillId="0" borderId="38" xfId="16" applyNumberFormat="1" applyFont="1" applyFill="1" applyBorder="1" applyAlignment="1" applyProtection="1">
      <alignment horizontal="center" vertical="center" shrinkToFit="1"/>
    </xf>
    <xf numFmtId="0" fontId="73" fillId="0" borderId="38" xfId="1" applyNumberFormat="1" applyFont="1" applyFill="1" applyBorder="1" applyAlignment="1" applyProtection="1">
      <alignment vertical="center" shrinkToFit="1"/>
    </xf>
    <xf numFmtId="0" fontId="73" fillId="0" borderId="38" xfId="1" applyNumberFormat="1" applyFont="1" applyFill="1" applyBorder="1" applyAlignment="1" applyProtection="1">
      <alignment horizontal="left" vertical="center" shrinkToFit="1"/>
    </xf>
    <xf numFmtId="0" fontId="72" fillId="0" borderId="38" xfId="1" applyNumberFormat="1" applyFont="1" applyFill="1" applyBorder="1" applyAlignment="1" applyProtection="1">
      <alignment vertical="center" shrinkToFit="1"/>
    </xf>
    <xf numFmtId="0" fontId="73" fillId="0" borderId="38" xfId="0" applyFont="1" applyFill="1" applyBorder="1" applyAlignment="1">
      <alignment horizontal="center" vertical="center" shrinkToFit="1"/>
    </xf>
    <xf numFmtId="0" fontId="72" fillId="0" borderId="38" xfId="0" applyFont="1" applyFill="1" applyBorder="1" applyAlignment="1">
      <alignment horizontal="left" vertical="center" shrinkToFit="1"/>
    </xf>
    <xf numFmtId="0" fontId="72" fillId="0" borderId="87" xfId="3" applyNumberFormat="1" applyFont="1" applyFill="1" applyBorder="1" applyAlignment="1">
      <alignment horizontal="left" vertical="center" shrinkToFit="1"/>
    </xf>
    <xf numFmtId="0" fontId="72" fillId="0" borderId="87" xfId="1" applyFont="1" applyFill="1" applyBorder="1" applyAlignment="1">
      <alignment horizontal="center" vertical="center" shrinkToFit="1"/>
    </xf>
    <xf numFmtId="0" fontId="73" fillId="0" borderId="38" xfId="0" applyFont="1" applyFill="1" applyBorder="1" applyAlignment="1">
      <alignment vertical="center" shrinkToFit="1"/>
    </xf>
    <xf numFmtId="0" fontId="69" fillId="0" borderId="38" xfId="1" applyFont="1" applyBorder="1" applyAlignment="1">
      <alignment horizontal="center" vertical="center" shrinkToFit="1"/>
    </xf>
    <xf numFmtId="0" fontId="73" fillId="0" borderId="38" xfId="0" applyFont="1" applyFill="1" applyBorder="1" applyAlignment="1">
      <alignment horizontal="left" vertical="center" wrapText="1"/>
    </xf>
    <xf numFmtId="0" fontId="69" fillId="0" borderId="38" xfId="0" applyNumberFormat="1" applyFont="1" applyFill="1" applyBorder="1" applyAlignment="1">
      <alignment vertical="center" shrinkToFit="1"/>
    </xf>
    <xf numFmtId="0" fontId="69" fillId="0" borderId="38" xfId="13" applyNumberFormat="1" applyFont="1" applyFill="1" applyBorder="1" applyAlignment="1">
      <alignment vertical="center" shrinkToFit="1"/>
    </xf>
    <xf numFmtId="177" fontId="73" fillId="0" borderId="38" xfId="3" applyNumberFormat="1" applyFont="1" applyFill="1" applyBorder="1" applyAlignment="1">
      <alignment horizontal="center" vertical="center" shrinkToFit="1"/>
    </xf>
    <xf numFmtId="0" fontId="72" fillId="0" borderId="38" xfId="0" applyFont="1" applyFill="1" applyBorder="1" applyAlignment="1">
      <alignment horizontal="left" vertical="center"/>
    </xf>
    <xf numFmtId="0" fontId="74" fillId="0" borderId="0" xfId="1" applyFont="1" applyFill="1">
      <alignment vertical="center"/>
    </xf>
    <xf numFmtId="0" fontId="72" fillId="0" borderId="38" xfId="5" applyNumberFormat="1" applyFont="1" applyFill="1" applyBorder="1" applyAlignment="1">
      <alignment horizontal="center" vertical="center" shrinkToFit="1"/>
    </xf>
    <xf numFmtId="0" fontId="69" fillId="0" borderId="38" xfId="0" applyFont="1" applyFill="1" applyBorder="1" applyAlignment="1">
      <alignment horizontal="left" vertical="center" shrinkToFit="1"/>
    </xf>
    <xf numFmtId="177" fontId="73" fillId="0" borderId="38" xfId="0" applyNumberFormat="1" applyFont="1" applyFill="1" applyBorder="1" applyAlignment="1">
      <alignment horizontal="center" vertical="center" shrinkToFit="1"/>
    </xf>
    <xf numFmtId="0" fontId="74" fillId="0" borderId="0" xfId="0" applyFont="1" applyFill="1" applyAlignment="1">
      <alignment vertical="center"/>
    </xf>
    <xf numFmtId="0" fontId="69" fillId="0" borderId="38" xfId="0" applyFont="1" applyBorder="1" applyAlignment="1">
      <alignment horizontal="center" vertical="center" shrinkToFit="1"/>
    </xf>
    <xf numFmtId="0" fontId="74" fillId="0" borderId="0" xfId="0" applyFont="1" applyAlignment="1">
      <alignment vertical="center"/>
    </xf>
    <xf numFmtId="0" fontId="72" fillId="0" borderId="38" xfId="0" applyNumberFormat="1" applyFont="1" applyFill="1" applyBorder="1" applyAlignment="1">
      <alignment horizontal="center" vertical="center" shrinkToFit="1"/>
    </xf>
    <xf numFmtId="0" fontId="67" fillId="0" borderId="4" xfId="0" applyFont="1" applyFill="1" applyBorder="1" applyAlignment="1">
      <alignment horizontal="left" vertical="center" shrinkToFit="1"/>
    </xf>
    <xf numFmtId="0" fontId="69" fillId="0" borderId="38" xfId="0" applyFont="1" applyFill="1" applyBorder="1" applyAlignment="1">
      <alignment horizontal="center" vertical="center" shrinkToFit="1"/>
    </xf>
    <xf numFmtId="0" fontId="72" fillId="0" borderId="38" xfId="0" applyFont="1" applyFill="1" applyBorder="1" applyAlignment="1">
      <alignment horizontal="center" vertical="center" shrinkToFit="1"/>
    </xf>
    <xf numFmtId="0" fontId="69" fillId="0" borderId="38" xfId="0" applyFont="1" applyBorder="1" applyAlignment="1">
      <alignment vertical="center" shrinkToFit="1"/>
    </xf>
    <xf numFmtId="0" fontId="72" fillId="0" borderId="39" xfId="3" applyNumberFormat="1" applyFont="1" applyFill="1" applyBorder="1" applyAlignment="1">
      <alignment horizontal="center" vertical="center" shrinkToFit="1"/>
    </xf>
    <xf numFmtId="0" fontId="75" fillId="0" borderId="38" xfId="0" applyNumberFormat="1" applyFont="1" applyFill="1" applyBorder="1" applyAlignment="1">
      <alignment horizontal="center" vertical="center" shrinkToFit="1"/>
    </xf>
    <xf numFmtId="0" fontId="69" fillId="0" borderId="38" xfId="35" applyFont="1" applyBorder="1" applyAlignment="1">
      <alignment vertical="center" shrinkToFit="1"/>
    </xf>
    <xf numFmtId="0" fontId="73" fillId="0" borderId="5" xfId="0" applyFont="1" applyFill="1" applyBorder="1" applyAlignment="1">
      <alignment horizontal="center" vertical="center" shrinkToFit="1"/>
    </xf>
    <xf numFmtId="0" fontId="76" fillId="0" borderId="7" xfId="0" applyFont="1" applyFill="1" applyBorder="1" applyAlignment="1">
      <alignment horizontal="center" vertical="center" shrinkToFit="1" readingOrder="1"/>
    </xf>
    <xf numFmtId="0" fontId="76" fillId="0" borderId="38" xfId="0" applyFont="1" applyFill="1" applyBorder="1" applyAlignment="1">
      <alignment horizontal="left" vertical="center" shrinkToFit="1" readingOrder="1"/>
    </xf>
    <xf numFmtId="0" fontId="72" fillId="0" borderId="86" xfId="3" applyFont="1" applyFill="1" applyBorder="1" applyAlignment="1">
      <alignment horizontal="center" vertical="center" shrinkToFit="1"/>
    </xf>
    <xf numFmtId="0" fontId="69" fillId="0" borderId="38" xfId="1" applyFont="1" applyFill="1" applyBorder="1" applyAlignment="1">
      <alignment horizontal="center" vertical="center"/>
    </xf>
    <xf numFmtId="0" fontId="72" fillId="0" borderId="40" xfId="0" applyNumberFormat="1" applyFont="1" applyFill="1" applyBorder="1" applyAlignment="1">
      <alignment horizontal="center" vertical="center" shrinkToFit="1"/>
    </xf>
    <xf numFmtId="58" fontId="73" fillId="0" borderId="4" xfId="0" applyNumberFormat="1" applyFont="1" applyFill="1" applyBorder="1" applyAlignment="1">
      <alignment vertical="center" shrinkToFit="1"/>
    </xf>
    <xf numFmtId="0" fontId="72" fillId="0" borderId="4" xfId="0" applyFont="1" applyFill="1" applyBorder="1" applyAlignment="1">
      <alignment horizontal="center" vertical="center" shrinkToFit="1"/>
    </xf>
    <xf numFmtId="58" fontId="73" fillId="0" borderId="4" xfId="0" applyNumberFormat="1" applyFont="1" applyFill="1" applyBorder="1" applyAlignment="1">
      <alignment horizontal="left" vertical="center" shrinkToFit="1"/>
    </xf>
    <xf numFmtId="0" fontId="73" fillId="0" borderId="40" xfId="16" applyNumberFormat="1" applyFont="1" applyFill="1" applyBorder="1" applyAlignment="1" applyProtection="1">
      <alignment horizontal="center" vertical="center" shrinkToFit="1"/>
    </xf>
    <xf numFmtId="0" fontId="72" fillId="0" borderId="73" xfId="4" applyFont="1" applyFill="1" applyBorder="1" applyAlignment="1">
      <alignment horizontal="center" vertical="center"/>
    </xf>
    <xf numFmtId="0" fontId="69" fillId="0" borderId="73" xfId="0" applyNumberFormat="1" applyFont="1" applyFill="1" applyBorder="1" applyAlignment="1">
      <alignment horizontal="center" vertical="center" shrinkToFit="1"/>
    </xf>
    <xf numFmtId="0" fontId="72" fillId="0" borderId="73" xfId="3" applyFont="1" applyFill="1" applyBorder="1" applyAlignment="1">
      <alignment horizontal="center" vertical="center" shrinkToFit="1"/>
    </xf>
    <xf numFmtId="0" fontId="73" fillId="0" borderId="73" xfId="0" applyNumberFormat="1" applyFont="1" applyFill="1" applyBorder="1" applyAlignment="1">
      <alignment horizontal="left" vertical="center" shrinkToFit="1"/>
    </xf>
    <xf numFmtId="0" fontId="69" fillId="0" borderId="73" xfId="0" applyNumberFormat="1" applyFont="1" applyFill="1" applyBorder="1" applyAlignment="1">
      <alignment horizontal="left" vertical="center" shrinkToFit="1"/>
    </xf>
    <xf numFmtId="0" fontId="72" fillId="0" borderId="73" xfId="4" applyNumberFormat="1" applyFont="1" applyFill="1" applyBorder="1" applyAlignment="1">
      <alignment horizontal="center" vertical="center" shrinkToFit="1"/>
    </xf>
    <xf numFmtId="0" fontId="72" fillId="0" borderId="73" xfId="21" applyFont="1" applyFill="1" applyBorder="1" applyAlignment="1">
      <alignment horizontal="left" vertical="center" shrinkToFit="1"/>
    </xf>
    <xf numFmtId="0" fontId="67" fillId="0" borderId="73" xfId="3" applyFont="1" applyFill="1" applyBorder="1" applyAlignment="1">
      <alignment horizontal="center" vertical="center" shrinkToFit="1"/>
    </xf>
    <xf numFmtId="0" fontId="67" fillId="0" borderId="73" xfId="25" applyFont="1" applyFill="1" applyBorder="1" applyAlignment="1">
      <alignment horizontal="center" vertical="center" shrinkToFit="1"/>
    </xf>
    <xf numFmtId="0" fontId="67" fillId="0" borderId="73" xfId="16" applyNumberFormat="1" applyFont="1" applyFill="1" applyBorder="1" applyAlignment="1" applyProtection="1">
      <alignment horizontal="left" vertical="center" shrinkToFit="1"/>
    </xf>
    <xf numFmtId="0" fontId="69" fillId="0" borderId="73" xfId="0" applyNumberFormat="1" applyFont="1" applyFill="1" applyBorder="1" applyAlignment="1">
      <alignment vertical="center" shrinkToFit="1"/>
    </xf>
    <xf numFmtId="0" fontId="73" fillId="0" borderId="73" xfId="0" applyNumberFormat="1" applyFont="1" applyFill="1" applyBorder="1" applyAlignment="1">
      <alignment vertical="center" shrinkToFit="1"/>
    </xf>
    <xf numFmtId="0" fontId="72" fillId="0" borderId="73" xfId="3" applyNumberFormat="1" applyFont="1" applyFill="1" applyBorder="1" applyAlignment="1">
      <alignment horizontal="center" vertical="center" shrinkToFit="1"/>
    </xf>
    <xf numFmtId="0" fontId="72" fillId="0" borderId="73" xfId="3" applyNumberFormat="1" applyFont="1" applyFill="1" applyBorder="1" applyAlignment="1">
      <alignment horizontal="left" vertical="center" shrinkToFit="1"/>
    </xf>
    <xf numFmtId="0" fontId="72" fillId="0" borderId="73" xfId="1" applyFont="1" applyFill="1" applyBorder="1" applyAlignment="1">
      <alignment horizontal="center" vertical="center" shrinkToFit="1"/>
    </xf>
    <xf numFmtId="0" fontId="72" fillId="0" borderId="73" xfId="1" applyFont="1" applyFill="1" applyBorder="1" applyAlignment="1">
      <alignment horizontal="left" vertical="center" shrinkToFit="1"/>
    </xf>
    <xf numFmtId="0" fontId="73" fillId="0" borderId="73" xfId="0" applyFont="1" applyFill="1" applyBorder="1" applyAlignment="1">
      <alignment horizontal="left" vertical="center" shrinkToFit="1"/>
    </xf>
    <xf numFmtId="0" fontId="73" fillId="0" borderId="73" xfId="0" applyFont="1" applyFill="1" applyBorder="1" applyAlignment="1">
      <alignment horizontal="left" vertical="center"/>
    </xf>
    <xf numFmtId="0" fontId="73" fillId="0" borderId="73" xfId="0" applyFont="1" applyFill="1" applyBorder="1" applyAlignment="1">
      <alignment vertical="center"/>
    </xf>
    <xf numFmtId="0" fontId="77" fillId="0" borderId="0" xfId="0" applyFont="1"/>
    <xf numFmtId="0" fontId="73" fillId="0" borderId="73" xfId="0" applyNumberFormat="1" applyFont="1" applyFill="1" applyBorder="1" applyAlignment="1">
      <alignment horizontal="center" vertical="center" shrinkToFit="1"/>
    </xf>
    <xf numFmtId="0" fontId="72" fillId="0" borderId="83" xfId="4" applyFont="1" applyFill="1" applyBorder="1" applyAlignment="1">
      <alignment horizontal="center" vertical="center"/>
    </xf>
    <xf numFmtId="0" fontId="69" fillId="0" borderId="83" xfId="0" applyNumberFormat="1" applyFont="1" applyFill="1" applyBorder="1" applyAlignment="1">
      <alignment horizontal="center" vertical="center" shrinkToFit="1"/>
    </xf>
    <xf numFmtId="0" fontId="72" fillId="0" borderId="83" xfId="3" applyFont="1" applyFill="1" applyBorder="1" applyAlignment="1">
      <alignment horizontal="center" vertical="center" shrinkToFit="1"/>
    </xf>
    <xf numFmtId="0" fontId="73" fillId="0" borderId="83" xfId="0" applyNumberFormat="1" applyFont="1" applyFill="1" applyBorder="1" applyAlignment="1">
      <alignment horizontal="center" vertical="center" shrinkToFit="1"/>
    </xf>
    <xf numFmtId="0" fontId="73" fillId="0" borderId="83" xfId="0" applyNumberFormat="1" applyFont="1" applyFill="1" applyBorder="1" applyAlignment="1">
      <alignment horizontal="left" vertical="center" shrinkToFit="1"/>
    </xf>
    <xf numFmtId="0" fontId="69" fillId="0" borderId="83" xfId="0" applyNumberFormat="1" applyFont="1" applyFill="1" applyBorder="1" applyAlignment="1">
      <alignment horizontal="left" vertical="center" shrinkToFit="1"/>
    </xf>
    <xf numFmtId="0" fontId="72" fillId="0" borderId="83" xfId="4" applyNumberFormat="1" applyFont="1" applyFill="1" applyBorder="1" applyAlignment="1">
      <alignment horizontal="center" vertical="center" shrinkToFit="1"/>
    </xf>
    <xf numFmtId="0" fontId="73" fillId="0" borderId="83" xfId="3" applyNumberFormat="1" applyFont="1" applyFill="1" applyBorder="1" applyAlignment="1">
      <alignment horizontal="center" vertical="center" shrinkToFit="1"/>
    </xf>
    <xf numFmtId="0" fontId="72" fillId="0" borderId="83" xfId="21" applyFont="1" applyFill="1" applyBorder="1" applyAlignment="1">
      <alignment horizontal="left" vertical="center" shrinkToFit="1"/>
    </xf>
    <xf numFmtId="0" fontId="67" fillId="0" borderId="83" xfId="3" applyFont="1" applyFill="1" applyBorder="1" applyAlignment="1">
      <alignment horizontal="center" vertical="center" shrinkToFit="1"/>
    </xf>
    <xf numFmtId="0" fontId="67" fillId="0" borderId="83" xfId="25" applyFont="1" applyFill="1" applyBorder="1" applyAlignment="1">
      <alignment horizontal="center" vertical="center" shrinkToFit="1"/>
    </xf>
    <xf numFmtId="0" fontId="67" fillId="0" borderId="83" xfId="16" applyNumberFormat="1" applyFont="1" applyFill="1" applyBorder="1" applyAlignment="1" applyProtection="1">
      <alignment horizontal="left" vertical="center" shrinkToFit="1"/>
    </xf>
    <xf numFmtId="0" fontId="69" fillId="0" borderId="83" xfId="0" applyNumberFormat="1" applyFont="1" applyFill="1" applyBorder="1" applyAlignment="1">
      <alignment vertical="center" shrinkToFit="1"/>
    </xf>
    <xf numFmtId="0" fontId="73" fillId="0" borderId="83" xfId="0" applyNumberFormat="1" applyFont="1" applyFill="1" applyBorder="1" applyAlignment="1">
      <alignment vertical="center" shrinkToFit="1"/>
    </xf>
    <xf numFmtId="0" fontId="72" fillId="0" borderId="83" xfId="3" applyNumberFormat="1" applyFont="1" applyFill="1" applyBorder="1" applyAlignment="1">
      <alignment horizontal="left" vertical="center" shrinkToFit="1"/>
    </xf>
    <xf numFmtId="0" fontId="72" fillId="0" borderId="83" xfId="1" applyFont="1" applyFill="1" applyBorder="1" applyAlignment="1">
      <alignment horizontal="center" vertical="center" shrinkToFit="1"/>
    </xf>
    <xf numFmtId="0" fontId="72" fillId="0" borderId="83" xfId="1" applyFont="1" applyFill="1" applyBorder="1" applyAlignment="1">
      <alignment horizontal="left" vertical="center" shrinkToFit="1"/>
    </xf>
    <xf numFmtId="0" fontId="73" fillId="0" borderId="83" xfId="0" applyFont="1" applyFill="1" applyBorder="1" applyAlignment="1">
      <alignment horizontal="left" vertical="center" shrinkToFit="1"/>
    </xf>
    <xf numFmtId="0" fontId="73" fillId="0" borderId="83" xfId="0" applyFont="1" applyFill="1" applyBorder="1" applyAlignment="1">
      <alignment horizontal="left" vertical="center"/>
    </xf>
    <xf numFmtId="0" fontId="73" fillId="0" borderId="83" xfId="0" applyFont="1" applyFill="1" applyBorder="1" applyAlignment="1">
      <alignment vertical="center"/>
    </xf>
    <xf numFmtId="0" fontId="72" fillId="0" borderId="90" xfId="4" applyFont="1" applyFill="1" applyBorder="1" applyAlignment="1">
      <alignment horizontal="center" vertical="center"/>
    </xf>
    <xf numFmtId="0" fontId="69" fillId="0" borderId="90" xfId="1" applyFont="1" applyFill="1" applyBorder="1" applyAlignment="1">
      <alignment horizontal="center" vertical="center" shrinkToFit="1"/>
    </xf>
    <xf numFmtId="0" fontId="72" fillId="0" borderId="90" xfId="3" applyFont="1" applyFill="1" applyBorder="1" applyAlignment="1">
      <alignment horizontal="center" vertical="center" shrinkToFit="1"/>
    </xf>
    <xf numFmtId="0" fontId="72" fillId="0" borderId="90" xfId="1" applyFont="1" applyFill="1" applyBorder="1" applyAlignment="1">
      <alignment horizontal="center" vertical="center" shrinkToFit="1"/>
    </xf>
    <xf numFmtId="0" fontId="72" fillId="0" borderId="90" xfId="4" applyFont="1" applyFill="1" applyBorder="1" applyAlignment="1">
      <alignment horizontal="left" vertical="center" shrinkToFit="1"/>
    </xf>
    <xf numFmtId="0" fontId="72" fillId="0" borderId="90" xfId="1" applyFont="1" applyFill="1" applyBorder="1" applyAlignment="1">
      <alignment horizontal="left" vertical="center" shrinkToFit="1"/>
    </xf>
    <xf numFmtId="0" fontId="72" fillId="0" borderId="90" xfId="4" applyFont="1" applyFill="1" applyBorder="1" applyAlignment="1">
      <alignment horizontal="center" vertical="center" shrinkToFit="1"/>
    </xf>
    <xf numFmtId="0" fontId="72" fillId="0" borderId="90" xfId="3" applyNumberFormat="1" applyFont="1" applyFill="1" applyBorder="1" applyAlignment="1">
      <alignment horizontal="center" vertical="center" shrinkToFit="1"/>
    </xf>
    <xf numFmtId="0" fontId="67" fillId="0" borderId="90" xfId="3" applyFont="1" applyFill="1" applyBorder="1" applyAlignment="1">
      <alignment horizontal="center" vertical="center" shrinkToFit="1"/>
    </xf>
    <xf numFmtId="0" fontId="67" fillId="0" borderId="90" xfId="3" applyFont="1" applyFill="1" applyBorder="1" applyAlignment="1">
      <alignment horizontal="left" vertical="center" shrinkToFit="1"/>
    </xf>
    <xf numFmtId="0" fontId="73" fillId="0" borderId="90" xfId="3" applyNumberFormat="1" applyFont="1" applyFill="1" applyBorder="1" applyAlignment="1">
      <alignment vertical="center" shrinkToFit="1"/>
    </xf>
    <xf numFmtId="0" fontId="73" fillId="0" borderId="90" xfId="13" applyNumberFormat="1" applyFont="1" applyFill="1" applyBorder="1" applyAlignment="1">
      <alignment vertical="center" shrinkToFit="1"/>
    </xf>
    <xf numFmtId="0" fontId="73" fillId="0" borderId="90" xfId="3" applyNumberFormat="1" applyFont="1" applyFill="1" applyBorder="1" applyAlignment="1">
      <alignment horizontal="center" vertical="center" shrinkToFit="1"/>
    </xf>
    <xf numFmtId="177" fontId="73" fillId="0" borderId="90" xfId="1" applyNumberFormat="1" applyFont="1" applyFill="1" applyBorder="1" applyAlignment="1">
      <alignment horizontal="center" vertical="center" shrinkToFit="1"/>
    </xf>
    <xf numFmtId="0" fontId="72" fillId="0" borderId="90" xfId="3" applyNumberFormat="1" applyFont="1" applyFill="1" applyBorder="1" applyAlignment="1">
      <alignment horizontal="left" vertical="center" shrinkToFit="1"/>
    </xf>
    <xf numFmtId="0" fontId="73" fillId="0" borderId="90" xfId="1" applyFont="1" applyFill="1" applyBorder="1" applyAlignment="1">
      <alignment vertical="center" shrinkToFit="1"/>
    </xf>
    <xf numFmtId="0" fontId="73" fillId="0" borderId="90" xfId="1" applyFont="1" applyFill="1" applyBorder="1" applyAlignment="1">
      <alignment horizontal="left" vertical="center" shrinkToFit="1"/>
    </xf>
    <xf numFmtId="0" fontId="72" fillId="0" borderId="90" xfId="1" applyFont="1" applyFill="1" applyBorder="1" applyAlignment="1">
      <alignment horizontal="left" vertical="center"/>
    </xf>
    <xf numFmtId="0" fontId="72" fillId="0" borderId="90" xfId="1" applyFont="1" applyFill="1" applyBorder="1" applyAlignment="1">
      <alignment vertical="center"/>
    </xf>
    <xf numFmtId="0" fontId="72" fillId="0" borderId="90" xfId="4" applyNumberFormat="1" applyFont="1" applyFill="1" applyBorder="1" applyAlignment="1">
      <alignment horizontal="center" vertical="center"/>
    </xf>
    <xf numFmtId="0" fontId="73" fillId="0" borderId="90" xfId="0" applyNumberFormat="1" applyFont="1" applyFill="1" applyBorder="1" applyAlignment="1">
      <alignment horizontal="center" vertical="center"/>
    </xf>
    <xf numFmtId="0" fontId="73" fillId="0" borderId="90" xfId="0" applyNumberFormat="1" applyFont="1" applyFill="1" applyBorder="1" applyAlignment="1">
      <alignment horizontal="left" vertical="center"/>
    </xf>
    <xf numFmtId="0" fontId="69" fillId="0" borderId="90" xfId="0" applyNumberFormat="1" applyFont="1" applyFill="1" applyBorder="1" applyAlignment="1">
      <alignment horizontal="left" vertical="center"/>
    </xf>
    <xf numFmtId="0" fontId="72" fillId="0" borderId="90" xfId="21" applyNumberFormat="1" applyFont="1" applyFill="1" applyBorder="1" applyAlignment="1">
      <alignment horizontal="left" vertical="center"/>
    </xf>
    <xf numFmtId="0" fontId="67" fillId="0" borderId="90" xfId="3" applyNumberFormat="1" applyFont="1" applyFill="1" applyBorder="1" applyAlignment="1">
      <alignment horizontal="center" vertical="center"/>
    </xf>
    <xf numFmtId="0" fontId="67" fillId="0" borderId="90" xfId="25" applyNumberFormat="1" applyFont="1" applyFill="1" applyBorder="1" applyAlignment="1">
      <alignment horizontal="center" vertical="center"/>
    </xf>
    <xf numFmtId="0" fontId="67" fillId="0" borderId="90" xfId="16" applyNumberFormat="1" applyFont="1" applyFill="1" applyBorder="1" applyAlignment="1" applyProtection="1">
      <alignment horizontal="left" vertical="center" shrinkToFit="1"/>
    </xf>
    <xf numFmtId="0" fontId="69" fillId="0" borderId="90" xfId="0" applyNumberFormat="1" applyFont="1" applyFill="1" applyBorder="1" applyAlignment="1">
      <alignment vertical="center"/>
    </xf>
    <xf numFmtId="0" fontId="73" fillId="0" borderId="90" xfId="0" applyNumberFormat="1" applyFont="1" applyFill="1" applyBorder="1" applyAlignment="1">
      <alignment vertical="center"/>
    </xf>
    <xf numFmtId="0" fontId="72" fillId="0" borderId="90" xfId="1" applyNumberFormat="1" applyFont="1" applyFill="1" applyBorder="1" applyAlignment="1">
      <alignment horizontal="center" vertical="center"/>
    </xf>
    <xf numFmtId="0" fontId="72" fillId="0" borderId="90" xfId="1" applyNumberFormat="1" applyFont="1" applyFill="1" applyBorder="1" applyAlignment="1">
      <alignment horizontal="left" vertical="center"/>
    </xf>
    <xf numFmtId="0" fontId="69" fillId="0" borderId="0" xfId="0" applyNumberFormat="1" applyFont="1"/>
    <xf numFmtId="0" fontId="72" fillId="0" borderId="75" xfId="4" applyFont="1" applyFill="1" applyBorder="1" applyAlignment="1">
      <alignment horizontal="center" vertical="center"/>
    </xf>
    <xf numFmtId="0" fontId="69" fillId="0" borderId="75" xfId="0" applyNumberFormat="1" applyFont="1" applyFill="1" applyBorder="1" applyAlignment="1">
      <alignment horizontal="center" vertical="center" shrinkToFit="1"/>
    </xf>
    <xf numFmtId="0" fontId="72" fillId="0" borderId="75" xfId="3" applyFont="1" applyFill="1" applyBorder="1" applyAlignment="1">
      <alignment horizontal="center" vertical="center" shrinkToFit="1"/>
    </xf>
    <xf numFmtId="0" fontId="73" fillId="0" borderId="75" xfId="0" applyNumberFormat="1" applyFont="1" applyFill="1" applyBorder="1" applyAlignment="1">
      <alignment horizontal="left" vertical="center" shrinkToFit="1"/>
    </xf>
    <xf numFmtId="0" fontId="69" fillId="0" borderId="75" xfId="0" applyNumberFormat="1" applyFont="1" applyFill="1" applyBorder="1" applyAlignment="1">
      <alignment horizontal="left" vertical="center" shrinkToFit="1"/>
    </xf>
    <xf numFmtId="0" fontId="72" fillId="0" borderId="75" xfId="4" applyNumberFormat="1" applyFont="1" applyFill="1" applyBorder="1" applyAlignment="1">
      <alignment horizontal="center" vertical="center" shrinkToFit="1"/>
    </xf>
    <xf numFmtId="0" fontId="72" fillId="0" borderId="75" xfId="3" applyNumberFormat="1" applyFont="1" applyFill="1" applyBorder="1" applyAlignment="1">
      <alignment horizontal="center" vertical="center" shrinkToFit="1"/>
    </xf>
    <xf numFmtId="0" fontId="72" fillId="0" borderId="75" xfId="21" applyFont="1" applyFill="1" applyBorder="1" applyAlignment="1">
      <alignment horizontal="left" vertical="center" shrinkToFit="1"/>
    </xf>
    <xf numFmtId="0" fontId="67" fillId="0" borderId="75" xfId="3" applyFont="1" applyFill="1" applyBorder="1" applyAlignment="1">
      <alignment horizontal="center" vertical="center" shrinkToFit="1"/>
    </xf>
    <xf numFmtId="0" fontId="67" fillId="0" borderId="75" xfId="25" applyFont="1" applyFill="1" applyBorder="1" applyAlignment="1">
      <alignment horizontal="center" vertical="center" shrinkToFit="1"/>
    </xf>
    <xf numFmtId="0" fontId="67" fillId="0" borderId="75" xfId="16" applyNumberFormat="1" applyFont="1" applyFill="1" applyBorder="1" applyAlignment="1" applyProtection="1">
      <alignment horizontal="left" vertical="center" shrinkToFit="1"/>
    </xf>
    <xf numFmtId="0" fontId="69" fillId="0" borderId="75" xfId="0" applyNumberFormat="1" applyFont="1" applyFill="1" applyBorder="1" applyAlignment="1">
      <alignment vertical="center" shrinkToFit="1"/>
    </xf>
    <xf numFmtId="0" fontId="73" fillId="0" borderId="75" xfId="0" applyNumberFormat="1" applyFont="1" applyFill="1" applyBorder="1" applyAlignment="1">
      <alignment vertical="center" shrinkToFit="1"/>
    </xf>
    <xf numFmtId="0" fontId="72" fillId="0" borderId="75" xfId="3" applyNumberFormat="1" applyFont="1" applyFill="1" applyBorder="1" applyAlignment="1">
      <alignment horizontal="left" vertical="center" shrinkToFit="1"/>
    </xf>
    <xf numFmtId="0" fontId="72" fillId="0" borderId="75" xfId="1" applyFont="1" applyFill="1" applyBorder="1" applyAlignment="1">
      <alignment horizontal="center" vertical="center" shrinkToFit="1"/>
    </xf>
    <xf numFmtId="0" fontId="72" fillId="0" borderId="75" xfId="1" applyFont="1" applyFill="1" applyBorder="1" applyAlignment="1">
      <alignment horizontal="left" vertical="center" shrinkToFit="1"/>
    </xf>
    <xf numFmtId="0" fontId="73" fillId="0" borderId="75" xfId="0" applyFont="1" applyFill="1" applyBorder="1" applyAlignment="1">
      <alignment horizontal="left" vertical="center" shrinkToFit="1"/>
    </xf>
    <xf numFmtId="0" fontId="73" fillId="0" borderId="75" xfId="0" applyFont="1" applyFill="1" applyBorder="1" applyAlignment="1">
      <alignment horizontal="left" vertical="center"/>
    </xf>
    <xf numFmtId="0" fontId="73" fillId="0" borderId="75" xfId="0" applyFont="1" applyFill="1" applyBorder="1" applyAlignment="1">
      <alignment vertical="center"/>
    </xf>
    <xf numFmtId="0" fontId="72" fillId="0" borderId="84" xfId="0" applyFont="1" applyFill="1" applyBorder="1" applyAlignment="1">
      <alignment horizontal="center" vertical="center" shrinkToFit="1"/>
    </xf>
    <xf numFmtId="14" fontId="69" fillId="0" borderId="90" xfId="4" applyNumberFormat="1" applyFont="1" applyFill="1" applyBorder="1" applyAlignment="1">
      <alignment horizontal="center" vertical="center"/>
    </xf>
    <xf numFmtId="0" fontId="75" fillId="0" borderId="90" xfId="0" applyNumberFormat="1" applyFont="1" applyFill="1" applyBorder="1" applyAlignment="1">
      <alignment horizontal="center" vertical="center"/>
    </xf>
    <xf numFmtId="0" fontId="72" fillId="0" borderId="38" xfId="0" applyNumberFormat="1" applyFont="1" applyFill="1" applyBorder="1" applyAlignment="1">
      <alignment vertical="center" shrinkToFit="1"/>
    </xf>
    <xf numFmtId="0" fontId="72" fillId="0" borderId="67" xfId="4" applyFont="1" applyFill="1" applyBorder="1" applyAlignment="1">
      <alignment horizontal="center" vertical="center"/>
    </xf>
    <xf numFmtId="0" fontId="69" fillId="0" borderId="68" xfId="0" applyNumberFormat="1" applyFont="1" applyFill="1" applyBorder="1" applyAlignment="1">
      <alignment horizontal="center" vertical="center" shrinkToFit="1"/>
    </xf>
    <xf numFmtId="0" fontId="72" fillId="0" borderId="67" xfId="3" applyFont="1" applyFill="1" applyBorder="1" applyAlignment="1">
      <alignment horizontal="center" vertical="center" shrinkToFit="1"/>
    </xf>
    <xf numFmtId="0" fontId="73" fillId="0" borderId="67" xfId="0" applyNumberFormat="1" applyFont="1" applyFill="1" applyBorder="1" applyAlignment="1">
      <alignment horizontal="left" vertical="center" shrinkToFit="1"/>
    </xf>
    <xf numFmtId="0" fontId="69" fillId="0" borderId="67" xfId="0" applyNumberFormat="1" applyFont="1" applyFill="1" applyBorder="1" applyAlignment="1">
      <alignment horizontal="left" vertical="center" shrinkToFit="1"/>
    </xf>
    <xf numFmtId="0" fontId="72" fillId="0" borderId="67" xfId="4" applyFont="1" applyFill="1" applyBorder="1" applyAlignment="1">
      <alignment horizontal="center" vertical="center" shrinkToFit="1"/>
    </xf>
    <xf numFmtId="0" fontId="72" fillId="0" borderId="67" xfId="3" applyNumberFormat="1" applyFont="1" applyFill="1" applyBorder="1" applyAlignment="1">
      <alignment horizontal="center" vertical="center" shrinkToFit="1"/>
    </xf>
    <xf numFmtId="0" fontId="72" fillId="0" borderId="67" xfId="21" applyFont="1" applyFill="1" applyBorder="1" applyAlignment="1">
      <alignment horizontal="left" vertical="center" shrinkToFit="1"/>
    </xf>
    <xf numFmtId="0" fontId="67" fillId="0" borderId="67" xfId="3" applyFont="1" applyFill="1" applyBorder="1" applyAlignment="1">
      <alignment horizontal="center" vertical="center" shrinkToFit="1"/>
    </xf>
    <xf numFmtId="0" fontId="67" fillId="0" borderId="67" xfId="25" applyFont="1" applyFill="1" applyBorder="1" applyAlignment="1">
      <alignment horizontal="center" vertical="center" shrinkToFit="1"/>
    </xf>
    <xf numFmtId="0" fontId="67" fillId="0" borderId="68" xfId="16" applyNumberFormat="1" applyFont="1" applyFill="1" applyBorder="1" applyAlignment="1" applyProtection="1">
      <alignment horizontal="left" vertical="center" shrinkToFit="1"/>
    </xf>
    <xf numFmtId="0" fontId="69" fillId="0" borderId="67" xfId="0" applyNumberFormat="1" applyFont="1" applyFill="1" applyBorder="1" applyAlignment="1">
      <alignment vertical="center" shrinkToFit="1"/>
    </xf>
    <xf numFmtId="0" fontId="73" fillId="0" borderId="67" xfId="0" applyNumberFormat="1" applyFont="1" applyFill="1" applyBorder="1" applyAlignment="1">
      <alignment vertical="center" shrinkToFit="1"/>
    </xf>
    <xf numFmtId="0" fontId="69" fillId="0" borderId="40" xfId="0" applyFont="1" applyFill="1" applyBorder="1" applyAlignment="1">
      <alignment horizontal="center" vertical="center" shrinkToFit="1"/>
    </xf>
    <xf numFmtId="0" fontId="73" fillId="0" borderId="38" xfId="2" applyNumberFormat="1" applyFont="1" applyFill="1" applyBorder="1" applyAlignment="1">
      <alignment vertical="center" shrinkToFit="1"/>
    </xf>
    <xf numFmtId="0" fontId="73" fillId="0" borderId="39" xfId="28" applyNumberFormat="1" applyFont="1" applyFill="1" applyBorder="1" applyAlignment="1">
      <alignment horizontal="center" vertical="center" shrinkToFit="1"/>
    </xf>
    <xf numFmtId="0" fontId="73" fillId="0" borderId="39" xfId="3" applyNumberFormat="1" applyFont="1" applyFill="1" applyBorder="1" applyAlignment="1">
      <alignment horizontal="center" vertical="center" shrinkToFit="1"/>
    </xf>
    <xf numFmtId="0" fontId="72" fillId="0" borderId="38" xfId="21" applyFont="1" applyFill="1" applyBorder="1" applyAlignment="1">
      <alignment horizontal="center" vertical="center" shrinkToFit="1"/>
    </xf>
    <xf numFmtId="0" fontId="69" fillId="0" borderId="38" xfId="21" applyNumberFormat="1" applyFont="1" applyFill="1" applyBorder="1" applyAlignment="1">
      <alignment vertical="center" shrinkToFit="1"/>
    </xf>
    <xf numFmtId="0" fontId="67" fillId="0" borderId="38" xfId="25" applyFont="1" applyFill="1" applyBorder="1" applyAlignment="1">
      <alignment horizontal="center" vertical="center" shrinkToFit="1"/>
    </xf>
    <xf numFmtId="0" fontId="69" fillId="0" borderId="4" xfId="0" applyNumberFormat="1" applyFont="1" applyFill="1" applyBorder="1" applyAlignment="1">
      <alignment horizontal="center" vertical="center" shrinkToFit="1"/>
    </xf>
    <xf numFmtId="0" fontId="73" fillId="0" borderId="38" xfId="0" applyNumberFormat="1" applyFont="1" applyFill="1" applyBorder="1" applyAlignment="1">
      <alignment horizontal="center" vertical="center" shrinkToFit="1"/>
    </xf>
    <xf numFmtId="0" fontId="69" fillId="0" borderId="38" xfId="1" applyFont="1" applyFill="1" applyBorder="1" applyAlignment="1">
      <alignment horizontal="left" vertical="center" shrinkToFit="1"/>
    </xf>
    <xf numFmtId="0" fontId="73" fillId="0" borderId="38" xfId="0" applyNumberFormat="1" applyFont="1" applyFill="1" applyBorder="1" applyAlignment="1">
      <alignment vertical="center" shrinkToFit="1"/>
    </xf>
    <xf numFmtId="0" fontId="69" fillId="0" borderId="90" xfId="4" applyNumberFormat="1" applyFont="1" applyFill="1" applyBorder="1" applyAlignment="1">
      <alignment horizontal="center" vertical="center"/>
    </xf>
    <xf numFmtId="0" fontId="72" fillId="0" borderId="90" xfId="2" applyNumberFormat="1" applyFont="1" applyFill="1" applyBorder="1" applyAlignment="1">
      <alignment vertical="center" shrinkToFit="1"/>
    </xf>
    <xf numFmtId="0" fontId="72" fillId="0" borderId="90" xfId="13" applyNumberFormat="1" applyFont="1" applyFill="1" applyBorder="1" applyAlignment="1">
      <alignment vertical="center" shrinkToFit="1"/>
    </xf>
    <xf numFmtId="0" fontId="72" fillId="0" borderId="90" xfId="3" applyNumberFormat="1" applyFont="1" applyFill="1" applyBorder="1" applyAlignment="1">
      <alignment vertical="center" shrinkToFit="1"/>
    </xf>
    <xf numFmtId="0" fontId="69" fillId="11" borderId="38" xfId="3" applyNumberFormat="1" applyFont="1" applyFill="1" applyBorder="1" applyAlignment="1">
      <alignment horizontal="center" vertical="center" shrinkToFit="1"/>
    </xf>
    <xf numFmtId="0" fontId="67" fillId="11" borderId="38" xfId="5" applyNumberFormat="1" applyFont="1" applyFill="1" applyBorder="1" applyAlignment="1">
      <alignment horizontal="center" vertical="center" shrinkToFit="1"/>
    </xf>
    <xf numFmtId="0" fontId="67" fillId="11" borderId="38" xfId="3" applyFont="1" applyFill="1" applyBorder="1" applyAlignment="1">
      <alignment horizontal="center" vertical="center" shrinkToFit="1"/>
    </xf>
    <xf numFmtId="0" fontId="73" fillId="11" borderId="38" xfId="1" applyFont="1" applyFill="1" applyBorder="1" applyAlignment="1">
      <alignment horizontal="center" vertical="center" shrinkToFit="1"/>
    </xf>
    <xf numFmtId="0" fontId="67" fillId="11" borderId="38" xfId="1" applyFont="1" applyFill="1" applyBorder="1" applyAlignment="1">
      <alignment horizontal="left" vertical="center" shrinkToFit="1"/>
    </xf>
    <xf numFmtId="0" fontId="67" fillId="11" borderId="38" xfId="1" applyFont="1" applyFill="1" applyBorder="1" applyAlignment="1">
      <alignment horizontal="center" vertical="center" shrinkToFit="1"/>
    </xf>
    <xf numFmtId="0" fontId="67" fillId="11" borderId="38" xfId="3" applyFont="1" applyFill="1" applyBorder="1" applyAlignment="1">
      <alignment horizontal="left" vertical="center" shrinkToFit="1"/>
    </xf>
    <xf numFmtId="14" fontId="67" fillId="11" borderId="90" xfId="3" applyNumberFormat="1" applyFont="1" applyFill="1" applyBorder="1" applyAlignment="1">
      <alignment horizontal="left" vertical="center" shrinkToFit="1"/>
    </xf>
    <xf numFmtId="0" fontId="72" fillId="11" borderId="38" xfId="5" applyNumberFormat="1" applyFont="1" applyFill="1" applyBorder="1" applyAlignment="1">
      <alignment horizontal="right" vertical="center" shrinkToFit="1"/>
    </xf>
    <xf numFmtId="43" fontId="67" fillId="11" borderId="38" xfId="13" applyNumberFormat="1" applyFont="1" applyFill="1" applyBorder="1" applyAlignment="1">
      <alignment horizontal="right" vertical="center" shrinkToFit="1"/>
    </xf>
    <xf numFmtId="176" fontId="67" fillId="11" borderId="38" xfId="2" applyNumberFormat="1" applyFont="1" applyFill="1" applyBorder="1" applyAlignment="1">
      <alignment horizontal="right" vertical="center" shrinkToFit="1"/>
    </xf>
    <xf numFmtId="43" fontId="67" fillId="11" borderId="38" xfId="2" applyNumberFormat="1" applyFont="1" applyFill="1" applyBorder="1" applyAlignment="1">
      <alignment horizontal="right" vertical="center" shrinkToFit="1"/>
    </xf>
    <xf numFmtId="0" fontId="67" fillId="11" borderId="38" xfId="13" applyNumberFormat="1" applyFont="1" applyFill="1" applyBorder="1" applyAlignment="1">
      <alignment vertical="center" shrinkToFit="1"/>
    </xf>
    <xf numFmtId="1" fontId="67" fillId="11" borderId="38" xfId="5" applyNumberFormat="1" applyFont="1" applyFill="1" applyBorder="1" applyAlignment="1">
      <alignment horizontal="center" vertical="center" shrinkToFit="1"/>
    </xf>
    <xf numFmtId="1" fontId="67" fillId="11" borderId="38" xfId="5" applyNumberFormat="1" applyFont="1" applyFill="1" applyBorder="1" applyAlignment="1">
      <alignment horizontal="left" vertical="center" shrinkToFit="1"/>
    </xf>
    <xf numFmtId="0" fontId="73" fillId="11" borderId="38" xfId="1" applyFont="1" applyFill="1" applyBorder="1" applyAlignment="1">
      <alignment vertical="center" shrinkToFit="1"/>
    </xf>
    <xf numFmtId="0" fontId="73" fillId="11" borderId="38" xfId="1" applyFont="1" applyFill="1" applyBorder="1" applyAlignment="1">
      <alignment horizontal="left" vertical="center" shrinkToFit="1"/>
    </xf>
    <xf numFmtId="0" fontId="72" fillId="11" borderId="38" xfId="1" applyFont="1" applyFill="1" applyBorder="1" applyAlignment="1">
      <alignment horizontal="left" vertical="center" shrinkToFit="1"/>
    </xf>
    <xf numFmtId="0" fontId="72" fillId="11" borderId="38" xfId="1" applyFont="1" applyFill="1" applyBorder="1" applyAlignment="1">
      <alignment horizontal="left" vertical="center"/>
    </xf>
    <xf numFmtId="0" fontId="72" fillId="11" borderId="38" xfId="1" applyFont="1" applyFill="1" applyBorder="1" applyAlignment="1">
      <alignment vertical="center"/>
    </xf>
    <xf numFmtId="0" fontId="73" fillId="0" borderId="38" xfId="3" applyFont="1" applyFill="1" applyBorder="1" applyAlignment="1">
      <alignment horizontal="center" vertical="center" shrinkToFit="1"/>
    </xf>
    <xf numFmtId="0" fontId="74" fillId="0" borderId="0" xfId="1" applyFont="1" applyFill="1" applyAlignment="1"/>
    <xf numFmtId="0" fontId="69" fillId="0" borderId="38" xfId="1" applyFont="1" applyFill="1" applyBorder="1" applyAlignment="1">
      <alignment vertical="center" shrinkToFit="1"/>
    </xf>
    <xf numFmtId="0" fontId="72" fillId="0" borderId="38" xfId="1" applyNumberFormat="1" applyFont="1" applyFill="1" applyBorder="1" applyAlignment="1">
      <alignment horizontal="center" vertical="center" shrinkToFit="1"/>
    </xf>
    <xf numFmtId="0" fontId="72" fillId="0" borderId="38" xfId="1" applyNumberFormat="1" applyFont="1" applyFill="1" applyBorder="1" applyAlignment="1">
      <alignment horizontal="left" vertical="center" shrinkToFit="1"/>
    </xf>
    <xf numFmtId="0" fontId="69" fillId="0" borderId="38" xfId="3" applyNumberFormat="1" applyFont="1" applyFill="1" applyBorder="1" applyAlignment="1">
      <alignment horizontal="center" vertical="center" shrinkToFit="1"/>
    </xf>
    <xf numFmtId="0" fontId="72" fillId="0" borderId="38" xfId="0" applyNumberFormat="1" applyFont="1" applyFill="1" applyBorder="1" applyAlignment="1">
      <alignment horizontal="left" vertical="center" shrinkToFit="1"/>
    </xf>
    <xf numFmtId="0" fontId="72" fillId="0" borderId="38" xfId="0" applyNumberFormat="1" applyFont="1" applyFill="1" applyBorder="1" applyAlignment="1">
      <alignment horizontal="center" vertical="center"/>
    </xf>
    <xf numFmtId="0" fontId="69" fillId="0" borderId="4" xfId="1" applyFont="1" applyFill="1" applyBorder="1" applyAlignment="1">
      <alignment horizontal="center" vertical="center" shrinkToFit="1"/>
    </xf>
    <xf numFmtId="0" fontId="72" fillId="0" borderId="4" xfId="3" applyFont="1" applyFill="1" applyBorder="1" applyAlignment="1">
      <alignment horizontal="center" vertical="center" shrinkToFit="1"/>
    </xf>
    <xf numFmtId="0" fontId="69" fillId="0" borderId="40" xfId="0" applyFont="1" applyBorder="1" applyAlignment="1">
      <alignment horizontal="center" vertical="center" shrinkToFit="1"/>
    </xf>
    <xf numFmtId="0" fontId="69" fillId="0" borderId="38" xfId="0" applyFont="1" applyFill="1" applyBorder="1" applyAlignment="1">
      <alignment vertical="center" shrinkToFit="1"/>
    </xf>
    <xf numFmtId="0" fontId="69" fillId="0" borderId="39" xfId="0" applyFont="1" applyFill="1" applyBorder="1" applyAlignment="1">
      <alignment horizontal="center" vertical="center" shrinkToFit="1"/>
    </xf>
    <xf numFmtId="0" fontId="67" fillId="0" borderId="4" xfId="3" applyFont="1" applyFill="1" applyBorder="1" applyAlignment="1">
      <alignment horizontal="left" vertical="center" shrinkToFit="1"/>
    </xf>
    <xf numFmtId="0" fontId="72" fillId="0" borderId="39" xfId="0" applyFont="1" applyFill="1" applyBorder="1" applyAlignment="1">
      <alignment horizontal="left" vertical="center"/>
    </xf>
    <xf numFmtId="0" fontId="69" fillId="0" borderId="39" xfId="0" applyFont="1" applyBorder="1" applyAlignment="1">
      <alignment horizontal="center" vertical="center" shrinkToFit="1"/>
    </xf>
    <xf numFmtId="0" fontId="72" fillId="0" borderId="39" xfId="0" applyFont="1" applyFill="1" applyBorder="1" applyAlignment="1">
      <alignment horizontal="center" vertical="center" shrinkToFit="1"/>
    </xf>
    <xf numFmtId="0" fontId="69" fillId="0" borderId="39" xfId="0" applyFont="1" applyFill="1" applyBorder="1" applyAlignment="1">
      <alignment horizontal="left" vertical="center" shrinkToFit="1"/>
    </xf>
    <xf numFmtId="0" fontId="72" fillId="0" borderId="69" xfId="4" applyFont="1" applyFill="1" applyBorder="1" applyAlignment="1">
      <alignment horizontal="center" vertical="center"/>
    </xf>
    <xf numFmtId="0" fontId="69" fillId="0" borderId="69" xfId="0" applyNumberFormat="1" applyFont="1" applyFill="1" applyBorder="1" applyAlignment="1">
      <alignment horizontal="center" vertical="center" shrinkToFit="1"/>
    </xf>
    <xf numFmtId="0" fontId="72" fillId="0" borderId="69" xfId="3" applyFont="1" applyFill="1" applyBorder="1" applyAlignment="1">
      <alignment horizontal="center" vertical="center" shrinkToFit="1"/>
    </xf>
    <xf numFmtId="0" fontId="73" fillId="0" borderId="69" xfId="0" applyNumberFormat="1" applyFont="1" applyFill="1" applyBorder="1" applyAlignment="1">
      <alignment horizontal="center" vertical="center" shrinkToFit="1"/>
    </xf>
    <xf numFmtId="0" fontId="73" fillId="0" borderId="69" xfId="0" applyNumberFormat="1" applyFont="1" applyFill="1" applyBorder="1" applyAlignment="1">
      <alignment horizontal="left" vertical="center" shrinkToFit="1"/>
    </xf>
    <xf numFmtId="0" fontId="69" fillId="0" borderId="69" xfId="0" applyNumberFormat="1" applyFont="1" applyFill="1" applyBorder="1" applyAlignment="1">
      <alignment horizontal="left" vertical="center" shrinkToFit="1"/>
    </xf>
    <xf numFmtId="0" fontId="72" fillId="0" borderId="69" xfId="4" applyFont="1" applyFill="1" applyBorder="1" applyAlignment="1">
      <alignment horizontal="center" vertical="center" shrinkToFit="1"/>
    </xf>
    <xf numFmtId="0" fontId="72" fillId="0" borderId="69" xfId="21" applyFont="1" applyFill="1" applyBorder="1" applyAlignment="1">
      <alignment horizontal="left" vertical="center" shrinkToFit="1"/>
    </xf>
    <xf numFmtId="0" fontId="67" fillId="0" borderId="69" xfId="3" applyFont="1" applyFill="1" applyBorder="1" applyAlignment="1">
      <alignment horizontal="center" vertical="center" shrinkToFit="1"/>
    </xf>
    <xf numFmtId="0" fontId="67" fillId="0" borderId="69" xfId="25" applyFont="1" applyFill="1" applyBorder="1" applyAlignment="1">
      <alignment horizontal="center" vertical="center" shrinkToFit="1"/>
    </xf>
    <xf numFmtId="0" fontId="67" fillId="0" borderId="69" xfId="16" applyNumberFormat="1" applyFont="1" applyFill="1" applyBorder="1" applyAlignment="1" applyProtection="1">
      <alignment horizontal="left" vertical="center" shrinkToFit="1"/>
    </xf>
    <xf numFmtId="0" fontId="69" fillId="0" borderId="69" xfId="0" applyNumberFormat="1" applyFont="1" applyFill="1" applyBorder="1" applyAlignment="1">
      <alignment vertical="center" shrinkToFit="1"/>
    </xf>
    <xf numFmtId="0" fontId="73" fillId="0" borderId="69" xfId="0" applyNumberFormat="1" applyFont="1" applyFill="1" applyBorder="1" applyAlignment="1">
      <alignment vertical="center" shrinkToFit="1"/>
    </xf>
    <xf numFmtId="0" fontId="72" fillId="0" borderId="69" xfId="3" applyNumberFormat="1" applyFont="1" applyFill="1" applyBorder="1" applyAlignment="1">
      <alignment horizontal="center" vertical="center" shrinkToFit="1"/>
    </xf>
    <xf numFmtId="0" fontId="73" fillId="0" borderId="75" xfId="0" applyNumberFormat="1" applyFont="1" applyFill="1" applyBorder="1" applyAlignment="1">
      <alignment horizontal="center" vertical="center" shrinkToFit="1"/>
    </xf>
    <xf numFmtId="0" fontId="73" fillId="0" borderId="75" xfId="3" applyNumberFormat="1" applyFont="1" applyFill="1" applyBorder="1" applyAlignment="1">
      <alignment horizontal="center" vertical="center" shrinkToFit="1"/>
    </xf>
    <xf numFmtId="0" fontId="72" fillId="0" borderId="79" xfId="4" applyFont="1" applyFill="1" applyBorder="1" applyAlignment="1">
      <alignment horizontal="center" vertical="center"/>
    </xf>
    <xf numFmtId="0" fontId="69" fillId="0" borderId="79" xfId="0" applyNumberFormat="1" applyFont="1" applyFill="1" applyBorder="1" applyAlignment="1">
      <alignment horizontal="center" vertical="center" shrinkToFit="1"/>
    </xf>
    <xf numFmtId="0" fontId="72" fillId="0" borderId="79" xfId="3" applyFont="1" applyFill="1" applyBorder="1" applyAlignment="1">
      <alignment horizontal="center" vertical="center" shrinkToFit="1"/>
    </xf>
    <xf numFmtId="0" fontId="73" fillId="0" borderId="79" xfId="0" applyNumberFormat="1" applyFont="1" applyFill="1" applyBorder="1" applyAlignment="1">
      <alignment horizontal="left" vertical="center" shrinkToFit="1"/>
    </xf>
    <xf numFmtId="0" fontId="69" fillId="0" borderId="79" xfId="0" applyNumberFormat="1" applyFont="1" applyFill="1" applyBorder="1" applyAlignment="1">
      <alignment horizontal="left" vertical="center" shrinkToFit="1"/>
    </xf>
    <xf numFmtId="0" fontId="72" fillId="0" borderId="79" xfId="4" applyNumberFormat="1" applyFont="1" applyFill="1" applyBorder="1" applyAlignment="1">
      <alignment horizontal="center" vertical="center" shrinkToFit="1"/>
    </xf>
    <xf numFmtId="0" fontId="72" fillId="0" borderId="80" xfId="3" applyNumberFormat="1" applyFont="1" applyFill="1" applyBorder="1" applyAlignment="1">
      <alignment horizontal="center" vertical="center" shrinkToFit="1"/>
    </xf>
    <xf numFmtId="0" fontId="72" fillId="0" borderId="79" xfId="21" applyFont="1" applyFill="1" applyBorder="1" applyAlignment="1">
      <alignment horizontal="left" vertical="center" shrinkToFit="1"/>
    </xf>
    <xf numFmtId="0" fontId="67" fillId="0" borderId="79" xfId="3" applyFont="1" applyFill="1" applyBorder="1" applyAlignment="1">
      <alignment horizontal="center" vertical="center" shrinkToFit="1"/>
    </xf>
    <xf numFmtId="0" fontId="67" fillId="0" borderId="79" xfId="25" applyFont="1" applyFill="1" applyBorder="1" applyAlignment="1">
      <alignment horizontal="center" vertical="center" shrinkToFit="1"/>
    </xf>
    <xf numFmtId="0" fontId="67" fillId="0" borderId="79" xfId="16" applyNumberFormat="1" applyFont="1" applyFill="1" applyBorder="1" applyAlignment="1" applyProtection="1">
      <alignment horizontal="left" vertical="center" shrinkToFit="1"/>
    </xf>
    <xf numFmtId="0" fontId="69" fillId="0" borderId="79" xfId="0" applyNumberFormat="1" applyFont="1" applyFill="1" applyBorder="1" applyAlignment="1">
      <alignment vertical="center" shrinkToFit="1"/>
    </xf>
    <xf numFmtId="0" fontId="73" fillId="0" borderId="79" xfId="0" applyNumberFormat="1" applyFont="1" applyFill="1" applyBorder="1" applyAlignment="1">
      <alignment vertical="center" shrinkToFit="1"/>
    </xf>
    <xf numFmtId="0" fontId="72" fillId="0" borderId="81" xfId="4" applyFont="1" applyFill="1" applyBorder="1" applyAlignment="1">
      <alignment horizontal="center" vertical="center"/>
    </xf>
    <xf numFmtId="0" fontId="69" fillId="0" borderId="81" xfId="0" applyNumberFormat="1" applyFont="1" applyFill="1" applyBorder="1" applyAlignment="1">
      <alignment horizontal="center" vertical="center" shrinkToFit="1"/>
    </xf>
    <xf numFmtId="0" fontId="72" fillId="0" borderId="81" xfId="3" applyFont="1" applyFill="1" applyBorder="1" applyAlignment="1">
      <alignment horizontal="center" vertical="center" shrinkToFit="1"/>
    </xf>
    <xf numFmtId="0" fontId="73" fillId="0" borderId="81" xfId="0" applyNumberFormat="1" applyFont="1" applyFill="1" applyBorder="1" applyAlignment="1">
      <alignment horizontal="center" vertical="center" shrinkToFit="1"/>
    </xf>
    <xf numFmtId="0" fontId="73" fillId="0" borderId="81" xfId="0" applyNumberFormat="1" applyFont="1" applyFill="1" applyBorder="1" applyAlignment="1">
      <alignment horizontal="left" vertical="center" shrinkToFit="1"/>
    </xf>
    <xf numFmtId="0" fontId="69" fillId="0" borderId="81" xfId="0" applyNumberFormat="1" applyFont="1" applyFill="1" applyBorder="1" applyAlignment="1">
      <alignment horizontal="left" vertical="center" shrinkToFit="1"/>
    </xf>
    <xf numFmtId="0" fontId="72" fillId="0" borderId="81" xfId="4" applyNumberFormat="1" applyFont="1" applyFill="1" applyBorder="1" applyAlignment="1">
      <alignment horizontal="center" vertical="center" shrinkToFit="1"/>
    </xf>
    <xf numFmtId="0" fontId="72" fillId="0" borderId="82" xfId="3" applyNumberFormat="1" applyFont="1" applyFill="1" applyBorder="1" applyAlignment="1">
      <alignment horizontal="center" vertical="center" shrinkToFit="1"/>
    </xf>
    <xf numFmtId="0" fontId="72" fillId="0" borderId="81" xfId="21" applyFont="1" applyFill="1" applyBorder="1" applyAlignment="1">
      <alignment horizontal="left" vertical="center" shrinkToFit="1"/>
    </xf>
    <xf numFmtId="0" fontId="67" fillId="0" borderId="81" xfId="3" applyFont="1" applyFill="1" applyBorder="1" applyAlignment="1">
      <alignment horizontal="center" vertical="center" shrinkToFit="1"/>
    </xf>
    <xf numFmtId="0" fontId="67" fillId="0" borderId="81" xfId="25" applyFont="1" applyFill="1" applyBorder="1" applyAlignment="1">
      <alignment horizontal="center" vertical="center" shrinkToFit="1"/>
    </xf>
    <xf numFmtId="0" fontId="67" fillId="0" borderId="81" xfId="16" applyNumberFormat="1" applyFont="1" applyFill="1" applyBorder="1" applyAlignment="1" applyProtection="1">
      <alignment horizontal="left" vertical="center" shrinkToFit="1"/>
    </xf>
    <xf numFmtId="0" fontId="69" fillId="0" borderId="81" xfId="0" applyNumberFormat="1" applyFont="1" applyFill="1" applyBorder="1" applyAlignment="1">
      <alignment vertical="center" shrinkToFit="1"/>
    </xf>
    <xf numFmtId="0" fontId="73" fillId="0" borderId="81" xfId="0" applyNumberFormat="1" applyFont="1" applyFill="1" applyBorder="1" applyAlignment="1">
      <alignment vertical="center" shrinkToFit="1"/>
    </xf>
    <xf numFmtId="0" fontId="72" fillId="0" borderId="90" xfId="4" applyNumberFormat="1" applyFont="1" applyFill="1" applyBorder="1" applyAlignment="1">
      <alignment horizontal="left" vertical="center"/>
    </xf>
    <xf numFmtId="0" fontId="67" fillId="0" borderId="90" xfId="3" applyNumberFormat="1" applyFont="1" applyFill="1" applyBorder="1" applyAlignment="1">
      <alignment horizontal="left" vertical="center" shrinkToFit="1"/>
    </xf>
    <xf numFmtId="0" fontId="73" fillId="0" borderId="90" xfId="13" applyNumberFormat="1" applyFont="1" applyFill="1" applyBorder="1" applyAlignment="1">
      <alignment vertical="center"/>
    </xf>
    <xf numFmtId="0" fontId="74" fillId="0" borderId="0" xfId="1" applyNumberFormat="1" applyFont="1">
      <alignment vertical="center"/>
    </xf>
    <xf numFmtId="0" fontId="72" fillId="0" borderId="90" xfId="4" applyFont="1" applyFill="1" applyBorder="1" applyAlignment="1">
      <alignment horizontal="left" vertical="center"/>
    </xf>
    <xf numFmtId="0" fontId="69" fillId="0" borderId="0" xfId="1" applyNumberFormat="1" applyFont="1">
      <alignment vertical="center"/>
    </xf>
    <xf numFmtId="0" fontId="72" fillId="0" borderId="48" xfId="4" applyFont="1" applyFill="1" applyBorder="1" applyAlignment="1">
      <alignment horizontal="center" vertical="center"/>
    </xf>
    <xf numFmtId="0" fontId="69" fillId="0" borderId="49" xfId="0" applyFont="1" applyFill="1" applyBorder="1" applyAlignment="1">
      <alignment horizontal="center" vertical="center" shrinkToFit="1"/>
    </xf>
    <xf numFmtId="0" fontId="72" fillId="0" borderId="48" xfId="4" applyFont="1" applyFill="1" applyBorder="1" applyAlignment="1">
      <alignment horizontal="left" vertical="center" shrinkToFit="1"/>
    </xf>
    <xf numFmtId="0" fontId="72" fillId="0" borderId="48" xfId="4" applyFont="1" applyFill="1" applyBorder="1" applyAlignment="1">
      <alignment horizontal="center" vertical="center" shrinkToFit="1"/>
    </xf>
    <xf numFmtId="0" fontId="79" fillId="11" borderId="38" xfId="1" applyFont="1" applyFill="1" applyBorder="1" applyAlignment="1">
      <alignment horizontal="center" vertical="center" shrinkToFit="1"/>
    </xf>
    <xf numFmtId="0" fontId="69" fillId="0" borderId="38" xfId="6" applyFont="1" applyFill="1" applyBorder="1" applyAlignment="1">
      <alignment horizontal="left" vertical="center" shrinkToFit="1"/>
    </xf>
    <xf numFmtId="0" fontId="72" fillId="0" borderId="38" xfId="8" applyFont="1" applyFill="1" applyBorder="1" applyAlignment="1">
      <alignment horizontal="left" vertical="center" shrinkToFit="1"/>
    </xf>
    <xf numFmtId="0" fontId="69" fillId="0" borderId="38" xfId="0" applyNumberFormat="1" applyFont="1" applyFill="1" applyBorder="1" applyAlignment="1">
      <alignment horizontal="center" vertical="center" shrinkToFit="1"/>
    </xf>
    <xf numFmtId="0" fontId="73" fillId="0" borderId="38" xfId="3" applyNumberFormat="1" applyFont="1" applyFill="1" applyBorder="1" applyAlignment="1">
      <alignment horizontal="left" vertical="center" shrinkToFit="1"/>
    </xf>
    <xf numFmtId="0" fontId="69" fillId="0" borderId="40" xfId="1" applyFont="1" applyFill="1" applyBorder="1" applyAlignment="1">
      <alignment horizontal="center" vertical="center" shrinkToFit="1"/>
    </xf>
    <xf numFmtId="0" fontId="72" fillId="0" borderId="4" xfId="1" applyFont="1" applyFill="1" applyBorder="1" applyAlignment="1">
      <alignment horizontal="center" vertical="center" shrinkToFit="1"/>
    </xf>
    <xf numFmtId="0" fontId="80" fillId="0" borderId="38" xfId="0" applyNumberFormat="1" applyFont="1" applyFill="1" applyBorder="1" applyAlignment="1">
      <alignment horizontal="center" vertical="center" shrinkToFit="1"/>
    </xf>
    <xf numFmtId="0" fontId="73" fillId="0" borderId="40" xfId="0" applyFont="1" applyFill="1" applyBorder="1" applyAlignment="1">
      <alignment horizontal="center" vertical="center" shrinkToFit="1"/>
    </xf>
    <xf numFmtId="0" fontId="74" fillId="5" borderId="0" xfId="1" applyFont="1" applyFill="1">
      <alignment vertical="center"/>
    </xf>
    <xf numFmtId="0" fontId="72" fillId="0" borderId="38" xfId="18" applyNumberFormat="1" applyFont="1" applyFill="1" applyBorder="1" applyAlignment="1">
      <alignment horizontal="center" vertical="center" shrinkToFit="1"/>
    </xf>
    <xf numFmtId="0" fontId="72" fillId="0" borderId="7" xfId="18" applyFont="1" applyFill="1" applyBorder="1" applyAlignment="1">
      <alignment horizontal="center" vertical="center" shrinkToFit="1"/>
    </xf>
    <xf numFmtId="0" fontId="72" fillId="0" borderId="38" xfId="18" applyNumberFormat="1" applyFont="1" applyFill="1" applyBorder="1" applyAlignment="1">
      <alignment horizontal="left" vertical="center" shrinkToFit="1"/>
    </xf>
    <xf numFmtId="0" fontId="73" fillId="0" borderId="38" xfId="18" applyFont="1" applyFill="1" applyBorder="1" applyAlignment="1">
      <alignment horizontal="left" vertical="center" shrinkToFit="1"/>
    </xf>
    <xf numFmtId="0" fontId="72" fillId="0" borderId="7" xfId="18" applyNumberFormat="1" applyFont="1" applyFill="1" applyBorder="1" applyAlignment="1">
      <alignment vertical="center" shrinkToFit="1"/>
    </xf>
    <xf numFmtId="0" fontId="72" fillId="0" borderId="56" xfId="4" applyFont="1" applyFill="1" applyBorder="1" applyAlignment="1">
      <alignment horizontal="center" vertical="center"/>
    </xf>
    <xf numFmtId="0" fontId="73" fillId="0" borderId="56" xfId="0" applyFont="1" applyFill="1" applyBorder="1" applyAlignment="1">
      <alignment horizontal="center" vertical="center" shrinkToFit="1"/>
    </xf>
    <xf numFmtId="0" fontId="72" fillId="0" borderId="56" xfId="18" applyNumberFormat="1" applyFont="1" applyFill="1" applyBorder="1" applyAlignment="1">
      <alignment horizontal="center" vertical="center" shrinkToFit="1"/>
    </xf>
    <xf numFmtId="0" fontId="72" fillId="0" borderId="53" xfId="18" applyFont="1" applyFill="1" applyBorder="1" applyAlignment="1">
      <alignment horizontal="center" vertical="center" shrinkToFit="1"/>
    </xf>
    <xf numFmtId="0" fontId="72" fillId="0" borderId="56" xfId="18" applyNumberFormat="1" applyFont="1" applyFill="1" applyBorder="1" applyAlignment="1">
      <alignment horizontal="left" vertical="center" shrinkToFit="1"/>
    </xf>
    <xf numFmtId="0" fontId="73" fillId="0" borderId="56" xfId="18" applyFont="1" applyFill="1" applyBorder="1" applyAlignment="1">
      <alignment horizontal="left" vertical="center" shrinkToFit="1"/>
    </xf>
    <xf numFmtId="0" fontId="72" fillId="0" borderId="56" xfId="4" applyFont="1" applyFill="1" applyBorder="1" applyAlignment="1">
      <alignment horizontal="center" vertical="center" shrinkToFit="1"/>
    </xf>
    <xf numFmtId="0" fontId="73" fillId="0" borderId="57" xfId="3" applyNumberFormat="1" applyFont="1" applyFill="1" applyBorder="1" applyAlignment="1">
      <alignment horizontal="center" vertical="center" shrinkToFit="1"/>
    </xf>
    <xf numFmtId="0" fontId="69" fillId="0" borderId="56" xfId="0" applyFont="1" applyFill="1" applyBorder="1" applyAlignment="1">
      <alignment horizontal="left" vertical="center" shrinkToFit="1"/>
    </xf>
    <xf numFmtId="0" fontId="67" fillId="0" borderId="56" xfId="3" applyFont="1" applyFill="1" applyBorder="1" applyAlignment="1">
      <alignment horizontal="center" vertical="center" shrinkToFit="1"/>
    </xf>
    <xf numFmtId="0" fontId="69" fillId="0" borderId="56" xfId="0" applyFont="1" applyFill="1" applyBorder="1" applyAlignment="1">
      <alignment horizontal="center" vertical="center" shrinkToFit="1"/>
    </xf>
    <xf numFmtId="0" fontId="73" fillId="0" borderId="57" xfId="28" applyNumberFormat="1" applyFont="1" applyFill="1" applyBorder="1" applyAlignment="1">
      <alignment horizontal="center" vertical="center" shrinkToFit="1"/>
    </xf>
    <xf numFmtId="0" fontId="69" fillId="0" borderId="90" xfId="0" applyFont="1" applyFill="1" applyBorder="1" applyAlignment="1">
      <alignment horizontal="center" vertical="center" shrinkToFit="1"/>
    </xf>
    <xf numFmtId="0" fontId="69" fillId="0" borderId="90" xfId="0" applyFont="1" applyFill="1" applyBorder="1" applyAlignment="1">
      <alignment horizontal="left" vertical="center" shrinkToFit="1"/>
    </xf>
    <xf numFmtId="0" fontId="67" fillId="0" borderId="90" xfId="0" applyFont="1" applyFill="1" applyBorder="1" applyAlignment="1">
      <alignment horizontal="left" vertical="center" shrinkToFit="1"/>
    </xf>
    <xf numFmtId="0" fontId="69" fillId="0" borderId="90" xfId="4" applyFont="1" applyFill="1" applyBorder="1" applyAlignment="1">
      <alignment horizontal="center" vertical="center" shrinkToFit="1"/>
    </xf>
    <xf numFmtId="0" fontId="72" fillId="0" borderId="90" xfId="5" applyNumberFormat="1" applyFont="1" applyFill="1" applyBorder="1" applyAlignment="1">
      <alignment horizontal="right" vertical="center" shrinkToFit="1"/>
    </xf>
    <xf numFmtId="43" fontId="72" fillId="0" borderId="90" xfId="13" applyNumberFormat="1" applyFont="1" applyFill="1" applyBorder="1" applyAlignment="1">
      <alignment horizontal="right" vertical="center" shrinkToFit="1"/>
    </xf>
    <xf numFmtId="176" fontId="72" fillId="0" borderId="90" xfId="2" applyNumberFormat="1" applyFont="1" applyFill="1" applyBorder="1" applyAlignment="1">
      <alignment horizontal="right" vertical="center" shrinkToFit="1"/>
    </xf>
    <xf numFmtId="43" fontId="72" fillId="0" borderId="90" xfId="2" applyNumberFormat="1" applyFont="1" applyFill="1" applyBorder="1" applyAlignment="1">
      <alignment horizontal="right" vertical="center" shrinkToFit="1"/>
    </xf>
    <xf numFmtId="0" fontId="69" fillId="0" borderId="90" xfId="21" applyNumberFormat="1" applyFont="1" applyFill="1" applyBorder="1" applyAlignment="1">
      <alignment vertical="center" shrinkToFit="1"/>
    </xf>
    <xf numFmtId="0" fontId="72" fillId="0" borderId="90" xfId="0" applyFont="1" applyFill="1" applyBorder="1" applyAlignment="1">
      <alignment horizontal="left" vertical="center" shrinkToFit="1"/>
    </xf>
    <xf numFmtId="0" fontId="72" fillId="0" borderId="88" xfId="4" applyNumberFormat="1" applyFont="1" applyFill="1" applyBorder="1" applyAlignment="1">
      <alignment horizontal="center" vertical="center"/>
    </xf>
    <xf numFmtId="0" fontId="72" fillId="0" borderId="88" xfId="4" applyNumberFormat="1" applyFont="1" applyFill="1" applyBorder="1" applyAlignment="1">
      <alignment horizontal="center" vertical="center" shrinkToFit="1"/>
    </xf>
    <xf numFmtId="0" fontId="73" fillId="0" borderId="88" xfId="0" applyNumberFormat="1" applyFont="1" applyFill="1" applyBorder="1" applyAlignment="1">
      <alignment horizontal="left" vertical="center" shrinkToFit="1"/>
    </xf>
    <xf numFmtId="0" fontId="69" fillId="0" borderId="88" xfId="0" applyNumberFormat="1" applyFont="1" applyFill="1" applyBorder="1" applyAlignment="1">
      <alignment horizontal="left" vertical="center" shrinkToFit="1"/>
    </xf>
    <xf numFmtId="0" fontId="72" fillId="0" borderId="90" xfId="4" applyNumberFormat="1" applyFont="1" applyFill="1" applyBorder="1" applyAlignment="1">
      <alignment horizontal="center" vertical="center" shrinkToFit="1"/>
    </xf>
    <xf numFmtId="0" fontId="73" fillId="0" borderId="88" xfId="3" applyNumberFormat="1" applyFont="1" applyFill="1" applyBorder="1" applyAlignment="1">
      <alignment horizontal="center" vertical="center" shrinkToFit="1"/>
    </xf>
    <xf numFmtId="0" fontId="72" fillId="0" borderId="88" xfId="21" applyFont="1" applyFill="1" applyBorder="1" applyAlignment="1">
      <alignment horizontal="left" vertical="center" shrinkToFit="1"/>
    </xf>
    <xf numFmtId="0" fontId="67" fillId="0" borderId="88" xfId="3" applyFont="1" applyFill="1" applyBorder="1" applyAlignment="1">
      <alignment horizontal="center" vertical="center" shrinkToFit="1"/>
    </xf>
    <xf numFmtId="0" fontId="67" fillId="0" borderId="88" xfId="25" applyFont="1" applyFill="1" applyBorder="1" applyAlignment="1">
      <alignment horizontal="center" vertical="center" shrinkToFit="1"/>
    </xf>
    <xf numFmtId="0" fontId="67" fillId="0" borderId="88" xfId="16" applyNumberFormat="1" applyFont="1" applyFill="1" applyBorder="1" applyAlignment="1" applyProtection="1">
      <alignment horizontal="left" vertical="center" shrinkToFit="1"/>
    </xf>
    <xf numFmtId="0" fontId="69" fillId="0" borderId="88" xfId="0" applyNumberFormat="1" applyFont="1" applyFill="1" applyBorder="1" applyAlignment="1">
      <alignment vertical="center" shrinkToFit="1"/>
    </xf>
    <xf numFmtId="0" fontId="73" fillId="0" borderId="88" xfId="0" applyNumberFormat="1" applyFont="1" applyFill="1" applyBorder="1" applyAlignment="1">
      <alignment vertical="center" shrinkToFit="1"/>
    </xf>
    <xf numFmtId="0" fontId="77" fillId="0" borderId="0" xfId="0" applyFont="1" applyFill="1" applyBorder="1"/>
    <xf numFmtId="0" fontId="73" fillId="0" borderId="38" xfId="4" applyFont="1" applyFill="1" applyBorder="1" applyAlignment="1">
      <alignment horizontal="center" vertical="center"/>
    </xf>
    <xf numFmtId="0" fontId="73" fillId="0" borderId="38" xfId="4" applyFont="1" applyFill="1" applyBorder="1" applyAlignment="1">
      <alignment horizontal="left" vertical="center" shrinkToFit="1"/>
    </xf>
    <xf numFmtId="0" fontId="73" fillId="0" borderId="38" xfId="4" applyFont="1" applyFill="1" applyBorder="1" applyAlignment="1">
      <alignment horizontal="center" vertical="center" shrinkToFit="1"/>
    </xf>
    <xf numFmtId="0" fontId="79" fillId="0" borderId="38" xfId="3" applyFont="1" applyFill="1" applyBorder="1" applyAlignment="1">
      <alignment horizontal="center" vertical="center" shrinkToFit="1"/>
    </xf>
    <xf numFmtId="0" fontId="79" fillId="0" borderId="58" xfId="3" applyFont="1" applyFill="1" applyBorder="1" applyAlignment="1">
      <alignment horizontal="center" vertical="center" shrinkToFit="1"/>
    </xf>
    <xf numFmtId="0" fontId="73" fillId="0" borderId="38" xfId="21" applyNumberFormat="1" applyFont="1" applyFill="1" applyBorder="1" applyAlignment="1">
      <alignment vertical="center" shrinkToFit="1"/>
    </xf>
    <xf numFmtId="0" fontId="73" fillId="0" borderId="38" xfId="1" applyNumberFormat="1" applyFont="1" applyFill="1" applyBorder="1" applyAlignment="1">
      <alignment horizontal="center" vertical="center" shrinkToFit="1"/>
    </xf>
    <xf numFmtId="0" fontId="81" fillId="0" borderId="0" xfId="1" applyFont="1">
      <alignment vertical="center"/>
    </xf>
    <xf numFmtId="0" fontId="72" fillId="0" borderId="38" xfId="2" applyNumberFormat="1" applyFont="1" applyFill="1" applyBorder="1" applyAlignment="1">
      <alignment vertical="center" shrinkToFit="1"/>
    </xf>
    <xf numFmtId="0" fontId="72" fillId="0" borderId="38" xfId="0" applyNumberFormat="1" applyFont="1" applyFill="1" applyBorder="1" applyAlignment="1" applyProtection="1">
      <alignment horizontal="center" vertical="center" shrinkToFit="1"/>
    </xf>
    <xf numFmtId="0" fontId="72" fillId="0" borderId="38" xfId="0" applyNumberFormat="1" applyFont="1" applyFill="1" applyBorder="1" applyAlignment="1" applyProtection="1">
      <alignment vertical="center" shrinkToFit="1"/>
    </xf>
    <xf numFmtId="0" fontId="72" fillId="0" borderId="38" xfId="0" applyNumberFormat="1" applyFont="1" applyFill="1" applyBorder="1" applyAlignment="1" applyProtection="1">
      <alignment horizontal="left" vertical="center" shrinkToFit="1"/>
    </xf>
    <xf numFmtId="0" fontId="66" fillId="0" borderId="0" xfId="1" applyFont="1" applyFill="1">
      <alignment vertical="center"/>
    </xf>
    <xf numFmtId="0" fontId="69" fillId="0" borderId="4" xfId="0" applyFont="1" applyFill="1" applyBorder="1" applyAlignment="1">
      <alignment horizontal="center" vertical="center" shrinkToFit="1"/>
    </xf>
    <xf numFmtId="0" fontId="72" fillId="0" borderId="38" xfId="28" applyNumberFormat="1" applyFont="1" applyFill="1" applyBorder="1" applyAlignment="1">
      <alignment vertical="center" shrinkToFit="1"/>
    </xf>
    <xf numFmtId="0" fontId="72" fillId="0" borderId="38" xfId="28" applyNumberFormat="1" applyFont="1" applyFill="1" applyBorder="1" applyAlignment="1">
      <alignment horizontal="center" vertical="center" shrinkToFit="1"/>
    </xf>
    <xf numFmtId="0" fontId="72" fillId="0" borderId="38" xfId="4" applyNumberFormat="1" applyFont="1" applyFill="1" applyBorder="1" applyAlignment="1">
      <alignment horizontal="center" vertical="center" shrinkToFit="1"/>
    </xf>
    <xf numFmtId="0" fontId="67" fillId="0" borderId="38" xfId="0" applyNumberFormat="1" applyFont="1" applyFill="1" applyBorder="1" applyAlignment="1">
      <alignment horizontal="center" vertical="center" shrinkToFit="1"/>
    </xf>
    <xf numFmtId="0" fontId="72" fillId="0" borderId="38" xfId="37" applyNumberFormat="1" applyFont="1" applyFill="1" applyBorder="1" applyAlignment="1">
      <alignment horizontal="center" vertical="center" shrinkToFit="1"/>
    </xf>
    <xf numFmtId="0" fontId="72" fillId="0" borderId="38" xfId="37" applyFont="1" applyFill="1" applyBorder="1" applyAlignment="1">
      <alignment horizontal="center" vertical="center" shrinkToFit="1"/>
    </xf>
    <xf numFmtId="0" fontId="72" fillId="0" borderId="38" xfId="37" applyNumberFormat="1" applyFont="1" applyFill="1" applyBorder="1" applyAlignment="1">
      <alignment horizontal="left" vertical="center" shrinkToFit="1"/>
    </xf>
    <xf numFmtId="0" fontId="72" fillId="0" borderId="39" xfId="37" applyFont="1" applyFill="1" applyBorder="1" applyAlignment="1">
      <alignment horizontal="center" vertical="center" shrinkToFit="1"/>
    </xf>
    <xf numFmtId="0" fontId="72" fillId="0" borderId="63" xfId="4" applyFont="1" applyFill="1" applyBorder="1" applyAlignment="1">
      <alignment horizontal="center" vertical="center"/>
    </xf>
    <xf numFmtId="0" fontId="69" fillId="0" borderId="64" xfId="0" applyFont="1" applyFill="1" applyBorder="1" applyAlignment="1">
      <alignment horizontal="center" vertical="center" shrinkToFit="1"/>
    </xf>
    <xf numFmtId="0" fontId="69" fillId="0" borderId="63" xfId="0" applyFont="1" applyFill="1" applyBorder="1" applyAlignment="1">
      <alignment horizontal="center" vertical="center" shrinkToFit="1"/>
    </xf>
    <xf numFmtId="0" fontId="72" fillId="0" borderId="65" xfId="37" applyFont="1" applyFill="1" applyBorder="1" applyAlignment="1">
      <alignment horizontal="center" vertical="center" shrinkToFit="1"/>
    </xf>
    <xf numFmtId="0" fontId="72" fillId="0" borderId="63" xfId="4" applyFont="1" applyFill="1" applyBorder="1" applyAlignment="1">
      <alignment horizontal="left" vertical="center" shrinkToFit="1"/>
    </xf>
    <xf numFmtId="0" fontId="72" fillId="0" borderId="63" xfId="37" applyNumberFormat="1" applyFont="1" applyFill="1" applyBorder="1" applyAlignment="1">
      <alignment horizontal="left" vertical="center" shrinkToFit="1"/>
    </xf>
    <xf numFmtId="0" fontId="72" fillId="0" borderId="63" xfId="4" applyFont="1" applyFill="1" applyBorder="1" applyAlignment="1">
      <alignment horizontal="center" vertical="center" shrinkToFit="1"/>
    </xf>
    <xf numFmtId="0" fontId="72" fillId="0" borderId="63" xfId="8" applyFont="1" applyFill="1" applyBorder="1" applyAlignment="1">
      <alignment horizontal="left" vertical="center" shrinkToFit="1"/>
    </xf>
    <xf numFmtId="0" fontId="67" fillId="0" borderId="66" xfId="3" applyFont="1" applyFill="1" applyBorder="1" applyAlignment="1">
      <alignment horizontal="left" vertical="center" shrinkToFit="1"/>
    </xf>
    <xf numFmtId="0" fontId="72" fillId="0" borderId="63" xfId="28" applyNumberFormat="1" applyFont="1" applyFill="1" applyBorder="1" applyAlignment="1">
      <alignment vertical="center" shrinkToFit="1"/>
    </xf>
    <xf numFmtId="0" fontId="67" fillId="0" borderId="38" xfId="1" applyFont="1" applyFill="1" applyBorder="1" applyAlignment="1">
      <alignment horizontal="left" vertical="center" shrinkToFit="1"/>
    </xf>
    <xf numFmtId="0" fontId="67" fillId="0" borderId="4" xfId="0" applyNumberFormat="1" applyFont="1" applyFill="1" applyBorder="1" applyAlignment="1" applyProtection="1">
      <alignment horizontal="left" vertical="center" shrinkToFit="1"/>
    </xf>
    <xf numFmtId="0" fontId="71" fillId="0" borderId="38" xfId="3" applyFont="1" applyFill="1" applyBorder="1" applyAlignment="1">
      <alignment horizontal="center" vertical="center" shrinkToFit="1"/>
    </xf>
    <xf numFmtId="0" fontId="69" fillId="0" borderId="38" xfId="1" applyNumberFormat="1" applyFont="1" applyFill="1" applyBorder="1" applyAlignment="1">
      <alignment vertical="center" shrinkToFit="1"/>
    </xf>
    <xf numFmtId="0" fontId="72" fillId="0" borderId="4" xfId="0" applyNumberFormat="1" applyFont="1" applyFill="1" applyBorder="1" applyAlignment="1">
      <alignment horizontal="center" vertical="center" shrinkToFit="1"/>
    </xf>
    <xf numFmtId="0" fontId="76" fillId="0" borderId="38" xfId="0" applyFont="1" applyFill="1" applyBorder="1" applyAlignment="1">
      <alignment horizontal="center" vertical="center" shrinkToFit="1" readingOrder="1"/>
    </xf>
    <xf numFmtId="0" fontId="73" fillId="0" borderId="38" xfId="1" applyNumberFormat="1" applyFont="1" applyFill="1" applyBorder="1" applyAlignment="1">
      <alignment vertical="center" shrinkToFit="1"/>
    </xf>
    <xf numFmtId="0" fontId="79" fillId="0" borderId="38" xfId="28" applyFont="1" applyFill="1" applyBorder="1" applyAlignment="1">
      <alignment horizontal="center" vertical="center" shrinkToFit="1"/>
    </xf>
    <xf numFmtId="0" fontId="67" fillId="0" borderId="38" xfId="28" applyFont="1" applyFill="1" applyBorder="1" applyAlignment="1">
      <alignment horizontal="left" vertical="center" shrinkToFit="1"/>
    </xf>
    <xf numFmtId="0" fontId="72" fillId="0" borderId="38" xfId="7" applyNumberFormat="1" applyFont="1" applyFill="1" applyBorder="1" applyAlignment="1">
      <alignment vertical="center" shrinkToFit="1"/>
    </xf>
    <xf numFmtId="49" fontId="73" fillId="0" borderId="38" xfId="34" applyNumberFormat="1" applyFont="1" applyFill="1" applyBorder="1" applyAlignment="1">
      <alignment horizontal="center" vertical="center" shrinkToFit="1"/>
    </xf>
    <xf numFmtId="0" fontId="73" fillId="0" borderId="39" xfId="0" applyFont="1" applyFill="1" applyBorder="1" applyAlignment="1">
      <alignment horizontal="center" vertical="center" shrinkToFit="1"/>
    </xf>
    <xf numFmtId="0" fontId="73" fillId="0" borderId="90" xfId="0" applyFont="1" applyFill="1" applyBorder="1" applyAlignment="1">
      <alignment horizontal="center" vertical="center" shrinkToFit="1"/>
    </xf>
    <xf numFmtId="0" fontId="72" fillId="0" borderId="38" xfId="17" applyNumberFormat="1" applyFont="1" applyFill="1" applyBorder="1" applyAlignment="1">
      <alignment vertical="center" shrinkToFit="1"/>
    </xf>
    <xf numFmtId="0" fontId="72" fillId="0" borderId="39" xfId="28" applyNumberFormat="1" applyFont="1" applyFill="1" applyBorder="1" applyAlignment="1">
      <alignment horizontal="center" vertical="center" shrinkToFit="1"/>
    </xf>
    <xf numFmtId="0" fontId="67" fillId="0" borderId="38" xfId="28" applyFont="1" applyFill="1" applyBorder="1" applyAlignment="1">
      <alignment horizontal="center" vertical="center" shrinkToFit="1"/>
    </xf>
    <xf numFmtId="0" fontId="80" fillId="0" borderId="38" xfId="0" applyNumberFormat="1" applyFont="1" applyFill="1" applyBorder="1" applyAlignment="1">
      <alignment horizontal="left" vertical="center" shrinkToFit="1"/>
    </xf>
    <xf numFmtId="0" fontId="69" fillId="0" borderId="38" xfId="35" applyFont="1" applyFill="1" applyBorder="1" applyAlignment="1">
      <alignment vertical="center" shrinkToFit="1"/>
    </xf>
    <xf numFmtId="0" fontId="73" fillId="0" borderId="67" xfId="0" applyNumberFormat="1" applyFont="1" applyFill="1" applyBorder="1" applyAlignment="1">
      <alignment horizontal="center" vertical="center" shrinkToFit="1"/>
    </xf>
    <xf numFmtId="0" fontId="72" fillId="0" borderId="90" xfId="0" applyFont="1" applyFill="1" applyBorder="1" applyAlignment="1">
      <alignment horizontal="center" vertical="center" shrinkToFit="1"/>
    </xf>
    <xf numFmtId="0" fontId="72" fillId="0" borderId="90" xfId="0" applyNumberFormat="1" applyFont="1" applyFill="1" applyBorder="1" applyAlignment="1">
      <alignment horizontal="left" vertical="center" shrinkToFit="1"/>
    </xf>
    <xf numFmtId="0" fontId="72" fillId="0" borderId="90" xfId="0" applyNumberFormat="1" applyFont="1" applyFill="1" applyBorder="1" applyAlignment="1">
      <alignment horizontal="center" vertical="center" shrinkToFit="1"/>
    </xf>
    <xf numFmtId="0" fontId="77" fillId="0" borderId="0" xfId="0" applyNumberFormat="1" applyFont="1"/>
    <xf numFmtId="0" fontId="72" fillId="0" borderId="49" xfId="0" applyFont="1" applyFill="1" applyBorder="1" applyAlignment="1">
      <alignment horizontal="center" vertical="center" shrinkToFit="1"/>
    </xf>
    <xf numFmtId="0" fontId="72" fillId="0" borderId="48" xfId="0" applyFont="1" applyFill="1" applyBorder="1" applyAlignment="1">
      <alignment horizontal="left" vertical="center" shrinkToFit="1"/>
    </xf>
    <xf numFmtId="0" fontId="72" fillId="0" borderId="50" xfId="3" applyNumberFormat="1" applyFont="1" applyFill="1" applyBorder="1" applyAlignment="1">
      <alignment horizontal="center" vertical="center" shrinkToFit="1"/>
    </xf>
    <xf numFmtId="0" fontId="67" fillId="0" borderId="48" xfId="28" applyFont="1" applyFill="1" applyBorder="1" applyAlignment="1">
      <alignment horizontal="center" vertical="center" shrinkToFit="1"/>
    </xf>
    <xf numFmtId="0" fontId="67" fillId="0" borderId="51" xfId="3" applyFont="1" applyFill="1" applyBorder="1" applyAlignment="1">
      <alignment horizontal="left" vertical="center" shrinkToFit="1"/>
    </xf>
    <xf numFmtId="0" fontId="72" fillId="0" borderId="48" xfId="3" applyNumberFormat="1" applyFont="1" applyFill="1" applyBorder="1" applyAlignment="1">
      <alignment vertical="center" shrinkToFit="1"/>
    </xf>
    <xf numFmtId="0" fontId="72" fillId="0" borderId="48" xfId="0" applyNumberFormat="1" applyFont="1" applyFill="1" applyBorder="1" applyAlignment="1">
      <alignment vertical="center" shrinkToFit="1"/>
    </xf>
    <xf numFmtId="0" fontId="69" fillId="0" borderId="38" xfId="4" applyFont="1" applyFill="1" applyBorder="1" applyAlignment="1">
      <alignment horizontal="left" vertical="center" shrinkToFit="1"/>
    </xf>
    <xf numFmtId="0" fontId="66" fillId="0" borderId="0" xfId="1" applyFont="1" applyFill="1" applyBorder="1">
      <alignment vertical="center"/>
    </xf>
    <xf numFmtId="0" fontId="79" fillId="11" borderId="90" xfId="1" applyFont="1" applyFill="1" applyBorder="1" applyAlignment="1">
      <alignment horizontal="center" vertical="center"/>
    </xf>
    <xf numFmtId="49" fontId="73" fillId="0" borderId="38" xfId="0" applyNumberFormat="1" applyFont="1" applyFill="1" applyBorder="1" applyAlignment="1">
      <alignment horizontal="left" vertical="center" shrinkToFit="1"/>
    </xf>
    <xf numFmtId="43" fontId="73" fillId="0" borderId="4" xfId="2" applyFont="1" applyFill="1" applyBorder="1" applyAlignment="1">
      <alignment vertical="center" shrinkToFit="1"/>
    </xf>
    <xf numFmtId="0" fontId="73" fillId="0" borderId="38" xfId="28" applyNumberFormat="1" applyFont="1" applyFill="1" applyBorder="1" applyAlignment="1">
      <alignment vertical="center" shrinkToFit="1"/>
    </xf>
    <xf numFmtId="0" fontId="69" fillId="0" borderId="51" xfId="1" applyFont="1" applyFill="1" applyBorder="1" applyAlignment="1">
      <alignment horizontal="center" vertical="center" shrinkToFit="1"/>
    </xf>
    <xf numFmtId="49" fontId="73" fillId="0" borderId="48" xfId="0" applyNumberFormat="1" applyFont="1" applyFill="1" applyBorder="1" applyAlignment="1">
      <alignment horizontal="left" vertical="center" shrinkToFit="1"/>
    </xf>
    <xf numFmtId="0" fontId="73" fillId="0" borderId="48" xfId="28" applyNumberFormat="1" applyFont="1" applyFill="1" applyBorder="1" applyAlignment="1">
      <alignment vertical="center" shrinkToFit="1"/>
    </xf>
    <xf numFmtId="0" fontId="67" fillId="0" borderId="46" xfId="28" applyFont="1" applyFill="1" applyBorder="1" applyAlignment="1">
      <alignment horizontal="center" vertical="center" shrinkToFit="1"/>
    </xf>
    <xf numFmtId="0" fontId="69" fillId="0" borderId="76" xfId="0" applyFont="1" applyFill="1" applyBorder="1" applyAlignment="1">
      <alignment horizontal="center" vertical="center" shrinkToFit="1"/>
    </xf>
    <xf numFmtId="0" fontId="69" fillId="0" borderId="75" xfId="0" applyFont="1" applyFill="1" applyBorder="1" applyAlignment="1">
      <alignment horizontal="center" vertical="center" shrinkToFit="1"/>
    </xf>
    <xf numFmtId="0" fontId="72" fillId="0" borderId="75" xfId="4" applyFont="1" applyFill="1" applyBorder="1" applyAlignment="1">
      <alignment horizontal="left" vertical="center" shrinkToFit="1"/>
    </xf>
    <xf numFmtId="0" fontId="72" fillId="0" borderId="75" xfId="0" applyFont="1" applyFill="1" applyBorder="1" applyAlignment="1">
      <alignment horizontal="left" vertical="center" shrinkToFit="1"/>
    </xf>
    <xf numFmtId="0" fontId="72" fillId="0" borderId="75" xfId="4" applyFont="1" applyFill="1" applyBorder="1" applyAlignment="1">
      <alignment horizontal="center" vertical="center" shrinkToFit="1"/>
    </xf>
    <xf numFmtId="0" fontId="72" fillId="0" borderId="76" xfId="3" applyNumberFormat="1" applyFont="1" applyFill="1" applyBorder="1" applyAlignment="1">
      <alignment horizontal="center" vertical="center" shrinkToFit="1"/>
    </xf>
    <xf numFmtId="0" fontId="72" fillId="0" borderId="76" xfId="3" applyNumberFormat="1" applyFont="1" applyFill="1" applyBorder="1" applyAlignment="1">
      <alignment horizontal="left" vertical="center" shrinkToFit="1"/>
    </xf>
    <xf numFmtId="0" fontId="67" fillId="0" borderId="75" xfId="28" applyFont="1" applyFill="1" applyBorder="1" applyAlignment="1">
      <alignment horizontal="center" vertical="center" shrinkToFit="1"/>
    </xf>
    <xf numFmtId="43" fontId="73" fillId="0" borderId="77" xfId="2" applyFont="1" applyFill="1" applyBorder="1" applyAlignment="1">
      <alignment vertical="center" shrinkToFit="1"/>
    </xf>
    <xf numFmtId="0" fontId="73" fillId="0" borderId="75" xfId="28" applyNumberFormat="1" applyFont="1" applyFill="1" applyBorder="1" applyAlignment="1">
      <alignment vertical="center" shrinkToFit="1"/>
    </xf>
    <xf numFmtId="0" fontId="72" fillId="0" borderId="75" xfId="0" applyFont="1" applyFill="1" applyBorder="1" applyAlignment="1">
      <alignment horizontal="center" vertical="center" shrinkToFit="1"/>
    </xf>
    <xf numFmtId="0" fontId="71" fillId="11" borderId="38" xfId="1" applyFont="1" applyFill="1" applyBorder="1" applyAlignment="1">
      <alignment horizontal="center" vertical="center" shrinkToFit="1"/>
    </xf>
    <xf numFmtId="0" fontId="72" fillId="0" borderId="73" xfId="4" applyFont="1" applyFill="1" applyBorder="1" applyAlignment="1">
      <alignment horizontal="center" vertical="center" shrinkToFit="1"/>
    </xf>
    <xf numFmtId="0" fontId="77" fillId="0" borderId="0" xfId="0" applyFont="1" applyFill="1"/>
    <xf numFmtId="0" fontId="67" fillId="0" borderId="4" xfId="3" applyFont="1" applyFill="1" applyBorder="1" applyAlignment="1">
      <alignment horizontal="center" vertical="center" shrinkToFit="1"/>
    </xf>
    <xf numFmtId="0" fontId="72" fillId="0" borderId="40" xfId="5" applyNumberFormat="1" applyFont="1" applyFill="1" applyBorder="1" applyAlignment="1">
      <alignment horizontal="center" vertical="center" shrinkToFit="1"/>
    </xf>
    <xf numFmtId="0" fontId="67" fillId="0" borderId="46" xfId="3" applyFont="1" applyFill="1" applyBorder="1" applyAlignment="1">
      <alignment horizontal="center" vertical="center" shrinkToFit="1"/>
    </xf>
    <xf numFmtId="0" fontId="72" fillId="0" borderId="90" xfId="7" applyNumberFormat="1" applyFont="1" applyFill="1" applyBorder="1" applyAlignment="1">
      <alignment vertical="center" shrinkToFit="1"/>
    </xf>
    <xf numFmtId="0" fontId="69" fillId="0" borderId="4" xfId="0" applyFont="1" applyFill="1" applyBorder="1" applyAlignment="1">
      <alignment horizontal="left" vertical="center" shrinkToFit="1"/>
    </xf>
    <xf numFmtId="0" fontId="72" fillId="0" borderId="38" xfId="1" applyNumberFormat="1" applyFont="1" applyFill="1" applyBorder="1" applyAlignment="1">
      <alignment vertical="center" shrinkToFit="1"/>
    </xf>
    <xf numFmtId="0" fontId="77" fillId="0" borderId="0" xfId="0" applyFont="1" applyBorder="1" applyAlignment="1">
      <alignment vertical="center"/>
    </xf>
    <xf numFmtId="0" fontId="79" fillId="0" borderId="38" xfId="3" applyFont="1" applyFill="1" applyBorder="1" applyAlignment="1">
      <alignment horizontal="left" vertical="center" shrinkToFit="1"/>
    </xf>
    <xf numFmtId="0" fontId="71" fillId="0" borderId="38" xfId="0" applyFont="1" applyFill="1" applyBorder="1" applyAlignment="1">
      <alignment horizontal="left" vertical="center" shrinkToFit="1"/>
    </xf>
    <xf numFmtId="0" fontId="73" fillId="0" borderId="4" xfId="0" applyFont="1" applyFill="1" applyBorder="1" applyAlignment="1">
      <alignment horizontal="center" vertical="center" shrinkToFit="1"/>
    </xf>
    <xf numFmtId="0" fontId="72" fillId="0" borderId="38" xfId="11" applyNumberFormat="1" applyFont="1" applyFill="1" applyBorder="1" applyAlignment="1">
      <alignment vertical="center" shrinkToFit="1"/>
    </xf>
    <xf numFmtId="0" fontId="79" fillId="0" borderId="4" xfId="28" applyFont="1" applyFill="1" applyBorder="1" applyAlignment="1">
      <alignment horizontal="center" vertical="center" shrinkToFit="1"/>
    </xf>
    <xf numFmtId="0" fontId="73" fillId="0" borderId="90" xfId="1" applyFont="1" applyFill="1" applyBorder="1" applyAlignment="1">
      <alignment horizontal="center" vertical="center" shrinkToFit="1"/>
    </xf>
    <xf numFmtId="0" fontId="72" fillId="0" borderId="38" xfId="13" applyNumberFormat="1" applyFont="1" applyFill="1" applyBorder="1" applyAlignment="1" applyProtection="1">
      <alignment vertical="center" shrinkToFit="1"/>
    </xf>
    <xf numFmtId="43" fontId="73" fillId="0" borderId="38" xfId="2" applyFont="1" applyFill="1" applyBorder="1" applyAlignment="1">
      <alignment vertical="center" shrinkToFit="1"/>
    </xf>
    <xf numFmtId="0" fontId="77" fillId="0" borderId="0" xfId="0" applyFont="1" applyFill="1" applyAlignment="1">
      <alignment vertical="center"/>
    </xf>
    <xf numFmtId="43" fontId="73" fillId="0" borderId="39" xfId="2" applyFont="1" applyFill="1" applyBorder="1" applyAlignment="1">
      <alignment horizontal="center" vertical="center" shrinkToFit="1"/>
    </xf>
    <xf numFmtId="0" fontId="69" fillId="0" borderId="38" xfId="39" applyFont="1" applyFill="1" applyBorder="1" applyAlignment="1">
      <alignment horizontal="center" vertical="center" shrinkToFit="1"/>
    </xf>
    <xf numFmtId="0" fontId="69" fillId="0" borderId="38" xfId="39" applyFont="1" applyFill="1" applyBorder="1" applyAlignment="1">
      <alignment vertical="center" shrinkToFit="1"/>
    </xf>
    <xf numFmtId="0" fontId="69" fillId="0" borderId="38" xfId="39" applyFont="1" applyFill="1" applyBorder="1" applyAlignment="1">
      <alignment horizontal="left" vertical="center" shrinkToFit="1"/>
    </xf>
    <xf numFmtId="0" fontId="69" fillId="0" borderId="5" xfId="0" applyFont="1" applyFill="1" applyBorder="1" applyAlignment="1">
      <alignment horizontal="center" vertical="center" shrinkToFit="1"/>
    </xf>
    <xf numFmtId="0" fontId="69" fillId="0" borderId="7" xfId="0" applyFont="1" applyFill="1" applyBorder="1" applyAlignment="1">
      <alignment horizontal="center" vertical="center" shrinkToFit="1"/>
    </xf>
    <xf numFmtId="0" fontId="75" fillId="0" borderId="38" xfId="0" applyNumberFormat="1" applyFont="1" applyFill="1" applyBorder="1" applyAlignment="1">
      <alignment horizontal="left" vertical="center" shrinkToFit="1"/>
    </xf>
    <xf numFmtId="0" fontId="72" fillId="0" borderId="85" xfId="4" applyNumberFormat="1" applyFont="1" applyFill="1" applyBorder="1" applyAlignment="1">
      <alignment horizontal="center" vertical="center"/>
    </xf>
    <xf numFmtId="0" fontId="72" fillId="0" borderId="85" xfId="4" applyNumberFormat="1" applyFont="1" applyFill="1" applyBorder="1" applyAlignment="1">
      <alignment horizontal="center" vertical="center" shrinkToFit="1"/>
    </xf>
    <xf numFmtId="0" fontId="73" fillId="0" borderId="85" xfId="0" applyNumberFormat="1" applyFont="1" applyFill="1" applyBorder="1" applyAlignment="1">
      <alignment horizontal="left" vertical="center" shrinkToFit="1"/>
    </xf>
    <xf numFmtId="0" fontId="69" fillId="0" borderId="85" xfId="0" applyNumberFormat="1" applyFont="1" applyFill="1" applyBorder="1" applyAlignment="1">
      <alignment horizontal="left" vertical="center" shrinkToFit="1"/>
    </xf>
    <xf numFmtId="0" fontId="73" fillId="0" borderId="85" xfId="3" applyNumberFormat="1" applyFont="1" applyFill="1" applyBorder="1" applyAlignment="1">
      <alignment horizontal="center" vertical="center" shrinkToFit="1"/>
    </xf>
    <xf numFmtId="0" fontId="72" fillId="0" borderId="85" xfId="21" applyFont="1" applyFill="1" applyBorder="1" applyAlignment="1">
      <alignment horizontal="left" vertical="center" shrinkToFit="1"/>
    </xf>
    <xf numFmtId="0" fontId="67" fillId="0" borderId="85" xfId="3" applyFont="1" applyFill="1" applyBorder="1" applyAlignment="1">
      <alignment horizontal="center" vertical="center" shrinkToFit="1"/>
    </xf>
    <xf numFmtId="0" fontId="67" fillId="0" borderId="85" xfId="25" applyFont="1" applyFill="1" applyBorder="1" applyAlignment="1">
      <alignment horizontal="center" vertical="center" shrinkToFit="1"/>
    </xf>
    <xf numFmtId="0" fontId="67" fillId="0" borderId="85" xfId="16" applyNumberFormat="1" applyFont="1" applyFill="1" applyBorder="1" applyAlignment="1" applyProtection="1">
      <alignment horizontal="left" vertical="center" shrinkToFit="1"/>
    </xf>
    <xf numFmtId="0" fontId="69" fillId="0" borderId="85" xfId="0" applyNumberFormat="1" applyFont="1" applyFill="1" applyBorder="1" applyAlignment="1">
      <alignment vertical="center" shrinkToFit="1"/>
    </xf>
    <xf numFmtId="0" fontId="73" fillId="0" borderId="85" xfId="0" applyNumberFormat="1" applyFont="1" applyFill="1" applyBorder="1" applyAlignment="1">
      <alignment vertical="center" shrinkToFit="1"/>
    </xf>
    <xf numFmtId="0" fontId="77" fillId="0" borderId="0" xfId="0" applyFont="1" applyAlignment="1">
      <alignment vertical="center"/>
    </xf>
    <xf numFmtId="0" fontId="73" fillId="0" borderId="38" xfId="7" applyNumberFormat="1" applyFont="1" applyFill="1" applyBorder="1" applyAlignment="1">
      <alignment vertical="center" shrinkToFit="1"/>
    </xf>
    <xf numFmtId="0" fontId="72" fillId="0" borderId="89" xfId="4" applyNumberFormat="1" applyFont="1" applyFill="1" applyBorder="1" applyAlignment="1">
      <alignment horizontal="center" vertical="center"/>
    </xf>
    <xf numFmtId="0" fontId="69" fillId="0" borderId="38" xfId="2" applyNumberFormat="1" applyFont="1" applyFill="1" applyBorder="1" applyAlignment="1">
      <alignment vertical="center" shrinkToFit="1"/>
    </xf>
    <xf numFmtId="0" fontId="72" fillId="0" borderId="38" xfId="6" applyFont="1" applyFill="1" applyBorder="1" applyAlignment="1">
      <alignment horizontal="center" vertical="center" shrinkToFit="1"/>
    </xf>
    <xf numFmtId="0" fontId="71" fillId="0" borderId="38" xfId="3" applyFont="1" applyFill="1" applyBorder="1" applyAlignment="1">
      <alignment horizontal="left" vertical="center" shrinkToFit="1"/>
    </xf>
    <xf numFmtId="0" fontId="73" fillId="0" borderId="54" xfId="0" applyFont="1" applyFill="1" applyBorder="1" applyAlignment="1">
      <alignment horizontal="center" vertical="center" shrinkToFit="1"/>
    </xf>
    <xf numFmtId="0" fontId="76" fillId="0" borderId="56" xfId="0" applyFont="1" applyFill="1" applyBorder="1" applyAlignment="1">
      <alignment horizontal="center" vertical="center" shrinkToFit="1" readingOrder="1"/>
    </xf>
    <xf numFmtId="0" fontId="72" fillId="0" borderId="57" xfId="0" applyNumberFormat="1" applyFont="1" applyFill="1" applyBorder="1" applyAlignment="1">
      <alignment horizontal="center" vertical="center" shrinkToFit="1"/>
    </xf>
    <xf numFmtId="0" fontId="72" fillId="0" borderId="56" xfId="4" applyFont="1" applyFill="1" applyBorder="1" applyAlignment="1">
      <alignment horizontal="left" vertical="center" shrinkToFit="1"/>
    </xf>
    <xf numFmtId="0" fontId="76" fillId="0" borderId="56" xfId="0" applyFont="1" applyFill="1" applyBorder="1" applyAlignment="1">
      <alignment horizontal="left" vertical="center" shrinkToFit="1" readingOrder="1"/>
    </xf>
    <xf numFmtId="0" fontId="72" fillId="0" borderId="56" xfId="0" applyFont="1" applyFill="1" applyBorder="1" applyAlignment="1">
      <alignment horizontal="left" vertical="center" shrinkToFit="1"/>
    </xf>
    <xf numFmtId="0" fontId="67" fillId="0" borderId="55" xfId="3" applyFont="1" applyFill="1" applyBorder="1" applyAlignment="1">
      <alignment horizontal="center" vertical="center" shrinkToFit="1"/>
    </xf>
    <xf numFmtId="0" fontId="72" fillId="0" borderId="56" xfId="0" applyNumberFormat="1" applyFont="1" applyFill="1" applyBorder="1" applyAlignment="1">
      <alignment vertical="center" shrinkToFit="1"/>
    </xf>
    <xf numFmtId="0" fontId="72" fillId="0" borderId="57" xfId="0" applyFont="1" applyFill="1" applyBorder="1" applyAlignment="1">
      <alignment horizontal="center" vertical="center" shrinkToFit="1"/>
    </xf>
    <xf numFmtId="0" fontId="73" fillId="0" borderId="56" xfId="0" applyFont="1" applyFill="1" applyBorder="1" applyAlignment="1">
      <alignment horizontal="left" vertical="center" shrinkToFit="1"/>
    </xf>
    <xf numFmtId="0" fontId="72" fillId="0" borderId="89" xfId="4" applyFont="1" applyFill="1" applyBorder="1" applyAlignment="1">
      <alignment horizontal="center" vertical="center"/>
    </xf>
    <xf numFmtId="0" fontId="67" fillId="11" borderId="90" xfId="3" applyFont="1" applyFill="1" applyBorder="1" applyAlignment="1">
      <alignment horizontal="center" vertical="center"/>
    </xf>
    <xf numFmtId="0" fontId="69" fillId="11" borderId="89" xfId="3" applyNumberFormat="1" applyFont="1" applyFill="1" applyBorder="1" applyAlignment="1">
      <alignment horizontal="center" vertical="center" shrinkToFit="1"/>
    </xf>
    <xf numFmtId="0" fontId="73" fillId="0" borderId="84" xfId="3" applyNumberFormat="1" applyFont="1" applyFill="1" applyBorder="1" applyAlignment="1">
      <alignment horizontal="center" vertical="center" shrinkToFit="1"/>
    </xf>
    <xf numFmtId="0" fontId="72" fillId="0" borderId="90" xfId="8" applyFont="1" applyFill="1" applyBorder="1" applyAlignment="1">
      <alignment horizontal="left" vertical="center" shrinkToFit="1"/>
    </xf>
    <xf numFmtId="0" fontId="67" fillId="0" borderId="77" xfId="0" applyFont="1" applyFill="1" applyBorder="1" applyAlignment="1">
      <alignment horizontal="left" vertical="center" shrinkToFit="1"/>
    </xf>
    <xf numFmtId="0" fontId="83" fillId="0" borderId="38" xfId="0" applyNumberFormat="1" applyFont="1" applyFill="1" applyBorder="1" applyAlignment="1">
      <alignment horizontal="center" vertical="center" shrinkToFit="1"/>
    </xf>
    <xf numFmtId="0" fontId="72" fillId="0" borderId="39" xfId="0" applyNumberFormat="1" applyFont="1" applyFill="1" applyBorder="1" applyAlignment="1">
      <alignment horizontal="center" vertical="center" shrinkToFit="1"/>
    </xf>
    <xf numFmtId="0" fontId="69" fillId="0" borderId="77" xfId="0" applyNumberFormat="1" applyFont="1" applyFill="1" applyBorder="1" applyAlignment="1">
      <alignment horizontal="center" vertical="center" shrinkToFit="1"/>
    </xf>
    <xf numFmtId="0" fontId="67" fillId="0" borderId="77" xfId="16" applyNumberFormat="1" applyFont="1" applyFill="1" applyBorder="1" applyAlignment="1" applyProtection="1">
      <alignment horizontal="left" vertical="center" shrinkToFit="1"/>
    </xf>
    <xf numFmtId="0" fontId="69" fillId="0" borderId="4" xfId="26" applyFont="1" applyFill="1" applyBorder="1" applyAlignment="1">
      <alignment horizontal="center" vertical="center" shrinkToFit="1"/>
    </xf>
    <xf numFmtId="0" fontId="69" fillId="0" borderId="4" xfId="26" applyFont="1" applyFill="1" applyBorder="1" applyAlignment="1">
      <alignment horizontal="left" vertical="center" shrinkToFit="1"/>
    </xf>
    <xf numFmtId="0" fontId="69" fillId="0" borderId="4" xfId="1" applyNumberFormat="1" applyFont="1" applyFill="1" applyBorder="1" applyAlignment="1">
      <alignment vertical="center" shrinkToFit="1"/>
    </xf>
    <xf numFmtId="0" fontId="69" fillId="0" borderId="54" xfId="0" applyFont="1" applyFill="1" applyBorder="1" applyAlignment="1">
      <alignment horizontal="center" vertical="center" shrinkToFit="1"/>
    </xf>
    <xf numFmtId="0" fontId="67" fillId="0" borderId="56" xfId="28" applyFont="1" applyFill="1" applyBorder="1" applyAlignment="1">
      <alignment horizontal="center" vertical="center" shrinkToFit="1"/>
    </xf>
    <xf numFmtId="0" fontId="67" fillId="0" borderId="56" xfId="28" applyFont="1" applyFill="1" applyBorder="1" applyAlignment="1">
      <alignment horizontal="left" vertical="center" shrinkToFit="1"/>
    </xf>
    <xf numFmtId="0" fontId="69" fillId="0" borderId="56" xfId="0" applyNumberFormat="1" applyFont="1" applyFill="1" applyBorder="1" applyAlignment="1">
      <alignment vertical="center" shrinkToFit="1"/>
    </xf>
    <xf numFmtId="0" fontId="72" fillId="0" borderId="7" xfId="0" applyFont="1" applyFill="1" applyBorder="1" applyAlignment="1">
      <alignment horizontal="center" vertical="center" shrinkToFit="1"/>
    </xf>
    <xf numFmtId="0" fontId="73" fillId="0" borderId="76" xfId="0" applyFont="1" applyFill="1" applyBorder="1" applyAlignment="1">
      <alignment horizontal="center" vertical="center" shrinkToFit="1"/>
    </xf>
    <xf numFmtId="0" fontId="76" fillId="0" borderId="75" xfId="0" applyFont="1" applyFill="1" applyBorder="1" applyAlignment="1">
      <alignment horizontal="center" vertical="center" shrinkToFit="1" readingOrder="1"/>
    </xf>
    <xf numFmtId="0" fontId="76" fillId="0" borderId="75" xfId="0" applyFont="1" applyFill="1" applyBorder="1" applyAlignment="1">
      <alignment horizontal="left" vertical="center" shrinkToFit="1" readingOrder="1"/>
    </xf>
    <xf numFmtId="0" fontId="72" fillId="0" borderId="74" xfId="3" applyNumberFormat="1" applyFont="1" applyFill="1" applyBorder="1" applyAlignment="1">
      <alignment horizontal="center" vertical="center" shrinkToFit="1"/>
    </xf>
    <xf numFmtId="0" fontId="69" fillId="0" borderId="75" xfId="0" applyFont="1" applyFill="1" applyBorder="1" applyAlignment="1">
      <alignment horizontal="left" vertical="center" shrinkToFit="1"/>
    </xf>
    <xf numFmtId="0" fontId="72" fillId="0" borderId="75" xfId="0" applyNumberFormat="1" applyFont="1" applyFill="1" applyBorder="1" applyAlignment="1">
      <alignment horizontal="center" vertical="center" shrinkToFit="1"/>
    </xf>
    <xf numFmtId="0" fontId="80" fillId="0" borderId="75" xfId="0" applyNumberFormat="1" applyFont="1" applyFill="1" applyBorder="1" applyAlignment="1">
      <alignment horizontal="center" vertical="center" shrinkToFit="1"/>
    </xf>
    <xf numFmtId="0" fontId="67" fillId="0" borderId="75" xfId="0" applyFont="1" applyFill="1" applyBorder="1" applyAlignment="1">
      <alignment horizontal="left" vertical="center" shrinkToFit="1"/>
    </xf>
    <xf numFmtId="0" fontId="72" fillId="0" borderId="75" xfId="3" applyNumberFormat="1" applyFont="1" applyFill="1" applyBorder="1" applyAlignment="1">
      <alignment vertical="center" shrinkToFit="1"/>
    </xf>
    <xf numFmtId="0" fontId="73" fillId="0" borderId="74" xfId="3" applyNumberFormat="1" applyFont="1" applyFill="1" applyBorder="1" applyAlignment="1">
      <alignment horizontal="center" vertical="center" shrinkToFit="1"/>
    </xf>
    <xf numFmtId="0" fontId="69" fillId="0" borderId="46" xfId="0" applyFont="1" applyFill="1" applyBorder="1" applyAlignment="1">
      <alignment horizontal="center" vertical="center" shrinkToFit="1"/>
    </xf>
    <xf numFmtId="0" fontId="72" fillId="0" borderId="46" xfId="4" applyFont="1" applyFill="1" applyBorder="1" applyAlignment="1">
      <alignment horizontal="left" vertical="center" shrinkToFit="1"/>
    </xf>
    <xf numFmtId="0" fontId="72" fillId="0" borderId="46" xfId="4" applyFont="1" applyFill="1" applyBorder="1" applyAlignment="1">
      <alignment horizontal="center" vertical="center" shrinkToFit="1"/>
    </xf>
    <xf numFmtId="0" fontId="72" fillId="0" borderId="46" xfId="3" applyNumberFormat="1" applyFont="1" applyFill="1" applyBorder="1" applyAlignment="1">
      <alignment vertical="center" shrinkToFit="1"/>
    </xf>
    <xf numFmtId="0" fontId="72" fillId="0" borderId="46" xfId="0" applyFont="1" applyFill="1" applyBorder="1" applyAlignment="1">
      <alignment horizontal="left" vertical="center" shrinkToFit="1"/>
    </xf>
    <xf numFmtId="0" fontId="84" fillId="0" borderId="0" xfId="1" applyFont="1" applyFill="1">
      <alignment vertical="center"/>
    </xf>
    <xf numFmtId="0" fontId="69" fillId="0" borderId="38" xfId="0" quotePrefix="1" applyFont="1" applyFill="1" applyBorder="1" applyAlignment="1">
      <alignment horizontal="left" vertical="center" shrinkToFit="1"/>
    </xf>
    <xf numFmtId="0" fontId="82" fillId="0" borderId="38" xfId="0" applyFont="1" applyFill="1" applyBorder="1" applyAlignment="1">
      <alignment horizontal="center" vertical="center" shrinkToFit="1" readingOrder="1"/>
    </xf>
    <xf numFmtId="0" fontId="69" fillId="0" borderId="38" xfId="1" applyNumberFormat="1" applyFont="1" applyFill="1" applyBorder="1" applyAlignment="1">
      <alignment horizontal="left" vertical="center" shrinkToFit="1"/>
    </xf>
    <xf numFmtId="0" fontId="67" fillId="11" borderId="38" xfId="0" applyFont="1" applyFill="1" applyBorder="1" applyAlignment="1">
      <alignment horizontal="left" vertical="center" shrinkToFit="1"/>
    </xf>
    <xf numFmtId="0" fontId="67" fillId="11" borderId="38" xfId="0" applyFont="1" applyFill="1" applyBorder="1" applyAlignment="1">
      <alignment horizontal="center" vertical="center" shrinkToFit="1"/>
    </xf>
    <xf numFmtId="0" fontId="69" fillId="11" borderId="38" xfId="0" applyFont="1" applyFill="1" applyBorder="1" applyAlignment="1">
      <alignment horizontal="center" vertical="center" shrinkToFit="1"/>
    </xf>
    <xf numFmtId="0" fontId="73" fillId="11" borderId="38" xfId="0" applyFont="1" applyFill="1" applyBorder="1" applyAlignment="1">
      <alignment vertical="center" shrinkToFit="1"/>
    </xf>
    <xf numFmtId="0" fontId="73" fillId="11" borderId="38" xfId="0" applyFont="1" applyFill="1" applyBorder="1" applyAlignment="1">
      <alignment horizontal="left" vertical="center" shrinkToFit="1"/>
    </xf>
    <xf numFmtId="0" fontId="72" fillId="11" borderId="38" xfId="0" applyFont="1" applyFill="1" applyBorder="1" applyAlignment="1">
      <alignment horizontal="left" vertical="center" shrinkToFit="1"/>
    </xf>
    <xf numFmtId="0" fontId="72" fillId="11" borderId="38" xfId="0" applyFont="1" applyFill="1" applyBorder="1" applyAlignment="1">
      <alignment horizontal="left" vertical="center"/>
    </xf>
    <xf numFmtId="0" fontId="72" fillId="11" borderId="38" xfId="0" applyFont="1" applyFill="1" applyBorder="1" applyAlignment="1">
      <alignment vertical="center"/>
    </xf>
    <xf numFmtId="0" fontId="69" fillId="0" borderId="89" xfId="1" applyFont="1" applyFill="1" applyBorder="1" applyAlignment="1">
      <alignment horizontal="center" vertical="center"/>
    </xf>
    <xf numFmtId="0" fontId="72" fillId="0" borderId="38" xfId="5" applyNumberFormat="1" applyFont="1" applyFill="1" applyBorder="1" applyAlignment="1">
      <alignment vertical="center" shrinkToFit="1"/>
    </xf>
    <xf numFmtId="0" fontId="67" fillId="0" borderId="46" xfId="0" applyFont="1" applyFill="1" applyBorder="1" applyAlignment="1">
      <alignment horizontal="left" vertical="center" shrinkToFit="1"/>
    </xf>
    <xf numFmtId="0" fontId="72" fillId="0" borderId="39" xfId="4" applyFont="1" applyFill="1" applyBorder="1" applyAlignment="1">
      <alignment horizontal="center" vertical="center" shrinkToFit="1"/>
    </xf>
    <xf numFmtId="0" fontId="73" fillId="0" borderId="38" xfId="0" applyNumberFormat="1" applyFont="1" applyFill="1" applyBorder="1" applyAlignment="1" applyProtection="1">
      <alignment horizontal="center" vertical="center" shrinkToFit="1"/>
    </xf>
    <xf numFmtId="0" fontId="71" fillId="11" borderId="38" xfId="0" applyFont="1" applyFill="1" applyBorder="1" applyAlignment="1">
      <alignment horizontal="center" vertical="center" shrinkToFit="1"/>
    </xf>
    <xf numFmtId="0" fontId="73" fillId="11" borderId="38" xfId="0" applyFont="1" applyFill="1" applyBorder="1" applyAlignment="1">
      <alignment horizontal="center" vertical="center" shrinkToFit="1"/>
    </xf>
    <xf numFmtId="0" fontId="72" fillId="0" borderId="39" xfId="16" applyNumberFormat="1" applyFont="1" applyFill="1" applyBorder="1" applyAlignment="1" applyProtection="1">
      <alignment horizontal="center" vertical="center" shrinkToFit="1"/>
    </xf>
    <xf numFmtId="0" fontId="85" fillId="0" borderId="38" xfId="0" applyFont="1" applyFill="1" applyBorder="1" applyAlignment="1">
      <alignment horizontal="center" vertical="center" shrinkToFit="1"/>
    </xf>
    <xf numFmtId="43" fontId="67" fillId="11" borderId="38" xfId="2" applyFont="1" applyFill="1" applyBorder="1" applyAlignment="1">
      <alignment horizontal="right" vertical="center" shrinkToFit="1"/>
    </xf>
    <xf numFmtId="0" fontId="67" fillId="11" borderId="38" xfId="2" applyNumberFormat="1" applyFont="1" applyFill="1" applyBorder="1" applyAlignment="1">
      <alignment vertical="center" shrinkToFit="1"/>
    </xf>
    <xf numFmtId="0" fontId="72" fillId="0" borderId="38" xfId="1" applyNumberFormat="1" applyFont="1" applyFill="1" applyBorder="1" applyAlignment="1" applyProtection="1">
      <alignment horizontal="center" vertical="center" shrinkToFit="1"/>
    </xf>
    <xf numFmtId="0" fontId="72" fillId="0" borderId="38" xfId="16" applyNumberFormat="1" applyFont="1" applyFill="1" applyBorder="1" applyAlignment="1" applyProtection="1">
      <alignment vertical="center" shrinkToFit="1"/>
    </xf>
    <xf numFmtId="0" fontId="69" fillId="0" borderId="56" xfId="0" applyFont="1" applyFill="1" applyBorder="1" applyAlignment="1">
      <alignment vertical="center" shrinkToFit="1"/>
    </xf>
    <xf numFmtId="0" fontId="72" fillId="0" borderId="57" xfId="16" applyNumberFormat="1" applyFont="1" applyFill="1" applyBorder="1" applyAlignment="1" applyProtection="1">
      <alignment horizontal="center" vertical="center" shrinkToFit="1"/>
    </xf>
    <xf numFmtId="0" fontId="72" fillId="0" borderId="56" xfId="0" applyNumberFormat="1" applyFont="1" applyFill="1" applyBorder="1" applyAlignment="1" applyProtection="1">
      <alignment horizontal="left" vertical="center" shrinkToFit="1"/>
    </xf>
    <xf numFmtId="0" fontId="67" fillId="0" borderId="56" xfId="16" applyNumberFormat="1" applyFont="1" applyFill="1" applyBorder="1" applyAlignment="1" applyProtection="1">
      <alignment horizontal="center" vertical="center" shrinkToFit="1"/>
    </xf>
    <xf numFmtId="0" fontId="67" fillId="0" borderId="55" xfId="0" applyFont="1" applyFill="1" applyBorder="1" applyAlignment="1">
      <alignment horizontal="left" vertical="center" shrinkToFit="1"/>
    </xf>
    <xf numFmtId="0" fontId="72" fillId="0" borderId="56" xfId="16" applyNumberFormat="1" applyFont="1" applyFill="1" applyBorder="1" applyAlignment="1" applyProtection="1">
      <alignment vertical="center" shrinkToFit="1"/>
    </xf>
    <xf numFmtId="0" fontId="72" fillId="0" borderId="56" xfId="2" applyNumberFormat="1" applyFont="1" applyFill="1" applyBorder="1" applyAlignment="1" applyProtection="1">
      <alignment vertical="center" shrinkToFit="1"/>
    </xf>
    <xf numFmtId="0" fontId="69" fillId="0" borderId="75" xfId="1" applyFont="1" applyFill="1" applyBorder="1" applyAlignment="1">
      <alignment horizontal="center" vertical="center" shrinkToFit="1"/>
    </xf>
    <xf numFmtId="0" fontId="73" fillId="0" borderId="75" xfId="1" applyNumberFormat="1" applyFont="1" applyFill="1" applyBorder="1" applyAlignment="1" applyProtection="1">
      <alignment horizontal="center" vertical="center" shrinkToFit="1"/>
    </xf>
    <xf numFmtId="0" fontId="72" fillId="0" borderId="75" xfId="0" applyNumberFormat="1" applyFont="1" applyFill="1" applyBorder="1" applyAlignment="1" applyProtection="1">
      <alignment horizontal="center" vertical="center" shrinkToFit="1"/>
    </xf>
    <xf numFmtId="0" fontId="72" fillId="0" borderId="75" xfId="0" applyNumberFormat="1" applyFont="1" applyFill="1" applyBorder="1" applyAlignment="1" applyProtection="1">
      <alignment horizontal="left" vertical="center" shrinkToFit="1"/>
    </xf>
    <xf numFmtId="0" fontId="72" fillId="0" borderId="75" xfId="16" applyNumberFormat="1" applyFont="1" applyFill="1" applyBorder="1" applyAlignment="1" applyProtection="1">
      <alignment horizontal="center" vertical="center" shrinkToFit="1"/>
    </xf>
    <xf numFmtId="0" fontId="67" fillId="0" borderId="75" xfId="16" applyNumberFormat="1" applyFont="1" applyFill="1" applyBorder="1" applyAlignment="1" applyProtection="1">
      <alignment horizontal="center" vertical="center" shrinkToFit="1"/>
    </xf>
    <xf numFmtId="0" fontId="72" fillId="0" borderId="75" xfId="16" applyNumberFormat="1" applyFont="1" applyFill="1" applyBorder="1" applyAlignment="1" applyProtection="1">
      <alignment vertical="center" shrinkToFit="1"/>
    </xf>
    <xf numFmtId="0" fontId="72" fillId="0" borderId="75" xfId="13" applyNumberFormat="1" applyFont="1" applyFill="1" applyBorder="1" applyAlignment="1" applyProtection="1">
      <alignment vertical="center" shrinkToFit="1"/>
    </xf>
    <xf numFmtId="0" fontId="73" fillId="0" borderId="57" xfId="0" applyFont="1" applyFill="1" applyBorder="1" applyAlignment="1">
      <alignment horizontal="center" vertical="center" shrinkToFit="1"/>
    </xf>
    <xf numFmtId="0" fontId="73" fillId="0" borderId="56" xfId="3" applyNumberFormat="1" applyFont="1" applyFill="1" applyBorder="1" applyAlignment="1">
      <alignment vertical="center" shrinkToFit="1"/>
    </xf>
    <xf numFmtId="0" fontId="73" fillId="0" borderId="56" xfId="2" applyNumberFormat="1" applyFont="1" applyFill="1" applyBorder="1" applyAlignment="1">
      <alignment vertical="center" shrinkToFit="1"/>
    </xf>
    <xf numFmtId="0" fontId="67" fillId="0" borderId="38" xfId="1" applyNumberFormat="1" applyFont="1" applyFill="1" applyBorder="1" applyAlignment="1" applyProtection="1">
      <alignment horizontal="left" vertical="center" shrinkToFit="1"/>
    </xf>
    <xf numFmtId="0" fontId="72" fillId="0" borderId="38" xfId="2" applyNumberFormat="1" applyFont="1" applyFill="1" applyBorder="1" applyAlignment="1" applyProtection="1">
      <alignment vertical="center" shrinkToFit="1"/>
    </xf>
    <xf numFmtId="0" fontId="84" fillId="0" borderId="0" xfId="1" applyFont="1">
      <alignment vertical="center"/>
    </xf>
    <xf numFmtId="0" fontId="72" fillId="0" borderId="39" xfId="0" applyNumberFormat="1" applyFont="1" applyFill="1" applyBorder="1" applyAlignment="1" applyProtection="1">
      <alignment horizontal="center" vertical="center" shrinkToFit="1"/>
    </xf>
    <xf numFmtId="0" fontId="85" fillId="0" borderId="0" xfId="0" applyFont="1" applyFill="1" applyAlignment="1">
      <alignment horizontal="center" vertical="center" wrapText="1"/>
    </xf>
    <xf numFmtId="0" fontId="69" fillId="0" borderId="38" xfId="0" applyNumberFormat="1" applyFont="1" applyBorder="1" applyAlignment="1">
      <alignment vertical="center" shrinkToFit="1"/>
    </xf>
    <xf numFmtId="0" fontId="72" fillId="0" borderId="38" xfId="6" applyFont="1" applyFill="1" applyBorder="1" applyAlignment="1">
      <alignment horizontal="left" vertical="center" shrinkToFit="1"/>
    </xf>
    <xf numFmtId="176" fontId="72" fillId="11" borderId="38" xfId="13" applyNumberFormat="1" applyFont="1" applyFill="1" applyBorder="1" applyAlignment="1">
      <alignment horizontal="right" vertical="center" shrinkToFit="1"/>
    </xf>
    <xf numFmtId="0" fontId="73" fillId="0" borderId="38" xfId="5" applyNumberFormat="1" applyFont="1" applyFill="1" applyBorder="1" applyAlignment="1">
      <alignment horizontal="center" vertical="center" shrinkToFit="1"/>
    </xf>
    <xf numFmtId="0" fontId="72" fillId="11" borderId="38" xfId="3" applyNumberFormat="1" applyFont="1" applyFill="1" applyBorder="1" applyAlignment="1">
      <alignment horizontal="center" vertical="center" shrinkToFit="1"/>
    </xf>
    <xf numFmtId="0" fontId="71" fillId="11" borderId="40" xfId="0" applyFont="1" applyFill="1" applyBorder="1" applyAlignment="1">
      <alignment horizontal="center" vertical="center" shrinkToFit="1"/>
    </xf>
    <xf numFmtId="0" fontId="67" fillId="11" borderId="40" xfId="5" applyNumberFormat="1" applyFont="1" applyFill="1" applyBorder="1" applyAlignment="1">
      <alignment horizontal="center" vertical="center" shrinkToFit="1"/>
    </xf>
    <xf numFmtId="0" fontId="76" fillId="21" borderId="38" xfId="5" applyFont="1" applyFill="1" applyBorder="1" applyAlignment="1">
      <alignment horizontal="right" vertical="center" shrinkToFit="1"/>
    </xf>
    <xf numFmtId="0" fontId="67" fillId="11" borderId="38" xfId="3" applyNumberFormat="1" applyFont="1" applyFill="1" applyBorder="1" applyAlignment="1">
      <alignment horizontal="center" vertical="center" shrinkToFit="1"/>
    </xf>
    <xf numFmtId="0" fontId="72" fillId="0" borderId="57" xfId="3" applyNumberFormat="1" applyFont="1" applyFill="1" applyBorder="1" applyAlignment="1">
      <alignment horizontal="center" vertical="center" shrinkToFit="1"/>
    </xf>
    <xf numFmtId="0" fontId="71" fillId="11" borderId="40" xfId="1" applyFont="1" applyFill="1" applyBorder="1" applyAlignment="1">
      <alignment horizontal="center" vertical="center" shrinkToFit="1"/>
    </xf>
    <xf numFmtId="0" fontId="73" fillId="11" borderId="39" xfId="0" applyFont="1" applyFill="1" applyBorder="1" applyAlignment="1">
      <alignment horizontal="center" vertical="center" shrinkToFit="1"/>
    </xf>
    <xf numFmtId="0" fontId="72" fillId="0" borderId="90" xfId="5" applyNumberFormat="1" applyFont="1" applyFill="1" applyBorder="1" applyAlignment="1">
      <alignment horizontal="center" vertical="center" shrinkToFit="1"/>
    </xf>
    <xf numFmtId="49" fontId="73" fillId="0" borderId="90" xfId="0" applyNumberFormat="1" applyFont="1" applyFill="1" applyBorder="1" applyAlignment="1">
      <alignment horizontal="left" vertical="center" shrinkToFit="1"/>
    </xf>
    <xf numFmtId="0" fontId="73" fillId="0" borderId="90" xfId="0" applyNumberFormat="1" applyFont="1" applyFill="1" applyBorder="1" applyAlignment="1">
      <alignment vertical="center" shrinkToFit="1"/>
    </xf>
    <xf numFmtId="0" fontId="69" fillId="0" borderId="38" xfId="26" applyFont="1" applyFill="1" applyBorder="1" applyAlignment="1">
      <alignment horizontal="center" vertical="center" shrinkToFit="1"/>
    </xf>
    <xf numFmtId="0" fontId="69" fillId="0" borderId="38" xfId="26" applyFont="1" applyFill="1" applyBorder="1" applyAlignment="1">
      <alignment vertical="center" shrinkToFit="1"/>
    </xf>
    <xf numFmtId="0" fontId="69" fillId="0" borderId="38" xfId="26" applyFont="1" applyFill="1" applyBorder="1" applyAlignment="1">
      <alignment horizontal="left" vertical="center" shrinkToFit="1"/>
    </xf>
    <xf numFmtId="0" fontId="73" fillId="0" borderId="38" xfId="18" applyFont="1" applyFill="1" applyBorder="1" applyAlignment="1">
      <alignment horizontal="center" vertical="center" shrinkToFit="1"/>
    </xf>
    <xf numFmtId="0" fontId="72" fillId="11" borderId="38" xfId="4" applyFont="1" applyFill="1" applyBorder="1" applyAlignment="1">
      <alignment horizontal="center" vertical="center"/>
    </xf>
    <xf numFmtId="0" fontId="72" fillId="0" borderId="46" xfId="4" applyFont="1" applyFill="1" applyBorder="1" applyAlignment="1">
      <alignment horizontal="center" vertical="center"/>
    </xf>
    <xf numFmtId="0" fontId="69" fillId="0" borderId="4" xfId="39" applyFont="1" applyFill="1" applyBorder="1" applyAlignment="1">
      <alignment horizontal="center" vertical="center" shrinkToFit="1"/>
    </xf>
    <xf numFmtId="0" fontId="72" fillId="0" borderId="46" xfId="28" applyFont="1" applyFill="1" applyBorder="1" applyAlignment="1">
      <alignment horizontal="left" vertical="center" shrinkToFit="1"/>
    </xf>
    <xf numFmtId="0" fontId="72" fillId="0" borderId="47" xfId="3" applyNumberFormat="1" applyFont="1" applyFill="1" applyBorder="1" applyAlignment="1">
      <alignment horizontal="center" vertical="center" shrinkToFit="1"/>
    </xf>
    <xf numFmtId="0" fontId="67" fillId="0" borderId="4" xfId="28" applyFont="1" applyFill="1" applyBorder="1" applyAlignment="1">
      <alignment horizontal="center" vertical="center" shrinkToFit="1"/>
    </xf>
    <xf numFmtId="0" fontId="69" fillId="0" borderId="46" xfId="0" applyNumberFormat="1" applyFont="1" applyFill="1" applyBorder="1" applyAlignment="1">
      <alignment vertical="center" shrinkToFit="1"/>
    </xf>
    <xf numFmtId="0" fontId="72" fillId="0" borderId="46" xfId="2" applyNumberFormat="1" applyFont="1" applyFill="1" applyBorder="1" applyAlignment="1">
      <alignment vertical="center" shrinkToFit="1"/>
    </xf>
    <xf numFmtId="0" fontId="71" fillId="11" borderId="4" xfId="0" applyFont="1" applyFill="1" applyBorder="1" applyAlignment="1">
      <alignment horizontal="center" vertical="center" shrinkToFit="1"/>
    </xf>
    <xf numFmtId="0" fontId="67" fillId="11" borderId="4" xfId="0" applyFont="1" applyFill="1" applyBorder="1" applyAlignment="1">
      <alignment horizontal="center" vertical="center" shrinkToFit="1"/>
    </xf>
    <xf numFmtId="0" fontId="72" fillId="0" borderId="56" xfId="3" applyNumberFormat="1" applyFont="1" applyFill="1" applyBorder="1" applyAlignment="1">
      <alignment vertical="center" shrinkToFit="1"/>
    </xf>
    <xf numFmtId="0" fontId="69" fillId="0" borderId="56" xfId="2" applyNumberFormat="1" applyFont="1" applyFill="1" applyBorder="1" applyAlignment="1">
      <alignment vertical="center" shrinkToFit="1"/>
    </xf>
    <xf numFmtId="0" fontId="69" fillId="0" borderId="38" xfId="0" applyFont="1" applyFill="1" applyBorder="1" applyAlignment="1">
      <alignment horizontal="center" vertical="center"/>
    </xf>
    <xf numFmtId="0" fontId="72" fillId="0" borderId="47" xfId="0" applyNumberFormat="1" applyFont="1" applyFill="1" applyBorder="1" applyAlignment="1">
      <alignment horizontal="center" vertical="center" shrinkToFit="1"/>
    </xf>
    <xf numFmtId="0" fontId="67" fillId="0" borderId="46" xfId="3" applyFont="1" applyFill="1" applyBorder="1" applyAlignment="1">
      <alignment horizontal="left" vertical="center" shrinkToFit="1"/>
    </xf>
    <xf numFmtId="0" fontId="69" fillId="0" borderId="4" xfId="0" applyFont="1" applyBorder="1" applyAlignment="1">
      <alignment horizontal="center" vertical="center" shrinkToFit="1"/>
    </xf>
    <xf numFmtId="0" fontId="73" fillId="0" borderId="88" xfId="0" applyNumberFormat="1" applyFont="1" applyFill="1" applyBorder="1" applyAlignment="1">
      <alignment horizontal="center" vertical="center" shrinkToFit="1"/>
    </xf>
    <xf numFmtId="0" fontId="67" fillId="0" borderId="38" xfId="0" applyFont="1" applyFill="1" applyBorder="1" applyAlignment="1">
      <alignment horizontal="center" vertical="center" shrinkToFit="1"/>
    </xf>
    <xf numFmtId="0" fontId="73" fillId="0" borderId="85" xfId="0" applyNumberFormat="1" applyFont="1" applyFill="1" applyBorder="1" applyAlignment="1">
      <alignment horizontal="center" vertical="center" shrinkToFit="1"/>
    </xf>
    <xf numFmtId="0" fontId="69" fillId="0" borderId="46" xfId="26" applyFont="1" applyFill="1" applyBorder="1" applyAlignment="1">
      <alignment horizontal="center" vertical="center" shrinkToFit="1"/>
    </xf>
    <xf numFmtId="0" fontId="69" fillId="0" borderId="46" xfId="26" applyFont="1" applyFill="1" applyBorder="1" applyAlignment="1">
      <alignment vertical="center" shrinkToFit="1"/>
    </xf>
    <xf numFmtId="0" fontId="69" fillId="0" borderId="46" xfId="26" applyFont="1" applyFill="1" applyBorder="1" applyAlignment="1">
      <alignment horizontal="left" vertical="center" shrinkToFit="1"/>
    </xf>
    <xf numFmtId="0" fontId="73" fillId="0" borderId="46" xfId="18" applyFont="1" applyFill="1" applyBorder="1" applyAlignment="1">
      <alignment horizontal="center" vertical="center" shrinkToFit="1"/>
    </xf>
    <xf numFmtId="0" fontId="67" fillId="0" borderId="46" xfId="25" applyFont="1" applyFill="1" applyBorder="1" applyAlignment="1">
      <alignment horizontal="center" vertical="center" shrinkToFit="1"/>
    </xf>
    <xf numFmtId="0" fontId="69" fillId="11" borderId="38" xfId="0" applyFont="1" applyFill="1" applyBorder="1" applyAlignment="1">
      <alignment horizontal="center" vertical="center"/>
    </xf>
    <xf numFmtId="0" fontId="72" fillId="0" borderId="38" xfId="18" applyFont="1" applyFill="1" applyBorder="1" applyAlignment="1">
      <alignment horizontal="center" vertical="center" shrinkToFit="1"/>
    </xf>
    <xf numFmtId="0" fontId="72" fillId="11" borderId="38" xfId="4" applyFont="1" applyFill="1" applyBorder="1" applyAlignment="1">
      <alignment horizontal="center" vertical="center" shrinkToFit="1"/>
    </xf>
    <xf numFmtId="0" fontId="72" fillId="11" borderId="39" xfId="3" applyNumberFormat="1" applyFont="1" applyFill="1" applyBorder="1" applyAlignment="1">
      <alignment horizontal="center" vertical="center" shrinkToFit="1"/>
    </xf>
    <xf numFmtId="0" fontId="72" fillId="0" borderId="87" xfId="4" applyFont="1" applyFill="1" applyBorder="1" applyAlignment="1">
      <alignment horizontal="center" vertical="center"/>
    </xf>
    <xf numFmtId="0" fontId="69" fillId="0" borderId="87" xfId="0" applyFont="1" applyFill="1" applyBorder="1" applyAlignment="1">
      <alignment horizontal="center" vertical="center" shrinkToFit="1"/>
    </xf>
    <xf numFmtId="0" fontId="72" fillId="0" borderId="87" xfId="0" applyFont="1" applyFill="1" applyBorder="1" applyAlignment="1">
      <alignment horizontal="center" vertical="center" shrinkToFit="1"/>
    </xf>
    <xf numFmtId="0" fontId="72" fillId="0" borderId="87" xfId="3" applyFont="1" applyFill="1" applyBorder="1" applyAlignment="1">
      <alignment horizontal="center" vertical="center" shrinkToFit="1"/>
    </xf>
    <xf numFmtId="0" fontId="72" fillId="0" borderId="87" xfId="4" applyFont="1" applyFill="1" applyBorder="1" applyAlignment="1">
      <alignment horizontal="left" vertical="center" shrinkToFit="1"/>
    </xf>
    <xf numFmtId="0" fontId="67" fillId="11" borderId="4" xfId="3" applyFont="1" applyFill="1" applyBorder="1" applyAlignment="1">
      <alignment horizontal="left" vertical="center" shrinkToFit="1"/>
    </xf>
    <xf numFmtId="0" fontId="73" fillId="11" borderId="40" xfId="0" applyFont="1" applyFill="1" applyBorder="1" applyAlignment="1">
      <alignment horizontal="center" vertical="center" shrinkToFit="1"/>
    </xf>
    <xf numFmtId="0" fontId="72" fillId="0" borderId="4" xfId="16" applyNumberFormat="1" applyFont="1" applyFill="1" applyBorder="1" applyAlignment="1" applyProtection="1">
      <alignment horizontal="center" vertical="center" shrinkToFit="1"/>
    </xf>
    <xf numFmtId="0" fontId="67" fillId="11" borderId="38" xfId="16" applyNumberFormat="1" applyFont="1" applyFill="1" applyBorder="1" applyAlignment="1" applyProtection="1">
      <alignment horizontal="center" vertical="center" shrinkToFit="1"/>
    </xf>
    <xf numFmtId="0" fontId="72" fillId="0" borderId="80" xfId="28" applyNumberFormat="1" applyFont="1" applyFill="1" applyBorder="1" applyAlignment="1">
      <alignment horizontal="center" vertical="center" shrinkToFit="1"/>
    </xf>
    <xf numFmtId="0" fontId="67" fillId="11" borderId="40" xfId="3" applyFont="1" applyFill="1" applyBorder="1" applyAlignment="1">
      <alignment horizontal="center" vertical="center" shrinkToFit="1"/>
    </xf>
    <xf numFmtId="0" fontId="67" fillId="11" borderId="4" xfId="3" applyFont="1" applyFill="1" applyBorder="1" applyAlignment="1">
      <alignment horizontal="center" vertical="center" shrinkToFit="1"/>
    </xf>
    <xf numFmtId="0" fontId="73" fillId="0" borderId="38" xfId="18" applyNumberFormat="1" applyFont="1" applyFill="1" applyBorder="1" applyAlignment="1">
      <alignment horizontal="center" vertical="center" shrinkToFit="1"/>
    </xf>
    <xf numFmtId="0" fontId="73" fillId="0" borderId="39" xfId="0" applyNumberFormat="1" applyFont="1" applyFill="1" applyBorder="1" applyAlignment="1">
      <alignment horizontal="center" vertical="center" shrinkToFit="1"/>
    </xf>
    <xf numFmtId="0" fontId="72" fillId="0" borderId="38" xfId="4" applyFont="1" applyFill="1" applyBorder="1" applyAlignment="1">
      <alignment horizontal="center" vertical="center" wrapText="1"/>
    </xf>
    <xf numFmtId="0" fontId="72" fillId="11" borderId="7" xfId="4" applyFont="1" applyFill="1" applyBorder="1" applyAlignment="1">
      <alignment horizontal="center" vertical="center"/>
    </xf>
    <xf numFmtId="0" fontId="71" fillId="11" borderId="52" xfId="0" applyFont="1" applyFill="1" applyBorder="1" applyAlignment="1">
      <alignment horizontal="center" vertical="center" shrinkToFit="1"/>
    </xf>
    <xf numFmtId="0" fontId="69" fillId="11" borderId="7" xfId="0" applyFont="1" applyFill="1" applyBorder="1" applyAlignment="1">
      <alignment horizontal="center" vertical="center" shrinkToFit="1"/>
    </xf>
    <xf numFmtId="0" fontId="73" fillId="11" borderId="53" xfId="0" applyFont="1" applyFill="1" applyBorder="1" applyAlignment="1">
      <alignment horizontal="center" vertical="center" shrinkToFit="1"/>
    </xf>
    <xf numFmtId="0" fontId="79" fillId="11" borderId="38" xfId="0" applyFont="1" applyFill="1" applyBorder="1" applyAlignment="1">
      <alignment horizontal="center" vertical="center" shrinkToFit="1"/>
    </xf>
    <xf numFmtId="0" fontId="86" fillId="0" borderId="38" xfId="3" applyNumberFormat="1" applyFont="1" applyFill="1" applyBorder="1" applyAlignment="1">
      <alignment vertical="center" shrinkToFit="1"/>
    </xf>
    <xf numFmtId="0" fontId="71" fillId="11" borderId="90" xfId="0" applyFont="1" applyFill="1" applyBorder="1" applyAlignment="1">
      <alignment horizontal="center" vertical="center" shrinkToFit="1"/>
    </xf>
    <xf numFmtId="0" fontId="72" fillId="0" borderId="38" xfId="0" applyFont="1" applyFill="1" applyBorder="1" applyAlignment="1">
      <alignment horizontal="center" vertical="center"/>
    </xf>
    <xf numFmtId="0" fontId="69" fillId="0" borderId="86" xfId="0" applyFont="1" applyFill="1" applyBorder="1" applyAlignment="1">
      <alignment horizontal="center" vertical="center" shrinkToFit="1"/>
    </xf>
    <xf numFmtId="0" fontId="79" fillId="0" borderId="38" xfId="0" applyFont="1" applyFill="1" applyBorder="1" applyAlignment="1">
      <alignment horizontal="center" vertical="center" shrinkToFit="1"/>
    </xf>
    <xf numFmtId="0" fontId="69" fillId="0" borderId="77" xfId="0" applyFont="1" applyFill="1" applyBorder="1" applyAlignment="1">
      <alignment horizontal="center" vertical="center" shrinkToFit="1"/>
    </xf>
    <xf numFmtId="0" fontId="72" fillId="0" borderId="77" xfId="3" applyFont="1" applyFill="1" applyBorder="1" applyAlignment="1">
      <alignment horizontal="center" vertical="center" shrinkToFit="1"/>
    </xf>
    <xf numFmtId="0" fontId="69" fillId="0" borderId="75" xfId="0" applyFont="1" applyFill="1" applyBorder="1" applyAlignment="1">
      <alignment vertical="center" shrinkToFit="1"/>
    </xf>
    <xf numFmtId="0" fontId="79" fillId="0" borderId="75" xfId="3" applyFont="1" applyFill="1" applyBorder="1" applyAlignment="1">
      <alignment horizontal="center" vertical="center" shrinkToFit="1"/>
    </xf>
    <xf numFmtId="0" fontId="67" fillId="0" borderId="75" xfId="3" applyFont="1" applyFill="1" applyBorder="1" applyAlignment="1">
      <alignment horizontal="left" vertical="center" shrinkToFit="1"/>
    </xf>
    <xf numFmtId="181" fontId="72" fillId="0" borderId="38" xfId="0" applyNumberFormat="1" applyFont="1" applyFill="1" applyBorder="1" applyAlignment="1">
      <alignment horizontal="center" vertical="center" shrinkToFit="1"/>
    </xf>
    <xf numFmtId="0" fontId="67" fillId="11" borderId="38" xfId="0" applyFont="1" applyFill="1" applyBorder="1" applyAlignment="1">
      <alignment horizontal="left" vertical="center"/>
    </xf>
    <xf numFmtId="0" fontId="67" fillId="11" borderId="38" xfId="0" applyFont="1" applyFill="1" applyBorder="1" applyAlignment="1">
      <alignment horizontal="center" vertical="center"/>
    </xf>
    <xf numFmtId="0" fontId="72" fillId="11" borderId="38" xfId="5" applyNumberFormat="1" applyFont="1" applyFill="1" applyBorder="1" applyAlignment="1">
      <alignment horizontal="right" vertical="center"/>
    </xf>
    <xf numFmtId="43" fontId="67" fillId="11" borderId="38" xfId="13" applyNumberFormat="1" applyFont="1" applyFill="1" applyBorder="1" applyAlignment="1">
      <alignment horizontal="right" vertical="center"/>
    </xf>
    <xf numFmtId="176" fontId="67" fillId="11" borderId="38" xfId="2" applyNumberFormat="1" applyFont="1" applyFill="1" applyBorder="1" applyAlignment="1">
      <alignment horizontal="right" vertical="center"/>
    </xf>
    <xf numFmtId="43" fontId="67" fillId="11" borderId="38" xfId="2" applyNumberFormat="1" applyFont="1" applyFill="1" applyBorder="1" applyAlignment="1">
      <alignment horizontal="right" vertical="center"/>
    </xf>
    <xf numFmtId="0" fontId="67" fillId="11" borderId="38" xfId="13" applyNumberFormat="1" applyFont="1" applyFill="1" applyBorder="1" applyAlignment="1">
      <alignment vertical="center"/>
    </xf>
    <xf numFmtId="0" fontId="67" fillId="11" borderId="38" xfId="5" applyNumberFormat="1" applyFont="1" applyFill="1" applyBorder="1" applyAlignment="1">
      <alignment horizontal="center" vertical="center"/>
    </xf>
    <xf numFmtId="1" fontId="67" fillId="11" borderId="38" xfId="5" applyNumberFormat="1" applyFont="1" applyFill="1" applyBorder="1" applyAlignment="1">
      <alignment horizontal="center" vertical="center"/>
    </xf>
    <xf numFmtId="0" fontId="73" fillId="11" borderId="38" xfId="0" applyFont="1" applyFill="1" applyBorder="1" applyAlignment="1">
      <alignment horizontal="left" vertical="center"/>
    </xf>
    <xf numFmtId="0" fontId="67" fillId="11" borderId="90" xfId="1" applyFont="1" applyFill="1" applyBorder="1" applyAlignment="1">
      <alignment horizontal="center" vertical="center"/>
    </xf>
    <xf numFmtId="0" fontId="67" fillId="11" borderId="90" xfId="1" applyFont="1" applyFill="1" applyBorder="1" applyAlignment="1">
      <alignment horizontal="left" vertical="center"/>
    </xf>
    <xf numFmtId="0" fontId="71" fillId="11" borderId="90" xfId="3" applyNumberFormat="1" applyFont="1" applyFill="1" applyBorder="1" applyAlignment="1">
      <alignment horizontal="center" vertical="center" shrinkToFit="1"/>
    </xf>
    <xf numFmtId="0" fontId="67" fillId="11" borderId="90" xfId="3" applyFont="1" applyFill="1" applyBorder="1" applyAlignment="1">
      <alignment horizontal="left" vertical="center" shrinkToFit="1"/>
    </xf>
    <xf numFmtId="0" fontId="67" fillId="11" borderId="90" xfId="3" applyFont="1" applyFill="1" applyBorder="1" applyAlignment="1">
      <alignment horizontal="center" vertical="center" shrinkToFit="1"/>
    </xf>
    <xf numFmtId="14" fontId="67" fillId="11" borderId="38" xfId="3" applyNumberFormat="1" applyFont="1" applyFill="1" applyBorder="1" applyAlignment="1">
      <alignment horizontal="left" vertical="center" shrinkToFit="1"/>
    </xf>
    <xf numFmtId="176" fontId="67" fillId="11" borderId="90" xfId="2" applyNumberFormat="1" applyFont="1" applyFill="1" applyBorder="1" applyAlignment="1">
      <alignment horizontal="right" vertical="center" shrinkToFit="1"/>
    </xf>
    <xf numFmtId="43" fontId="79" fillId="11" borderId="90" xfId="13" applyNumberFormat="1" applyFont="1" applyFill="1" applyBorder="1" applyAlignment="1">
      <alignment horizontal="right" vertical="center" shrinkToFit="1"/>
    </xf>
    <xf numFmtId="43" fontId="67" fillId="11" borderId="90" xfId="2" applyNumberFormat="1" applyFont="1" applyFill="1" applyBorder="1" applyAlignment="1">
      <alignment horizontal="right" vertical="center"/>
    </xf>
    <xf numFmtId="0" fontId="79" fillId="11" borderId="90" xfId="3" applyNumberFormat="1" applyFont="1" applyFill="1" applyBorder="1" applyAlignment="1">
      <alignment vertical="center" shrinkToFit="1"/>
    </xf>
    <xf numFmtId="0" fontId="79" fillId="11" borderId="90" xfId="13" applyNumberFormat="1" applyFont="1" applyFill="1" applyBorder="1" applyAlignment="1">
      <alignment vertical="center" shrinkToFit="1"/>
    </xf>
    <xf numFmtId="0" fontId="79" fillId="11" borderId="90" xfId="3" applyFont="1" applyFill="1" applyBorder="1" applyAlignment="1">
      <alignment horizontal="center" vertical="center" shrinkToFit="1"/>
    </xf>
    <xf numFmtId="1" fontId="79" fillId="11" borderId="90" xfId="3" applyNumberFormat="1" applyFont="1" applyFill="1" applyBorder="1" applyAlignment="1">
      <alignment horizontal="center" vertical="center" shrinkToFit="1"/>
    </xf>
    <xf numFmtId="1" fontId="79" fillId="11" borderId="90" xfId="3" applyNumberFormat="1" applyFont="1" applyFill="1" applyBorder="1" applyAlignment="1">
      <alignment horizontal="left" vertical="center" shrinkToFit="1"/>
    </xf>
    <xf numFmtId="0" fontId="79" fillId="11" borderId="90" xfId="1" applyFont="1" applyFill="1" applyBorder="1" applyAlignment="1">
      <alignment vertical="center"/>
    </xf>
    <xf numFmtId="0" fontId="79" fillId="11" borderId="90" xfId="1" applyFont="1" applyFill="1" applyBorder="1" applyAlignment="1">
      <alignment horizontal="left" vertical="center"/>
    </xf>
    <xf numFmtId="0" fontId="67" fillId="11" borderId="90" xfId="1" applyFont="1" applyFill="1" applyBorder="1" applyAlignment="1">
      <alignment vertical="center"/>
    </xf>
    <xf numFmtId="0" fontId="66" fillId="0" borderId="0" xfId="1" applyFont="1" applyFill="1" applyAlignment="1">
      <alignment horizontal="left" vertical="center"/>
    </xf>
    <xf numFmtId="0" fontId="66" fillId="0" borderId="0" xfId="1" applyFont="1" applyFill="1" applyAlignment="1">
      <alignment horizontal="center" vertical="center"/>
    </xf>
    <xf numFmtId="0" fontId="75" fillId="0" borderId="0" xfId="0" applyFont="1" applyFill="1" applyBorder="1" applyAlignment="1">
      <alignment horizontal="left" vertical="center"/>
    </xf>
    <xf numFmtId="0" fontId="75" fillId="0" borderId="0" xfId="0" applyFont="1" applyFill="1" applyBorder="1" applyAlignment="1">
      <alignment horizontal="center" vertical="center"/>
    </xf>
    <xf numFmtId="176" fontId="75" fillId="0" borderId="0" xfId="2" applyNumberFormat="1" applyFont="1" applyFill="1" applyBorder="1" applyAlignment="1">
      <alignment horizontal="right" vertical="center"/>
    </xf>
    <xf numFmtId="182" fontId="75" fillId="0" borderId="0" xfId="2" applyNumberFormat="1" applyFont="1" applyFill="1" applyBorder="1" applyAlignment="1">
      <alignment horizontal="center" vertical="center"/>
    </xf>
    <xf numFmtId="0" fontId="67" fillId="0" borderId="0" xfId="1" applyFont="1" applyFill="1" applyBorder="1" applyAlignment="1">
      <alignment horizontal="left" vertical="center" shrinkToFit="1"/>
    </xf>
    <xf numFmtId="0" fontId="67" fillId="0" borderId="0" xfId="1" applyFont="1" applyFill="1" applyBorder="1" applyAlignment="1">
      <alignment horizontal="left" vertical="center"/>
    </xf>
    <xf numFmtId="14" fontId="67" fillId="0" borderId="0" xfId="1" applyNumberFormat="1" applyFont="1" applyFill="1" applyBorder="1" applyAlignment="1">
      <alignment horizontal="left" vertical="center"/>
    </xf>
    <xf numFmtId="0" fontId="67" fillId="0" borderId="0" xfId="1" applyFont="1" applyFill="1" applyBorder="1" applyAlignment="1">
      <alignment horizontal="right" vertical="center"/>
    </xf>
    <xf numFmtId="43" fontId="67" fillId="0" borderId="0" xfId="13" applyNumberFormat="1" applyFont="1" applyFill="1" applyBorder="1" applyAlignment="1">
      <alignment horizontal="right" vertical="center"/>
    </xf>
    <xf numFmtId="176" fontId="67" fillId="0" borderId="0" xfId="2" applyNumberFormat="1" applyFont="1" applyFill="1" applyBorder="1" applyAlignment="1">
      <alignment horizontal="right" vertical="center"/>
    </xf>
    <xf numFmtId="43" fontId="67" fillId="0" borderId="0" xfId="2" applyNumberFormat="1" applyFont="1" applyFill="1" applyBorder="1" applyAlignment="1">
      <alignment horizontal="right" vertical="center"/>
    </xf>
    <xf numFmtId="0" fontId="67" fillId="0" borderId="0" xfId="1" applyFont="1" applyFill="1" applyBorder="1" applyAlignment="1">
      <alignment vertical="center"/>
    </xf>
    <xf numFmtId="176" fontId="67" fillId="0" borderId="0" xfId="13" applyNumberFormat="1" applyFont="1" applyFill="1" applyBorder="1" applyAlignment="1">
      <alignment vertical="center"/>
    </xf>
    <xf numFmtId="0" fontId="67" fillId="0" borderId="0" xfId="1" applyFont="1" applyFill="1" applyBorder="1" applyAlignment="1">
      <alignment horizontal="center" vertical="center"/>
    </xf>
    <xf numFmtId="177" fontId="67" fillId="0" borderId="0" xfId="1" applyNumberFormat="1" applyFont="1" applyFill="1" applyBorder="1" applyAlignment="1">
      <alignment horizontal="center" vertical="center"/>
    </xf>
    <xf numFmtId="0" fontId="66" fillId="0" borderId="0" xfId="1" applyFont="1" applyFill="1" applyBorder="1" applyAlignment="1">
      <alignment horizontal="center" vertical="center"/>
    </xf>
    <xf numFmtId="0" fontId="66" fillId="0" borderId="0" xfId="1" applyFont="1" applyFill="1" applyAlignment="1">
      <alignment vertical="center"/>
    </xf>
    <xf numFmtId="0" fontId="66" fillId="0" borderId="8" xfId="1" applyFont="1" applyFill="1" applyBorder="1">
      <alignment vertical="center"/>
    </xf>
    <xf numFmtId="0" fontId="66" fillId="0" borderId="0" xfId="1" applyFont="1" applyFill="1" applyAlignment="1">
      <alignment vertical="center" shrinkToFit="1"/>
    </xf>
    <xf numFmtId="14" fontId="66" fillId="0" borderId="0" xfId="1" applyNumberFormat="1" applyFont="1" applyFill="1">
      <alignment vertical="center"/>
    </xf>
    <xf numFmtId="0" fontId="66" fillId="0" borderId="0" xfId="1" applyFont="1" applyFill="1" applyAlignment="1">
      <alignment horizontal="right" vertical="center"/>
    </xf>
    <xf numFmtId="43" fontId="77" fillId="0" borderId="0" xfId="13" applyNumberFormat="1" applyFont="1" applyFill="1" applyAlignment="1">
      <alignment horizontal="right" vertical="center"/>
    </xf>
    <xf numFmtId="176" fontId="66" fillId="0" borderId="0" xfId="2" applyNumberFormat="1" applyFont="1" applyFill="1" applyAlignment="1">
      <alignment horizontal="right" vertical="center"/>
    </xf>
    <xf numFmtId="43" fontId="77" fillId="0" borderId="0" xfId="2" applyNumberFormat="1" applyFont="1" applyFill="1" applyAlignment="1">
      <alignment horizontal="right" vertical="center"/>
    </xf>
    <xf numFmtId="176" fontId="77" fillId="0" borderId="0" xfId="13" applyNumberFormat="1" applyFont="1" applyFill="1" applyAlignment="1">
      <alignment vertical="center"/>
    </xf>
    <xf numFmtId="0" fontId="73" fillId="0" borderId="0" xfId="4" applyNumberFormat="1" applyFont="1" applyFill="1" applyBorder="1" applyAlignment="1">
      <alignment horizontal="center" vertical="center"/>
    </xf>
    <xf numFmtId="0" fontId="66" fillId="0" borderId="0" xfId="1" applyFont="1" applyAlignment="1">
      <alignment horizontal="center" vertical="center"/>
    </xf>
    <xf numFmtId="0" fontId="66" fillId="0" borderId="0" xfId="1" applyFont="1" applyAlignment="1">
      <alignment horizontal="left" vertical="center"/>
    </xf>
    <xf numFmtId="0" fontId="66" fillId="0" borderId="0" xfId="1" applyFont="1" applyAlignment="1">
      <alignment vertical="center" shrinkToFit="1"/>
    </xf>
    <xf numFmtId="14" fontId="66" fillId="0" borderId="0" xfId="1" applyNumberFormat="1" applyFont="1">
      <alignment vertical="center"/>
    </xf>
    <xf numFmtId="0" fontId="66" fillId="0" borderId="0" xfId="1" applyFont="1" applyAlignment="1">
      <alignment horizontal="right" vertical="center"/>
    </xf>
    <xf numFmtId="43" fontId="77" fillId="0" borderId="0" xfId="13" applyNumberFormat="1" applyFont="1" applyAlignment="1">
      <alignment horizontal="right" vertical="center"/>
    </xf>
    <xf numFmtId="176" fontId="66" fillId="0" borderId="0" xfId="2" applyNumberFormat="1" applyFont="1" applyAlignment="1">
      <alignment horizontal="right" vertical="center"/>
    </xf>
    <xf numFmtId="43" fontId="77" fillId="0" borderId="0" xfId="2" applyNumberFormat="1" applyFont="1" applyAlignment="1">
      <alignment horizontal="right" vertical="center"/>
    </xf>
    <xf numFmtId="0" fontId="66" fillId="0" borderId="0" xfId="1" applyFont="1" applyAlignment="1">
      <alignment vertical="center"/>
    </xf>
    <xf numFmtId="176" fontId="77" fillId="0" borderId="0" xfId="13" applyNumberFormat="1" applyFont="1" applyAlignment="1">
      <alignment vertical="center"/>
    </xf>
    <xf numFmtId="0" fontId="51" fillId="7" borderId="38" xfId="3" applyFont="1" applyFill="1" applyBorder="1" applyAlignment="1">
      <alignment horizontal="left" vertical="center" shrinkToFit="1"/>
    </xf>
    <xf numFmtId="0" fontId="52" fillId="0" borderId="90" xfId="0" applyNumberFormat="1" applyFont="1" applyFill="1" applyBorder="1" applyAlignment="1">
      <alignment horizontal="left" vertical="center"/>
    </xf>
    <xf numFmtId="0" fontId="9" fillId="0" borderId="90" xfId="0" applyNumberFormat="1" applyFont="1" applyFill="1" applyBorder="1" applyAlignment="1">
      <alignment horizontal="left" vertical="center"/>
    </xf>
    <xf numFmtId="0" fontId="52" fillId="0" borderId="90" xfId="3" applyNumberFormat="1" applyFont="1" applyFill="1" applyBorder="1" applyAlignment="1">
      <alignment horizontal="center" vertical="center" shrinkToFit="1"/>
    </xf>
    <xf numFmtId="0" fontId="51" fillId="0" borderId="90" xfId="25" applyNumberFormat="1" applyFont="1" applyFill="1" applyBorder="1" applyAlignment="1">
      <alignment horizontal="center" vertical="center"/>
    </xf>
    <xf numFmtId="0" fontId="51" fillId="0" borderId="90" xfId="3" applyNumberFormat="1" applyFont="1" applyFill="1" applyBorder="1" applyAlignment="1">
      <alignment horizontal="center" vertical="center"/>
    </xf>
    <xf numFmtId="0" fontId="51" fillId="0" borderId="90" xfId="16" applyNumberFormat="1" applyFont="1" applyFill="1" applyBorder="1" applyAlignment="1" applyProtection="1">
      <alignment horizontal="left" vertical="center" shrinkToFit="1"/>
    </xf>
    <xf numFmtId="0" fontId="9" fillId="0" borderId="90" xfId="4" applyNumberFormat="1" applyFont="1" applyFill="1" applyBorder="1" applyAlignment="1">
      <alignment horizontal="center" vertical="center"/>
    </xf>
    <xf numFmtId="14" fontId="9" fillId="0" borderId="90" xfId="4" applyNumberFormat="1" applyFont="1" applyFill="1" applyBorder="1" applyAlignment="1">
      <alignment horizontal="center" vertical="center"/>
    </xf>
    <xf numFmtId="0" fontId="9" fillId="0" borderId="0" xfId="0" applyNumberFormat="1" applyFont="1"/>
    <xf numFmtId="0" fontId="5" fillId="5" borderId="26" xfId="0" applyFont="1" applyFill="1" applyBorder="1" applyAlignment="1">
      <alignment horizontal="center" vertical="center" shrinkToFit="1"/>
    </xf>
    <xf numFmtId="0" fontId="49" fillId="0" borderId="38" xfId="16" applyNumberFormat="1" applyFont="1" applyFill="1" applyBorder="1" applyAlignment="1" applyProtection="1">
      <alignment horizontal="left" vertical="center" shrinkToFit="1"/>
    </xf>
    <xf numFmtId="0" fontId="49" fillId="23" borderId="38" xfId="16" applyNumberFormat="1" applyFont="1" applyFill="1" applyBorder="1" applyAlignment="1" applyProtection="1">
      <alignment horizontal="left" vertical="center" shrinkToFit="1"/>
    </xf>
    <xf numFmtId="0" fontId="51" fillId="0" borderId="38" xfId="3" applyFont="1" applyFill="1" applyBorder="1" applyAlignment="1">
      <alignment horizontal="left" vertical="center" shrinkToFit="1"/>
    </xf>
    <xf numFmtId="0" fontId="51" fillId="7" borderId="56" xfId="3" applyFont="1" applyFill="1" applyBorder="1" applyAlignment="1">
      <alignment horizontal="left" vertical="center" shrinkToFit="1"/>
    </xf>
    <xf numFmtId="0" fontId="51" fillId="23" borderId="38" xfId="3" applyFont="1" applyFill="1" applyBorder="1" applyAlignment="1">
      <alignment horizontal="left" vertical="center" shrinkToFit="1"/>
    </xf>
    <xf numFmtId="0" fontId="51" fillId="23" borderId="4" xfId="0" applyFont="1" applyFill="1" applyBorder="1" applyAlignment="1">
      <alignment horizontal="left" vertical="center" shrinkToFit="1"/>
    </xf>
    <xf numFmtId="0" fontId="53" fillId="23" borderId="4" xfId="0" applyFont="1" applyFill="1" applyBorder="1" applyAlignment="1">
      <alignment horizontal="left" vertical="center" shrinkToFit="1"/>
    </xf>
    <xf numFmtId="0" fontId="51" fillId="7" borderId="46" xfId="0" applyFont="1" applyFill="1" applyBorder="1" applyAlignment="1">
      <alignment horizontal="left" vertical="center" shrinkToFit="1"/>
    </xf>
    <xf numFmtId="0" fontId="51" fillId="23" borderId="38" xfId="0" applyFont="1" applyFill="1" applyBorder="1" applyAlignment="1">
      <alignment horizontal="left" vertical="center" shrinkToFit="1"/>
    </xf>
    <xf numFmtId="0" fontId="49" fillId="23" borderId="38" xfId="4" applyFont="1" applyFill="1" applyBorder="1" applyAlignment="1">
      <alignment horizontal="left" vertical="center" shrinkToFit="1"/>
    </xf>
    <xf numFmtId="0" fontId="51" fillId="23" borderId="88" xfId="16" applyNumberFormat="1" applyFont="1" applyFill="1" applyBorder="1" applyAlignment="1" applyProtection="1">
      <alignment horizontal="left" vertical="center" shrinkToFit="1"/>
    </xf>
    <xf numFmtId="0" fontId="51" fillId="23" borderId="55" xfId="0" applyFont="1" applyFill="1" applyBorder="1" applyAlignment="1">
      <alignment horizontal="left" vertical="center" shrinkToFit="1"/>
    </xf>
    <xf numFmtId="0" fontId="51" fillId="23" borderId="85" xfId="16" applyNumberFormat="1" applyFont="1" applyFill="1" applyBorder="1" applyAlignment="1" applyProtection="1">
      <alignment horizontal="left" vertical="center" shrinkToFit="1"/>
    </xf>
    <xf numFmtId="0" fontId="51" fillId="23" borderId="38" xfId="18" applyFont="1" applyFill="1" applyBorder="1" applyAlignment="1">
      <alignment horizontal="left" vertical="center" shrinkToFit="1"/>
    </xf>
    <xf numFmtId="0" fontId="51" fillId="23" borderId="55" xfId="3" applyFont="1" applyFill="1" applyBorder="1" applyAlignment="1">
      <alignment horizontal="left" vertical="center" shrinkToFit="1"/>
    </xf>
    <xf numFmtId="0" fontId="9" fillId="0" borderId="90" xfId="1" applyFont="1" applyFill="1" applyBorder="1" applyAlignment="1">
      <alignment horizontal="center" vertical="center"/>
    </xf>
    <xf numFmtId="0" fontId="51" fillId="11" borderId="90" xfId="5" applyNumberFormat="1" applyFont="1" applyFill="1" applyBorder="1" applyAlignment="1">
      <alignment horizontal="center" vertical="center"/>
    </xf>
    <xf numFmtId="0" fontId="53" fillId="11" borderId="90" xfId="1" applyFont="1" applyFill="1" applyBorder="1" applyAlignment="1">
      <alignment horizontal="center" vertical="center"/>
    </xf>
    <xf numFmtId="0" fontId="49" fillId="11" borderId="90" xfId="1" applyFont="1" applyFill="1" applyBorder="1" applyAlignment="1">
      <alignment horizontal="center" vertical="center"/>
    </xf>
    <xf numFmtId="0" fontId="51" fillId="11" borderId="90" xfId="3" applyFont="1" applyFill="1" applyBorder="1" applyAlignment="1">
      <alignment horizontal="center" vertical="center"/>
    </xf>
    <xf numFmtId="0" fontId="49" fillId="11" borderId="90" xfId="0" applyFont="1" applyFill="1" applyBorder="1" applyAlignment="1">
      <alignment horizontal="center" vertical="center"/>
    </xf>
    <xf numFmtId="0" fontId="53" fillId="11" borderId="90" xfId="0" applyNumberFormat="1" applyFont="1" applyFill="1" applyBorder="1" applyAlignment="1">
      <alignment horizontal="center" vertical="center" wrapText="1"/>
    </xf>
    <xf numFmtId="0" fontId="51" fillId="11" borderId="7" xfId="3" applyFont="1" applyFill="1" applyBorder="1" applyAlignment="1">
      <alignment horizontal="center" vertical="center"/>
    </xf>
    <xf numFmtId="0" fontId="53" fillId="11" borderId="90" xfId="0" applyFont="1" applyFill="1" applyBorder="1" applyAlignment="1">
      <alignment horizontal="center" vertical="center"/>
    </xf>
    <xf numFmtId="1" fontId="53" fillId="11" borderId="90" xfId="3" applyNumberFormat="1" applyFont="1" applyFill="1" applyBorder="1" applyAlignment="1">
      <alignment horizontal="center" vertical="center" shrinkToFit="1"/>
    </xf>
    <xf numFmtId="0" fontId="5" fillId="5" borderId="90" xfId="0" applyFont="1" applyFill="1" applyBorder="1" applyAlignment="1">
      <alignment vertical="center" shrinkToFit="1"/>
    </xf>
    <xf numFmtId="0" fontId="52" fillId="0" borderId="90" xfId="0" applyNumberFormat="1" applyFont="1" applyFill="1" applyBorder="1" applyAlignment="1">
      <alignment horizontal="center" vertical="center"/>
    </xf>
    <xf numFmtId="43" fontId="53" fillId="0" borderId="38" xfId="2" applyFont="1" applyFill="1" applyBorder="1" applyAlignment="1">
      <alignment vertical="center" shrinkToFit="1"/>
    </xf>
    <xf numFmtId="0" fontId="69" fillId="0" borderId="84" xfId="4" applyFont="1" applyFill="1" applyBorder="1" applyAlignment="1">
      <alignment horizontal="center" vertical="center" shrinkToFit="1"/>
    </xf>
    <xf numFmtId="0" fontId="51" fillId="23" borderId="7" xfId="16" applyNumberFormat="1" applyFont="1" applyFill="1" applyBorder="1" applyAlignment="1" applyProtection="1">
      <alignment horizontal="left" vertical="center" shrinkToFit="1"/>
    </xf>
    <xf numFmtId="0" fontId="88" fillId="0" borderId="90" xfId="0" applyFont="1" applyBorder="1" applyAlignment="1">
      <alignment horizontal="left" vertical="center"/>
    </xf>
    <xf numFmtId="0" fontId="52" fillId="0" borderId="90" xfId="0" applyNumberFormat="1" applyFont="1" applyFill="1" applyBorder="1" applyAlignment="1">
      <alignment horizontal="left" vertical="center" shrinkToFit="1"/>
    </xf>
    <xf numFmtId="0" fontId="72" fillId="0" borderId="90" xfId="2" applyNumberFormat="1" applyFont="1" applyFill="1" applyBorder="1" applyAlignment="1">
      <alignment horizontal="center" vertical="center" shrinkToFit="1"/>
    </xf>
    <xf numFmtId="0" fontId="52" fillId="0" borderId="90" xfId="0" applyNumberFormat="1" applyFont="1" applyFill="1" applyBorder="1" applyAlignment="1">
      <alignment vertical="center" shrinkToFit="1"/>
    </xf>
    <xf numFmtId="0" fontId="51" fillId="0" borderId="56" xfId="3" applyFont="1" applyFill="1" applyBorder="1" applyAlignment="1">
      <alignment horizontal="left" vertical="center" shrinkToFit="1"/>
    </xf>
    <xf numFmtId="0" fontId="51" fillId="0" borderId="78" xfId="0" applyFont="1" applyFill="1" applyBorder="1" applyAlignment="1">
      <alignment horizontal="left" vertical="center" shrinkToFit="1"/>
    </xf>
    <xf numFmtId="0" fontId="53" fillId="0" borderId="38" xfId="3" applyFont="1" applyFill="1" applyBorder="1" applyAlignment="1">
      <alignment horizontal="center" vertical="center" shrinkToFit="1"/>
    </xf>
    <xf numFmtId="0" fontId="51" fillId="7" borderId="90" xfId="3" applyFont="1" applyFill="1" applyBorder="1" applyAlignment="1">
      <alignment horizontal="left" vertical="center" shrinkToFit="1"/>
    </xf>
    <xf numFmtId="0" fontId="52" fillId="0" borderId="90" xfId="0" applyNumberFormat="1" applyFont="1" applyFill="1" applyBorder="1" applyAlignment="1">
      <alignment vertical="center"/>
    </xf>
    <xf numFmtId="0" fontId="52" fillId="0" borderId="38" xfId="3" applyNumberFormat="1" applyFont="1" applyFill="1" applyBorder="1" applyAlignment="1">
      <alignment horizontal="center" vertical="center" shrinkToFit="1"/>
    </xf>
    <xf numFmtId="0" fontId="72" fillId="0" borderId="90" xfId="0" applyNumberFormat="1" applyFont="1" applyFill="1" applyBorder="1" applyAlignment="1">
      <alignment horizontal="center" vertical="center"/>
    </xf>
    <xf numFmtId="0" fontId="9" fillId="5" borderId="90" xfId="0" applyFont="1" applyFill="1" applyBorder="1" applyAlignment="1">
      <alignment vertical="center" shrinkToFit="1"/>
    </xf>
    <xf numFmtId="0" fontId="52" fillId="0" borderId="90" xfId="1" applyNumberFormat="1" applyFont="1" applyBorder="1" applyAlignment="1">
      <alignment horizontal="center" vertical="center"/>
    </xf>
    <xf numFmtId="0" fontId="52" fillId="0" borderId="90" xfId="1" applyFont="1" applyBorder="1" applyAlignment="1">
      <alignment horizontal="center" vertical="center"/>
    </xf>
    <xf numFmtId="2" fontId="52" fillId="0" borderId="90" xfId="1" applyNumberFormat="1" applyFont="1" applyBorder="1" applyAlignment="1">
      <alignment horizontal="center" vertical="center"/>
    </xf>
    <xf numFmtId="10" fontId="52" fillId="0" borderId="90" xfId="1" applyNumberFormat="1" applyFont="1" applyBorder="1" applyAlignment="1">
      <alignment horizontal="center" vertical="center"/>
    </xf>
    <xf numFmtId="0" fontId="7" fillId="17" borderId="0" xfId="42" applyFill="1" applyAlignment="1"/>
    <xf numFmtId="0" fontId="36" fillId="17" borderId="0" xfId="42" applyFont="1" applyFill="1" applyAlignment="1">
      <alignment vertical="center" wrapText="1"/>
    </xf>
    <xf numFmtId="0" fontId="36" fillId="5" borderId="22" xfId="42" applyFont="1" applyFill="1" applyBorder="1" applyAlignment="1">
      <alignment vertical="center" wrapText="1"/>
    </xf>
    <xf numFmtId="0" fontId="36" fillId="5" borderId="21" xfId="42" applyFont="1" applyFill="1" applyBorder="1" applyAlignment="1">
      <alignment vertical="center"/>
    </xf>
    <xf numFmtId="0" fontId="7" fillId="5" borderId="20" xfId="42" applyFill="1" applyBorder="1" applyAlignment="1"/>
    <xf numFmtId="0" fontId="36" fillId="5" borderId="24" xfId="42" applyFont="1" applyFill="1" applyBorder="1" applyAlignment="1">
      <alignment vertical="center" wrapText="1"/>
    </xf>
    <xf numFmtId="0" fontId="7" fillId="5" borderId="23" xfId="42" applyFill="1" applyBorder="1" applyAlignment="1"/>
    <xf numFmtId="0" fontId="5" fillId="5" borderId="94" xfId="42" applyFont="1" applyFill="1" applyBorder="1" applyAlignment="1">
      <alignment horizontal="center" vertical="center"/>
    </xf>
    <xf numFmtId="0" fontId="38" fillId="5" borderId="37" xfId="42" applyFont="1" applyFill="1" applyBorder="1" applyAlignment="1">
      <alignment horizontal="center" vertical="center"/>
    </xf>
    <xf numFmtId="0" fontId="38" fillId="5" borderId="72" xfId="42" applyFont="1" applyFill="1" applyBorder="1" applyAlignment="1">
      <alignment horizontal="center" vertical="center"/>
    </xf>
    <xf numFmtId="0" fontId="90" fillId="5" borderId="99" xfId="42" applyFont="1" applyFill="1" applyBorder="1" applyAlignment="1">
      <alignment horizontal="center" vertical="center" wrapText="1"/>
    </xf>
    <xf numFmtId="0" fontId="5" fillId="5" borderId="100" xfId="42" applyNumberFormat="1" applyFont="1" applyFill="1" applyBorder="1" applyAlignment="1">
      <alignment horizontal="center" vertical="center"/>
    </xf>
    <xf numFmtId="49" fontId="5" fillId="5" borderId="100" xfId="42" applyNumberFormat="1" applyFont="1" applyFill="1" applyBorder="1" applyAlignment="1">
      <alignment horizontal="center" vertical="center"/>
    </xf>
    <xf numFmtId="0" fontId="5" fillId="5" borderId="100" xfId="42" applyFont="1" applyFill="1" applyBorder="1" applyAlignment="1">
      <alignment horizontal="center" vertical="center"/>
    </xf>
    <xf numFmtId="0" fontId="19" fillId="5" borderId="100" xfId="42" applyFont="1" applyFill="1" applyBorder="1" applyAlignment="1">
      <alignment horizontal="center" vertical="center" wrapText="1"/>
    </xf>
    <xf numFmtId="0" fontId="90" fillId="5" borderId="99" xfId="42" applyFont="1" applyFill="1" applyBorder="1" applyAlignment="1">
      <alignment horizontal="center" vertical="center"/>
    </xf>
    <xf numFmtId="0" fontId="5" fillId="5" borderId="29" xfId="42" applyNumberFormat="1" applyFont="1" applyFill="1" applyBorder="1" applyAlignment="1">
      <alignment horizontal="center" vertical="center"/>
    </xf>
    <xf numFmtId="0" fontId="48" fillId="17" borderId="0" xfId="42" applyFont="1" applyFill="1" applyAlignment="1"/>
    <xf numFmtId="0" fontId="35" fillId="5" borderId="24" xfId="42" applyFont="1" applyFill="1" applyBorder="1" applyAlignment="1">
      <alignment vertical="center" wrapText="1"/>
    </xf>
    <xf numFmtId="0" fontId="34" fillId="19" borderId="36" xfId="42" applyFont="1" applyFill="1" applyBorder="1" applyAlignment="1">
      <alignment horizontal="center" vertical="center"/>
    </xf>
    <xf numFmtId="0" fontId="34" fillId="19" borderId="35" xfId="42" applyFont="1" applyFill="1" applyBorder="1" applyAlignment="1">
      <alignment horizontal="center" vertical="center"/>
    </xf>
    <xf numFmtId="0" fontId="34" fillId="19" borderId="35" xfId="42" applyFont="1" applyFill="1" applyBorder="1" applyAlignment="1">
      <alignment horizontal="center" vertical="center" wrapText="1"/>
    </xf>
    <xf numFmtId="0" fontId="48" fillId="5" borderId="23" xfId="42" applyFont="1" applyFill="1" applyBorder="1" applyAlignment="1"/>
    <xf numFmtId="0" fontId="7" fillId="5" borderId="24" xfId="42" applyFill="1" applyBorder="1" applyAlignment="1"/>
    <xf numFmtId="0" fontId="7" fillId="5" borderId="0" xfId="42" applyFill="1" applyBorder="1" applyAlignment="1"/>
    <xf numFmtId="0" fontId="7" fillId="5" borderId="19" xfId="42" applyFill="1" applyBorder="1" applyAlignment="1"/>
    <xf numFmtId="0" fontId="7" fillId="5" borderId="17" xfId="42" applyFill="1" applyBorder="1" applyAlignment="1"/>
    <xf numFmtId="0" fontId="52" fillId="0" borderId="90" xfId="0" applyNumberFormat="1" applyFont="1" applyFill="1" applyBorder="1" applyAlignment="1">
      <alignment horizontal="right" vertical="center"/>
    </xf>
    <xf numFmtId="0" fontId="51" fillId="11" borderId="38" xfId="3" applyFont="1" applyFill="1" applyBorder="1" applyAlignment="1">
      <alignment horizontal="center" vertical="center" shrinkToFit="1"/>
    </xf>
    <xf numFmtId="0" fontId="73" fillId="0" borderId="90" xfId="0" applyNumberFormat="1" applyFont="1" applyFill="1" applyBorder="1" applyAlignment="1">
      <alignment horizontal="center" vertical="center" shrinkToFit="1"/>
    </xf>
    <xf numFmtId="0" fontId="69" fillId="0" borderId="90" xfId="1" applyNumberFormat="1" applyFont="1" applyFill="1" applyBorder="1" applyAlignment="1">
      <alignment horizontal="center" vertical="center" shrinkToFit="1"/>
    </xf>
    <xf numFmtId="0" fontId="72" fillId="0" borderId="90" xfId="1" applyNumberFormat="1" applyFont="1" applyFill="1" applyBorder="1" applyAlignment="1">
      <alignment horizontal="center" vertical="center" shrinkToFit="1"/>
    </xf>
    <xf numFmtId="0" fontId="73" fillId="0" borderId="90" xfId="0" applyNumberFormat="1" applyFont="1" applyFill="1" applyBorder="1" applyAlignment="1">
      <alignment horizontal="left" vertical="center" shrinkToFit="1"/>
    </xf>
    <xf numFmtId="0" fontId="51" fillId="11" borderId="90" xfId="1" applyFont="1" applyFill="1" applyBorder="1" applyAlignment="1">
      <alignment horizontal="center" vertical="center"/>
    </xf>
    <xf numFmtId="0" fontId="78" fillId="5" borderId="90" xfId="0" applyFont="1" applyFill="1" applyBorder="1" applyAlignment="1">
      <alignment vertical="center" shrinkToFit="1"/>
    </xf>
    <xf numFmtId="0" fontId="72" fillId="0" borderId="90" xfId="1" applyNumberFormat="1" applyFont="1" applyFill="1" applyBorder="1" applyAlignment="1">
      <alignment horizontal="left" vertical="center" shrinkToFit="1"/>
    </xf>
    <xf numFmtId="0" fontId="78" fillId="5" borderId="90" xfId="0" applyFont="1" applyFill="1" applyBorder="1" applyAlignment="1">
      <alignment horizontal="left" vertical="center" shrinkToFit="1"/>
    </xf>
    <xf numFmtId="0" fontId="49" fillId="5" borderId="1" xfId="0" applyFont="1" applyFill="1" applyBorder="1" applyAlignment="1">
      <alignment horizontal="center" vertical="center"/>
    </xf>
    <xf numFmtId="43" fontId="53" fillId="7" borderId="38" xfId="2" applyFont="1" applyFill="1" applyBorder="1" applyAlignment="1">
      <alignment horizontal="left" vertical="center" shrinkToFit="1"/>
    </xf>
    <xf numFmtId="0" fontId="9" fillId="0" borderId="40" xfId="0" applyFont="1" applyFill="1" applyBorder="1" applyAlignment="1">
      <alignment horizontal="center" vertical="center" shrinkToFit="1"/>
    </xf>
    <xf numFmtId="0" fontId="5" fillId="5" borderId="90" xfId="0" applyFont="1" applyFill="1" applyBorder="1" applyAlignment="1">
      <alignment vertical="center"/>
    </xf>
    <xf numFmtId="0" fontId="49" fillId="11" borderId="38" xfId="0" applyFont="1" applyFill="1" applyBorder="1" applyAlignment="1">
      <alignment horizontal="center" vertical="center" shrinkToFit="1"/>
    </xf>
    <xf numFmtId="0" fontId="49" fillId="11" borderId="40" xfId="0" applyFont="1" applyFill="1" applyBorder="1" applyAlignment="1">
      <alignment horizontal="center" vertical="center" shrinkToFit="1"/>
    </xf>
    <xf numFmtId="0" fontId="49" fillId="11" borderId="38" xfId="1" applyFont="1" applyFill="1" applyBorder="1" applyAlignment="1">
      <alignment horizontal="center" vertical="center" shrinkToFit="1"/>
    </xf>
    <xf numFmtId="0" fontId="51" fillId="11" borderId="40" xfId="5" applyNumberFormat="1" applyFont="1" applyFill="1" applyBorder="1" applyAlignment="1">
      <alignment horizontal="center" vertical="center" shrinkToFit="1"/>
    </xf>
    <xf numFmtId="0" fontId="51" fillId="0" borderId="0" xfId="0" applyFont="1" applyFill="1" applyBorder="1" applyAlignment="1">
      <alignment horizontal="center" vertical="center"/>
    </xf>
    <xf numFmtId="0" fontId="51" fillId="0" borderId="0" xfId="0" applyFont="1" applyFill="1" applyBorder="1" applyAlignment="1">
      <alignment horizontal="left" vertical="center"/>
    </xf>
    <xf numFmtId="178" fontId="61" fillId="5" borderId="32" xfId="0" applyNumberFormat="1" applyFont="1" applyFill="1" applyBorder="1" applyAlignment="1" applyProtection="1">
      <alignment horizontal="right" vertical="center"/>
    </xf>
    <xf numFmtId="178" fontId="61" fillId="5" borderId="41" xfId="0" applyNumberFormat="1" applyFont="1" applyFill="1" applyBorder="1" applyAlignment="1" applyProtection="1">
      <alignment horizontal="right" vertical="center"/>
    </xf>
    <xf numFmtId="178" fontId="60" fillId="5" borderId="33" xfId="0" applyNumberFormat="1" applyFont="1" applyFill="1" applyBorder="1" applyAlignment="1" applyProtection="1">
      <alignment horizontal="right" vertical="center"/>
    </xf>
    <xf numFmtId="0" fontId="60" fillId="5" borderId="41" xfId="0" applyFont="1" applyFill="1" applyBorder="1" applyAlignment="1" applyProtection="1">
      <alignment horizontal="right" vertical="center"/>
    </xf>
    <xf numFmtId="0" fontId="56" fillId="5" borderId="20" xfId="0" applyFont="1" applyFill="1" applyBorder="1" applyAlignment="1" applyProtection="1">
      <alignment horizontal="left" vertical="center"/>
    </xf>
    <xf numFmtId="0" fontId="56" fillId="5" borderId="21" xfId="0" applyFont="1" applyFill="1" applyBorder="1" applyAlignment="1" applyProtection="1">
      <alignment horizontal="left" vertical="center"/>
    </xf>
    <xf numFmtId="0" fontId="56" fillId="5" borderId="22" xfId="0" applyFont="1" applyFill="1" applyBorder="1" applyAlignment="1" applyProtection="1">
      <alignment horizontal="left" vertical="center"/>
    </xf>
    <xf numFmtId="0" fontId="60" fillId="5" borderId="25" xfId="0" applyFont="1" applyFill="1" applyBorder="1" applyAlignment="1" applyProtection="1">
      <alignment horizontal="left" vertical="center"/>
    </xf>
    <xf numFmtId="0" fontId="60" fillId="5" borderId="26" xfId="0" applyFont="1" applyFill="1" applyBorder="1" applyAlignment="1" applyProtection="1">
      <alignment horizontal="left" vertical="center"/>
    </xf>
    <xf numFmtId="0" fontId="60" fillId="5" borderId="28" xfId="0" applyFont="1" applyFill="1" applyBorder="1" applyAlignment="1" applyProtection="1">
      <alignment horizontal="left" vertical="center"/>
    </xf>
    <xf numFmtId="0" fontId="60" fillId="5" borderId="30" xfId="0" applyFont="1" applyFill="1" applyBorder="1" applyAlignment="1" applyProtection="1">
      <alignment horizontal="left" vertical="center"/>
    </xf>
    <xf numFmtId="9" fontId="61" fillId="5" borderId="32" xfId="0" applyNumberFormat="1" applyFont="1" applyFill="1" applyBorder="1" applyAlignment="1">
      <alignment horizontal="right" vertical="center"/>
    </xf>
    <xf numFmtId="9" fontId="61" fillId="5" borderId="41" xfId="0" applyNumberFormat="1" applyFont="1" applyFill="1" applyBorder="1" applyAlignment="1">
      <alignment horizontal="right" vertical="center"/>
    </xf>
    <xf numFmtId="178" fontId="29" fillId="5" borderId="32" xfId="0" applyNumberFormat="1" applyFont="1" applyFill="1" applyBorder="1" applyAlignment="1">
      <alignment horizontal="right" vertical="center"/>
    </xf>
    <xf numFmtId="178" fontId="29" fillId="5" borderId="41" xfId="0" applyNumberFormat="1" applyFont="1" applyFill="1" applyBorder="1" applyAlignment="1">
      <alignment horizontal="right" vertical="center"/>
    </xf>
    <xf numFmtId="0" fontId="26" fillId="5" borderId="20" xfId="0" applyFont="1" applyFill="1" applyBorder="1" applyAlignment="1" applyProtection="1">
      <alignment horizontal="left" vertical="center"/>
    </xf>
    <xf numFmtId="0" fontId="26" fillId="5" borderId="21" xfId="0" applyFont="1" applyFill="1" applyBorder="1" applyAlignment="1" applyProtection="1">
      <alignment horizontal="left" vertical="center"/>
    </xf>
    <xf numFmtId="0" fontId="26" fillId="5" borderId="22" xfId="0" applyFont="1" applyFill="1" applyBorder="1" applyAlignment="1" applyProtection="1">
      <alignment horizontal="left" vertical="center"/>
    </xf>
    <xf numFmtId="0" fontId="29" fillId="5" borderId="43" xfId="0" applyFont="1" applyFill="1" applyBorder="1" applyAlignment="1">
      <alignment horizontal="left" vertical="center"/>
    </xf>
    <xf numFmtId="0" fontId="29" fillId="5" borderId="44" xfId="0" applyFont="1" applyFill="1" applyBorder="1" applyAlignment="1">
      <alignment horizontal="left" vertical="center"/>
    </xf>
    <xf numFmtId="0" fontId="29" fillId="5" borderId="45" xfId="0" applyFont="1" applyFill="1" applyBorder="1" applyAlignment="1">
      <alignment horizontal="left" vertical="center"/>
    </xf>
    <xf numFmtId="9" fontId="29" fillId="5" borderId="32" xfId="0" applyNumberFormat="1" applyFont="1" applyFill="1" applyBorder="1" applyAlignment="1">
      <alignment horizontal="right" vertical="center"/>
    </xf>
    <xf numFmtId="9" fontId="29" fillId="5" borderId="41" xfId="0" applyNumberFormat="1" applyFont="1" applyFill="1" applyBorder="1" applyAlignment="1">
      <alignment horizontal="right" vertical="center"/>
    </xf>
    <xf numFmtId="0" fontId="29" fillId="8" borderId="23" xfId="0" applyFont="1" applyFill="1" applyBorder="1" applyAlignment="1">
      <alignment horizontal="left" vertical="center"/>
    </xf>
    <xf numFmtId="0" fontId="29" fillId="8" borderId="0" xfId="0" applyFont="1" applyFill="1" applyBorder="1" applyAlignment="1">
      <alignment horizontal="left" vertical="center"/>
    </xf>
    <xf numFmtId="0" fontId="16" fillId="8" borderId="0" xfId="0" applyFont="1" applyFill="1" applyBorder="1" applyAlignment="1">
      <alignment horizontal="left" vertical="center"/>
    </xf>
    <xf numFmtId="0" fontId="16" fillId="8" borderId="24" xfId="0" applyFont="1" applyFill="1" applyBorder="1" applyAlignment="1">
      <alignment horizontal="left" vertical="center"/>
    </xf>
    <xf numFmtId="0" fontId="26" fillId="8" borderId="20" xfId="0" applyFont="1" applyFill="1" applyBorder="1" applyAlignment="1">
      <alignment horizontal="left" vertical="center"/>
    </xf>
    <xf numFmtId="0" fontId="26" fillId="8" borderId="21" xfId="0" applyFont="1" applyFill="1" applyBorder="1" applyAlignment="1">
      <alignment horizontal="left" vertical="center"/>
    </xf>
    <xf numFmtId="0" fontId="27" fillId="8" borderId="21" xfId="0" applyFont="1" applyFill="1" applyBorder="1" applyAlignment="1">
      <alignment horizontal="left" vertical="center"/>
    </xf>
    <xf numFmtId="0" fontId="27" fillId="8" borderId="22" xfId="0" applyFont="1" applyFill="1" applyBorder="1" applyAlignment="1">
      <alignment horizontal="left" vertical="center"/>
    </xf>
    <xf numFmtId="0" fontId="21" fillId="8" borderId="0" xfId="0" applyFont="1" applyFill="1" applyBorder="1" applyAlignment="1">
      <alignment horizontal="center" vertical="center"/>
    </xf>
    <xf numFmtId="0" fontId="16" fillId="8" borderId="23" xfId="0" applyFont="1" applyFill="1" applyBorder="1" applyAlignment="1">
      <alignment horizontal="left" vertical="center"/>
    </xf>
    <xf numFmtId="0" fontId="6" fillId="19" borderId="58" xfId="1" applyFont="1" applyFill="1" applyBorder="1" applyAlignment="1">
      <alignment horizontal="center" vertical="center" wrapText="1"/>
    </xf>
    <xf numFmtId="0" fontId="70" fillId="19" borderId="58" xfId="1" applyFont="1" applyFill="1" applyBorder="1" applyAlignment="1">
      <alignment horizontal="center" vertical="center" wrapText="1"/>
    </xf>
    <xf numFmtId="0" fontId="70" fillId="19" borderId="77" xfId="1" applyFont="1" applyFill="1" applyBorder="1" applyAlignment="1">
      <alignment horizontal="center" vertical="center" wrapText="1"/>
    </xf>
    <xf numFmtId="0" fontId="70" fillId="19" borderId="7" xfId="1" applyFont="1" applyFill="1" applyBorder="1" applyAlignment="1">
      <alignment horizontal="center" vertical="center" wrapText="1"/>
    </xf>
    <xf numFmtId="176" fontId="70" fillId="19" borderId="58" xfId="13" applyNumberFormat="1" applyFont="1" applyFill="1" applyBorder="1" applyAlignment="1">
      <alignment horizontal="center" vertical="center" wrapText="1"/>
    </xf>
    <xf numFmtId="0" fontId="67" fillId="19" borderId="60" xfId="1" applyFont="1" applyFill="1" applyBorder="1" applyAlignment="1">
      <alignment horizontal="center" vertical="center" wrapText="1"/>
    </xf>
    <xf numFmtId="0" fontId="67" fillId="19" borderId="61" xfId="1" applyFont="1" applyFill="1" applyBorder="1" applyAlignment="1">
      <alignment horizontal="center" vertical="center" wrapText="1"/>
    </xf>
    <xf numFmtId="0" fontId="70" fillId="19" borderId="58" xfId="1" applyFont="1" applyFill="1" applyBorder="1" applyAlignment="1">
      <alignment horizontal="center" vertical="center" wrapText="1" shrinkToFit="1"/>
    </xf>
    <xf numFmtId="176" fontId="6" fillId="19" borderId="58" xfId="2" applyNumberFormat="1" applyFont="1" applyFill="1" applyBorder="1" applyAlignment="1">
      <alignment horizontal="center" vertical="center" wrapText="1"/>
    </xf>
    <xf numFmtId="43" fontId="6" fillId="19" borderId="58" xfId="13" applyNumberFormat="1" applyFont="1" applyFill="1" applyBorder="1" applyAlignment="1">
      <alignment horizontal="center" vertical="center" wrapText="1"/>
    </xf>
    <xf numFmtId="43" fontId="6" fillId="19" borderId="58" xfId="2" applyNumberFormat="1" applyFont="1" applyFill="1" applyBorder="1" applyAlignment="1">
      <alignment horizontal="center" vertical="center" wrapText="1"/>
    </xf>
    <xf numFmtId="14" fontId="70" fillId="19" borderId="77" xfId="2" applyNumberFormat="1" applyFont="1" applyFill="1" applyBorder="1" applyAlignment="1">
      <alignment horizontal="center" vertical="center" wrapText="1"/>
    </xf>
    <xf numFmtId="14" fontId="70" fillId="19" borderId="7" xfId="2" applyNumberFormat="1" applyFont="1" applyFill="1" applyBorder="1" applyAlignment="1">
      <alignment horizontal="center" vertical="center" wrapText="1"/>
    </xf>
    <xf numFmtId="0" fontId="71" fillId="19" borderId="58" xfId="0" applyFont="1" applyFill="1" applyBorder="1" applyAlignment="1">
      <alignment horizontal="center" vertical="center" wrapText="1"/>
    </xf>
    <xf numFmtId="177" fontId="67" fillId="19" borderId="58" xfId="1" applyNumberFormat="1" applyFont="1" applyFill="1" applyBorder="1" applyAlignment="1">
      <alignment horizontal="center" vertical="center" wrapText="1"/>
    </xf>
    <xf numFmtId="0" fontId="70" fillId="19" borderId="89" xfId="1" applyFont="1" applyFill="1" applyBorder="1" applyAlignment="1">
      <alignment horizontal="center" vertical="center" wrapText="1"/>
    </xf>
    <xf numFmtId="0" fontId="5" fillId="5" borderId="93" xfId="42" applyFont="1" applyFill="1" applyBorder="1" applyAlignment="1">
      <alignment horizontal="left" vertical="center" wrapText="1"/>
    </xf>
    <xf numFmtId="0" fontId="5" fillId="5" borderId="92" xfId="42" applyFont="1" applyFill="1" applyBorder="1" applyAlignment="1">
      <alignment horizontal="left" vertical="center" wrapText="1"/>
    </xf>
    <xf numFmtId="0" fontId="5" fillId="5" borderId="91" xfId="42" applyFont="1" applyFill="1" applyBorder="1" applyAlignment="1">
      <alignment horizontal="left" vertical="center" wrapText="1"/>
    </xf>
    <xf numFmtId="0" fontId="18" fillId="5" borderId="0" xfId="42" applyFont="1" applyFill="1" applyBorder="1" applyAlignment="1">
      <alignment horizontal="left" vertical="center" wrapText="1"/>
    </xf>
    <xf numFmtId="0" fontId="22" fillId="5" borderId="0" xfId="42" applyFont="1" applyFill="1" applyBorder="1" applyAlignment="1">
      <alignment horizontal="left" vertical="center"/>
    </xf>
    <xf numFmtId="0" fontId="39" fillId="17" borderId="0" xfId="42" applyFont="1" applyFill="1" applyAlignment="1">
      <alignment horizontal="left" vertical="center"/>
    </xf>
    <xf numFmtId="0" fontId="19" fillId="5" borderId="72" xfId="42" applyFont="1" applyFill="1" applyBorder="1" applyAlignment="1">
      <alignment horizontal="center" vertical="center" wrapText="1"/>
    </xf>
    <xf numFmtId="0" fontId="19" fillId="5" borderId="71" xfId="42" applyFont="1" applyFill="1" applyBorder="1" applyAlignment="1">
      <alignment horizontal="center" vertical="center" wrapText="1"/>
    </xf>
    <xf numFmtId="0" fontId="19" fillId="5" borderId="70" xfId="42" applyFont="1" applyFill="1" applyBorder="1" applyAlignment="1">
      <alignment horizontal="center" vertical="center" wrapText="1"/>
    </xf>
    <xf numFmtId="0" fontId="34" fillId="19" borderId="34" xfId="42" applyFont="1" applyFill="1" applyBorder="1" applyAlignment="1">
      <alignment horizontal="center" vertical="center"/>
    </xf>
    <xf numFmtId="0" fontId="34" fillId="19" borderId="102" xfId="42" applyFont="1" applyFill="1" applyBorder="1" applyAlignment="1">
      <alignment horizontal="center" vertical="center"/>
    </xf>
    <xf numFmtId="0" fontId="34" fillId="19" borderId="35" xfId="42" applyFont="1" applyFill="1" applyBorder="1" applyAlignment="1">
      <alignment horizontal="center" vertical="center"/>
    </xf>
    <xf numFmtId="0" fontId="5" fillId="5" borderId="29" xfId="42" applyFont="1" applyFill="1" applyBorder="1" applyAlignment="1">
      <alignment horizontal="center" vertical="center"/>
    </xf>
    <xf numFmtId="0" fontId="5" fillId="5" borderId="100" xfId="42" applyFont="1" applyFill="1" applyBorder="1" applyAlignment="1">
      <alignment horizontal="center" vertical="center"/>
    </xf>
    <xf numFmtId="0" fontId="19" fillId="5" borderId="97" xfId="42" applyFont="1" applyFill="1" applyBorder="1" applyAlignment="1">
      <alignment horizontal="left" vertical="center" wrapText="1"/>
    </xf>
    <xf numFmtId="0" fontId="19" fillId="5" borderId="96" xfId="42" applyFont="1" applyFill="1" applyBorder="1" applyAlignment="1">
      <alignment horizontal="left" vertical="center" wrapText="1"/>
    </xf>
    <xf numFmtId="0" fontId="19" fillId="5" borderId="95" xfId="42" applyFont="1" applyFill="1" applyBorder="1" applyAlignment="1">
      <alignment horizontal="left" vertical="center" wrapText="1"/>
    </xf>
    <xf numFmtId="0" fontId="19" fillId="5" borderId="32" xfId="42" applyFont="1" applyFill="1" applyBorder="1" applyAlignment="1">
      <alignment horizontal="left" vertical="center" wrapText="1"/>
    </xf>
    <xf numFmtId="0" fontId="19" fillId="5" borderId="33" xfId="42" applyFont="1" applyFill="1" applyBorder="1" applyAlignment="1">
      <alignment horizontal="left" vertical="center" wrapText="1"/>
    </xf>
    <xf numFmtId="0" fontId="19" fillId="5" borderId="98" xfId="42" applyFont="1" applyFill="1" applyBorder="1" applyAlignment="1">
      <alignment horizontal="left" vertical="center" wrapText="1"/>
    </xf>
    <xf numFmtId="0" fontId="37" fillId="5" borderId="32" xfId="42" applyFont="1" applyFill="1" applyBorder="1" applyAlignment="1">
      <alignment horizontal="left" vertical="center" wrapText="1"/>
    </xf>
    <xf numFmtId="0" fontId="37" fillId="5" borderId="33" xfId="42" applyFont="1" applyFill="1" applyBorder="1" applyAlignment="1">
      <alignment horizontal="left" vertical="center" wrapText="1"/>
    </xf>
    <xf numFmtId="0" fontId="37" fillId="5" borderId="98" xfId="42" applyFont="1" applyFill="1" applyBorder="1" applyAlignment="1">
      <alignment horizontal="left" vertical="center" wrapText="1"/>
    </xf>
    <xf numFmtId="0" fontId="19" fillId="5" borderId="100" xfId="42" applyFont="1" applyFill="1" applyBorder="1" applyAlignment="1">
      <alignment horizontal="center" vertical="center" wrapText="1"/>
    </xf>
    <xf numFmtId="0" fontId="19" fillId="5" borderId="101" xfId="42" applyFont="1" applyFill="1" applyBorder="1" applyAlignment="1">
      <alignment horizontal="center" vertical="center" wrapText="1"/>
    </xf>
    <xf numFmtId="0" fontId="49" fillId="6" borderId="5" xfId="0" applyFont="1" applyFill="1" applyBorder="1" applyAlignment="1">
      <alignment horizontal="center" vertical="center"/>
    </xf>
    <xf numFmtId="0" fontId="49" fillId="6" borderId="6" xfId="0" applyFont="1" applyFill="1" applyBorder="1" applyAlignment="1">
      <alignment horizontal="center" vertical="center"/>
    </xf>
    <xf numFmtId="0" fontId="49" fillId="6" borderId="59" xfId="0" applyFont="1" applyFill="1" applyBorder="1" applyAlignment="1">
      <alignment horizontal="center" vertical="center"/>
    </xf>
    <xf numFmtId="0" fontId="49" fillId="6" borderId="2" xfId="0" applyFont="1" applyFill="1" applyBorder="1" applyAlignment="1">
      <alignment horizontal="center" vertical="center"/>
    </xf>
    <xf numFmtId="0" fontId="49" fillId="6" borderId="39" xfId="0" applyFont="1" applyFill="1" applyBorder="1" applyAlignment="1">
      <alignment horizontal="center" vertical="center"/>
    </xf>
  </cellXfs>
  <cellStyles count="43">
    <cellStyle name="0,0_x000d__x000a_NA_x000d__x000a_ 2 2 2 2 2" xfId="28"/>
    <cellStyle name="0,0_x000d__x000a_NA_x000d__x000a_ 2 3" xfId="24"/>
    <cellStyle name="0,0_x000d__x000a_NA_x000d__x000a_ 2 3 2 2 2" xfId="27"/>
    <cellStyle name="0,0_x000d__x000a_NA_x000d__x000a_ 2 4 2" xfId="3"/>
    <cellStyle name="0,0_x000d__x000a_NA_x000d__x000a_ 2 4 2 2" xfId="25"/>
    <cellStyle name="0,0_x000d__x000a_NA_x000d__x000a_ 3" xfId="15"/>
    <cellStyle name="0,0_x000d__x000a_NA_x000d__x000a_ 5 2 3 2" xfId="5"/>
    <cellStyle name="0,0_x005f_x000d__x000a_NA_x005f_x000d__x000a_ 2 2" xfId="10"/>
    <cellStyle name="0,0_x005f_x000d__x005f_x000a_NA_x005f_x000d__x005f_x000a_ 2 2 2 2" xfId="16"/>
    <cellStyle name="百分比" xfId="14" builtinId="5"/>
    <cellStyle name="差 2" xfId="38"/>
    <cellStyle name="差 2 4" xfId="8"/>
    <cellStyle name="常规" xfId="0" builtinId="0"/>
    <cellStyle name="常规 11" xfId="18"/>
    <cellStyle name="常规 11 3" xfId="33"/>
    <cellStyle name="常规 12" xfId="40"/>
    <cellStyle name="常规 13" xfId="20"/>
    <cellStyle name="常规 16" xfId="36"/>
    <cellStyle name="常规 2" xfId="1"/>
    <cellStyle name="常规 2 2 2" xfId="39"/>
    <cellStyle name="常规 2 2 2 2" xfId="26"/>
    <cellStyle name="常规 2 2 3 3" xfId="6"/>
    <cellStyle name="常规 3" xfId="35"/>
    <cellStyle name="常规 3 2 10" xfId="22"/>
    <cellStyle name="常规 4" xfId="41"/>
    <cellStyle name="常规 4 2" xfId="42"/>
    <cellStyle name="常规 8" xfId="34"/>
    <cellStyle name="常规 9" xfId="37"/>
    <cellStyle name="常规_Sheet2 2 2 2" xfId="17"/>
    <cellStyle name="超链接 3" xfId="12"/>
    <cellStyle name="好" xfId="21" builtinId="26"/>
    <cellStyle name="好 2 4" xfId="9"/>
    <cellStyle name="千位分隔" xfId="13" builtinId="3"/>
    <cellStyle name="千位分隔 2" xfId="30"/>
    <cellStyle name="千位分隔 2 11" xfId="31"/>
    <cellStyle name="千位分隔 3 2 2 2" xfId="32"/>
    <cellStyle name="千位分隔 3 4 2 2" xfId="7"/>
    <cellStyle name="千位分隔 7" xfId="2"/>
    <cellStyle name="千位分隔 8" xfId="19"/>
    <cellStyle name="适中 2 3" xfId="11"/>
    <cellStyle name="适中 3 2 3 2" xfId="29"/>
    <cellStyle name="适中 3 4" xfId="4"/>
    <cellStyle name="适中 3 4 3" xfId="23"/>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714374</xdr:colOff>
      <xdr:row>2</xdr:row>
      <xdr:rowOff>104775</xdr:rowOff>
    </xdr:from>
    <xdr:to>
      <xdr:col>16</xdr:col>
      <xdr:colOff>6117</xdr:colOff>
      <xdr:row>2</xdr:row>
      <xdr:rowOff>634949</xdr:rowOff>
    </xdr:to>
    <xdr:pic>
      <xdr:nvPicPr>
        <xdr:cNvPr id="2" name="图片 1" descr="联合logo.png">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srcRect l="45184"/>
        <a:stretch/>
      </xdr:blipFill>
      <xdr:spPr>
        <a:xfrm>
          <a:off x="10591799" y="542925"/>
          <a:ext cx="1444393" cy="530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381000</xdr:colOff>
      <xdr:row>2</xdr:row>
      <xdr:rowOff>123825</xdr:rowOff>
    </xdr:from>
    <xdr:to>
      <xdr:col>13</xdr:col>
      <xdr:colOff>863368</xdr:colOff>
      <xdr:row>2</xdr:row>
      <xdr:rowOff>653999</xdr:rowOff>
    </xdr:to>
    <xdr:pic>
      <xdr:nvPicPr>
        <xdr:cNvPr id="4" name="图片 3" descr="联合logo.png">
          <a:extLst>
            <a:ext uri="{FF2B5EF4-FFF2-40B4-BE49-F238E27FC236}">
              <a16:creationId xmlns:a16="http://schemas.microsoft.com/office/drawing/2014/main" id="{826B0B5A-99C4-4968-A238-8724E9D14F59}"/>
            </a:ext>
          </a:extLst>
        </xdr:cNvPr>
        <xdr:cNvPicPr>
          <a:picLocks noChangeAspect="1"/>
        </xdr:cNvPicPr>
      </xdr:nvPicPr>
      <xdr:blipFill rotWithShape="1">
        <a:blip xmlns:r="http://schemas.openxmlformats.org/officeDocument/2006/relationships" r:embed="rId1" cstate="print"/>
        <a:srcRect l="45184"/>
        <a:stretch/>
      </xdr:blipFill>
      <xdr:spPr>
        <a:xfrm>
          <a:off x="10915650" y="561975"/>
          <a:ext cx="1444393" cy="530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1</xdr:row>
      <xdr:rowOff>57150</xdr:rowOff>
    </xdr:from>
    <xdr:ext cx="184731" cy="532390"/>
    <xdr:sp macro="" textlink="">
      <xdr:nvSpPr>
        <xdr:cNvPr id="2" name="TextBox 4">
          <a:extLst>
            <a:ext uri="{FF2B5EF4-FFF2-40B4-BE49-F238E27FC236}">
              <a16:creationId xmlns:a16="http://schemas.microsoft.com/office/drawing/2014/main" id="{7FE4C515-463E-484B-A4C9-943BBB1128F5}"/>
            </a:ext>
          </a:extLst>
        </xdr:cNvPr>
        <xdr:cNvSpPr txBox="1"/>
      </xdr:nvSpPr>
      <xdr:spPr>
        <a:xfrm>
          <a:off x="4276725" y="438150"/>
          <a:ext cx="184731" cy="53239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2000" b="1">
            <a:latin typeface="微软雅黑" pitchFamily="34" charset="-122"/>
            <a:ea typeface="微软雅黑" pitchFamily="34" charset="-122"/>
          </a:endParaRPr>
        </a:p>
      </xdr:txBody>
    </xdr:sp>
    <xdr:clientData/>
  </xdr:oneCellAnchor>
  <xdr:twoCellAnchor editAs="oneCell">
    <xdr:from>
      <xdr:col>11</xdr:col>
      <xdr:colOff>314325</xdr:colOff>
      <xdr:row>2</xdr:row>
      <xdr:rowOff>123825</xdr:rowOff>
    </xdr:from>
    <xdr:to>
      <xdr:col>12</xdr:col>
      <xdr:colOff>796693</xdr:colOff>
      <xdr:row>2</xdr:row>
      <xdr:rowOff>653999</xdr:rowOff>
    </xdr:to>
    <xdr:pic>
      <xdr:nvPicPr>
        <xdr:cNvPr id="4" name="图片 3" descr="联合logo.png">
          <a:extLst>
            <a:ext uri="{FF2B5EF4-FFF2-40B4-BE49-F238E27FC236}">
              <a16:creationId xmlns:a16="http://schemas.microsoft.com/office/drawing/2014/main" id="{976F9F15-CBD2-4679-8F6F-CB6C6A26778A}"/>
            </a:ext>
          </a:extLst>
        </xdr:cNvPr>
        <xdr:cNvPicPr>
          <a:picLocks noChangeAspect="1"/>
        </xdr:cNvPicPr>
      </xdr:nvPicPr>
      <xdr:blipFill rotWithShape="1">
        <a:blip xmlns:r="http://schemas.openxmlformats.org/officeDocument/2006/relationships" r:embed="rId1" cstate="print"/>
        <a:srcRect l="45184"/>
        <a:stretch/>
      </xdr:blipFill>
      <xdr:spPr>
        <a:xfrm>
          <a:off x="9382125" y="561975"/>
          <a:ext cx="1444393" cy="530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19050</xdr:colOff>
      <xdr:row>1</xdr:row>
      <xdr:rowOff>57150</xdr:rowOff>
    </xdr:from>
    <xdr:ext cx="184731" cy="532390"/>
    <xdr:sp macro="" textlink="">
      <xdr:nvSpPr>
        <xdr:cNvPr id="4" name="TextBox 4">
          <a:extLst>
            <a:ext uri="{FF2B5EF4-FFF2-40B4-BE49-F238E27FC236}">
              <a16:creationId xmlns:a16="http://schemas.microsoft.com/office/drawing/2014/main" id="{00000000-0008-0000-0200-000004000000}"/>
            </a:ext>
          </a:extLst>
        </xdr:cNvPr>
        <xdr:cNvSpPr txBox="1"/>
      </xdr:nvSpPr>
      <xdr:spPr>
        <a:xfrm>
          <a:off x="3371850" y="438150"/>
          <a:ext cx="184731" cy="53239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2000" b="1">
            <a:latin typeface="微软雅黑" pitchFamily="34" charset="-122"/>
            <a:ea typeface="微软雅黑" pitchFamily="34" charset="-122"/>
          </a:endParaRPr>
        </a:p>
      </xdr:txBody>
    </xdr:sp>
    <xdr:clientData/>
  </xdr:oneCellAnchor>
  <xdr:twoCellAnchor editAs="oneCell">
    <xdr:from>
      <xdr:col>10</xdr:col>
      <xdr:colOff>428625</xdr:colOff>
      <xdr:row>2</xdr:row>
      <xdr:rowOff>114300</xdr:rowOff>
    </xdr:from>
    <xdr:to>
      <xdr:col>11</xdr:col>
      <xdr:colOff>910993</xdr:colOff>
      <xdr:row>2</xdr:row>
      <xdr:rowOff>644474</xdr:rowOff>
    </xdr:to>
    <xdr:pic>
      <xdr:nvPicPr>
        <xdr:cNvPr id="6" name="图片 5" descr="联合logo.png">
          <a:extLst>
            <a:ext uri="{FF2B5EF4-FFF2-40B4-BE49-F238E27FC236}">
              <a16:creationId xmlns:a16="http://schemas.microsoft.com/office/drawing/2014/main" id="{5D28953C-5D8E-41E8-93FF-BB4733D45288}"/>
            </a:ext>
          </a:extLst>
        </xdr:cNvPr>
        <xdr:cNvPicPr>
          <a:picLocks noChangeAspect="1"/>
        </xdr:cNvPicPr>
      </xdr:nvPicPr>
      <xdr:blipFill rotWithShape="1">
        <a:blip xmlns:r="http://schemas.openxmlformats.org/officeDocument/2006/relationships" r:embed="rId1" cstate="print"/>
        <a:srcRect l="45184"/>
        <a:stretch/>
      </xdr:blipFill>
      <xdr:spPr>
        <a:xfrm>
          <a:off x="8534400" y="552450"/>
          <a:ext cx="1444393" cy="5301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66675</xdr:colOff>
      <xdr:row>0</xdr:row>
      <xdr:rowOff>116417</xdr:rowOff>
    </xdr:from>
    <xdr:to>
      <xdr:col>2</xdr:col>
      <xdr:colOff>212052</xdr:colOff>
      <xdr:row>0</xdr:row>
      <xdr:rowOff>646591</xdr:rowOff>
    </xdr:to>
    <xdr:pic>
      <xdr:nvPicPr>
        <xdr:cNvPr id="3" name="图片 2" descr="联合logo.png">
          <a:extLst>
            <a:ext uri="{FF2B5EF4-FFF2-40B4-BE49-F238E27FC236}">
              <a16:creationId xmlns:a16="http://schemas.microsoft.com/office/drawing/2014/main" id="{F281C911-0C65-4F6F-9038-EEF419E6A4E0}"/>
            </a:ext>
          </a:extLst>
        </xdr:cNvPr>
        <xdr:cNvPicPr>
          <a:picLocks noChangeAspect="1"/>
        </xdr:cNvPicPr>
      </xdr:nvPicPr>
      <xdr:blipFill rotWithShape="1">
        <a:blip xmlns:r="http://schemas.openxmlformats.org/officeDocument/2006/relationships" r:embed="rId1" cstate="print"/>
        <a:srcRect l="45184"/>
        <a:stretch/>
      </xdr:blipFill>
      <xdr:spPr>
        <a:xfrm>
          <a:off x="66675" y="116417"/>
          <a:ext cx="1440777" cy="5301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609600</xdr:colOff>
      <xdr:row>1</xdr:row>
      <xdr:rowOff>95250</xdr:rowOff>
    </xdr:from>
    <xdr:to>
      <xdr:col>2</xdr:col>
      <xdr:colOff>1364577</xdr:colOff>
      <xdr:row>3</xdr:row>
      <xdr:rowOff>244424</xdr:rowOff>
    </xdr:to>
    <xdr:pic>
      <xdr:nvPicPr>
        <xdr:cNvPr id="3" name="图片 2" descr="联合logo.png">
          <a:extLst>
            <a:ext uri="{FF2B5EF4-FFF2-40B4-BE49-F238E27FC236}">
              <a16:creationId xmlns:a16="http://schemas.microsoft.com/office/drawing/2014/main" id="{56AEB2E8-B158-4CFB-A79F-69E6F381777A}"/>
            </a:ext>
          </a:extLst>
        </xdr:cNvPr>
        <xdr:cNvPicPr>
          <a:picLocks noChangeAspect="1"/>
        </xdr:cNvPicPr>
      </xdr:nvPicPr>
      <xdr:blipFill rotWithShape="1">
        <a:blip xmlns:r="http://schemas.openxmlformats.org/officeDocument/2006/relationships" r:embed="rId1" cstate="print"/>
        <a:srcRect l="45184"/>
        <a:stretch/>
      </xdr:blipFill>
      <xdr:spPr>
        <a:xfrm>
          <a:off x="1295400" y="266700"/>
          <a:ext cx="1440777" cy="53017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18&#24180;&#24191;&#21578;&#32032;&#26448;&#35201;&#27714;&#65288;&#20462;&#25913;&#29256;3.15&#6528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精选影通天下报价单"/>
      <sheetName val="晶茂传媒素材要求"/>
      <sheetName val="映前广告关联表格（含外购）"/>
    </sheetNames>
    <sheetDataSet>
      <sheetData sheetId="0"/>
      <sheetData sheetId="1"/>
      <sheetData sheetId="2">
        <row r="3">
          <cell r="B3" t="str">
            <v>北京市</v>
          </cell>
          <cell r="C3" t="e">
            <v>#N/A</v>
          </cell>
          <cell r="D3" t="e">
            <v>#N/A</v>
          </cell>
          <cell r="E3" t="e">
            <v>#N/A</v>
          </cell>
          <cell r="F3" t="e">
            <v>#N/A</v>
          </cell>
          <cell r="G3" t="e">
            <v>#N/A</v>
          </cell>
          <cell r="H3" t="e">
            <v>#N/A</v>
          </cell>
          <cell r="I3" t="e">
            <v>#N/A</v>
          </cell>
          <cell r="J3" t="e">
            <v>#N/A</v>
          </cell>
          <cell r="K3" t="e">
            <v>#N/A</v>
          </cell>
          <cell r="L3" t="e">
            <v>#N/A</v>
          </cell>
          <cell r="M3" t="e">
            <v>#N/A</v>
          </cell>
          <cell r="N3" t="e">
            <v>#N/A</v>
          </cell>
          <cell r="O3" t="e">
            <v>#N/A</v>
          </cell>
          <cell r="P3" t="e">
            <v>#N/A</v>
          </cell>
        </row>
        <row r="4">
          <cell r="B4" t="str">
            <v>上海市</v>
          </cell>
          <cell r="C4" t="e">
            <v>#N/A</v>
          </cell>
          <cell r="D4" t="e">
            <v>#N/A</v>
          </cell>
          <cell r="E4" t="e">
            <v>#N/A</v>
          </cell>
          <cell r="F4" t="e">
            <v>#N/A</v>
          </cell>
          <cell r="G4" t="e">
            <v>#N/A</v>
          </cell>
          <cell r="H4" t="e">
            <v>#N/A</v>
          </cell>
          <cell r="I4" t="e">
            <v>#N/A</v>
          </cell>
          <cell r="J4" t="e">
            <v>#N/A</v>
          </cell>
          <cell r="K4" t="e">
            <v>#N/A</v>
          </cell>
          <cell r="L4" t="e">
            <v>#N/A</v>
          </cell>
          <cell r="M4" t="e">
            <v>#N/A</v>
          </cell>
          <cell r="N4" t="e">
            <v>#N/A</v>
          </cell>
          <cell r="O4" t="e">
            <v>#N/A</v>
          </cell>
          <cell r="P4" t="e">
            <v>#N/A</v>
          </cell>
        </row>
        <row r="5">
          <cell r="B5" t="str">
            <v>广州市</v>
          </cell>
          <cell r="C5" t="e">
            <v>#N/A</v>
          </cell>
          <cell r="D5" t="e">
            <v>#N/A</v>
          </cell>
          <cell r="E5" t="e">
            <v>#N/A</v>
          </cell>
          <cell r="F5" t="e">
            <v>#N/A</v>
          </cell>
          <cell r="G5" t="e">
            <v>#N/A</v>
          </cell>
          <cell r="H5" t="e">
            <v>#N/A</v>
          </cell>
          <cell r="I5" t="e">
            <v>#N/A</v>
          </cell>
          <cell r="J5" t="e">
            <v>#N/A</v>
          </cell>
          <cell r="K5" t="e">
            <v>#N/A</v>
          </cell>
          <cell r="L5" t="e">
            <v>#N/A</v>
          </cell>
          <cell r="M5" t="e">
            <v>#N/A</v>
          </cell>
          <cell r="N5" t="e">
            <v>#N/A</v>
          </cell>
          <cell r="O5" t="e">
            <v>#N/A</v>
          </cell>
          <cell r="P5" t="e">
            <v>#N/A</v>
          </cell>
        </row>
        <row r="6">
          <cell r="B6" t="str">
            <v>深圳市</v>
          </cell>
          <cell r="C6" t="e">
            <v>#N/A</v>
          </cell>
          <cell r="D6" t="e">
            <v>#N/A</v>
          </cell>
          <cell r="E6" t="e">
            <v>#N/A</v>
          </cell>
          <cell r="F6" t="e">
            <v>#N/A</v>
          </cell>
          <cell r="G6" t="e">
            <v>#N/A</v>
          </cell>
          <cell r="H6" t="e">
            <v>#N/A</v>
          </cell>
          <cell r="I6" t="e">
            <v>#N/A</v>
          </cell>
          <cell r="J6" t="e">
            <v>#N/A</v>
          </cell>
          <cell r="K6" t="e">
            <v>#N/A</v>
          </cell>
          <cell r="L6" t="e">
            <v>#N/A</v>
          </cell>
          <cell r="M6" t="e">
            <v>#N/A</v>
          </cell>
          <cell r="N6" t="e">
            <v>#N/A</v>
          </cell>
          <cell r="O6" t="e">
            <v>#N/A</v>
          </cell>
          <cell r="P6" t="e">
            <v>#N/A</v>
          </cell>
        </row>
        <row r="7">
          <cell r="B7" t="str">
            <v>成都市</v>
          </cell>
          <cell r="C7" t="e">
            <v>#N/A</v>
          </cell>
          <cell r="D7" t="e">
            <v>#N/A</v>
          </cell>
          <cell r="E7" t="e">
            <v>#N/A</v>
          </cell>
          <cell r="F7" t="e">
            <v>#N/A</v>
          </cell>
          <cell r="G7" t="e">
            <v>#N/A</v>
          </cell>
          <cell r="H7" t="e">
            <v>#N/A</v>
          </cell>
          <cell r="I7" t="e">
            <v>#N/A</v>
          </cell>
          <cell r="J7" t="e">
            <v>#N/A</v>
          </cell>
          <cell r="K7" t="e">
            <v>#N/A</v>
          </cell>
          <cell r="L7" t="e">
            <v>#N/A</v>
          </cell>
          <cell r="M7" t="e">
            <v>#N/A</v>
          </cell>
          <cell r="N7" t="e">
            <v>#N/A</v>
          </cell>
          <cell r="O7" t="e">
            <v>#N/A</v>
          </cell>
          <cell r="P7" t="e">
            <v>#N/A</v>
          </cell>
        </row>
        <row r="8">
          <cell r="B8" t="str">
            <v>武汉市</v>
          </cell>
          <cell r="C8" t="e">
            <v>#N/A</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row>
        <row r="9">
          <cell r="B9" t="str">
            <v>重庆市</v>
          </cell>
          <cell r="C9" t="e">
            <v>#N/A</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row>
        <row r="10">
          <cell r="B10" t="str">
            <v>杭州市</v>
          </cell>
          <cell r="C10" t="e">
            <v>#N/A</v>
          </cell>
          <cell r="D10" t="e">
            <v>#N/A</v>
          </cell>
          <cell r="E10" t="e">
            <v>#N/A</v>
          </cell>
          <cell r="F10" t="e">
            <v>#N/A</v>
          </cell>
          <cell r="G10" t="e">
            <v>#N/A</v>
          </cell>
          <cell r="H10" t="e">
            <v>#N/A</v>
          </cell>
          <cell r="I10" t="e">
            <v>#N/A</v>
          </cell>
          <cell r="J10" t="e">
            <v>#N/A</v>
          </cell>
          <cell r="K10" t="e">
            <v>#N/A</v>
          </cell>
          <cell r="L10" t="e">
            <v>#N/A</v>
          </cell>
          <cell r="M10" t="e">
            <v>#N/A</v>
          </cell>
          <cell r="N10" t="e">
            <v>#N/A</v>
          </cell>
          <cell r="O10" t="e">
            <v>#N/A</v>
          </cell>
          <cell r="P10" t="e">
            <v>#N/A</v>
          </cell>
        </row>
        <row r="11">
          <cell r="B11" t="str">
            <v>南京市</v>
          </cell>
          <cell r="C11" t="e">
            <v>#N/A</v>
          </cell>
          <cell r="D11" t="e">
            <v>#N/A</v>
          </cell>
          <cell r="E11" t="e">
            <v>#N/A</v>
          </cell>
          <cell r="F11" t="e">
            <v>#N/A</v>
          </cell>
          <cell r="G11" t="e">
            <v>#N/A</v>
          </cell>
          <cell r="H11" t="e">
            <v>#N/A</v>
          </cell>
          <cell r="I11" t="e">
            <v>#N/A</v>
          </cell>
          <cell r="J11" t="e">
            <v>#N/A</v>
          </cell>
          <cell r="K11" t="e">
            <v>#N/A</v>
          </cell>
          <cell r="L11" t="e">
            <v>#N/A</v>
          </cell>
          <cell r="M11" t="e">
            <v>#N/A</v>
          </cell>
          <cell r="N11" t="e">
            <v>#N/A</v>
          </cell>
          <cell r="O11" t="e">
            <v>#N/A</v>
          </cell>
          <cell r="P11" t="e">
            <v>#N/A</v>
          </cell>
        </row>
        <row r="12">
          <cell r="B12" t="str">
            <v>苏州市</v>
          </cell>
          <cell r="C12" t="e">
            <v>#N/A</v>
          </cell>
          <cell r="D12" t="e">
            <v>#N/A</v>
          </cell>
          <cell r="E12" t="e">
            <v>#N/A</v>
          </cell>
          <cell r="F12" t="e">
            <v>#N/A</v>
          </cell>
          <cell r="G12" t="e">
            <v>#N/A</v>
          </cell>
          <cell r="H12" t="e">
            <v>#N/A</v>
          </cell>
          <cell r="I12" t="e">
            <v>#N/A</v>
          </cell>
          <cell r="J12" t="e">
            <v>#N/A</v>
          </cell>
          <cell r="K12" t="e">
            <v>#N/A</v>
          </cell>
          <cell r="L12" t="e">
            <v>#N/A</v>
          </cell>
          <cell r="M12" t="e">
            <v>#N/A</v>
          </cell>
          <cell r="N12" t="e">
            <v>#N/A</v>
          </cell>
          <cell r="O12" t="e">
            <v>#N/A</v>
          </cell>
          <cell r="P12" t="e">
            <v>#N/A</v>
          </cell>
        </row>
        <row r="13">
          <cell r="B13" t="str">
            <v>天津市</v>
          </cell>
          <cell r="C13" t="e">
            <v>#N/A</v>
          </cell>
          <cell r="D13" t="e">
            <v>#N/A</v>
          </cell>
          <cell r="E13" t="e">
            <v>#N/A</v>
          </cell>
          <cell r="F13" t="e">
            <v>#N/A</v>
          </cell>
          <cell r="G13" t="e">
            <v>#N/A</v>
          </cell>
          <cell r="H13" t="e">
            <v>#N/A</v>
          </cell>
          <cell r="I13" t="e">
            <v>#N/A</v>
          </cell>
          <cell r="J13" t="e">
            <v>#N/A</v>
          </cell>
          <cell r="K13" t="e">
            <v>#N/A</v>
          </cell>
          <cell r="L13" t="e">
            <v>#N/A</v>
          </cell>
          <cell r="M13" t="e">
            <v>#N/A</v>
          </cell>
          <cell r="N13" t="e">
            <v>#N/A</v>
          </cell>
          <cell r="O13" t="e">
            <v>#N/A</v>
          </cell>
          <cell r="P13" t="e">
            <v>#N/A</v>
          </cell>
        </row>
        <row r="14">
          <cell r="B14" t="str">
            <v>福州市</v>
          </cell>
          <cell r="C14" t="e">
            <v>#N/A</v>
          </cell>
          <cell r="D14" t="e">
            <v>#N/A</v>
          </cell>
          <cell r="E14" t="e">
            <v>#N/A</v>
          </cell>
          <cell r="F14" t="e">
            <v>#N/A</v>
          </cell>
          <cell r="G14" t="e">
            <v>#N/A</v>
          </cell>
          <cell r="H14" t="e">
            <v>#N/A</v>
          </cell>
          <cell r="I14" t="e">
            <v>#N/A</v>
          </cell>
          <cell r="J14" t="e">
            <v>#N/A</v>
          </cell>
          <cell r="K14" t="e">
            <v>#N/A</v>
          </cell>
          <cell r="L14" t="e">
            <v>#N/A</v>
          </cell>
          <cell r="M14" t="e">
            <v>#N/A</v>
          </cell>
          <cell r="N14" t="e">
            <v>#N/A</v>
          </cell>
          <cell r="O14" t="e">
            <v>#N/A</v>
          </cell>
          <cell r="P14" t="e">
            <v>#N/A</v>
          </cell>
        </row>
        <row r="15">
          <cell r="B15" t="str">
            <v>厦门市</v>
          </cell>
          <cell r="C15" t="e">
            <v>#N/A</v>
          </cell>
          <cell r="D15" t="e">
            <v>#N/A</v>
          </cell>
          <cell r="E15" t="e">
            <v>#N/A</v>
          </cell>
          <cell r="F15" t="e">
            <v>#N/A</v>
          </cell>
          <cell r="G15" t="e">
            <v>#N/A</v>
          </cell>
          <cell r="H15" t="e">
            <v>#N/A</v>
          </cell>
          <cell r="I15" t="e">
            <v>#N/A</v>
          </cell>
          <cell r="J15" t="e">
            <v>#N/A</v>
          </cell>
          <cell r="K15" t="e">
            <v>#N/A</v>
          </cell>
          <cell r="L15" t="e">
            <v>#N/A</v>
          </cell>
          <cell r="M15" t="e">
            <v>#N/A</v>
          </cell>
          <cell r="N15" t="e">
            <v>#N/A</v>
          </cell>
          <cell r="O15" t="e">
            <v>#N/A</v>
          </cell>
          <cell r="P15" t="e">
            <v>#N/A</v>
          </cell>
        </row>
        <row r="16">
          <cell r="B16" t="str">
            <v>东莞市</v>
          </cell>
          <cell r="C16" t="e">
            <v>#N/A</v>
          </cell>
          <cell r="D16" t="e">
            <v>#N/A</v>
          </cell>
          <cell r="E16" t="e">
            <v>#N/A</v>
          </cell>
          <cell r="F16" t="e">
            <v>#N/A</v>
          </cell>
          <cell r="G16" t="e">
            <v>#N/A</v>
          </cell>
          <cell r="H16" t="e">
            <v>#N/A</v>
          </cell>
          <cell r="I16" t="e">
            <v>#N/A</v>
          </cell>
          <cell r="J16" t="e">
            <v>#N/A</v>
          </cell>
          <cell r="K16" t="e">
            <v>#N/A</v>
          </cell>
          <cell r="L16" t="e">
            <v>#N/A</v>
          </cell>
          <cell r="M16" t="e">
            <v>#N/A</v>
          </cell>
          <cell r="N16" t="e">
            <v>#N/A</v>
          </cell>
          <cell r="O16" t="e">
            <v>#N/A</v>
          </cell>
          <cell r="P16" t="e">
            <v>#N/A</v>
          </cell>
        </row>
        <row r="17">
          <cell r="B17" t="str">
            <v>西安市</v>
          </cell>
          <cell r="C17" t="e">
            <v>#N/A</v>
          </cell>
          <cell r="D17" t="e">
            <v>#N/A</v>
          </cell>
          <cell r="E17" t="e">
            <v>#N/A</v>
          </cell>
          <cell r="F17" t="e">
            <v>#N/A</v>
          </cell>
          <cell r="G17" t="e">
            <v>#N/A</v>
          </cell>
          <cell r="H17" t="e">
            <v>#N/A</v>
          </cell>
          <cell r="I17" t="e">
            <v>#N/A</v>
          </cell>
          <cell r="J17" t="e">
            <v>#N/A</v>
          </cell>
          <cell r="K17" t="e">
            <v>#N/A</v>
          </cell>
          <cell r="L17" t="e">
            <v>#N/A</v>
          </cell>
          <cell r="M17" t="e">
            <v>#N/A</v>
          </cell>
          <cell r="N17" t="e">
            <v>#N/A</v>
          </cell>
          <cell r="O17" t="e">
            <v>#N/A</v>
          </cell>
          <cell r="P17" t="e">
            <v>#N/A</v>
          </cell>
        </row>
        <row r="18">
          <cell r="B18" t="str">
            <v>宁波市</v>
          </cell>
          <cell r="C18" t="e">
            <v>#N/A</v>
          </cell>
          <cell r="D18" t="e">
            <v>#N/A</v>
          </cell>
          <cell r="E18" t="e">
            <v>#N/A</v>
          </cell>
          <cell r="F18" t="e">
            <v>#N/A</v>
          </cell>
          <cell r="G18" t="e">
            <v>#N/A</v>
          </cell>
          <cell r="H18" t="e">
            <v>#N/A</v>
          </cell>
          <cell r="I18" t="e">
            <v>#N/A</v>
          </cell>
          <cell r="J18" t="e">
            <v>#N/A</v>
          </cell>
          <cell r="K18" t="e">
            <v>#N/A</v>
          </cell>
          <cell r="L18" t="e">
            <v>#N/A</v>
          </cell>
          <cell r="M18" t="e">
            <v>#N/A</v>
          </cell>
          <cell r="N18" t="e">
            <v>#N/A</v>
          </cell>
          <cell r="O18" t="e">
            <v>#N/A</v>
          </cell>
          <cell r="P18" t="e">
            <v>#N/A</v>
          </cell>
        </row>
        <row r="19">
          <cell r="B19" t="str">
            <v>郑州市</v>
          </cell>
          <cell r="C19" t="e">
            <v>#N/A</v>
          </cell>
          <cell r="D19" t="e">
            <v>#N/A</v>
          </cell>
          <cell r="E19" t="e">
            <v>#N/A</v>
          </cell>
          <cell r="F19" t="e">
            <v>#N/A</v>
          </cell>
          <cell r="G19" t="e">
            <v>#N/A</v>
          </cell>
          <cell r="H19" t="e">
            <v>#N/A</v>
          </cell>
          <cell r="I19" t="e">
            <v>#N/A</v>
          </cell>
          <cell r="J19" t="e">
            <v>#N/A</v>
          </cell>
          <cell r="K19" t="e">
            <v>#N/A</v>
          </cell>
          <cell r="L19" t="e">
            <v>#N/A</v>
          </cell>
          <cell r="M19" t="e">
            <v>#N/A</v>
          </cell>
          <cell r="N19" t="e">
            <v>#N/A</v>
          </cell>
          <cell r="O19" t="e">
            <v>#N/A</v>
          </cell>
          <cell r="P19" t="e">
            <v>#N/A</v>
          </cell>
        </row>
        <row r="20">
          <cell r="B20" t="str">
            <v>沈阳市</v>
          </cell>
          <cell r="C20" t="e">
            <v>#N/A</v>
          </cell>
          <cell r="D20" t="e">
            <v>#N/A</v>
          </cell>
          <cell r="E20" t="e">
            <v>#N/A</v>
          </cell>
          <cell r="F20" t="e">
            <v>#N/A</v>
          </cell>
          <cell r="G20" t="e">
            <v>#N/A</v>
          </cell>
          <cell r="H20" t="e">
            <v>#N/A</v>
          </cell>
          <cell r="I20" t="e">
            <v>#N/A</v>
          </cell>
          <cell r="J20" t="e">
            <v>#N/A</v>
          </cell>
          <cell r="K20" t="e">
            <v>#N/A</v>
          </cell>
          <cell r="L20" t="e">
            <v>#N/A</v>
          </cell>
          <cell r="M20" t="e">
            <v>#N/A</v>
          </cell>
          <cell r="N20" t="e">
            <v>#N/A</v>
          </cell>
          <cell r="O20" t="e">
            <v>#N/A</v>
          </cell>
          <cell r="P20" t="e">
            <v>#N/A</v>
          </cell>
        </row>
        <row r="21">
          <cell r="B21" t="str">
            <v>长沙市</v>
          </cell>
          <cell r="C21" t="e">
            <v>#N/A</v>
          </cell>
          <cell r="D21" t="e">
            <v>#N/A</v>
          </cell>
          <cell r="E21" t="e">
            <v>#N/A</v>
          </cell>
          <cell r="F21" t="e">
            <v>#N/A</v>
          </cell>
          <cell r="G21" t="e">
            <v>#N/A</v>
          </cell>
          <cell r="H21" t="e">
            <v>#N/A</v>
          </cell>
          <cell r="I21" t="e">
            <v>#N/A</v>
          </cell>
          <cell r="J21" t="e">
            <v>#N/A</v>
          </cell>
          <cell r="K21" t="e">
            <v>#N/A</v>
          </cell>
          <cell r="L21" t="e">
            <v>#N/A</v>
          </cell>
          <cell r="M21" t="e">
            <v>#N/A</v>
          </cell>
          <cell r="N21" t="e">
            <v>#N/A</v>
          </cell>
          <cell r="O21" t="e">
            <v>#N/A</v>
          </cell>
          <cell r="P21" t="e">
            <v>#N/A</v>
          </cell>
        </row>
        <row r="22">
          <cell r="B22" t="str">
            <v>合肥市</v>
          </cell>
          <cell r="C22" t="e">
            <v>#N/A</v>
          </cell>
          <cell r="D22" t="e">
            <v>#N/A</v>
          </cell>
          <cell r="E22" t="e">
            <v>#N/A</v>
          </cell>
          <cell r="F22" t="e">
            <v>#N/A</v>
          </cell>
          <cell r="G22" t="e">
            <v>#N/A</v>
          </cell>
          <cell r="H22" t="e">
            <v>#N/A</v>
          </cell>
          <cell r="I22" t="e">
            <v>#N/A</v>
          </cell>
          <cell r="J22" t="e">
            <v>#N/A</v>
          </cell>
          <cell r="K22" t="e">
            <v>#N/A</v>
          </cell>
          <cell r="L22" t="e">
            <v>#N/A</v>
          </cell>
          <cell r="M22" t="e">
            <v>#N/A</v>
          </cell>
          <cell r="N22" t="e">
            <v>#N/A</v>
          </cell>
          <cell r="O22" t="e">
            <v>#N/A</v>
          </cell>
          <cell r="P22" t="e">
            <v>#N/A</v>
          </cell>
        </row>
        <row r="23">
          <cell r="B23" t="str">
            <v>绍兴市</v>
          </cell>
          <cell r="C23" t="e">
            <v>#N/A</v>
          </cell>
          <cell r="D23" t="e">
            <v>#N/A</v>
          </cell>
          <cell r="E23" t="e">
            <v>#N/A</v>
          </cell>
          <cell r="F23" t="e">
            <v>#N/A</v>
          </cell>
          <cell r="G23" t="e">
            <v>#N/A</v>
          </cell>
          <cell r="H23" t="e">
            <v>#N/A</v>
          </cell>
          <cell r="I23" t="e">
            <v>#N/A</v>
          </cell>
          <cell r="J23" t="e">
            <v>#N/A</v>
          </cell>
          <cell r="K23" t="e">
            <v>#N/A</v>
          </cell>
          <cell r="L23" t="e">
            <v>#N/A</v>
          </cell>
          <cell r="M23" t="e">
            <v>#N/A</v>
          </cell>
          <cell r="N23" t="e">
            <v>#N/A</v>
          </cell>
          <cell r="O23" t="e">
            <v>#N/A</v>
          </cell>
          <cell r="P23" t="e">
            <v>#N/A</v>
          </cell>
        </row>
        <row r="24">
          <cell r="B24" t="str">
            <v>嘉兴市</v>
          </cell>
          <cell r="C24" t="e">
            <v>#N/A</v>
          </cell>
          <cell r="D24" t="e">
            <v>#N/A</v>
          </cell>
          <cell r="E24" t="e">
            <v>#N/A</v>
          </cell>
          <cell r="F24" t="e">
            <v>#N/A</v>
          </cell>
          <cell r="G24" t="e">
            <v>#N/A</v>
          </cell>
          <cell r="H24" t="e">
            <v>#N/A</v>
          </cell>
          <cell r="I24" t="e">
            <v>#N/A</v>
          </cell>
          <cell r="J24" t="e">
            <v>#N/A</v>
          </cell>
          <cell r="K24" t="e">
            <v>#N/A</v>
          </cell>
          <cell r="L24" t="e">
            <v>#N/A</v>
          </cell>
          <cell r="M24" t="e">
            <v>#N/A</v>
          </cell>
          <cell r="N24" t="e">
            <v>#N/A</v>
          </cell>
          <cell r="O24" t="e">
            <v>#N/A</v>
          </cell>
          <cell r="P24" t="e">
            <v>#N/A</v>
          </cell>
        </row>
        <row r="25">
          <cell r="B25" t="str">
            <v>台州市</v>
          </cell>
          <cell r="C25" t="e">
            <v>#N/A</v>
          </cell>
          <cell r="D25" t="e">
            <v>#N/A</v>
          </cell>
          <cell r="E25" t="e">
            <v>#N/A</v>
          </cell>
          <cell r="F25" t="e">
            <v>#N/A</v>
          </cell>
          <cell r="G25" t="e">
            <v>#N/A</v>
          </cell>
          <cell r="H25" t="e">
            <v>#N/A</v>
          </cell>
          <cell r="I25" t="e">
            <v>#N/A</v>
          </cell>
          <cell r="J25" t="e">
            <v>#N/A</v>
          </cell>
          <cell r="K25" t="e">
            <v>#N/A</v>
          </cell>
          <cell r="L25" t="e">
            <v>#N/A</v>
          </cell>
          <cell r="M25" t="e">
            <v>#N/A</v>
          </cell>
          <cell r="N25" t="e">
            <v>#N/A</v>
          </cell>
          <cell r="O25" t="e">
            <v>#N/A</v>
          </cell>
          <cell r="P25" t="e">
            <v>#N/A</v>
          </cell>
        </row>
        <row r="26">
          <cell r="B26" t="str">
            <v>温州市</v>
          </cell>
          <cell r="C26" t="e">
            <v>#N/A</v>
          </cell>
          <cell r="D26" t="e">
            <v>#N/A</v>
          </cell>
          <cell r="E26" t="e">
            <v>#N/A</v>
          </cell>
          <cell r="F26" t="e">
            <v>#N/A</v>
          </cell>
          <cell r="G26" t="e">
            <v>#N/A</v>
          </cell>
          <cell r="H26" t="e">
            <v>#N/A</v>
          </cell>
          <cell r="I26" t="e">
            <v>#N/A</v>
          </cell>
          <cell r="J26" t="e">
            <v>#N/A</v>
          </cell>
          <cell r="K26" t="e">
            <v>#N/A</v>
          </cell>
          <cell r="L26" t="e">
            <v>#N/A</v>
          </cell>
          <cell r="M26" t="e">
            <v>#N/A</v>
          </cell>
          <cell r="N26" t="e">
            <v>#N/A</v>
          </cell>
          <cell r="O26" t="e">
            <v>#N/A</v>
          </cell>
          <cell r="P26" t="e">
            <v>#N/A</v>
          </cell>
        </row>
        <row r="27">
          <cell r="B27" t="str">
            <v>金华市</v>
          </cell>
          <cell r="C27" t="e">
            <v>#N/A</v>
          </cell>
          <cell r="D27" t="e">
            <v>#N/A</v>
          </cell>
          <cell r="E27" t="e">
            <v>#N/A</v>
          </cell>
          <cell r="F27" t="e">
            <v>#N/A</v>
          </cell>
          <cell r="G27" t="e">
            <v>#N/A</v>
          </cell>
          <cell r="H27" t="e">
            <v>#N/A</v>
          </cell>
          <cell r="I27" t="e">
            <v>#N/A</v>
          </cell>
          <cell r="J27" t="e">
            <v>#N/A</v>
          </cell>
          <cell r="K27" t="e">
            <v>#N/A</v>
          </cell>
          <cell r="L27" t="e">
            <v>#N/A</v>
          </cell>
          <cell r="M27" t="e">
            <v>#N/A</v>
          </cell>
          <cell r="N27" t="e">
            <v>#N/A</v>
          </cell>
          <cell r="O27" t="e">
            <v>#N/A</v>
          </cell>
          <cell r="P27" t="e">
            <v>#N/A</v>
          </cell>
        </row>
        <row r="28">
          <cell r="B28" t="str">
            <v>湖州市</v>
          </cell>
          <cell r="C28" t="e">
            <v>#N/A</v>
          </cell>
          <cell r="D28" t="e">
            <v>#N/A</v>
          </cell>
          <cell r="E28" t="e">
            <v>#N/A</v>
          </cell>
          <cell r="F28" t="e">
            <v>#N/A</v>
          </cell>
          <cell r="G28" t="e">
            <v>#N/A</v>
          </cell>
          <cell r="H28" t="e">
            <v>#N/A</v>
          </cell>
          <cell r="I28" t="e">
            <v>#N/A</v>
          </cell>
          <cell r="J28" t="e">
            <v>#N/A</v>
          </cell>
          <cell r="K28" t="e">
            <v>#N/A</v>
          </cell>
          <cell r="L28" t="e">
            <v>#N/A</v>
          </cell>
          <cell r="M28" t="e">
            <v>#N/A</v>
          </cell>
          <cell r="N28" t="e">
            <v>#N/A</v>
          </cell>
          <cell r="O28" t="e">
            <v>#N/A</v>
          </cell>
          <cell r="P28" t="e">
            <v>#N/A</v>
          </cell>
        </row>
        <row r="29">
          <cell r="B29" t="str">
            <v>衢州市</v>
          </cell>
          <cell r="C29" t="e">
            <v>#N/A</v>
          </cell>
          <cell r="D29" t="e">
            <v>#N/A</v>
          </cell>
          <cell r="E29" t="e">
            <v>#N/A</v>
          </cell>
          <cell r="F29" t="e">
            <v>#N/A</v>
          </cell>
          <cell r="G29" t="e">
            <v>#N/A</v>
          </cell>
          <cell r="H29" t="e">
            <v>#N/A</v>
          </cell>
          <cell r="I29" t="e">
            <v>#N/A</v>
          </cell>
          <cell r="J29" t="e">
            <v>#N/A</v>
          </cell>
          <cell r="K29" t="e">
            <v>#N/A</v>
          </cell>
          <cell r="L29" t="e">
            <v>#N/A</v>
          </cell>
          <cell r="M29" t="e">
            <v>#N/A</v>
          </cell>
          <cell r="N29" t="e">
            <v>#N/A</v>
          </cell>
          <cell r="O29" t="e">
            <v>#N/A</v>
          </cell>
          <cell r="P29" t="e">
            <v>#N/A</v>
          </cell>
        </row>
        <row r="30">
          <cell r="B30" t="str">
            <v>舟山市</v>
          </cell>
          <cell r="C30" t="e">
            <v>#N/A</v>
          </cell>
          <cell r="D30" t="e">
            <v>#N/A</v>
          </cell>
          <cell r="E30" t="e">
            <v>#N/A</v>
          </cell>
          <cell r="F30" t="e">
            <v>#N/A</v>
          </cell>
          <cell r="G30" t="e">
            <v>#N/A</v>
          </cell>
          <cell r="H30" t="e">
            <v>#N/A</v>
          </cell>
          <cell r="I30" t="e">
            <v>#N/A</v>
          </cell>
          <cell r="J30" t="e">
            <v>#N/A</v>
          </cell>
          <cell r="K30" t="e">
            <v>#N/A</v>
          </cell>
          <cell r="L30" t="e">
            <v>#N/A</v>
          </cell>
          <cell r="M30" t="e">
            <v>#N/A</v>
          </cell>
          <cell r="N30" t="e">
            <v>#N/A</v>
          </cell>
          <cell r="O30" t="e">
            <v>#N/A</v>
          </cell>
          <cell r="P30" t="e">
            <v>#N/A</v>
          </cell>
        </row>
        <row r="31">
          <cell r="B31" t="str">
            <v>丽水市</v>
          </cell>
          <cell r="C31" t="e">
            <v>#N/A</v>
          </cell>
          <cell r="D31" t="e">
            <v>#N/A</v>
          </cell>
          <cell r="E31" t="e">
            <v>#N/A</v>
          </cell>
          <cell r="F31" t="e">
            <v>#N/A</v>
          </cell>
          <cell r="G31" t="e">
            <v>#N/A</v>
          </cell>
          <cell r="H31" t="e">
            <v>#N/A</v>
          </cell>
          <cell r="I31" t="e">
            <v>#N/A</v>
          </cell>
          <cell r="J31" t="e">
            <v>#N/A</v>
          </cell>
          <cell r="K31" t="e">
            <v>#N/A</v>
          </cell>
          <cell r="L31" t="e">
            <v>#N/A</v>
          </cell>
          <cell r="M31" t="e">
            <v>#N/A</v>
          </cell>
          <cell r="N31" t="e">
            <v>#N/A</v>
          </cell>
          <cell r="O31" t="e">
            <v>#N/A</v>
          </cell>
          <cell r="P31" t="e">
            <v>#N/A</v>
          </cell>
        </row>
        <row r="32">
          <cell r="B32" t="str">
            <v>镇江市</v>
          </cell>
          <cell r="C32" t="e">
            <v>#N/A</v>
          </cell>
          <cell r="D32" t="e">
            <v>#N/A</v>
          </cell>
          <cell r="E32" t="e">
            <v>#N/A</v>
          </cell>
          <cell r="F32" t="e">
            <v>#N/A</v>
          </cell>
          <cell r="G32" t="e">
            <v>#N/A</v>
          </cell>
          <cell r="H32" t="e">
            <v>#N/A</v>
          </cell>
          <cell r="I32" t="e">
            <v>#N/A</v>
          </cell>
          <cell r="J32" t="e">
            <v>#N/A</v>
          </cell>
          <cell r="K32" t="e">
            <v>#N/A</v>
          </cell>
          <cell r="L32" t="e">
            <v>#N/A</v>
          </cell>
          <cell r="M32" t="e">
            <v>#N/A</v>
          </cell>
          <cell r="N32" t="e">
            <v>#N/A</v>
          </cell>
          <cell r="O32" t="e">
            <v>#N/A</v>
          </cell>
          <cell r="P32" t="e">
            <v>#N/A</v>
          </cell>
        </row>
        <row r="33">
          <cell r="B33" t="str">
            <v>昆山市</v>
          </cell>
          <cell r="C33" t="e">
            <v>#N/A</v>
          </cell>
          <cell r="D33" t="e">
            <v>#N/A</v>
          </cell>
          <cell r="E33" t="e">
            <v>#N/A</v>
          </cell>
          <cell r="F33" t="e">
            <v>#N/A</v>
          </cell>
          <cell r="G33" t="e">
            <v>#N/A</v>
          </cell>
          <cell r="H33" t="e">
            <v>#N/A</v>
          </cell>
          <cell r="I33" t="e">
            <v>#N/A</v>
          </cell>
          <cell r="J33" t="e">
            <v>#N/A</v>
          </cell>
          <cell r="K33" t="e">
            <v>#N/A</v>
          </cell>
          <cell r="L33" t="e">
            <v>#N/A</v>
          </cell>
          <cell r="M33" t="e">
            <v>#N/A</v>
          </cell>
          <cell r="N33" t="e">
            <v>#N/A</v>
          </cell>
          <cell r="O33" t="e">
            <v>#N/A</v>
          </cell>
          <cell r="P33" t="e">
            <v>#N/A</v>
          </cell>
        </row>
        <row r="34">
          <cell r="B34" t="str">
            <v>常州市</v>
          </cell>
          <cell r="C34" t="e">
            <v>#N/A</v>
          </cell>
          <cell r="D34" t="e">
            <v>#N/A</v>
          </cell>
          <cell r="E34" t="e">
            <v>#N/A</v>
          </cell>
          <cell r="F34" t="e">
            <v>#N/A</v>
          </cell>
          <cell r="G34" t="e">
            <v>#N/A</v>
          </cell>
          <cell r="H34" t="e">
            <v>#N/A</v>
          </cell>
          <cell r="I34" t="e">
            <v>#N/A</v>
          </cell>
          <cell r="J34" t="e">
            <v>#N/A</v>
          </cell>
          <cell r="K34" t="e">
            <v>#N/A</v>
          </cell>
          <cell r="L34" t="e">
            <v>#N/A</v>
          </cell>
          <cell r="M34" t="e">
            <v>#N/A</v>
          </cell>
          <cell r="N34" t="e">
            <v>#N/A</v>
          </cell>
          <cell r="O34" t="e">
            <v>#N/A</v>
          </cell>
          <cell r="P34" t="e">
            <v>#N/A</v>
          </cell>
        </row>
        <row r="35">
          <cell r="B35" t="str">
            <v>南通市</v>
          </cell>
          <cell r="C35" t="e">
            <v>#N/A</v>
          </cell>
          <cell r="D35" t="e">
            <v>#N/A</v>
          </cell>
          <cell r="E35" t="e">
            <v>#N/A</v>
          </cell>
          <cell r="F35" t="e">
            <v>#N/A</v>
          </cell>
          <cell r="G35" t="e">
            <v>#N/A</v>
          </cell>
          <cell r="H35" t="e">
            <v>#N/A</v>
          </cell>
          <cell r="I35" t="e">
            <v>#N/A</v>
          </cell>
          <cell r="J35" t="e">
            <v>#N/A</v>
          </cell>
          <cell r="K35" t="e">
            <v>#N/A</v>
          </cell>
          <cell r="L35" t="e">
            <v>#N/A</v>
          </cell>
          <cell r="M35" t="e">
            <v>#N/A</v>
          </cell>
          <cell r="N35" t="e">
            <v>#N/A</v>
          </cell>
          <cell r="O35" t="e">
            <v>#N/A</v>
          </cell>
          <cell r="P35" t="e">
            <v>#N/A</v>
          </cell>
        </row>
        <row r="36">
          <cell r="B36" t="str">
            <v>无锡市</v>
          </cell>
          <cell r="C36" t="e">
            <v>#N/A</v>
          </cell>
          <cell r="D36" t="e">
            <v>#N/A</v>
          </cell>
          <cell r="E36" t="e">
            <v>#N/A</v>
          </cell>
          <cell r="F36" t="e">
            <v>#N/A</v>
          </cell>
          <cell r="G36" t="e">
            <v>#N/A</v>
          </cell>
          <cell r="H36" t="e">
            <v>#N/A</v>
          </cell>
          <cell r="I36" t="e">
            <v>#N/A</v>
          </cell>
          <cell r="J36" t="e">
            <v>#N/A</v>
          </cell>
          <cell r="K36" t="e">
            <v>#N/A</v>
          </cell>
          <cell r="L36" t="e">
            <v>#N/A</v>
          </cell>
          <cell r="M36" t="e">
            <v>#N/A</v>
          </cell>
          <cell r="N36" t="e">
            <v>#N/A</v>
          </cell>
          <cell r="O36" t="e">
            <v>#N/A</v>
          </cell>
          <cell r="P36" t="e">
            <v>#N/A</v>
          </cell>
        </row>
        <row r="37">
          <cell r="B37" t="str">
            <v>扬州市</v>
          </cell>
          <cell r="C37" t="e">
            <v>#N/A</v>
          </cell>
          <cell r="D37" t="e">
            <v>#N/A</v>
          </cell>
          <cell r="E37" t="e">
            <v>#N/A</v>
          </cell>
          <cell r="F37" t="e">
            <v>#N/A</v>
          </cell>
          <cell r="G37" t="e">
            <v>#N/A</v>
          </cell>
          <cell r="H37" t="e">
            <v>#N/A</v>
          </cell>
          <cell r="I37" t="e">
            <v>#N/A</v>
          </cell>
          <cell r="J37" t="e">
            <v>#N/A</v>
          </cell>
          <cell r="K37" t="e">
            <v>#N/A</v>
          </cell>
          <cell r="L37" t="e">
            <v>#N/A</v>
          </cell>
          <cell r="M37" t="e">
            <v>#N/A</v>
          </cell>
          <cell r="N37" t="e">
            <v>#N/A</v>
          </cell>
          <cell r="O37" t="e">
            <v>#N/A</v>
          </cell>
          <cell r="P37" t="e">
            <v>#N/A</v>
          </cell>
        </row>
        <row r="38">
          <cell r="B38" t="str">
            <v>宿迁市</v>
          </cell>
          <cell r="C38" t="e">
            <v>#N/A</v>
          </cell>
          <cell r="D38" t="e">
            <v>#N/A</v>
          </cell>
          <cell r="E38" t="e">
            <v>#N/A</v>
          </cell>
          <cell r="F38" t="e">
            <v>#N/A</v>
          </cell>
          <cell r="G38" t="e">
            <v>#N/A</v>
          </cell>
          <cell r="H38" t="e">
            <v>#N/A</v>
          </cell>
          <cell r="I38" t="e">
            <v>#N/A</v>
          </cell>
          <cell r="J38" t="e">
            <v>#N/A</v>
          </cell>
          <cell r="K38" t="e">
            <v>#N/A</v>
          </cell>
          <cell r="L38" t="e">
            <v>#N/A</v>
          </cell>
          <cell r="M38" t="e">
            <v>#N/A</v>
          </cell>
          <cell r="N38" t="e">
            <v>#N/A</v>
          </cell>
          <cell r="O38" t="e">
            <v>#N/A</v>
          </cell>
          <cell r="P38" t="e">
            <v>#N/A</v>
          </cell>
        </row>
        <row r="39">
          <cell r="B39" t="str">
            <v>盐城市</v>
          </cell>
          <cell r="C39" t="e">
            <v>#N/A</v>
          </cell>
          <cell r="D39" t="e">
            <v>#N/A</v>
          </cell>
          <cell r="E39" t="e">
            <v>#N/A</v>
          </cell>
          <cell r="F39" t="e">
            <v>#N/A</v>
          </cell>
          <cell r="G39" t="e">
            <v>#N/A</v>
          </cell>
          <cell r="H39" t="e">
            <v>#N/A</v>
          </cell>
          <cell r="I39" t="e">
            <v>#N/A</v>
          </cell>
          <cell r="J39" t="e">
            <v>#N/A</v>
          </cell>
          <cell r="K39" t="e">
            <v>#N/A</v>
          </cell>
          <cell r="L39" t="e">
            <v>#N/A</v>
          </cell>
          <cell r="M39" t="e">
            <v>#N/A</v>
          </cell>
          <cell r="N39" t="e">
            <v>#N/A</v>
          </cell>
          <cell r="O39" t="e">
            <v>#N/A</v>
          </cell>
          <cell r="P39" t="e">
            <v>#N/A</v>
          </cell>
        </row>
        <row r="40">
          <cell r="B40" t="str">
            <v>淮安市</v>
          </cell>
          <cell r="C40" t="e">
            <v>#N/A</v>
          </cell>
          <cell r="D40" t="e">
            <v>#N/A</v>
          </cell>
          <cell r="E40" t="e">
            <v>#N/A</v>
          </cell>
          <cell r="F40" t="e">
            <v>#N/A</v>
          </cell>
          <cell r="G40" t="e">
            <v>#N/A</v>
          </cell>
          <cell r="H40" t="e">
            <v>#N/A</v>
          </cell>
          <cell r="I40" t="e">
            <v>#N/A</v>
          </cell>
          <cell r="J40" t="e">
            <v>#N/A</v>
          </cell>
          <cell r="K40" t="e">
            <v>#N/A</v>
          </cell>
          <cell r="L40" t="e">
            <v>#N/A</v>
          </cell>
          <cell r="M40" t="e">
            <v>#N/A</v>
          </cell>
          <cell r="N40" t="e">
            <v>#N/A</v>
          </cell>
          <cell r="O40" t="e">
            <v>#N/A</v>
          </cell>
          <cell r="P40" t="e">
            <v>#N/A</v>
          </cell>
        </row>
        <row r="41">
          <cell r="B41" t="str">
            <v>连云港市</v>
          </cell>
          <cell r="C41" t="e">
            <v>#N/A</v>
          </cell>
          <cell r="D41" t="e">
            <v>#N/A</v>
          </cell>
          <cell r="E41" t="e">
            <v>#N/A</v>
          </cell>
          <cell r="F41" t="e">
            <v>#N/A</v>
          </cell>
          <cell r="G41" t="e">
            <v>#N/A</v>
          </cell>
          <cell r="H41" t="e">
            <v>#N/A</v>
          </cell>
          <cell r="I41" t="e">
            <v>#N/A</v>
          </cell>
          <cell r="J41" t="e">
            <v>#N/A</v>
          </cell>
          <cell r="K41" t="e">
            <v>#N/A</v>
          </cell>
          <cell r="L41" t="e">
            <v>#N/A</v>
          </cell>
          <cell r="M41" t="e">
            <v>#N/A</v>
          </cell>
          <cell r="N41" t="e">
            <v>#N/A</v>
          </cell>
          <cell r="O41" t="e">
            <v>#N/A</v>
          </cell>
          <cell r="P41" t="e">
            <v>#N/A</v>
          </cell>
        </row>
        <row r="42">
          <cell r="B42" t="str">
            <v>徐州市</v>
          </cell>
          <cell r="C42" t="e">
            <v>#N/A</v>
          </cell>
          <cell r="D42" t="e">
            <v>#N/A</v>
          </cell>
          <cell r="E42" t="e">
            <v>#N/A</v>
          </cell>
          <cell r="F42" t="e">
            <v>#N/A</v>
          </cell>
          <cell r="G42" t="e">
            <v>#N/A</v>
          </cell>
          <cell r="H42" t="e">
            <v>#N/A</v>
          </cell>
          <cell r="I42" t="e">
            <v>#N/A</v>
          </cell>
          <cell r="J42" t="e">
            <v>#N/A</v>
          </cell>
          <cell r="K42" t="e">
            <v>#N/A</v>
          </cell>
          <cell r="L42" t="e">
            <v>#N/A</v>
          </cell>
          <cell r="M42" t="e">
            <v>#N/A</v>
          </cell>
          <cell r="N42" t="e">
            <v>#N/A</v>
          </cell>
          <cell r="O42" t="e">
            <v>#N/A</v>
          </cell>
          <cell r="P42" t="e">
            <v>#N/A</v>
          </cell>
        </row>
        <row r="43">
          <cell r="B43" t="str">
            <v>泰州市</v>
          </cell>
          <cell r="C43" t="e">
            <v>#N/A</v>
          </cell>
          <cell r="D43" t="e">
            <v>#N/A</v>
          </cell>
          <cell r="E43" t="e">
            <v>#N/A</v>
          </cell>
          <cell r="F43" t="e">
            <v>#N/A</v>
          </cell>
          <cell r="G43" t="e">
            <v>#N/A</v>
          </cell>
          <cell r="H43" t="e">
            <v>#N/A</v>
          </cell>
          <cell r="I43" t="e">
            <v>#N/A</v>
          </cell>
          <cell r="J43" t="e">
            <v>#N/A</v>
          </cell>
          <cell r="K43" t="e">
            <v>#N/A</v>
          </cell>
          <cell r="L43" t="e">
            <v>#N/A</v>
          </cell>
          <cell r="M43" t="e">
            <v>#N/A</v>
          </cell>
          <cell r="N43" t="e">
            <v>#N/A</v>
          </cell>
          <cell r="O43" t="e">
            <v>#N/A</v>
          </cell>
          <cell r="P43" t="e">
            <v>#N/A</v>
          </cell>
        </row>
        <row r="44">
          <cell r="B44" t="str">
            <v>青岛市</v>
          </cell>
          <cell r="C44" t="e">
            <v>#N/A</v>
          </cell>
          <cell r="D44" t="e">
            <v>#N/A</v>
          </cell>
          <cell r="E44" t="e">
            <v>#N/A</v>
          </cell>
          <cell r="F44" t="e">
            <v>#N/A</v>
          </cell>
          <cell r="G44" t="e">
            <v>#N/A</v>
          </cell>
          <cell r="H44" t="e">
            <v>#N/A</v>
          </cell>
          <cell r="I44" t="e">
            <v>#N/A</v>
          </cell>
          <cell r="J44" t="e">
            <v>#N/A</v>
          </cell>
          <cell r="K44" t="e">
            <v>#N/A</v>
          </cell>
          <cell r="L44" t="e">
            <v>#N/A</v>
          </cell>
          <cell r="M44" t="e">
            <v>#N/A</v>
          </cell>
          <cell r="N44" t="e">
            <v>#N/A</v>
          </cell>
          <cell r="O44" t="e">
            <v>#N/A</v>
          </cell>
          <cell r="P44" t="e">
            <v>#N/A</v>
          </cell>
        </row>
        <row r="45">
          <cell r="B45" t="str">
            <v>济南市</v>
          </cell>
          <cell r="C45" t="e">
            <v>#N/A</v>
          </cell>
          <cell r="D45" t="e">
            <v>#N/A</v>
          </cell>
          <cell r="E45" t="e">
            <v>#N/A</v>
          </cell>
          <cell r="F45" t="e">
            <v>#N/A</v>
          </cell>
          <cell r="G45" t="e">
            <v>#N/A</v>
          </cell>
          <cell r="H45" t="e">
            <v>#N/A</v>
          </cell>
          <cell r="I45" t="e">
            <v>#N/A</v>
          </cell>
          <cell r="J45" t="e">
            <v>#N/A</v>
          </cell>
          <cell r="K45" t="e">
            <v>#N/A</v>
          </cell>
          <cell r="L45" t="e">
            <v>#N/A</v>
          </cell>
          <cell r="M45" t="e">
            <v>#N/A</v>
          </cell>
          <cell r="N45" t="e">
            <v>#N/A</v>
          </cell>
          <cell r="O45" t="e">
            <v>#N/A</v>
          </cell>
          <cell r="P45" t="e">
            <v>#N/A</v>
          </cell>
        </row>
        <row r="46">
          <cell r="B46" t="str">
            <v>烟台市</v>
          </cell>
          <cell r="C46" t="e">
            <v>#N/A</v>
          </cell>
          <cell r="D46" t="e">
            <v>#N/A</v>
          </cell>
          <cell r="E46" t="e">
            <v>#N/A</v>
          </cell>
          <cell r="F46" t="e">
            <v>#N/A</v>
          </cell>
          <cell r="G46" t="e">
            <v>#N/A</v>
          </cell>
          <cell r="H46" t="e">
            <v>#N/A</v>
          </cell>
          <cell r="I46" t="e">
            <v>#N/A</v>
          </cell>
          <cell r="J46" t="e">
            <v>#N/A</v>
          </cell>
          <cell r="K46" t="e">
            <v>#N/A</v>
          </cell>
          <cell r="L46" t="e">
            <v>#N/A</v>
          </cell>
          <cell r="M46" t="e">
            <v>#N/A</v>
          </cell>
          <cell r="N46" t="e">
            <v>#N/A</v>
          </cell>
          <cell r="O46" t="e">
            <v>#N/A</v>
          </cell>
          <cell r="P46" t="e">
            <v>#N/A</v>
          </cell>
        </row>
        <row r="47">
          <cell r="B47" t="str">
            <v>枣庄市</v>
          </cell>
          <cell r="C47" t="e">
            <v>#N/A</v>
          </cell>
          <cell r="D47" t="e">
            <v>#N/A</v>
          </cell>
          <cell r="E47" t="e">
            <v>#N/A</v>
          </cell>
          <cell r="F47" t="e">
            <v>#N/A</v>
          </cell>
          <cell r="G47" t="e">
            <v>#N/A</v>
          </cell>
          <cell r="H47" t="e">
            <v>#N/A</v>
          </cell>
          <cell r="I47" t="e">
            <v>#N/A</v>
          </cell>
          <cell r="J47" t="e">
            <v>#N/A</v>
          </cell>
          <cell r="K47" t="e">
            <v>#N/A</v>
          </cell>
          <cell r="L47" t="e">
            <v>#N/A</v>
          </cell>
          <cell r="M47" t="e">
            <v>#N/A</v>
          </cell>
          <cell r="N47" t="e">
            <v>#N/A</v>
          </cell>
          <cell r="O47" t="e">
            <v>#N/A</v>
          </cell>
          <cell r="P47" t="e">
            <v>#N/A</v>
          </cell>
        </row>
        <row r="48">
          <cell r="B48" t="str">
            <v>泰安市</v>
          </cell>
          <cell r="C48" t="e">
            <v>#N/A</v>
          </cell>
          <cell r="D48" t="e">
            <v>#N/A</v>
          </cell>
          <cell r="E48" t="e">
            <v>#N/A</v>
          </cell>
          <cell r="F48" t="e">
            <v>#N/A</v>
          </cell>
          <cell r="G48" t="e">
            <v>#N/A</v>
          </cell>
          <cell r="H48" t="e">
            <v>#N/A</v>
          </cell>
          <cell r="I48" t="e">
            <v>#N/A</v>
          </cell>
          <cell r="J48" t="e">
            <v>#N/A</v>
          </cell>
          <cell r="K48" t="e">
            <v>#N/A</v>
          </cell>
          <cell r="L48" t="e">
            <v>#N/A</v>
          </cell>
          <cell r="M48" t="e">
            <v>#N/A</v>
          </cell>
          <cell r="N48" t="e">
            <v>#N/A</v>
          </cell>
          <cell r="O48" t="e">
            <v>#N/A</v>
          </cell>
          <cell r="P48" t="e">
            <v>#N/A</v>
          </cell>
        </row>
        <row r="49">
          <cell r="B49" t="str">
            <v>聊城市</v>
          </cell>
          <cell r="C49" t="e">
            <v>#N/A</v>
          </cell>
          <cell r="D49" t="e">
            <v>#N/A</v>
          </cell>
          <cell r="E49" t="e">
            <v>#N/A</v>
          </cell>
          <cell r="F49" t="e">
            <v>#N/A</v>
          </cell>
          <cell r="G49" t="e">
            <v>#N/A</v>
          </cell>
          <cell r="H49" t="e">
            <v>#N/A</v>
          </cell>
          <cell r="I49" t="e">
            <v>#N/A</v>
          </cell>
          <cell r="J49" t="e">
            <v>#N/A</v>
          </cell>
          <cell r="K49" t="e">
            <v>#N/A</v>
          </cell>
          <cell r="L49" t="e">
            <v>#N/A</v>
          </cell>
          <cell r="M49" t="e">
            <v>#N/A</v>
          </cell>
          <cell r="N49" t="e">
            <v>#N/A</v>
          </cell>
          <cell r="O49" t="e">
            <v>#N/A</v>
          </cell>
          <cell r="P49" t="e">
            <v>#N/A</v>
          </cell>
        </row>
        <row r="50">
          <cell r="B50" t="str">
            <v>德州市</v>
          </cell>
          <cell r="C50" t="e">
            <v>#N/A</v>
          </cell>
          <cell r="D50" t="e">
            <v>#N/A</v>
          </cell>
          <cell r="E50" t="e">
            <v>#N/A</v>
          </cell>
          <cell r="F50" t="e">
            <v>#N/A</v>
          </cell>
          <cell r="G50" t="e">
            <v>#N/A</v>
          </cell>
          <cell r="H50" t="e">
            <v>#N/A</v>
          </cell>
          <cell r="I50" t="e">
            <v>#N/A</v>
          </cell>
          <cell r="J50" t="e">
            <v>#N/A</v>
          </cell>
          <cell r="K50" t="e">
            <v>#N/A</v>
          </cell>
          <cell r="L50" t="e">
            <v>#N/A</v>
          </cell>
          <cell r="M50" t="e">
            <v>#N/A</v>
          </cell>
          <cell r="N50" t="e">
            <v>#N/A</v>
          </cell>
          <cell r="O50" t="e">
            <v>#N/A</v>
          </cell>
          <cell r="P50" t="e">
            <v>#N/A</v>
          </cell>
        </row>
        <row r="51">
          <cell r="B51" t="str">
            <v>莱芜市</v>
          </cell>
          <cell r="C51" t="e">
            <v>#N/A</v>
          </cell>
          <cell r="D51" t="e">
            <v>#N/A</v>
          </cell>
          <cell r="E51" t="e">
            <v>#N/A</v>
          </cell>
          <cell r="F51" t="e">
            <v>#N/A</v>
          </cell>
          <cell r="G51" t="e">
            <v>#N/A</v>
          </cell>
          <cell r="H51" t="e">
            <v>#N/A</v>
          </cell>
          <cell r="I51" t="e">
            <v>#N/A</v>
          </cell>
          <cell r="J51" t="e">
            <v>#N/A</v>
          </cell>
          <cell r="K51" t="e">
            <v>#N/A</v>
          </cell>
          <cell r="L51" t="e">
            <v>#N/A</v>
          </cell>
          <cell r="M51" t="e">
            <v>#N/A</v>
          </cell>
          <cell r="N51" t="e">
            <v>#N/A</v>
          </cell>
          <cell r="O51" t="e">
            <v>#N/A</v>
          </cell>
          <cell r="P51" t="e">
            <v>#N/A</v>
          </cell>
        </row>
        <row r="52">
          <cell r="B52" t="str">
            <v>临沂市</v>
          </cell>
          <cell r="C52" t="e">
            <v>#N/A</v>
          </cell>
          <cell r="D52" t="e">
            <v>#N/A</v>
          </cell>
          <cell r="E52" t="e">
            <v>#N/A</v>
          </cell>
          <cell r="F52" t="e">
            <v>#N/A</v>
          </cell>
          <cell r="G52" t="e">
            <v>#N/A</v>
          </cell>
          <cell r="H52" t="e">
            <v>#N/A</v>
          </cell>
          <cell r="I52" t="e">
            <v>#N/A</v>
          </cell>
          <cell r="J52" t="e">
            <v>#N/A</v>
          </cell>
          <cell r="K52" t="e">
            <v>#N/A</v>
          </cell>
          <cell r="L52" t="e">
            <v>#N/A</v>
          </cell>
          <cell r="M52" t="e">
            <v>#N/A</v>
          </cell>
          <cell r="N52" t="e">
            <v>#N/A</v>
          </cell>
          <cell r="O52" t="e">
            <v>#N/A</v>
          </cell>
          <cell r="P52" t="e">
            <v>#N/A</v>
          </cell>
        </row>
        <row r="53">
          <cell r="B53" t="str">
            <v>潍坊市</v>
          </cell>
          <cell r="C53" t="e">
            <v>#N/A</v>
          </cell>
          <cell r="D53" t="e">
            <v>#N/A</v>
          </cell>
          <cell r="E53" t="e">
            <v>#N/A</v>
          </cell>
          <cell r="F53" t="e">
            <v>#N/A</v>
          </cell>
          <cell r="G53" t="e">
            <v>#N/A</v>
          </cell>
          <cell r="H53" t="e">
            <v>#N/A</v>
          </cell>
          <cell r="I53" t="e">
            <v>#N/A</v>
          </cell>
          <cell r="J53" t="e">
            <v>#N/A</v>
          </cell>
          <cell r="K53" t="e">
            <v>#N/A</v>
          </cell>
          <cell r="L53" t="e">
            <v>#N/A</v>
          </cell>
          <cell r="M53" t="e">
            <v>#N/A</v>
          </cell>
          <cell r="N53" t="e">
            <v>#N/A</v>
          </cell>
          <cell r="O53" t="e">
            <v>#N/A</v>
          </cell>
          <cell r="P53" t="e">
            <v>#N/A</v>
          </cell>
        </row>
        <row r="54">
          <cell r="B54" t="str">
            <v>菏泽市</v>
          </cell>
          <cell r="C54" t="e">
            <v>#N/A</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e">
            <v>#N/A</v>
          </cell>
        </row>
        <row r="55">
          <cell r="B55" t="str">
            <v>日照市</v>
          </cell>
          <cell r="C55" t="e">
            <v>#N/A</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e">
            <v>#N/A</v>
          </cell>
        </row>
        <row r="56">
          <cell r="B56" t="str">
            <v>济宁市</v>
          </cell>
          <cell r="C56" t="e">
            <v>#N/A</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e">
            <v>#N/A</v>
          </cell>
        </row>
        <row r="57">
          <cell r="B57" t="str">
            <v>威海市</v>
          </cell>
          <cell r="C57" t="e">
            <v>#N/A</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e">
            <v>#N/A</v>
          </cell>
        </row>
        <row r="58">
          <cell r="B58" t="str">
            <v>中山市</v>
          </cell>
          <cell r="C58" t="e">
            <v>#N/A</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e">
            <v>#N/A</v>
          </cell>
        </row>
        <row r="59">
          <cell r="B59" t="str">
            <v>佛山市</v>
          </cell>
          <cell r="C59" t="e">
            <v>#N/A</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e">
            <v>#N/A</v>
          </cell>
        </row>
        <row r="60">
          <cell r="B60" t="str">
            <v>珠海市</v>
          </cell>
          <cell r="C60" t="e">
            <v>#N/A</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e">
            <v>#N/A</v>
          </cell>
        </row>
        <row r="61">
          <cell r="B61" t="str">
            <v>肇庆市</v>
          </cell>
          <cell r="C61" t="e">
            <v>#N/A</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e">
            <v>#N/A</v>
          </cell>
        </row>
        <row r="62">
          <cell r="B62" t="str">
            <v>阳江市</v>
          </cell>
          <cell r="C62" t="e">
            <v>#N/A</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e">
            <v>#N/A</v>
          </cell>
        </row>
        <row r="63">
          <cell r="B63" t="str">
            <v>江门市</v>
          </cell>
          <cell r="C63" t="e">
            <v>#N/A</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e">
            <v>#N/A</v>
          </cell>
        </row>
        <row r="64">
          <cell r="B64" t="str">
            <v>汕头市</v>
          </cell>
          <cell r="C64" t="e">
            <v>#N/A</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e">
            <v>#N/A</v>
          </cell>
        </row>
        <row r="65">
          <cell r="B65" t="str">
            <v>惠州市</v>
          </cell>
          <cell r="C65" t="e">
            <v>#N/A</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e">
            <v>#N/A</v>
          </cell>
        </row>
        <row r="66">
          <cell r="B66" t="str">
            <v>揭阳市</v>
          </cell>
          <cell r="C66" t="e">
            <v>#N/A</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e">
            <v>#N/A</v>
          </cell>
        </row>
        <row r="67">
          <cell r="B67" t="str">
            <v>茂名市</v>
          </cell>
          <cell r="C67" t="e">
            <v>#N/A</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e">
            <v>#N/A</v>
          </cell>
        </row>
        <row r="68">
          <cell r="B68" t="str">
            <v>梅州市</v>
          </cell>
          <cell r="C68" t="e">
            <v>#N/A</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e">
            <v>#N/A</v>
          </cell>
        </row>
        <row r="69">
          <cell r="B69" t="str">
            <v>云浮市</v>
          </cell>
          <cell r="C69" t="e">
            <v>#N/A</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e">
            <v>#N/A</v>
          </cell>
        </row>
        <row r="70">
          <cell r="B70" t="str">
            <v>泉州市</v>
          </cell>
          <cell r="C70" t="e">
            <v>#N/A</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e">
            <v>#N/A</v>
          </cell>
        </row>
        <row r="71">
          <cell r="B71" t="str">
            <v>宁德市</v>
          </cell>
          <cell r="C71" t="e">
            <v>#N/A</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e">
            <v>#N/A</v>
          </cell>
        </row>
        <row r="72">
          <cell r="B72" t="str">
            <v>南平市</v>
          </cell>
          <cell r="C72" t="e">
            <v>#N/A</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e">
            <v>#N/A</v>
          </cell>
        </row>
        <row r="73">
          <cell r="B73" t="str">
            <v>龙岩市</v>
          </cell>
          <cell r="C73" t="e">
            <v>#N/A</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e">
            <v>#N/A</v>
          </cell>
        </row>
        <row r="74">
          <cell r="B74" t="str">
            <v>安庆市</v>
          </cell>
          <cell r="C74" t="e">
            <v>#N/A</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e">
            <v>#N/A</v>
          </cell>
        </row>
        <row r="75">
          <cell r="B75" t="str">
            <v>宿州市</v>
          </cell>
          <cell r="C75" t="e">
            <v>#N/A</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e">
            <v>#N/A</v>
          </cell>
        </row>
        <row r="76">
          <cell r="B76" t="str">
            <v>滁州市</v>
          </cell>
          <cell r="C76" t="e">
            <v>#N/A</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e">
            <v>#N/A</v>
          </cell>
        </row>
        <row r="77">
          <cell r="B77" t="str">
            <v>黄山市</v>
          </cell>
          <cell r="C77" t="e">
            <v>#N/A</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e">
            <v>#N/A</v>
          </cell>
        </row>
        <row r="78">
          <cell r="B78" t="str">
            <v>芜湖市</v>
          </cell>
          <cell r="C78" t="e">
            <v>#N/A</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e">
            <v>#N/A</v>
          </cell>
        </row>
        <row r="79">
          <cell r="B79" t="str">
            <v>阜阳市</v>
          </cell>
          <cell r="C79" t="e">
            <v>#N/A</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e">
            <v>#N/A</v>
          </cell>
        </row>
        <row r="80">
          <cell r="B80" t="str">
            <v>六安市</v>
          </cell>
          <cell r="C80" t="e">
            <v>#N/A</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e">
            <v>#N/A</v>
          </cell>
        </row>
        <row r="81">
          <cell r="B81" t="str">
            <v>淮南市</v>
          </cell>
          <cell r="C81" t="e">
            <v>#N/A</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e">
            <v>#N/A</v>
          </cell>
        </row>
        <row r="82">
          <cell r="B82" t="str">
            <v>铜陵市</v>
          </cell>
          <cell r="C82" t="e">
            <v>#N/A</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e">
            <v>#N/A</v>
          </cell>
        </row>
        <row r="83">
          <cell r="B83" t="str">
            <v>咸阳市</v>
          </cell>
          <cell r="C83" t="e">
            <v>#N/A</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e">
            <v>#N/A</v>
          </cell>
        </row>
        <row r="84">
          <cell r="B84" t="str">
            <v>汉中市</v>
          </cell>
          <cell r="C84" t="e">
            <v>#N/A</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e">
            <v>#N/A</v>
          </cell>
        </row>
        <row r="85">
          <cell r="B85" t="str">
            <v>宝鸡市</v>
          </cell>
          <cell r="C85" t="e">
            <v>#N/A</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e">
            <v>#N/A</v>
          </cell>
        </row>
        <row r="86">
          <cell r="B86" t="str">
            <v>渭南市</v>
          </cell>
          <cell r="C86" t="e">
            <v>#N/A</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e">
            <v>#N/A</v>
          </cell>
        </row>
        <row r="87">
          <cell r="B87" t="str">
            <v>太原市</v>
          </cell>
          <cell r="C87" t="e">
            <v>#N/A</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e">
            <v>#N/A</v>
          </cell>
        </row>
        <row r="88">
          <cell r="B88" t="str">
            <v>运城市</v>
          </cell>
          <cell r="C88" t="e">
            <v>#N/A</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e">
            <v>#N/A</v>
          </cell>
        </row>
        <row r="89">
          <cell r="B89" t="str">
            <v>临汾市</v>
          </cell>
          <cell r="C89" t="e">
            <v>#N/A</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e">
            <v>#N/A</v>
          </cell>
        </row>
        <row r="90">
          <cell r="B90" t="str">
            <v>吕梁市</v>
          </cell>
          <cell r="C90" t="e">
            <v>#N/A</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e">
            <v>#N/A</v>
          </cell>
        </row>
        <row r="91">
          <cell r="B91" t="str">
            <v>长治市</v>
          </cell>
          <cell r="C91" t="e">
            <v>#N/A</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e">
            <v>#N/A</v>
          </cell>
        </row>
        <row r="92">
          <cell r="B92" t="str">
            <v>大同市</v>
          </cell>
          <cell r="C92" t="e">
            <v>#N/A</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e">
            <v>#N/A</v>
          </cell>
        </row>
        <row r="93">
          <cell r="B93" t="str">
            <v>晋城市</v>
          </cell>
          <cell r="C93" t="e">
            <v>#N/A</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e">
            <v>#N/A</v>
          </cell>
        </row>
        <row r="94">
          <cell r="B94" t="str">
            <v>南阳市</v>
          </cell>
          <cell r="C94" t="e">
            <v>#N/A</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e">
            <v>#N/A</v>
          </cell>
        </row>
        <row r="95">
          <cell r="B95" t="str">
            <v>新乡市</v>
          </cell>
          <cell r="C95" t="e">
            <v>#N/A</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e">
            <v>#N/A</v>
          </cell>
        </row>
        <row r="96">
          <cell r="B96" t="str">
            <v>鹤壁市</v>
          </cell>
          <cell r="C96" t="e">
            <v>#N/A</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e">
            <v>#N/A</v>
          </cell>
        </row>
        <row r="97">
          <cell r="B97" t="str">
            <v>商丘市</v>
          </cell>
          <cell r="C97" t="e">
            <v>#N/A</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e">
            <v>#N/A</v>
          </cell>
        </row>
        <row r="98">
          <cell r="B98" t="str">
            <v>石家庄市</v>
          </cell>
          <cell r="C98" t="e">
            <v>#N/A</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e">
            <v>#N/A</v>
          </cell>
        </row>
        <row r="99">
          <cell r="B99" t="str">
            <v>张家口市</v>
          </cell>
          <cell r="C99" t="e">
            <v>#N/A</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e">
            <v>#N/A</v>
          </cell>
        </row>
        <row r="100">
          <cell r="B100" t="str">
            <v>衡水市</v>
          </cell>
          <cell r="C100" t="e">
            <v>#N/A</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e">
            <v>#N/A</v>
          </cell>
        </row>
        <row r="101">
          <cell r="B101" t="str">
            <v>邢台市</v>
          </cell>
          <cell r="C101" t="e">
            <v>#N/A</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e">
            <v>#N/A</v>
          </cell>
        </row>
        <row r="102">
          <cell r="B102" t="str">
            <v>廊坊市</v>
          </cell>
          <cell r="C102" t="e">
            <v>#N/A</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e">
            <v>#N/A</v>
          </cell>
        </row>
        <row r="103">
          <cell r="B103" t="str">
            <v>保定市</v>
          </cell>
          <cell r="C103" t="e">
            <v>#N/A</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e">
            <v>#N/A</v>
          </cell>
        </row>
        <row r="104">
          <cell r="B104" t="str">
            <v>唐山市</v>
          </cell>
          <cell r="C104" t="e">
            <v>#N/A</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e">
            <v>#N/A</v>
          </cell>
        </row>
        <row r="105">
          <cell r="B105" t="str">
            <v>邯郸市</v>
          </cell>
          <cell r="C105" t="e">
            <v>#N/A</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e">
            <v>#N/A</v>
          </cell>
        </row>
        <row r="106">
          <cell r="B106" t="str">
            <v>巴彦淖尔市</v>
          </cell>
          <cell r="C106" t="e">
            <v>#N/A</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e">
            <v>#N/A</v>
          </cell>
        </row>
        <row r="107">
          <cell r="B107" t="str">
            <v>鄂尔多斯市</v>
          </cell>
          <cell r="C107" t="e">
            <v>#N/A</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e">
            <v>#N/A</v>
          </cell>
        </row>
        <row r="108">
          <cell r="B108" t="str">
            <v>通辽市</v>
          </cell>
          <cell r="C108" t="e">
            <v>#N/A</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e">
            <v>#N/A</v>
          </cell>
        </row>
        <row r="109">
          <cell r="B109" t="str">
            <v>包头市</v>
          </cell>
          <cell r="C109" t="e">
            <v>#N/A</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e">
            <v>#N/A</v>
          </cell>
        </row>
        <row r="110">
          <cell r="B110" t="str">
            <v>赤峰市</v>
          </cell>
          <cell r="C110" t="e">
            <v>#N/A</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e">
            <v>#N/A</v>
          </cell>
        </row>
        <row r="111">
          <cell r="B111" t="str">
            <v>兴安盟</v>
          </cell>
          <cell r="C111" t="e">
            <v>#N/A</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e">
            <v>#N/A</v>
          </cell>
        </row>
        <row r="112">
          <cell r="B112" t="str">
            <v>乌海市</v>
          </cell>
          <cell r="C112" t="e">
            <v>#N/A</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e">
            <v>#N/A</v>
          </cell>
        </row>
        <row r="113">
          <cell r="B113" t="str">
            <v>哈尔滨市</v>
          </cell>
          <cell r="C113" t="e">
            <v>#N/A</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e">
            <v>#N/A</v>
          </cell>
        </row>
        <row r="114">
          <cell r="B114" t="str">
            <v>鹤岗市</v>
          </cell>
          <cell r="C114" t="e">
            <v>#N/A</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e">
            <v>#N/A</v>
          </cell>
        </row>
        <row r="115">
          <cell r="B115" t="str">
            <v>绥化市</v>
          </cell>
          <cell r="C115" t="e">
            <v>#N/A</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e">
            <v>#N/A</v>
          </cell>
        </row>
        <row r="116">
          <cell r="B116" t="str">
            <v>齐齐哈尔市</v>
          </cell>
          <cell r="C116" t="e">
            <v>#N/A</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e">
            <v>#N/A</v>
          </cell>
        </row>
        <row r="117">
          <cell r="B117" t="str">
            <v>大庆市</v>
          </cell>
          <cell r="C117" t="e">
            <v>#N/A</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e">
            <v>#N/A</v>
          </cell>
        </row>
        <row r="118">
          <cell r="B118" t="str">
            <v>佳木斯市</v>
          </cell>
          <cell r="C118" t="e">
            <v>#N/A</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e">
            <v>#N/A</v>
          </cell>
        </row>
        <row r="119">
          <cell r="B119" t="str">
            <v>长春市</v>
          </cell>
          <cell r="C119" t="e">
            <v>#N/A</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e">
            <v>#N/A</v>
          </cell>
        </row>
        <row r="120">
          <cell r="B120" t="str">
            <v>延边朝鲜族自治州</v>
          </cell>
          <cell r="C120" t="e">
            <v>#N/A</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e">
            <v>#N/A</v>
          </cell>
        </row>
        <row r="121">
          <cell r="B121" t="str">
            <v>四平市</v>
          </cell>
          <cell r="C121" t="e">
            <v>#N/A</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e">
            <v>#N/A</v>
          </cell>
        </row>
        <row r="122">
          <cell r="B122" t="str">
            <v>松原市</v>
          </cell>
          <cell r="C122" t="e">
            <v>#N/A</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e">
            <v>#N/A</v>
          </cell>
        </row>
        <row r="123">
          <cell r="B123" t="str">
            <v>通化市</v>
          </cell>
          <cell r="C123" t="e">
            <v>#N/A</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e">
            <v>#N/A</v>
          </cell>
        </row>
        <row r="124">
          <cell r="B124" t="str">
            <v>大连市</v>
          </cell>
          <cell r="C124" t="e">
            <v>#N/A</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e">
            <v>#N/A</v>
          </cell>
        </row>
        <row r="125">
          <cell r="B125" t="str">
            <v>鞍山市</v>
          </cell>
          <cell r="C125" t="e">
            <v>#N/A</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e">
            <v>#N/A</v>
          </cell>
        </row>
        <row r="126">
          <cell r="B126" t="str">
            <v>铁岭市</v>
          </cell>
          <cell r="C126" t="e">
            <v>#N/A</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e">
            <v>#N/A</v>
          </cell>
        </row>
        <row r="127">
          <cell r="B127" t="str">
            <v>营口市</v>
          </cell>
          <cell r="C127" t="e">
            <v>#N/A</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e">
            <v>#N/A</v>
          </cell>
        </row>
        <row r="128">
          <cell r="B128" t="str">
            <v>葫芦岛市</v>
          </cell>
          <cell r="C128" t="e">
            <v>#N/A</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e">
            <v>#N/A</v>
          </cell>
        </row>
        <row r="129">
          <cell r="B129" t="str">
            <v>锦州市</v>
          </cell>
          <cell r="C129" t="e">
            <v>#N/A</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e">
            <v>#N/A</v>
          </cell>
        </row>
        <row r="130">
          <cell r="B130" t="str">
            <v>朝阳市</v>
          </cell>
          <cell r="C130" t="e">
            <v>#N/A</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e">
            <v>#N/A</v>
          </cell>
        </row>
        <row r="131">
          <cell r="B131" t="str">
            <v>阜新市</v>
          </cell>
          <cell r="C131" t="e">
            <v>#N/A</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e">
            <v>#N/A</v>
          </cell>
        </row>
        <row r="132">
          <cell r="B132" t="str">
            <v>盘锦市</v>
          </cell>
          <cell r="C132" t="e">
            <v>#N/A</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e">
            <v>#N/A</v>
          </cell>
        </row>
        <row r="133">
          <cell r="B133" t="str">
            <v>抚顺市</v>
          </cell>
          <cell r="C133" t="e">
            <v>#N/A</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e">
            <v>#N/A</v>
          </cell>
        </row>
        <row r="134">
          <cell r="B134" t="str">
            <v>辽阳市</v>
          </cell>
          <cell r="C134" t="e">
            <v>#N/A</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e">
            <v>#N/A</v>
          </cell>
        </row>
        <row r="135">
          <cell r="B135" t="str">
            <v>本溪市</v>
          </cell>
          <cell r="C135" t="e">
            <v>#N/A</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e">
            <v>#N/A</v>
          </cell>
        </row>
        <row r="136">
          <cell r="B136" t="str">
            <v>南昌市</v>
          </cell>
          <cell r="C136" t="e">
            <v>#N/A</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e">
            <v>#N/A</v>
          </cell>
        </row>
        <row r="137">
          <cell r="B137" t="str">
            <v>九江市</v>
          </cell>
          <cell r="C137" t="e">
            <v>#N/A</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e">
            <v>#N/A</v>
          </cell>
        </row>
        <row r="138">
          <cell r="B138" t="str">
            <v>赣州市</v>
          </cell>
          <cell r="C138" t="e">
            <v>#N/A</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e">
            <v>#N/A</v>
          </cell>
        </row>
        <row r="139">
          <cell r="B139" t="str">
            <v>抚州市</v>
          </cell>
          <cell r="C139" t="e">
            <v>#N/A</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e">
            <v>#N/A</v>
          </cell>
        </row>
        <row r="140">
          <cell r="B140" t="str">
            <v>上饶市</v>
          </cell>
          <cell r="C140" t="e">
            <v>#N/A</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e">
            <v>#N/A</v>
          </cell>
        </row>
        <row r="141">
          <cell r="B141" t="str">
            <v>吉安市</v>
          </cell>
          <cell r="C141" t="e">
            <v>#N/A</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e">
            <v>#N/A</v>
          </cell>
        </row>
        <row r="142">
          <cell r="B142" t="str">
            <v>娄底市</v>
          </cell>
          <cell r="C142" t="e">
            <v>#N/A</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e">
            <v>#N/A</v>
          </cell>
        </row>
        <row r="143">
          <cell r="B143" t="str">
            <v>湘潭市</v>
          </cell>
          <cell r="C143" t="e">
            <v>#N/A</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e">
            <v>#N/A</v>
          </cell>
        </row>
        <row r="144">
          <cell r="B144" t="str">
            <v>衡阳市</v>
          </cell>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e">
            <v>#N/A</v>
          </cell>
        </row>
        <row r="145">
          <cell r="B145" t="str">
            <v>常德市</v>
          </cell>
          <cell r="C145" t="e">
            <v>#N/A</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e">
            <v>#N/A</v>
          </cell>
        </row>
        <row r="146">
          <cell r="B146" t="str">
            <v>株洲市</v>
          </cell>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e">
            <v>#N/A</v>
          </cell>
        </row>
        <row r="147">
          <cell r="B147" t="str">
            <v>湘西土家族苗族自治州</v>
          </cell>
          <cell r="C147" t="e">
            <v>#N/A</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e">
            <v>#N/A</v>
          </cell>
        </row>
        <row r="148">
          <cell r="B148" t="str">
            <v>邵阳市</v>
          </cell>
          <cell r="C148" t="e">
            <v>#N/A</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e">
            <v>#N/A</v>
          </cell>
        </row>
        <row r="149">
          <cell r="B149" t="str">
            <v>永州市</v>
          </cell>
          <cell r="C149" t="e">
            <v>#N/A</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e">
            <v>#N/A</v>
          </cell>
        </row>
        <row r="150">
          <cell r="B150" t="str">
            <v>岳阳市</v>
          </cell>
          <cell r="C150" t="e">
            <v>#N/A</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e">
            <v>#N/A</v>
          </cell>
        </row>
        <row r="151">
          <cell r="B151" t="str">
            <v>黄冈市</v>
          </cell>
          <cell r="C151" t="e">
            <v>#N/A</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e">
            <v>#N/A</v>
          </cell>
        </row>
        <row r="152">
          <cell r="B152" t="str">
            <v>荆州市</v>
          </cell>
          <cell r="C152" t="e">
            <v>#N/A</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e">
            <v>#N/A</v>
          </cell>
        </row>
        <row r="153">
          <cell r="B153" t="str">
            <v>随州市</v>
          </cell>
          <cell r="C153" t="e">
            <v>#N/A</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e">
            <v>#N/A</v>
          </cell>
        </row>
        <row r="154">
          <cell r="B154" t="str">
            <v>咸宁市</v>
          </cell>
          <cell r="C154" t="e">
            <v>#N/A</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row>
        <row r="155">
          <cell r="B155" t="str">
            <v>孝感市</v>
          </cell>
          <cell r="C155" t="e">
            <v>#N/A</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row>
        <row r="156">
          <cell r="B156" t="str">
            <v>十堰市</v>
          </cell>
          <cell r="C156" t="e">
            <v>#N/A</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e">
            <v>#N/A</v>
          </cell>
        </row>
        <row r="157">
          <cell r="B157" t="str">
            <v>宜昌市</v>
          </cell>
          <cell r="C157" t="e">
            <v>#N/A</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e">
            <v>#N/A</v>
          </cell>
        </row>
        <row r="158">
          <cell r="B158" t="str">
            <v>荆门市</v>
          </cell>
          <cell r="C158" t="e">
            <v>#N/A</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e">
            <v>#N/A</v>
          </cell>
        </row>
        <row r="159">
          <cell r="B159" t="str">
            <v>潜江市</v>
          </cell>
          <cell r="C159" t="e">
            <v>#N/A</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e">
            <v>#N/A</v>
          </cell>
        </row>
        <row r="160">
          <cell r="B160" t="str">
            <v>南充市</v>
          </cell>
          <cell r="C160" t="e">
            <v>#N/A</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e">
            <v>#N/A</v>
          </cell>
        </row>
        <row r="161">
          <cell r="B161" t="str">
            <v>资阳市</v>
          </cell>
          <cell r="C161" t="e">
            <v>#N/A</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e">
            <v>#N/A</v>
          </cell>
        </row>
        <row r="162">
          <cell r="B162" t="str">
            <v>宜宾市</v>
          </cell>
          <cell r="C162" t="e">
            <v>#N/A</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e">
            <v>#N/A</v>
          </cell>
        </row>
        <row r="163">
          <cell r="B163" t="str">
            <v>绵阳市</v>
          </cell>
          <cell r="C163" t="e">
            <v>#N/A</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e">
            <v>#N/A</v>
          </cell>
        </row>
        <row r="164">
          <cell r="B164" t="str">
            <v>遂宁市</v>
          </cell>
          <cell r="C164" t="e">
            <v>#N/A</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e">
            <v>#N/A</v>
          </cell>
        </row>
        <row r="165">
          <cell r="B165" t="str">
            <v>德阳市</v>
          </cell>
          <cell r="C165" t="e">
            <v>#N/A</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e">
            <v>#N/A</v>
          </cell>
        </row>
        <row r="166">
          <cell r="B166" t="str">
            <v>攀枝花市</v>
          </cell>
          <cell r="C166" t="e">
            <v>#N/A</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e">
            <v>#N/A</v>
          </cell>
        </row>
        <row r="167">
          <cell r="B167" t="str">
            <v>乐山市</v>
          </cell>
          <cell r="C167" t="e">
            <v>#N/A</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e">
            <v>#N/A</v>
          </cell>
        </row>
        <row r="168">
          <cell r="B168" t="str">
            <v>广元市</v>
          </cell>
          <cell r="C168" t="e">
            <v>#N/A</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e">
            <v>#N/A</v>
          </cell>
        </row>
        <row r="169">
          <cell r="B169" t="str">
            <v>自贡市</v>
          </cell>
          <cell r="C169" t="e">
            <v>#N/A</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e">
            <v>#N/A</v>
          </cell>
        </row>
        <row r="170">
          <cell r="B170" t="str">
            <v>广安市</v>
          </cell>
          <cell r="C170" t="e">
            <v>#N/A</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e">
            <v>#N/A</v>
          </cell>
        </row>
        <row r="171">
          <cell r="B171" t="str">
            <v>甘孜藏族自治州</v>
          </cell>
          <cell r="C171" t="e">
            <v>#N/A</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e">
            <v>#N/A</v>
          </cell>
        </row>
        <row r="172">
          <cell r="B172" t="str">
            <v>眉山市</v>
          </cell>
          <cell r="C172" t="e">
            <v>#N/A</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e">
            <v>#N/A</v>
          </cell>
        </row>
        <row r="173">
          <cell r="B173" t="str">
            <v>雅安市</v>
          </cell>
          <cell r="C173" t="e">
            <v>#N/A</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e">
            <v>#N/A</v>
          </cell>
        </row>
        <row r="174">
          <cell r="B174" t="str">
            <v>巴中市</v>
          </cell>
          <cell r="C174" t="e">
            <v>#N/A</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e">
            <v>#N/A</v>
          </cell>
        </row>
        <row r="175">
          <cell r="B175" t="str">
            <v>贵阳市</v>
          </cell>
          <cell r="C175" t="e">
            <v>#N/A</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e">
            <v>#N/A</v>
          </cell>
        </row>
        <row r="176">
          <cell r="B176" t="str">
            <v>遵义市</v>
          </cell>
          <cell r="C176" t="e">
            <v>#N/A</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e">
            <v>#N/A</v>
          </cell>
        </row>
        <row r="177">
          <cell r="B177" t="str">
            <v>昆明市</v>
          </cell>
          <cell r="C177" t="e">
            <v>#N/A</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e">
            <v>#N/A</v>
          </cell>
        </row>
        <row r="178">
          <cell r="B178" t="str">
            <v>保山市</v>
          </cell>
          <cell r="C178" t="e">
            <v>#N/A</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e">
            <v>#N/A</v>
          </cell>
        </row>
        <row r="179">
          <cell r="B179" t="str">
            <v>文山壮族苗族自治州</v>
          </cell>
          <cell r="C179" t="e">
            <v>#N/A</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e">
            <v>#N/A</v>
          </cell>
        </row>
        <row r="180">
          <cell r="B180" t="str">
            <v>南宁市</v>
          </cell>
          <cell r="C180" t="e">
            <v>#N/A</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e">
            <v>#N/A</v>
          </cell>
        </row>
        <row r="181">
          <cell r="B181" t="str">
            <v>桂林市</v>
          </cell>
          <cell r="C181" t="e">
            <v>#N/A</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e">
            <v>#N/A</v>
          </cell>
        </row>
        <row r="182">
          <cell r="B182" t="str">
            <v>贺州市</v>
          </cell>
          <cell r="C182" t="e">
            <v>#N/A</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e">
            <v>#N/A</v>
          </cell>
        </row>
        <row r="183">
          <cell r="B183" t="str">
            <v>河池市</v>
          </cell>
          <cell r="C183" t="e">
            <v>#N/A</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e">
            <v>#N/A</v>
          </cell>
        </row>
        <row r="184">
          <cell r="B184" t="str">
            <v>玉林市</v>
          </cell>
          <cell r="C184" t="e">
            <v>#N/A</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e">
            <v>#N/A</v>
          </cell>
        </row>
        <row r="185">
          <cell r="B185" t="str">
            <v>海口市</v>
          </cell>
          <cell r="C185" t="e">
            <v>#N/A</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e">
            <v>#N/A</v>
          </cell>
        </row>
        <row r="186">
          <cell r="B186" t="str">
            <v>乐东黎族自治县</v>
          </cell>
          <cell r="C186" t="e">
            <v>#N/A</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e">
            <v>#N/A</v>
          </cell>
        </row>
        <row r="187">
          <cell r="B187" t="str">
            <v>陵水黎族自治县</v>
          </cell>
          <cell r="C187" t="e">
            <v>#N/A</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e">
            <v>#N/A</v>
          </cell>
        </row>
        <row r="188">
          <cell r="B188" t="str">
            <v>万宁市</v>
          </cell>
          <cell r="C188" t="e">
            <v>#N/A</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e">
            <v>#N/A</v>
          </cell>
        </row>
        <row r="189">
          <cell r="B189" t="str">
            <v>三亚市</v>
          </cell>
          <cell r="C189" t="e">
            <v>#N/A</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e">
            <v>#N/A</v>
          </cell>
        </row>
        <row r="190">
          <cell r="B190" t="str">
            <v>兰州市</v>
          </cell>
          <cell r="C190" t="e">
            <v>#N/A</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e">
            <v>#N/A</v>
          </cell>
        </row>
        <row r="191">
          <cell r="B191" t="str">
            <v>张掖市</v>
          </cell>
          <cell r="C191" t="e">
            <v>#N/A</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e">
            <v>#N/A</v>
          </cell>
        </row>
        <row r="192">
          <cell r="B192" t="str">
            <v>西宁市</v>
          </cell>
          <cell r="C192" t="e">
            <v>#N/A</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e">
            <v>#N/A</v>
          </cell>
        </row>
        <row r="193">
          <cell r="B193" t="str">
            <v>银川市</v>
          </cell>
          <cell r="C193" t="e">
            <v>#N/A</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e">
            <v>#N/A</v>
          </cell>
        </row>
        <row r="194">
          <cell r="B194" t="str">
            <v>中卫市</v>
          </cell>
          <cell r="C194" t="e">
            <v>#N/A</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e">
            <v>#N/A</v>
          </cell>
        </row>
        <row r="195">
          <cell r="B195" t="str">
            <v>乌鲁木齐市</v>
          </cell>
          <cell r="C195" t="e">
            <v>#N/A</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e">
            <v>#N/A</v>
          </cell>
        </row>
        <row r="196">
          <cell r="B196" t="str">
            <v>昌吉回族自治州</v>
          </cell>
          <cell r="C196" t="e">
            <v>#N/A</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e">
            <v>#N/A</v>
          </cell>
        </row>
        <row r="197">
          <cell r="C197" t="e">
            <v>#N/A</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e">
            <v>#N/A</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drawing" Target="../drawings/drawing5.xml"/><Relationship Id="rId2"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printerSettings" Target="../printerSettings/printerSettings5.bin"/><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B1:Q238"/>
  <sheetViews>
    <sheetView tabSelected="1" zoomScaleNormal="100" workbookViewId="0">
      <pane ySplit="9" topLeftCell="A206" activePane="bottomLeft" state="frozen"/>
      <selection activeCell="C1461" sqref="C1461"/>
      <selection pane="bottomLeft" activeCell="C9" sqref="C9"/>
    </sheetView>
  </sheetViews>
  <sheetFormatPr defaultColWidth="9" defaultRowHeight="16.5"/>
  <cols>
    <col min="1" max="1" width="9" style="180" customWidth="1"/>
    <col min="2" max="2" width="9" style="180"/>
    <col min="3" max="3" width="6.625" style="180" customWidth="1"/>
    <col min="4" max="8" width="12.625" style="180" customWidth="1"/>
    <col min="9" max="9" width="12.625" style="254" hidden="1" customWidth="1"/>
    <col min="10" max="11" width="12.625" style="180" customWidth="1"/>
    <col min="12" max="13" width="12.625" style="180" hidden="1" customWidth="1"/>
    <col min="14" max="14" width="16.625" style="180" customWidth="1"/>
    <col min="15" max="15" width="12.625" style="180" customWidth="1"/>
    <col min="16" max="16" width="16.625" style="180" customWidth="1"/>
    <col min="17" max="16384" width="9" style="180"/>
  </cols>
  <sheetData>
    <row r="1" spans="2:17" ht="30" customHeight="1">
      <c r="B1" s="176"/>
      <c r="C1" s="177"/>
      <c r="D1" s="177"/>
      <c r="E1" s="177"/>
      <c r="F1" s="177"/>
      <c r="G1" s="177"/>
      <c r="H1" s="177"/>
      <c r="I1" s="178"/>
      <c r="J1" s="177"/>
      <c r="K1" s="177"/>
      <c r="L1" s="177"/>
      <c r="M1" s="177"/>
      <c r="N1" s="177"/>
      <c r="O1" s="177"/>
      <c r="P1" s="177"/>
      <c r="Q1" s="179"/>
    </row>
    <row r="2" spans="2:17" ht="5.0999999999999996" customHeight="1">
      <c r="B2" s="181"/>
      <c r="C2" s="182"/>
      <c r="D2" s="183"/>
      <c r="E2" s="184"/>
      <c r="F2" s="185"/>
      <c r="G2" s="186"/>
      <c r="H2" s="187"/>
      <c r="I2" s="188"/>
      <c r="J2" s="188"/>
      <c r="K2" s="188"/>
      <c r="L2" s="188"/>
      <c r="M2" s="188"/>
      <c r="N2" s="189"/>
      <c r="O2" s="189"/>
      <c r="P2" s="190"/>
      <c r="Q2" s="191"/>
    </row>
    <row r="3" spans="2:17" ht="60" customHeight="1">
      <c r="B3" s="181"/>
      <c r="C3" s="1108" t="s">
        <v>639</v>
      </c>
      <c r="D3" s="1109"/>
      <c r="E3" s="1109"/>
      <c r="F3" s="1109"/>
      <c r="G3" s="1109"/>
      <c r="H3" s="1109"/>
      <c r="I3" s="1109"/>
      <c r="J3" s="1109"/>
      <c r="K3" s="1109"/>
      <c r="L3" s="1109"/>
      <c r="M3" s="1109"/>
      <c r="N3" s="1109"/>
      <c r="O3" s="1109"/>
      <c r="P3" s="1110"/>
      <c r="Q3" s="191"/>
    </row>
    <row r="4" spans="2:17" ht="16.5" customHeight="1">
      <c r="B4" s="181"/>
      <c r="C4" s="192"/>
      <c r="D4" s="193"/>
      <c r="E4" s="193"/>
      <c r="F4" s="193"/>
      <c r="G4" s="193"/>
      <c r="H4" s="193"/>
      <c r="I4" s="194"/>
      <c r="J4" s="193"/>
      <c r="K4" s="193"/>
      <c r="L4" s="193"/>
      <c r="M4" s="193"/>
      <c r="N4" s="193"/>
      <c r="O4" s="193"/>
      <c r="P4" s="195"/>
      <c r="Q4" s="191"/>
    </row>
    <row r="5" spans="2:17">
      <c r="B5" s="181"/>
      <c r="C5" s="196"/>
      <c r="D5" s="197" t="s">
        <v>65</v>
      </c>
      <c r="E5" s="198"/>
      <c r="F5" s="199"/>
      <c r="G5" s="197" t="s">
        <v>66</v>
      </c>
      <c r="H5" s="198"/>
      <c r="I5" s="200"/>
      <c r="J5" s="199"/>
      <c r="K5" s="199"/>
      <c r="L5" s="199"/>
      <c r="M5" s="201"/>
      <c r="N5" s="197" t="s">
        <v>67</v>
      </c>
      <c r="O5" s="198"/>
      <c r="P5" s="202"/>
      <c r="Q5" s="191"/>
    </row>
    <row r="6" spans="2:17">
      <c r="B6" s="181"/>
      <c r="C6" s="196"/>
      <c r="D6" s="197" t="s">
        <v>68</v>
      </c>
      <c r="E6" s="203"/>
      <c r="F6" s="199"/>
      <c r="G6" s="197" t="s">
        <v>69</v>
      </c>
      <c r="H6" s="198"/>
      <c r="I6" s="200"/>
      <c r="J6" s="199"/>
      <c r="K6" s="199"/>
      <c r="L6" s="199"/>
      <c r="M6" s="201"/>
      <c r="N6" s="197" t="s">
        <v>70</v>
      </c>
      <c r="O6" s="198"/>
      <c r="P6" s="202"/>
      <c r="Q6" s="191"/>
    </row>
    <row r="7" spans="2:17">
      <c r="B7" s="181"/>
      <c r="C7" s="196"/>
      <c r="D7" s="197" t="s">
        <v>71</v>
      </c>
      <c r="E7" s="203"/>
      <c r="F7" s="199"/>
      <c r="G7" s="197" t="s">
        <v>72</v>
      </c>
      <c r="H7" s="198"/>
      <c r="I7" s="200"/>
      <c r="J7" s="199"/>
      <c r="K7" s="199"/>
      <c r="L7" s="199"/>
      <c r="M7" s="201"/>
      <c r="N7" s="197" t="s">
        <v>73</v>
      </c>
      <c r="O7" s="198"/>
      <c r="P7" s="202"/>
      <c r="Q7" s="191"/>
    </row>
    <row r="8" spans="2:17" ht="16.5" customHeight="1">
      <c r="B8" s="181"/>
      <c r="C8" s="196"/>
      <c r="D8" s="201"/>
      <c r="E8" s="201"/>
      <c r="F8" s="201"/>
      <c r="G8" s="201"/>
      <c r="H8" s="201"/>
      <c r="I8" s="204"/>
      <c r="J8" s="201"/>
      <c r="K8" s="201"/>
      <c r="L8" s="201"/>
      <c r="M8" s="201"/>
      <c r="N8" s="201"/>
      <c r="O8" s="201"/>
      <c r="P8" s="205"/>
      <c r="Q8" s="191"/>
    </row>
    <row r="9" spans="2:17" s="214" customFormat="1" ht="33">
      <c r="B9" s="206"/>
      <c r="C9" s="207" t="s">
        <v>0</v>
      </c>
      <c r="D9" s="208" t="s">
        <v>3</v>
      </c>
      <c r="E9" s="208" t="s">
        <v>1</v>
      </c>
      <c r="F9" s="209" t="s">
        <v>34</v>
      </c>
      <c r="G9" s="209" t="s">
        <v>35</v>
      </c>
      <c r="H9" s="209" t="s">
        <v>36</v>
      </c>
      <c r="I9" s="209" t="s">
        <v>3743</v>
      </c>
      <c r="J9" s="209" t="s">
        <v>37</v>
      </c>
      <c r="K9" s="210" t="s">
        <v>3267</v>
      </c>
      <c r="L9" s="209" t="s">
        <v>2235</v>
      </c>
      <c r="M9" s="209" t="s">
        <v>39</v>
      </c>
      <c r="N9" s="209" t="s">
        <v>1821</v>
      </c>
      <c r="O9" s="211" t="s">
        <v>2</v>
      </c>
      <c r="P9" s="212" t="s">
        <v>38</v>
      </c>
      <c r="Q9" s="213"/>
    </row>
    <row r="10" spans="2:17" ht="20.100000000000001" customHeight="1">
      <c r="B10" s="181"/>
      <c r="C10" s="215">
        <v>1</v>
      </c>
      <c r="D10" s="216" t="s">
        <v>4</v>
      </c>
      <c r="E10" s="216" t="s">
        <v>4</v>
      </c>
      <c r="F10" s="217">
        <f t="shared" ref="F10:F25" si="0">VLOOKUP(E10,映前产品关联表,2,0)</f>
        <v>60</v>
      </c>
      <c r="G10" s="217">
        <f t="shared" ref="G10:G41" si="1">VLOOKUP(E10,映前产品关联表,7,0)</f>
        <v>472</v>
      </c>
      <c r="H10" s="217">
        <v>30</v>
      </c>
      <c r="I10" s="218">
        <v>20000</v>
      </c>
      <c r="J10" s="217">
        <v>28</v>
      </c>
      <c r="K10" s="218">
        <f t="shared" ref="K10:K41" si="2">VLOOKUP(M10,影通天下刊例系数,2,0)*I10</f>
        <v>20000</v>
      </c>
      <c r="L10" s="217" t="s">
        <v>25</v>
      </c>
      <c r="M10" s="217" t="str">
        <f t="shared" ref="M10:M41" si="3">H10&amp;J10</f>
        <v>3028</v>
      </c>
      <c r="N10" s="218">
        <f t="shared" ref="N10:N41" si="4">I10*G10*VLOOKUP(M10,影通天下刊例系数,2,0)</f>
        <v>9440000</v>
      </c>
      <c r="O10" s="219">
        <v>1</v>
      </c>
      <c r="P10" s="220">
        <f>N10*O10</f>
        <v>9440000</v>
      </c>
      <c r="Q10" s="191"/>
    </row>
    <row r="11" spans="2:17" ht="20.100000000000001" customHeight="1">
      <c r="B11" s="181"/>
      <c r="C11" s="215">
        <v>2</v>
      </c>
      <c r="D11" s="216" t="s">
        <v>5</v>
      </c>
      <c r="E11" s="216" t="s">
        <v>5</v>
      </c>
      <c r="F11" s="217">
        <f t="shared" si="0"/>
        <v>102</v>
      </c>
      <c r="G11" s="217">
        <f t="shared" si="1"/>
        <v>662</v>
      </c>
      <c r="H11" s="217">
        <v>30</v>
      </c>
      <c r="I11" s="218">
        <v>20000</v>
      </c>
      <c r="J11" s="217">
        <v>28</v>
      </c>
      <c r="K11" s="218">
        <f t="shared" si="2"/>
        <v>20000</v>
      </c>
      <c r="L11" s="217" t="s">
        <v>25</v>
      </c>
      <c r="M11" s="217" t="str">
        <f t="shared" si="3"/>
        <v>3028</v>
      </c>
      <c r="N11" s="218">
        <f t="shared" si="4"/>
        <v>13240000</v>
      </c>
      <c r="O11" s="219">
        <v>1</v>
      </c>
      <c r="P11" s="220">
        <f t="shared" ref="P11:P62" si="5">N11*O11</f>
        <v>13240000</v>
      </c>
      <c r="Q11" s="191"/>
    </row>
    <row r="12" spans="2:17" ht="20.100000000000001" customHeight="1">
      <c r="B12" s="181"/>
      <c r="C12" s="215">
        <v>3</v>
      </c>
      <c r="D12" s="216" t="s">
        <v>6</v>
      </c>
      <c r="E12" s="216" t="s">
        <v>7</v>
      </c>
      <c r="F12" s="217">
        <f t="shared" si="0"/>
        <v>41</v>
      </c>
      <c r="G12" s="217">
        <f t="shared" si="1"/>
        <v>282</v>
      </c>
      <c r="H12" s="217">
        <v>30</v>
      </c>
      <c r="I12" s="218">
        <v>20000</v>
      </c>
      <c r="J12" s="217">
        <v>28</v>
      </c>
      <c r="K12" s="218">
        <f t="shared" si="2"/>
        <v>20000</v>
      </c>
      <c r="L12" s="217" t="s">
        <v>25</v>
      </c>
      <c r="M12" s="217" t="str">
        <f t="shared" si="3"/>
        <v>3028</v>
      </c>
      <c r="N12" s="218">
        <f t="shared" si="4"/>
        <v>5640000</v>
      </c>
      <c r="O12" s="219">
        <v>1</v>
      </c>
      <c r="P12" s="220">
        <f t="shared" si="5"/>
        <v>5640000</v>
      </c>
      <c r="Q12" s="191"/>
    </row>
    <row r="13" spans="2:17" ht="20.100000000000001" customHeight="1">
      <c r="B13" s="181"/>
      <c r="C13" s="215">
        <v>4</v>
      </c>
      <c r="D13" s="216" t="s">
        <v>6</v>
      </c>
      <c r="E13" s="216" t="s">
        <v>8</v>
      </c>
      <c r="F13" s="217">
        <f t="shared" si="0"/>
        <v>45</v>
      </c>
      <c r="G13" s="217">
        <f t="shared" si="1"/>
        <v>295</v>
      </c>
      <c r="H13" s="217">
        <v>30</v>
      </c>
      <c r="I13" s="218">
        <v>20000</v>
      </c>
      <c r="J13" s="217">
        <v>28</v>
      </c>
      <c r="K13" s="218">
        <f t="shared" si="2"/>
        <v>20000</v>
      </c>
      <c r="L13" s="217" t="s">
        <v>25</v>
      </c>
      <c r="M13" s="217" t="str">
        <f t="shared" si="3"/>
        <v>3028</v>
      </c>
      <c r="N13" s="218">
        <f t="shared" si="4"/>
        <v>5900000</v>
      </c>
      <c r="O13" s="219">
        <v>1</v>
      </c>
      <c r="P13" s="220">
        <f t="shared" si="5"/>
        <v>5900000</v>
      </c>
      <c r="Q13" s="191"/>
    </row>
    <row r="14" spans="2:17" ht="20.100000000000001" customHeight="1">
      <c r="B14" s="181"/>
      <c r="C14" s="215">
        <v>5</v>
      </c>
      <c r="D14" s="216" t="s">
        <v>10</v>
      </c>
      <c r="E14" s="216" t="s">
        <v>2258</v>
      </c>
      <c r="F14" s="217">
        <f>VLOOKUP(E14,映前产品关联表,2,0)</f>
        <v>31</v>
      </c>
      <c r="G14" s="217">
        <f t="shared" si="1"/>
        <v>234</v>
      </c>
      <c r="H14" s="217">
        <v>30</v>
      </c>
      <c r="I14" s="218">
        <v>20000</v>
      </c>
      <c r="J14" s="217">
        <v>28</v>
      </c>
      <c r="K14" s="218">
        <f t="shared" si="2"/>
        <v>20000</v>
      </c>
      <c r="L14" s="217" t="s">
        <v>25</v>
      </c>
      <c r="M14" s="217" t="str">
        <f t="shared" si="3"/>
        <v>3028</v>
      </c>
      <c r="N14" s="218">
        <f t="shared" si="4"/>
        <v>4680000</v>
      </c>
      <c r="O14" s="219">
        <v>1</v>
      </c>
      <c r="P14" s="220">
        <f t="shared" si="5"/>
        <v>4680000</v>
      </c>
      <c r="Q14" s="191"/>
    </row>
    <row r="15" spans="2:17" ht="20.100000000000001" customHeight="1">
      <c r="B15" s="181"/>
      <c r="C15" s="215">
        <v>6</v>
      </c>
      <c r="D15" s="216" t="s">
        <v>9</v>
      </c>
      <c r="E15" s="216" t="s">
        <v>2259</v>
      </c>
      <c r="F15" s="217">
        <f t="shared" ref="F15:F21" si="6">VLOOKUP(E15,映前产品关联表,2,0)</f>
        <v>24</v>
      </c>
      <c r="G15" s="217">
        <f t="shared" si="1"/>
        <v>184</v>
      </c>
      <c r="H15" s="217">
        <v>30</v>
      </c>
      <c r="I15" s="218">
        <v>20000</v>
      </c>
      <c r="J15" s="217">
        <v>28</v>
      </c>
      <c r="K15" s="218">
        <f t="shared" si="2"/>
        <v>20000</v>
      </c>
      <c r="L15" s="217" t="s">
        <v>25</v>
      </c>
      <c r="M15" s="217" t="str">
        <f t="shared" si="3"/>
        <v>3028</v>
      </c>
      <c r="N15" s="218">
        <f t="shared" si="4"/>
        <v>3680000</v>
      </c>
      <c r="O15" s="219">
        <v>1</v>
      </c>
      <c r="P15" s="220">
        <f t="shared" si="5"/>
        <v>3680000</v>
      </c>
      <c r="Q15" s="191"/>
    </row>
    <row r="16" spans="2:17" ht="20.100000000000001" customHeight="1">
      <c r="B16" s="181"/>
      <c r="C16" s="215">
        <v>7</v>
      </c>
      <c r="D16" s="216" t="s">
        <v>11</v>
      </c>
      <c r="E16" s="216" t="s">
        <v>11</v>
      </c>
      <c r="F16" s="217">
        <f t="shared" si="6"/>
        <v>28</v>
      </c>
      <c r="G16" s="217">
        <f t="shared" si="1"/>
        <v>241</v>
      </c>
      <c r="H16" s="217">
        <v>30</v>
      </c>
      <c r="I16" s="218">
        <v>20000</v>
      </c>
      <c r="J16" s="217">
        <v>28</v>
      </c>
      <c r="K16" s="218">
        <f t="shared" si="2"/>
        <v>20000</v>
      </c>
      <c r="L16" s="217" t="s">
        <v>25</v>
      </c>
      <c r="M16" s="217" t="str">
        <f t="shared" si="3"/>
        <v>3028</v>
      </c>
      <c r="N16" s="218">
        <f t="shared" si="4"/>
        <v>4820000</v>
      </c>
      <c r="O16" s="219">
        <v>1</v>
      </c>
      <c r="P16" s="220">
        <f t="shared" si="5"/>
        <v>4820000</v>
      </c>
      <c r="Q16" s="191"/>
    </row>
    <row r="17" spans="2:17" ht="20.100000000000001" customHeight="1">
      <c r="B17" s="181"/>
      <c r="C17" s="215">
        <v>8</v>
      </c>
      <c r="D17" s="216" t="s">
        <v>12</v>
      </c>
      <c r="E17" s="216" t="s">
        <v>2260</v>
      </c>
      <c r="F17" s="217">
        <f t="shared" si="6"/>
        <v>28</v>
      </c>
      <c r="G17" s="217">
        <f t="shared" si="1"/>
        <v>238</v>
      </c>
      <c r="H17" s="217">
        <v>30</v>
      </c>
      <c r="I17" s="218">
        <v>20000</v>
      </c>
      <c r="J17" s="217">
        <v>28</v>
      </c>
      <c r="K17" s="218">
        <f t="shared" si="2"/>
        <v>20000</v>
      </c>
      <c r="L17" s="217" t="s">
        <v>25</v>
      </c>
      <c r="M17" s="217" t="str">
        <f t="shared" si="3"/>
        <v>3028</v>
      </c>
      <c r="N17" s="218">
        <f t="shared" si="4"/>
        <v>4760000</v>
      </c>
      <c r="O17" s="219">
        <v>1</v>
      </c>
      <c r="P17" s="220">
        <f t="shared" si="5"/>
        <v>4760000</v>
      </c>
      <c r="Q17" s="191"/>
    </row>
    <row r="18" spans="2:17" ht="20.100000000000001" customHeight="1">
      <c r="B18" s="181"/>
      <c r="C18" s="215">
        <v>9</v>
      </c>
      <c r="D18" s="216" t="s">
        <v>13</v>
      </c>
      <c r="E18" s="216" t="s">
        <v>2261</v>
      </c>
      <c r="F18" s="217">
        <f t="shared" si="6"/>
        <v>26</v>
      </c>
      <c r="G18" s="217">
        <f t="shared" si="1"/>
        <v>193</v>
      </c>
      <c r="H18" s="217">
        <v>30</v>
      </c>
      <c r="I18" s="218">
        <v>20000</v>
      </c>
      <c r="J18" s="217">
        <v>28</v>
      </c>
      <c r="K18" s="218">
        <f t="shared" si="2"/>
        <v>20000</v>
      </c>
      <c r="L18" s="217" t="s">
        <v>25</v>
      </c>
      <c r="M18" s="217" t="str">
        <f t="shared" si="3"/>
        <v>3028</v>
      </c>
      <c r="N18" s="218">
        <f t="shared" si="4"/>
        <v>3860000</v>
      </c>
      <c r="O18" s="219">
        <v>1</v>
      </c>
      <c r="P18" s="220">
        <f t="shared" si="5"/>
        <v>3860000</v>
      </c>
      <c r="Q18" s="191"/>
    </row>
    <row r="19" spans="2:17" ht="20.100000000000001" customHeight="1">
      <c r="B19" s="181"/>
      <c r="C19" s="215">
        <v>10</v>
      </c>
      <c r="D19" s="216" t="s">
        <v>13</v>
      </c>
      <c r="E19" s="216" t="s">
        <v>4431</v>
      </c>
      <c r="F19" s="217">
        <f t="shared" si="6"/>
        <v>16</v>
      </c>
      <c r="G19" s="217">
        <f t="shared" si="1"/>
        <v>105</v>
      </c>
      <c r="H19" s="217">
        <v>30</v>
      </c>
      <c r="I19" s="218">
        <v>20000</v>
      </c>
      <c r="J19" s="217">
        <v>28</v>
      </c>
      <c r="K19" s="218">
        <f t="shared" si="2"/>
        <v>20000</v>
      </c>
      <c r="L19" s="217" t="s">
        <v>25</v>
      </c>
      <c r="M19" s="217" t="str">
        <f t="shared" si="3"/>
        <v>3028</v>
      </c>
      <c r="N19" s="218">
        <f t="shared" si="4"/>
        <v>2100000</v>
      </c>
      <c r="O19" s="219">
        <v>1</v>
      </c>
      <c r="P19" s="220">
        <f t="shared" si="5"/>
        <v>2100000</v>
      </c>
      <c r="Q19" s="191"/>
    </row>
    <row r="20" spans="2:17" ht="20.100000000000001" customHeight="1">
      <c r="B20" s="181"/>
      <c r="C20" s="215">
        <v>11</v>
      </c>
      <c r="D20" s="216" t="s">
        <v>15</v>
      </c>
      <c r="E20" s="216" t="s">
        <v>15</v>
      </c>
      <c r="F20" s="217">
        <f t="shared" si="6"/>
        <v>14</v>
      </c>
      <c r="G20" s="217">
        <f t="shared" si="1"/>
        <v>117</v>
      </c>
      <c r="H20" s="217">
        <v>30</v>
      </c>
      <c r="I20" s="218">
        <v>20000</v>
      </c>
      <c r="J20" s="217">
        <v>28</v>
      </c>
      <c r="K20" s="218">
        <f t="shared" si="2"/>
        <v>20000</v>
      </c>
      <c r="L20" s="217" t="s">
        <v>25</v>
      </c>
      <c r="M20" s="217" t="str">
        <f t="shared" si="3"/>
        <v>3028</v>
      </c>
      <c r="N20" s="218">
        <f t="shared" si="4"/>
        <v>2340000</v>
      </c>
      <c r="O20" s="219">
        <v>1</v>
      </c>
      <c r="P20" s="220">
        <f t="shared" si="5"/>
        <v>2340000</v>
      </c>
      <c r="Q20" s="191"/>
    </row>
    <row r="21" spans="2:17" ht="20.100000000000001" customHeight="1">
      <c r="B21" s="181"/>
      <c r="C21" s="215">
        <v>12</v>
      </c>
      <c r="D21" s="216" t="s">
        <v>14</v>
      </c>
      <c r="E21" s="216" t="s">
        <v>2262</v>
      </c>
      <c r="F21" s="217">
        <f t="shared" si="6"/>
        <v>9</v>
      </c>
      <c r="G21" s="217">
        <f t="shared" si="1"/>
        <v>49</v>
      </c>
      <c r="H21" s="217">
        <v>30</v>
      </c>
      <c r="I21" s="218">
        <v>20000</v>
      </c>
      <c r="J21" s="217">
        <v>28</v>
      </c>
      <c r="K21" s="218">
        <f t="shared" si="2"/>
        <v>20000</v>
      </c>
      <c r="L21" s="217" t="s">
        <v>25</v>
      </c>
      <c r="M21" s="217" t="str">
        <f t="shared" si="3"/>
        <v>3028</v>
      </c>
      <c r="N21" s="218">
        <f t="shared" si="4"/>
        <v>980000</v>
      </c>
      <c r="O21" s="219">
        <v>1</v>
      </c>
      <c r="P21" s="220">
        <f t="shared" si="5"/>
        <v>980000</v>
      </c>
      <c r="Q21" s="191"/>
    </row>
    <row r="22" spans="2:17" ht="20.100000000000001" customHeight="1">
      <c r="B22" s="181"/>
      <c r="C22" s="215">
        <v>13</v>
      </c>
      <c r="D22" s="216" t="s">
        <v>14</v>
      </c>
      <c r="E22" s="216" t="s">
        <v>2263</v>
      </c>
      <c r="F22" s="217">
        <f t="shared" ref="F22:F24" si="7">VLOOKUP(E22,映前产品关联表,2,0)</f>
        <v>12</v>
      </c>
      <c r="G22" s="217">
        <f t="shared" si="1"/>
        <v>72</v>
      </c>
      <c r="H22" s="217">
        <v>30</v>
      </c>
      <c r="I22" s="218">
        <v>20000</v>
      </c>
      <c r="J22" s="217">
        <v>28</v>
      </c>
      <c r="K22" s="218">
        <f t="shared" si="2"/>
        <v>20000</v>
      </c>
      <c r="L22" s="217" t="s">
        <v>25</v>
      </c>
      <c r="M22" s="217" t="str">
        <f t="shared" si="3"/>
        <v>3028</v>
      </c>
      <c r="N22" s="218">
        <f t="shared" si="4"/>
        <v>1440000</v>
      </c>
      <c r="O22" s="219">
        <v>1</v>
      </c>
      <c r="P22" s="220">
        <f t="shared" si="5"/>
        <v>1440000</v>
      </c>
      <c r="Q22" s="191"/>
    </row>
    <row r="23" spans="2:17" ht="20.100000000000001" customHeight="1">
      <c r="B23" s="181"/>
      <c r="C23" s="215">
        <v>14</v>
      </c>
      <c r="D23" s="216" t="s">
        <v>6</v>
      </c>
      <c r="E23" s="216" t="s">
        <v>2264</v>
      </c>
      <c r="F23" s="217">
        <f t="shared" si="7"/>
        <v>22</v>
      </c>
      <c r="G23" s="217">
        <f t="shared" si="1"/>
        <v>159</v>
      </c>
      <c r="H23" s="217">
        <v>30</v>
      </c>
      <c r="I23" s="218">
        <v>20000</v>
      </c>
      <c r="J23" s="217">
        <v>28</v>
      </c>
      <c r="K23" s="218">
        <f t="shared" si="2"/>
        <v>20000</v>
      </c>
      <c r="L23" s="217" t="s">
        <v>25</v>
      </c>
      <c r="M23" s="217" t="str">
        <f t="shared" si="3"/>
        <v>3028</v>
      </c>
      <c r="N23" s="218">
        <f t="shared" si="4"/>
        <v>3180000</v>
      </c>
      <c r="O23" s="219">
        <v>1</v>
      </c>
      <c r="P23" s="220">
        <f t="shared" si="5"/>
        <v>3180000</v>
      </c>
      <c r="Q23" s="191"/>
    </row>
    <row r="24" spans="2:17" ht="20.100000000000001" customHeight="1">
      <c r="B24" s="181"/>
      <c r="C24" s="215">
        <v>15</v>
      </c>
      <c r="D24" s="216" t="s">
        <v>4304</v>
      </c>
      <c r="E24" s="216" t="s">
        <v>5206</v>
      </c>
      <c r="F24" s="217">
        <f t="shared" si="7"/>
        <v>43</v>
      </c>
      <c r="G24" s="217">
        <f t="shared" si="1"/>
        <v>324</v>
      </c>
      <c r="H24" s="217">
        <v>30</v>
      </c>
      <c r="I24" s="218">
        <v>20000</v>
      </c>
      <c r="J24" s="217">
        <v>28</v>
      </c>
      <c r="K24" s="218">
        <f t="shared" si="2"/>
        <v>20000</v>
      </c>
      <c r="L24" s="217" t="s">
        <v>25</v>
      </c>
      <c r="M24" s="217" t="str">
        <f t="shared" si="3"/>
        <v>3028</v>
      </c>
      <c r="N24" s="218">
        <f t="shared" si="4"/>
        <v>6480000</v>
      </c>
      <c r="O24" s="219">
        <v>1</v>
      </c>
      <c r="P24" s="220">
        <f t="shared" si="5"/>
        <v>6480000</v>
      </c>
      <c r="Q24" s="191"/>
    </row>
    <row r="25" spans="2:17" ht="20.100000000000001" customHeight="1">
      <c r="B25" s="181"/>
      <c r="C25" s="215">
        <v>16</v>
      </c>
      <c r="D25" s="216" t="s">
        <v>12</v>
      </c>
      <c r="E25" s="216" t="s">
        <v>2265</v>
      </c>
      <c r="F25" s="217">
        <f t="shared" si="0"/>
        <v>13</v>
      </c>
      <c r="G25" s="217">
        <f t="shared" si="1"/>
        <v>101</v>
      </c>
      <c r="H25" s="217">
        <v>30</v>
      </c>
      <c r="I25" s="218">
        <v>20000</v>
      </c>
      <c r="J25" s="217">
        <v>28</v>
      </c>
      <c r="K25" s="218">
        <f t="shared" si="2"/>
        <v>20000</v>
      </c>
      <c r="L25" s="217" t="s">
        <v>25</v>
      </c>
      <c r="M25" s="217" t="str">
        <f t="shared" si="3"/>
        <v>3028</v>
      </c>
      <c r="N25" s="218">
        <f t="shared" si="4"/>
        <v>2020000</v>
      </c>
      <c r="O25" s="219">
        <v>1</v>
      </c>
      <c r="P25" s="220">
        <f t="shared" si="5"/>
        <v>2020000</v>
      </c>
      <c r="Q25" s="191"/>
    </row>
    <row r="26" spans="2:17" ht="20.100000000000001" customHeight="1">
      <c r="B26" s="181"/>
      <c r="C26" s="215">
        <v>17</v>
      </c>
      <c r="D26" s="216" t="s">
        <v>24</v>
      </c>
      <c r="E26" s="216" t="s">
        <v>2291</v>
      </c>
      <c r="F26" s="217">
        <f t="shared" ref="F26:F72" si="8">VLOOKUP(E26,映前产品关联表,2,0)</f>
        <v>20</v>
      </c>
      <c r="G26" s="217">
        <f t="shared" si="1"/>
        <v>172</v>
      </c>
      <c r="H26" s="217">
        <v>30</v>
      </c>
      <c r="I26" s="218">
        <v>20000</v>
      </c>
      <c r="J26" s="217">
        <v>28</v>
      </c>
      <c r="K26" s="218">
        <f t="shared" si="2"/>
        <v>20000</v>
      </c>
      <c r="L26" s="217" t="s">
        <v>25</v>
      </c>
      <c r="M26" s="217" t="str">
        <f t="shared" si="3"/>
        <v>3028</v>
      </c>
      <c r="N26" s="218">
        <f t="shared" si="4"/>
        <v>3440000</v>
      </c>
      <c r="O26" s="219">
        <v>1</v>
      </c>
      <c r="P26" s="220">
        <f t="shared" si="5"/>
        <v>3440000</v>
      </c>
      <c r="Q26" s="191"/>
    </row>
    <row r="27" spans="2:17" ht="20.100000000000001" customHeight="1">
      <c r="B27" s="181"/>
      <c r="C27" s="215">
        <v>18</v>
      </c>
      <c r="D27" s="216" t="s">
        <v>19</v>
      </c>
      <c r="E27" s="216" t="s">
        <v>2281</v>
      </c>
      <c r="F27" s="217">
        <f t="shared" si="8"/>
        <v>18</v>
      </c>
      <c r="G27" s="217">
        <f t="shared" si="1"/>
        <v>127</v>
      </c>
      <c r="H27" s="217">
        <v>30</v>
      </c>
      <c r="I27" s="218">
        <v>20000</v>
      </c>
      <c r="J27" s="217">
        <v>28</v>
      </c>
      <c r="K27" s="218">
        <f t="shared" si="2"/>
        <v>20000</v>
      </c>
      <c r="L27" s="217" t="s">
        <v>25</v>
      </c>
      <c r="M27" s="217" t="str">
        <f t="shared" si="3"/>
        <v>3028</v>
      </c>
      <c r="N27" s="218">
        <f t="shared" si="4"/>
        <v>2540000</v>
      </c>
      <c r="O27" s="219">
        <v>1</v>
      </c>
      <c r="P27" s="220">
        <f t="shared" si="5"/>
        <v>2540000</v>
      </c>
      <c r="Q27" s="191"/>
    </row>
    <row r="28" spans="2:17" ht="20.100000000000001" customHeight="1">
      <c r="B28" s="181"/>
      <c r="C28" s="215">
        <v>19</v>
      </c>
      <c r="D28" s="216" t="s">
        <v>22</v>
      </c>
      <c r="E28" s="216" t="s">
        <v>2288</v>
      </c>
      <c r="F28" s="217">
        <f t="shared" si="8"/>
        <v>23</v>
      </c>
      <c r="G28" s="217">
        <f t="shared" si="1"/>
        <v>172</v>
      </c>
      <c r="H28" s="217">
        <v>30</v>
      </c>
      <c r="I28" s="218">
        <v>20000</v>
      </c>
      <c r="J28" s="217">
        <v>28</v>
      </c>
      <c r="K28" s="218">
        <f t="shared" si="2"/>
        <v>20000</v>
      </c>
      <c r="L28" s="217" t="s">
        <v>25</v>
      </c>
      <c r="M28" s="217" t="str">
        <f t="shared" si="3"/>
        <v>3028</v>
      </c>
      <c r="N28" s="218">
        <f t="shared" si="4"/>
        <v>3440000</v>
      </c>
      <c r="O28" s="219">
        <v>1</v>
      </c>
      <c r="P28" s="220">
        <f t="shared" si="5"/>
        <v>3440000</v>
      </c>
      <c r="Q28" s="191"/>
    </row>
    <row r="29" spans="2:17" ht="20.100000000000001" customHeight="1">
      <c r="B29" s="181"/>
      <c r="C29" s="215">
        <v>20</v>
      </c>
      <c r="D29" s="216" t="s">
        <v>17</v>
      </c>
      <c r="E29" s="216" t="s">
        <v>5295</v>
      </c>
      <c r="F29" s="217">
        <f t="shared" si="8"/>
        <v>20</v>
      </c>
      <c r="G29" s="217">
        <f t="shared" si="1"/>
        <v>134</v>
      </c>
      <c r="H29" s="217">
        <v>30</v>
      </c>
      <c r="I29" s="218">
        <v>20000</v>
      </c>
      <c r="J29" s="217">
        <v>28</v>
      </c>
      <c r="K29" s="218">
        <f t="shared" si="2"/>
        <v>20000</v>
      </c>
      <c r="L29" s="217" t="s">
        <v>25</v>
      </c>
      <c r="M29" s="217" t="str">
        <f t="shared" si="3"/>
        <v>3028</v>
      </c>
      <c r="N29" s="218">
        <f t="shared" si="4"/>
        <v>2680000</v>
      </c>
      <c r="O29" s="219">
        <v>1</v>
      </c>
      <c r="P29" s="220">
        <f t="shared" si="5"/>
        <v>2680000</v>
      </c>
      <c r="Q29" s="191"/>
    </row>
    <row r="30" spans="2:17" ht="20.100000000000001" customHeight="1">
      <c r="B30" s="181"/>
      <c r="C30" s="215">
        <v>21</v>
      </c>
      <c r="D30" s="216" t="s">
        <v>12</v>
      </c>
      <c r="E30" s="216" t="s">
        <v>5276</v>
      </c>
      <c r="F30" s="217">
        <f t="shared" si="8"/>
        <v>4</v>
      </c>
      <c r="G30" s="217">
        <f t="shared" si="1"/>
        <v>32</v>
      </c>
      <c r="H30" s="217">
        <v>30</v>
      </c>
      <c r="I30" s="218">
        <v>19000</v>
      </c>
      <c r="J30" s="217">
        <v>28</v>
      </c>
      <c r="K30" s="218">
        <f t="shared" si="2"/>
        <v>19000</v>
      </c>
      <c r="L30" s="217" t="s">
        <v>5432</v>
      </c>
      <c r="M30" s="217" t="str">
        <f t="shared" si="3"/>
        <v>3028</v>
      </c>
      <c r="N30" s="218">
        <f t="shared" si="4"/>
        <v>608000</v>
      </c>
      <c r="O30" s="219">
        <v>1</v>
      </c>
      <c r="P30" s="220">
        <f t="shared" si="5"/>
        <v>608000</v>
      </c>
      <c r="Q30" s="191"/>
    </row>
    <row r="31" spans="2:17" ht="20.100000000000001" customHeight="1">
      <c r="B31" s="181"/>
      <c r="C31" s="215">
        <v>22</v>
      </c>
      <c r="D31" s="216" t="s">
        <v>12</v>
      </c>
      <c r="E31" s="216" t="s">
        <v>5277</v>
      </c>
      <c r="F31" s="217">
        <f t="shared" ref="F31:F32" si="9">VLOOKUP(E31,映前产品关联表,2,0)</f>
        <v>3</v>
      </c>
      <c r="G31" s="217">
        <f t="shared" si="1"/>
        <v>25</v>
      </c>
      <c r="H31" s="217">
        <v>30</v>
      </c>
      <c r="I31" s="218">
        <v>19000</v>
      </c>
      <c r="J31" s="217">
        <v>28</v>
      </c>
      <c r="K31" s="218">
        <f t="shared" si="2"/>
        <v>19000</v>
      </c>
      <c r="L31" s="217" t="s">
        <v>26</v>
      </c>
      <c r="M31" s="217" t="str">
        <f t="shared" si="3"/>
        <v>3028</v>
      </c>
      <c r="N31" s="218">
        <f t="shared" si="4"/>
        <v>475000</v>
      </c>
      <c r="O31" s="219">
        <v>1</v>
      </c>
      <c r="P31" s="220">
        <f t="shared" si="5"/>
        <v>475000</v>
      </c>
      <c r="Q31" s="191"/>
    </row>
    <row r="32" spans="2:17" ht="20.100000000000001" customHeight="1">
      <c r="B32" s="181"/>
      <c r="C32" s="215">
        <v>23</v>
      </c>
      <c r="D32" s="216" t="s">
        <v>12</v>
      </c>
      <c r="E32" s="216" t="s">
        <v>4608</v>
      </c>
      <c r="F32" s="217">
        <f t="shared" si="9"/>
        <v>17</v>
      </c>
      <c r="G32" s="217">
        <f t="shared" si="1"/>
        <v>136</v>
      </c>
      <c r="H32" s="217">
        <v>30</v>
      </c>
      <c r="I32" s="218">
        <v>19000</v>
      </c>
      <c r="J32" s="217">
        <v>28</v>
      </c>
      <c r="K32" s="218">
        <f t="shared" si="2"/>
        <v>19000</v>
      </c>
      <c r="L32" s="217" t="s">
        <v>26</v>
      </c>
      <c r="M32" s="217" t="str">
        <f t="shared" si="3"/>
        <v>3028</v>
      </c>
      <c r="N32" s="218">
        <f t="shared" si="4"/>
        <v>2584000</v>
      </c>
      <c r="O32" s="219">
        <v>1</v>
      </c>
      <c r="P32" s="220">
        <f t="shared" si="5"/>
        <v>2584000</v>
      </c>
      <c r="Q32" s="191"/>
    </row>
    <row r="33" spans="2:17" ht="20.100000000000001" customHeight="1">
      <c r="B33" s="181"/>
      <c r="C33" s="215">
        <v>24</v>
      </c>
      <c r="D33" s="216" t="s">
        <v>12</v>
      </c>
      <c r="E33" s="216" t="s">
        <v>5164</v>
      </c>
      <c r="F33" s="217">
        <f t="shared" si="8"/>
        <v>18</v>
      </c>
      <c r="G33" s="217">
        <f t="shared" si="1"/>
        <v>146</v>
      </c>
      <c r="H33" s="217">
        <v>30</v>
      </c>
      <c r="I33" s="218">
        <v>19000</v>
      </c>
      <c r="J33" s="217">
        <v>28</v>
      </c>
      <c r="K33" s="218">
        <f t="shared" si="2"/>
        <v>19000</v>
      </c>
      <c r="L33" s="217" t="s">
        <v>26</v>
      </c>
      <c r="M33" s="217" t="str">
        <f t="shared" si="3"/>
        <v>3028</v>
      </c>
      <c r="N33" s="218">
        <f t="shared" si="4"/>
        <v>2774000</v>
      </c>
      <c r="O33" s="219">
        <v>1</v>
      </c>
      <c r="P33" s="220">
        <f t="shared" si="5"/>
        <v>2774000</v>
      </c>
      <c r="Q33" s="191"/>
    </row>
    <row r="34" spans="2:17" ht="20.100000000000001" customHeight="1">
      <c r="B34" s="181"/>
      <c r="C34" s="215">
        <v>25</v>
      </c>
      <c r="D34" s="216" t="s">
        <v>12</v>
      </c>
      <c r="E34" s="216" t="s">
        <v>4878</v>
      </c>
      <c r="F34" s="217">
        <f t="shared" si="8"/>
        <v>12</v>
      </c>
      <c r="G34" s="217">
        <f t="shared" si="1"/>
        <v>88</v>
      </c>
      <c r="H34" s="217">
        <v>30</v>
      </c>
      <c r="I34" s="218">
        <v>19000</v>
      </c>
      <c r="J34" s="217">
        <v>28</v>
      </c>
      <c r="K34" s="218">
        <f t="shared" si="2"/>
        <v>19000</v>
      </c>
      <c r="L34" s="217" t="s">
        <v>26</v>
      </c>
      <c r="M34" s="217" t="str">
        <f t="shared" si="3"/>
        <v>3028</v>
      </c>
      <c r="N34" s="218">
        <f t="shared" si="4"/>
        <v>1672000</v>
      </c>
      <c r="O34" s="219">
        <v>1</v>
      </c>
      <c r="P34" s="220">
        <f t="shared" si="5"/>
        <v>1672000</v>
      </c>
      <c r="Q34" s="191"/>
    </row>
    <row r="35" spans="2:17" ht="20.100000000000001" customHeight="1">
      <c r="B35" s="181"/>
      <c r="C35" s="215">
        <v>26</v>
      </c>
      <c r="D35" s="216" t="s">
        <v>12</v>
      </c>
      <c r="E35" s="216" t="s">
        <v>3861</v>
      </c>
      <c r="F35" s="217">
        <f t="shared" si="8"/>
        <v>5</v>
      </c>
      <c r="G35" s="217">
        <f t="shared" si="1"/>
        <v>42</v>
      </c>
      <c r="H35" s="217">
        <v>30</v>
      </c>
      <c r="I35" s="218">
        <v>19000</v>
      </c>
      <c r="J35" s="217">
        <v>28</v>
      </c>
      <c r="K35" s="218">
        <f t="shared" si="2"/>
        <v>19000</v>
      </c>
      <c r="L35" s="217" t="s">
        <v>26</v>
      </c>
      <c r="M35" s="217" t="str">
        <f t="shared" si="3"/>
        <v>3028</v>
      </c>
      <c r="N35" s="218">
        <f t="shared" si="4"/>
        <v>798000</v>
      </c>
      <c r="O35" s="219">
        <v>1</v>
      </c>
      <c r="P35" s="220">
        <f t="shared" si="5"/>
        <v>798000</v>
      </c>
      <c r="Q35" s="191"/>
    </row>
    <row r="36" spans="2:17" ht="20.100000000000001" customHeight="1">
      <c r="B36" s="181"/>
      <c r="C36" s="215">
        <v>27</v>
      </c>
      <c r="D36" s="216" t="s">
        <v>12</v>
      </c>
      <c r="E36" s="216" t="s">
        <v>5393</v>
      </c>
      <c r="F36" s="217">
        <f t="shared" si="8"/>
        <v>5</v>
      </c>
      <c r="G36" s="217">
        <f t="shared" si="1"/>
        <v>37</v>
      </c>
      <c r="H36" s="217">
        <v>30</v>
      </c>
      <c r="I36" s="218">
        <v>19000</v>
      </c>
      <c r="J36" s="217">
        <v>28</v>
      </c>
      <c r="K36" s="218">
        <f t="shared" si="2"/>
        <v>19000</v>
      </c>
      <c r="L36" s="217" t="s">
        <v>26</v>
      </c>
      <c r="M36" s="217" t="str">
        <f t="shared" si="3"/>
        <v>3028</v>
      </c>
      <c r="N36" s="218">
        <f t="shared" si="4"/>
        <v>703000</v>
      </c>
      <c r="O36" s="219">
        <v>1</v>
      </c>
      <c r="P36" s="220">
        <f t="shared" si="5"/>
        <v>703000</v>
      </c>
      <c r="Q36" s="191"/>
    </row>
    <row r="37" spans="2:17" ht="20.100000000000001" customHeight="1">
      <c r="B37" s="181"/>
      <c r="C37" s="215">
        <v>28</v>
      </c>
      <c r="D37" s="216" t="s">
        <v>12</v>
      </c>
      <c r="E37" s="216" t="s">
        <v>5466</v>
      </c>
      <c r="F37" s="217">
        <f t="shared" ref="F37" si="10">VLOOKUP(E37,映前产品关联表,2,0)</f>
        <v>2</v>
      </c>
      <c r="G37" s="217">
        <f t="shared" si="1"/>
        <v>9</v>
      </c>
      <c r="H37" s="217">
        <v>30</v>
      </c>
      <c r="I37" s="218">
        <v>19000</v>
      </c>
      <c r="J37" s="217">
        <v>28</v>
      </c>
      <c r="K37" s="218">
        <f t="shared" si="2"/>
        <v>19000</v>
      </c>
      <c r="L37" s="217" t="s">
        <v>26</v>
      </c>
      <c r="M37" s="217" t="str">
        <f t="shared" si="3"/>
        <v>3028</v>
      </c>
      <c r="N37" s="218">
        <f t="shared" si="4"/>
        <v>171000</v>
      </c>
      <c r="O37" s="219">
        <v>1</v>
      </c>
      <c r="P37" s="220">
        <f t="shared" si="5"/>
        <v>171000</v>
      </c>
      <c r="Q37" s="191"/>
    </row>
    <row r="38" spans="2:17" ht="20.100000000000001" customHeight="1">
      <c r="B38" s="181"/>
      <c r="C38" s="215">
        <v>29</v>
      </c>
      <c r="D38" s="216" t="s">
        <v>12</v>
      </c>
      <c r="E38" s="216" t="s">
        <v>5703</v>
      </c>
      <c r="F38" s="217">
        <f t="shared" si="8"/>
        <v>2</v>
      </c>
      <c r="G38" s="217">
        <f t="shared" si="1"/>
        <v>13</v>
      </c>
      <c r="H38" s="217">
        <v>30</v>
      </c>
      <c r="I38" s="218">
        <v>19000</v>
      </c>
      <c r="J38" s="217">
        <v>28</v>
      </c>
      <c r="K38" s="218">
        <f t="shared" si="2"/>
        <v>19000</v>
      </c>
      <c r="L38" s="217" t="s">
        <v>26</v>
      </c>
      <c r="M38" s="217" t="str">
        <f t="shared" si="3"/>
        <v>3028</v>
      </c>
      <c r="N38" s="218">
        <f t="shared" si="4"/>
        <v>247000</v>
      </c>
      <c r="O38" s="219">
        <v>1</v>
      </c>
      <c r="P38" s="220">
        <f t="shared" si="5"/>
        <v>247000</v>
      </c>
      <c r="Q38" s="191"/>
    </row>
    <row r="39" spans="2:17" ht="20.100000000000001" customHeight="1">
      <c r="B39" s="181"/>
      <c r="C39" s="215">
        <v>30</v>
      </c>
      <c r="D39" s="216" t="s">
        <v>13</v>
      </c>
      <c r="E39" s="216" t="s">
        <v>2266</v>
      </c>
      <c r="F39" s="217">
        <f t="shared" si="8"/>
        <v>3</v>
      </c>
      <c r="G39" s="217">
        <f t="shared" si="1"/>
        <v>17</v>
      </c>
      <c r="H39" s="217">
        <v>30</v>
      </c>
      <c r="I39" s="218">
        <v>19000</v>
      </c>
      <c r="J39" s="217">
        <v>28</v>
      </c>
      <c r="K39" s="218">
        <f t="shared" si="2"/>
        <v>19000</v>
      </c>
      <c r="L39" s="217" t="s">
        <v>26</v>
      </c>
      <c r="M39" s="217" t="str">
        <f t="shared" si="3"/>
        <v>3028</v>
      </c>
      <c r="N39" s="218">
        <f t="shared" si="4"/>
        <v>323000</v>
      </c>
      <c r="O39" s="219">
        <v>1</v>
      </c>
      <c r="P39" s="220">
        <f t="shared" si="5"/>
        <v>323000</v>
      </c>
      <c r="Q39" s="191"/>
    </row>
    <row r="40" spans="2:17" ht="20.100000000000001" customHeight="1">
      <c r="B40" s="181"/>
      <c r="C40" s="215">
        <v>31</v>
      </c>
      <c r="D40" s="216" t="s">
        <v>13</v>
      </c>
      <c r="E40" s="216" t="s">
        <v>2954</v>
      </c>
      <c r="F40" s="217">
        <f t="shared" si="8"/>
        <v>8</v>
      </c>
      <c r="G40" s="217">
        <f t="shared" si="1"/>
        <v>58</v>
      </c>
      <c r="H40" s="217">
        <v>30</v>
      </c>
      <c r="I40" s="218">
        <v>19000</v>
      </c>
      <c r="J40" s="217">
        <v>28</v>
      </c>
      <c r="K40" s="218">
        <f t="shared" si="2"/>
        <v>19000</v>
      </c>
      <c r="L40" s="217" t="s">
        <v>26</v>
      </c>
      <c r="M40" s="217" t="str">
        <f t="shared" si="3"/>
        <v>3028</v>
      </c>
      <c r="N40" s="218">
        <f t="shared" si="4"/>
        <v>1102000</v>
      </c>
      <c r="O40" s="219">
        <v>1</v>
      </c>
      <c r="P40" s="220">
        <f t="shared" si="5"/>
        <v>1102000</v>
      </c>
      <c r="Q40" s="191"/>
    </row>
    <row r="41" spans="2:17" ht="20.100000000000001" customHeight="1">
      <c r="B41" s="181"/>
      <c r="C41" s="215">
        <v>32</v>
      </c>
      <c r="D41" s="216" t="s">
        <v>13</v>
      </c>
      <c r="E41" s="216" t="s">
        <v>2267</v>
      </c>
      <c r="F41" s="217">
        <f t="shared" si="8"/>
        <v>8</v>
      </c>
      <c r="G41" s="217">
        <f t="shared" si="1"/>
        <v>58</v>
      </c>
      <c r="H41" s="217">
        <v>30</v>
      </c>
      <c r="I41" s="218">
        <v>19000</v>
      </c>
      <c r="J41" s="217">
        <v>28</v>
      </c>
      <c r="K41" s="218">
        <f t="shared" si="2"/>
        <v>19000</v>
      </c>
      <c r="L41" s="217" t="s">
        <v>26</v>
      </c>
      <c r="M41" s="217" t="str">
        <f t="shared" si="3"/>
        <v>3028</v>
      </c>
      <c r="N41" s="218">
        <f t="shared" si="4"/>
        <v>1102000</v>
      </c>
      <c r="O41" s="219">
        <v>1</v>
      </c>
      <c r="P41" s="220">
        <f t="shared" si="5"/>
        <v>1102000</v>
      </c>
      <c r="Q41" s="191"/>
    </row>
    <row r="42" spans="2:17" ht="20.100000000000001" customHeight="1">
      <c r="B42" s="181"/>
      <c r="C42" s="215">
        <v>33</v>
      </c>
      <c r="D42" s="216" t="s">
        <v>13</v>
      </c>
      <c r="E42" s="216" t="s">
        <v>2268</v>
      </c>
      <c r="F42" s="217">
        <f t="shared" si="8"/>
        <v>18</v>
      </c>
      <c r="G42" s="217">
        <f t="shared" ref="G42:G72" si="11">VLOOKUP(E42,映前产品关联表,7,0)</f>
        <v>113</v>
      </c>
      <c r="H42" s="217">
        <v>30</v>
      </c>
      <c r="I42" s="218">
        <v>19000</v>
      </c>
      <c r="J42" s="217">
        <v>28</v>
      </c>
      <c r="K42" s="218">
        <f t="shared" ref="K42:K72" si="12">VLOOKUP(M42,影通天下刊例系数,2,0)*I42</f>
        <v>19000</v>
      </c>
      <c r="L42" s="217" t="s">
        <v>26</v>
      </c>
      <c r="M42" s="217" t="str">
        <f t="shared" ref="M42:M72" si="13">H42&amp;J42</f>
        <v>3028</v>
      </c>
      <c r="N42" s="218">
        <f t="shared" ref="N42:N72" si="14">I42*G42*VLOOKUP(M42,影通天下刊例系数,2,0)</f>
        <v>2147000</v>
      </c>
      <c r="O42" s="219">
        <v>1</v>
      </c>
      <c r="P42" s="220">
        <f t="shared" si="5"/>
        <v>2147000</v>
      </c>
      <c r="Q42" s="191"/>
    </row>
    <row r="43" spans="2:17" ht="20.100000000000001" customHeight="1">
      <c r="B43" s="181"/>
      <c r="C43" s="215">
        <v>34</v>
      </c>
      <c r="D43" s="216" t="s">
        <v>13</v>
      </c>
      <c r="E43" s="216" t="s">
        <v>2269</v>
      </c>
      <c r="F43" s="217">
        <f t="shared" si="8"/>
        <v>12</v>
      </c>
      <c r="G43" s="217">
        <f t="shared" si="11"/>
        <v>77</v>
      </c>
      <c r="H43" s="217">
        <v>30</v>
      </c>
      <c r="I43" s="218">
        <v>19000</v>
      </c>
      <c r="J43" s="217">
        <v>28</v>
      </c>
      <c r="K43" s="218">
        <f t="shared" si="12"/>
        <v>19000</v>
      </c>
      <c r="L43" s="217" t="s">
        <v>26</v>
      </c>
      <c r="M43" s="217" t="str">
        <f t="shared" si="13"/>
        <v>3028</v>
      </c>
      <c r="N43" s="218">
        <f t="shared" si="14"/>
        <v>1463000</v>
      </c>
      <c r="O43" s="219">
        <v>1</v>
      </c>
      <c r="P43" s="220">
        <f t="shared" si="5"/>
        <v>1463000</v>
      </c>
      <c r="Q43" s="191"/>
    </row>
    <row r="44" spans="2:17" ht="20.100000000000001" customHeight="1">
      <c r="B44" s="181"/>
      <c r="C44" s="215">
        <v>35</v>
      </c>
      <c r="D44" s="216" t="s">
        <v>13</v>
      </c>
      <c r="E44" s="216" t="s">
        <v>4544</v>
      </c>
      <c r="F44" s="217">
        <f t="shared" si="8"/>
        <v>6</v>
      </c>
      <c r="G44" s="217">
        <f t="shared" si="11"/>
        <v>45</v>
      </c>
      <c r="H44" s="217">
        <v>30</v>
      </c>
      <c r="I44" s="218">
        <v>19000</v>
      </c>
      <c r="J44" s="217">
        <v>28</v>
      </c>
      <c r="K44" s="218">
        <f t="shared" si="12"/>
        <v>19000</v>
      </c>
      <c r="L44" s="217" t="s">
        <v>26</v>
      </c>
      <c r="M44" s="217" t="str">
        <f t="shared" si="13"/>
        <v>3028</v>
      </c>
      <c r="N44" s="218">
        <f t="shared" si="14"/>
        <v>855000</v>
      </c>
      <c r="O44" s="219">
        <v>1</v>
      </c>
      <c r="P44" s="220">
        <f t="shared" si="5"/>
        <v>855000</v>
      </c>
      <c r="Q44" s="191"/>
    </row>
    <row r="45" spans="2:17" ht="20.100000000000001" customHeight="1">
      <c r="B45" s="181"/>
      <c r="C45" s="215">
        <v>36</v>
      </c>
      <c r="D45" s="216" t="s">
        <v>13</v>
      </c>
      <c r="E45" s="216" t="s">
        <v>5147</v>
      </c>
      <c r="F45" s="217">
        <f t="shared" si="8"/>
        <v>3</v>
      </c>
      <c r="G45" s="217">
        <f t="shared" si="11"/>
        <v>16</v>
      </c>
      <c r="H45" s="217">
        <v>30</v>
      </c>
      <c r="I45" s="218">
        <v>19000</v>
      </c>
      <c r="J45" s="217">
        <v>28</v>
      </c>
      <c r="K45" s="218">
        <f t="shared" si="12"/>
        <v>19000</v>
      </c>
      <c r="L45" s="217" t="s">
        <v>26</v>
      </c>
      <c r="M45" s="217" t="str">
        <f t="shared" si="13"/>
        <v>3028</v>
      </c>
      <c r="N45" s="218">
        <f t="shared" si="14"/>
        <v>304000</v>
      </c>
      <c r="O45" s="219">
        <v>1</v>
      </c>
      <c r="P45" s="220">
        <f t="shared" si="5"/>
        <v>304000</v>
      </c>
      <c r="Q45" s="191"/>
    </row>
    <row r="46" spans="2:17" ht="20.100000000000001" customHeight="1">
      <c r="B46" s="181"/>
      <c r="C46" s="215">
        <v>37</v>
      </c>
      <c r="D46" s="216" t="s">
        <v>13</v>
      </c>
      <c r="E46" s="216" t="s">
        <v>2270</v>
      </c>
      <c r="F46" s="217">
        <f t="shared" si="8"/>
        <v>11</v>
      </c>
      <c r="G46" s="217">
        <f t="shared" si="11"/>
        <v>67</v>
      </c>
      <c r="H46" s="217">
        <v>30</v>
      </c>
      <c r="I46" s="218">
        <v>19000</v>
      </c>
      <c r="J46" s="217">
        <v>28</v>
      </c>
      <c r="K46" s="218">
        <f t="shared" si="12"/>
        <v>19000</v>
      </c>
      <c r="L46" s="217" t="s">
        <v>26</v>
      </c>
      <c r="M46" s="217" t="str">
        <f t="shared" si="13"/>
        <v>3028</v>
      </c>
      <c r="N46" s="218">
        <f t="shared" si="14"/>
        <v>1273000</v>
      </c>
      <c r="O46" s="219">
        <v>1</v>
      </c>
      <c r="P46" s="220">
        <f t="shared" si="5"/>
        <v>1273000</v>
      </c>
      <c r="Q46" s="191"/>
    </row>
    <row r="47" spans="2:17" ht="20.100000000000001" customHeight="1">
      <c r="B47" s="181"/>
      <c r="C47" s="215">
        <v>38</v>
      </c>
      <c r="D47" s="216" t="s">
        <v>13</v>
      </c>
      <c r="E47" s="216" t="s">
        <v>2271</v>
      </c>
      <c r="F47" s="217">
        <f t="shared" si="8"/>
        <v>7</v>
      </c>
      <c r="G47" s="217">
        <f t="shared" si="11"/>
        <v>52</v>
      </c>
      <c r="H47" s="217">
        <v>30</v>
      </c>
      <c r="I47" s="218">
        <v>19000</v>
      </c>
      <c r="J47" s="217">
        <v>28</v>
      </c>
      <c r="K47" s="218">
        <f t="shared" si="12"/>
        <v>19000</v>
      </c>
      <c r="L47" s="217" t="s">
        <v>26</v>
      </c>
      <c r="M47" s="217" t="str">
        <f t="shared" si="13"/>
        <v>3028</v>
      </c>
      <c r="N47" s="218">
        <f t="shared" si="14"/>
        <v>988000</v>
      </c>
      <c r="O47" s="219">
        <v>1</v>
      </c>
      <c r="P47" s="220">
        <f t="shared" si="5"/>
        <v>988000</v>
      </c>
      <c r="Q47" s="191"/>
    </row>
    <row r="48" spans="2:17" ht="20.100000000000001" customHeight="1">
      <c r="B48" s="181"/>
      <c r="C48" s="215">
        <v>39</v>
      </c>
      <c r="D48" s="216" t="s">
        <v>13</v>
      </c>
      <c r="E48" s="216" t="s">
        <v>5278</v>
      </c>
      <c r="F48" s="217">
        <f t="shared" si="8"/>
        <v>4</v>
      </c>
      <c r="G48" s="217">
        <f t="shared" si="11"/>
        <v>25</v>
      </c>
      <c r="H48" s="217">
        <v>30</v>
      </c>
      <c r="I48" s="218">
        <v>19000</v>
      </c>
      <c r="J48" s="217">
        <v>28</v>
      </c>
      <c r="K48" s="218">
        <f t="shared" si="12"/>
        <v>19000</v>
      </c>
      <c r="L48" s="217" t="s">
        <v>26</v>
      </c>
      <c r="M48" s="217" t="str">
        <f t="shared" si="13"/>
        <v>3028</v>
      </c>
      <c r="N48" s="218">
        <f t="shared" si="14"/>
        <v>475000</v>
      </c>
      <c r="O48" s="219">
        <v>1</v>
      </c>
      <c r="P48" s="220">
        <f t="shared" si="5"/>
        <v>475000</v>
      </c>
      <c r="Q48" s="191"/>
    </row>
    <row r="49" spans="2:17" ht="20.100000000000001" customHeight="1">
      <c r="B49" s="181"/>
      <c r="C49" s="215">
        <v>40</v>
      </c>
      <c r="D49" s="216" t="s">
        <v>13</v>
      </c>
      <c r="E49" s="216" t="s">
        <v>4900</v>
      </c>
      <c r="F49" s="217">
        <f t="shared" si="8"/>
        <v>8</v>
      </c>
      <c r="G49" s="217">
        <f t="shared" si="11"/>
        <v>56</v>
      </c>
      <c r="H49" s="217">
        <v>30</v>
      </c>
      <c r="I49" s="218">
        <v>19000</v>
      </c>
      <c r="J49" s="217">
        <v>28</v>
      </c>
      <c r="K49" s="218">
        <f t="shared" si="12"/>
        <v>19000</v>
      </c>
      <c r="L49" s="217" t="s">
        <v>26</v>
      </c>
      <c r="M49" s="217" t="str">
        <f t="shared" si="13"/>
        <v>3028</v>
      </c>
      <c r="N49" s="218">
        <f t="shared" si="14"/>
        <v>1064000</v>
      </c>
      <c r="O49" s="219">
        <v>1</v>
      </c>
      <c r="P49" s="220">
        <f t="shared" si="5"/>
        <v>1064000</v>
      </c>
      <c r="Q49" s="191"/>
    </row>
    <row r="50" spans="2:17" ht="20.100000000000001" customHeight="1">
      <c r="B50" s="181"/>
      <c r="C50" s="215">
        <v>41</v>
      </c>
      <c r="D50" s="216" t="s">
        <v>13</v>
      </c>
      <c r="E50" s="216" t="s">
        <v>4903</v>
      </c>
      <c r="F50" s="217">
        <f t="shared" ref="F50" si="15">VLOOKUP(E50,映前产品关联表,2,0)</f>
        <v>6</v>
      </c>
      <c r="G50" s="217">
        <f t="shared" si="11"/>
        <v>37</v>
      </c>
      <c r="H50" s="217">
        <v>30</v>
      </c>
      <c r="I50" s="218">
        <v>19000</v>
      </c>
      <c r="J50" s="217">
        <v>28</v>
      </c>
      <c r="K50" s="218">
        <f t="shared" si="12"/>
        <v>19000</v>
      </c>
      <c r="L50" s="217" t="s">
        <v>26</v>
      </c>
      <c r="M50" s="217" t="str">
        <f t="shared" si="13"/>
        <v>3028</v>
      </c>
      <c r="N50" s="218">
        <f t="shared" si="14"/>
        <v>703000</v>
      </c>
      <c r="O50" s="219">
        <v>1</v>
      </c>
      <c r="P50" s="220">
        <f t="shared" si="5"/>
        <v>703000</v>
      </c>
      <c r="Q50" s="191"/>
    </row>
    <row r="51" spans="2:17" ht="20.100000000000001" customHeight="1">
      <c r="B51" s="181"/>
      <c r="C51" s="215">
        <v>42</v>
      </c>
      <c r="D51" s="216" t="s">
        <v>16</v>
      </c>
      <c r="E51" s="216" t="s">
        <v>2272</v>
      </c>
      <c r="F51" s="217">
        <f t="shared" ref="F51" si="16">VLOOKUP(E51,映前产品关联表,2,0)</f>
        <v>8</v>
      </c>
      <c r="G51" s="217">
        <f t="shared" si="11"/>
        <v>52</v>
      </c>
      <c r="H51" s="217">
        <v>30</v>
      </c>
      <c r="I51" s="218">
        <v>19000</v>
      </c>
      <c r="J51" s="217">
        <v>28</v>
      </c>
      <c r="K51" s="218">
        <f t="shared" si="12"/>
        <v>19000</v>
      </c>
      <c r="L51" s="217" t="s">
        <v>26</v>
      </c>
      <c r="M51" s="217" t="str">
        <f t="shared" si="13"/>
        <v>3028</v>
      </c>
      <c r="N51" s="218">
        <f t="shared" si="14"/>
        <v>988000</v>
      </c>
      <c r="O51" s="219">
        <v>1</v>
      </c>
      <c r="P51" s="220">
        <f t="shared" si="5"/>
        <v>988000</v>
      </c>
      <c r="Q51" s="191"/>
    </row>
    <row r="52" spans="2:17" ht="20.100000000000001" customHeight="1">
      <c r="B52" s="181"/>
      <c r="C52" s="215">
        <v>43</v>
      </c>
      <c r="D52" s="216" t="s">
        <v>16</v>
      </c>
      <c r="E52" s="216" t="s">
        <v>2273</v>
      </c>
      <c r="F52" s="217">
        <f t="shared" si="8"/>
        <v>6</v>
      </c>
      <c r="G52" s="217">
        <f t="shared" si="11"/>
        <v>41</v>
      </c>
      <c r="H52" s="217">
        <v>30</v>
      </c>
      <c r="I52" s="218">
        <v>19000</v>
      </c>
      <c r="J52" s="217">
        <v>28</v>
      </c>
      <c r="K52" s="218">
        <f t="shared" si="12"/>
        <v>19000</v>
      </c>
      <c r="L52" s="217" t="s">
        <v>26</v>
      </c>
      <c r="M52" s="217" t="str">
        <f t="shared" si="13"/>
        <v>3028</v>
      </c>
      <c r="N52" s="218">
        <f t="shared" si="14"/>
        <v>779000</v>
      </c>
      <c r="O52" s="219">
        <v>1</v>
      </c>
      <c r="P52" s="220">
        <f t="shared" si="5"/>
        <v>779000</v>
      </c>
      <c r="Q52" s="191"/>
    </row>
    <row r="53" spans="2:17" ht="20.100000000000001" customHeight="1">
      <c r="B53" s="181"/>
      <c r="C53" s="215">
        <v>44</v>
      </c>
      <c r="D53" s="216" t="s">
        <v>16</v>
      </c>
      <c r="E53" s="216" t="s">
        <v>5279</v>
      </c>
      <c r="F53" s="217">
        <f t="shared" si="8"/>
        <v>2</v>
      </c>
      <c r="G53" s="217">
        <f t="shared" si="11"/>
        <v>14</v>
      </c>
      <c r="H53" s="217">
        <v>30</v>
      </c>
      <c r="I53" s="218">
        <v>19000</v>
      </c>
      <c r="J53" s="217">
        <v>28</v>
      </c>
      <c r="K53" s="218">
        <f t="shared" si="12"/>
        <v>19000</v>
      </c>
      <c r="L53" s="217" t="s">
        <v>26</v>
      </c>
      <c r="M53" s="217" t="str">
        <f t="shared" si="13"/>
        <v>3028</v>
      </c>
      <c r="N53" s="218">
        <f t="shared" si="14"/>
        <v>266000</v>
      </c>
      <c r="O53" s="219">
        <v>1</v>
      </c>
      <c r="P53" s="220">
        <f t="shared" si="5"/>
        <v>266000</v>
      </c>
      <c r="Q53" s="191"/>
    </row>
    <row r="54" spans="2:17" ht="20.100000000000001" customHeight="1">
      <c r="B54" s="181"/>
      <c r="C54" s="215">
        <v>45</v>
      </c>
      <c r="D54" s="216" t="s">
        <v>16</v>
      </c>
      <c r="E54" s="216" t="s">
        <v>5280</v>
      </c>
      <c r="F54" s="217">
        <f t="shared" si="8"/>
        <v>3</v>
      </c>
      <c r="G54" s="217">
        <f t="shared" si="11"/>
        <v>21</v>
      </c>
      <c r="H54" s="217">
        <v>30</v>
      </c>
      <c r="I54" s="218">
        <v>19000</v>
      </c>
      <c r="J54" s="217">
        <v>28</v>
      </c>
      <c r="K54" s="218">
        <f t="shared" si="12"/>
        <v>19000</v>
      </c>
      <c r="L54" s="217" t="s">
        <v>26</v>
      </c>
      <c r="M54" s="217" t="str">
        <f t="shared" si="13"/>
        <v>3028</v>
      </c>
      <c r="N54" s="218">
        <f t="shared" si="14"/>
        <v>399000</v>
      </c>
      <c r="O54" s="219">
        <v>1</v>
      </c>
      <c r="P54" s="220">
        <f t="shared" si="5"/>
        <v>399000</v>
      </c>
      <c r="Q54" s="191"/>
    </row>
    <row r="55" spans="2:17" ht="20.100000000000001" customHeight="1">
      <c r="B55" s="181"/>
      <c r="C55" s="215">
        <v>46</v>
      </c>
      <c r="D55" s="216" t="s">
        <v>16</v>
      </c>
      <c r="E55" s="216" t="s">
        <v>5281</v>
      </c>
      <c r="F55" s="217">
        <f t="shared" si="8"/>
        <v>2</v>
      </c>
      <c r="G55" s="217">
        <f t="shared" si="11"/>
        <v>14</v>
      </c>
      <c r="H55" s="217">
        <v>30</v>
      </c>
      <c r="I55" s="218">
        <v>19000</v>
      </c>
      <c r="J55" s="217">
        <v>28</v>
      </c>
      <c r="K55" s="218">
        <f t="shared" si="12"/>
        <v>19000</v>
      </c>
      <c r="L55" s="217" t="s">
        <v>26</v>
      </c>
      <c r="M55" s="217" t="str">
        <f t="shared" si="13"/>
        <v>3028</v>
      </c>
      <c r="N55" s="218">
        <f t="shared" si="14"/>
        <v>266000</v>
      </c>
      <c r="O55" s="219">
        <v>1</v>
      </c>
      <c r="P55" s="220">
        <f t="shared" si="5"/>
        <v>266000</v>
      </c>
      <c r="Q55" s="191"/>
    </row>
    <row r="56" spans="2:17" ht="20.100000000000001" customHeight="1">
      <c r="B56" s="181"/>
      <c r="C56" s="215">
        <v>47</v>
      </c>
      <c r="D56" s="216" t="s">
        <v>16</v>
      </c>
      <c r="E56" s="216" t="s">
        <v>5282</v>
      </c>
      <c r="F56" s="217">
        <f t="shared" si="8"/>
        <v>1</v>
      </c>
      <c r="G56" s="217">
        <f t="shared" si="11"/>
        <v>6</v>
      </c>
      <c r="H56" s="217">
        <v>30</v>
      </c>
      <c r="I56" s="218">
        <v>19000</v>
      </c>
      <c r="J56" s="217">
        <v>28</v>
      </c>
      <c r="K56" s="218">
        <f t="shared" si="12"/>
        <v>19000</v>
      </c>
      <c r="L56" s="217" t="s">
        <v>26</v>
      </c>
      <c r="M56" s="217" t="str">
        <f t="shared" si="13"/>
        <v>3028</v>
      </c>
      <c r="N56" s="218">
        <f t="shared" si="14"/>
        <v>114000</v>
      </c>
      <c r="O56" s="219">
        <v>1</v>
      </c>
      <c r="P56" s="220">
        <f t="shared" si="5"/>
        <v>114000</v>
      </c>
      <c r="Q56" s="191"/>
    </row>
    <row r="57" spans="2:17" ht="20.100000000000001" customHeight="1">
      <c r="B57" s="181"/>
      <c r="C57" s="215">
        <v>48</v>
      </c>
      <c r="D57" s="216" t="s">
        <v>16</v>
      </c>
      <c r="E57" s="216" t="s">
        <v>5283</v>
      </c>
      <c r="F57" s="217">
        <f t="shared" ref="F57:F58" si="17">VLOOKUP(E57,映前产品关联表,2,0)</f>
        <v>2</v>
      </c>
      <c r="G57" s="217">
        <f t="shared" si="11"/>
        <v>11</v>
      </c>
      <c r="H57" s="217">
        <v>30</v>
      </c>
      <c r="I57" s="218">
        <v>19000</v>
      </c>
      <c r="J57" s="217">
        <v>28</v>
      </c>
      <c r="K57" s="218">
        <f t="shared" si="12"/>
        <v>19000</v>
      </c>
      <c r="L57" s="217" t="s">
        <v>26</v>
      </c>
      <c r="M57" s="217" t="str">
        <f t="shared" si="13"/>
        <v>3028</v>
      </c>
      <c r="N57" s="218">
        <f t="shared" si="14"/>
        <v>209000</v>
      </c>
      <c r="O57" s="219">
        <v>1</v>
      </c>
      <c r="P57" s="220">
        <f t="shared" si="5"/>
        <v>209000</v>
      </c>
      <c r="Q57" s="191"/>
    </row>
    <row r="58" spans="2:17" ht="20.100000000000001" customHeight="1">
      <c r="B58" s="181"/>
      <c r="C58" s="215">
        <v>49</v>
      </c>
      <c r="D58" s="216" t="s">
        <v>16</v>
      </c>
      <c r="E58" s="216" t="s">
        <v>5284</v>
      </c>
      <c r="F58" s="217">
        <f t="shared" si="17"/>
        <v>2</v>
      </c>
      <c r="G58" s="217">
        <f t="shared" si="11"/>
        <v>9</v>
      </c>
      <c r="H58" s="217">
        <v>30</v>
      </c>
      <c r="I58" s="218">
        <v>19000</v>
      </c>
      <c r="J58" s="217">
        <v>28</v>
      </c>
      <c r="K58" s="218">
        <f t="shared" si="12"/>
        <v>19000</v>
      </c>
      <c r="L58" s="217" t="s">
        <v>26</v>
      </c>
      <c r="M58" s="217" t="str">
        <f t="shared" si="13"/>
        <v>3028</v>
      </c>
      <c r="N58" s="218">
        <f t="shared" si="14"/>
        <v>171000</v>
      </c>
      <c r="O58" s="219">
        <v>1</v>
      </c>
      <c r="P58" s="220">
        <f t="shared" si="5"/>
        <v>171000</v>
      </c>
      <c r="Q58" s="191"/>
    </row>
    <row r="59" spans="2:17" ht="20.100000000000001" customHeight="1">
      <c r="B59" s="181"/>
      <c r="C59" s="215">
        <v>50</v>
      </c>
      <c r="D59" s="216" t="s">
        <v>16</v>
      </c>
      <c r="E59" s="216" t="s">
        <v>4590</v>
      </c>
      <c r="F59" s="217">
        <f t="shared" si="8"/>
        <v>5</v>
      </c>
      <c r="G59" s="217">
        <f t="shared" si="11"/>
        <v>34</v>
      </c>
      <c r="H59" s="217">
        <v>30</v>
      </c>
      <c r="I59" s="218">
        <v>19000</v>
      </c>
      <c r="J59" s="217">
        <v>28</v>
      </c>
      <c r="K59" s="218">
        <f t="shared" si="12"/>
        <v>19000</v>
      </c>
      <c r="L59" s="217" t="s">
        <v>26</v>
      </c>
      <c r="M59" s="217" t="str">
        <f t="shared" si="13"/>
        <v>3028</v>
      </c>
      <c r="N59" s="218">
        <f t="shared" si="14"/>
        <v>646000</v>
      </c>
      <c r="O59" s="219">
        <v>1</v>
      </c>
      <c r="P59" s="220">
        <f t="shared" si="5"/>
        <v>646000</v>
      </c>
      <c r="Q59" s="191"/>
    </row>
    <row r="60" spans="2:17" ht="20.100000000000001" customHeight="1">
      <c r="B60" s="181"/>
      <c r="C60" s="215">
        <v>51</v>
      </c>
      <c r="D60" s="216" t="s">
        <v>16</v>
      </c>
      <c r="E60" s="216" t="s">
        <v>2274</v>
      </c>
      <c r="F60" s="217">
        <f t="shared" si="8"/>
        <v>2</v>
      </c>
      <c r="G60" s="217">
        <f t="shared" si="11"/>
        <v>13</v>
      </c>
      <c r="H60" s="217">
        <v>30</v>
      </c>
      <c r="I60" s="218">
        <v>19000</v>
      </c>
      <c r="J60" s="217">
        <v>28</v>
      </c>
      <c r="K60" s="218">
        <f t="shared" si="12"/>
        <v>19000</v>
      </c>
      <c r="L60" s="217" t="s">
        <v>26</v>
      </c>
      <c r="M60" s="217" t="str">
        <f t="shared" si="13"/>
        <v>3028</v>
      </c>
      <c r="N60" s="218">
        <f t="shared" si="14"/>
        <v>247000</v>
      </c>
      <c r="O60" s="219">
        <v>1</v>
      </c>
      <c r="P60" s="220">
        <f t="shared" si="5"/>
        <v>247000</v>
      </c>
      <c r="Q60" s="191"/>
    </row>
    <row r="61" spans="2:17" ht="20.100000000000001" customHeight="1">
      <c r="B61" s="181"/>
      <c r="C61" s="215">
        <v>52</v>
      </c>
      <c r="D61" s="216" t="s">
        <v>16</v>
      </c>
      <c r="E61" s="216" t="s">
        <v>5285</v>
      </c>
      <c r="F61" s="217">
        <f t="shared" si="8"/>
        <v>1</v>
      </c>
      <c r="G61" s="217">
        <f t="shared" si="11"/>
        <v>4</v>
      </c>
      <c r="H61" s="217">
        <v>30</v>
      </c>
      <c r="I61" s="218">
        <v>19000</v>
      </c>
      <c r="J61" s="217">
        <v>28</v>
      </c>
      <c r="K61" s="218">
        <f t="shared" si="12"/>
        <v>19000</v>
      </c>
      <c r="L61" s="217" t="s">
        <v>26</v>
      </c>
      <c r="M61" s="217" t="str">
        <f t="shared" si="13"/>
        <v>3028</v>
      </c>
      <c r="N61" s="218">
        <f t="shared" si="14"/>
        <v>76000</v>
      </c>
      <c r="O61" s="219">
        <v>1</v>
      </c>
      <c r="P61" s="220">
        <f t="shared" si="5"/>
        <v>76000</v>
      </c>
      <c r="Q61" s="191"/>
    </row>
    <row r="62" spans="2:17" ht="20.100000000000001" customHeight="1">
      <c r="B62" s="181"/>
      <c r="C62" s="215">
        <v>53</v>
      </c>
      <c r="D62" s="216" t="s">
        <v>16</v>
      </c>
      <c r="E62" s="216" t="s">
        <v>2324</v>
      </c>
      <c r="F62" s="217">
        <f t="shared" si="8"/>
        <v>1</v>
      </c>
      <c r="G62" s="217">
        <f t="shared" si="11"/>
        <v>7</v>
      </c>
      <c r="H62" s="217">
        <v>30</v>
      </c>
      <c r="I62" s="218">
        <v>19000</v>
      </c>
      <c r="J62" s="217">
        <v>28</v>
      </c>
      <c r="K62" s="218">
        <f t="shared" si="12"/>
        <v>19000</v>
      </c>
      <c r="L62" s="217" t="s">
        <v>26</v>
      </c>
      <c r="M62" s="217" t="str">
        <f t="shared" si="13"/>
        <v>3028</v>
      </c>
      <c r="N62" s="218">
        <f t="shared" si="14"/>
        <v>133000</v>
      </c>
      <c r="O62" s="219">
        <v>1</v>
      </c>
      <c r="P62" s="220">
        <f t="shared" si="5"/>
        <v>133000</v>
      </c>
      <c r="Q62" s="191"/>
    </row>
    <row r="63" spans="2:17" ht="20.100000000000001" customHeight="1">
      <c r="B63" s="181"/>
      <c r="C63" s="215">
        <v>54</v>
      </c>
      <c r="D63" s="216" t="s">
        <v>16</v>
      </c>
      <c r="E63" s="216" t="s">
        <v>5286</v>
      </c>
      <c r="F63" s="217">
        <f t="shared" si="8"/>
        <v>1</v>
      </c>
      <c r="G63" s="217">
        <f t="shared" si="11"/>
        <v>6</v>
      </c>
      <c r="H63" s="217">
        <v>30</v>
      </c>
      <c r="I63" s="218">
        <v>19000</v>
      </c>
      <c r="J63" s="217">
        <v>28</v>
      </c>
      <c r="K63" s="218">
        <f t="shared" si="12"/>
        <v>19000</v>
      </c>
      <c r="L63" s="217" t="s">
        <v>26</v>
      </c>
      <c r="M63" s="217" t="str">
        <f t="shared" si="13"/>
        <v>3028</v>
      </c>
      <c r="N63" s="218">
        <f t="shared" si="14"/>
        <v>114000</v>
      </c>
      <c r="O63" s="219">
        <v>1</v>
      </c>
      <c r="P63" s="220">
        <f t="shared" ref="P63:P93" si="18">N63*O63</f>
        <v>114000</v>
      </c>
      <c r="Q63" s="191"/>
    </row>
    <row r="64" spans="2:17" ht="20.100000000000001" customHeight="1">
      <c r="B64" s="181"/>
      <c r="C64" s="215">
        <v>55</v>
      </c>
      <c r="D64" s="216" t="s">
        <v>16</v>
      </c>
      <c r="E64" s="216" t="s">
        <v>7178</v>
      </c>
      <c r="F64" s="217">
        <f t="shared" si="8"/>
        <v>1</v>
      </c>
      <c r="G64" s="217">
        <f t="shared" si="11"/>
        <v>6</v>
      </c>
      <c r="H64" s="217">
        <v>30</v>
      </c>
      <c r="I64" s="218">
        <v>19000</v>
      </c>
      <c r="J64" s="217">
        <v>28</v>
      </c>
      <c r="K64" s="218">
        <f t="shared" si="12"/>
        <v>19000</v>
      </c>
      <c r="L64" s="217" t="s">
        <v>26</v>
      </c>
      <c r="M64" s="217" t="str">
        <f t="shared" si="13"/>
        <v>3028</v>
      </c>
      <c r="N64" s="218">
        <f t="shared" si="14"/>
        <v>114000</v>
      </c>
      <c r="O64" s="219">
        <v>1</v>
      </c>
      <c r="P64" s="220">
        <f t="shared" si="18"/>
        <v>114000</v>
      </c>
      <c r="Q64" s="191"/>
    </row>
    <row r="65" spans="2:17" ht="20.100000000000001" customHeight="1">
      <c r="B65" s="181"/>
      <c r="C65" s="215">
        <v>56</v>
      </c>
      <c r="D65" s="216" t="s">
        <v>6</v>
      </c>
      <c r="E65" s="216" t="s">
        <v>5287</v>
      </c>
      <c r="F65" s="217">
        <f t="shared" si="8"/>
        <v>7</v>
      </c>
      <c r="G65" s="217">
        <f t="shared" si="11"/>
        <v>41</v>
      </c>
      <c r="H65" s="217">
        <v>30</v>
      </c>
      <c r="I65" s="218">
        <v>19000</v>
      </c>
      <c r="J65" s="217">
        <v>28</v>
      </c>
      <c r="K65" s="218">
        <f t="shared" si="12"/>
        <v>19000</v>
      </c>
      <c r="L65" s="217" t="s">
        <v>26</v>
      </c>
      <c r="M65" s="217" t="str">
        <f t="shared" si="13"/>
        <v>3028</v>
      </c>
      <c r="N65" s="218">
        <f t="shared" si="14"/>
        <v>779000</v>
      </c>
      <c r="O65" s="219">
        <v>1</v>
      </c>
      <c r="P65" s="220">
        <f t="shared" si="18"/>
        <v>779000</v>
      </c>
      <c r="Q65" s="191"/>
    </row>
    <row r="66" spans="2:17" ht="20.100000000000001" customHeight="1">
      <c r="B66" s="181"/>
      <c r="C66" s="215">
        <v>57</v>
      </c>
      <c r="D66" s="216" t="s">
        <v>6</v>
      </c>
      <c r="E66" s="216" t="s">
        <v>2275</v>
      </c>
      <c r="F66" s="217">
        <f t="shared" si="8"/>
        <v>24</v>
      </c>
      <c r="G66" s="217">
        <f t="shared" si="11"/>
        <v>159</v>
      </c>
      <c r="H66" s="217">
        <v>30</v>
      </c>
      <c r="I66" s="218">
        <v>19000</v>
      </c>
      <c r="J66" s="217">
        <v>28</v>
      </c>
      <c r="K66" s="218">
        <f t="shared" si="12"/>
        <v>19000</v>
      </c>
      <c r="L66" s="217" t="s">
        <v>26</v>
      </c>
      <c r="M66" s="217" t="str">
        <f t="shared" si="13"/>
        <v>3028</v>
      </c>
      <c r="N66" s="218">
        <f t="shared" si="14"/>
        <v>3021000</v>
      </c>
      <c r="O66" s="219">
        <v>1</v>
      </c>
      <c r="P66" s="220">
        <f t="shared" si="18"/>
        <v>3021000</v>
      </c>
      <c r="Q66" s="191"/>
    </row>
    <row r="67" spans="2:17" ht="20.100000000000001" customHeight="1">
      <c r="B67" s="181"/>
      <c r="C67" s="215">
        <v>58</v>
      </c>
      <c r="D67" s="216" t="s">
        <v>6</v>
      </c>
      <c r="E67" s="216" t="s">
        <v>5288</v>
      </c>
      <c r="F67" s="217">
        <f t="shared" si="8"/>
        <v>2</v>
      </c>
      <c r="G67" s="217">
        <f t="shared" si="11"/>
        <v>12</v>
      </c>
      <c r="H67" s="217">
        <v>30</v>
      </c>
      <c r="I67" s="218">
        <v>19000</v>
      </c>
      <c r="J67" s="217">
        <v>28</v>
      </c>
      <c r="K67" s="218">
        <f t="shared" si="12"/>
        <v>19000</v>
      </c>
      <c r="L67" s="217" t="s">
        <v>26</v>
      </c>
      <c r="M67" s="217" t="str">
        <f t="shared" si="13"/>
        <v>3028</v>
      </c>
      <c r="N67" s="218">
        <f t="shared" si="14"/>
        <v>228000</v>
      </c>
      <c r="O67" s="219">
        <v>1</v>
      </c>
      <c r="P67" s="220">
        <f t="shared" si="18"/>
        <v>228000</v>
      </c>
      <c r="Q67" s="191"/>
    </row>
    <row r="68" spans="2:17" ht="20.100000000000001" customHeight="1">
      <c r="B68" s="181"/>
      <c r="C68" s="215">
        <v>59</v>
      </c>
      <c r="D68" s="216" t="s">
        <v>6</v>
      </c>
      <c r="E68" s="216" t="s">
        <v>5289</v>
      </c>
      <c r="F68" s="217">
        <f t="shared" si="8"/>
        <v>2</v>
      </c>
      <c r="G68" s="217">
        <f t="shared" si="11"/>
        <v>17</v>
      </c>
      <c r="H68" s="217">
        <v>30</v>
      </c>
      <c r="I68" s="218">
        <v>19000</v>
      </c>
      <c r="J68" s="217">
        <v>28</v>
      </c>
      <c r="K68" s="218">
        <f t="shared" si="12"/>
        <v>19000</v>
      </c>
      <c r="L68" s="217" t="s">
        <v>26</v>
      </c>
      <c r="M68" s="217" t="str">
        <f t="shared" si="13"/>
        <v>3028</v>
      </c>
      <c r="N68" s="218">
        <f t="shared" si="14"/>
        <v>323000</v>
      </c>
      <c r="O68" s="219">
        <v>1</v>
      </c>
      <c r="P68" s="220">
        <f t="shared" si="18"/>
        <v>323000</v>
      </c>
      <c r="Q68" s="191"/>
    </row>
    <row r="69" spans="2:17" ht="20.100000000000001" customHeight="1">
      <c r="B69" s="181"/>
      <c r="C69" s="215">
        <v>60</v>
      </c>
      <c r="D69" s="216" t="s">
        <v>6</v>
      </c>
      <c r="E69" s="216" t="s">
        <v>3775</v>
      </c>
      <c r="F69" s="217">
        <f t="shared" si="8"/>
        <v>2</v>
      </c>
      <c r="G69" s="217">
        <f t="shared" si="11"/>
        <v>12</v>
      </c>
      <c r="H69" s="217">
        <v>30</v>
      </c>
      <c r="I69" s="218">
        <v>19000</v>
      </c>
      <c r="J69" s="217">
        <v>28</v>
      </c>
      <c r="K69" s="218">
        <f t="shared" si="12"/>
        <v>19000</v>
      </c>
      <c r="L69" s="217" t="s">
        <v>26</v>
      </c>
      <c r="M69" s="217" t="str">
        <f t="shared" si="13"/>
        <v>3028</v>
      </c>
      <c r="N69" s="218">
        <f t="shared" si="14"/>
        <v>228000</v>
      </c>
      <c r="O69" s="219">
        <v>1</v>
      </c>
      <c r="P69" s="220">
        <f t="shared" si="18"/>
        <v>228000</v>
      </c>
      <c r="Q69" s="191"/>
    </row>
    <row r="70" spans="2:17" ht="20.100000000000001" customHeight="1">
      <c r="B70" s="181"/>
      <c r="C70" s="215">
        <v>61</v>
      </c>
      <c r="D70" s="216" t="s">
        <v>6</v>
      </c>
      <c r="E70" s="216" t="s">
        <v>5290</v>
      </c>
      <c r="F70" s="217">
        <f t="shared" si="8"/>
        <v>3</v>
      </c>
      <c r="G70" s="217">
        <f t="shared" si="11"/>
        <v>17</v>
      </c>
      <c r="H70" s="217">
        <v>30</v>
      </c>
      <c r="I70" s="218">
        <v>19000</v>
      </c>
      <c r="J70" s="217">
        <v>28</v>
      </c>
      <c r="K70" s="218">
        <f t="shared" si="12"/>
        <v>19000</v>
      </c>
      <c r="L70" s="217" t="s">
        <v>26</v>
      </c>
      <c r="M70" s="217" t="str">
        <f t="shared" si="13"/>
        <v>3028</v>
      </c>
      <c r="N70" s="218">
        <f t="shared" si="14"/>
        <v>323000</v>
      </c>
      <c r="O70" s="219">
        <v>1</v>
      </c>
      <c r="P70" s="220">
        <f t="shared" si="18"/>
        <v>323000</v>
      </c>
      <c r="Q70" s="191"/>
    </row>
    <row r="71" spans="2:17" ht="20.100000000000001" customHeight="1">
      <c r="B71" s="181"/>
      <c r="C71" s="215">
        <v>62</v>
      </c>
      <c r="D71" s="216" t="s">
        <v>6</v>
      </c>
      <c r="E71" s="216" t="s">
        <v>4302</v>
      </c>
      <c r="F71" s="217">
        <f t="shared" ref="F71" si="19">VLOOKUP(E71,映前产品关联表,2,0)</f>
        <v>21</v>
      </c>
      <c r="G71" s="217">
        <f t="shared" si="11"/>
        <v>111</v>
      </c>
      <c r="H71" s="217">
        <v>30</v>
      </c>
      <c r="I71" s="218">
        <v>19000</v>
      </c>
      <c r="J71" s="217">
        <v>28</v>
      </c>
      <c r="K71" s="218">
        <f t="shared" si="12"/>
        <v>19000</v>
      </c>
      <c r="L71" s="217" t="s">
        <v>26</v>
      </c>
      <c r="M71" s="217" t="str">
        <f t="shared" si="13"/>
        <v>3028</v>
      </c>
      <c r="N71" s="218">
        <f t="shared" si="14"/>
        <v>2109000</v>
      </c>
      <c r="O71" s="219">
        <v>1</v>
      </c>
      <c r="P71" s="220">
        <f t="shared" si="18"/>
        <v>2109000</v>
      </c>
      <c r="Q71" s="191"/>
    </row>
    <row r="72" spans="2:17" ht="20.100000000000001" customHeight="1">
      <c r="B72" s="181"/>
      <c r="C72" s="215">
        <v>63</v>
      </c>
      <c r="D72" s="216" t="s">
        <v>6</v>
      </c>
      <c r="E72" s="216" t="s">
        <v>4549</v>
      </c>
      <c r="F72" s="217">
        <f t="shared" si="8"/>
        <v>4</v>
      </c>
      <c r="G72" s="217">
        <f t="shared" si="11"/>
        <v>24</v>
      </c>
      <c r="H72" s="217">
        <v>30</v>
      </c>
      <c r="I72" s="218">
        <v>19000</v>
      </c>
      <c r="J72" s="217">
        <v>28</v>
      </c>
      <c r="K72" s="218">
        <f t="shared" si="12"/>
        <v>19000</v>
      </c>
      <c r="L72" s="217" t="s">
        <v>26</v>
      </c>
      <c r="M72" s="217" t="str">
        <f t="shared" si="13"/>
        <v>3028</v>
      </c>
      <c r="N72" s="218">
        <f t="shared" si="14"/>
        <v>456000</v>
      </c>
      <c r="O72" s="219">
        <v>1</v>
      </c>
      <c r="P72" s="220">
        <f t="shared" si="18"/>
        <v>456000</v>
      </c>
      <c r="Q72" s="191"/>
    </row>
    <row r="73" spans="2:17" ht="20.100000000000001" customHeight="1">
      <c r="B73" s="181"/>
      <c r="C73" s="215">
        <v>64</v>
      </c>
      <c r="D73" s="216" t="s">
        <v>6</v>
      </c>
      <c r="E73" s="216" t="s">
        <v>5291</v>
      </c>
      <c r="F73" s="217">
        <f t="shared" ref="F73" si="20">VLOOKUP(E73,映前产品关联表,2,0)</f>
        <v>1</v>
      </c>
      <c r="G73" s="217">
        <f t="shared" ref="G73:G99" si="21">VLOOKUP(E73,映前产品关联表,7,0)</f>
        <v>6</v>
      </c>
      <c r="H73" s="217">
        <v>30</v>
      </c>
      <c r="I73" s="218">
        <v>19000</v>
      </c>
      <c r="J73" s="217">
        <v>28</v>
      </c>
      <c r="K73" s="218">
        <f t="shared" ref="K73:K99" si="22">VLOOKUP(M73,影通天下刊例系数,2,0)*I73</f>
        <v>19000</v>
      </c>
      <c r="L73" s="217" t="s">
        <v>26</v>
      </c>
      <c r="M73" s="217" t="str">
        <f t="shared" ref="M73:M99" si="23">H73&amp;J73</f>
        <v>3028</v>
      </c>
      <c r="N73" s="218">
        <f t="shared" ref="N73:N99" si="24">I73*G73*VLOOKUP(M73,影通天下刊例系数,2,0)</f>
        <v>114000</v>
      </c>
      <c r="O73" s="219">
        <v>1</v>
      </c>
      <c r="P73" s="220">
        <f t="shared" ref="P73" si="25">N73*O73</f>
        <v>114000</v>
      </c>
      <c r="Q73" s="191"/>
    </row>
    <row r="74" spans="2:17" ht="20.100000000000001" customHeight="1">
      <c r="B74" s="181"/>
      <c r="C74" s="215">
        <v>65</v>
      </c>
      <c r="D74" s="216" t="s">
        <v>6</v>
      </c>
      <c r="E74" s="216" t="s">
        <v>5292</v>
      </c>
      <c r="F74" s="217">
        <f t="shared" ref="F74:F97" si="26">VLOOKUP(E74,映前产品关联表,2,0)</f>
        <v>2</v>
      </c>
      <c r="G74" s="217">
        <f t="shared" si="21"/>
        <v>13</v>
      </c>
      <c r="H74" s="217">
        <v>30</v>
      </c>
      <c r="I74" s="218">
        <v>19000</v>
      </c>
      <c r="J74" s="217">
        <v>28</v>
      </c>
      <c r="K74" s="218">
        <f t="shared" si="22"/>
        <v>19000</v>
      </c>
      <c r="L74" s="217" t="s">
        <v>26</v>
      </c>
      <c r="M74" s="217" t="str">
        <f t="shared" si="23"/>
        <v>3028</v>
      </c>
      <c r="N74" s="218">
        <f t="shared" si="24"/>
        <v>247000</v>
      </c>
      <c r="O74" s="219">
        <v>1</v>
      </c>
      <c r="P74" s="220">
        <f t="shared" si="18"/>
        <v>247000</v>
      </c>
      <c r="Q74" s="191"/>
    </row>
    <row r="75" spans="2:17" ht="20.100000000000001" customHeight="1">
      <c r="B75" s="181"/>
      <c r="C75" s="215">
        <v>66</v>
      </c>
      <c r="D75" s="216" t="s">
        <v>6</v>
      </c>
      <c r="E75" s="216" t="s">
        <v>4639</v>
      </c>
      <c r="F75" s="217">
        <f t="shared" si="26"/>
        <v>3</v>
      </c>
      <c r="G75" s="217">
        <f t="shared" si="21"/>
        <v>17</v>
      </c>
      <c r="H75" s="217">
        <v>30</v>
      </c>
      <c r="I75" s="218">
        <v>19000</v>
      </c>
      <c r="J75" s="217">
        <v>28</v>
      </c>
      <c r="K75" s="218">
        <f t="shared" si="22"/>
        <v>19000</v>
      </c>
      <c r="L75" s="217" t="s">
        <v>26</v>
      </c>
      <c r="M75" s="217" t="str">
        <f t="shared" si="23"/>
        <v>3028</v>
      </c>
      <c r="N75" s="218">
        <f t="shared" si="24"/>
        <v>323000</v>
      </c>
      <c r="O75" s="219">
        <v>1</v>
      </c>
      <c r="P75" s="220">
        <f t="shared" si="18"/>
        <v>323000</v>
      </c>
      <c r="Q75" s="191"/>
    </row>
    <row r="76" spans="2:17" ht="20.100000000000001" customHeight="1">
      <c r="B76" s="181"/>
      <c r="C76" s="215">
        <v>67</v>
      </c>
      <c r="D76" s="216" t="s">
        <v>6</v>
      </c>
      <c r="E76" s="216" t="s">
        <v>6819</v>
      </c>
      <c r="F76" s="217">
        <f t="shared" si="26"/>
        <v>1</v>
      </c>
      <c r="G76" s="217">
        <f t="shared" si="21"/>
        <v>8</v>
      </c>
      <c r="H76" s="217">
        <v>30</v>
      </c>
      <c r="I76" s="218">
        <v>19000</v>
      </c>
      <c r="J76" s="217">
        <v>28</v>
      </c>
      <c r="K76" s="218">
        <f t="shared" si="22"/>
        <v>19000</v>
      </c>
      <c r="L76" s="217" t="s">
        <v>26</v>
      </c>
      <c r="M76" s="217" t="str">
        <f t="shared" si="23"/>
        <v>3028</v>
      </c>
      <c r="N76" s="218">
        <f t="shared" si="24"/>
        <v>152000</v>
      </c>
      <c r="O76" s="219">
        <v>1</v>
      </c>
      <c r="P76" s="220">
        <f t="shared" si="18"/>
        <v>152000</v>
      </c>
      <c r="Q76" s="191"/>
    </row>
    <row r="77" spans="2:17" ht="20.100000000000001" customHeight="1">
      <c r="B77" s="181"/>
      <c r="C77" s="215">
        <v>68</v>
      </c>
      <c r="D77" s="216" t="s">
        <v>14</v>
      </c>
      <c r="E77" s="216" t="s">
        <v>2276</v>
      </c>
      <c r="F77" s="217">
        <f t="shared" si="26"/>
        <v>2</v>
      </c>
      <c r="G77" s="217">
        <f t="shared" si="21"/>
        <v>13</v>
      </c>
      <c r="H77" s="217">
        <v>30</v>
      </c>
      <c r="I77" s="218">
        <v>19000</v>
      </c>
      <c r="J77" s="217">
        <v>28</v>
      </c>
      <c r="K77" s="218">
        <f t="shared" si="22"/>
        <v>19000</v>
      </c>
      <c r="L77" s="217" t="s">
        <v>26</v>
      </c>
      <c r="M77" s="217" t="str">
        <f t="shared" si="23"/>
        <v>3028</v>
      </c>
      <c r="N77" s="218">
        <f t="shared" si="24"/>
        <v>247000</v>
      </c>
      <c r="O77" s="219">
        <v>1</v>
      </c>
      <c r="P77" s="220">
        <f t="shared" si="18"/>
        <v>247000</v>
      </c>
      <c r="Q77" s="191"/>
    </row>
    <row r="78" spans="2:17" ht="20.100000000000001" customHeight="1">
      <c r="B78" s="181"/>
      <c r="C78" s="215">
        <v>69</v>
      </c>
      <c r="D78" s="216" t="s">
        <v>14</v>
      </c>
      <c r="E78" s="216" t="s">
        <v>5293</v>
      </c>
      <c r="F78" s="217">
        <f t="shared" si="26"/>
        <v>1</v>
      </c>
      <c r="G78" s="217">
        <f t="shared" si="21"/>
        <v>6</v>
      </c>
      <c r="H78" s="217">
        <v>30</v>
      </c>
      <c r="I78" s="218">
        <v>19000</v>
      </c>
      <c r="J78" s="217">
        <v>28</v>
      </c>
      <c r="K78" s="218">
        <f t="shared" si="22"/>
        <v>19000</v>
      </c>
      <c r="L78" s="217" t="s">
        <v>26</v>
      </c>
      <c r="M78" s="217" t="str">
        <f t="shared" si="23"/>
        <v>3028</v>
      </c>
      <c r="N78" s="218">
        <f t="shared" si="24"/>
        <v>114000</v>
      </c>
      <c r="O78" s="219">
        <v>1</v>
      </c>
      <c r="P78" s="220">
        <f t="shared" si="18"/>
        <v>114000</v>
      </c>
      <c r="Q78" s="191"/>
    </row>
    <row r="79" spans="2:17" ht="20.100000000000001" customHeight="1">
      <c r="B79" s="181"/>
      <c r="C79" s="215">
        <v>70</v>
      </c>
      <c r="D79" s="216" t="s">
        <v>14</v>
      </c>
      <c r="E79" s="216" t="s">
        <v>5294</v>
      </c>
      <c r="F79" s="217">
        <f t="shared" si="26"/>
        <v>1</v>
      </c>
      <c r="G79" s="217">
        <f t="shared" si="21"/>
        <v>9</v>
      </c>
      <c r="H79" s="217">
        <v>30</v>
      </c>
      <c r="I79" s="218">
        <v>19000</v>
      </c>
      <c r="J79" s="217">
        <v>28</v>
      </c>
      <c r="K79" s="218">
        <f t="shared" si="22"/>
        <v>19000</v>
      </c>
      <c r="L79" s="217" t="s">
        <v>26</v>
      </c>
      <c r="M79" s="217" t="str">
        <f t="shared" si="23"/>
        <v>3028</v>
      </c>
      <c r="N79" s="218">
        <f t="shared" si="24"/>
        <v>171000</v>
      </c>
      <c r="O79" s="219">
        <v>1</v>
      </c>
      <c r="P79" s="220">
        <f t="shared" si="18"/>
        <v>171000</v>
      </c>
      <c r="Q79" s="191"/>
    </row>
    <row r="80" spans="2:17" ht="20.100000000000001" customHeight="1">
      <c r="B80" s="181"/>
      <c r="C80" s="215">
        <v>71</v>
      </c>
      <c r="D80" s="216" t="s">
        <v>14</v>
      </c>
      <c r="E80" s="216" t="s">
        <v>5180</v>
      </c>
      <c r="F80" s="217">
        <f t="shared" si="26"/>
        <v>1</v>
      </c>
      <c r="G80" s="217">
        <f t="shared" si="21"/>
        <v>7</v>
      </c>
      <c r="H80" s="217">
        <v>30</v>
      </c>
      <c r="I80" s="218">
        <v>19000</v>
      </c>
      <c r="J80" s="217">
        <v>28</v>
      </c>
      <c r="K80" s="218">
        <f t="shared" si="22"/>
        <v>19000</v>
      </c>
      <c r="L80" s="217" t="s">
        <v>26</v>
      </c>
      <c r="M80" s="217" t="str">
        <f t="shared" si="23"/>
        <v>3028</v>
      </c>
      <c r="N80" s="218">
        <f t="shared" si="24"/>
        <v>133000</v>
      </c>
      <c r="O80" s="219">
        <v>1</v>
      </c>
      <c r="P80" s="220">
        <f t="shared" si="18"/>
        <v>133000</v>
      </c>
      <c r="Q80" s="191"/>
    </row>
    <row r="81" spans="2:17" ht="20.100000000000001" customHeight="1">
      <c r="B81" s="181"/>
      <c r="C81" s="215">
        <v>72</v>
      </c>
      <c r="D81" s="216" t="s">
        <v>14</v>
      </c>
      <c r="E81" s="216" t="s">
        <v>7331</v>
      </c>
      <c r="F81" s="217">
        <f t="shared" si="26"/>
        <v>1</v>
      </c>
      <c r="G81" s="217">
        <f t="shared" si="21"/>
        <v>6</v>
      </c>
      <c r="H81" s="217">
        <v>30</v>
      </c>
      <c r="I81" s="218">
        <v>19000</v>
      </c>
      <c r="J81" s="217">
        <v>28</v>
      </c>
      <c r="K81" s="218">
        <f t="shared" si="22"/>
        <v>19000</v>
      </c>
      <c r="L81" s="217" t="s">
        <v>26</v>
      </c>
      <c r="M81" s="217" t="str">
        <f t="shared" si="23"/>
        <v>3028</v>
      </c>
      <c r="N81" s="218">
        <f t="shared" si="24"/>
        <v>114000</v>
      </c>
      <c r="O81" s="219">
        <v>1</v>
      </c>
      <c r="P81" s="220">
        <f t="shared" si="18"/>
        <v>114000</v>
      </c>
      <c r="Q81" s="191"/>
    </row>
    <row r="82" spans="2:17" ht="20.100000000000001" customHeight="1">
      <c r="B82" s="181"/>
      <c r="C82" s="215">
        <v>73</v>
      </c>
      <c r="D82" s="216" t="s">
        <v>17</v>
      </c>
      <c r="E82" s="216" t="s">
        <v>5210</v>
      </c>
      <c r="F82" s="217">
        <f t="shared" si="26"/>
        <v>5</v>
      </c>
      <c r="G82" s="217">
        <f t="shared" si="21"/>
        <v>31</v>
      </c>
      <c r="H82" s="217">
        <v>30</v>
      </c>
      <c r="I82" s="218">
        <v>19000</v>
      </c>
      <c r="J82" s="217">
        <v>28</v>
      </c>
      <c r="K82" s="218">
        <f t="shared" si="22"/>
        <v>19000</v>
      </c>
      <c r="L82" s="217" t="s">
        <v>26</v>
      </c>
      <c r="M82" s="217" t="str">
        <f t="shared" si="23"/>
        <v>3028</v>
      </c>
      <c r="N82" s="218">
        <f t="shared" si="24"/>
        <v>589000</v>
      </c>
      <c r="O82" s="219">
        <v>1</v>
      </c>
      <c r="P82" s="220">
        <f t="shared" si="18"/>
        <v>589000</v>
      </c>
      <c r="Q82" s="191"/>
    </row>
    <row r="83" spans="2:17" ht="20.100000000000001" customHeight="1">
      <c r="B83" s="181"/>
      <c r="C83" s="215">
        <v>74</v>
      </c>
      <c r="D83" s="216" t="s">
        <v>17</v>
      </c>
      <c r="E83" s="216" t="s">
        <v>5296</v>
      </c>
      <c r="F83" s="217">
        <f t="shared" si="26"/>
        <v>2</v>
      </c>
      <c r="G83" s="217">
        <f t="shared" si="21"/>
        <v>13</v>
      </c>
      <c r="H83" s="217">
        <v>30</v>
      </c>
      <c r="I83" s="218">
        <v>19000</v>
      </c>
      <c r="J83" s="217">
        <v>28</v>
      </c>
      <c r="K83" s="218">
        <f t="shared" si="22"/>
        <v>19000</v>
      </c>
      <c r="L83" s="217" t="s">
        <v>26</v>
      </c>
      <c r="M83" s="217" t="str">
        <f t="shared" si="23"/>
        <v>3028</v>
      </c>
      <c r="N83" s="218">
        <f t="shared" si="24"/>
        <v>247000</v>
      </c>
      <c r="O83" s="219">
        <v>1</v>
      </c>
      <c r="P83" s="220">
        <f t="shared" si="18"/>
        <v>247000</v>
      </c>
      <c r="Q83" s="191"/>
    </row>
    <row r="84" spans="2:17" ht="20.100000000000001" customHeight="1">
      <c r="B84" s="181"/>
      <c r="C84" s="215">
        <v>75</v>
      </c>
      <c r="D84" s="216" t="s">
        <v>17</v>
      </c>
      <c r="E84" s="216" t="s">
        <v>5297</v>
      </c>
      <c r="F84" s="217">
        <f t="shared" si="26"/>
        <v>4</v>
      </c>
      <c r="G84" s="217">
        <f t="shared" si="21"/>
        <v>27</v>
      </c>
      <c r="H84" s="217">
        <v>30</v>
      </c>
      <c r="I84" s="218">
        <v>19000</v>
      </c>
      <c r="J84" s="217">
        <v>28</v>
      </c>
      <c r="K84" s="218">
        <f t="shared" si="22"/>
        <v>19000</v>
      </c>
      <c r="L84" s="217" t="s">
        <v>26</v>
      </c>
      <c r="M84" s="217" t="str">
        <f t="shared" si="23"/>
        <v>3028</v>
      </c>
      <c r="N84" s="218">
        <f t="shared" si="24"/>
        <v>513000</v>
      </c>
      <c r="O84" s="219">
        <v>1</v>
      </c>
      <c r="P84" s="220">
        <f t="shared" si="18"/>
        <v>513000</v>
      </c>
      <c r="Q84" s="191"/>
    </row>
    <row r="85" spans="2:17" ht="20.100000000000001" customHeight="1">
      <c r="B85" s="181"/>
      <c r="C85" s="215">
        <v>76</v>
      </c>
      <c r="D85" s="216" t="s">
        <v>17</v>
      </c>
      <c r="E85" s="216" t="s">
        <v>5298</v>
      </c>
      <c r="F85" s="217">
        <f t="shared" si="26"/>
        <v>1</v>
      </c>
      <c r="G85" s="217">
        <f t="shared" si="21"/>
        <v>6</v>
      </c>
      <c r="H85" s="217">
        <v>30</v>
      </c>
      <c r="I85" s="218">
        <v>19000</v>
      </c>
      <c r="J85" s="217">
        <v>28</v>
      </c>
      <c r="K85" s="218">
        <f t="shared" si="22"/>
        <v>19000</v>
      </c>
      <c r="L85" s="217" t="s">
        <v>26</v>
      </c>
      <c r="M85" s="217" t="str">
        <f t="shared" si="23"/>
        <v>3028</v>
      </c>
      <c r="N85" s="218">
        <f t="shared" si="24"/>
        <v>114000</v>
      </c>
      <c r="O85" s="219">
        <v>1</v>
      </c>
      <c r="P85" s="220">
        <f t="shared" si="18"/>
        <v>114000</v>
      </c>
      <c r="Q85" s="191"/>
    </row>
    <row r="86" spans="2:17" ht="20.100000000000001" customHeight="1">
      <c r="B86" s="181"/>
      <c r="C86" s="215">
        <v>77</v>
      </c>
      <c r="D86" s="216" t="s">
        <v>17</v>
      </c>
      <c r="E86" s="216" t="s">
        <v>2277</v>
      </c>
      <c r="F86" s="217">
        <f t="shared" ref="F86" si="27">VLOOKUP(E86,映前产品关联表,2,0)</f>
        <v>1</v>
      </c>
      <c r="G86" s="217">
        <f t="shared" si="21"/>
        <v>6</v>
      </c>
      <c r="H86" s="217">
        <v>30</v>
      </c>
      <c r="I86" s="218">
        <v>19000</v>
      </c>
      <c r="J86" s="217">
        <v>28</v>
      </c>
      <c r="K86" s="218">
        <f t="shared" si="22"/>
        <v>19000</v>
      </c>
      <c r="L86" s="217" t="s">
        <v>26</v>
      </c>
      <c r="M86" s="217" t="str">
        <f t="shared" si="23"/>
        <v>3028</v>
      </c>
      <c r="N86" s="218">
        <f t="shared" si="24"/>
        <v>114000</v>
      </c>
      <c r="O86" s="219">
        <v>1</v>
      </c>
      <c r="P86" s="220">
        <f t="shared" ref="P86" si="28">N86*O86</f>
        <v>114000</v>
      </c>
      <c r="Q86" s="191"/>
    </row>
    <row r="87" spans="2:17" ht="20.100000000000001" customHeight="1">
      <c r="B87" s="181"/>
      <c r="C87" s="215">
        <v>78</v>
      </c>
      <c r="D87" s="216" t="s">
        <v>17</v>
      </c>
      <c r="E87" s="216" t="s">
        <v>5299</v>
      </c>
      <c r="F87" s="217">
        <f t="shared" si="26"/>
        <v>2</v>
      </c>
      <c r="G87" s="217">
        <f t="shared" si="21"/>
        <v>10</v>
      </c>
      <c r="H87" s="217">
        <v>30</v>
      </c>
      <c r="I87" s="218">
        <v>19000</v>
      </c>
      <c r="J87" s="217">
        <v>28</v>
      </c>
      <c r="K87" s="218">
        <f t="shared" si="22"/>
        <v>19000</v>
      </c>
      <c r="L87" s="217" t="s">
        <v>26</v>
      </c>
      <c r="M87" s="217" t="str">
        <f t="shared" si="23"/>
        <v>3028</v>
      </c>
      <c r="N87" s="218">
        <f t="shared" si="24"/>
        <v>190000</v>
      </c>
      <c r="O87" s="219">
        <v>1</v>
      </c>
      <c r="P87" s="220">
        <f t="shared" si="18"/>
        <v>190000</v>
      </c>
      <c r="Q87" s="191"/>
    </row>
    <row r="88" spans="2:17" ht="20.100000000000001" customHeight="1">
      <c r="B88" s="181"/>
      <c r="C88" s="215">
        <v>79</v>
      </c>
      <c r="D88" s="216" t="s">
        <v>17</v>
      </c>
      <c r="E88" s="216" t="s">
        <v>5300</v>
      </c>
      <c r="F88" s="217">
        <f t="shared" si="26"/>
        <v>1</v>
      </c>
      <c r="G88" s="217">
        <f t="shared" si="21"/>
        <v>4</v>
      </c>
      <c r="H88" s="217">
        <v>30</v>
      </c>
      <c r="I88" s="218">
        <v>19000</v>
      </c>
      <c r="J88" s="217">
        <v>28</v>
      </c>
      <c r="K88" s="218">
        <f t="shared" si="22"/>
        <v>19000</v>
      </c>
      <c r="L88" s="217" t="s">
        <v>26</v>
      </c>
      <c r="M88" s="217" t="str">
        <f t="shared" si="23"/>
        <v>3028</v>
      </c>
      <c r="N88" s="218">
        <f t="shared" si="24"/>
        <v>76000</v>
      </c>
      <c r="O88" s="219">
        <v>1</v>
      </c>
      <c r="P88" s="220">
        <f t="shared" si="18"/>
        <v>76000</v>
      </c>
      <c r="Q88" s="191"/>
    </row>
    <row r="89" spans="2:17" ht="20.100000000000001" customHeight="1">
      <c r="B89" s="181"/>
      <c r="C89" s="215">
        <v>80</v>
      </c>
      <c r="D89" s="216" t="s">
        <v>17</v>
      </c>
      <c r="E89" s="216" t="s">
        <v>5301</v>
      </c>
      <c r="F89" s="217">
        <f t="shared" si="26"/>
        <v>1</v>
      </c>
      <c r="G89" s="217">
        <f t="shared" si="21"/>
        <v>7</v>
      </c>
      <c r="H89" s="217">
        <v>30</v>
      </c>
      <c r="I89" s="218">
        <v>19000</v>
      </c>
      <c r="J89" s="217">
        <v>28</v>
      </c>
      <c r="K89" s="218">
        <f t="shared" si="22"/>
        <v>19000</v>
      </c>
      <c r="L89" s="217" t="s">
        <v>26</v>
      </c>
      <c r="M89" s="217" t="str">
        <f t="shared" si="23"/>
        <v>3028</v>
      </c>
      <c r="N89" s="218">
        <f t="shared" si="24"/>
        <v>133000</v>
      </c>
      <c r="O89" s="219">
        <v>1</v>
      </c>
      <c r="P89" s="220">
        <f t="shared" si="18"/>
        <v>133000</v>
      </c>
      <c r="Q89" s="191"/>
    </row>
    <row r="90" spans="2:17" ht="20.100000000000001" customHeight="1">
      <c r="B90" s="181"/>
      <c r="C90" s="215">
        <v>81</v>
      </c>
      <c r="D90" s="216" t="s">
        <v>17</v>
      </c>
      <c r="E90" s="216" t="s">
        <v>5837</v>
      </c>
      <c r="F90" s="217">
        <f t="shared" si="26"/>
        <v>1</v>
      </c>
      <c r="G90" s="217">
        <f t="shared" si="21"/>
        <v>9</v>
      </c>
      <c r="H90" s="217">
        <v>30</v>
      </c>
      <c r="I90" s="218">
        <v>19000</v>
      </c>
      <c r="J90" s="217">
        <v>28</v>
      </c>
      <c r="K90" s="218">
        <f t="shared" si="22"/>
        <v>19000</v>
      </c>
      <c r="L90" s="217" t="s">
        <v>26</v>
      </c>
      <c r="M90" s="217" t="str">
        <f t="shared" si="23"/>
        <v>3028</v>
      </c>
      <c r="N90" s="218">
        <f t="shared" si="24"/>
        <v>171000</v>
      </c>
      <c r="O90" s="219">
        <v>1</v>
      </c>
      <c r="P90" s="220">
        <f t="shared" si="18"/>
        <v>171000</v>
      </c>
      <c r="Q90" s="191"/>
    </row>
    <row r="91" spans="2:17" ht="20.100000000000001" customHeight="1">
      <c r="B91" s="181"/>
      <c r="C91" s="215">
        <v>82</v>
      </c>
      <c r="D91" s="216" t="s">
        <v>4304</v>
      </c>
      <c r="E91" s="216" t="s">
        <v>5302</v>
      </c>
      <c r="F91" s="217">
        <f t="shared" si="26"/>
        <v>3</v>
      </c>
      <c r="G91" s="217">
        <f t="shared" si="21"/>
        <v>19</v>
      </c>
      <c r="H91" s="217">
        <v>30</v>
      </c>
      <c r="I91" s="218">
        <v>19000</v>
      </c>
      <c r="J91" s="217">
        <v>28</v>
      </c>
      <c r="K91" s="218">
        <f t="shared" si="22"/>
        <v>19000</v>
      </c>
      <c r="L91" s="217" t="s">
        <v>26</v>
      </c>
      <c r="M91" s="217" t="str">
        <f t="shared" si="23"/>
        <v>3028</v>
      </c>
      <c r="N91" s="218">
        <f t="shared" si="24"/>
        <v>361000</v>
      </c>
      <c r="O91" s="219">
        <v>1</v>
      </c>
      <c r="P91" s="220">
        <f t="shared" si="18"/>
        <v>361000</v>
      </c>
      <c r="Q91" s="191"/>
    </row>
    <row r="92" spans="2:17" ht="20.100000000000001" customHeight="1">
      <c r="B92" s="181"/>
      <c r="C92" s="215">
        <v>83</v>
      </c>
      <c r="D92" s="216" t="s">
        <v>4304</v>
      </c>
      <c r="E92" s="216" t="s">
        <v>5303</v>
      </c>
      <c r="F92" s="217">
        <f t="shared" si="26"/>
        <v>4</v>
      </c>
      <c r="G92" s="217">
        <f t="shared" si="21"/>
        <v>23</v>
      </c>
      <c r="H92" s="217">
        <v>30</v>
      </c>
      <c r="I92" s="218">
        <v>19000</v>
      </c>
      <c r="J92" s="217">
        <v>28</v>
      </c>
      <c r="K92" s="218">
        <f t="shared" si="22"/>
        <v>19000</v>
      </c>
      <c r="L92" s="217" t="s">
        <v>26</v>
      </c>
      <c r="M92" s="217" t="str">
        <f t="shared" si="23"/>
        <v>3028</v>
      </c>
      <c r="N92" s="218">
        <f t="shared" si="24"/>
        <v>437000</v>
      </c>
      <c r="O92" s="219">
        <v>1</v>
      </c>
      <c r="P92" s="220">
        <f t="shared" si="18"/>
        <v>437000</v>
      </c>
      <c r="Q92" s="191"/>
    </row>
    <row r="93" spans="2:17" ht="20.100000000000001" customHeight="1">
      <c r="B93" s="181"/>
      <c r="C93" s="215">
        <v>84</v>
      </c>
      <c r="D93" s="216" t="s">
        <v>4304</v>
      </c>
      <c r="E93" s="216" t="s">
        <v>7305</v>
      </c>
      <c r="F93" s="217">
        <f t="shared" si="26"/>
        <v>1</v>
      </c>
      <c r="G93" s="217">
        <f t="shared" si="21"/>
        <v>8</v>
      </c>
      <c r="H93" s="217">
        <v>30</v>
      </c>
      <c r="I93" s="218">
        <v>19000</v>
      </c>
      <c r="J93" s="217">
        <v>28</v>
      </c>
      <c r="K93" s="218">
        <f t="shared" si="22"/>
        <v>19000</v>
      </c>
      <c r="L93" s="217" t="s">
        <v>26</v>
      </c>
      <c r="M93" s="217" t="str">
        <f t="shared" si="23"/>
        <v>3028</v>
      </c>
      <c r="N93" s="218">
        <f t="shared" si="24"/>
        <v>152000</v>
      </c>
      <c r="O93" s="219">
        <v>1</v>
      </c>
      <c r="P93" s="220">
        <f t="shared" si="18"/>
        <v>152000</v>
      </c>
      <c r="Q93" s="191"/>
    </row>
    <row r="94" spans="2:17" ht="20.100000000000001" customHeight="1">
      <c r="B94" s="181"/>
      <c r="C94" s="215">
        <v>85</v>
      </c>
      <c r="D94" s="216" t="s">
        <v>4304</v>
      </c>
      <c r="E94" s="216" t="s">
        <v>7317</v>
      </c>
      <c r="F94" s="217">
        <f t="shared" si="26"/>
        <v>1</v>
      </c>
      <c r="G94" s="217">
        <f t="shared" si="21"/>
        <v>8</v>
      </c>
      <c r="H94" s="217">
        <v>30</v>
      </c>
      <c r="I94" s="218">
        <v>19000</v>
      </c>
      <c r="J94" s="217">
        <v>28</v>
      </c>
      <c r="K94" s="218">
        <f t="shared" si="22"/>
        <v>19000</v>
      </c>
      <c r="L94" s="217" t="s">
        <v>26</v>
      </c>
      <c r="M94" s="217" t="str">
        <f t="shared" si="23"/>
        <v>3028</v>
      </c>
      <c r="N94" s="218">
        <f t="shared" si="24"/>
        <v>152000</v>
      </c>
      <c r="O94" s="219">
        <v>1</v>
      </c>
      <c r="P94" s="220">
        <f t="shared" ref="P94:P141" si="29">N94*O94</f>
        <v>152000</v>
      </c>
      <c r="Q94" s="191"/>
    </row>
    <row r="95" spans="2:17" ht="20.100000000000001" customHeight="1">
      <c r="B95" s="181"/>
      <c r="C95" s="215">
        <v>86</v>
      </c>
      <c r="D95" s="216" t="s">
        <v>4304</v>
      </c>
      <c r="E95" s="216" t="s">
        <v>9162</v>
      </c>
      <c r="F95" s="217">
        <f t="shared" si="26"/>
        <v>1</v>
      </c>
      <c r="G95" s="217">
        <f t="shared" si="21"/>
        <v>6</v>
      </c>
      <c r="H95" s="217">
        <v>30</v>
      </c>
      <c r="I95" s="218">
        <v>19000</v>
      </c>
      <c r="J95" s="217">
        <v>28</v>
      </c>
      <c r="K95" s="218">
        <f t="shared" si="22"/>
        <v>19000</v>
      </c>
      <c r="L95" s="217" t="s">
        <v>26</v>
      </c>
      <c r="M95" s="217" t="str">
        <f t="shared" si="23"/>
        <v>3028</v>
      </c>
      <c r="N95" s="218">
        <f t="shared" si="24"/>
        <v>114000</v>
      </c>
      <c r="O95" s="219">
        <v>1</v>
      </c>
      <c r="P95" s="220">
        <f t="shared" si="29"/>
        <v>114000</v>
      </c>
      <c r="Q95" s="191"/>
    </row>
    <row r="96" spans="2:17" ht="20.100000000000001" customHeight="1">
      <c r="B96" s="181"/>
      <c r="C96" s="215">
        <v>87</v>
      </c>
      <c r="D96" s="216" t="s">
        <v>18</v>
      </c>
      <c r="E96" s="216" t="s">
        <v>2280</v>
      </c>
      <c r="F96" s="217">
        <f t="shared" si="26"/>
        <v>1</v>
      </c>
      <c r="G96" s="217">
        <f t="shared" si="21"/>
        <v>6</v>
      </c>
      <c r="H96" s="217">
        <v>30</v>
      </c>
      <c r="I96" s="218">
        <v>19000</v>
      </c>
      <c r="J96" s="217">
        <v>28</v>
      </c>
      <c r="K96" s="218">
        <f t="shared" si="22"/>
        <v>19000</v>
      </c>
      <c r="L96" s="217" t="s">
        <v>26</v>
      </c>
      <c r="M96" s="217" t="str">
        <f t="shared" si="23"/>
        <v>3028</v>
      </c>
      <c r="N96" s="218">
        <f t="shared" si="24"/>
        <v>114000</v>
      </c>
      <c r="O96" s="219">
        <v>1</v>
      </c>
      <c r="P96" s="220">
        <f t="shared" si="29"/>
        <v>114000</v>
      </c>
      <c r="Q96" s="191"/>
    </row>
    <row r="97" spans="2:17" ht="20.100000000000001" customHeight="1">
      <c r="B97" s="181"/>
      <c r="C97" s="215">
        <v>88</v>
      </c>
      <c r="D97" s="216" t="s">
        <v>18</v>
      </c>
      <c r="E97" s="216" t="s">
        <v>5304</v>
      </c>
      <c r="F97" s="217">
        <f t="shared" si="26"/>
        <v>2</v>
      </c>
      <c r="G97" s="217">
        <f t="shared" si="21"/>
        <v>10</v>
      </c>
      <c r="H97" s="217">
        <v>30</v>
      </c>
      <c r="I97" s="218">
        <v>19000</v>
      </c>
      <c r="J97" s="217">
        <v>28</v>
      </c>
      <c r="K97" s="218">
        <f t="shared" si="22"/>
        <v>19000</v>
      </c>
      <c r="L97" s="217" t="s">
        <v>26</v>
      </c>
      <c r="M97" s="217" t="str">
        <f t="shared" si="23"/>
        <v>3028</v>
      </c>
      <c r="N97" s="218">
        <f t="shared" si="24"/>
        <v>190000</v>
      </c>
      <c r="O97" s="219">
        <v>1</v>
      </c>
      <c r="P97" s="220">
        <f t="shared" si="29"/>
        <v>190000</v>
      </c>
      <c r="Q97" s="191"/>
    </row>
    <row r="98" spans="2:17" ht="20.100000000000001" customHeight="1">
      <c r="B98" s="181"/>
      <c r="C98" s="215">
        <v>89</v>
      </c>
      <c r="D98" s="216" t="s">
        <v>18</v>
      </c>
      <c r="E98" s="216" t="s">
        <v>5305</v>
      </c>
      <c r="F98" s="217">
        <f t="shared" ref="F98:F123" si="30">VLOOKUP(E98,映前产品关联表,2,0)</f>
        <v>3</v>
      </c>
      <c r="G98" s="217">
        <f t="shared" si="21"/>
        <v>15</v>
      </c>
      <c r="H98" s="217">
        <v>30</v>
      </c>
      <c r="I98" s="218">
        <v>19000</v>
      </c>
      <c r="J98" s="217">
        <v>28</v>
      </c>
      <c r="K98" s="218">
        <f t="shared" si="22"/>
        <v>19000</v>
      </c>
      <c r="L98" s="217" t="s">
        <v>26</v>
      </c>
      <c r="M98" s="217" t="str">
        <f t="shared" si="23"/>
        <v>3028</v>
      </c>
      <c r="N98" s="218">
        <f t="shared" si="24"/>
        <v>285000</v>
      </c>
      <c r="O98" s="219">
        <v>1</v>
      </c>
      <c r="P98" s="220">
        <f t="shared" si="29"/>
        <v>285000</v>
      </c>
      <c r="Q98" s="191"/>
    </row>
    <row r="99" spans="2:17" ht="20.100000000000001" customHeight="1">
      <c r="B99" s="181"/>
      <c r="C99" s="215">
        <v>90</v>
      </c>
      <c r="D99" s="216" t="s">
        <v>18</v>
      </c>
      <c r="E99" s="216" t="s">
        <v>5306</v>
      </c>
      <c r="F99" s="217">
        <f t="shared" si="30"/>
        <v>1</v>
      </c>
      <c r="G99" s="217">
        <f t="shared" si="21"/>
        <v>7</v>
      </c>
      <c r="H99" s="217">
        <v>30</v>
      </c>
      <c r="I99" s="218">
        <v>19000</v>
      </c>
      <c r="J99" s="217">
        <v>28</v>
      </c>
      <c r="K99" s="218">
        <f t="shared" si="22"/>
        <v>19000</v>
      </c>
      <c r="L99" s="217" t="s">
        <v>26</v>
      </c>
      <c r="M99" s="217" t="str">
        <f t="shared" si="23"/>
        <v>3028</v>
      </c>
      <c r="N99" s="218">
        <f t="shared" si="24"/>
        <v>133000</v>
      </c>
      <c r="O99" s="219">
        <v>1</v>
      </c>
      <c r="P99" s="220">
        <f t="shared" si="29"/>
        <v>133000</v>
      </c>
      <c r="Q99" s="191"/>
    </row>
    <row r="100" spans="2:17" ht="20.100000000000001" customHeight="1">
      <c r="B100" s="181"/>
      <c r="C100" s="215">
        <v>91</v>
      </c>
      <c r="D100" s="216" t="s">
        <v>18</v>
      </c>
      <c r="E100" s="216" t="s">
        <v>5312</v>
      </c>
      <c r="F100" s="217">
        <f t="shared" si="30"/>
        <v>2</v>
      </c>
      <c r="G100" s="217">
        <f t="shared" ref="G100:G124" si="31">VLOOKUP(E100,映前产品关联表,7,0)</f>
        <v>15</v>
      </c>
      <c r="H100" s="217">
        <v>30</v>
      </c>
      <c r="I100" s="218">
        <v>19000</v>
      </c>
      <c r="J100" s="217">
        <v>28</v>
      </c>
      <c r="K100" s="218">
        <f t="shared" ref="K100:K124" si="32">VLOOKUP(M100,影通天下刊例系数,2,0)*I100</f>
        <v>19000</v>
      </c>
      <c r="L100" s="217" t="s">
        <v>26</v>
      </c>
      <c r="M100" s="217" t="str">
        <f t="shared" ref="M100:M124" si="33">H100&amp;J100</f>
        <v>3028</v>
      </c>
      <c r="N100" s="218">
        <f t="shared" ref="N100:N124" si="34">I100*G100*VLOOKUP(M100,影通天下刊例系数,2,0)</f>
        <v>285000</v>
      </c>
      <c r="O100" s="219">
        <v>1</v>
      </c>
      <c r="P100" s="220">
        <f t="shared" si="29"/>
        <v>285000</v>
      </c>
      <c r="Q100" s="191"/>
    </row>
    <row r="101" spans="2:17" ht="20.100000000000001" customHeight="1">
      <c r="B101" s="181"/>
      <c r="C101" s="215">
        <v>92</v>
      </c>
      <c r="D101" s="216" t="s">
        <v>18</v>
      </c>
      <c r="E101" s="216" t="s">
        <v>5743</v>
      </c>
      <c r="F101" s="217">
        <f t="shared" si="30"/>
        <v>1</v>
      </c>
      <c r="G101" s="217">
        <f t="shared" si="31"/>
        <v>4</v>
      </c>
      <c r="H101" s="217">
        <v>30</v>
      </c>
      <c r="I101" s="218">
        <v>19000</v>
      </c>
      <c r="J101" s="217">
        <v>28</v>
      </c>
      <c r="K101" s="218">
        <f t="shared" si="32"/>
        <v>19000</v>
      </c>
      <c r="L101" s="217" t="s">
        <v>26</v>
      </c>
      <c r="M101" s="217" t="str">
        <f t="shared" si="33"/>
        <v>3028</v>
      </c>
      <c r="N101" s="218">
        <f t="shared" si="34"/>
        <v>76000</v>
      </c>
      <c r="O101" s="219">
        <v>1</v>
      </c>
      <c r="P101" s="220">
        <f t="shared" si="29"/>
        <v>76000</v>
      </c>
      <c r="Q101" s="191"/>
    </row>
    <row r="102" spans="2:17" ht="20.100000000000001" customHeight="1">
      <c r="B102" s="181"/>
      <c r="C102" s="215">
        <v>93</v>
      </c>
      <c r="D102" s="216" t="s">
        <v>18</v>
      </c>
      <c r="E102" s="216" t="s">
        <v>6627</v>
      </c>
      <c r="F102" s="217">
        <f t="shared" si="30"/>
        <v>3</v>
      </c>
      <c r="G102" s="217">
        <f t="shared" si="31"/>
        <v>16</v>
      </c>
      <c r="H102" s="217">
        <v>30</v>
      </c>
      <c r="I102" s="218">
        <v>19000</v>
      </c>
      <c r="J102" s="217">
        <v>28</v>
      </c>
      <c r="K102" s="218">
        <f t="shared" si="32"/>
        <v>19000</v>
      </c>
      <c r="L102" s="217" t="s">
        <v>26</v>
      </c>
      <c r="M102" s="217" t="str">
        <f t="shared" si="33"/>
        <v>3028</v>
      </c>
      <c r="N102" s="218">
        <f t="shared" si="34"/>
        <v>304000</v>
      </c>
      <c r="O102" s="219">
        <v>1</v>
      </c>
      <c r="P102" s="220">
        <f t="shared" si="29"/>
        <v>304000</v>
      </c>
      <c r="Q102" s="191"/>
    </row>
    <row r="103" spans="2:17" ht="20.100000000000001" customHeight="1">
      <c r="B103" s="181"/>
      <c r="C103" s="215">
        <v>94</v>
      </c>
      <c r="D103" s="216" t="s">
        <v>24</v>
      </c>
      <c r="E103" s="216" t="s">
        <v>2292</v>
      </c>
      <c r="F103" s="217">
        <f t="shared" si="30"/>
        <v>5</v>
      </c>
      <c r="G103" s="217">
        <f t="shared" si="31"/>
        <v>37</v>
      </c>
      <c r="H103" s="217">
        <v>30</v>
      </c>
      <c r="I103" s="218">
        <v>19000</v>
      </c>
      <c r="J103" s="217">
        <v>28</v>
      </c>
      <c r="K103" s="218">
        <f t="shared" si="32"/>
        <v>19000</v>
      </c>
      <c r="L103" s="217" t="s">
        <v>26</v>
      </c>
      <c r="M103" s="217" t="str">
        <f t="shared" si="33"/>
        <v>3028</v>
      </c>
      <c r="N103" s="218">
        <f t="shared" si="34"/>
        <v>703000</v>
      </c>
      <c r="O103" s="219">
        <v>1</v>
      </c>
      <c r="P103" s="220">
        <f t="shared" si="29"/>
        <v>703000</v>
      </c>
      <c r="Q103" s="191"/>
    </row>
    <row r="104" spans="2:17" ht="20.100000000000001" customHeight="1">
      <c r="B104" s="181"/>
      <c r="C104" s="215">
        <v>95</v>
      </c>
      <c r="D104" s="216" t="s">
        <v>24</v>
      </c>
      <c r="E104" s="216" t="s">
        <v>4531</v>
      </c>
      <c r="F104" s="217">
        <f t="shared" si="30"/>
        <v>2</v>
      </c>
      <c r="G104" s="217">
        <f t="shared" si="31"/>
        <v>15</v>
      </c>
      <c r="H104" s="217">
        <v>30</v>
      </c>
      <c r="I104" s="218">
        <v>19000</v>
      </c>
      <c r="J104" s="217">
        <v>28</v>
      </c>
      <c r="K104" s="218">
        <f t="shared" si="32"/>
        <v>19000</v>
      </c>
      <c r="L104" s="217" t="s">
        <v>26</v>
      </c>
      <c r="M104" s="217" t="str">
        <f t="shared" si="33"/>
        <v>3028</v>
      </c>
      <c r="N104" s="218">
        <f t="shared" si="34"/>
        <v>285000</v>
      </c>
      <c r="O104" s="219">
        <v>1</v>
      </c>
      <c r="P104" s="220">
        <f t="shared" si="29"/>
        <v>285000</v>
      </c>
      <c r="Q104" s="191"/>
    </row>
    <row r="105" spans="2:17" ht="20.100000000000001" customHeight="1">
      <c r="B105" s="181"/>
      <c r="C105" s="215">
        <v>96</v>
      </c>
      <c r="D105" s="216" t="s">
        <v>24</v>
      </c>
      <c r="E105" s="216" t="s">
        <v>5307</v>
      </c>
      <c r="F105" s="217">
        <f t="shared" ref="F105" si="35">VLOOKUP(E105,映前产品关联表,2,0)</f>
        <v>1</v>
      </c>
      <c r="G105" s="217">
        <f t="shared" si="31"/>
        <v>7</v>
      </c>
      <c r="H105" s="217">
        <v>30</v>
      </c>
      <c r="I105" s="218">
        <v>19000</v>
      </c>
      <c r="J105" s="217">
        <v>28</v>
      </c>
      <c r="K105" s="218">
        <f t="shared" si="32"/>
        <v>19000</v>
      </c>
      <c r="L105" s="217" t="s">
        <v>26</v>
      </c>
      <c r="M105" s="217" t="str">
        <f t="shared" si="33"/>
        <v>3028</v>
      </c>
      <c r="N105" s="218">
        <f t="shared" si="34"/>
        <v>133000</v>
      </c>
      <c r="O105" s="219">
        <v>1</v>
      </c>
      <c r="P105" s="220">
        <f t="shared" ref="P105" si="36">N105*O105</f>
        <v>133000</v>
      </c>
      <c r="Q105" s="191"/>
    </row>
    <row r="106" spans="2:17" ht="20.100000000000001" customHeight="1">
      <c r="B106" s="181"/>
      <c r="C106" s="215">
        <v>97</v>
      </c>
      <c r="D106" s="216" t="s">
        <v>24</v>
      </c>
      <c r="E106" s="216" t="s">
        <v>5672</v>
      </c>
      <c r="F106" s="217">
        <f t="shared" si="30"/>
        <v>1</v>
      </c>
      <c r="G106" s="217">
        <f t="shared" si="31"/>
        <v>6</v>
      </c>
      <c r="H106" s="217">
        <v>30</v>
      </c>
      <c r="I106" s="218">
        <v>19000</v>
      </c>
      <c r="J106" s="217">
        <v>28</v>
      </c>
      <c r="K106" s="218">
        <f t="shared" si="32"/>
        <v>19000</v>
      </c>
      <c r="L106" s="217" t="s">
        <v>26</v>
      </c>
      <c r="M106" s="217" t="str">
        <f t="shared" si="33"/>
        <v>3028</v>
      </c>
      <c r="N106" s="218">
        <f t="shared" si="34"/>
        <v>114000</v>
      </c>
      <c r="O106" s="219">
        <v>1</v>
      </c>
      <c r="P106" s="220">
        <f t="shared" si="29"/>
        <v>114000</v>
      </c>
      <c r="Q106" s="191"/>
    </row>
    <row r="107" spans="2:17" ht="20.100000000000001" customHeight="1">
      <c r="B107" s="181"/>
      <c r="C107" s="215">
        <v>98</v>
      </c>
      <c r="D107" s="216" t="s">
        <v>24</v>
      </c>
      <c r="E107" s="216" t="s">
        <v>5748</v>
      </c>
      <c r="F107" s="217">
        <f t="shared" si="30"/>
        <v>4</v>
      </c>
      <c r="G107" s="217">
        <f t="shared" si="31"/>
        <v>24</v>
      </c>
      <c r="H107" s="217">
        <v>30</v>
      </c>
      <c r="I107" s="218">
        <v>19000</v>
      </c>
      <c r="J107" s="217">
        <v>28</v>
      </c>
      <c r="K107" s="218">
        <f t="shared" si="32"/>
        <v>19000</v>
      </c>
      <c r="L107" s="217" t="s">
        <v>26</v>
      </c>
      <c r="M107" s="217" t="str">
        <f t="shared" si="33"/>
        <v>3028</v>
      </c>
      <c r="N107" s="218">
        <f t="shared" si="34"/>
        <v>456000</v>
      </c>
      <c r="O107" s="219">
        <v>1</v>
      </c>
      <c r="P107" s="220">
        <f t="shared" si="29"/>
        <v>456000</v>
      </c>
      <c r="Q107" s="191"/>
    </row>
    <row r="108" spans="2:17" ht="20.100000000000001" customHeight="1">
      <c r="B108" s="181"/>
      <c r="C108" s="215">
        <v>99</v>
      </c>
      <c r="D108" s="216" t="s">
        <v>24</v>
      </c>
      <c r="E108" s="216" t="s">
        <v>8764</v>
      </c>
      <c r="F108" s="217">
        <f t="shared" si="30"/>
        <v>4</v>
      </c>
      <c r="G108" s="217">
        <f t="shared" si="31"/>
        <v>27</v>
      </c>
      <c r="H108" s="217">
        <v>30</v>
      </c>
      <c r="I108" s="218">
        <v>19000</v>
      </c>
      <c r="J108" s="217">
        <v>28</v>
      </c>
      <c r="K108" s="218">
        <f t="shared" si="32"/>
        <v>19000</v>
      </c>
      <c r="L108" s="217" t="s">
        <v>26</v>
      </c>
      <c r="M108" s="217" t="str">
        <f t="shared" si="33"/>
        <v>3028</v>
      </c>
      <c r="N108" s="218">
        <f t="shared" si="34"/>
        <v>513000</v>
      </c>
      <c r="O108" s="219">
        <v>1</v>
      </c>
      <c r="P108" s="220">
        <f t="shared" si="29"/>
        <v>513000</v>
      </c>
      <c r="Q108" s="191"/>
    </row>
    <row r="109" spans="2:17" ht="20.100000000000001" customHeight="1">
      <c r="B109" s="181"/>
      <c r="C109" s="215">
        <v>100</v>
      </c>
      <c r="D109" s="216" t="s">
        <v>24</v>
      </c>
      <c r="E109" s="216" t="s">
        <v>8814</v>
      </c>
      <c r="F109" s="217">
        <f t="shared" si="30"/>
        <v>5</v>
      </c>
      <c r="G109" s="217">
        <f t="shared" si="31"/>
        <v>29</v>
      </c>
      <c r="H109" s="217">
        <v>30</v>
      </c>
      <c r="I109" s="218">
        <v>19000</v>
      </c>
      <c r="J109" s="217">
        <v>28</v>
      </c>
      <c r="K109" s="218">
        <f t="shared" si="32"/>
        <v>19000</v>
      </c>
      <c r="L109" s="217" t="s">
        <v>26</v>
      </c>
      <c r="M109" s="217" t="str">
        <f t="shared" si="33"/>
        <v>3028</v>
      </c>
      <c r="N109" s="218">
        <f t="shared" si="34"/>
        <v>551000</v>
      </c>
      <c r="O109" s="219">
        <v>1</v>
      </c>
      <c r="P109" s="220">
        <f t="shared" si="29"/>
        <v>551000</v>
      </c>
      <c r="Q109" s="191"/>
    </row>
    <row r="110" spans="2:17" ht="20.100000000000001" customHeight="1">
      <c r="B110" s="181"/>
      <c r="C110" s="215">
        <v>101</v>
      </c>
      <c r="D110" s="216" t="s">
        <v>24</v>
      </c>
      <c r="E110" s="216" t="s">
        <v>8841</v>
      </c>
      <c r="F110" s="217">
        <f t="shared" si="30"/>
        <v>3</v>
      </c>
      <c r="G110" s="217">
        <f t="shared" si="31"/>
        <v>14</v>
      </c>
      <c r="H110" s="217">
        <v>30</v>
      </c>
      <c r="I110" s="218">
        <v>19000</v>
      </c>
      <c r="J110" s="217">
        <v>28</v>
      </c>
      <c r="K110" s="218">
        <f t="shared" si="32"/>
        <v>19000</v>
      </c>
      <c r="L110" s="217" t="s">
        <v>26</v>
      </c>
      <c r="M110" s="217" t="str">
        <f t="shared" si="33"/>
        <v>3028</v>
      </c>
      <c r="N110" s="218">
        <f t="shared" si="34"/>
        <v>266000</v>
      </c>
      <c r="O110" s="219">
        <v>1</v>
      </c>
      <c r="P110" s="220">
        <f t="shared" si="29"/>
        <v>266000</v>
      </c>
      <c r="Q110" s="191"/>
    </row>
    <row r="111" spans="2:17" ht="20.100000000000001" customHeight="1">
      <c r="B111" s="181"/>
      <c r="C111" s="215">
        <v>102</v>
      </c>
      <c r="D111" s="216" t="s">
        <v>23</v>
      </c>
      <c r="E111" s="216" t="s">
        <v>2289</v>
      </c>
      <c r="F111" s="217">
        <f t="shared" si="30"/>
        <v>10</v>
      </c>
      <c r="G111" s="217">
        <f t="shared" si="31"/>
        <v>74</v>
      </c>
      <c r="H111" s="217">
        <v>30</v>
      </c>
      <c r="I111" s="218">
        <v>19000</v>
      </c>
      <c r="J111" s="217">
        <v>28</v>
      </c>
      <c r="K111" s="218">
        <f t="shared" si="32"/>
        <v>19000</v>
      </c>
      <c r="L111" s="217" t="s">
        <v>26</v>
      </c>
      <c r="M111" s="217" t="str">
        <f t="shared" si="33"/>
        <v>3028</v>
      </c>
      <c r="N111" s="218">
        <f t="shared" si="34"/>
        <v>1406000</v>
      </c>
      <c r="O111" s="219">
        <v>1</v>
      </c>
      <c r="P111" s="220">
        <f t="shared" si="29"/>
        <v>1406000</v>
      </c>
      <c r="Q111" s="191"/>
    </row>
    <row r="112" spans="2:17" ht="20.100000000000001" customHeight="1">
      <c r="B112" s="181"/>
      <c r="C112" s="215">
        <v>103</v>
      </c>
      <c r="D112" s="216" t="s">
        <v>23</v>
      </c>
      <c r="E112" s="216" t="s">
        <v>5308</v>
      </c>
      <c r="F112" s="217">
        <f t="shared" si="30"/>
        <v>3</v>
      </c>
      <c r="G112" s="217">
        <f t="shared" si="31"/>
        <v>21</v>
      </c>
      <c r="H112" s="217">
        <v>30</v>
      </c>
      <c r="I112" s="218">
        <v>19000</v>
      </c>
      <c r="J112" s="217">
        <v>28</v>
      </c>
      <c r="K112" s="218">
        <f t="shared" si="32"/>
        <v>19000</v>
      </c>
      <c r="L112" s="217" t="s">
        <v>26</v>
      </c>
      <c r="M112" s="217" t="str">
        <f t="shared" si="33"/>
        <v>3028</v>
      </c>
      <c r="N112" s="218">
        <f t="shared" si="34"/>
        <v>399000</v>
      </c>
      <c r="O112" s="219">
        <v>1</v>
      </c>
      <c r="P112" s="220">
        <f t="shared" si="29"/>
        <v>399000</v>
      </c>
      <c r="Q112" s="191"/>
    </row>
    <row r="113" spans="2:17" ht="20.100000000000001" customHeight="1">
      <c r="B113" s="181"/>
      <c r="C113" s="215">
        <v>104</v>
      </c>
      <c r="D113" s="216" t="s">
        <v>23</v>
      </c>
      <c r="E113" s="216" t="s">
        <v>5309</v>
      </c>
      <c r="F113" s="217">
        <f t="shared" si="30"/>
        <v>2</v>
      </c>
      <c r="G113" s="217">
        <f t="shared" si="31"/>
        <v>14</v>
      </c>
      <c r="H113" s="217">
        <v>30</v>
      </c>
      <c r="I113" s="218">
        <v>19000</v>
      </c>
      <c r="J113" s="217">
        <v>28</v>
      </c>
      <c r="K113" s="218">
        <f t="shared" si="32"/>
        <v>19000</v>
      </c>
      <c r="L113" s="217" t="s">
        <v>26</v>
      </c>
      <c r="M113" s="217" t="str">
        <f t="shared" si="33"/>
        <v>3028</v>
      </c>
      <c r="N113" s="218">
        <f t="shared" si="34"/>
        <v>266000</v>
      </c>
      <c r="O113" s="219">
        <v>1</v>
      </c>
      <c r="P113" s="220">
        <f t="shared" si="29"/>
        <v>266000</v>
      </c>
      <c r="Q113" s="191"/>
    </row>
    <row r="114" spans="2:17" ht="20.100000000000001" customHeight="1">
      <c r="B114" s="181"/>
      <c r="C114" s="215">
        <v>105</v>
      </c>
      <c r="D114" s="216" t="s">
        <v>23</v>
      </c>
      <c r="E114" s="216" t="s">
        <v>5310</v>
      </c>
      <c r="F114" s="217">
        <f t="shared" si="30"/>
        <v>1</v>
      </c>
      <c r="G114" s="217">
        <f t="shared" si="31"/>
        <v>8</v>
      </c>
      <c r="H114" s="217">
        <v>30</v>
      </c>
      <c r="I114" s="218">
        <v>19000</v>
      </c>
      <c r="J114" s="217">
        <v>28</v>
      </c>
      <c r="K114" s="218">
        <f t="shared" si="32"/>
        <v>19000</v>
      </c>
      <c r="L114" s="217" t="s">
        <v>26</v>
      </c>
      <c r="M114" s="217" t="str">
        <f t="shared" si="33"/>
        <v>3028</v>
      </c>
      <c r="N114" s="218">
        <f t="shared" si="34"/>
        <v>152000</v>
      </c>
      <c r="O114" s="219">
        <v>1</v>
      </c>
      <c r="P114" s="220">
        <f t="shared" si="29"/>
        <v>152000</v>
      </c>
      <c r="Q114" s="191"/>
    </row>
    <row r="115" spans="2:17" ht="20.100000000000001" customHeight="1">
      <c r="B115" s="181"/>
      <c r="C115" s="215">
        <v>106</v>
      </c>
      <c r="D115" s="216" t="s">
        <v>23</v>
      </c>
      <c r="E115" s="216" t="s">
        <v>5148</v>
      </c>
      <c r="F115" s="217">
        <f t="shared" si="30"/>
        <v>5</v>
      </c>
      <c r="G115" s="217">
        <f t="shared" si="31"/>
        <v>32</v>
      </c>
      <c r="H115" s="217">
        <v>30</v>
      </c>
      <c r="I115" s="218">
        <v>19000</v>
      </c>
      <c r="J115" s="217">
        <v>28</v>
      </c>
      <c r="K115" s="218">
        <f t="shared" si="32"/>
        <v>19000</v>
      </c>
      <c r="L115" s="217" t="s">
        <v>26</v>
      </c>
      <c r="M115" s="217" t="str">
        <f t="shared" si="33"/>
        <v>3028</v>
      </c>
      <c r="N115" s="218">
        <f t="shared" si="34"/>
        <v>608000</v>
      </c>
      <c r="O115" s="219">
        <v>1</v>
      </c>
      <c r="P115" s="220">
        <f t="shared" si="29"/>
        <v>608000</v>
      </c>
      <c r="Q115" s="191"/>
    </row>
    <row r="116" spans="2:17" ht="20.100000000000001" customHeight="1">
      <c r="B116" s="181"/>
      <c r="C116" s="215">
        <v>107</v>
      </c>
      <c r="D116" s="216" t="s">
        <v>23</v>
      </c>
      <c r="E116" s="216" t="s">
        <v>5311</v>
      </c>
      <c r="F116" s="217">
        <f t="shared" si="30"/>
        <v>7</v>
      </c>
      <c r="G116" s="217">
        <f t="shared" si="31"/>
        <v>40</v>
      </c>
      <c r="H116" s="217">
        <v>30</v>
      </c>
      <c r="I116" s="218">
        <v>19000</v>
      </c>
      <c r="J116" s="217">
        <v>28</v>
      </c>
      <c r="K116" s="218">
        <f t="shared" si="32"/>
        <v>19000</v>
      </c>
      <c r="L116" s="217" t="s">
        <v>26</v>
      </c>
      <c r="M116" s="217" t="str">
        <f t="shared" si="33"/>
        <v>3028</v>
      </c>
      <c r="N116" s="218">
        <f t="shared" si="34"/>
        <v>760000</v>
      </c>
      <c r="O116" s="219">
        <v>1</v>
      </c>
      <c r="P116" s="220">
        <f t="shared" si="29"/>
        <v>760000</v>
      </c>
      <c r="Q116" s="191"/>
    </row>
    <row r="117" spans="2:17" ht="20.100000000000001" customHeight="1">
      <c r="B117" s="181"/>
      <c r="C117" s="215">
        <v>108</v>
      </c>
      <c r="D117" s="216" t="s">
        <v>23</v>
      </c>
      <c r="E117" s="216" t="s">
        <v>2327</v>
      </c>
      <c r="F117" s="217">
        <f t="shared" si="30"/>
        <v>3</v>
      </c>
      <c r="G117" s="217">
        <f t="shared" si="31"/>
        <v>20</v>
      </c>
      <c r="H117" s="217">
        <v>30</v>
      </c>
      <c r="I117" s="218">
        <v>19000</v>
      </c>
      <c r="J117" s="217">
        <v>28</v>
      </c>
      <c r="K117" s="218">
        <f t="shared" si="32"/>
        <v>19000</v>
      </c>
      <c r="L117" s="217" t="s">
        <v>26</v>
      </c>
      <c r="M117" s="217" t="str">
        <f t="shared" si="33"/>
        <v>3028</v>
      </c>
      <c r="N117" s="218">
        <f t="shared" si="34"/>
        <v>380000</v>
      </c>
      <c r="O117" s="219">
        <v>1</v>
      </c>
      <c r="P117" s="220">
        <f t="shared" si="29"/>
        <v>380000</v>
      </c>
      <c r="Q117" s="191"/>
    </row>
    <row r="118" spans="2:17" ht="20.100000000000001" customHeight="1">
      <c r="B118" s="181"/>
      <c r="C118" s="215">
        <v>109</v>
      </c>
      <c r="D118" s="216" t="s">
        <v>23</v>
      </c>
      <c r="E118" s="216" t="s">
        <v>5227</v>
      </c>
      <c r="F118" s="217">
        <f t="shared" si="30"/>
        <v>6</v>
      </c>
      <c r="G118" s="217">
        <f t="shared" si="31"/>
        <v>37</v>
      </c>
      <c r="H118" s="217">
        <v>30</v>
      </c>
      <c r="I118" s="218">
        <v>19000</v>
      </c>
      <c r="J118" s="217">
        <v>28</v>
      </c>
      <c r="K118" s="218">
        <f t="shared" si="32"/>
        <v>19000</v>
      </c>
      <c r="L118" s="217" t="s">
        <v>26</v>
      </c>
      <c r="M118" s="217" t="str">
        <f t="shared" si="33"/>
        <v>3028</v>
      </c>
      <c r="N118" s="218">
        <f t="shared" si="34"/>
        <v>703000</v>
      </c>
      <c r="O118" s="219">
        <v>1</v>
      </c>
      <c r="P118" s="220">
        <f t="shared" ref="P118:P140" si="37">N118*O118</f>
        <v>703000</v>
      </c>
      <c r="Q118" s="191"/>
    </row>
    <row r="119" spans="2:17" ht="20.100000000000001" customHeight="1">
      <c r="B119" s="181"/>
      <c r="C119" s="215">
        <v>110</v>
      </c>
      <c r="D119" s="216" t="s">
        <v>580</v>
      </c>
      <c r="E119" s="216" t="s">
        <v>5313</v>
      </c>
      <c r="F119" s="217">
        <f t="shared" si="30"/>
        <v>1</v>
      </c>
      <c r="G119" s="217">
        <f t="shared" si="31"/>
        <v>6</v>
      </c>
      <c r="H119" s="217">
        <v>30</v>
      </c>
      <c r="I119" s="218">
        <v>19000</v>
      </c>
      <c r="J119" s="217">
        <v>28</v>
      </c>
      <c r="K119" s="218">
        <f t="shared" si="32"/>
        <v>19000</v>
      </c>
      <c r="L119" s="217" t="s">
        <v>26</v>
      </c>
      <c r="M119" s="217" t="str">
        <f t="shared" si="33"/>
        <v>3028</v>
      </c>
      <c r="N119" s="218">
        <f t="shared" si="34"/>
        <v>114000</v>
      </c>
      <c r="O119" s="219">
        <v>1</v>
      </c>
      <c r="P119" s="220">
        <f t="shared" si="37"/>
        <v>114000</v>
      </c>
      <c r="Q119" s="191"/>
    </row>
    <row r="120" spans="2:17" ht="20.100000000000001" customHeight="1">
      <c r="B120" s="181"/>
      <c r="C120" s="215">
        <v>111</v>
      </c>
      <c r="D120" s="216" t="s">
        <v>580</v>
      </c>
      <c r="E120" s="216" t="s">
        <v>5314</v>
      </c>
      <c r="F120" s="217">
        <f t="shared" si="30"/>
        <v>2</v>
      </c>
      <c r="G120" s="217">
        <f t="shared" si="31"/>
        <v>13</v>
      </c>
      <c r="H120" s="217">
        <v>30</v>
      </c>
      <c r="I120" s="218">
        <v>19000</v>
      </c>
      <c r="J120" s="217">
        <v>28</v>
      </c>
      <c r="K120" s="218">
        <f t="shared" si="32"/>
        <v>19000</v>
      </c>
      <c r="L120" s="217" t="s">
        <v>26</v>
      </c>
      <c r="M120" s="217" t="str">
        <f t="shared" si="33"/>
        <v>3028</v>
      </c>
      <c r="N120" s="218">
        <f t="shared" si="34"/>
        <v>247000</v>
      </c>
      <c r="O120" s="219">
        <v>1</v>
      </c>
      <c r="P120" s="220">
        <f t="shared" si="37"/>
        <v>247000</v>
      </c>
      <c r="Q120" s="191"/>
    </row>
    <row r="121" spans="2:17" ht="20.100000000000001" customHeight="1">
      <c r="B121" s="181"/>
      <c r="C121" s="215">
        <v>112</v>
      </c>
      <c r="D121" s="216" t="s">
        <v>580</v>
      </c>
      <c r="E121" s="216" t="s">
        <v>5315</v>
      </c>
      <c r="F121" s="217">
        <f t="shared" si="30"/>
        <v>2</v>
      </c>
      <c r="G121" s="217">
        <f t="shared" si="31"/>
        <v>11</v>
      </c>
      <c r="H121" s="217">
        <v>30</v>
      </c>
      <c r="I121" s="218">
        <v>19000</v>
      </c>
      <c r="J121" s="217">
        <v>28</v>
      </c>
      <c r="K121" s="218">
        <f t="shared" si="32"/>
        <v>19000</v>
      </c>
      <c r="L121" s="217" t="s">
        <v>26</v>
      </c>
      <c r="M121" s="217" t="str">
        <f t="shared" si="33"/>
        <v>3028</v>
      </c>
      <c r="N121" s="218">
        <f t="shared" si="34"/>
        <v>209000</v>
      </c>
      <c r="O121" s="219">
        <v>1</v>
      </c>
      <c r="P121" s="220">
        <f t="shared" si="37"/>
        <v>209000</v>
      </c>
      <c r="Q121" s="191"/>
    </row>
    <row r="122" spans="2:17" ht="20.100000000000001" customHeight="1">
      <c r="B122" s="181"/>
      <c r="C122" s="215">
        <v>113</v>
      </c>
      <c r="D122" s="216" t="s">
        <v>580</v>
      </c>
      <c r="E122" s="216" t="s">
        <v>5316</v>
      </c>
      <c r="F122" s="217">
        <f t="shared" si="30"/>
        <v>3</v>
      </c>
      <c r="G122" s="217">
        <f t="shared" si="31"/>
        <v>23</v>
      </c>
      <c r="H122" s="217">
        <v>30</v>
      </c>
      <c r="I122" s="218">
        <v>19000</v>
      </c>
      <c r="J122" s="217">
        <v>28</v>
      </c>
      <c r="K122" s="218">
        <f t="shared" si="32"/>
        <v>19000</v>
      </c>
      <c r="L122" s="217" t="s">
        <v>26</v>
      </c>
      <c r="M122" s="217" t="str">
        <f t="shared" si="33"/>
        <v>3028</v>
      </c>
      <c r="N122" s="218">
        <f t="shared" si="34"/>
        <v>437000</v>
      </c>
      <c r="O122" s="219">
        <v>1</v>
      </c>
      <c r="P122" s="220">
        <f t="shared" si="37"/>
        <v>437000</v>
      </c>
      <c r="Q122" s="191"/>
    </row>
    <row r="123" spans="2:17" ht="20.100000000000001" customHeight="1">
      <c r="B123" s="181"/>
      <c r="C123" s="215">
        <v>114</v>
      </c>
      <c r="D123" s="216" t="s">
        <v>580</v>
      </c>
      <c r="E123" s="216" t="s">
        <v>5317</v>
      </c>
      <c r="F123" s="217">
        <f t="shared" si="30"/>
        <v>2</v>
      </c>
      <c r="G123" s="217">
        <f t="shared" si="31"/>
        <v>10</v>
      </c>
      <c r="H123" s="217">
        <v>30</v>
      </c>
      <c r="I123" s="218">
        <v>19000</v>
      </c>
      <c r="J123" s="217">
        <v>28</v>
      </c>
      <c r="K123" s="218">
        <f t="shared" si="32"/>
        <v>19000</v>
      </c>
      <c r="L123" s="217" t="s">
        <v>26</v>
      </c>
      <c r="M123" s="217" t="str">
        <f t="shared" si="33"/>
        <v>3028</v>
      </c>
      <c r="N123" s="218">
        <f t="shared" si="34"/>
        <v>190000</v>
      </c>
      <c r="O123" s="219">
        <v>1</v>
      </c>
      <c r="P123" s="220">
        <f t="shared" si="37"/>
        <v>190000</v>
      </c>
      <c r="Q123" s="191"/>
    </row>
    <row r="124" spans="2:17" ht="20.100000000000001" customHeight="1">
      <c r="B124" s="181"/>
      <c r="C124" s="215">
        <v>115</v>
      </c>
      <c r="D124" s="216" t="s">
        <v>580</v>
      </c>
      <c r="E124" s="216" t="s">
        <v>5318</v>
      </c>
      <c r="F124" s="217">
        <f t="shared" ref="F124:F141" si="38">VLOOKUP(E124,映前产品关联表,2,0)</f>
        <v>1</v>
      </c>
      <c r="G124" s="217">
        <f t="shared" si="31"/>
        <v>7</v>
      </c>
      <c r="H124" s="217">
        <v>30</v>
      </c>
      <c r="I124" s="218">
        <v>19000</v>
      </c>
      <c r="J124" s="217">
        <v>28</v>
      </c>
      <c r="K124" s="218">
        <f t="shared" si="32"/>
        <v>19000</v>
      </c>
      <c r="L124" s="217" t="s">
        <v>26</v>
      </c>
      <c r="M124" s="217" t="str">
        <f t="shared" si="33"/>
        <v>3028</v>
      </c>
      <c r="N124" s="218">
        <f t="shared" si="34"/>
        <v>133000</v>
      </c>
      <c r="O124" s="219">
        <v>1</v>
      </c>
      <c r="P124" s="220">
        <f t="shared" si="37"/>
        <v>133000</v>
      </c>
      <c r="Q124" s="191"/>
    </row>
    <row r="125" spans="2:17" ht="20.100000000000001" customHeight="1">
      <c r="B125" s="181"/>
      <c r="C125" s="215">
        <v>116</v>
      </c>
      <c r="D125" s="216" t="s">
        <v>580</v>
      </c>
      <c r="E125" s="216" t="s">
        <v>6827</v>
      </c>
      <c r="F125" s="217">
        <f t="shared" si="38"/>
        <v>1</v>
      </c>
      <c r="G125" s="217">
        <f t="shared" ref="G125:G156" si="39">VLOOKUP(E125,映前产品关联表,7,0)</f>
        <v>7</v>
      </c>
      <c r="H125" s="217">
        <v>30</v>
      </c>
      <c r="I125" s="218">
        <v>19000</v>
      </c>
      <c r="J125" s="217">
        <v>28</v>
      </c>
      <c r="K125" s="218">
        <f t="shared" ref="K125:K156" si="40">VLOOKUP(M125,影通天下刊例系数,2,0)*I125</f>
        <v>19000</v>
      </c>
      <c r="L125" s="217" t="s">
        <v>26</v>
      </c>
      <c r="M125" s="217" t="str">
        <f t="shared" ref="M125:M156" si="41">H125&amp;J125</f>
        <v>3028</v>
      </c>
      <c r="N125" s="218">
        <f t="shared" ref="N125:N156" si="42">I125*G125*VLOOKUP(M125,影通天下刊例系数,2,0)</f>
        <v>133000</v>
      </c>
      <c r="O125" s="219">
        <v>1</v>
      </c>
      <c r="P125" s="220">
        <f t="shared" si="37"/>
        <v>133000</v>
      </c>
      <c r="Q125" s="191"/>
    </row>
    <row r="126" spans="2:17" ht="20.100000000000001" customHeight="1">
      <c r="B126" s="181"/>
      <c r="C126" s="215">
        <v>117</v>
      </c>
      <c r="D126" s="216" t="s">
        <v>20</v>
      </c>
      <c r="E126" s="216" t="s">
        <v>5319</v>
      </c>
      <c r="F126" s="217">
        <f t="shared" ref="F126:F137" si="43">VLOOKUP(E126,映前产品关联表,2,0)</f>
        <v>6</v>
      </c>
      <c r="G126" s="217">
        <f t="shared" si="39"/>
        <v>37</v>
      </c>
      <c r="H126" s="217">
        <v>30</v>
      </c>
      <c r="I126" s="218">
        <v>19000</v>
      </c>
      <c r="J126" s="217">
        <v>28</v>
      </c>
      <c r="K126" s="218">
        <f t="shared" si="40"/>
        <v>19000</v>
      </c>
      <c r="L126" s="217" t="s">
        <v>26</v>
      </c>
      <c r="M126" s="217" t="str">
        <f t="shared" si="41"/>
        <v>3028</v>
      </c>
      <c r="N126" s="218">
        <f t="shared" si="42"/>
        <v>703000</v>
      </c>
      <c r="O126" s="219">
        <v>1</v>
      </c>
      <c r="P126" s="220">
        <f t="shared" ref="P126:P137" si="44">N126*O126</f>
        <v>703000</v>
      </c>
      <c r="Q126" s="191"/>
    </row>
    <row r="127" spans="2:17" ht="20.100000000000001" customHeight="1">
      <c r="B127" s="181"/>
      <c r="C127" s="215">
        <v>118</v>
      </c>
      <c r="D127" s="216" t="s">
        <v>20</v>
      </c>
      <c r="E127" s="216" t="s">
        <v>5320</v>
      </c>
      <c r="F127" s="217">
        <f t="shared" si="43"/>
        <v>2</v>
      </c>
      <c r="G127" s="217">
        <f t="shared" si="39"/>
        <v>9</v>
      </c>
      <c r="H127" s="217">
        <v>30</v>
      </c>
      <c r="I127" s="218">
        <v>19000</v>
      </c>
      <c r="J127" s="217">
        <v>28</v>
      </c>
      <c r="K127" s="218">
        <f t="shared" si="40"/>
        <v>19000</v>
      </c>
      <c r="L127" s="217" t="s">
        <v>26</v>
      </c>
      <c r="M127" s="217" t="str">
        <f t="shared" si="41"/>
        <v>3028</v>
      </c>
      <c r="N127" s="218">
        <f t="shared" si="42"/>
        <v>171000</v>
      </c>
      <c r="O127" s="219">
        <v>1</v>
      </c>
      <c r="P127" s="220">
        <f t="shared" si="44"/>
        <v>171000</v>
      </c>
      <c r="Q127" s="191"/>
    </row>
    <row r="128" spans="2:17" ht="20.100000000000001" customHeight="1">
      <c r="B128" s="181"/>
      <c r="C128" s="215">
        <v>119</v>
      </c>
      <c r="D128" s="216" t="s">
        <v>20</v>
      </c>
      <c r="E128" s="216" t="s">
        <v>3816</v>
      </c>
      <c r="F128" s="217">
        <f t="shared" si="43"/>
        <v>5</v>
      </c>
      <c r="G128" s="217">
        <f t="shared" si="39"/>
        <v>29</v>
      </c>
      <c r="H128" s="217">
        <v>30</v>
      </c>
      <c r="I128" s="218">
        <v>19000</v>
      </c>
      <c r="J128" s="217">
        <v>28</v>
      </c>
      <c r="K128" s="218">
        <f t="shared" si="40"/>
        <v>19000</v>
      </c>
      <c r="L128" s="217" t="s">
        <v>26</v>
      </c>
      <c r="M128" s="217" t="str">
        <f t="shared" si="41"/>
        <v>3028</v>
      </c>
      <c r="N128" s="218">
        <f t="shared" si="42"/>
        <v>551000</v>
      </c>
      <c r="O128" s="219">
        <v>1</v>
      </c>
      <c r="P128" s="220">
        <f t="shared" si="44"/>
        <v>551000</v>
      </c>
      <c r="Q128" s="191"/>
    </row>
    <row r="129" spans="2:17" ht="20.100000000000001" customHeight="1">
      <c r="B129" s="181"/>
      <c r="C129" s="215">
        <v>120</v>
      </c>
      <c r="D129" s="216" t="s">
        <v>20</v>
      </c>
      <c r="E129" s="216" t="s">
        <v>3824</v>
      </c>
      <c r="F129" s="217">
        <f t="shared" si="43"/>
        <v>1</v>
      </c>
      <c r="G129" s="217">
        <f t="shared" si="39"/>
        <v>8</v>
      </c>
      <c r="H129" s="217">
        <v>30</v>
      </c>
      <c r="I129" s="218">
        <v>19000</v>
      </c>
      <c r="J129" s="217">
        <v>28</v>
      </c>
      <c r="K129" s="218">
        <f t="shared" si="40"/>
        <v>19000</v>
      </c>
      <c r="L129" s="217" t="s">
        <v>26</v>
      </c>
      <c r="M129" s="217" t="str">
        <f t="shared" si="41"/>
        <v>3028</v>
      </c>
      <c r="N129" s="218">
        <f t="shared" si="42"/>
        <v>152000</v>
      </c>
      <c r="O129" s="219">
        <v>1</v>
      </c>
      <c r="P129" s="220">
        <f t="shared" si="44"/>
        <v>152000</v>
      </c>
      <c r="Q129" s="191"/>
    </row>
    <row r="130" spans="2:17" ht="20.100000000000001" customHeight="1">
      <c r="B130" s="181"/>
      <c r="C130" s="215">
        <v>121</v>
      </c>
      <c r="D130" s="216" t="s">
        <v>20</v>
      </c>
      <c r="E130" s="216" t="s">
        <v>5321</v>
      </c>
      <c r="F130" s="217">
        <f t="shared" si="43"/>
        <v>1</v>
      </c>
      <c r="G130" s="217">
        <f t="shared" si="39"/>
        <v>5</v>
      </c>
      <c r="H130" s="217">
        <v>30</v>
      </c>
      <c r="I130" s="218">
        <v>19000</v>
      </c>
      <c r="J130" s="217">
        <v>28</v>
      </c>
      <c r="K130" s="218">
        <f t="shared" si="40"/>
        <v>19000</v>
      </c>
      <c r="L130" s="217" t="s">
        <v>26</v>
      </c>
      <c r="M130" s="217" t="str">
        <f t="shared" si="41"/>
        <v>3028</v>
      </c>
      <c r="N130" s="218">
        <f t="shared" si="42"/>
        <v>95000</v>
      </c>
      <c r="O130" s="219">
        <v>1</v>
      </c>
      <c r="P130" s="220">
        <f t="shared" si="44"/>
        <v>95000</v>
      </c>
      <c r="Q130" s="191"/>
    </row>
    <row r="131" spans="2:17" ht="20.100000000000001" customHeight="1">
      <c r="B131" s="181"/>
      <c r="C131" s="215">
        <v>122</v>
      </c>
      <c r="D131" s="216" t="s">
        <v>20</v>
      </c>
      <c r="E131" s="216" t="s">
        <v>5661</v>
      </c>
      <c r="F131" s="217">
        <f t="shared" si="43"/>
        <v>2</v>
      </c>
      <c r="G131" s="217">
        <f t="shared" si="39"/>
        <v>9</v>
      </c>
      <c r="H131" s="217">
        <v>30</v>
      </c>
      <c r="I131" s="218">
        <v>19000</v>
      </c>
      <c r="J131" s="217">
        <v>28</v>
      </c>
      <c r="K131" s="218">
        <f t="shared" si="40"/>
        <v>19000</v>
      </c>
      <c r="L131" s="217" t="s">
        <v>26</v>
      </c>
      <c r="M131" s="217" t="str">
        <f t="shared" si="41"/>
        <v>3028</v>
      </c>
      <c r="N131" s="218">
        <f t="shared" si="42"/>
        <v>171000</v>
      </c>
      <c r="O131" s="219">
        <v>1</v>
      </c>
      <c r="P131" s="220">
        <f t="shared" si="44"/>
        <v>171000</v>
      </c>
      <c r="Q131" s="191"/>
    </row>
    <row r="132" spans="2:17" ht="20.100000000000001" customHeight="1">
      <c r="B132" s="181"/>
      <c r="C132" s="215">
        <v>123</v>
      </c>
      <c r="D132" s="216" t="s">
        <v>2286</v>
      </c>
      <c r="E132" s="216" t="s">
        <v>2287</v>
      </c>
      <c r="F132" s="217">
        <f t="shared" si="43"/>
        <v>5</v>
      </c>
      <c r="G132" s="217">
        <f t="shared" si="39"/>
        <v>28</v>
      </c>
      <c r="H132" s="217">
        <v>30</v>
      </c>
      <c r="I132" s="218">
        <v>19000</v>
      </c>
      <c r="J132" s="217">
        <v>28</v>
      </c>
      <c r="K132" s="218">
        <f t="shared" si="40"/>
        <v>19000</v>
      </c>
      <c r="L132" s="217" t="s">
        <v>26</v>
      </c>
      <c r="M132" s="217" t="str">
        <f t="shared" si="41"/>
        <v>3028</v>
      </c>
      <c r="N132" s="218">
        <f t="shared" si="42"/>
        <v>532000</v>
      </c>
      <c r="O132" s="219">
        <v>1</v>
      </c>
      <c r="P132" s="220">
        <f t="shared" si="44"/>
        <v>532000</v>
      </c>
      <c r="Q132" s="191"/>
    </row>
    <row r="133" spans="2:17" ht="20.100000000000001" customHeight="1">
      <c r="B133" s="181"/>
      <c r="C133" s="215">
        <v>124</v>
      </c>
      <c r="D133" s="216" t="s">
        <v>2286</v>
      </c>
      <c r="E133" s="216" t="s">
        <v>5322</v>
      </c>
      <c r="F133" s="217">
        <f t="shared" si="43"/>
        <v>3</v>
      </c>
      <c r="G133" s="217">
        <f t="shared" si="39"/>
        <v>18</v>
      </c>
      <c r="H133" s="217">
        <v>30</v>
      </c>
      <c r="I133" s="218">
        <v>19000</v>
      </c>
      <c r="J133" s="217">
        <v>28</v>
      </c>
      <c r="K133" s="218">
        <f t="shared" si="40"/>
        <v>19000</v>
      </c>
      <c r="L133" s="217" t="s">
        <v>26</v>
      </c>
      <c r="M133" s="217" t="str">
        <f t="shared" si="41"/>
        <v>3028</v>
      </c>
      <c r="N133" s="218">
        <f t="shared" si="42"/>
        <v>342000</v>
      </c>
      <c r="O133" s="219">
        <v>1</v>
      </c>
      <c r="P133" s="220">
        <f t="shared" si="44"/>
        <v>342000</v>
      </c>
      <c r="Q133" s="191"/>
    </row>
    <row r="134" spans="2:17" ht="20.100000000000001" customHeight="1">
      <c r="B134" s="181"/>
      <c r="C134" s="215">
        <v>125</v>
      </c>
      <c r="D134" s="216" t="s">
        <v>2286</v>
      </c>
      <c r="E134" s="216" t="s">
        <v>5323</v>
      </c>
      <c r="F134" s="217">
        <f t="shared" si="43"/>
        <v>4</v>
      </c>
      <c r="G134" s="217">
        <f t="shared" si="39"/>
        <v>20</v>
      </c>
      <c r="H134" s="217">
        <v>30</v>
      </c>
      <c r="I134" s="218">
        <v>19000</v>
      </c>
      <c r="J134" s="217">
        <v>28</v>
      </c>
      <c r="K134" s="218">
        <f t="shared" si="40"/>
        <v>19000</v>
      </c>
      <c r="L134" s="217" t="s">
        <v>26</v>
      </c>
      <c r="M134" s="217" t="str">
        <f t="shared" si="41"/>
        <v>3028</v>
      </c>
      <c r="N134" s="218">
        <f t="shared" si="42"/>
        <v>380000</v>
      </c>
      <c r="O134" s="219">
        <v>1</v>
      </c>
      <c r="P134" s="220">
        <f t="shared" si="44"/>
        <v>380000</v>
      </c>
      <c r="Q134" s="191"/>
    </row>
    <row r="135" spans="2:17" ht="20.100000000000001" customHeight="1">
      <c r="B135" s="181"/>
      <c r="C135" s="215">
        <v>126</v>
      </c>
      <c r="D135" s="216" t="s">
        <v>2286</v>
      </c>
      <c r="E135" s="216" t="s">
        <v>5324</v>
      </c>
      <c r="F135" s="217">
        <f t="shared" si="43"/>
        <v>1</v>
      </c>
      <c r="G135" s="217">
        <f t="shared" si="39"/>
        <v>8</v>
      </c>
      <c r="H135" s="217">
        <v>30</v>
      </c>
      <c r="I135" s="218">
        <v>19000</v>
      </c>
      <c r="J135" s="217">
        <v>28</v>
      </c>
      <c r="K135" s="218">
        <f t="shared" si="40"/>
        <v>19000</v>
      </c>
      <c r="L135" s="217" t="s">
        <v>26</v>
      </c>
      <c r="M135" s="217" t="str">
        <f t="shared" si="41"/>
        <v>3028</v>
      </c>
      <c r="N135" s="218">
        <f t="shared" si="42"/>
        <v>152000</v>
      </c>
      <c r="O135" s="219">
        <v>1</v>
      </c>
      <c r="P135" s="220">
        <f t="shared" si="44"/>
        <v>152000</v>
      </c>
      <c r="Q135" s="191"/>
    </row>
    <row r="136" spans="2:17" ht="20.100000000000001" customHeight="1">
      <c r="B136" s="181"/>
      <c r="C136" s="215">
        <v>127</v>
      </c>
      <c r="D136" s="216" t="s">
        <v>2286</v>
      </c>
      <c r="E136" s="216" t="s">
        <v>5325</v>
      </c>
      <c r="F136" s="217">
        <f t="shared" si="43"/>
        <v>1</v>
      </c>
      <c r="G136" s="217">
        <f t="shared" si="39"/>
        <v>4</v>
      </c>
      <c r="H136" s="217">
        <v>30</v>
      </c>
      <c r="I136" s="218">
        <v>19000</v>
      </c>
      <c r="J136" s="217">
        <v>28</v>
      </c>
      <c r="K136" s="218">
        <f t="shared" si="40"/>
        <v>19000</v>
      </c>
      <c r="L136" s="217" t="s">
        <v>26</v>
      </c>
      <c r="M136" s="217" t="str">
        <f t="shared" si="41"/>
        <v>3028</v>
      </c>
      <c r="N136" s="218">
        <f t="shared" si="42"/>
        <v>76000</v>
      </c>
      <c r="O136" s="219">
        <v>1</v>
      </c>
      <c r="P136" s="220">
        <f t="shared" si="44"/>
        <v>76000</v>
      </c>
      <c r="Q136" s="191"/>
    </row>
    <row r="137" spans="2:17" ht="20.100000000000001" customHeight="1">
      <c r="B137" s="181"/>
      <c r="C137" s="215">
        <v>128</v>
      </c>
      <c r="D137" s="216" t="s">
        <v>19</v>
      </c>
      <c r="E137" s="216" t="s">
        <v>2282</v>
      </c>
      <c r="F137" s="217">
        <f t="shared" si="43"/>
        <v>5</v>
      </c>
      <c r="G137" s="217">
        <f t="shared" si="39"/>
        <v>37</v>
      </c>
      <c r="H137" s="217">
        <v>30</v>
      </c>
      <c r="I137" s="218">
        <v>19000</v>
      </c>
      <c r="J137" s="217">
        <v>28</v>
      </c>
      <c r="K137" s="218">
        <f t="shared" si="40"/>
        <v>19000</v>
      </c>
      <c r="L137" s="217" t="s">
        <v>26</v>
      </c>
      <c r="M137" s="217" t="str">
        <f t="shared" si="41"/>
        <v>3028</v>
      </c>
      <c r="N137" s="218">
        <f t="shared" si="42"/>
        <v>703000</v>
      </c>
      <c r="O137" s="219">
        <v>1</v>
      </c>
      <c r="P137" s="220">
        <f t="shared" si="44"/>
        <v>703000</v>
      </c>
      <c r="Q137" s="191"/>
    </row>
    <row r="138" spans="2:17" ht="20.100000000000001" customHeight="1">
      <c r="B138" s="181"/>
      <c r="C138" s="215">
        <v>129</v>
      </c>
      <c r="D138" s="216" t="s">
        <v>19</v>
      </c>
      <c r="E138" s="216" t="s">
        <v>2283</v>
      </c>
      <c r="F138" s="217">
        <f t="shared" si="38"/>
        <v>3</v>
      </c>
      <c r="G138" s="217">
        <f t="shared" si="39"/>
        <v>20</v>
      </c>
      <c r="H138" s="217">
        <v>30</v>
      </c>
      <c r="I138" s="218">
        <v>19000</v>
      </c>
      <c r="J138" s="217">
        <v>28</v>
      </c>
      <c r="K138" s="218">
        <f t="shared" si="40"/>
        <v>19000</v>
      </c>
      <c r="L138" s="217" t="s">
        <v>26</v>
      </c>
      <c r="M138" s="217" t="str">
        <f t="shared" si="41"/>
        <v>3028</v>
      </c>
      <c r="N138" s="218">
        <f t="shared" si="42"/>
        <v>380000</v>
      </c>
      <c r="O138" s="219">
        <v>1</v>
      </c>
      <c r="P138" s="220">
        <f t="shared" si="37"/>
        <v>380000</v>
      </c>
      <c r="Q138" s="191"/>
    </row>
    <row r="139" spans="2:17" ht="20.100000000000001" customHeight="1">
      <c r="B139" s="181"/>
      <c r="C139" s="215">
        <v>130</v>
      </c>
      <c r="D139" s="216" t="s">
        <v>19</v>
      </c>
      <c r="E139" s="216" t="s">
        <v>3778</v>
      </c>
      <c r="F139" s="217">
        <f t="shared" si="38"/>
        <v>2</v>
      </c>
      <c r="G139" s="217">
        <f t="shared" si="39"/>
        <v>13</v>
      </c>
      <c r="H139" s="217">
        <v>30</v>
      </c>
      <c r="I139" s="218">
        <v>19000</v>
      </c>
      <c r="J139" s="217">
        <v>28</v>
      </c>
      <c r="K139" s="218">
        <f t="shared" si="40"/>
        <v>19000</v>
      </c>
      <c r="L139" s="217" t="s">
        <v>26</v>
      </c>
      <c r="M139" s="217" t="str">
        <f t="shared" si="41"/>
        <v>3028</v>
      </c>
      <c r="N139" s="218">
        <f t="shared" si="42"/>
        <v>247000</v>
      </c>
      <c r="O139" s="219">
        <v>1</v>
      </c>
      <c r="P139" s="220">
        <f t="shared" si="37"/>
        <v>247000</v>
      </c>
      <c r="Q139" s="191"/>
    </row>
    <row r="140" spans="2:17" ht="20.100000000000001" customHeight="1">
      <c r="B140" s="181"/>
      <c r="C140" s="215">
        <v>131</v>
      </c>
      <c r="D140" s="216" t="s">
        <v>19</v>
      </c>
      <c r="E140" s="216" t="s">
        <v>2330</v>
      </c>
      <c r="F140" s="217">
        <f t="shared" si="38"/>
        <v>3</v>
      </c>
      <c r="G140" s="217">
        <f t="shared" si="39"/>
        <v>17</v>
      </c>
      <c r="H140" s="217">
        <v>30</v>
      </c>
      <c r="I140" s="218">
        <v>19000</v>
      </c>
      <c r="J140" s="217">
        <v>28</v>
      </c>
      <c r="K140" s="218">
        <f t="shared" si="40"/>
        <v>19000</v>
      </c>
      <c r="L140" s="217" t="s">
        <v>26</v>
      </c>
      <c r="M140" s="217" t="str">
        <f t="shared" si="41"/>
        <v>3028</v>
      </c>
      <c r="N140" s="218">
        <f t="shared" si="42"/>
        <v>323000</v>
      </c>
      <c r="O140" s="219">
        <v>1</v>
      </c>
      <c r="P140" s="220">
        <f t="shared" si="37"/>
        <v>323000</v>
      </c>
      <c r="Q140" s="191"/>
    </row>
    <row r="141" spans="2:17" ht="20.100000000000001" customHeight="1">
      <c r="B141" s="181"/>
      <c r="C141" s="215">
        <v>132</v>
      </c>
      <c r="D141" s="216" t="s">
        <v>19</v>
      </c>
      <c r="E141" s="216" t="s">
        <v>2331</v>
      </c>
      <c r="F141" s="217">
        <f t="shared" si="38"/>
        <v>2</v>
      </c>
      <c r="G141" s="217">
        <f t="shared" si="39"/>
        <v>8</v>
      </c>
      <c r="H141" s="217">
        <v>30</v>
      </c>
      <c r="I141" s="218">
        <v>19000</v>
      </c>
      <c r="J141" s="217">
        <v>28</v>
      </c>
      <c r="K141" s="218">
        <f t="shared" si="40"/>
        <v>19000</v>
      </c>
      <c r="L141" s="217" t="s">
        <v>26</v>
      </c>
      <c r="M141" s="217" t="str">
        <f t="shared" si="41"/>
        <v>3028</v>
      </c>
      <c r="N141" s="218">
        <f t="shared" si="42"/>
        <v>152000</v>
      </c>
      <c r="O141" s="219">
        <v>1</v>
      </c>
      <c r="P141" s="220">
        <f t="shared" si="29"/>
        <v>152000</v>
      </c>
      <c r="Q141" s="191"/>
    </row>
    <row r="142" spans="2:17" ht="20.100000000000001" customHeight="1">
      <c r="B142" s="181"/>
      <c r="C142" s="215">
        <v>133</v>
      </c>
      <c r="D142" s="216" t="s">
        <v>19</v>
      </c>
      <c r="E142" s="216" t="s">
        <v>2329</v>
      </c>
      <c r="F142" s="217">
        <f t="shared" ref="F142" si="45">VLOOKUP(E142,映前产品关联表,2,0)</f>
        <v>1</v>
      </c>
      <c r="G142" s="217">
        <f t="shared" si="39"/>
        <v>5</v>
      </c>
      <c r="H142" s="217">
        <v>30</v>
      </c>
      <c r="I142" s="218">
        <v>19000</v>
      </c>
      <c r="J142" s="217">
        <v>28</v>
      </c>
      <c r="K142" s="218">
        <f t="shared" si="40"/>
        <v>19000</v>
      </c>
      <c r="L142" s="217" t="s">
        <v>26</v>
      </c>
      <c r="M142" s="217" t="str">
        <f t="shared" si="41"/>
        <v>3028</v>
      </c>
      <c r="N142" s="218">
        <f t="shared" si="42"/>
        <v>95000</v>
      </c>
      <c r="O142" s="219">
        <v>1</v>
      </c>
      <c r="P142" s="220">
        <f t="shared" ref="P142" si="46">N142*O142</f>
        <v>95000</v>
      </c>
      <c r="Q142" s="191"/>
    </row>
    <row r="143" spans="2:17" ht="20.100000000000001" customHeight="1">
      <c r="B143" s="181"/>
      <c r="C143" s="215">
        <v>134</v>
      </c>
      <c r="D143" s="216" t="s">
        <v>19</v>
      </c>
      <c r="E143" s="216" t="s">
        <v>3803</v>
      </c>
      <c r="F143" s="217">
        <f t="shared" ref="F143" si="47">VLOOKUP(E143,映前产品关联表,2,0)</f>
        <v>3</v>
      </c>
      <c r="G143" s="217">
        <f t="shared" si="39"/>
        <v>16</v>
      </c>
      <c r="H143" s="217">
        <v>30</v>
      </c>
      <c r="I143" s="218">
        <v>19000</v>
      </c>
      <c r="J143" s="217">
        <v>28</v>
      </c>
      <c r="K143" s="218">
        <f t="shared" si="40"/>
        <v>19000</v>
      </c>
      <c r="L143" s="217" t="s">
        <v>26</v>
      </c>
      <c r="M143" s="217" t="str">
        <f t="shared" si="41"/>
        <v>3028</v>
      </c>
      <c r="N143" s="218">
        <f t="shared" si="42"/>
        <v>304000</v>
      </c>
      <c r="O143" s="219">
        <v>1</v>
      </c>
      <c r="P143" s="220">
        <f t="shared" ref="P143" si="48">N143*O143</f>
        <v>304000</v>
      </c>
      <c r="Q143" s="191"/>
    </row>
    <row r="144" spans="2:17" ht="20.100000000000001" customHeight="1">
      <c r="B144" s="181"/>
      <c r="C144" s="215">
        <v>135</v>
      </c>
      <c r="D144" s="216" t="s">
        <v>19</v>
      </c>
      <c r="E144" s="216" t="s">
        <v>3811</v>
      </c>
      <c r="F144" s="217">
        <f t="shared" ref="F144" si="49">VLOOKUP(E144,映前产品关联表,2,0)</f>
        <v>1</v>
      </c>
      <c r="G144" s="217">
        <f t="shared" si="39"/>
        <v>7</v>
      </c>
      <c r="H144" s="217">
        <v>30</v>
      </c>
      <c r="I144" s="218">
        <v>19000</v>
      </c>
      <c r="J144" s="217">
        <v>28</v>
      </c>
      <c r="K144" s="218">
        <f t="shared" si="40"/>
        <v>19000</v>
      </c>
      <c r="L144" s="217" t="s">
        <v>26</v>
      </c>
      <c r="M144" s="217" t="str">
        <f t="shared" si="41"/>
        <v>3028</v>
      </c>
      <c r="N144" s="218">
        <f t="shared" si="42"/>
        <v>133000</v>
      </c>
      <c r="O144" s="219">
        <v>1</v>
      </c>
      <c r="P144" s="220">
        <f t="shared" ref="P144" si="50">N144*O144</f>
        <v>133000</v>
      </c>
      <c r="Q144" s="191"/>
    </row>
    <row r="145" spans="2:17" ht="20.100000000000001" customHeight="1">
      <c r="B145" s="181"/>
      <c r="C145" s="215">
        <v>136</v>
      </c>
      <c r="D145" s="216" t="s">
        <v>19</v>
      </c>
      <c r="E145" s="216" t="s">
        <v>4484</v>
      </c>
      <c r="F145" s="217">
        <f t="shared" ref="F145:F160" si="51">VLOOKUP(E145,映前产品关联表,2,0)</f>
        <v>4</v>
      </c>
      <c r="G145" s="217">
        <f t="shared" si="39"/>
        <v>26</v>
      </c>
      <c r="H145" s="217">
        <v>30</v>
      </c>
      <c r="I145" s="218">
        <v>19000</v>
      </c>
      <c r="J145" s="217">
        <v>28</v>
      </c>
      <c r="K145" s="218">
        <f t="shared" si="40"/>
        <v>19000</v>
      </c>
      <c r="L145" s="217" t="s">
        <v>26</v>
      </c>
      <c r="M145" s="217" t="str">
        <f t="shared" si="41"/>
        <v>3028</v>
      </c>
      <c r="N145" s="218">
        <f t="shared" si="42"/>
        <v>494000</v>
      </c>
      <c r="O145" s="219">
        <v>1</v>
      </c>
      <c r="P145" s="220">
        <f t="shared" ref="P145:P160" si="52">N145*O145</f>
        <v>494000</v>
      </c>
      <c r="Q145" s="191"/>
    </row>
    <row r="146" spans="2:17" ht="20.100000000000001" customHeight="1">
      <c r="B146" s="181"/>
      <c r="C146" s="215">
        <v>137</v>
      </c>
      <c r="D146" s="216" t="s">
        <v>19</v>
      </c>
      <c r="E146" s="216" t="s">
        <v>5326</v>
      </c>
      <c r="F146" s="217">
        <f t="shared" si="51"/>
        <v>1</v>
      </c>
      <c r="G146" s="217">
        <f t="shared" si="39"/>
        <v>4</v>
      </c>
      <c r="H146" s="217">
        <v>30</v>
      </c>
      <c r="I146" s="218">
        <v>19000</v>
      </c>
      <c r="J146" s="217">
        <v>28</v>
      </c>
      <c r="K146" s="218">
        <f t="shared" si="40"/>
        <v>19000</v>
      </c>
      <c r="L146" s="217" t="s">
        <v>26</v>
      </c>
      <c r="M146" s="217" t="str">
        <f t="shared" si="41"/>
        <v>3028</v>
      </c>
      <c r="N146" s="218">
        <f t="shared" si="42"/>
        <v>76000</v>
      </c>
      <c r="O146" s="219">
        <v>1</v>
      </c>
      <c r="P146" s="220">
        <f t="shared" si="52"/>
        <v>76000</v>
      </c>
      <c r="Q146" s="191"/>
    </row>
    <row r="147" spans="2:17" ht="20.100000000000001" customHeight="1">
      <c r="B147" s="181"/>
      <c r="C147" s="215">
        <v>138</v>
      </c>
      <c r="D147" s="216" t="s">
        <v>19</v>
      </c>
      <c r="E147" s="216" t="s">
        <v>5327</v>
      </c>
      <c r="F147" s="217">
        <f t="shared" si="51"/>
        <v>2</v>
      </c>
      <c r="G147" s="217">
        <f t="shared" si="39"/>
        <v>13</v>
      </c>
      <c r="H147" s="217">
        <v>30</v>
      </c>
      <c r="I147" s="218">
        <v>19000</v>
      </c>
      <c r="J147" s="217">
        <v>28</v>
      </c>
      <c r="K147" s="218">
        <f t="shared" si="40"/>
        <v>19000</v>
      </c>
      <c r="L147" s="217" t="s">
        <v>26</v>
      </c>
      <c r="M147" s="217" t="str">
        <f t="shared" si="41"/>
        <v>3028</v>
      </c>
      <c r="N147" s="218">
        <f t="shared" si="42"/>
        <v>247000</v>
      </c>
      <c r="O147" s="219">
        <v>1</v>
      </c>
      <c r="P147" s="220">
        <f t="shared" si="52"/>
        <v>247000</v>
      </c>
      <c r="Q147" s="191"/>
    </row>
    <row r="148" spans="2:17" ht="20.100000000000001" customHeight="1">
      <c r="B148" s="181"/>
      <c r="C148" s="215">
        <v>139</v>
      </c>
      <c r="D148" s="216" t="s">
        <v>19</v>
      </c>
      <c r="E148" s="216" t="s">
        <v>7075</v>
      </c>
      <c r="F148" s="217">
        <f t="shared" si="51"/>
        <v>1</v>
      </c>
      <c r="G148" s="217">
        <f t="shared" si="39"/>
        <v>7</v>
      </c>
      <c r="H148" s="217">
        <v>30</v>
      </c>
      <c r="I148" s="218">
        <v>19000</v>
      </c>
      <c r="J148" s="217">
        <v>28</v>
      </c>
      <c r="K148" s="218">
        <f t="shared" si="40"/>
        <v>19000</v>
      </c>
      <c r="L148" s="217" t="s">
        <v>26</v>
      </c>
      <c r="M148" s="217" t="str">
        <f t="shared" si="41"/>
        <v>3028</v>
      </c>
      <c r="N148" s="218">
        <f t="shared" si="42"/>
        <v>133000</v>
      </c>
      <c r="O148" s="219">
        <v>1</v>
      </c>
      <c r="P148" s="220">
        <f t="shared" si="52"/>
        <v>133000</v>
      </c>
      <c r="Q148" s="191"/>
    </row>
    <row r="149" spans="2:17" ht="20.100000000000001" customHeight="1">
      <c r="B149" s="181"/>
      <c r="C149" s="215">
        <v>140</v>
      </c>
      <c r="D149" s="216" t="s">
        <v>21</v>
      </c>
      <c r="E149" s="216" t="s">
        <v>2284</v>
      </c>
      <c r="F149" s="217">
        <f t="shared" si="51"/>
        <v>7</v>
      </c>
      <c r="G149" s="217">
        <f t="shared" si="39"/>
        <v>55</v>
      </c>
      <c r="H149" s="217">
        <v>30</v>
      </c>
      <c r="I149" s="218">
        <v>19000</v>
      </c>
      <c r="J149" s="217">
        <v>28</v>
      </c>
      <c r="K149" s="218">
        <f t="shared" si="40"/>
        <v>19000</v>
      </c>
      <c r="L149" s="217" t="s">
        <v>26</v>
      </c>
      <c r="M149" s="217" t="str">
        <f t="shared" si="41"/>
        <v>3028</v>
      </c>
      <c r="N149" s="218">
        <f t="shared" si="42"/>
        <v>1045000</v>
      </c>
      <c r="O149" s="219">
        <v>1</v>
      </c>
      <c r="P149" s="220">
        <f t="shared" si="52"/>
        <v>1045000</v>
      </c>
      <c r="Q149" s="191"/>
    </row>
    <row r="150" spans="2:17" ht="20.100000000000001" customHeight="1">
      <c r="B150" s="181"/>
      <c r="C150" s="215">
        <v>141</v>
      </c>
      <c r="D150" s="216" t="s">
        <v>21</v>
      </c>
      <c r="E150" s="216" t="s">
        <v>5328</v>
      </c>
      <c r="F150" s="217">
        <f t="shared" si="51"/>
        <v>1</v>
      </c>
      <c r="G150" s="217">
        <f t="shared" si="39"/>
        <v>7</v>
      </c>
      <c r="H150" s="217">
        <v>30</v>
      </c>
      <c r="I150" s="218">
        <v>19000</v>
      </c>
      <c r="J150" s="217">
        <v>28</v>
      </c>
      <c r="K150" s="218">
        <f t="shared" si="40"/>
        <v>19000</v>
      </c>
      <c r="L150" s="217" t="s">
        <v>26</v>
      </c>
      <c r="M150" s="217" t="str">
        <f t="shared" si="41"/>
        <v>3028</v>
      </c>
      <c r="N150" s="218">
        <f t="shared" si="42"/>
        <v>133000</v>
      </c>
      <c r="O150" s="219">
        <v>1</v>
      </c>
      <c r="P150" s="220">
        <f t="shared" si="52"/>
        <v>133000</v>
      </c>
      <c r="Q150" s="191"/>
    </row>
    <row r="151" spans="2:17" ht="20.100000000000001" customHeight="1">
      <c r="B151" s="181"/>
      <c r="C151" s="215">
        <v>142</v>
      </c>
      <c r="D151" s="216" t="s">
        <v>21</v>
      </c>
      <c r="E151" s="216" t="s">
        <v>2285</v>
      </c>
      <c r="F151" s="217">
        <f t="shared" si="51"/>
        <v>2</v>
      </c>
      <c r="G151" s="217">
        <f t="shared" si="39"/>
        <v>15</v>
      </c>
      <c r="H151" s="217">
        <v>30</v>
      </c>
      <c r="I151" s="218">
        <v>19000</v>
      </c>
      <c r="J151" s="217">
        <v>28</v>
      </c>
      <c r="K151" s="218">
        <f t="shared" si="40"/>
        <v>19000</v>
      </c>
      <c r="L151" s="217" t="s">
        <v>26</v>
      </c>
      <c r="M151" s="217" t="str">
        <f t="shared" si="41"/>
        <v>3028</v>
      </c>
      <c r="N151" s="218">
        <f t="shared" si="42"/>
        <v>285000</v>
      </c>
      <c r="O151" s="219">
        <v>1</v>
      </c>
      <c r="P151" s="220">
        <f t="shared" si="52"/>
        <v>285000</v>
      </c>
      <c r="Q151" s="191"/>
    </row>
    <row r="152" spans="2:17" ht="20.100000000000001" customHeight="1">
      <c r="B152" s="181"/>
      <c r="C152" s="215">
        <v>143</v>
      </c>
      <c r="D152" s="216" t="s">
        <v>21</v>
      </c>
      <c r="E152" s="216" t="s">
        <v>5329</v>
      </c>
      <c r="F152" s="217">
        <f t="shared" si="51"/>
        <v>1</v>
      </c>
      <c r="G152" s="217">
        <f t="shared" si="39"/>
        <v>5</v>
      </c>
      <c r="H152" s="217">
        <v>30</v>
      </c>
      <c r="I152" s="218">
        <v>19000</v>
      </c>
      <c r="J152" s="217">
        <v>28</v>
      </c>
      <c r="K152" s="218">
        <f t="shared" si="40"/>
        <v>19000</v>
      </c>
      <c r="L152" s="217" t="s">
        <v>26</v>
      </c>
      <c r="M152" s="217" t="str">
        <f t="shared" si="41"/>
        <v>3028</v>
      </c>
      <c r="N152" s="218">
        <f t="shared" si="42"/>
        <v>95000</v>
      </c>
      <c r="O152" s="219">
        <v>1</v>
      </c>
      <c r="P152" s="220">
        <f t="shared" si="52"/>
        <v>95000</v>
      </c>
      <c r="Q152" s="191"/>
    </row>
    <row r="153" spans="2:17" ht="20.100000000000001" customHeight="1">
      <c r="B153" s="181"/>
      <c r="C153" s="215">
        <v>144</v>
      </c>
      <c r="D153" s="216" t="s">
        <v>21</v>
      </c>
      <c r="E153" s="216" t="s">
        <v>5577</v>
      </c>
      <c r="F153" s="217">
        <f t="shared" si="51"/>
        <v>2</v>
      </c>
      <c r="G153" s="217">
        <f t="shared" si="39"/>
        <v>10</v>
      </c>
      <c r="H153" s="217">
        <v>30</v>
      </c>
      <c r="I153" s="218">
        <v>19000</v>
      </c>
      <c r="J153" s="217">
        <v>28</v>
      </c>
      <c r="K153" s="218">
        <f t="shared" si="40"/>
        <v>19000</v>
      </c>
      <c r="L153" s="217" t="s">
        <v>26</v>
      </c>
      <c r="M153" s="217" t="str">
        <f t="shared" si="41"/>
        <v>3028</v>
      </c>
      <c r="N153" s="218">
        <f t="shared" si="42"/>
        <v>190000</v>
      </c>
      <c r="O153" s="219">
        <v>1</v>
      </c>
      <c r="P153" s="220">
        <f t="shared" si="52"/>
        <v>190000</v>
      </c>
      <c r="Q153" s="191"/>
    </row>
    <row r="154" spans="2:17" ht="20.100000000000001" customHeight="1">
      <c r="B154" s="181"/>
      <c r="C154" s="215">
        <v>145</v>
      </c>
      <c r="D154" s="216" t="s">
        <v>21</v>
      </c>
      <c r="E154" s="216" t="s">
        <v>5763</v>
      </c>
      <c r="F154" s="217">
        <f t="shared" ref="F154:F157" si="53">VLOOKUP(E154,映前产品关联表,2,0)</f>
        <v>1</v>
      </c>
      <c r="G154" s="217">
        <f t="shared" si="39"/>
        <v>4</v>
      </c>
      <c r="H154" s="217">
        <v>30</v>
      </c>
      <c r="I154" s="218">
        <v>19000</v>
      </c>
      <c r="J154" s="217">
        <v>28</v>
      </c>
      <c r="K154" s="218">
        <f t="shared" si="40"/>
        <v>19000</v>
      </c>
      <c r="L154" s="217" t="s">
        <v>26</v>
      </c>
      <c r="M154" s="217" t="str">
        <f t="shared" si="41"/>
        <v>3028</v>
      </c>
      <c r="N154" s="218">
        <f t="shared" si="42"/>
        <v>76000</v>
      </c>
      <c r="O154" s="219">
        <v>1</v>
      </c>
      <c r="P154" s="220">
        <f t="shared" ref="P154:P157" si="54">N154*O154</f>
        <v>76000</v>
      </c>
      <c r="Q154" s="191"/>
    </row>
    <row r="155" spans="2:17" ht="20.100000000000001" customHeight="1">
      <c r="B155" s="181"/>
      <c r="C155" s="215">
        <v>146</v>
      </c>
      <c r="D155" s="216" t="s">
        <v>21</v>
      </c>
      <c r="E155" s="216" t="s">
        <v>9113</v>
      </c>
      <c r="F155" s="217">
        <f t="shared" si="53"/>
        <v>1</v>
      </c>
      <c r="G155" s="217">
        <f t="shared" si="39"/>
        <v>6</v>
      </c>
      <c r="H155" s="217">
        <v>30</v>
      </c>
      <c r="I155" s="218">
        <v>19000</v>
      </c>
      <c r="J155" s="217">
        <v>28</v>
      </c>
      <c r="K155" s="218">
        <f t="shared" si="40"/>
        <v>19000</v>
      </c>
      <c r="L155" s="217" t="s">
        <v>26</v>
      </c>
      <c r="M155" s="217" t="str">
        <f t="shared" si="41"/>
        <v>3028</v>
      </c>
      <c r="N155" s="218">
        <f t="shared" si="42"/>
        <v>114000</v>
      </c>
      <c r="O155" s="219">
        <v>1</v>
      </c>
      <c r="P155" s="220">
        <f t="shared" si="54"/>
        <v>114000</v>
      </c>
      <c r="Q155" s="191"/>
    </row>
    <row r="156" spans="2:17" ht="20.100000000000001" customHeight="1">
      <c r="B156" s="181"/>
      <c r="C156" s="215">
        <v>147</v>
      </c>
      <c r="D156" s="216" t="s">
        <v>22</v>
      </c>
      <c r="E156" s="216" t="s">
        <v>5330</v>
      </c>
      <c r="F156" s="217">
        <f t="shared" si="53"/>
        <v>2</v>
      </c>
      <c r="G156" s="217">
        <f t="shared" si="39"/>
        <v>13</v>
      </c>
      <c r="H156" s="217">
        <v>30</v>
      </c>
      <c r="I156" s="218">
        <v>19000</v>
      </c>
      <c r="J156" s="217">
        <v>28</v>
      </c>
      <c r="K156" s="218">
        <f t="shared" si="40"/>
        <v>19000</v>
      </c>
      <c r="L156" s="217" t="s">
        <v>26</v>
      </c>
      <c r="M156" s="217" t="str">
        <f t="shared" si="41"/>
        <v>3028</v>
      </c>
      <c r="N156" s="218">
        <f t="shared" si="42"/>
        <v>247000</v>
      </c>
      <c r="O156" s="219">
        <v>1</v>
      </c>
      <c r="P156" s="220">
        <f t="shared" si="54"/>
        <v>247000</v>
      </c>
      <c r="Q156" s="191"/>
    </row>
    <row r="157" spans="2:17" ht="20.100000000000001" customHeight="1">
      <c r="B157" s="181"/>
      <c r="C157" s="215">
        <v>148</v>
      </c>
      <c r="D157" s="216" t="s">
        <v>22</v>
      </c>
      <c r="E157" s="216" t="s">
        <v>5331</v>
      </c>
      <c r="F157" s="217">
        <f t="shared" si="53"/>
        <v>1</v>
      </c>
      <c r="G157" s="217">
        <f t="shared" ref="G157:G178" si="55">VLOOKUP(E157,映前产品关联表,7,0)</f>
        <v>6</v>
      </c>
      <c r="H157" s="217">
        <v>30</v>
      </c>
      <c r="I157" s="218">
        <v>19000</v>
      </c>
      <c r="J157" s="217">
        <v>28</v>
      </c>
      <c r="K157" s="218">
        <f t="shared" ref="K157:K182" si="56">VLOOKUP(M157,影通天下刊例系数,2,0)*I157</f>
        <v>19000</v>
      </c>
      <c r="L157" s="217" t="s">
        <v>26</v>
      </c>
      <c r="M157" s="217" t="str">
        <f t="shared" ref="M157:M182" si="57">H157&amp;J157</f>
        <v>3028</v>
      </c>
      <c r="N157" s="218">
        <f t="shared" ref="N157:N182" si="58">I157*G157*VLOOKUP(M157,影通天下刊例系数,2,0)</f>
        <v>114000</v>
      </c>
      <c r="O157" s="219">
        <v>1</v>
      </c>
      <c r="P157" s="220">
        <f t="shared" si="54"/>
        <v>114000</v>
      </c>
      <c r="Q157" s="191"/>
    </row>
    <row r="158" spans="2:17" ht="20.100000000000001" customHeight="1">
      <c r="B158" s="181"/>
      <c r="C158" s="215">
        <v>149</v>
      </c>
      <c r="D158" s="216" t="s">
        <v>22</v>
      </c>
      <c r="E158" s="216" t="s">
        <v>5332</v>
      </c>
      <c r="F158" s="217">
        <f t="shared" ref="F158:F159" si="59">VLOOKUP(E158,映前产品关联表,2,0)</f>
        <v>1</v>
      </c>
      <c r="G158" s="217">
        <f t="shared" si="55"/>
        <v>7</v>
      </c>
      <c r="H158" s="217">
        <v>30</v>
      </c>
      <c r="I158" s="218">
        <v>19000</v>
      </c>
      <c r="J158" s="217">
        <v>28</v>
      </c>
      <c r="K158" s="218">
        <f t="shared" si="56"/>
        <v>19000</v>
      </c>
      <c r="L158" s="217" t="s">
        <v>26</v>
      </c>
      <c r="M158" s="217" t="str">
        <f t="shared" si="57"/>
        <v>3028</v>
      </c>
      <c r="N158" s="218">
        <f t="shared" si="58"/>
        <v>133000</v>
      </c>
      <c r="O158" s="219">
        <v>1</v>
      </c>
      <c r="P158" s="220">
        <f t="shared" ref="P158:P159" si="60">N158*O158</f>
        <v>133000</v>
      </c>
      <c r="Q158" s="191"/>
    </row>
    <row r="159" spans="2:17" ht="20.100000000000001" customHeight="1">
      <c r="B159" s="181"/>
      <c r="C159" s="215">
        <v>150</v>
      </c>
      <c r="D159" s="216" t="s">
        <v>22</v>
      </c>
      <c r="E159" s="216" t="s">
        <v>5333</v>
      </c>
      <c r="F159" s="217">
        <f t="shared" si="59"/>
        <v>1</v>
      </c>
      <c r="G159" s="217">
        <f t="shared" si="55"/>
        <v>8</v>
      </c>
      <c r="H159" s="217">
        <v>30</v>
      </c>
      <c r="I159" s="218">
        <v>19000</v>
      </c>
      <c r="J159" s="217">
        <v>28</v>
      </c>
      <c r="K159" s="218">
        <f t="shared" si="56"/>
        <v>19000</v>
      </c>
      <c r="L159" s="217" t="s">
        <v>26</v>
      </c>
      <c r="M159" s="217" t="str">
        <f t="shared" si="57"/>
        <v>3028</v>
      </c>
      <c r="N159" s="218">
        <f t="shared" si="58"/>
        <v>152000</v>
      </c>
      <c r="O159" s="219">
        <v>1</v>
      </c>
      <c r="P159" s="220">
        <f t="shared" si="60"/>
        <v>152000</v>
      </c>
      <c r="Q159" s="191"/>
    </row>
    <row r="160" spans="2:17" ht="20.100000000000001" customHeight="1">
      <c r="B160" s="181"/>
      <c r="C160" s="215">
        <v>151</v>
      </c>
      <c r="D160" s="216" t="s">
        <v>22</v>
      </c>
      <c r="E160" s="216" t="s">
        <v>2318</v>
      </c>
      <c r="F160" s="217">
        <f t="shared" si="51"/>
        <v>4</v>
      </c>
      <c r="G160" s="217">
        <f t="shared" si="55"/>
        <v>26</v>
      </c>
      <c r="H160" s="217">
        <v>30</v>
      </c>
      <c r="I160" s="218">
        <v>19000</v>
      </c>
      <c r="J160" s="217">
        <v>28</v>
      </c>
      <c r="K160" s="218">
        <f t="shared" si="56"/>
        <v>19000</v>
      </c>
      <c r="L160" s="217" t="s">
        <v>26</v>
      </c>
      <c r="M160" s="217" t="str">
        <f t="shared" si="57"/>
        <v>3028</v>
      </c>
      <c r="N160" s="218">
        <f t="shared" si="58"/>
        <v>494000</v>
      </c>
      <c r="O160" s="219">
        <v>1</v>
      </c>
      <c r="P160" s="220">
        <f t="shared" si="52"/>
        <v>494000</v>
      </c>
      <c r="Q160" s="191"/>
    </row>
    <row r="161" spans="2:17" ht="20.100000000000001" customHeight="1">
      <c r="B161" s="181"/>
      <c r="C161" s="215">
        <v>152</v>
      </c>
      <c r="D161" s="216" t="s">
        <v>22</v>
      </c>
      <c r="E161" s="216" t="s">
        <v>5334</v>
      </c>
      <c r="F161" s="217">
        <f t="shared" ref="F161:F172" si="61">VLOOKUP(E161,映前产品关联表,2,0)</f>
        <v>1</v>
      </c>
      <c r="G161" s="217">
        <f t="shared" si="55"/>
        <v>4</v>
      </c>
      <c r="H161" s="217">
        <v>30</v>
      </c>
      <c r="I161" s="218">
        <v>19000</v>
      </c>
      <c r="J161" s="217">
        <v>28</v>
      </c>
      <c r="K161" s="218">
        <f t="shared" si="56"/>
        <v>19000</v>
      </c>
      <c r="L161" s="217" t="s">
        <v>26</v>
      </c>
      <c r="M161" s="217" t="str">
        <f t="shared" si="57"/>
        <v>3028</v>
      </c>
      <c r="N161" s="218">
        <f t="shared" si="58"/>
        <v>76000</v>
      </c>
      <c r="O161" s="219">
        <v>1</v>
      </c>
      <c r="P161" s="220">
        <f t="shared" ref="P161:P172" si="62">N161*O161</f>
        <v>76000</v>
      </c>
      <c r="Q161" s="191"/>
    </row>
    <row r="162" spans="2:17" ht="20.100000000000001" customHeight="1">
      <c r="B162" s="181"/>
      <c r="C162" s="215">
        <v>153</v>
      </c>
      <c r="D162" s="216" t="s">
        <v>22</v>
      </c>
      <c r="E162" s="216" t="s">
        <v>5778</v>
      </c>
      <c r="F162" s="217">
        <f t="shared" si="61"/>
        <v>1</v>
      </c>
      <c r="G162" s="217">
        <f t="shared" si="55"/>
        <v>5</v>
      </c>
      <c r="H162" s="217">
        <v>30</v>
      </c>
      <c r="I162" s="218">
        <v>19000</v>
      </c>
      <c r="J162" s="217">
        <v>28</v>
      </c>
      <c r="K162" s="218">
        <f t="shared" si="56"/>
        <v>19000</v>
      </c>
      <c r="L162" s="217" t="s">
        <v>26</v>
      </c>
      <c r="M162" s="217" t="str">
        <f t="shared" si="57"/>
        <v>3028</v>
      </c>
      <c r="N162" s="218">
        <f t="shared" si="58"/>
        <v>95000</v>
      </c>
      <c r="O162" s="219">
        <v>1</v>
      </c>
      <c r="P162" s="220">
        <f t="shared" si="62"/>
        <v>95000</v>
      </c>
      <c r="Q162" s="191"/>
    </row>
    <row r="163" spans="2:17" ht="20.100000000000001" customHeight="1">
      <c r="B163" s="181"/>
      <c r="C163" s="215">
        <v>154</v>
      </c>
      <c r="D163" s="216" t="s">
        <v>22</v>
      </c>
      <c r="E163" s="216" t="s">
        <v>7354</v>
      </c>
      <c r="F163" s="217">
        <f t="shared" si="61"/>
        <v>1</v>
      </c>
      <c r="G163" s="217">
        <f t="shared" si="55"/>
        <v>6</v>
      </c>
      <c r="H163" s="217">
        <v>30</v>
      </c>
      <c r="I163" s="218">
        <v>19000</v>
      </c>
      <c r="J163" s="217">
        <v>28</v>
      </c>
      <c r="K163" s="218">
        <f t="shared" si="56"/>
        <v>19000</v>
      </c>
      <c r="L163" s="217" t="s">
        <v>26</v>
      </c>
      <c r="M163" s="217" t="str">
        <f t="shared" si="57"/>
        <v>3028</v>
      </c>
      <c r="N163" s="218">
        <f t="shared" si="58"/>
        <v>114000</v>
      </c>
      <c r="O163" s="219">
        <v>1</v>
      </c>
      <c r="P163" s="220">
        <f t="shared" si="62"/>
        <v>114000</v>
      </c>
      <c r="Q163" s="191"/>
    </row>
    <row r="164" spans="2:17" ht="20.100000000000001" customHeight="1">
      <c r="B164" s="181"/>
      <c r="C164" s="215">
        <v>155</v>
      </c>
      <c r="D164" s="216" t="s">
        <v>22</v>
      </c>
      <c r="E164" s="216" t="s">
        <v>7446</v>
      </c>
      <c r="F164" s="217">
        <f t="shared" si="61"/>
        <v>1</v>
      </c>
      <c r="G164" s="217">
        <f t="shared" si="55"/>
        <v>8</v>
      </c>
      <c r="H164" s="217">
        <v>30</v>
      </c>
      <c r="I164" s="218">
        <v>19000</v>
      </c>
      <c r="J164" s="217">
        <v>28</v>
      </c>
      <c r="K164" s="218">
        <f t="shared" si="56"/>
        <v>19000</v>
      </c>
      <c r="L164" s="217" t="s">
        <v>26</v>
      </c>
      <c r="M164" s="217" t="str">
        <f t="shared" si="57"/>
        <v>3028</v>
      </c>
      <c r="N164" s="218">
        <f t="shared" si="58"/>
        <v>152000</v>
      </c>
      <c r="O164" s="219">
        <v>1</v>
      </c>
      <c r="P164" s="220">
        <f t="shared" si="62"/>
        <v>152000</v>
      </c>
      <c r="Q164" s="191"/>
    </row>
    <row r="165" spans="2:17" ht="20.100000000000001" customHeight="1">
      <c r="B165" s="181"/>
      <c r="C165" s="215">
        <v>156</v>
      </c>
      <c r="D165" s="216" t="s">
        <v>9</v>
      </c>
      <c r="E165" s="216" t="s">
        <v>5335</v>
      </c>
      <c r="F165" s="217">
        <f t="shared" si="61"/>
        <v>3</v>
      </c>
      <c r="G165" s="217">
        <f t="shared" si="55"/>
        <v>17</v>
      </c>
      <c r="H165" s="217">
        <v>30</v>
      </c>
      <c r="I165" s="218">
        <v>19000</v>
      </c>
      <c r="J165" s="217">
        <v>28</v>
      </c>
      <c r="K165" s="218">
        <f t="shared" si="56"/>
        <v>19000</v>
      </c>
      <c r="L165" s="217" t="s">
        <v>26</v>
      </c>
      <c r="M165" s="217" t="str">
        <f t="shared" si="57"/>
        <v>3028</v>
      </c>
      <c r="N165" s="218">
        <f t="shared" si="58"/>
        <v>323000</v>
      </c>
      <c r="O165" s="219">
        <v>1</v>
      </c>
      <c r="P165" s="220">
        <f t="shared" si="62"/>
        <v>323000</v>
      </c>
      <c r="Q165" s="191"/>
    </row>
    <row r="166" spans="2:17" ht="20.100000000000001" customHeight="1">
      <c r="B166" s="181"/>
      <c r="C166" s="215">
        <v>157</v>
      </c>
      <c r="D166" s="216" t="s">
        <v>9</v>
      </c>
      <c r="E166" s="216" t="s">
        <v>5336</v>
      </c>
      <c r="F166" s="217">
        <f t="shared" ref="F166:F167" si="63">VLOOKUP(E166,映前产品关联表,2,0)</f>
        <v>1</v>
      </c>
      <c r="G166" s="217">
        <f t="shared" si="55"/>
        <v>5</v>
      </c>
      <c r="H166" s="217">
        <v>30</v>
      </c>
      <c r="I166" s="218">
        <v>19000</v>
      </c>
      <c r="J166" s="217">
        <v>28</v>
      </c>
      <c r="K166" s="218">
        <f t="shared" si="56"/>
        <v>19000</v>
      </c>
      <c r="L166" s="217" t="s">
        <v>26</v>
      </c>
      <c r="M166" s="217" t="str">
        <f t="shared" si="57"/>
        <v>3028</v>
      </c>
      <c r="N166" s="218">
        <f t="shared" si="58"/>
        <v>95000</v>
      </c>
      <c r="O166" s="219">
        <v>1</v>
      </c>
      <c r="P166" s="220">
        <f t="shared" ref="P166:P167" si="64">N166*O166</f>
        <v>95000</v>
      </c>
      <c r="Q166" s="191"/>
    </row>
    <row r="167" spans="2:17" ht="20.100000000000001" customHeight="1">
      <c r="B167" s="181"/>
      <c r="C167" s="215">
        <v>158</v>
      </c>
      <c r="D167" s="216" t="s">
        <v>9</v>
      </c>
      <c r="E167" s="216" t="s">
        <v>5337</v>
      </c>
      <c r="F167" s="217">
        <f t="shared" si="63"/>
        <v>1</v>
      </c>
      <c r="G167" s="217">
        <f t="shared" si="55"/>
        <v>5</v>
      </c>
      <c r="H167" s="217">
        <v>30</v>
      </c>
      <c r="I167" s="218">
        <v>19000</v>
      </c>
      <c r="J167" s="217">
        <v>28</v>
      </c>
      <c r="K167" s="218">
        <f t="shared" si="56"/>
        <v>19000</v>
      </c>
      <c r="L167" s="217" t="s">
        <v>26</v>
      </c>
      <c r="M167" s="217" t="str">
        <f t="shared" si="57"/>
        <v>3028</v>
      </c>
      <c r="N167" s="218">
        <f t="shared" si="58"/>
        <v>95000</v>
      </c>
      <c r="O167" s="219">
        <v>1</v>
      </c>
      <c r="P167" s="220">
        <f t="shared" si="64"/>
        <v>95000</v>
      </c>
      <c r="Q167" s="191"/>
    </row>
    <row r="168" spans="2:17" ht="20.100000000000001" customHeight="1">
      <c r="B168" s="181"/>
      <c r="C168" s="215">
        <v>159</v>
      </c>
      <c r="D168" s="216" t="s">
        <v>9</v>
      </c>
      <c r="E168" s="216" t="s">
        <v>5338</v>
      </c>
      <c r="F168" s="217">
        <f t="shared" ref="F168" si="65">VLOOKUP(E168,映前产品关联表,2,0)</f>
        <v>4</v>
      </c>
      <c r="G168" s="217">
        <f t="shared" si="55"/>
        <v>26</v>
      </c>
      <c r="H168" s="217">
        <v>30</v>
      </c>
      <c r="I168" s="218">
        <v>19000</v>
      </c>
      <c r="J168" s="217">
        <v>28</v>
      </c>
      <c r="K168" s="218">
        <f t="shared" si="56"/>
        <v>19000</v>
      </c>
      <c r="L168" s="217" t="s">
        <v>26</v>
      </c>
      <c r="M168" s="217" t="str">
        <f t="shared" si="57"/>
        <v>3028</v>
      </c>
      <c r="N168" s="218">
        <f t="shared" si="58"/>
        <v>494000</v>
      </c>
      <c r="O168" s="219">
        <v>1</v>
      </c>
      <c r="P168" s="220">
        <f t="shared" ref="P168" si="66">N168*O168</f>
        <v>494000</v>
      </c>
      <c r="Q168" s="191"/>
    </row>
    <row r="169" spans="2:17" ht="20.100000000000001" customHeight="1">
      <c r="B169" s="181"/>
      <c r="C169" s="215">
        <v>160</v>
      </c>
      <c r="D169" s="216" t="s">
        <v>9</v>
      </c>
      <c r="E169" s="216" t="s">
        <v>2290</v>
      </c>
      <c r="F169" s="217">
        <f t="shared" si="61"/>
        <v>1</v>
      </c>
      <c r="G169" s="217">
        <f t="shared" si="55"/>
        <v>7</v>
      </c>
      <c r="H169" s="217">
        <v>30</v>
      </c>
      <c r="I169" s="218">
        <v>19000</v>
      </c>
      <c r="J169" s="217">
        <v>28</v>
      </c>
      <c r="K169" s="218">
        <f t="shared" si="56"/>
        <v>19000</v>
      </c>
      <c r="L169" s="217" t="s">
        <v>26</v>
      </c>
      <c r="M169" s="217" t="str">
        <f t="shared" si="57"/>
        <v>3028</v>
      </c>
      <c r="N169" s="218">
        <f t="shared" si="58"/>
        <v>133000</v>
      </c>
      <c r="O169" s="219">
        <v>1</v>
      </c>
      <c r="P169" s="220">
        <f t="shared" si="62"/>
        <v>133000</v>
      </c>
      <c r="Q169" s="191"/>
    </row>
    <row r="170" spans="2:17" ht="20.100000000000001" customHeight="1">
      <c r="B170" s="181"/>
      <c r="C170" s="215">
        <v>161</v>
      </c>
      <c r="D170" s="216" t="s">
        <v>9</v>
      </c>
      <c r="E170" s="216" t="s">
        <v>5339</v>
      </c>
      <c r="F170" s="217">
        <f t="shared" ref="F170:F171" si="67">VLOOKUP(E170,映前产品关联表,2,0)</f>
        <v>5</v>
      </c>
      <c r="G170" s="217">
        <f t="shared" si="55"/>
        <v>27</v>
      </c>
      <c r="H170" s="217">
        <v>30</v>
      </c>
      <c r="I170" s="218">
        <v>19000</v>
      </c>
      <c r="J170" s="217">
        <v>28</v>
      </c>
      <c r="K170" s="218">
        <f t="shared" si="56"/>
        <v>19000</v>
      </c>
      <c r="L170" s="217" t="s">
        <v>26</v>
      </c>
      <c r="M170" s="217" t="str">
        <f t="shared" si="57"/>
        <v>3028</v>
      </c>
      <c r="N170" s="218">
        <f t="shared" si="58"/>
        <v>513000</v>
      </c>
      <c r="O170" s="219">
        <v>1</v>
      </c>
      <c r="P170" s="220">
        <f t="shared" ref="P170:P171" si="68">N170*O170</f>
        <v>513000</v>
      </c>
      <c r="Q170" s="191"/>
    </row>
    <row r="171" spans="2:17" ht="20.100000000000001" customHeight="1">
      <c r="B171" s="181"/>
      <c r="C171" s="215">
        <v>162</v>
      </c>
      <c r="D171" s="216" t="s">
        <v>9</v>
      </c>
      <c r="E171" s="216" t="s">
        <v>5340</v>
      </c>
      <c r="F171" s="217">
        <f t="shared" si="67"/>
        <v>2</v>
      </c>
      <c r="G171" s="217">
        <f t="shared" si="55"/>
        <v>24</v>
      </c>
      <c r="H171" s="217">
        <v>30</v>
      </c>
      <c r="I171" s="218">
        <v>19000</v>
      </c>
      <c r="J171" s="217">
        <v>28</v>
      </c>
      <c r="K171" s="218">
        <f t="shared" si="56"/>
        <v>19000</v>
      </c>
      <c r="L171" s="217" t="s">
        <v>26</v>
      </c>
      <c r="M171" s="217" t="str">
        <f t="shared" si="57"/>
        <v>3028</v>
      </c>
      <c r="N171" s="218">
        <f t="shared" si="58"/>
        <v>456000</v>
      </c>
      <c r="O171" s="219">
        <v>1</v>
      </c>
      <c r="P171" s="220">
        <f t="shared" si="68"/>
        <v>456000</v>
      </c>
      <c r="Q171" s="191"/>
    </row>
    <row r="172" spans="2:17" ht="20.100000000000001" customHeight="1">
      <c r="B172" s="181"/>
      <c r="C172" s="215">
        <v>163</v>
      </c>
      <c r="D172" s="216" t="s">
        <v>9</v>
      </c>
      <c r="E172" s="216" t="s">
        <v>2321</v>
      </c>
      <c r="F172" s="217">
        <f t="shared" si="61"/>
        <v>3</v>
      </c>
      <c r="G172" s="217">
        <f t="shared" si="55"/>
        <v>18</v>
      </c>
      <c r="H172" s="217">
        <v>30</v>
      </c>
      <c r="I172" s="218">
        <v>19000</v>
      </c>
      <c r="J172" s="217">
        <v>28</v>
      </c>
      <c r="K172" s="218">
        <f t="shared" si="56"/>
        <v>19000</v>
      </c>
      <c r="L172" s="217" t="s">
        <v>26</v>
      </c>
      <c r="M172" s="217" t="str">
        <f t="shared" si="57"/>
        <v>3028</v>
      </c>
      <c r="N172" s="218">
        <f t="shared" si="58"/>
        <v>342000</v>
      </c>
      <c r="O172" s="219">
        <v>1</v>
      </c>
      <c r="P172" s="220">
        <f t="shared" si="62"/>
        <v>342000</v>
      </c>
      <c r="Q172" s="191"/>
    </row>
    <row r="173" spans="2:17" ht="20.100000000000001" customHeight="1">
      <c r="B173" s="181"/>
      <c r="C173" s="215">
        <v>164</v>
      </c>
      <c r="D173" s="216" t="s">
        <v>9</v>
      </c>
      <c r="E173" s="216" t="s">
        <v>5341</v>
      </c>
      <c r="F173" s="217">
        <f t="shared" ref="F173" si="69">VLOOKUP(E173,映前产品关联表,2,0)</f>
        <v>1</v>
      </c>
      <c r="G173" s="217">
        <f t="shared" si="55"/>
        <v>3</v>
      </c>
      <c r="H173" s="217">
        <v>30</v>
      </c>
      <c r="I173" s="218">
        <v>19000</v>
      </c>
      <c r="J173" s="217">
        <v>28</v>
      </c>
      <c r="K173" s="218">
        <f t="shared" si="56"/>
        <v>19000</v>
      </c>
      <c r="L173" s="217" t="s">
        <v>26</v>
      </c>
      <c r="M173" s="217" t="str">
        <f t="shared" si="57"/>
        <v>3028</v>
      </c>
      <c r="N173" s="218">
        <f t="shared" si="58"/>
        <v>57000</v>
      </c>
      <c r="O173" s="219">
        <v>1</v>
      </c>
      <c r="P173" s="220">
        <f t="shared" ref="P173" si="70">N173*O173</f>
        <v>57000</v>
      </c>
      <c r="Q173" s="191"/>
    </row>
    <row r="174" spans="2:17" ht="20.100000000000001" customHeight="1">
      <c r="B174" s="181"/>
      <c r="C174" s="215">
        <v>165</v>
      </c>
      <c r="D174" s="216" t="s">
        <v>9</v>
      </c>
      <c r="E174" s="216" t="s">
        <v>5540</v>
      </c>
      <c r="F174" s="217">
        <f t="shared" ref="F174:F175" si="71">VLOOKUP(E174,映前产品关联表,2,0)</f>
        <v>1</v>
      </c>
      <c r="G174" s="217">
        <f t="shared" si="55"/>
        <v>9</v>
      </c>
      <c r="H174" s="217">
        <v>30</v>
      </c>
      <c r="I174" s="218">
        <v>19000</v>
      </c>
      <c r="J174" s="217">
        <v>28</v>
      </c>
      <c r="K174" s="218">
        <f t="shared" si="56"/>
        <v>19000</v>
      </c>
      <c r="L174" s="217" t="s">
        <v>26</v>
      </c>
      <c r="M174" s="217" t="str">
        <f t="shared" si="57"/>
        <v>3028</v>
      </c>
      <c r="N174" s="218">
        <f t="shared" si="58"/>
        <v>171000</v>
      </c>
      <c r="O174" s="219">
        <v>1</v>
      </c>
      <c r="P174" s="220">
        <f t="shared" ref="P174:P175" si="72">N174*O174</f>
        <v>171000</v>
      </c>
      <c r="Q174" s="191"/>
    </row>
    <row r="175" spans="2:17" ht="20.100000000000001" customHeight="1">
      <c r="B175" s="181"/>
      <c r="C175" s="215">
        <v>166</v>
      </c>
      <c r="D175" s="216" t="s">
        <v>9</v>
      </c>
      <c r="E175" s="216" t="s">
        <v>6532</v>
      </c>
      <c r="F175" s="217">
        <f t="shared" si="71"/>
        <v>3</v>
      </c>
      <c r="G175" s="217">
        <f t="shared" si="55"/>
        <v>16</v>
      </c>
      <c r="H175" s="217">
        <v>30</v>
      </c>
      <c r="I175" s="218">
        <v>19000</v>
      </c>
      <c r="J175" s="217">
        <v>28</v>
      </c>
      <c r="K175" s="218">
        <f t="shared" si="56"/>
        <v>19000</v>
      </c>
      <c r="L175" s="217" t="s">
        <v>26</v>
      </c>
      <c r="M175" s="217" t="str">
        <f t="shared" si="57"/>
        <v>3028</v>
      </c>
      <c r="N175" s="218">
        <f t="shared" si="58"/>
        <v>304000</v>
      </c>
      <c r="O175" s="219">
        <v>1</v>
      </c>
      <c r="P175" s="220">
        <f t="shared" si="72"/>
        <v>304000</v>
      </c>
      <c r="Q175" s="191"/>
    </row>
    <row r="176" spans="2:17" ht="20.100000000000001" customHeight="1">
      <c r="B176" s="181"/>
      <c r="C176" s="215">
        <v>167</v>
      </c>
      <c r="D176" s="216" t="s">
        <v>10</v>
      </c>
      <c r="E176" s="216" t="s">
        <v>4166</v>
      </c>
      <c r="F176" s="217">
        <f t="shared" ref="F176:F177" si="73">VLOOKUP(E176,映前产品关联表,2,0)</f>
        <v>2</v>
      </c>
      <c r="G176" s="217">
        <f t="shared" si="55"/>
        <v>12</v>
      </c>
      <c r="H176" s="217">
        <v>30</v>
      </c>
      <c r="I176" s="218">
        <v>19000</v>
      </c>
      <c r="J176" s="217">
        <v>28</v>
      </c>
      <c r="K176" s="218">
        <f t="shared" si="56"/>
        <v>19000</v>
      </c>
      <c r="L176" s="217" t="s">
        <v>26</v>
      </c>
      <c r="M176" s="217" t="str">
        <f t="shared" si="57"/>
        <v>3028</v>
      </c>
      <c r="N176" s="218">
        <f t="shared" si="58"/>
        <v>228000</v>
      </c>
      <c r="O176" s="219">
        <v>1</v>
      </c>
      <c r="P176" s="220">
        <f t="shared" ref="P176:P177" si="74">N176*O176</f>
        <v>228000</v>
      </c>
      <c r="Q176" s="191"/>
    </row>
    <row r="177" spans="2:17" ht="20.100000000000001" customHeight="1">
      <c r="B177" s="181"/>
      <c r="C177" s="215">
        <v>168</v>
      </c>
      <c r="D177" s="216" t="s">
        <v>10</v>
      </c>
      <c r="E177" s="216" t="s">
        <v>5342</v>
      </c>
      <c r="F177" s="217">
        <f t="shared" si="73"/>
        <v>1</v>
      </c>
      <c r="G177" s="217">
        <f t="shared" si="55"/>
        <v>4</v>
      </c>
      <c r="H177" s="217">
        <v>30</v>
      </c>
      <c r="I177" s="218">
        <v>19000</v>
      </c>
      <c r="J177" s="217">
        <v>28</v>
      </c>
      <c r="K177" s="218">
        <f t="shared" si="56"/>
        <v>19000</v>
      </c>
      <c r="L177" s="217" t="s">
        <v>26</v>
      </c>
      <c r="M177" s="217" t="str">
        <f t="shared" si="57"/>
        <v>3028</v>
      </c>
      <c r="N177" s="218">
        <f t="shared" si="58"/>
        <v>76000</v>
      </c>
      <c r="O177" s="219">
        <v>1</v>
      </c>
      <c r="P177" s="220">
        <f t="shared" si="74"/>
        <v>76000</v>
      </c>
      <c r="Q177" s="191"/>
    </row>
    <row r="178" spans="2:17" ht="20.100000000000001" customHeight="1">
      <c r="B178" s="181"/>
      <c r="C178" s="215">
        <v>169</v>
      </c>
      <c r="D178" s="216" t="s">
        <v>10</v>
      </c>
      <c r="E178" s="216" t="s">
        <v>5343</v>
      </c>
      <c r="F178" s="217">
        <f t="shared" ref="F178" si="75">VLOOKUP(E178,映前产品关联表,2,0)</f>
        <v>2</v>
      </c>
      <c r="G178" s="217">
        <f t="shared" si="55"/>
        <v>14</v>
      </c>
      <c r="H178" s="217">
        <v>30</v>
      </c>
      <c r="I178" s="218">
        <v>19000</v>
      </c>
      <c r="J178" s="217">
        <v>28</v>
      </c>
      <c r="K178" s="218">
        <f t="shared" si="56"/>
        <v>19000</v>
      </c>
      <c r="L178" s="217" t="s">
        <v>26</v>
      </c>
      <c r="M178" s="217" t="str">
        <f t="shared" si="57"/>
        <v>3028</v>
      </c>
      <c r="N178" s="218">
        <f t="shared" si="58"/>
        <v>266000</v>
      </c>
      <c r="O178" s="219">
        <v>1</v>
      </c>
      <c r="P178" s="220">
        <f t="shared" ref="P178" si="76">N178*O178</f>
        <v>266000</v>
      </c>
      <c r="Q178" s="191"/>
    </row>
    <row r="179" spans="2:17" ht="20.100000000000001" customHeight="1">
      <c r="B179" s="181"/>
      <c r="C179" s="215">
        <v>170</v>
      </c>
      <c r="D179" s="216" t="s">
        <v>10</v>
      </c>
      <c r="E179" s="216" t="s">
        <v>5344</v>
      </c>
      <c r="F179" s="217">
        <f t="shared" ref="F179:F180" si="77">VLOOKUP(E179,映前产品关联表,2,0)</f>
        <v>4</v>
      </c>
      <c r="G179" s="217">
        <f t="shared" ref="G179:G180" si="78">VLOOKUP(E179,映前产品关联表,7,0)</f>
        <v>26</v>
      </c>
      <c r="H179" s="217">
        <v>30</v>
      </c>
      <c r="I179" s="218">
        <v>19000</v>
      </c>
      <c r="J179" s="217">
        <v>28</v>
      </c>
      <c r="K179" s="218">
        <f t="shared" si="56"/>
        <v>19000</v>
      </c>
      <c r="L179" s="217" t="s">
        <v>26</v>
      </c>
      <c r="M179" s="217" t="str">
        <f t="shared" si="57"/>
        <v>3028</v>
      </c>
      <c r="N179" s="218">
        <f t="shared" si="58"/>
        <v>494000</v>
      </c>
      <c r="O179" s="219">
        <v>1</v>
      </c>
      <c r="P179" s="220">
        <f t="shared" ref="P179:P180" si="79">N179*O179</f>
        <v>494000</v>
      </c>
      <c r="Q179" s="191"/>
    </row>
    <row r="180" spans="2:17" ht="20.100000000000001" customHeight="1">
      <c r="B180" s="181"/>
      <c r="C180" s="215">
        <v>171</v>
      </c>
      <c r="D180" s="216" t="s">
        <v>10</v>
      </c>
      <c r="E180" s="216" t="s">
        <v>5345</v>
      </c>
      <c r="F180" s="217">
        <f t="shared" si="77"/>
        <v>1</v>
      </c>
      <c r="G180" s="217">
        <f t="shared" si="78"/>
        <v>8</v>
      </c>
      <c r="H180" s="217">
        <v>30</v>
      </c>
      <c r="I180" s="218">
        <v>19000</v>
      </c>
      <c r="J180" s="217">
        <v>28</v>
      </c>
      <c r="K180" s="218">
        <f t="shared" si="56"/>
        <v>19000</v>
      </c>
      <c r="L180" s="217" t="s">
        <v>26</v>
      </c>
      <c r="M180" s="217" t="str">
        <f t="shared" si="57"/>
        <v>3028</v>
      </c>
      <c r="N180" s="218">
        <f t="shared" si="58"/>
        <v>152000</v>
      </c>
      <c r="O180" s="219">
        <v>1</v>
      </c>
      <c r="P180" s="220">
        <f t="shared" si="79"/>
        <v>152000</v>
      </c>
      <c r="Q180" s="191"/>
    </row>
    <row r="181" spans="2:17" ht="20.100000000000001" customHeight="1">
      <c r="B181" s="181"/>
      <c r="C181" s="215">
        <v>172</v>
      </c>
      <c r="D181" s="216" t="s">
        <v>10</v>
      </c>
      <c r="E181" s="216" t="s">
        <v>5346</v>
      </c>
      <c r="F181" s="217">
        <f t="shared" ref="F181:F182" si="80">VLOOKUP(E181,映前产品关联表,2,0)</f>
        <v>6</v>
      </c>
      <c r="G181" s="217">
        <f t="shared" ref="G181:G182" si="81">VLOOKUP(E181,映前产品关联表,7,0)</f>
        <v>41</v>
      </c>
      <c r="H181" s="217">
        <v>30</v>
      </c>
      <c r="I181" s="218">
        <v>19000</v>
      </c>
      <c r="J181" s="217">
        <v>28</v>
      </c>
      <c r="K181" s="218">
        <f t="shared" si="56"/>
        <v>19000</v>
      </c>
      <c r="L181" s="217" t="s">
        <v>26</v>
      </c>
      <c r="M181" s="217" t="str">
        <f t="shared" si="57"/>
        <v>3028</v>
      </c>
      <c r="N181" s="218">
        <f t="shared" si="58"/>
        <v>779000</v>
      </c>
      <c r="O181" s="219">
        <v>1</v>
      </c>
      <c r="P181" s="220">
        <f t="shared" ref="P181:P182" si="82">N181*O181</f>
        <v>779000</v>
      </c>
      <c r="Q181" s="191"/>
    </row>
    <row r="182" spans="2:17" ht="20.100000000000001" customHeight="1">
      <c r="B182" s="181"/>
      <c r="C182" s="215">
        <v>173</v>
      </c>
      <c r="D182" s="216" t="s">
        <v>10</v>
      </c>
      <c r="E182" s="216" t="s">
        <v>5347</v>
      </c>
      <c r="F182" s="217">
        <f t="shared" si="80"/>
        <v>1</v>
      </c>
      <c r="G182" s="217">
        <f t="shared" si="81"/>
        <v>5</v>
      </c>
      <c r="H182" s="217">
        <v>30</v>
      </c>
      <c r="I182" s="218">
        <v>19000</v>
      </c>
      <c r="J182" s="217">
        <v>28</v>
      </c>
      <c r="K182" s="218">
        <f t="shared" si="56"/>
        <v>19000</v>
      </c>
      <c r="L182" s="217" t="s">
        <v>26</v>
      </c>
      <c r="M182" s="217" t="str">
        <f t="shared" si="57"/>
        <v>3028</v>
      </c>
      <c r="N182" s="218">
        <f t="shared" si="58"/>
        <v>95000</v>
      </c>
      <c r="O182" s="219">
        <v>1</v>
      </c>
      <c r="P182" s="220">
        <f t="shared" si="82"/>
        <v>95000</v>
      </c>
      <c r="Q182" s="191"/>
    </row>
    <row r="183" spans="2:17" ht="20.100000000000001" customHeight="1">
      <c r="B183" s="181"/>
      <c r="C183" s="215">
        <v>174</v>
      </c>
      <c r="D183" s="216" t="s">
        <v>10</v>
      </c>
      <c r="E183" s="216" t="s">
        <v>5348</v>
      </c>
      <c r="F183" s="217">
        <f t="shared" ref="F183:F193" si="83">VLOOKUP(E183,映前产品关联表,2,0)</f>
        <v>2</v>
      </c>
      <c r="G183" s="217">
        <f t="shared" ref="G183:G193" si="84">VLOOKUP(E183,映前产品关联表,7,0)</f>
        <v>15</v>
      </c>
      <c r="H183" s="217">
        <v>30</v>
      </c>
      <c r="I183" s="218">
        <v>19000</v>
      </c>
      <c r="J183" s="217">
        <v>28</v>
      </c>
      <c r="K183" s="218">
        <f t="shared" ref="K183:K193" si="85">VLOOKUP(M183,影通天下刊例系数,2,0)*I183</f>
        <v>19000</v>
      </c>
      <c r="L183" s="217" t="s">
        <v>26</v>
      </c>
      <c r="M183" s="217" t="str">
        <f t="shared" ref="M183:M193" si="86">H183&amp;J183</f>
        <v>3028</v>
      </c>
      <c r="N183" s="218">
        <f t="shared" ref="N183:N193" si="87">I183*G183*VLOOKUP(M183,影通天下刊例系数,2,0)</f>
        <v>285000</v>
      </c>
      <c r="O183" s="219">
        <v>1</v>
      </c>
      <c r="P183" s="220">
        <f t="shared" ref="P183:P193" si="88">N183*O183</f>
        <v>285000</v>
      </c>
      <c r="Q183" s="191"/>
    </row>
    <row r="184" spans="2:17" ht="20.100000000000001" customHeight="1">
      <c r="B184" s="181"/>
      <c r="C184" s="215">
        <v>175</v>
      </c>
      <c r="D184" s="216" t="s">
        <v>10</v>
      </c>
      <c r="E184" s="216" t="s">
        <v>5349</v>
      </c>
      <c r="F184" s="217">
        <f t="shared" si="83"/>
        <v>2</v>
      </c>
      <c r="G184" s="217">
        <f t="shared" si="84"/>
        <v>9</v>
      </c>
      <c r="H184" s="217">
        <v>30</v>
      </c>
      <c r="I184" s="218">
        <v>19000</v>
      </c>
      <c r="J184" s="217">
        <v>28</v>
      </c>
      <c r="K184" s="218">
        <f t="shared" si="85"/>
        <v>19000</v>
      </c>
      <c r="L184" s="217" t="s">
        <v>26</v>
      </c>
      <c r="M184" s="217" t="str">
        <f t="shared" si="86"/>
        <v>3028</v>
      </c>
      <c r="N184" s="218">
        <f t="shared" si="87"/>
        <v>171000</v>
      </c>
      <c r="O184" s="219">
        <v>1</v>
      </c>
      <c r="P184" s="220">
        <f t="shared" si="88"/>
        <v>171000</v>
      </c>
      <c r="Q184" s="191"/>
    </row>
    <row r="185" spans="2:17" ht="20.100000000000001" customHeight="1">
      <c r="B185" s="181"/>
      <c r="C185" s="215">
        <v>176</v>
      </c>
      <c r="D185" s="216" t="s">
        <v>10</v>
      </c>
      <c r="E185" s="216" t="s">
        <v>5350</v>
      </c>
      <c r="F185" s="217">
        <f t="shared" si="83"/>
        <v>1</v>
      </c>
      <c r="G185" s="217">
        <f t="shared" si="84"/>
        <v>7</v>
      </c>
      <c r="H185" s="217">
        <v>30</v>
      </c>
      <c r="I185" s="218">
        <v>19000</v>
      </c>
      <c r="J185" s="217">
        <v>28</v>
      </c>
      <c r="K185" s="218">
        <f t="shared" si="85"/>
        <v>19000</v>
      </c>
      <c r="L185" s="217" t="s">
        <v>26</v>
      </c>
      <c r="M185" s="217" t="str">
        <f t="shared" si="86"/>
        <v>3028</v>
      </c>
      <c r="N185" s="218">
        <f t="shared" si="87"/>
        <v>133000</v>
      </c>
      <c r="O185" s="219">
        <v>1</v>
      </c>
      <c r="P185" s="220">
        <f t="shared" si="88"/>
        <v>133000</v>
      </c>
      <c r="Q185" s="191"/>
    </row>
    <row r="186" spans="2:17" ht="20.100000000000001" customHeight="1">
      <c r="B186" s="181"/>
      <c r="C186" s="215">
        <v>177</v>
      </c>
      <c r="D186" s="216" t="s">
        <v>10</v>
      </c>
      <c r="E186" s="216" t="s">
        <v>5351</v>
      </c>
      <c r="F186" s="217">
        <f t="shared" si="83"/>
        <v>1</v>
      </c>
      <c r="G186" s="217">
        <f t="shared" si="84"/>
        <v>6</v>
      </c>
      <c r="H186" s="217">
        <v>30</v>
      </c>
      <c r="I186" s="218">
        <v>19000</v>
      </c>
      <c r="J186" s="217">
        <v>28</v>
      </c>
      <c r="K186" s="218">
        <f t="shared" si="85"/>
        <v>19000</v>
      </c>
      <c r="L186" s="217" t="s">
        <v>26</v>
      </c>
      <c r="M186" s="217" t="str">
        <f t="shared" si="86"/>
        <v>3028</v>
      </c>
      <c r="N186" s="218">
        <f t="shared" si="87"/>
        <v>114000</v>
      </c>
      <c r="O186" s="219">
        <v>1</v>
      </c>
      <c r="P186" s="220">
        <f t="shared" si="88"/>
        <v>114000</v>
      </c>
      <c r="Q186" s="191"/>
    </row>
    <row r="187" spans="2:17" ht="20.100000000000001" customHeight="1">
      <c r="B187" s="181"/>
      <c r="C187" s="215">
        <v>178</v>
      </c>
      <c r="D187" s="216" t="s">
        <v>10</v>
      </c>
      <c r="E187" s="216" t="s">
        <v>6305</v>
      </c>
      <c r="F187" s="217">
        <f t="shared" si="83"/>
        <v>1</v>
      </c>
      <c r="G187" s="217">
        <f t="shared" si="84"/>
        <v>1</v>
      </c>
      <c r="H187" s="217">
        <v>30</v>
      </c>
      <c r="I187" s="218">
        <v>19000</v>
      </c>
      <c r="J187" s="217">
        <v>28</v>
      </c>
      <c r="K187" s="218">
        <f t="shared" si="85"/>
        <v>19000</v>
      </c>
      <c r="L187" s="217" t="s">
        <v>26</v>
      </c>
      <c r="M187" s="217" t="str">
        <f t="shared" si="86"/>
        <v>3028</v>
      </c>
      <c r="N187" s="218">
        <f t="shared" si="87"/>
        <v>19000</v>
      </c>
      <c r="O187" s="219">
        <v>1</v>
      </c>
      <c r="P187" s="220">
        <f t="shared" si="88"/>
        <v>19000</v>
      </c>
      <c r="Q187" s="191"/>
    </row>
    <row r="188" spans="2:17" ht="20.100000000000001" customHeight="1">
      <c r="B188" s="181"/>
      <c r="C188" s="215">
        <v>179</v>
      </c>
      <c r="D188" s="216" t="s">
        <v>10</v>
      </c>
      <c r="E188" s="216" t="s">
        <v>6184</v>
      </c>
      <c r="F188" s="217">
        <f t="shared" si="83"/>
        <v>1</v>
      </c>
      <c r="G188" s="217">
        <f t="shared" si="84"/>
        <v>6</v>
      </c>
      <c r="H188" s="217">
        <v>30</v>
      </c>
      <c r="I188" s="218">
        <v>19000</v>
      </c>
      <c r="J188" s="217">
        <v>28</v>
      </c>
      <c r="K188" s="218">
        <f t="shared" si="85"/>
        <v>19000</v>
      </c>
      <c r="L188" s="217" t="s">
        <v>26</v>
      </c>
      <c r="M188" s="217" t="str">
        <f t="shared" si="86"/>
        <v>3028</v>
      </c>
      <c r="N188" s="218">
        <f t="shared" si="87"/>
        <v>114000</v>
      </c>
      <c r="O188" s="219">
        <v>1</v>
      </c>
      <c r="P188" s="220">
        <f t="shared" si="88"/>
        <v>114000</v>
      </c>
      <c r="Q188" s="191"/>
    </row>
    <row r="189" spans="2:17" ht="20.100000000000001" customHeight="1">
      <c r="B189" s="181"/>
      <c r="C189" s="215">
        <v>180</v>
      </c>
      <c r="D189" s="216" t="s">
        <v>10</v>
      </c>
      <c r="E189" s="216" t="s">
        <v>6292</v>
      </c>
      <c r="F189" s="217">
        <f t="shared" si="83"/>
        <v>1</v>
      </c>
      <c r="G189" s="217">
        <f t="shared" si="84"/>
        <v>6</v>
      </c>
      <c r="H189" s="217">
        <v>30</v>
      </c>
      <c r="I189" s="218">
        <v>19000</v>
      </c>
      <c r="J189" s="217">
        <v>28</v>
      </c>
      <c r="K189" s="218">
        <f t="shared" si="85"/>
        <v>19000</v>
      </c>
      <c r="L189" s="217" t="s">
        <v>26</v>
      </c>
      <c r="M189" s="217" t="str">
        <f t="shared" si="86"/>
        <v>3028</v>
      </c>
      <c r="N189" s="218">
        <f t="shared" si="87"/>
        <v>114000</v>
      </c>
      <c r="O189" s="219">
        <v>1</v>
      </c>
      <c r="P189" s="220">
        <f t="shared" si="88"/>
        <v>114000</v>
      </c>
      <c r="Q189" s="191"/>
    </row>
    <row r="190" spans="2:17" ht="20.100000000000001" customHeight="1">
      <c r="B190" s="181"/>
      <c r="C190" s="215">
        <v>181</v>
      </c>
      <c r="D190" s="216" t="s">
        <v>10</v>
      </c>
      <c r="E190" s="216" t="s">
        <v>7088</v>
      </c>
      <c r="F190" s="217">
        <f t="shared" si="83"/>
        <v>1</v>
      </c>
      <c r="G190" s="217">
        <f t="shared" si="84"/>
        <v>7</v>
      </c>
      <c r="H190" s="217">
        <v>30</v>
      </c>
      <c r="I190" s="218">
        <v>19000</v>
      </c>
      <c r="J190" s="217">
        <v>28</v>
      </c>
      <c r="K190" s="218">
        <f t="shared" si="85"/>
        <v>19000</v>
      </c>
      <c r="L190" s="217" t="s">
        <v>26</v>
      </c>
      <c r="M190" s="217" t="str">
        <f t="shared" si="86"/>
        <v>3028</v>
      </c>
      <c r="N190" s="218">
        <f t="shared" si="87"/>
        <v>133000</v>
      </c>
      <c r="O190" s="219">
        <v>1</v>
      </c>
      <c r="P190" s="220">
        <f t="shared" si="88"/>
        <v>133000</v>
      </c>
      <c r="Q190" s="191"/>
    </row>
    <row r="191" spans="2:17" ht="20.100000000000001" customHeight="1">
      <c r="B191" s="181"/>
      <c r="C191" s="215">
        <v>182</v>
      </c>
      <c r="D191" s="216" t="s">
        <v>5352</v>
      </c>
      <c r="E191" s="216" t="s">
        <v>5353</v>
      </c>
      <c r="F191" s="217">
        <f t="shared" ref="F191" si="89">VLOOKUP(E191,映前产品关联表,2,0)</f>
        <v>3</v>
      </c>
      <c r="G191" s="217">
        <f t="shared" ref="G191" si="90">VLOOKUP(E191,映前产品关联表,7,0)</f>
        <v>22</v>
      </c>
      <c r="H191" s="217">
        <v>30</v>
      </c>
      <c r="I191" s="218">
        <v>19000</v>
      </c>
      <c r="J191" s="217">
        <v>28</v>
      </c>
      <c r="K191" s="218">
        <f t="shared" si="85"/>
        <v>19000</v>
      </c>
      <c r="L191" s="217" t="s">
        <v>26</v>
      </c>
      <c r="M191" s="217" t="str">
        <f t="shared" si="86"/>
        <v>3028</v>
      </c>
      <c r="N191" s="218">
        <f t="shared" si="87"/>
        <v>418000</v>
      </c>
      <c r="O191" s="219">
        <v>1</v>
      </c>
      <c r="P191" s="220">
        <f t="shared" si="88"/>
        <v>418000</v>
      </c>
      <c r="Q191" s="191"/>
    </row>
    <row r="192" spans="2:17" ht="20.100000000000001" customHeight="1">
      <c r="B192" s="181"/>
      <c r="C192" s="215">
        <v>183</v>
      </c>
      <c r="D192" s="216" t="s">
        <v>5352</v>
      </c>
      <c r="E192" s="216" t="s">
        <v>5735</v>
      </c>
      <c r="F192" s="217">
        <f t="shared" si="83"/>
        <v>1</v>
      </c>
      <c r="G192" s="217">
        <f t="shared" si="84"/>
        <v>5</v>
      </c>
      <c r="H192" s="217">
        <v>30</v>
      </c>
      <c r="I192" s="218">
        <v>19000</v>
      </c>
      <c r="J192" s="217">
        <v>28</v>
      </c>
      <c r="K192" s="218">
        <f t="shared" si="85"/>
        <v>19000</v>
      </c>
      <c r="L192" s="217" t="s">
        <v>26</v>
      </c>
      <c r="M192" s="217" t="str">
        <f t="shared" si="86"/>
        <v>3028</v>
      </c>
      <c r="N192" s="218">
        <f t="shared" si="87"/>
        <v>95000</v>
      </c>
      <c r="O192" s="219">
        <v>1</v>
      </c>
      <c r="P192" s="220">
        <f t="shared" si="88"/>
        <v>95000</v>
      </c>
      <c r="Q192" s="191"/>
    </row>
    <row r="193" spans="2:17" ht="20.100000000000001" customHeight="1">
      <c r="B193" s="181"/>
      <c r="C193" s="215">
        <v>184</v>
      </c>
      <c r="D193" s="216" t="s">
        <v>2278</v>
      </c>
      <c r="E193" s="216" t="s">
        <v>2279</v>
      </c>
      <c r="F193" s="217">
        <f t="shared" si="83"/>
        <v>14</v>
      </c>
      <c r="G193" s="217">
        <f t="shared" si="84"/>
        <v>90</v>
      </c>
      <c r="H193" s="217">
        <v>30</v>
      </c>
      <c r="I193" s="218">
        <v>19000</v>
      </c>
      <c r="J193" s="217">
        <v>28</v>
      </c>
      <c r="K193" s="218">
        <f t="shared" si="85"/>
        <v>19000</v>
      </c>
      <c r="L193" s="217" t="s">
        <v>26</v>
      </c>
      <c r="M193" s="217" t="str">
        <f t="shared" si="86"/>
        <v>3028</v>
      </c>
      <c r="N193" s="218">
        <f t="shared" si="87"/>
        <v>1710000</v>
      </c>
      <c r="O193" s="219">
        <v>1</v>
      </c>
      <c r="P193" s="220">
        <f t="shared" si="88"/>
        <v>1710000</v>
      </c>
      <c r="Q193" s="191"/>
    </row>
    <row r="194" spans="2:17" ht="20.100000000000001" customHeight="1">
      <c r="B194" s="181"/>
      <c r="C194" s="215">
        <v>185</v>
      </c>
      <c r="D194" s="216" t="s">
        <v>2278</v>
      </c>
      <c r="E194" s="216" t="s">
        <v>5354</v>
      </c>
      <c r="F194" s="217">
        <f t="shared" ref="F194:F195" si="91">VLOOKUP(E194,映前产品关联表,2,0)</f>
        <v>1</v>
      </c>
      <c r="G194" s="217">
        <f t="shared" ref="G194:G195" si="92">VLOOKUP(E194,映前产品关联表,7,0)</f>
        <v>4</v>
      </c>
      <c r="H194" s="217">
        <v>30</v>
      </c>
      <c r="I194" s="218">
        <v>19000</v>
      </c>
      <c r="J194" s="217">
        <v>28</v>
      </c>
      <c r="K194" s="218">
        <f t="shared" ref="K194:K195" si="93">VLOOKUP(M194,影通天下刊例系数,2,0)*I194</f>
        <v>19000</v>
      </c>
      <c r="L194" s="217" t="s">
        <v>26</v>
      </c>
      <c r="M194" s="217" t="str">
        <f t="shared" ref="M194:M195" si="94">H194&amp;J194</f>
        <v>3028</v>
      </c>
      <c r="N194" s="218">
        <f t="shared" ref="N194:N195" si="95">I194*G194*VLOOKUP(M194,影通天下刊例系数,2,0)</f>
        <v>76000</v>
      </c>
      <c r="O194" s="219">
        <v>1</v>
      </c>
      <c r="P194" s="220">
        <f t="shared" ref="P194:P195" si="96">N194*O194</f>
        <v>76000</v>
      </c>
      <c r="Q194" s="191"/>
    </row>
    <row r="195" spans="2:17" ht="20.100000000000001" customHeight="1">
      <c r="B195" s="181"/>
      <c r="C195" s="215">
        <v>186</v>
      </c>
      <c r="D195" s="216" t="s">
        <v>2278</v>
      </c>
      <c r="E195" s="216" t="s">
        <v>5355</v>
      </c>
      <c r="F195" s="217">
        <f t="shared" si="91"/>
        <v>1</v>
      </c>
      <c r="G195" s="217">
        <f t="shared" si="92"/>
        <v>7</v>
      </c>
      <c r="H195" s="217">
        <v>30</v>
      </c>
      <c r="I195" s="218">
        <v>19000</v>
      </c>
      <c r="J195" s="217">
        <v>28</v>
      </c>
      <c r="K195" s="218">
        <f t="shared" si="93"/>
        <v>19000</v>
      </c>
      <c r="L195" s="217" t="s">
        <v>26</v>
      </c>
      <c r="M195" s="217" t="str">
        <f t="shared" si="94"/>
        <v>3028</v>
      </c>
      <c r="N195" s="218">
        <f t="shared" si="95"/>
        <v>133000</v>
      </c>
      <c r="O195" s="219">
        <v>1</v>
      </c>
      <c r="P195" s="220">
        <f t="shared" si="96"/>
        <v>133000</v>
      </c>
      <c r="Q195" s="191"/>
    </row>
    <row r="196" spans="2:17" ht="20.100000000000001" customHeight="1">
      <c r="B196" s="181"/>
      <c r="C196" s="215">
        <v>187</v>
      </c>
      <c r="D196" s="216" t="s">
        <v>629</v>
      </c>
      <c r="E196" s="216" t="s">
        <v>5182</v>
      </c>
      <c r="F196" s="217">
        <f t="shared" ref="F196:F198" si="97">VLOOKUP(E196,映前产品关联表,2,0)</f>
        <v>1</v>
      </c>
      <c r="G196" s="217">
        <f t="shared" ref="G196:G198" si="98">VLOOKUP(E196,映前产品关联表,7,0)</f>
        <v>8</v>
      </c>
      <c r="H196" s="217">
        <v>30</v>
      </c>
      <c r="I196" s="218">
        <v>19000</v>
      </c>
      <c r="J196" s="217">
        <v>28</v>
      </c>
      <c r="K196" s="218">
        <f t="shared" ref="K196:K198" si="99">VLOOKUP(M196,影通天下刊例系数,2,0)*I196</f>
        <v>19000</v>
      </c>
      <c r="L196" s="217" t="s">
        <v>26</v>
      </c>
      <c r="M196" s="217" t="str">
        <f t="shared" ref="M196:M198" si="100">H196&amp;J196</f>
        <v>3028</v>
      </c>
      <c r="N196" s="218">
        <f t="shared" ref="N196:N198" si="101">I196*G196*VLOOKUP(M196,影通天下刊例系数,2,0)</f>
        <v>152000</v>
      </c>
      <c r="O196" s="219">
        <v>1</v>
      </c>
      <c r="P196" s="220">
        <f t="shared" ref="P196:P198" si="102">N196*O196</f>
        <v>152000</v>
      </c>
      <c r="Q196" s="191"/>
    </row>
    <row r="197" spans="2:17" ht="20.100000000000001" customHeight="1">
      <c r="B197" s="181"/>
      <c r="C197" s="215">
        <v>188</v>
      </c>
      <c r="D197" s="216" t="s">
        <v>629</v>
      </c>
      <c r="E197" s="216" t="s">
        <v>5356</v>
      </c>
      <c r="F197" s="217">
        <f t="shared" si="97"/>
        <v>5</v>
      </c>
      <c r="G197" s="217">
        <f t="shared" si="98"/>
        <v>37</v>
      </c>
      <c r="H197" s="217">
        <v>30</v>
      </c>
      <c r="I197" s="218">
        <v>19000</v>
      </c>
      <c r="J197" s="217">
        <v>28</v>
      </c>
      <c r="K197" s="218">
        <f t="shared" si="99"/>
        <v>19000</v>
      </c>
      <c r="L197" s="217" t="s">
        <v>26</v>
      </c>
      <c r="M197" s="217" t="str">
        <f t="shared" si="100"/>
        <v>3028</v>
      </c>
      <c r="N197" s="218">
        <f t="shared" si="101"/>
        <v>703000</v>
      </c>
      <c r="O197" s="219">
        <v>1</v>
      </c>
      <c r="P197" s="220">
        <f t="shared" si="102"/>
        <v>703000</v>
      </c>
      <c r="Q197" s="191"/>
    </row>
    <row r="198" spans="2:17" ht="20.100000000000001" customHeight="1">
      <c r="B198" s="181"/>
      <c r="C198" s="215">
        <v>189</v>
      </c>
      <c r="D198" s="216" t="s">
        <v>629</v>
      </c>
      <c r="E198" s="1010" t="s">
        <v>5357</v>
      </c>
      <c r="F198" s="217">
        <f t="shared" si="97"/>
        <v>1</v>
      </c>
      <c r="G198" s="217">
        <f t="shared" si="98"/>
        <v>4</v>
      </c>
      <c r="H198" s="217">
        <v>30</v>
      </c>
      <c r="I198" s="218">
        <v>19000</v>
      </c>
      <c r="J198" s="217">
        <v>28</v>
      </c>
      <c r="K198" s="218">
        <f t="shared" si="99"/>
        <v>19000</v>
      </c>
      <c r="L198" s="217" t="s">
        <v>26</v>
      </c>
      <c r="M198" s="217" t="str">
        <f t="shared" si="100"/>
        <v>3028</v>
      </c>
      <c r="N198" s="218">
        <f t="shared" si="101"/>
        <v>76000</v>
      </c>
      <c r="O198" s="219">
        <v>1</v>
      </c>
      <c r="P198" s="220">
        <f t="shared" si="102"/>
        <v>76000</v>
      </c>
      <c r="Q198" s="191"/>
    </row>
    <row r="199" spans="2:17" ht="20.100000000000001" customHeight="1">
      <c r="B199" s="181"/>
      <c r="C199" s="215">
        <v>190</v>
      </c>
      <c r="D199" s="216" t="s">
        <v>629</v>
      </c>
      <c r="E199" s="1010" t="s">
        <v>5358</v>
      </c>
      <c r="F199" s="217">
        <f t="shared" ref="F199:F200" si="103">VLOOKUP(E199,映前产品关联表,2,0)</f>
        <v>1</v>
      </c>
      <c r="G199" s="217">
        <f t="shared" ref="G199:G200" si="104">VLOOKUP(E199,映前产品关联表,7,0)</f>
        <v>4</v>
      </c>
      <c r="H199" s="217">
        <v>30</v>
      </c>
      <c r="I199" s="218">
        <v>19000</v>
      </c>
      <c r="J199" s="217">
        <v>28</v>
      </c>
      <c r="K199" s="218">
        <f t="shared" ref="K199:K200" si="105">VLOOKUP(M199,影通天下刊例系数,2,0)*I199</f>
        <v>19000</v>
      </c>
      <c r="L199" s="217" t="s">
        <v>26</v>
      </c>
      <c r="M199" s="217" t="str">
        <f t="shared" ref="M199:M200" si="106">H199&amp;J199</f>
        <v>3028</v>
      </c>
      <c r="N199" s="218">
        <f t="shared" ref="N199:N200" si="107">I199*G199*VLOOKUP(M199,影通天下刊例系数,2,0)</f>
        <v>76000</v>
      </c>
      <c r="O199" s="219">
        <v>1</v>
      </c>
      <c r="P199" s="220">
        <f t="shared" ref="P199:P200" si="108">N199*O199</f>
        <v>76000</v>
      </c>
      <c r="Q199" s="191"/>
    </row>
    <row r="200" spans="2:17" ht="20.100000000000001" customHeight="1">
      <c r="B200" s="181"/>
      <c r="C200" s="215">
        <v>191</v>
      </c>
      <c r="D200" s="216" t="s">
        <v>629</v>
      </c>
      <c r="E200" s="1010" t="s">
        <v>5640</v>
      </c>
      <c r="F200" s="217">
        <f t="shared" si="103"/>
        <v>1</v>
      </c>
      <c r="G200" s="217">
        <f t="shared" si="104"/>
        <v>4</v>
      </c>
      <c r="H200" s="217">
        <v>30</v>
      </c>
      <c r="I200" s="218">
        <v>19000</v>
      </c>
      <c r="J200" s="217">
        <v>28</v>
      </c>
      <c r="K200" s="218">
        <f t="shared" si="105"/>
        <v>19000</v>
      </c>
      <c r="L200" s="217" t="s">
        <v>26</v>
      </c>
      <c r="M200" s="217" t="str">
        <f t="shared" si="106"/>
        <v>3028</v>
      </c>
      <c r="N200" s="218">
        <f t="shared" si="107"/>
        <v>76000</v>
      </c>
      <c r="O200" s="219">
        <v>1</v>
      </c>
      <c r="P200" s="220">
        <f t="shared" si="108"/>
        <v>76000</v>
      </c>
      <c r="Q200" s="191"/>
    </row>
    <row r="201" spans="2:17" ht="20.100000000000001" customHeight="1">
      <c r="B201" s="181"/>
      <c r="C201" s="215">
        <v>192</v>
      </c>
      <c r="D201" s="216" t="s">
        <v>5216</v>
      </c>
      <c r="E201" s="216" t="s">
        <v>5217</v>
      </c>
      <c r="F201" s="217">
        <f t="shared" ref="F201" si="109">VLOOKUP(E201,映前产品关联表,2,0)</f>
        <v>6</v>
      </c>
      <c r="G201" s="217">
        <f t="shared" ref="G201" si="110">VLOOKUP(E201,映前产品关联表,7,0)</f>
        <v>44</v>
      </c>
      <c r="H201" s="217">
        <v>30</v>
      </c>
      <c r="I201" s="218">
        <v>19000</v>
      </c>
      <c r="J201" s="217">
        <v>28</v>
      </c>
      <c r="K201" s="218">
        <f t="shared" ref="K201" si="111">VLOOKUP(M201,影通天下刊例系数,2,0)*I201</f>
        <v>19000</v>
      </c>
      <c r="L201" s="217" t="s">
        <v>26</v>
      </c>
      <c r="M201" s="217" t="str">
        <f t="shared" ref="M201" si="112">H201&amp;J201</f>
        <v>3028</v>
      </c>
      <c r="N201" s="218">
        <f t="shared" ref="N201" si="113">I201*G201*VLOOKUP(M201,影通天下刊例系数,2,0)</f>
        <v>836000</v>
      </c>
      <c r="O201" s="219">
        <v>1</v>
      </c>
      <c r="P201" s="220">
        <f t="shared" ref="P201" si="114">N201*O201</f>
        <v>836000</v>
      </c>
      <c r="Q201" s="191"/>
    </row>
    <row r="202" spans="2:17" ht="20.100000000000001" customHeight="1">
      <c r="B202" s="181"/>
      <c r="C202" s="215">
        <v>193</v>
      </c>
      <c r="D202" s="216" t="s">
        <v>5216</v>
      </c>
      <c r="E202" s="216" t="s">
        <v>6375</v>
      </c>
      <c r="F202" s="217">
        <f t="shared" ref="F202" si="115">VLOOKUP(E202,映前产品关联表,2,0)</f>
        <v>1</v>
      </c>
      <c r="G202" s="217">
        <f t="shared" ref="G202" si="116">VLOOKUP(E202,映前产品关联表,7,0)</f>
        <v>5</v>
      </c>
      <c r="H202" s="217">
        <v>30</v>
      </c>
      <c r="I202" s="218">
        <v>19000</v>
      </c>
      <c r="J202" s="217">
        <v>28</v>
      </c>
      <c r="K202" s="218">
        <f t="shared" ref="K202" si="117">VLOOKUP(M202,影通天下刊例系数,2,0)*I202</f>
        <v>19000</v>
      </c>
      <c r="L202" s="217" t="s">
        <v>26</v>
      </c>
      <c r="M202" s="217" t="str">
        <f t="shared" ref="M202" si="118">H202&amp;J202</f>
        <v>3028</v>
      </c>
      <c r="N202" s="218">
        <f t="shared" ref="N202" si="119">I202*G202*VLOOKUP(M202,影通天下刊例系数,2,0)</f>
        <v>95000</v>
      </c>
      <c r="O202" s="219">
        <v>1</v>
      </c>
      <c r="P202" s="220">
        <f t="shared" ref="P202" si="120">N202*O202</f>
        <v>95000</v>
      </c>
      <c r="Q202" s="191"/>
    </row>
    <row r="203" spans="2:17" ht="20.100000000000001" customHeight="1">
      <c r="B203" s="181"/>
      <c r="C203" s="215">
        <v>194</v>
      </c>
      <c r="D203" s="216" t="s">
        <v>5216</v>
      </c>
      <c r="E203" s="216" t="s">
        <v>6363</v>
      </c>
      <c r="F203" s="217">
        <f t="shared" ref="F203" si="121">VLOOKUP(E203,映前产品关联表,2,0)</f>
        <v>1</v>
      </c>
      <c r="G203" s="217">
        <f t="shared" ref="G203" si="122">VLOOKUP(E203,映前产品关联表,7,0)</f>
        <v>7</v>
      </c>
      <c r="H203" s="217">
        <v>30</v>
      </c>
      <c r="I203" s="218">
        <v>19000</v>
      </c>
      <c r="J203" s="217">
        <v>28</v>
      </c>
      <c r="K203" s="218">
        <f t="shared" ref="K203" si="123">VLOOKUP(M203,影通天下刊例系数,2,0)*I203</f>
        <v>19000</v>
      </c>
      <c r="L203" s="217" t="s">
        <v>26</v>
      </c>
      <c r="M203" s="217" t="str">
        <f t="shared" ref="M203" si="124">H203&amp;J203</f>
        <v>3028</v>
      </c>
      <c r="N203" s="218">
        <f t="shared" ref="N203" si="125">I203*G203*VLOOKUP(M203,影通天下刊例系数,2,0)</f>
        <v>133000</v>
      </c>
      <c r="O203" s="219">
        <v>1</v>
      </c>
      <c r="P203" s="220">
        <f t="shared" ref="P203" si="126">N203*O203</f>
        <v>133000</v>
      </c>
      <c r="Q203" s="191"/>
    </row>
    <row r="204" spans="2:17" ht="20.100000000000001" customHeight="1">
      <c r="B204" s="181"/>
      <c r="C204" s="215">
        <v>195</v>
      </c>
      <c r="D204" s="216" t="s">
        <v>5216</v>
      </c>
      <c r="E204" s="216" t="s">
        <v>6362</v>
      </c>
      <c r="F204" s="217">
        <f t="shared" ref="F204:F213" si="127">VLOOKUP(E204,映前产品关联表,2,0)</f>
        <v>1</v>
      </c>
      <c r="G204" s="217">
        <f t="shared" ref="G204:G213" si="128">VLOOKUP(E204,映前产品关联表,7,0)</f>
        <v>5</v>
      </c>
      <c r="H204" s="217">
        <v>30</v>
      </c>
      <c r="I204" s="218">
        <v>19000</v>
      </c>
      <c r="J204" s="217">
        <v>28</v>
      </c>
      <c r="K204" s="218">
        <f t="shared" ref="K204:K213" si="129">VLOOKUP(M204,影通天下刊例系数,2,0)*I204</f>
        <v>19000</v>
      </c>
      <c r="L204" s="217" t="s">
        <v>26</v>
      </c>
      <c r="M204" s="217" t="str">
        <f t="shared" ref="M204:M213" si="130">H204&amp;J204</f>
        <v>3028</v>
      </c>
      <c r="N204" s="218">
        <f t="shared" ref="N204:N213" si="131">I204*G204*VLOOKUP(M204,影通天下刊例系数,2,0)</f>
        <v>95000</v>
      </c>
      <c r="O204" s="219">
        <v>1</v>
      </c>
      <c r="P204" s="220">
        <f t="shared" ref="P204:P206" si="132">N204*O204</f>
        <v>95000</v>
      </c>
      <c r="Q204" s="191"/>
    </row>
    <row r="205" spans="2:17" ht="20.100000000000001" customHeight="1">
      <c r="B205" s="181"/>
      <c r="C205" s="215">
        <v>196</v>
      </c>
      <c r="D205" s="216" t="s">
        <v>5216</v>
      </c>
      <c r="E205" s="216" t="s">
        <v>6198</v>
      </c>
      <c r="F205" s="217">
        <f t="shared" si="127"/>
        <v>8</v>
      </c>
      <c r="G205" s="217">
        <f t="shared" si="128"/>
        <v>46</v>
      </c>
      <c r="H205" s="217">
        <v>30</v>
      </c>
      <c r="I205" s="218">
        <v>19000</v>
      </c>
      <c r="J205" s="217">
        <v>28</v>
      </c>
      <c r="K205" s="218">
        <f t="shared" si="129"/>
        <v>19000</v>
      </c>
      <c r="L205" s="217" t="s">
        <v>26</v>
      </c>
      <c r="M205" s="217" t="str">
        <f t="shared" si="130"/>
        <v>3028</v>
      </c>
      <c r="N205" s="218">
        <f t="shared" si="131"/>
        <v>874000</v>
      </c>
      <c r="O205" s="219">
        <v>1</v>
      </c>
      <c r="P205" s="220">
        <f t="shared" si="132"/>
        <v>874000</v>
      </c>
      <c r="Q205" s="191"/>
    </row>
    <row r="206" spans="2:17" ht="20.100000000000001" customHeight="1">
      <c r="B206" s="181"/>
      <c r="C206" s="215">
        <v>197</v>
      </c>
      <c r="D206" s="216" t="s">
        <v>5359</v>
      </c>
      <c r="E206" s="216" t="s">
        <v>5360</v>
      </c>
      <c r="F206" s="217">
        <f t="shared" si="127"/>
        <v>8</v>
      </c>
      <c r="G206" s="217">
        <f t="shared" si="128"/>
        <v>59</v>
      </c>
      <c r="H206" s="217">
        <v>30</v>
      </c>
      <c r="I206" s="218">
        <v>19000</v>
      </c>
      <c r="J206" s="217">
        <v>28</v>
      </c>
      <c r="K206" s="218">
        <f t="shared" si="129"/>
        <v>19000</v>
      </c>
      <c r="L206" s="217" t="s">
        <v>26</v>
      </c>
      <c r="M206" s="217" t="str">
        <f t="shared" si="130"/>
        <v>3028</v>
      </c>
      <c r="N206" s="218">
        <f t="shared" si="131"/>
        <v>1121000</v>
      </c>
      <c r="O206" s="219">
        <v>1</v>
      </c>
      <c r="P206" s="220">
        <f t="shared" si="132"/>
        <v>1121000</v>
      </c>
      <c r="Q206" s="191"/>
    </row>
    <row r="207" spans="2:17" ht="20.100000000000001" customHeight="1">
      <c r="B207" s="181"/>
      <c r="C207" s="215">
        <v>198</v>
      </c>
      <c r="D207" s="216" t="s">
        <v>5359</v>
      </c>
      <c r="E207" s="216" t="s">
        <v>7438</v>
      </c>
      <c r="F207" s="217">
        <f t="shared" ref="F207:F209" si="133">VLOOKUP(E207,映前产品关联表,2,0)</f>
        <v>1</v>
      </c>
      <c r="G207" s="217">
        <f t="shared" ref="G207:G209" si="134">VLOOKUP(E207,映前产品关联表,7,0)</f>
        <v>7</v>
      </c>
      <c r="H207" s="217">
        <v>30</v>
      </c>
      <c r="I207" s="218">
        <v>19000</v>
      </c>
      <c r="J207" s="217">
        <v>28</v>
      </c>
      <c r="K207" s="218">
        <f t="shared" ref="K207:K209" si="135">VLOOKUP(M207,影通天下刊例系数,2,0)*I207</f>
        <v>19000</v>
      </c>
      <c r="L207" s="217" t="s">
        <v>26</v>
      </c>
      <c r="M207" s="217" t="str">
        <f t="shared" ref="M207:M209" si="136">H207&amp;J207</f>
        <v>3028</v>
      </c>
      <c r="N207" s="218">
        <f t="shared" ref="N207:N209" si="137">I207*G207*VLOOKUP(M207,影通天下刊例系数,2,0)</f>
        <v>133000</v>
      </c>
      <c r="O207" s="219">
        <v>1</v>
      </c>
      <c r="P207" s="220">
        <f t="shared" ref="P207:P209" si="138">N207*O207</f>
        <v>133000</v>
      </c>
      <c r="Q207" s="191"/>
    </row>
    <row r="208" spans="2:17" ht="20.100000000000001" customHeight="1">
      <c r="B208" s="181"/>
      <c r="C208" s="215">
        <v>199</v>
      </c>
      <c r="D208" s="216" t="s">
        <v>5693</v>
      </c>
      <c r="E208" s="216" t="s">
        <v>6437</v>
      </c>
      <c r="F208" s="217">
        <f t="shared" si="133"/>
        <v>2</v>
      </c>
      <c r="G208" s="217">
        <f t="shared" si="134"/>
        <v>13</v>
      </c>
      <c r="H208" s="217">
        <v>30</v>
      </c>
      <c r="I208" s="218">
        <v>19000</v>
      </c>
      <c r="J208" s="217">
        <v>28</v>
      </c>
      <c r="K208" s="218">
        <f t="shared" si="135"/>
        <v>19000</v>
      </c>
      <c r="L208" s="217" t="s">
        <v>26</v>
      </c>
      <c r="M208" s="217" t="str">
        <f t="shared" si="136"/>
        <v>3028</v>
      </c>
      <c r="N208" s="218">
        <f t="shared" si="137"/>
        <v>247000</v>
      </c>
      <c r="O208" s="219">
        <v>1</v>
      </c>
      <c r="P208" s="220">
        <f t="shared" si="138"/>
        <v>247000</v>
      </c>
      <c r="Q208" s="191"/>
    </row>
    <row r="209" spans="2:17" ht="20.100000000000001" customHeight="1">
      <c r="B209" s="181"/>
      <c r="C209" s="215">
        <v>200</v>
      </c>
      <c r="D209" s="216" t="s">
        <v>631</v>
      </c>
      <c r="E209" s="216" t="s">
        <v>5361</v>
      </c>
      <c r="F209" s="217">
        <f t="shared" si="133"/>
        <v>3</v>
      </c>
      <c r="G209" s="217">
        <f t="shared" si="134"/>
        <v>21</v>
      </c>
      <c r="H209" s="217">
        <v>30</v>
      </c>
      <c r="I209" s="218">
        <v>19000</v>
      </c>
      <c r="J209" s="217">
        <v>28</v>
      </c>
      <c r="K209" s="218">
        <f t="shared" si="135"/>
        <v>19000</v>
      </c>
      <c r="L209" s="217" t="s">
        <v>26</v>
      </c>
      <c r="M209" s="217" t="str">
        <f t="shared" si="136"/>
        <v>3028</v>
      </c>
      <c r="N209" s="218">
        <f t="shared" si="137"/>
        <v>399000</v>
      </c>
      <c r="O209" s="219">
        <v>1</v>
      </c>
      <c r="P209" s="220">
        <f t="shared" si="138"/>
        <v>399000</v>
      </c>
      <c r="Q209" s="191"/>
    </row>
    <row r="210" spans="2:17" ht="20.100000000000001" customHeight="1">
      <c r="B210" s="181"/>
      <c r="C210" s="215">
        <v>201</v>
      </c>
      <c r="D210" s="216" t="s">
        <v>631</v>
      </c>
      <c r="E210" s="216" t="s">
        <v>5769</v>
      </c>
      <c r="F210" s="217">
        <f t="shared" ref="F210:F211" si="139">VLOOKUP(E210,映前产品关联表,2,0)</f>
        <v>1</v>
      </c>
      <c r="G210" s="217">
        <f t="shared" ref="G210:G211" si="140">VLOOKUP(E210,映前产品关联表,7,0)</f>
        <v>4</v>
      </c>
      <c r="H210" s="217">
        <v>30</v>
      </c>
      <c r="I210" s="218">
        <v>19000</v>
      </c>
      <c r="J210" s="217">
        <v>28</v>
      </c>
      <c r="K210" s="218">
        <f t="shared" ref="K210:K211" si="141">VLOOKUP(M210,影通天下刊例系数,2,0)*I210</f>
        <v>19000</v>
      </c>
      <c r="L210" s="217" t="s">
        <v>26</v>
      </c>
      <c r="M210" s="217" t="str">
        <f t="shared" ref="M210:M211" si="142">H210&amp;J210</f>
        <v>3028</v>
      </c>
      <c r="N210" s="218">
        <f t="shared" ref="N210:N211" si="143">I210*G210*VLOOKUP(M210,影通天下刊例系数,2,0)</f>
        <v>76000</v>
      </c>
      <c r="O210" s="219">
        <v>1</v>
      </c>
      <c r="P210" s="220">
        <f t="shared" ref="P210:P211" si="144">N210*O210</f>
        <v>76000</v>
      </c>
      <c r="Q210" s="191"/>
    </row>
    <row r="211" spans="2:17" ht="20.100000000000001" customHeight="1">
      <c r="B211" s="181"/>
      <c r="C211" s="215">
        <v>202</v>
      </c>
      <c r="D211" s="216" t="s">
        <v>5362</v>
      </c>
      <c r="E211" s="216" t="s">
        <v>2293</v>
      </c>
      <c r="F211" s="217">
        <f t="shared" si="139"/>
        <v>9</v>
      </c>
      <c r="G211" s="217">
        <f t="shared" si="140"/>
        <v>84</v>
      </c>
      <c r="H211" s="217">
        <v>30</v>
      </c>
      <c r="I211" s="218">
        <v>19000</v>
      </c>
      <c r="J211" s="217">
        <v>28</v>
      </c>
      <c r="K211" s="218">
        <f t="shared" si="141"/>
        <v>19000</v>
      </c>
      <c r="L211" s="217" t="s">
        <v>26</v>
      </c>
      <c r="M211" s="217" t="str">
        <f t="shared" si="142"/>
        <v>3028</v>
      </c>
      <c r="N211" s="218">
        <f t="shared" si="143"/>
        <v>1596000</v>
      </c>
      <c r="O211" s="219">
        <v>1</v>
      </c>
      <c r="P211" s="220">
        <f t="shared" si="144"/>
        <v>1596000</v>
      </c>
      <c r="Q211" s="191"/>
    </row>
    <row r="212" spans="2:17" ht="20.100000000000001" customHeight="1">
      <c r="B212" s="181"/>
      <c r="C212" s="215">
        <v>203</v>
      </c>
      <c r="D212" s="216" t="s">
        <v>5362</v>
      </c>
      <c r="E212" s="216" t="s">
        <v>5363</v>
      </c>
      <c r="F212" s="217">
        <f t="shared" ref="F212" si="145">VLOOKUP(E212,映前产品关联表,2,0)</f>
        <v>1</v>
      </c>
      <c r="G212" s="217">
        <f t="shared" ref="G212" si="146">VLOOKUP(E212,映前产品关联表,7,0)</f>
        <v>7</v>
      </c>
      <c r="H212" s="217">
        <v>30</v>
      </c>
      <c r="I212" s="218">
        <v>19000</v>
      </c>
      <c r="J212" s="217">
        <v>28</v>
      </c>
      <c r="K212" s="218">
        <f t="shared" ref="K212" si="147">VLOOKUP(M212,影通天下刊例系数,2,0)*I212</f>
        <v>19000</v>
      </c>
      <c r="L212" s="217" t="s">
        <v>26</v>
      </c>
      <c r="M212" s="217" t="str">
        <f t="shared" ref="M212" si="148">H212&amp;J212</f>
        <v>3028</v>
      </c>
      <c r="N212" s="218">
        <f t="shared" ref="N212" si="149">I212*G212*VLOOKUP(M212,影通天下刊例系数,2,0)</f>
        <v>133000</v>
      </c>
      <c r="O212" s="219">
        <v>1</v>
      </c>
      <c r="P212" s="220">
        <f t="shared" ref="P212" si="150">N212*O212</f>
        <v>133000</v>
      </c>
      <c r="Q212" s="191"/>
    </row>
    <row r="213" spans="2:17" ht="20.100000000000001" customHeight="1">
      <c r="B213" s="181"/>
      <c r="C213" s="215">
        <v>204</v>
      </c>
      <c r="D213" s="216" t="s">
        <v>5362</v>
      </c>
      <c r="E213" s="1010" t="s">
        <v>9089</v>
      </c>
      <c r="F213" s="217">
        <f t="shared" si="127"/>
        <v>1</v>
      </c>
      <c r="G213" s="217">
        <f t="shared" si="128"/>
        <v>9</v>
      </c>
      <c r="H213" s="217">
        <v>30</v>
      </c>
      <c r="I213" s="218">
        <v>19000</v>
      </c>
      <c r="J213" s="217">
        <v>28</v>
      </c>
      <c r="K213" s="218">
        <f t="shared" si="129"/>
        <v>19000</v>
      </c>
      <c r="L213" s="217" t="s">
        <v>26</v>
      </c>
      <c r="M213" s="217" t="str">
        <f t="shared" si="130"/>
        <v>3028</v>
      </c>
      <c r="N213" s="218">
        <f t="shared" si="131"/>
        <v>171000</v>
      </c>
      <c r="O213" s="219">
        <v>1</v>
      </c>
      <c r="P213" s="220">
        <f>N213*O213</f>
        <v>171000</v>
      </c>
      <c r="Q213" s="191"/>
    </row>
    <row r="214" spans="2:17" ht="20.100000000000001" customHeight="1">
      <c r="B214" s="181"/>
      <c r="C214" s="221" t="s">
        <v>63</v>
      </c>
      <c r="D214" s="222">
        <f>SUMPRODUCT(1/COUNTIF(D10:D213,D10:D213))</f>
        <v>29.999999999999947</v>
      </c>
      <c r="E214" s="222">
        <f>SUMPRODUCT(1/COUNTIF(E10:E213,E10:E213))</f>
        <v>204</v>
      </c>
      <c r="F214" s="223">
        <f>SUM(F10:F213)</f>
        <v>1198</v>
      </c>
      <c r="G214" s="223">
        <f>SUM(G10:G213)</f>
        <v>8283</v>
      </c>
      <c r="H214" s="223"/>
      <c r="I214" s="224"/>
      <c r="J214" s="223"/>
      <c r="K214" s="223"/>
      <c r="L214" s="223"/>
      <c r="M214" s="223"/>
      <c r="N214" s="224">
        <f>SUM(N10:N213)</f>
        <v>161710000</v>
      </c>
      <c r="O214" s="225"/>
      <c r="P214" s="226">
        <f>SUM(P10:P213)</f>
        <v>161710000</v>
      </c>
      <c r="Q214" s="191"/>
    </row>
    <row r="215" spans="2:17" ht="20.100000000000001" customHeight="1">
      <c r="B215" s="181"/>
      <c r="C215" s="227" t="s">
        <v>40</v>
      </c>
      <c r="D215" s="228"/>
      <c r="E215" s="228">
        <f>E214</f>
        <v>204</v>
      </c>
      <c r="F215" s="201"/>
      <c r="G215" s="201"/>
      <c r="H215" s="201"/>
      <c r="I215" s="204"/>
      <c r="J215" s="201"/>
      <c r="K215" s="201"/>
      <c r="L215" s="201"/>
      <c r="M215" s="201"/>
      <c r="N215" s="1113" t="s">
        <v>3119</v>
      </c>
      <c r="O215" s="1113"/>
      <c r="P215" s="1114"/>
      <c r="Q215" s="191"/>
    </row>
    <row r="216" spans="2:17" ht="20.100000000000001" customHeight="1">
      <c r="B216" s="181"/>
      <c r="C216" s="227" t="s">
        <v>41</v>
      </c>
      <c r="D216" s="228"/>
      <c r="E216" s="229">
        <f>F214</f>
        <v>1198</v>
      </c>
      <c r="F216" s="201"/>
      <c r="G216" s="201"/>
      <c r="H216" s="201"/>
      <c r="I216" s="204"/>
      <c r="J216" s="201"/>
      <c r="K216" s="201"/>
      <c r="L216" s="201"/>
      <c r="M216" s="201"/>
      <c r="N216" s="230" t="s">
        <v>3120</v>
      </c>
      <c r="O216" s="1104">
        <f>N214</f>
        <v>161710000</v>
      </c>
      <c r="P216" s="1105"/>
      <c r="Q216" s="191"/>
    </row>
    <row r="217" spans="2:17" ht="20.100000000000001" customHeight="1">
      <c r="B217" s="181"/>
      <c r="C217" s="227" t="s">
        <v>62</v>
      </c>
      <c r="D217" s="228"/>
      <c r="E217" s="229">
        <f>G214</f>
        <v>8283</v>
      </c>
      <c r="F217" s="201"/>
      <c r="G217" s="201"/>
      <c r="H217" s="201"/>
      <c r="I217" s="204"/>
      <c r="J217" s="201"/>
      <c r="K217" s="201"/>
      <c r="L217" s="201"/>
      <c r="M217" s="201"/>
      <c r="N217" s="230" t="s">
        <v>3121</v>
      </c>
      <c r="O217" s="1104">
        <f>P214</f>
        <v>161710000</v>
      </c>
      <c r="P217" s="1105"/>
      <c r="Q217" s="191"/>
    </row>
    <row r="218" spans="2:17" ht="20.100000000000001" customHeight="1">
      <c r="B218" s="181"/>
      <c r="C218" s="1111" t="s">
        <v>64</v>
      </c>
      <c r="D218" s="1112"/>
      <c r="E218" s="231">
        <f>ROUND(O217/G214,0)</f>
        <v>19523</v>
      </c>
      <c r="F218" s="201"/>
      <c r="G218" s="201"/>
      <c r="H218" s="201"/>
      <c r="I218" s="204"/>
      <c r="J218" s="201"/>
      <c r="K218" s="201"/>
      <c r="L218" s="201"/>
      <c r="M218" s="201"/>
      <c r="N218" s="230" t="s">
        <v>3122</v>
      </c>
      <c r="O218" s="1115">
        <f>O217/O216</f>
        <v>1</v>
      </c>
      <c r="P218" s="1116"/>
      <c r="Q218" s="191"/>
    </row>
    <row r="219" spans="2:17" ht="20.100000000000001" customHeight="1">
      <c r="B219" s="181"/>
      <c r="C219" s="196"/>
      <c r="D219" s="201"/>
      <c r="E219" s="201"/>
      <c r="F219" s="201"/>
      <c r="G219" s="201"/>
      <c r="H219" s="201"/>
      <c r="I219" s="204"/>
      <c r="J219" s="201"/>
      <c r="K219" s="201"/>
      <c r="L219" s="201"/>
      <c r="M219" s="201"/>
      <c r="N219" s="230" t="s">
        <v>3123</v>
      </c>
      <c r="O219" s="1104">
        <f>8000*ROUND(SUBTOTAL(101,H10:H213)/30,0)</f>
        <v>8000</v>
      </c>
      <c r="P219" s="1105"/>
      <c r="Q219" s="191"/>
    </row>
    <row r="220" spans="2:17" ht="20.100000000000001" customHeight="1">
      <c r="B220" s="181"/>
      <c r="C220" s="196"/>
      <c r="D220" s="201"/>
      <c r="E220" s="201"/>
      <c r="F220" s="201"/>
      <c r="G220" s="201"/>
      <c r="H220" s="201"/>
      <c r="I220" s="204"/>
      <c r="J220" s="201"/>
      <c r="K220" s="201"/>
      <c r="L220" s="201"/>
      <c r="M220" s="201"/>
      <c r="N220" s="230" t="s">
        <v>1824</v>
      </c>
      <c r="O220" s="1106">
        <f>O217+O219</f>
        <v>161718000</v>
      </c>
      <c r="P220" s="1107"/>
      <c r="Q220" s="191"/>
    </row>
    <row r="221" spans="2:17" ht="20.100000000000001" customHeight="1">
      <c r="B221" s="181"/>
      <c r="C221" s="196"/>
      <c r="D221" s="201"/>
      <c r="E221" s="201"/>
      <c r="F221" s="201"/>
      <c r="G221" s="201"/>
      <c r="H221" s="201"/>
      <c r="I221" s="204"/>
      <c r="J221" s="201"/>
      <c r="K221" s="201"/>
      <c r="L221" s="201"/>
      <c r="M221" s="201"/>
      <c r="N221" s="230" t="s">
        <v>1825</v>
      </c>
      <c r="O221" s="232" t="s">
        <v>3124</v>
      </c>
      <c r="P221" s="233">
        <f>(O217*1.2)+O219</f>
        <v>194060000</v>
      </c>
      <c r="Q221" s="191"/>
    </row>
    <row r="222" spans="2:17" ht="20.100000000000001" customHeight="1">
      <c r="B222" s="181"/>
      <c r="C222" s="196"/>
      <c r="D222" s="201"/>
      <c r="E222" s="201"/>
      <c r="F222" s="201"/>
      <c r="G222" s="201"/>
      <c r="H222" s="201"/>
      <c r="I222" s="204"/>
      <c r="J222" s="201"/>
      <c r="K222" s="201"/>
      <c r="L222" s="204"/>
      <c r="M222" s="204"/>
      <c r="N222" s="201"/>
      <c r="O222" s="201"/>
      <c r="P222" s="205"/>
      <c r="Q222" s="191"/>
    </row>
    <row r="223" spans="2:17">
      <c r="B223" s="181"/>
      <c r="C223" s="196"/>
      <c r="D223" s="201"/>
      <c r="E223" s="201"/>
      <c r="F223" s="201"/>
      <c r="G223" s="201"/>
      <c r="H223" s="201"/>
      <c r="I223" s="204"/>
      <c r="J223" s="201"/>
      <c r="K223" s="201"/>
      <c r="L223" s="201"/>
      <c r="M223" s="201"/>
      <c r="N223" s="201"/>
      <c r="O223" s="201"/>
      <c r="P223" s="205"/>
      <c r="Q223" s="191"/>
    </row>
    <row r="224" spans="2:17">
      <c r="B224" s="181"/>
      <c r="C224" s="196"/>
      <c r="D224" s="201"/>
      <c r="E224" s="201"/>
      <c r="F224" s="201"/>
      <c r="G224" s="201"/>
      <c r="H224" s="201"/>
      <c r="I224" s="204"/>
      <c r="J224" s="201"/>
      <c r="K224" s="201"/>
      <c r="L224" s="201"/>
      <c r="M224" s="201"/>
      <c r="N224" s="234"/>
      <c r="O224" s="234"/>
      <c r="P224" s="235"/>
      <c r="Q224" s="191"/>
    </row>
    <row r="225" spans="2:17" ht="16.5" customHeight="1">
      <c r="B225" s="181"/>
      <c r="C225" s="236" t="s">
        <v>43</v>
      </c>
      <c r="D225" s="234"/>
      <c r="E225" s="234"/>
      <c r="F225" s="234"/>
      <c r="G225" s="234"/>
      <c r="H225" s="234"/>
      <c r="I225" s="234"/>
      <c r="J225" s="234"/>
      <c r="K225" s="234"/>
      <c r="L225" s="234"/>
      <c r="M225" s="234"/>
      <c r="N225" s="237"/>
      <c r="O225" s="237"/>
      <c r="P225" s="238"/>
      <c r="Q225" s="191"/>
    </row>
    <row r="226" spans="2:17">
      <c r="B226" s="181"/>
      <c r="C226" s="239" t="s">
        <v>44</v>
      </c>
      <c r="D226" s="237"/>
      <c r="E226" s="237"/>
      <c r="F226" s="237"/>
      <c r="G226" s="237"/>
      <c r="H226" s="237"/>
      <c r="I226" s="237"/>
      <c r="J226" s="237"/>
      <c r="K226" s="237"/>
      <c r="L226" s="237"/>
      <c r="M226" s="237"/>
      <c r="N226" s="237"/>
      <c r="O226" s="237"/>
      <c r="P226" s="238"/>
      <c r="Q226" s="191"/>
    </row>
    <row r="227" spans="2:17">
      <c r="B227" s="181"/>
      <c r="C227" s="239" t="s">
        <v>7275</v>
      </c>
      <c r="D227" s="237"/>
      <c r="E227" s="237"/>
      <c r="F227" s="237"/>
      <c r="G227" s="237"/>
      <c r="H227" s="237"/>
      <c r="I227" s="237"/>
      <c r="J227" s="237"/>
      <c r="K227" s="237"/>
      <c r="L227" s="237"/>
      <c r="M227" s="237"/>
      <c r="N227" s="237"/>
      <c r="O227" s="237"/>
      <c r="P227" s="238"/>
      <c r="Q227" s="191"/>
    </row>
    <row r="228" spans="2:17">
      <c r="B228" s="181"/>
      <c r="C228" s="239" t="s">
        <v>7276</v>
      </c>
      <c r="D228" s="237"/>
      <c r="E228" s="237"/>
      <c r="F228" s="237"/>
      <c r="G228" s="237"/>
      <c r="H228" s="237"/>
      <c r="I228" s="237"/>
      <c r="J228" s="237"/>
      <c r="K228" s="237"/>
      <c r="L228" s="237"/>
      <c r="M228" s="237"/>
      <c r="N228" s="237"/>
      <c r="O228" s="237"/>
      <c r="P228" s="238"/>
      <c r="Q228" s="191"/>
    </row>
    <row r="229" spans="2:17">
      <c r="B229" s="181"/>
      <c r="C229" s="239" t="s">
        <v>1279</v>
      </c>
      <c r="D229" s="237"/>
      <c r="E229" s="237"/>
      <c r="F229" s="237"/>
      <c r="G229" s="237"/>
      <c r="H229" s="237"/>
      <c r="I229" s="237"/>
      <c r="J229" s="237"/>
      <c r="K229" s="237"/>
      <c r="L229" s="237"/>
      <c r="M229" s="237"/>
      <c r="N229" s="240"/>
      <c r="O229" s="237"/>
      <c r="P229" s="241"/>
      <c r="Q229" s="191"/>
    </row>
    <row r="230" spans="2:17">
      <c r="B230" s="181"/>
      <c r="C230" s="239"/>
      <c r="D230" s="237"/>
      <c r="E230" s="237"/>
      <c r="F230" s="237"/>
      <c r="G230" s="237"/>
      <c r="H230" s="237"/>
      <c r="I230" s="237"/>
      <c r="J230" s="237"/>
      <c r="K230" s="237"/>
      <c r="L230" s="237"/>
      <c r="M230" s="237"/>
      <c r="N230" s="240"/>
      <c r="O230" s="237"/>
      <c r="P230" s="241"/>
      <c r="Q230" s="191"/>
    </row>
    <row r="231" spans="2:17">
      <c r="B231" s="181"/>
      <c r="C231" s="242"/>
      <c r="D231" s="243"/>
      <c r="E231" s="244"/>
      <c r="F231" s="240"/>
      <c r="G231" s="240"/>
      <c r="H231" s="240"/>
      <c r="I231" s="240"/>
      <c r="J231" s="240" t="s">
        <v>48</v>
      </c>
      <c r="K231" s="240"/>
      <c r="L231" s="240"/>
      <c r="M231" s="240"/>
      <c r="N231" s="240"/>
      <c r="O231" s="240" t="s">
        <v>49</v>
      </c>
      <c r="P231" s="241"/>
      <c r="Q231" s="191"/>
    </row>
    <row r="232" spans="2:17">
      <c r="B232" s="181"/>
      <c r="C232" s="242"/>
      <c r="D232" s="243"/>
      <c r="E232" s="244"/>
      <c r="F232" s="240"/>
      <c r="G232" s="240"/>
      <c r="H232" s="240"/>
      <c r="I232" s="240"/>
      <c r="J232" s="240"/>
      <c r="K232" s="240"/>
      <c r="L232" s="240"/>
      <c r="M232" s="240"/>
      <c r="N232" s="240"/>
      <c r="O232" s="240"/>
      <c r="P232" s="241"/>
      <c r="Q232" s="191"/>
    </row>
    <row r="233" spans="2:17">
      <c r="B233" s="181"/>
      <c r="C233" s="242"/>
      <c r="D233" s="243"/>
      <c r="E233" s="244"/>
      <c r="F233" s="240"/>
      <c r="G233" s="240"/>
      <c r="H233" s="240"/>
      <c r="I233" s="240"/>
      <c r="J233" s="240" t="s">
        <v>50</v>
      </c>
      <c r="K233" s="240"/>
      <c r="L233" s="240"/>
      <c r="M233" s="240"/>
      <c r="N233" s="240"/>
      <c r="O233" s="240" t="s">
        <v>50</v>
      </c>
      <c r="P233" s="241"/>
      <c r="Q233" s="191"/>
    </row>
    <row r="234" spans="2:17">
      <c r="B234" s="181"/>
      <c r="C234" s="245"/>
      <c r="D234" s="246"/>
      <c r="E234" s="246"/>
      <c r="F234" s="246"/>
      <c r="G234" s="246"/>
      <c r="H234" s="246"/>
      <c r="I234" s="247"/>
      <c r="J234" s="246"/>
      <c r="K234" s="246"/>
      <c r="L234" s="246"/>
      <c r="M234" s="246"/>
      <c r="N234" s="246"/>
      <c r="O234" s="248"/>
      <c r="P234" s="249"/>
      <c r="Q234" s="191"/>
    </row>
    <row r="235" spans="2:17">
      <c r="B235" s="181"/>
      <c r="C235" s="201"/>
      <c r="D235" s="201"/>
      <c r="E235" s="201"/>
      <c r="F235" s="201"/>
      <c r="G235" s="201"/>
      <c r="H235" s="201"/>
      <c r="I235" s="204"/>
      <c r="J235" s="201"/>
      <c r="K235" s="201"/>
      <c r="L235" s="201"/>
      <c r="M235" s="201"/>
      <c r="N235" s="201"/>
      <c r="O235" s="193"/>
      <c r="P235" s="201"/>
      <c r="Q235" s="191"/>
    </row>
    <row r="236" spans="2:17">
      <c r="B236" s="181"/>
      <c r="C236" s="201"/>
      <c r="D236" s="201"/>
      <c r="E236" s="201"/>
      <c r="F236" s="201"/>
      <c r="G236" s="201"/>
      <c r="H236" s="201"/>
      <c r="I236" s="204"/>
      <c r="J236" s="201"/>
      <c r="K236" s="201"/>
      <c r="L236" s="201"/>
      <c r="M236" s="201"/>
      <c r="N236" s="201"/>
      <c r="O236" s="201"/>
      <c r="P236" s="201"/>
      <c r="Q236" s="191"/>
    </row>
    <row r="237" spans="2:17">
      <c r="B237" s="181"/>
      <c r="C237" s="201"/>
      <c r="D237" s="201"/>
      <c r="E237" s="201"/>
      <c r="F237" s="201"/>
      <c r="G237" s="201"/>
      <c r="H237" s="201"/>
      <c r="I237" s="204"/>
      <c r="J237" s="201"/>
      <c r="K237" s="201"/>
      <c r="L237" s="201"/>
      <c r="M237" s="201"/>
      <c r="N237" s="201"/>
      <c r="O237" s="201"/>
      <c r="P237" s="201"/>
      <c r="Q237" s="191"/>
    </row>
    <row r="238" spans="2:17" ht="17.25" thickBot="1">
      <c r="B238" s="250"/>
      <c r="C238" s="251"/>
      <c r="D238" s="251"/>
      <c r="E238" s="251"/>
      <c r="F238" s="251"/>
      <c r="G238" s="251"/>
      <c r="H238" s="251"/>
      <c r="I238" s="252"/>
      <c r="J238" s="251"/>
      <c r="K238" s="251"/>
      <c r="L238" s="251"/>
      <c r="M238" s="251"/>
      <c r="N238" s="251"/>
      <c r="O238" s="251"/>
      <c r="P238" s="251"/>
      <c r="Q238" s="253"/>
    </row>
  </sheetData>
  <autoFilter ref="C9:P221"/>
  <mergeCells count="8">
    <mergeCell ref="O219:P219"/>
    <mergeCell ref="O220:P220"/>
    <mergeCell ref="C3:P3"/>
    <mergeCell ref="C218:D218"/>
    <mergeCell ref="N215:P215"/>
    <mergeCell ref="O216:P216"/>
    <mergeCell ref="O217:P217"/>
    <mergeCell ref="O218:P218"/>
  </mergeCells>
  <phoneticPr fontId="8" type="noConversion"/>
  <printOptions horizontalCentered="1" verticalCentered="1"/>
  <pageMargins left="0.19685039370078741" right="0.19685039370078741" top="0.59055118110236227" bottom="0.59055118110236227" header="0.31496062992125984" footer="0.31496062992125984"/>
  <pageSetup paperSize="9" scale="85"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'映前广告关联表格（含外购）'!$U$4:$U$56</xm:f>
          </x14:formula1>
          <xm:sqref>J10:J213</xm:sqref>
        </x14:dataValidation>
        <x14:dataValidation type="list" allowBlank="1" showInputMessage="1" showErrorMessage="1">
          <x14:formula1>
            <xm:f>'映前广告关联表格（含外购）'!$T$4:$T$45</xm:f>
          </x14:formula1>
          <xm:sqref>H10:H213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B1:P154"/>
  <sheetViews>
    <sheetView workbookViewId="0">
      <pane ySplit="9" topLeftCell="A122" activePane="bottomLeft" state="frozen"/>
      <selection activeCell="C1461" sqref="C1461"/>
      <selection pane="bottomLeft" activeCell="D134" sqref="D134"/>
    </sheetView>
  </sheetViews>
  <sheetFormatPr defaultColWidth="9" defaultRowHeight="16.5"/>
  <cols>
    <col min="1" max="1" width="9" style="13" customWidth="1"/>
    <col min="2" max="2" width="9" style="13"/>
    <col min="3" max="3" width="6.625" style="13" customWidth="1"/>
    <col min="4" max="14" width="12.625" style="13" customWidth="1"/>
    <col min="15" max="16384" width="9" style="13"/>
  </cols>
  <sheetData>
    <row r="1" spans="2:16" ht="30" customHeight="1">
      <c r="B1" s="16"/>
      <c r="C1" s="17"/>
      <c r="D1" s="17"/>
      <c r="E1" s="17"/>
      <c r="F1" s="17"/>
      <c r="G1" s="17"/>
      <c r="H1" s="17"/>
      <c r="I1" s="18"/>
      <c r="J1" s="17"/>
      <c r="K1" s="17"/>
      <c r="L1" s="17"/>
      <c r="M1" s="17"/>
      <c r="N1" s="17"/>
      <c r="O1" s="77"/>
    </row>
    <row r="2" spans="2:16" ht="5.0999999999999996" customHeight="1">
      <c r="B2" s="19"/>
      <c r="C2" s="26"/>
      <c r="D2" s="27"/>
      <c r="E2" s="28"/>
      <c r="F2" s="29"/>
      <c r="G2" s="30"/>
      <c r="H2" s="31"/>
      <c r="I2" s="32"/>
      <c r="J2" s="32"/>
      <c r="K2" s="32"/>
      <c r="L2" s="32"/>
      <c r="M2" s="32"/>
      <c r="N2" s="49"/>
      <c r="O2" s="78"/>
    </row>
    <row r="3" spans="2:16" ht="57.75" customHeight="1">
      <c r="B3" s="19"/>
      <c r="C3" s="1119" t="s">
        <v>2333</v>
      </c>
      <c r="D3" s="1120"/>
      <c r="E3" s="1120"/>
      <c r="F3" s="1120"/>
      <c r="G3" s="1120"/>
      <c r="H3" s="1120"/>
      <c r="I3" s="1120"/>
      <c r="J3" s="1120"/>
      <c r="K3" s="1120"/>
      <c r="L3" s="1120"/>
      <c r="M3" s="1120"/>
      <c r="N3" s="1121"/>
      <c r="O3" s="20"/>
      <c r="P3" s="15"/>
    </row>
    <row r="4" spans="2:16">
      <c r="B4" s="19"/>
      <c r="C4" s="35"/>
      <c r="D4" s="1"/>
      <c r="E4" s="1"/>
      <c r="F4" s="1"/>
      <c r="G4" s="1"/>
      <c r="H4" s="1"/>
      <c r="I4" s="21"/>
      <c r="J4" s="1"/>
      <c r="K4" s="1"/>
      <c r="L4" s="1"/>
      <c r="M4" s="1"/>
      <c r="N4" s="36"/>
      <c r="O4" s="78"/>
    </row>
    <row r="5" spans="2:16">
      <c r="B5" s="19"/>
      <c r="C5" s="35"/>
      <c r="D5" s="11" t="s">
        <v>65</v>
      </c>
      <c r="E5" s="98"/>
      <c r="F5" s="98"/>
      <c r="G5" s="75"/>
      <c r="H5" s="10" t="s">
        <v>66</v>
      </c>
      <c r="I5" s="98"/>
      <c r="J5" s="98"/>
      <c r="K5" s="75"/>
      <c r="L5" s="10" t="s">
        <v>67</v>
      </c>
      <c r="M5" s="98"/>
      <c r="N5" s="112"/>
      <c r="O5" s="78"/>
    </row>
    <row r="6" spans="2:16">
      <c r="B6" s="19"/>
      <c r="C6" s="35"/>
      <c r="D6" s="11" t="s">
        <v>68</v>
      </c>
      <c r="E6" s="99"/>
      <c r="F6" s="99"/>
      <c r="G6" s="75"/>
      <c r="H6" s="10" t="s">
        <v>69</v>
      </c>
      <c r="I6" s="98"/>
      <c r="J6" s="98"/>
      <c r="K6" s="75"/>
      <c r="L6" s="10" t="s">
        <v>70</v>
      </c>
      <c r="M6" s="98"/>
      <c r="N6" s="112"/>
      <c r="O6" s="78"/>
    </row>
    <row r="7" spans="2:16">
      <c r="B7" s="19"/>
      <c r="C7" s="35"/>
      <c r="D7" s="11" t="s">
        <v>71</v>
      </c>
      <c r="E7" s="99"/>
      <c r="F7" s="99"/>
      <c r="G7" s="75"/>
      <c r="H7" s="10" t="s">
        <v>72</v>
      </c>
      <c r="I7" s="98"/>
      <c r="J7" s="98"/>
      <c r="K7" s="75"/>
      <c r="L7" s="10" t="s">
        <v>73</v>
      </c>
      <c r="M7" s="98"/>
      <c r="N7" s="112"/>
      <c r="O7" s="78"/>
    </row>
    <row r="8" spans="2:16">
      <c r="B8" s="19"/>
      <c r="C8" s="35"/>
      <c r="D8" s="1"/>
      <c r="E8" s="1"/>
      <c r="F8" s="1"/>
      <c r="G8" s="1"/>
      <c r="H8" s="1"/>
      <c r="I8" s="21"/>
      <c r="J8" s="1"/>
      <c r="K8" s="1"/>
      <c r="L8" s="1"/>
      <c r="M8" s="1"/>
      <c r="N8" s="36"/>
      <c r="O8" s="78"/>
    </row>
    <row r="9" spans="2:16" s="81" customFormat="1" ht="33">
      <c r="B9" s="79"/>
      <c r="C9" s="41" t="s">
        <v>0</v>
      </c>
      <c r="D9" s="42" t="s">
        <v>2334</v>
      </c>
      <c r="E9" s="42" t="s">
        <v>2335</v>
      </c>
      <c r="F9" s="43" t="s">
        <v>2336</v>
      </c>
      <c r="G9" s="42" t="s">
        <v>2337</v>
      </c>
      <c r="H9" s="43" t="s">
        <v>2338</v>
      </c>
      <c r="I9" s="43" t="s">
        <v>2339</v>
      </c>
      <c r="J9" s="43" t="s">
        <v>2340</v>
      </c>
      <c r="K9" s="43" t="s">
        <v>2341</v>
      </c>
      <c r="L9" s="43" t="s">
        <v>2342</v>
      </c>
      <c r="M9" s="42" t="s">
        <v>2</v>
      </c>
      <c r="N9" s="44" t="s">
        <v>2343</v>
      </c>
      <c r="O9" s="80"/>
    </row>
    <row r="10" spans="2:16" ht="20.100000000000001" customHeight="1">
      <c r="B10" s="19"/>
      <c r="C10" s="46">
        <v>1</v>
      </c>
      <c r="D10" s="51" t="s">
        <v>4</v>
      </c>
      <c r="E10" s="51" t="s">
        <v>4</v>
      </c>
      <c r="F10" s="39">
        <v>1</v>
      </c>
      <c r="G10" s="51" t="s">
        <v>7346</v>
      </c>
      <c r="H10" s="39">
        <f t="shared" ref="H10:H73" si="0">VLOOKUP(E10,映前产品关联表,3,0)</f>
        <v>59</v>
      </c>
      <c r="I10" s="97">
        <f t="shared" ref="I10:I73" si="1">IF(G10="TOP",VLOOKUP(E10,映前产品关联表,12,0)*F10,IF(G10="三星",VLOOKUP(E10,映前产品关联表,13,0)*F10,IF(G10="两星",VLOOKUP(E10,映前产品关联表,14,0)*F10,IF(G10="一星",VLOOKUP(E10,映前产品关联表,15,0)*F10,0))))</f>
        <v>16812</v>
      </c>
      <c r="J10" s="39">
        <v>30</v>
      </c>
      <c r="K10" s="39">
        <f t="shared" ref="K10:K73" si="2">IF(J10=15,IF(G10="TOP",55,IF(G10="三星",55,IF(G10="两星",50,IF(G10="一星",45,0))))*0.6,IF(G10="TOP",55,IF(G10="三星",55,IF(G10="两星",50,IF(G10="一星",45,0))))*J10/30)</f>
        <v>55</v>
      </c>
      <c r="L10" s="82">
        <f t="shared" ref="L10:L73" si="3">K10*I10</f>
        <v>924660</v>
      </c>
      <c r="M10" s="40">
        <v>1</v>
      </c>
      <c r="N10" s="113">
        <f t="shared" ref="N10:N73" si="4">M10*L10</f>
        <v>924660</v>
      </c>
      <c r="O10" s="22"/>
    </row>
    <row r="11" spans="2:16" ht="20.100000000000001" customHeight="1">
      <c r="B11" s="19"/>
      <c r="C11" s="46">
        <v>2</v>
      </c>
      <c r="D11" s="51" t="s">
        <v>5</v>
      </c>
      <c r="E11" s="51" t="s">
        <v>5</v>
      </c>
      <c r="F11" s="39">
        <v>1</v>
      </c>
      <c r="G11" s="51" t="s">
        <v>7346</v>
      </c>
      <c r="H11" s="39">
        <f t="shared" si="0"/>
        <v>90</v>
      </c>
      <c r="I11" s="97">
        <f t="shared" si="1"/>
        <v>21672</v>
      </c>
      <c r="J11" s="39">
        <v>30</v>
      </c>
      <c r="K11" s="39">
        <f t="shared" si="2"/>
        <v>55</v>
      </c>
      <c r="L11" s="82">
        <f t="shared" si="3"/>
        <v>1191960</v>
      </c>
      <c r="M11" s="40">
        <v>1</v>
      </c>
      <c r="N11" s="113">
        <f t="shared" si="4"/>
        <v>1191960</v>
      </c>
      <c r="O11" s="22"/>
      <c r="P11" s="83"/>
    </row>
    <row r="12" spans="2:16" ht="20.100000000000001" customHeight="1">
      <c r="B12" s="19"/>
      <c r="C12" s="46">
        <v>3</v>
      </c>
      <c r="D12" s="51" t="s">
        <v>6</v>
      </c>
      <c r="E12" s="51" t="s">
        <v>7</v>
      </c>
      <c r="F12" s="39">
        <v>1</v>
      </c>
      <c r="G12" s="51" t="s">
        <v>7346</v>
      </c>
      <c r="H12" s="39">
        <f t="shared" si="0"/>
        <v>34</v>
      </c>
      <c r="I12" s="97">
        <f t="shared" si="1"/>
        <v>8352</v>
      </c>
      <c r="J12" s="39">
        <v>30</v>
      </c>
      <c r="K12" s="39">
        <f t="shared" si="2"/>
        <v>55</v>
      </c>
      <c r="L12" s="82">
        <f t="shared" si="3"/>
        <v>459360</v>
      </c>
      <c r="M12" s="40">
        <v>1</v>
      </c>
      <c r="N12" s="113">
        <f t="shared" si="4"/>
        <v>459360</v>
      </c>
      <c r="O12" s="22"/>
    </row>
    <row r="13" spans="2:16" ht="20.100000000000001" customHeight="1">
      <c r="B13" s="19"/>
      <c r="C13" s="46">
        <v>4</v>
      </c>
      <c r="D13" s="51" t="s">
        <v>6</v>
      </c>
      <c r="E13" s="51" t="s">
        <v>8</v>
      </c>
      <c r="F13" s="39">
        <v>1</v>
      </c>
      <c r="G13" s="51" t="s">
        <v>7346</v>
      </c>
      <c r="H13" s="39">
        <f t="shared" si="0"/>
        <v>45</v>
      </c>
      <c r="I13" s="97">
        <f t="shared" si="1"/>
        <v>10620</v>
      </c>
      <c r="J13" s="39">
        <v>30</v>
      </c>
      <c r="K13" s="39">
        <f t="shared" si="2"/>
        <v>55</v>
      </c>
      <c r="L13" s="82">
        <f t="shared" si="3"/>
        <v>584100</v>
      </c>
      <c r="M13" s="40">
        <v>1</v>
      </c>
      <c r="N13" s="113">
        <f t="shared" si="4"/>
        <v>584100</v>
      </c>
      <c r="O13" s="22"/>
    </row>
    <row r="14" spans="2:16" ht="20.100000000000001" customHeight="1">
      <c r="B14" s="19"/>
      <c r="C14" s="46">
        <v>5</v>
      </c>
      <c r="D14" s="51" t="s">
        <v>10</v>
      </c>
      <c r="E14" s="51" t="s">
        <v>2258</v>
      </c>
      <c r="F14" s="39">
        <v>1</v>
      </c>
      <c r="G14" s="51" t="s">
        <v>7346</v>
      </c>
      <c r="H14" s="39">
        <f t="shared" si="0"/>
        <v>19</v>
      </c>
      <c r="I14" s="97">
        <f t="shared" si="1"/>
        <v>5364</v>
      </c>
      <c r="J14" s="39">
        <v>30</v>
      </c>
      <c r="K14" s="39">
        <f t="shared" si="2"/>
        <v>55</v>
      </c>
      <c r="L14" s="82">
        <f t="shared" si="3"/>
        <v>295020</v>
      </c>
      <c r="M14" s="40">
        <v>1</v>
      </c>
      <c r="N14" s="113">
        <f t="shared" si="4"/>
        <v>295020</v>
      </c>
      <c r="O14" s="22"/>
    </row>
    <row r="15" spans="2:16" ht="20.100000000000001" customHeight="1">
      <c r="B15" s="19"/>
      <c r="C15" s="46">
        <v>6</v>
      </c>
      <c r="D15" s="51" t="s">
        <v>9</v>
      </c>
      <c r="E15" s="51" t="s">
        <v>2259</v>
      </c>
      <c r="F15" s="39">
        <v>1</v>
      </c>
      <c r="G15" s="51" t="s">
        <v>7346</v>
      </c>
      <c r="H15" s="39">
        <f t="shared" si="0"/>
        <v>19</v>
      </c>
      <c r="I15" s="97">
        <f t="shared" si="1"/>
        <v>5544</v>
      </c>
      <c r="J15" s="39">
        <v>30</v>
      </c>
      <c r="K15" s="39">
        <f t="shared" si="2"/>
        <v>55</v>
      </c>
      <c r="L15" s="82">
        <f t="shared" si="3"/>
        <v>304920</v>
      </c>
      <c r="M15" s="40">
        <v>1</v>
      </c>
      <c r="N15" s="113">
        <f t="shared" si="4"/>
        <v>304920</v>
      </c>
      <c r="O15" s="22"/>
    </row>
    <row r="16" spans="2:16" ht="20.100000000000001" customHeight="1">
      <c r="B16" s="19"/>
      <c r="C16" s="46">
        <v>7</v>
      </c>
      <c r="D16" s="51" t="s">
        <v>11</v>
      </c>
      <c r="E16" s="51" t="s">
        <v>11</v>
      </c>
      <c r="F16" s="39">
        <v>1</v>
      </c>
      <c r="G16" s="51" t="s">
        <v>7346</v>
      </c>
      <c r="H16" s="39">
        <f t="shared" si="0"/>
        <v>25</v>
      </c>
      <c r="I16" s="97">
        <f t="shared" si="1"/>
        <v>7812</v>
      </c>
      <c r="J16" s="39">
        <v>30</v>
      </c>
      <c r="K16" s="39">
        <f t="shared" si="2"/>
        <v>55</v>
      </c>
      <c r="L16" s="82">
        <f t="shared" si="3"/>
        <v>429660</v>
      </c>
      <c r="M16" s="40">
        <v>1</v>
      </c>
      <c r="N16" s="113">
        <f t="shared" si="4"/>
        <v>429660</v>
      </c>
      <c r="O16" s="22"/>
    </row>
    <row r="17" spans="2:15" ht="20.100000000000001" customHeight="1">
      <c r="B17" s="19"/>
      <c r="C17" s="46">
        <v>8</v>
      </c>
      <c r="D17" s="51" t="s">
        <v>12</v>
      </c>
      <c r="E17" s="51" t="s">
        <v>2260</v>
      </c>
      <c r="F17" s="39">
        <v>1</v>
      </c>
      <c r="G17" s="51" t="s">
        <v>7346</v>
      </c>
      <c r="H17" s="39">
        <f t="shared" si="0"/>
        <v>26</v>
      </c>
      <c r="I17" s="97">
        <f t="shared" si="1"/>
        <v>7992</v>
      </c>
      <c r="J17" s="39">
        <v>30</v>
      </c>
      <c r="K17" s="39">
        <f t="shared" si="2"/>
        <v>55</v>
      </c>
      <c r="L17" s="82">
        <f t="shared" si="3"/>
        <v>439560</v>
      </c>
      <c r="M17" s="40">
        <v>1</v>
      </c>
      <c r="N17" s="113">
        <f t="shared" si="4"/>
        <v>439560</v>
      </c>
      <c r="O17" s="22"/>
    </row>
    <row r="18" spans="2:15" ht="20.100000000000001" customHeight="1">
      <c r="B18" s="19"/>
      <c r="C18" s="46">
        <v>9</v>
      </c>
      <c r="D18" s="51" t="s">
        <v>13</v>
      </c>
      <c r="E18" s="51" t="s">
        <v>2261</v>
      </c>
      <c r="F18" s="39">
        <v>1</v>
      </c>
      <c r="G18" s="51" t="s">
        <v>7346</v>
      </c>
      <c r="H18" s="39">
        <f t="shared" si="0"/>
        <v>19</v>
      </c>
      <c r="I18" s="97">
        <f t="shared" si="1"/>
        <v>5040</v>
      </c>
      <c r="J18" s="39">
        <v>30</v>
      </c>
      <c r="K18" s="39">
        <f t="shared" si="2"/>
        <v>55</v>
      </c>
      <c r="L18" s="82">
        <f t="shared" si="3"/>
        <v>277200</v>
      </c>
      <c r="M18" s="40">
        <v>1</v>
      </c>
      <c r="N18" s="113">
        <f t="shared" si="4"/>
        <v>277200</v>
      </c>
      <c r="O18" s="22"/>
    </row>
    <row r="19" spans="2:15" ht="20.100000000000001" customHeight="1">
      <c r="B19" s="19"/>
      <c r="C19" s="46">
        <v>10</v>
      </c>
      <c r="D19" s="51" t="s">
        <v>13</v>
      </c>
      <c r="E19" s="51" t="s">
        <v>4431</v>
      </c>
      <c r="F19" s="39">
        <v>1</v>
      </c>
      <c r="G19" s="51" t="s">
        <v>7346</v>
      </c>
      <c r="H19" s="39">
        <f t="shared" si="0"/>
        <v>11</v>
      </c>
      <c r="I19" s="97">
        <f t="shared" si="1"/>
        <v>2700</v>
      </c>
      <c r="J19" s="39">
        <v>30</v>
      </c>
      <c r="K19" s="39">
        <f t="shared" si="2"/>
        <v>55</v>
      </c>
      <c r="L19" s="82">
        <f t="shared" si="3"/>
        <v>148500</v>
      </c>
      <c r="M19" s="40">
        <v>1</v>
      </c>
      <c r="N19" s="113">
        <f t="shared" si="4"/>
        <v>148500</v>
      </c>
      <c r="O19" s="22"/>
    </row>
    <row r="20" spans="2:15" ht="20.100000000000001" customHeight="1">
      <c r="B20" s="19"/>
      <c r="C20" s="46">
        <v>11</v>
      </c>
      <c r="D20" s="51" t="s">
        <v>15</v>
      </c>
      <c r="E20" s="51" t="s">
        <v>15</v>
      </c>
      <c r="F20" s="39">
        <v>1</v>
      </c>
      <c r="G20" s="51" t="s">
        <v>7346</v>
      </c>
      <c r="H20" s="39">
        <f t="shared" si="0"/>
        <v>13</v>
      </c>
      <c r="I20" s="97">
        <f t="shared" si="1"/>
        <v>3960</v>
      </c>
      <c r="J20" s="39">
        <v>30</v>
      </c>
      <c r="K20" s="39">
        <f t="shared" si="2"/>
        <v>55</v>
      </c>
      <c r="L20" s="82">
        <f t="shared" si="3"/>
        <v>217800</v>
      </c>
      <c r="M20" s="40">
        <v>1</v>
      </c>
      <c r="N20" s="113">
        <f t="shared" si="4"/>
        <v>217800</v>
      </c>
      <c r="O20" s="22"/>
    </row>
    <row r="21" spans="2:15" ht="20.100000000000001" customHeight="1">
      <c r="B21" s="19"/>
      <c r="C21" s="46">
        <v>12</v>
      </c>
      <c r="D21" s="51" t="s">
        <v>14</v>
      </c>
      <c r="E21" s="51" t="s">
        <v>2262</v>
      </c>
      <c r="F21" s="39">
        <v>1</v>
      </c>
      <c r="G21" s="51" t="s">
        <v>7346</v>
      </c>
      <c r="H21" s="39">
        <f t="shared" si="0"/>
        <v>9</v>
      </c>
      <c r="I21" s="97">
        <f t="shared" si="1"/>
        <v>1764</v>
      </c>
      <c r="J21" s="39">
        <v>30</v>
      </c>
      <c r="K21" s="39">
        <f t="shared" si="2"/>
        <v>55</v>
      </c>
      <c r="L21" s="82">
        <f t="shared" si="3"/>
        <v>97020</v>
      </c>
      <c r="M21" s="40">
        <v>1</v>
      </c>
      <c r="N21" s="113">
        <f t="shared" si="4"/>
        <v>97020</v>
      </c>
      <c r="O21" s="22"/>
    </row>
    <row r="22" spans="2:15" ht="20.100000000000001" customHeight="1">
      <c r="B22" s="19"/>
      <c r="C22" s="46">
        <v>13</v>
      </c>
      <c r="D22" s="51" t="s">
        <v>14</v>
      </c>
      <c r="E22" s="51" t="s">
        <v>2263</v>
      </c>
      <c r="F22" s="39">
        <v>1</v>
      </c>
      <c r="G22" s="51" t="s">
        <v>7346</v>
      </c>
      <c r="H22" s="39">
        <f t="shared" si="0"/>
        <v>12</v>
      </c>
      <c r="I22" s="97">
        <f t="shared" si="1"/>
        <v>2592</v>
      </c>
      <c r="J22" s="39">
        <v>30</v>
      </c>
      <c r="K22" s="39">
        <f t="shared" si="2"/>
        <v>55</v>
      </c>
      <c r="L22" s="82">
        <f t="shared" si="3"/>
        <v>142560</v>
      </c>
      <c r="M22" s="40">
        <v>1</v>
      </c>
      <c r="N22" s="113">
        <f t="shared" si="4"/>
        <v>142560</v>
      </c>
      <c r="O22" s="22"/>
    </row>
    <row r="23" spans="2:15" ht="20.100000000000001" customHeight="1">
      <c r="B23" s="19"/>
      <c r="C23" s="46">
        <v>14</v>
      </c>
      <c r="D23" s="51" t="s">
        <v>6</v>
      </c>
      <c r="E23" s="51" t="s">
        <v>2264</v>
      </c>
      <c r="F23" s="39">
        <v>1</v>
      </c>
      <c r="G23" s="51" t="s">
        <v>7346</v>
      </c>
      <c r="H23" s="39">
        <f t="shared" si="0"/>
        <v>8</v>
      </c>
      <c r="I23" s="97">
        <f t="shared" si="1"/>
        <v>2268</v>
      </c>
      <c r="J23" s="39">
        <v>30</v>
      </c>
      <c r="K23" s="39">
        <f t="shared" si="2"/>
        <v>55</v>
      </c>
      <c r="L23" s="82">
        <f t="shared" si="3"/>
        <v>124740</v>
      </c>
      <c r="M23" s="40">
        <v>1</v>
      </c>
      <c r="N23" s="113">
        <f t="shared" si="4"/>
        <v>124740</v>
      </c>
      <c r="O23" s="22"/>
    </row>
    <row r="24" spans="2:15" ht="20.100000000000001" customHeight="1">
      <c r="B24" s="19"/>
      <c r="C24" s="46">
        <v>15</v>
      </c>
      <c r="D24" s="51" t="s">
        <v>4304</v>
      </c>
      <c r="E24" s="51" t="s">
        <v>5206</v>
      </c>
      <c r="F24" s="39">
        <v>1</v>
      </c>
      <c r="G24" s="51" t="s">
        <v>7346</v>
      </c>
      <c r="H24" s="39">
        <f t="shared" si="0"/>
        <v>23</v>
      </c>
      <c r="I24" s="97">
        <f t="shared" si="1"/>
        <v>6552</v>
      </c>
      <c r="J24" s="39">
        <v>30</v>
      </c>
      <c r="K24" s="39">
        <f t="shared" si="2"/>
        <v>55</v>
      </c>
      <c r="L24" s="82">
        <f t="shared" si="3"/>
        <v>360360</v>
      </c>
      <c r="M24" s="40">
        <v>1</v>
      </c>
      <c r="N24" s="113">
        <f t="shared" si="4"/>
        <v>360360</v>
      </c>
      <c r="O24" s="22"/>
    </row>
    <row r="25" spans="2:15" ht="20.100000000000001" customHeight="1">
      <c r="B25" s="19"/>
      <c r="C25" s="46">
        <v>16</v>
      </c>
      <c r="D25" s="51" t="s">
        <v>12</v>
      </c>
      <c r="E25" s="51" t="s">
        <v>2265</v>
      </c>
      <c r="F25" s="39">
        <v>1</v>
      </c>
      <c r="G25" s="51" t="s">
        <v>7346</v>
      </c>
      <c r="H25" s="39">
        <f t="shared" si="0"/>
        <v>9</v>
      </c>
      <c r="I25" s="97">
        <f t="shared" si="1"/>
        <v>2556</v>
      </c>
      <c r="J25" s="39">
        <v>30</v>
      </c>
      <c r="K25" s="39">
        <f t="shared" si="2"/>
        <v>55</v>
      </c>
      <c r="L25" s="82">
        <f t="shared" si="3"/>
        <v>140580</v>
      </c>
      <c r="M25" s="40">
        <v>1</v>
      </c>
      <c r="N25" s="113">
        <f t="shared" si="4"/>
        <v>140580</v>
      </c>
      <c r="O25" s="22"/>
    </row>
    <row r="26" spans="2:15" ht="20.100000000000001" customHeight="1">
      <c r="B26" s="19"/>
      <c r="C26" s="46">
        <v>17</v>
      </c>
      <c r="D26" s="51" t="s">
        <v>24</v>
      </c>
      <c r="E26" s="51" t="s">
        <v>2291</v>
      </c>
      <c r="F26" s="39">
        <v>1</v>
      </c>
      <c r="G26" s="51" t="s">
        <v>7346</v>
      </c>
      <c r="H26" s="39">
        <f t="shared" si="0"/>
        <v>10</v>
      </c>
      <c r="I26" s="97">
        <f t="shared" si="1"/>
        <v>3492</v>
      </c>
      <c r="J26" s="39">
        <v>30</v>
      </c>
      <c r="K26" s="39">
        <f t="shared" si="2"/>
        <v>55</v>
      </c>
      <c r="L26" s="82">
        <f t="shared" si="3"/>
        <v>192060</v>
      </c>
      <c r="M26" s="40">
        <v>1</v>
      </c>
      <c r="N26" s="113">
        <f t="shared" si="4"/>
        <v>192060</v>
      </c>
      <c r="O26" s="22"/>
    </row>
    <row r="27" spans="2:15" ht="20.100000000000001" customHeight="1">
      <c r="B27" s="19"/>
      <c r="C27" s="46">
        <v>18</v>
      </c>
      <c r="D27" s="51" t="s">
        <v>19</v>
      </c>
      <c r="E27" s="51" t="s">
        <v>2281</v>
      </c>
      <c r="F27" s="39">
        <v>1</v>
      </c>
      <c r="G27" s="51" t="s">
        <v>7346</v>
      </c>
      <c r="H27" s="39">
        <f t="shared" si="0"/>
        <v>10</v>
      </c>
      <c r="I27" s="97">
        <f t="shared" si="1"/>
        <v>2736</v>
      </c>
      <c r="J27" s="39">
        <v>30</v>
      </c>
      <c r="K27" s="39">
        <f t="shared" si="2"/>
        <v>55</v>
      </c>
      <c r="L27" s="82">
        <f t="shared" si="3"/>
        <v>150480</v>
      </c>
      <c r="M27" s="40">
        <v>1</v>
      </c>
      <c r="N27" s="113">
        <f t="shared" si="4"/>
        <v>150480</v>
      </c>
      <c r="O27" s="22"/>
    </row>
    <row r="28" spans="2:15" ht="20.100000000000001" customHeight="1">
      <c r="B28" s="19"/>
      <c r="C28" s="46">
        <v>19</v>
      </c>
      <c r="D28" s="51" t="s">
        <v>22</v>
      </c>
      <c r="E28" s="51" t="s">
        <v>2288</v>
      </c>
      <c r="F28" s="39">
        <v>1</v>
      </c>
      <c r="G28" s="51" t="s">
        <v>7346</v>
      </c>
      <c r="H28" s="39">
        <f t="shared" si="0"/>
        <v>16</v>
      </c>
      <c r="I28" s="97">
        <f t="shared" si="1"/>
        <v>4248</v>
      </c>
      <c r="J28" s="39">
        <v>30</v>
      </c>
      <c r="K28" s="39">
        <f t="shared" si="2"/>
        <v>55</v>
      </c>
      <c r="L28" s="82">
        <f t="shared" si="3"/>
        <v>233640</v>
      </c>
      <c r="M28" s="40">
        <v>1</v>
      </c>
      <c r="N28" s="113">
        <f t="shared" si="4"/>
        <v>233640</v>
      </c>
      <c r="O28" s="22"/>
    </row>
    <row r="29" spans="2:15" ht="20.100000000000001" customHeight="1">
      <c r="B29" s="19"/>
      <c r="C29" s="46">
        <v>20</v>
      </c>
      <c r="D29" s="51" t="s">
        <v>17</v>
      </c>
      <c r="E29" s="51" t="s">
        <v>5295</v>
      </c>
      <c r="F29" s="39">
        <v>1</v>
      </c>
      <c r="G29" s="51" t="s">
        <v>7346</v>
      </c>
      <c r="H29" s="39">
        <f t="shared" si="0"/>
        <v>13</v>
      </c>
      <c r="I29" s="97">
        <f t="shared" si="1"/>
        <v>3096</v>
      </c>
      <c r="J29" s="39">
        <v>30</v>
      </c>
      <c r="K29" s="39">
        <f t="shared" si="2"/>
        <v>55</v>
      </c>
      <c r="L29" s="82">
        <f t="shared" si="3"/>
        <v>170280</v>
      </c>
      <c r="M29" s="40">
        <v>1</v>
      </c>
      <c r="N29" s="113">
        <f t="shared" si="4"/>
        <v>170280</v>
      </c>
      <c r="O29" s="22"/>
    </row>
    <row r="30" spans="2:15" ht="20.100000000000001" customHeight="1">
      <c r="B30" s="19"/>
      <c r="C30" s="46">
        <v>21</v>
      </c>
      <c r="D30" s="51" t="s">
        <v>12</v>
      </c>
      <c r="E30" s="51" t="s">
        <v>5276</v>
      </c>
      <c r="F30" s="39">
        <v>1</v>
      </c>
      <c r="G30" s="51" t="s">
        <v>7346</v>
      </c>
      <c r="H30" s="39">
        <f t="shared" si="0"/>
        <v>2</v>
      </c>
      <c r="I30" s="97">
        <f t="shared" si="1"/>
        <v>612</v>
      </c>
      <c r="J30" s="39">
        <v>30</v>
      </c>
      <c r="K30" s="39">
        <f t="shared" si="2"/>
        <v>55</v>
      </c>
      <c r="L30" s="82">
        <f t="shared" si="3"/>
        <v>33660</v>
      </c>
      <c r="M30" s="40">
        <v>1</v>
      </c>
      <c r="N30" s="113">
        <f t="shared" si="4"/>
        <v>33660</v>
      </c>
      <c r="O30" s="22"/>
    </row>
    <row r="31" spans="2:15" ht="20.100000000000001" customHeight="1">
      <c r="B31" s="19"/>
      <c r="C31" s="46">
        <v>22</v>
      </c>
      <c r="D31" s="51" t="s">
        <v>12</v>
      </c>
      <c r="E31" s="51" t="s">
        <v>5277</v>
      </c>
      <c r="F31" s="39">
        <v>1</v>
      </c>
      <c r="G31" s="51" t="s">
        <v>7346</v>
      </c>
      <c r="H31" s="39">
        <f t="shared" si="0"/>
        <v>1</v>
      </c>
      <c r="I31" s="97">
        <f t="shared" si="1"/>
        <v>396</v>
      </c>
      <c r="J31" s="39">
        <v>30</v>
      </c>
      <c r="K31" s="39">
        <f t="shared" si="2"/>
        <v>55</v>
      </c>
      <c r="L31" s="82">
        <f t="shared" si="3"/>
        <v>21780</v>
      </c>
      <c r="M31" s="40">
        <v>1</v>
      </c>
      <c r="N31" s="113">
        <f t="shared" si="4"/>
        <v>21780</v>
      </c>
      <c r="O31" s="22"/>
    </row>
    <row r="32" spans="2:15" ht="20.100000000000001" customHeight="1">
      <c r="B32" s="19"/>
      <c r="C32" s="46">
        <v>23</v>
      </c>
      <c r="D32" s="51" t="s">
        <v>12</v>
      </c>
      <c r="E32" s="51" t="s">
        <v>4608</v>
      </c>
      <c r="F32" s="39">
        <v>1</v>
      </c>
      <c r="G32" s="51" t="s">
        <v>7346</v>
      </c>
      <c r="H32" s="39">
        <f t="shared" si="0"/>
        <v>1</v>
      </c>
      <c r="I32" s="97">
        <f t="shared" si="1"/>
        <v>252</v>
      </c>
      <c r="J32" s="39">
        <v>30</v>
      </c>
      <c r="K32" s="39">
        <f t="shared" si="2"/>
        <v>55</v>
      </c>
      <c r="L32" s="82">
        <f t="shared" si="3"/>
        <v>13860</v>
      </c>
      <c r="M32" s="40">
        <v>1</v>
      </c>
      <c r="N32" s="113">
        <f t="shared" si="4"/>
        <v>13860</v>
      </c>
      <c r="O32" s="22"/>
    </row>
    <row r="33" spans="2:15" ht="20.100000000000001" customHeight="1">
      <c r="B33" s="19"/>
      <c r="C33" s="46">
        <v>24</v>
      </c>
      <c r="D33" s="51" t="s">
        <v>12</v>
      </c>
      <c r="E33" s="51" t="s">
        <v>5164</v>
      </c>
      <c r="F33" s="39">
        <v>1</v>
      </c>
      <c r="G33" s="51" t="s">
        <v>7346</v>
      </c>
      <c r="H33" s="39">
        <f t="shared" si="0"/>
        <v>10</v>
      </c>
      <c r="I33" s="97">
        <f t="shared" si="1"/>
        <v>2916</v>
      </c>
      <c r="J33" s="39">
        <v>30</v>
      </c>
      <c r="K33" s="39">
        <f t="shared" si="2"/>
        <v>55</v>
      </c>
      <c r="L33" s="82">
        <f t="shared" si="3"/>
        <v>160380</v>
      </c>
      <c r="M33" s="40">
        <v>1</v>
      </c>
      <c r="N33" s="113">
        <f t="shared" si="4"/>
        <v>160380</v>
      </c>
      <c r="O33" s="22"/>
    </row>
    <row r="34" spans="2:15" ht="20.100000000000001" customHeight="1">
      <c r="B34" s="19"/>
      <c r="C34" s="46">
        <v>25</v>
      </c>
      <c r="D34" s="51" t="s">
        <v>12</v>
      </c>
      <c r="E34" s="51" t="s">
        <v>4878</v>
      </c>
      <c r="F34" s="39">
        <v>1</v>
      </c>
      <c r="G34" s="51" t="s">
        <v>7346</v>
      </c>
      <c r="H34" s="39">
        <f t="shared" si="0"/>
        <v>4</v>
      </c>
      <c r="I34" s="97">
        <f t="shared" si="1"/>
        <v>900</v>
      </c>
      <c r="J34" s="39">
        <v>30</v>
      </c>
      <c r="K34" s="39">
        <f t="shared" si="2"/>
        <v>55</v>
      </c>
      <c r="L34" s="82">
        <f t="shared" si="3"/>
        <v>49500</v>
      </c>
      <c r="M34" s="40">
        <v>1</v>
      </c>
      <c r="N34" s="113">
        <f t="shared" si="4"/>
        <v>49500</v>
      </c>
      <c r="O34" s="22"/>
    </row>
    <row r="35" spans="2:15" ht="20.100000000000001" customHeight="1">
      <c r="B35" s="19"/>
      <c r="C35" s="46">
        <v>26</v>
      </c>
      <c r="D35" s="51" t="s">
        <v>12</v>
      </c>
      <c r="E35" s="51" t="s">
        <v>3861</v>
      </c>
      <c r="F35" s="39">
        <v>1</v>
      </c>
      <c r="G35" s="51" t="s">
        <v>7346</v>
      </c>
      <c r="H35" s="39">
        <f t="shared" si="0"/>
        <v>3</v>
      </c>
      <c r="I35" s="97">
        <f t="shared" si="1"/>
        <v>900</v>
      </c>
      <c r="J35" s="39">
        <v>30</v>
      </c>
      <c r="K35" s="39">
        <f t="shared" si="2"/>
        <v>55</v>
      </c>
      <c r="L35" s="82">
        <f t="shared" si="3"/>
        <v>49500</v>
      </c>
      <c r="M35" s="40">
        <v>1</v>
      </c>
      <c r="N35" s="113">
        <f t="shared" si="4"/>
        <v>49500</v>
      </c>
      <c r="O35" s="22"/>
    </row>
    <row r="36" spans="2:15" ht="20.100000000000001" customHeight="1">
      <c r="B36" s="19"/>
      <c r="C36" s="46">
        <v>27</v>
      </c>
      <c r="D36" s="51" t="s">
        <v>12</v>
      </c>
      <c r="E36" s="51" t="s">
        <v>5393</v>
      </c>
      <c r="F36" s="39">
        <v>1</v>
      </c>
      <c r="G36" s="51" t="s">
        <v>7346</v>
      </c>
      <c r="H36" s="39">
        <f t="shared" si="0"/>
        <v>1</v>
      </c>
      <c r="I36" s="97">
        <f t="shared" si="1"/>
        <v>252</v>
      </c>
      <c r="J36" s="39">
        <v>30</v>
      </c>
      <c r="K36" s="39">
        <f t="shared" si="2"/>
        <v>55</v>
      </c>
      <c r="L36" s="82">
        <f t="shared" si="3"/>
        <v>13860</v>
      </c>
      <c r="M36" s="40">
        <v>1</v>
      </c>
      <c r="N36" s="113">
        <f t="shared" si="4"/>
        <v>13860</v>
      </c>
      <c r="O36" s="22"/>
    </row>
    <row r="37" spans="2:15" ht="20.100000000000001" customHeight="1">
      <c r="B37" s="19"/>
      <c r="C37" s="46">
        <v>28</v>
      </c>
      <c r="D37" s="51" t="s">
        <v>13</v>
      </c>
      <c r="E37" s="51" t="s">
        <v>2266</v>
      </c>
      <c r="F37" s="39">
        <v>1</v>
      </c>
      <c r="G37" s="51" t="s">
        <v>7346</v>
      </c>
      <c r="H37" s="39">
        <f t="shared" si="0"/>
        <v>1</v>
      </c>
      <c r="I37" s="97">
        <f t="shared" si="1"/>
        <v>144</v>
      </c>
      <c r="J37" s="39">
        <v>30</v>
      </c>
      <c r="K37" s="39">
        <f t="shared" si="2"/>
        <v>55</v>
      </c>
      <c r="L37" s="82">
        <f t="shared" si="3"/>
        <v>7920</v>
      </c>
      <c r="M37" s="40">
        <v>1</v>
      </c>
      <c r="N37" s="113">
        <f t="shared" si="4"/>
        <v>7920</v>
      </c>
      <c r="O37" s="22"/>
    </row>
    <row r="38" spans="2:15" ht="20.100000000000001" customHeight="1">
      <c r="B38" s="19"/>
      <c r="C38" s="46">
        <v>29</v>
      </c>
      <c r="D38" s="51" t="s">
        <v>13</v>
      </c>
      <c r="E38" s="51" t="s">
        <v>2954</v>
      </c>
      <c r="F38" s="39">
        <v>1</v>
      </c>
      <c r="G38" s="51" t="s">
        <v>7346</v>
      </c>
      <c r="H38" s="39">
        <f t="shared" si="0"/>
        <v>5</v>
      </c>
      <c r="I38" s="97">
        <f t="shared" si="1"/>
        <v>1368</v>
      </c>
      <c r="J38" s="39">
        <v>30</v>
      </c>
      <c r="K38" s="39">
        <f t="shared" si="2"/>
        <v>55</v>
      </c>
      <c r="L38" s="82">
        <f t="shared" si="3"/>
        <v>75240</v>
      </c>
      <c r="M38" s="40">
        <v>1</v>
      </c>
      <c r="N38" s="113">
        <f t="shared" si="4"/>
        <v>75240</v>
      </c>
      <c r="O38" s="22"/>
    </row>
    <row r="39" spans="2:15" ht="20.100000000000001" customHeight="1">
      <c r="B39" s="19"/>
      <c r="C39" s="46">
        <v>30</v>
      </c>
      <c r="D39" s="51" t="s">
        <v>13</v>
      </c>
      <c r="E39" s="51" t="s">
        <v>2267</v>
      </c>
      <c r="F39" s="39">
        <v>1</v>
      </c>
      <c r="G39" s="51" t="s">
        <v>7346</v>
      </c>
      <c r="H39" s="39">
        <f t="shared" si="0"/>
        <v>3</v>
      </c>
      <c r="I39" s="97">
        <f t="shared" si="1"/>
        <v>900</v>
      </c>
      <c r="J39" s="39">
        <v>30</v>
      </c>
      <c r="K39" s="39">
        <f t="shared" si="2"/>
        <v>55</v>
      </c>
      <c r="L39" s="82">
        <f t="shared" si="3"/>
        <v>49500</v>
      </c>
      <c r="M39" s="40">
        <v>1</v>
      </c>
      <c r="N39" s="113">
        <f t="shared" si="4"/>
        <v>49500</v>
      </c>
      <c r="O39" s="22"/>
    </row>
    <row r="40" spans="2:15" ht="20.100000000000001" customHeight="1">
      <c r="B40" s="19"/>
      <c r="C40" s="46">
        <v>31</v>
      </c>
      <c r="D40" s="51" t="s">
        <v>13</v>
      </c>
      <c r="E40" s="51" t="s">
        <v>2268</v>
      </c>
      <c r="F40" s="39">
        <v>1</v>
      </c>
      <c r="G40" s="51" t="s">
        <v>7346</v>
      </c>
      <c r="H40" s="39">
        <f t="shared" si="0"/>
        <v>12</v>
      </c>
      <c r="I40" s="97">
        <f t="shared" si="1"/>
        <v>2808</v>
      </c>
      <c r="J40" s="39">
        <v>30</v>
      </c>
      <c r="K40" s="39">
        <f t="shared" si="2"/>
        <v>55</v>
      </c>
      <c r="L40" s="82">
        <f t="shared" si="3"/>
        <v>154440</v>
      </c>
      <c r="M40" s="40">
        <v>1</v>
      </c>
      <c r="N40" s="113">
        <f t="shared" si="4"/>
        <v>154440</v>
      </c>
      <c r="O40" s="22"/>
    </row>
    <row r="41" spans="2:15" ht="20.100000000000001" customHeight="1">
      <c r="B41" s="19"/>
      <c r="C41" s="46">
        <v>32</v>
      </c>
      <c r="D41" s="51" t="s">
        <v>13</v>
      </c>
      <c r="E41" s="51" t="s">
        <v>2269</v>
      </c>
      <c r="F41" s="39">
        <v>1</v>
      </c>
      <c r="G41" s="51" t="s">
        <v>7346</v>
      </c>
      <c r="H41" s="39">
        <f t="shared" si="0"/>
        <v>9</v>
      </c>
      <c r="I41" s="97">
        <f t="shared" si="1"/>
        <v>2196</v>
      </c>
      <c r="J41" s="39">
        <v>30</v>
      </c>
      <c r="K41" s="39">
        <f t="shared" si="2"/>
        <v>55</v>
      </c>
      <c r="L41" s="82">
        <f t="shared" si="3"/>
        <v>120780</v>
      </c>
      <c r="M41" s="40">
        <v>1</v>
      </c>
      <c r="N41" s="113">
        <f t="shared" si="4"/>
        <v>120780</v>
      </c>
      <c r="O41" s="22"/>
    </row>
    <row r="42" spans="2:15" ht="20.100000000000001" customHeight="1">
      <c r="B42" s="19"/>
      <c r="C42" s="46">
        <v>33</v>
      </c>
      <c r="D42" s="51" t="s">
        <v>13</v>
      </c>
      <c r="E42" s="51" t="s">
        <v>4544</v>
      </c>
      <c r="F42" s="39">
        <v>1</v>
      </c>
      <c r="G42" s="51" t="s">
        <v>7346</v>
      </c>
      <c r="H42" s="39">
        <f t="shared" si="0"/>
        <v>4</v>
      </c>
      <c r="I42" s="97">
        <f t="shared" si="1"/>
        <v>1224</v>
      </c>
      <c r="J42" s="39">
        <v>30</v>
      </c>
      <c r="K42" s="39">
        <f t="shared" si="2"/>
        <v>55</v>
      </c>
      <c r="L42" s="82">
        <f t="shared" si="3"/>
        <v>67320</v>
      </c>
      <c r="M42" s="40">
        <v>1</v>
      </c>
      <c r="N42" s="113">
        <f t="shared" si="4"/>
        <v>67320</v>
      </c>
      <c r="O42" s="22"/>
    </row>
    <row r="43" spans="2:15" ht="20.100000000000001" customHeight="1">
      <c r="B43" s="19"/>
      <c r="C43" s="46">
        <v>34</v>
      </c>
      <c r="D43" s="51" t="s">
        <v>13</v>
      </c>
      <c r="E43" s="51" t="s">
        <v>5147</v>
      </c>
      <c r="F43" s="39">
        <v>1</v>
      </c>
      <c r="G43" s="51" t="s">
        <v>7346</v>
      </c>
      <c r="H43" s="39">
        <f t="shared" si="0"/>
        <v>1</v>
      </c>
      <c r="I43" s="97">
        <f t="shared" si="1"/>
        <v>180</v>
      </c>
      <c r="J43" s="39">
        <v>30</v>
      </c>
      <c r="K43" s="39">
        <f t="shared" si="2"/>
        <v>55</v>
      </c>
      <c r="L43" s="82">
        <f t="shared" si="3"/>
        <v>9900</v>
      </c>
      <c r="M43" s="40">
        <v>1</v>
      </c>
      <c r="N43" s="113">
        <f t="shared" si="4"/>
        <v>9900</v>
      </c>
      <c r="O43" s="22"/>
    </row>
    <row r="44" spans="2:15" ht="20.100000000000001" customHeight="1">
      <c r="B44" s="19"/>
      <c r="C44" s="46">
        <v>35</v>
      </c>
      <c r="D44" s="51" t="s">
        <v>13</v>
      </c>
      <c r="E44" s="51" t="s">
        <v>2270</v>
      </c>
      <c r="F44" s="39">
        <v>1</v>
      </c>
      <c r="G44" s="51" t="s">
        <v>7346</v>
      </c>
      <c r="H44" s="39">
        <f t="shared" si="0"/>
        <v>2</v>
      </c>
      <c r="I44" s="97">
        <f t="shared" si="1"/>
        <v>504</v>
      </c>
      <c r="J44" s="39">
        <v>30</v>
      </c>
      <c r="K44" s="39">
        <f t="shared" si="2"/>
        <v>55</v>
      </c>
      <c r="L44" s="82">
        <f t="shared" si="3"/>
        <v>27720</v>
      </c>
      <c r="M44" s="40">
        <v>1</v>
      </c>
      <c r="N44" s="113">
        <f t="shared" si="4"/>
        <v>27720</v>
      </c>
      <c r="O44" s="22"/>
    </row>
    <row r="45" spans="2:15" ht="20.100000000000001" customHeight="1">
      <c r="B45" s="19"/>
      <c r="C45" s="46">
        <v>36</v>
      </c>
      <c r="D45" s="51" t="s">
        <v>13</v>
      </c>
      <c r="E45" s="51" t="s">
        <v>2271</v>
      </c>
      <c r="F45" s="39">
        <v>1</v>
      </c>
      <c r="G45" s="51" t="s">
        <v>7346</v>
      </c>
      <c r="H45" s="39">
        <f t="shared" si="0"/>
        <v>4</v>
      </c>
      <c r="I45" s="97">
        <f t="shared" si="1"/>
        <v>1044</v>
      </c>
      <c r="J45" s="39">
        <v>30</v>
      </c>
      <c r="K45" s="39">
        <f t="shared" si="2"/>
        <v>55</v>
      </c>
      <c r="L45" s="82">
        <f t="shared" si="3"/>
        <v>57420</v>
      </c>
      <c r="M45" s="40">
        <v>1</v>
      </c>
      <c r="N45" s="113">
        <f t="shared" si="4"/>
        <v>57420</v>
      </c>
      <c r="O45" s="22"/>
    </row>
    <row r="46" spans="2:15" ht="20.100000000000001" customHeight="1">
      <c r="B46" s="19"/>
      <c r="C46" s="46">
        <v>37</v>
      </c>
      <c r="D46" s="51" t="s">
        <v>13</v>
      </c>
      <c r="E46" s="51" t="s">
        <v>4900</v>
      </c>
      <c r="F46" s="39">
        <v>1</v>
      </c>
      <c r="G46" s="51" t="s">
        <v>7346</v>
      </c>
      <c r="H46" s="39">
        <f t="shared" si="0"/>
        <v>5</v>
      </c>
      <c r="I46" s="97">
        <f t="shared" si="1"/>
        <v>1296</v>
      </c>
      <c r="J46" s="39">
        <v>30</v>
      </c>
      <c r="K46" s="39">
        <f t="shared" si="2"/>
        <v>55</v>
      </c>
      <c r="L46" s="82">
        <f t="shared" si="3"/>
        <v>71280</v>
      </c>
      <c r="M46" s="40">
        <v>1</v>
      </c>
      <c r="N46" s="113">
        <f t="shared" si="4"/>
        <v>71280</v>
      </c>
      <c r="O46" s="22"/>
    </row>
    <row r="47" spans="2:15" ht="20.100000000000001" customHeight="1">
      <c r="B47" s="19"/>
      <c r="C47" s="46">
        <v>38</v>
      </c>
      <c r="D47" s="51" t="s">
        <v>13</v>
      </c>
      <c r="E47" s="51" t="s">
        <v>4903</v>
      </c>
      <c r="F47" s="39">
        <v>1</v>
      </c>
      <c r="G47" s="51" t="s">
        <v>7346</v>
      </c>
      <c r="H47" s="39">
        <f t="shared" si="0"/>
        <v>3</v>
      </c>
      <c r="I47" s="97">
        <f t="shared" si="1"/>
        <v>720</v>
      </c>
      <c r="J47" s="39">
        <v>30</v>
      </c>
      <c r="K47" s="39">
        <f t="shared" si="2"/>
        <v>55</v>
      </c>
      <c r="L47" s="82">
        <f t="shared" si="3"/>
        <v>39600</v>
      </c>
      <c r="M47" s="40">
        <v>1</v>
      </c>
      <c r="N47" s="113">
        <f t="shared" si="4"/>
        <v>39600</v>
      </c>
      <c r="O47" s="22"/>
    </row>
    <row r="48" spans="2:15" ht="20.100000000000001" customHeight="1">
      <c r="B48" s="19"/>
      <c r="C48" s="46">
        <v>39</v>
      </c>
      <c r="D48" s="51" t="s">
        <v>16</v>
      </c>
      <c r="E48" s="51" t="s">
        <v>2272</v>
      </c>
      <c r="F48" s="39">
        <v>1</v>
      </c>
      <c r="G48" s="51" t="s">
        <v>7346</v>
      </c>
      <c r="H48" s="39">
        <f t="shared" si="0"/>
        <v>3</v>
      </c>
      <c r="I48" s="97">
        <f t="shared" si="1"/>
        <v>684</v>
      </c>
      <c r="J48" s="39">
        <v>30</v>
      </c>
      <c r="K48" s="39">
        <f t="shared" si="2"/>
        <v>55</v>
      </c>
      <c r="L48" s="82">
        <f t="shared" si="3"/>
        <v>37620</v>
      </c>
      <c r="M48" s="40">
        <v>1</v>
      </c>
      <c r="N48" s="113">
        <f t="shared" si="4"/>
        <v>37620</v>
      </c>
      <c r="O48" s="22"/>
    </row>
    <row r="49" spans="2:15" ht="20.100000000000001" customHeight="1">
      <c r="B49" s="19"/>
      <c r="C49" s="46">
        <v>40</v>
      </c>
      <c r="D49" s="51" t="s">
        <v>16</v>
      </c>
      <c r="E49" s="51" t="s">
        <v>2273</v>
      </c>
      <c r="F49" s="39">
        <v>1</v>
      </c>
      <c r="G49" s="51" t="s">
        <v>7346</v>
      </c>
      <c r="H49" s="39">
        <f t="shared" si="0"/>
        <v>6</v>
      </c>
      <c r="I49" s="97">
        <f t="shared" si="1"/>
        <v>1476</v>
      </c>
      <c r="J49" s="39">
        <v>30</v>
      </c>
      <c r="K49" s="39">
        <f t="shared" si="2"/>
        <v>55</v>
      </c>
      <c r="L49" s="82">
        <f t="shared" si="3"/>
        <v>81180</v>
      </c>
      <c r="M49" s="40">
        <v>1</v>
      </c>
      <c r="N49" s="113">
        <f t="shared" si="4"/>
        <v>81180</v>
      </c>
      <c r="O49" s="22"/>
    </row>
    <row r="50" spans="2:15" ht="20.100000000000001" customHeight="1">
      <c r="B50" s="19"/>
      <c r="C50" s="46">
        <v>41</v>
      </c>
      <c r="D50" s="51" t="s">
        <v>16</v>
      </c>
      <c r="E50" s="51" t="s">
        <v>5279</v>
      </c>
      <c r="F50" s="39">
        <v>1</v>
      </c>
      <c r="G50" s="51" t="s">
        <v>7346</v>
      </c>
      <c r="H50" s="39">
        <f t="shared" si="0"/>
        <v>2</v>
      </c>
      <c r="I50" s="97">
        <f t="shared" si="1"/>
        <v>504</v>
      </c>
      <c r="J50" s="39">
        <v>30</v>
      </c>
      <c r="K50" s="39">
        <f t="shared" si="2"/>
        <v>55</v>
      </c>
      <c r="L50" s="82">
        <f t="shared" si="3"/>
        <v>27720</v>
      </c>
      <c r="M50" s="40">
        <v>1</v>
      </c>
      <c r="N50" s="113">
        <f t="shared" si="4"/>
        <v>27720</v>
      </c>
      <c r="O50" s="22"/>
    </row>
    <row r="51" spans="2:15" ht="20.100000000000001" customHeight="1">
      <c r="B51" s="19"/>
      <c r="C51" s="46">
        <v>42</v>
      </c>
      <c r="D51" s="51" t="s">
        <v>16</v>
      </c>
      <c r="E51" s="51" t="s">
        <v>5281</v>
      </c>
      <c r="F51" s="39">
        <v>1</v>
      </c>
      <c r="G51" s="51" t="s">
        <v>7346</v>
      </c>
      <c r="H51" s="39">
        <f t="shared" si="0"/>
        <v>2</v>
      </c>
      <c r="I51" s="97">
        <f t="shared" si="1"/>
        <v>504</v>
      </c>
      <c r="J51" s="39">
        <v>30</v>
      </c>
      <c r="K51" s="39">
        <f t="shared" si="2"/>
        <v>55</v>
      </c>
      <c r="L51" s="82">
        <f t="shared" si="3"/>
        <v>27720</v>
      </c>
      <c r="M51" s="40">
        <v>1</v>
      </c>
      <c r="N51" s="113">
        <f t="shared" si="4"/>
        <v>27720</v>
      </c>
      <c r="O51" s="22"/>
    </row>
    <row r="52" spans="2:15" ht="20.100000000000001" customHeight="1">
      <c r="B52" s="19"/>
      <c r="C52" s="46">
        <v>43</v>
      </c>
      <c r="D52" s="51" t="s">
        <v>16</v>
      </c>
      <c r="E52" s="51" t="s">
        <v>5282</v>
      </c>
      <c r="F52" s="39">
        <v>1</v>
      </c>
      <c r="G52" s="51" t="s">
        <v>7346</v>
      </c>
      <c r="H52" s="39">
        <f t="shared" si="0"/>
        <v>1</v>
      </c>
      <c r="I52" s="97">
        <f t="shared" si="1"/>
        <v>216</v>
      </c>
      <c r="J52" s="39">
        <v>30</v>
      </c>
      <c r="K52" s="39">
        <f t="shared" si="2"/>
        <v>55</v>
      </c>
      <c r="L52" s="82">
        <f t="shared" si="3"/>
        <v>11880</v>
      </c>
      <c r="M52" s="40">
        <v>1</v>
      </c>
      <c r="N52" s="113">
        <f t="shared" si="4"/>
        <v>11880</v>
      </c>
      <c r="O52" s="22"/>
    </row>
    <row r="53" spans="2:15" ht="20.100000000000001" customHeight="1">
      <c r="B53" s="19"/>
      <c r="C53" s="46">
        <v>44</v>
      </c>
      <c r="D53" s="51" t="s">
        <v>16</v>
      </c>
      <c r="E53" s="51" t="s">
        <v>5283</v>
      </c>
      <c r="F53" s="39">
        <v>1</v>
      </c>
      <c r="G53" s="51" t="s">
        <v>7346</v>
      </c>
      <c r="H53" s="39">
        <f t="shared" si="0"/>
        <v>1</v>
      </c>
      <c r="I53" s="97">
        <f t="shared" si="1"/>
        <v>288</v>
      </c>
      <c r="J53" s="39">
        <v>30</v>
      </c>
      <c r="K53" s="39">
        <f t="shared" si="2"/>
        <v>55</v>
      </c>
      <c r="L53" s="82">
        <f t="shared" si="3"/>
        <v>15840</v>
      </c>
      <c r="M53" s="40">
        <v>1</v>
      </c>
      <c r="N53" s="113">
        <f t="shared" si="4"/>
        <v>15840</v>
      </c>
      <c r="O53" s="22"/>
    </row>
    <row r="54" spans="2:15" ht="20.100000000000001" customHeight="1">
      <c r="B54" s="19"/>
      <c r="C54" s="46">
        <v>45</v>
      </c>
      <c r="D54" s="51" t="s">
        <v>16</v>
      </c>
      <c r="E54" s="51" t="s">
        <v>5284</v>
      </c>
      <c r="F54" s="39">
        <v>1</v>
      </c>
      <c r="G54" s="51" t="s">
        <v>7346</v>
      </c>
      <c r="H54" s="39">
        <f t="shared" si="0"/>
        <v>2</v>
      </c>
      <c r="I54" s="97">
        <f t="shared" si="1"/>
        <v>324</v>
      </c>
      <c r="J54" s="39">
        <v>30</v>
      </c>
      <c r="K54" s="39">
        <f t="shared" si="2"/>
        <v>55</v>
      </c>
      <c r="L54" s="82">
        <f t="shared" si="3"/>
        <v>17820</v>
      </c>
      <c r="M54" s="40">
        <v>1</v>
      </c>
      <c r="N54" s="113">
        <f t="shared" si="4"/>
        <v>17820</v>
      </c>
      <c r="O54" s="22"/>
    </row>
    <row r="55" spans="2:15" ht="20.100000000000001" customHeight="1">
      <c r="B55" s="19"/>
      <c r="C55" s="46">
        <v>46</v>
      </c>
      <c r="D55" s="51" t="s">
        <v>16</v>
      </c>
      <c r="E55" s="51" t="s">
        <v>4590</v>
      </c>
      <c r="F55" s="39">
        <v>1</v>
      </c>
      <c r="G55" s="51" t="s">
        <v>7346</v>
      </c>
      <c r="H55" s="39">
        <f t="shared" si="0"/>
        <v>3</v>
      </c>
      <c r="I55" s="97">
        <f t="shared" si="1"/>
        <v>792</v>
      </c>
      <c r="J55" s="39">
        <v>30</v>
      </c>
      <c r="K55" s="39">
        <f t="shared" si="2"/>
        <v>55</v>
      </c>
      <c r="L55" s="82">
        <f t="shared" si="3"/>
        <v>43560</v>
      </c>
      <c r="M55" s="40">
        <v>1</v>
      </c>
      <c r="N55" s="113">
        <f t="shared" si="4"/>
        <v>43560</v>
      </c>
      <c r="O55" s="22"/>
    </row>
    <row r="56" spans="2:15" ht="20.100000000000001" customHeight="1">
      <c r="B56" s="19"/>
      <c r="C56" s="46">
        <v>47</v>
      </c>
      <c r="D56" s="51" t="s">
        <v>16</v>
      </c>
      <c r="E56" s="51" t="s">
        <v>2274</v>
      </c>
      <c r="F56" s="39">
        <v>1</v>
      </c>
      <c r="G56" s="51" t="s">
        <v>7346</v>
      </c>
      <c r="H56" s="39">
        <f t="shared" si="0"/>
        <v>2</v>
      </c>
      <c r="I56" s="97">
        <f t="shared" si="1"/>
        <v>468</v>
      </c>
      <c r="J56" s="39">
        <v>30</v>
      </c>
      <c r="K56" s="39">
        <f t="shared" si="2"/>
        <v>55</v>
      </c>
      <c r="L56" s="82">
        <f t="shared" si="3"/>
        <v>25740</v>
      </c>
      <c r="M56" s="40">
        <v>1</v>
      </c>
      <c r="N56" s="113">
        <f t="shared" si="4"/>
        <v>25740</v>
      </c>
      <c r="O56" s="22"/>
    </row>
    <row r="57" spans="2:15" ht="20.100000000000001" customHeight="1">
      <c r="B57" s="19"/>
      <c r="C57" s="46">
        <v>48</v>
      </c>
      <c r="D57" s="51" t="s">
        <v>16</v>
      </c>
      <c r="E57" s="51" t="s">
        <v>2324</v>
      </c>
      <c r="F57" s="39">
        <v>1</v>
      </c>
      <c r="G57" s="51" t="s">
        <v>7346</v>
      </c>
      <c r="H57" s="39">
        <f t="shared" si="0"/>
        <v>1</v>
      </c>
      <c r="I57" s="97">
        <f t="shared" si="1"/>
        <v>252</v>
      </c>
      <c r="J57" s="39">
        <v>30</v>
      </c>
      <c r="K57" s="39">
        <f t="shared" si="2"/>
        <v>55</v>
      </c>
      <c r="L57" s="82">
        <f t="shared" si="3"/>
        <v>13860</v>
      </c>
      <c r="M57" s="40">
        <v>1</v>
      </c>
      <c r="N57" s="113">
        <f t="shared" si="4"/>
        <v>13860</v>
      </c>
      <c r="O57" s="22"/>
    </row>
    <row r="58" spans="2:15" ht="20.100000000000001" customHeight="1">
      <c r="B58" s="19"/>
      <c r="C58" s="46">
        <v>49</v>
      </c>
      <c r="D58" s="51" t="s">
        <v>16</v>
      </c>
      <c r="E58" s="51" t="s">
        <v>5286</v>
      </c>
      <c r="F58" s="39">
        <v>1</v>
      </c>
      <c r="G58" s="51" t="s">
        <v>7346</v>
      </c>
      <c r="H58" s="39">
        <f t="shared" si="0"/>
        <v>1</v>
      </c>
      <c r="I58" s="97">
        <f t="shared" si="1"/>
        <v>216</v>
      </c>
      <c r="J58" s="39">
        <v>30</v>
      </c>
      <c r="K58" s="39">
        <f t="shared" si="2"/>
        <v>55</v>
      </c>
      <c r="L58" s="82">
        <f t="shared" si="3"/>
        <v>11880</v>
      </c>
      <c r="M58" s="40">
        <v>1</v>
      </c>
      <c r="N58" s="113">
        <f t="shared" si="4"/>
        <v>11880</v>
      </c>
      <c r="O58" s="22"/>
    </row>
    <row r="59" spans="2:15" ht="20.100000000000001" customHeight="1">
      <c r="B59" s="19"/>
      <c r="C59" s="46">
        <v>50</v>
      </c>
      <c r="D59" s="51" t="s">
        <v>6</v>
      </c>
      <c r="E59" s="51" t="s">
        <v>5287</v>
      </c>
      <c r="F59" s="39">
        <v>1</v>
      </c>
      <c r="G59" s="51" t="s">
        <v>7346</v>
      </c>
      <c r="H59" s="39">
        <f t="shared" si="0"/>
        <v>6</v>
      </c>
      <c r="I59" s="97">
        <f t="shared" si="1"/>
        <v>1332</v>
      </c>
      <c r="J59" s="39">
        <v>30</v>
      </c>
      <c r="K59" s="39">
        <f t="shared" si="2"/>
        <v>55</v>
      </c>
      <c r="L59" s="82">
        <f t="shared" si="3"/>
        <v>73260</v>
      </c>
      <c r="M59" s="40">
        <v>1</v>
      </c>
      <c r="N59" s="113">
        <f t="shared" si="4"/>
        <v>73260</v>
      </c>
      <c r="O59" s="22"/>
    </row>
    <row r="60" spans="2:15" ht="20.100000000000001" customHeight="1">
      <c r="B60" s="19"/>
      <c r="C60" s="46">
        <v>51</v>
      </c>
      <c r="D60" s="51" t="s">
        <v>6</v>
      </c>
      <c r="E60" s="51" t="s">
        <v>2275</v>
      </c>
      <c r="F60" s="39">
        <v>1</v>
      </c>
      <c r="G60" s="51" t="s">
        <v>7346</v>
      </c>
      <c r="H60" s="39">
        <f t="shared" si="0"/>
        <v>13</v>
      </c>
      <c r="I60" s="97">
        <f t="shared" si="1"/>
        <v>3564</v>
      </c>
      <c r="J60" s="39">
        <v>30</v>
      </c>
      <c r="K60" s="39">
        <f t="shared" si="2"/>
        <v>55</v>
      </c>
      <c r="L60" s="82">
        <f t="shared" si="3"/>
        <v>196020</v>
      </c>
      <c r="M60" s="40">
        <v>1</v>
      </c>
      <c r="N60" s="113">
        <f t="shared" si="4"/>
        <v>196020</v>
      </c>
      <c r="O60" s="22"/>
    </row>
    <row r="61" spans="2:15" ht="20.100000000000001" customHeight="1">
      <c r="B61" s="19"/>
      <c r="C61" s="46">
        <v>52</v>
      </c>
      <c r="D61" s="51" t="s">
        <v>6</v>
      </c>
      <c r="E61" s="51" t="s">
        <v>5288</v>
      </c>
      <c r="F61" s="39">
        <v>1</v>
      </c>
      <c r="G61" s="51" t="s">
        <v>7346</v>
      </c>
      <c r="H61" s="39">
        <f t="shared" si="0"/>
        <v>2</v>
      </c>
      <c r="I61" s="97">
        <f t="shared" si="1"/>
        <v>432</v>
      </c>
      <c r="J61" s="39">
        <v>30</v>
      </c>
      <c r="K61" s="39">
        <f t="shared" si="2"/>
        <v>55</v>
      </c>
      <c r="L61" s="82">
        <f t="shared" si="3"/>
        <v>23760</v>
      </c>
      <c r="M61" s="40">
        <v>1</v>
      </c>
      <c r="N61" s="113">
        <f t="shared" si="4"/>
        <v>23760</v>
      </c>
      <c r="O61" s="22"/>
    </row>
    <row r="62" spans="2:15" ht="20.100000000000001" customHeight="1">
      <c r="B62" s="19"/>
      <c r="C62" s="46">
        <v>53</v>
      </c>
      <c r="D62" s="51" t="s">
        <v>6</v>
      </c>
      <c r="E62" s="51" t="s">
        <v>3775</v>
      </c>
      <c r="F62" s="39">
        <v>1</v>
      </c>
      <c r="G62" s="51" t="s">
        <v>7346</v>
      </c>
      <c r="H62" s="39">
        <f t="shared" si="0"/>
        <v>2</v>
      </c>
      <c r="I62" s="97">
        <f t="shared" si="1"/>
        <v>432</v>
      </c>
      <c r="J62" s="39">
        <v>30</v>
      </c>
      <c r="K62" s="39">
        <f t="shared" si="2"/>
        <v>55</v>
      </c>
      <c r="L62" s="82">
        <f t="shared" si="3"/>
        <v>23760</v>
      </c>
      <c r="M62" s="40">
        <v>1</v>
      </c>
      <c r="N62" s="113">
        <f t="shared" si="4"/>
        <v>23760</v>
      </c>
      <c r="O62" s="22"/>
    </row>
    <row r="63" spans="2:15" ht="20.100000000000001" customHeight="1">
      <c r="B63" s="19"/>
      <c r="C63" s="46">
        <v>54</v>
      </c>
      <c r="D63" s="51" t="s">
        <v>6</v>
      </c>
      <c r="E63" s="51" t="s">
        <v>5290</v>
      </c>
      <c r="F63" s="39">
        <v>1</v>
      </c>
      <c r="G63" s="51" t="s">
        <v>7346</v>
      </c>
      <c r="H63" s="39">
        <f t="shared" si="0"/>
        <v>2</v>
      </c>
      <c r="I63" s="97">
        <f t="shared" si="1"/>
        <v>360</v>
      </c>
      <c r="J63" s="39">
        <v>30</v>
      </c>
      <c r="K63" s="39">
        <f t="shared" si="2"/>
        <v>55</v>
      </c>
      <c r="L63" s="82">
        <f t="shared" si="3"/>
        <v>19800</v>
      </c>
      <c r="M63" s="40">
        <v>1</v>
      </c>
      <c r="N63" s="113">
        <f t="shared" si="4"/>
        <v>19800</v>
      </c>
      <c r="O63" s="22"/>
    </row>
    <row r="64" spans="2:15" ht="20.100000000000001" customHeight="1">
      <c r="B64" s="19"/>
      <c r="C64" s="46">
        <v>55</v>
      </c>
      <c r="D64" s="51" t="s">
        <v>6</v>
      </c>
      <c r="E64" s="51" t="s">
        <v>4302</v>
      </c>
      <c r="F64" s="39">
        <v>1</v>
      </c>
      <c r="G64" s="51" t="s">
        <v>7346</v>
      </c>
      <c r="H64" s="39">
        <f t="shared" si="0"/>
        <v>3</v>
      </c>
      <c r="I64" s="97">
        <f t="shared" si="1"/>
        <v>648</v>
      </c>
      <c r="J64" s="39">
        <v>30</v>
      </c>
      <c r="K64" s="39">
        <f t="shared" si="2"/>
        <v>55</v>
      </c>
      <c r="L64" s="82">
        <f t="shared" si="3"/>
        <v>35640</v>
      </c>
      <c r="M64" s="40">
        <v>1</v>
      </c>
      <c r="N64" s="113">
        <f t="shared" si="4"/>
        <v>35640</v>
      </c>
      <c r="O64" s="22"/>
    </row>
    <row r="65" spans="2:15" ht="20.100000000000001" customHeight="1">
      <c r="B65" s="19"/>
      <c r="C65" s="46">
        <v>56</v>
      </c>
      <c r="D65" s="51" t="s">
        <v>6</v>
      </c>
      <c r="E65" s="51" t="s">
        <v>4549</v>
      </c>
      <c r="F65" s="39">
        <v>1</v>
      </c>
      <c r="G65" s="51" t="s">
        <v>7346</v>
      </c>
      <c r="H65" s="39">
        <f t="shared" si="0"/>
        <v>4</v>
      </c>
      <c r="I65" s="97">
        <f t="shared" si="1"/>
        <v>864</v>
      </c>
      <c r="J65" s="39">
        <v>30</v>
      </c>
      <c r="K65" s="39">
        <f t="shared" si="2"/>
        <v>55</v>
      </c>
      <c r="L65" s="82">
        <f t="shared" si="3"/>
        <v>47520</v>
      </c>
      <c r="M65" s="40">
        <v>1</v>
      </c>
      <c r="N65" s="113">
        <f t="shared" si="4"/>
        <v>47520</v>
      </c>
      <c r="O65" s="22"/>
    </row>
    <row r="66" spans="2:15" ht="20.100000000000001" customHeight="1">
      <c r="B66" s="19"/>
      <c r="C66" s="46">
        <v>57</v>
      </c>
      <c r="D66" s="51" t="s">
        <v>6</v>
      </c>
      <c r="E66" s="51" t="s">
        <v>5292</v>
      </c>
      <c r="F66" s="39">
        <v>1</v>
      </c>
      <c r="G66" s="51" t="s">
        <v>7346</v>
      </c>
      <c r="H66" s="39">
        <f t="shared" si="0"/>
        <v>2</v>
      </c>
      <c r="I66" s="97">
        <f t="shared" si="1"/>
        <v>468</v>
      </c>
      <c r="J66" s="39">
        <v>30</v>
      </c>
      <c r="K66" s="39">
        <f t="shared" si="2"/>
        <v>55</v>
      </c>
      <c r="L66" s="82">
        <f t="shared" si="3"/>
        <v>25740</v>
      </c>
      <c r="M66" s="40">
        <v>1</v>
      </c>
      <c r="N66" s="113">
        <f t="shared" si="4"/>
        <v>25740</v>
      </c>
      <c r="O66" s="22"/>
    </row>
    <row r="67" spans="2:15" ht="20.100000000000001" customHeight="1">
      <c r="B67" s="19"/>
      <c r="C67" s="46">
        <v>58</v>
      </c>
      <c r="D67" s="51" t="s">
        <v>6</v>
      </c>
      <c r="E67" s="51" t="s">
        <v>4639</v>
      </c>
      <c r="F67" s="39">
        <v>1</v>
      </c>
      <c r="G67" s="51" t="s">
        <v>7346</v>
      </c>
      <c r="H67" s="39">
        <f t="shared" si="0"/>
        <v>3</v>
      </c>
      <c r="I67" s="97">
        <f t="shared" si="1"/>
        <v>612</v>
      </c>
      <c r="J67" s="39">
        <v>30</v>
      </c>
      <c r="K67" s="39">
        <f t="shared" si="2"/>
        <v>55</v>
      </c>
      <c r="L67" s="82">
        <f t="shared" si="3"/>
        <v>33660</v>
      </c>
      <c r="M67" s="40">
        <v>1</v>
      </c>
      <c r="N67" s="113">
        <f t="shared" si="4"/>
        <v>33660</v>
      </c>
      <c r="O67" s="22"/>
    </row>
    <row r="68" spans="2:15" ht="20.100000000000001" customHeight="1">
      <c r="B68" s="19"/>
      <c r="C68" s="46">
        <v>59</v>
      </c>
      <c r="D68" s="51" t="s">
        <v>14</v>
      </c>
      <c r="E68" s="51" t="s">
        <v>2276</v>
      </c>
      <c r="F68" s="39">
        <v>1</v>
      </c>
      <c r="G68" s="51" t="s">
        <v>7346</v>
      </c>
      <c r="H68" s="39">
        <f t="shared" si="0"/>
        <v>1</v>
      </c>
      <c r="I68" s="97">
        <f t="shared" si="1"/>
        <v>252</v>
      </c>
      <c r="J68" s="39">
        <v>30</v>
      </c>
      <c r="K68" s="39">
        <f t="shared" si="2"/>
        <v>55</v>
      </c>
      <c r="L68" s="82">
        <f t="shared" si="3"/>
        <v>13860</v>
      </c>
      <c r="M68" s="40">
        <v>1</v>
      </c>
      <c r="N68" s="113">
        <f t="shared" si="4"/>
        <v>13860</v>
      </c>
      <c r="O68" s="22"/>
    </row>
    <row r="69" spans="2:15" ht="20.100000000000001" customHeight="1">
      <c r="B69" s="19"/>
      <c r="C69" s="46">
        <v>60</v>
      </c>
      <c r="D69" s="51" t="s">
        <v>14</v>
      </c>
      <c r="E69" s="51" t="s">
        <v>5293</v>
      </c>
      <c r="F69" s="39">
        <v>1</v>
      </c>
      <c r="G69" s="51" t="s">
        <v>7346</v>
      </c>
      <c r="H69" s="39">
        <f t="shared" si="0"/>
        <v>1</v>
      </c>
      <c r="I69" s="97">
        <f t="shared" si="1"/>
        <v>216</v>
      </c>
      <c r="J69" s="39">
        <v>30</v>
      </c>
      <c r="K69" s="39">
        <f t="shared" si="2"/>
        <v>55</v>
      </c>
      <c r="L69" s="82">
        <f t="shared" si="3"/>
        <v>11880</v>
      </c>
      <c r="M69" s="40">
        <v>1</v>
      </c>
      <c r="N69" s="113">
        <f t="shared" si="4"/>
        <v>11880</v>
      </c>
      <c r="O69" s="22"/>
    </row>
    <row r="70" spans="2:15" ht="20.100000000000001" customHeight="1">
      <c r="B70" s="19"/>
      <c r="C70" s="46">
        <v>61</v>
      </c>
      <c r="D70" s="51" t="s">
        <v>14</v>
      </c>
      <c r="E70" s="51" t="s">
        <v>5294</v>
      </c>
      <c r="F70" s="39">
        <v>1</v>
      </c>
      <c r="G70" s="51" t="s">
        <v>7346</v>
      </c>
      <c r="H70" s="39">
        <f t="shared" si="0"/>
        <v>1</v>
      </c>
      <c r="I70" s="97">
        <f t="shared" si="1"/>
        <v>324</v>
      </c>
      <c r="J70" s="39">
        <v>30</v>
      </c>
      <c r="K70" s="39">
        <f t="shared" si="2"/>
        <v>55</v>
      </c>
      <c r="L70" s="82">
        <f t="shared" si="3"/>
        <v>17820</v>
      </c>
      <c r="M70" s="40">
        <v>1</v>
      </c>
      <c r="N70" s="113">
        <f t="shared" si="4"/>
        <v>17820</v>
      </c>
      <c r="O70" s="22"/>
    </row>
    <row r="71" spans="2:15" ht="20.100000000000001" customHeight="1">
      <c r="B71" s="19"/>
      <c r="C71" s="46">
        <v>62</v>
      </c>
      <c r="D71" s="51" t="s">
        <v>14</v>
      </c>
      <c r="E71" s="51" t="s">
        <v>7331</v>
      </c>
      <c r="F71" s="39">
        <v>1</v>
      </c>
      <c r="G71" s="51" t="s">
        <v>7346</v>
      </c>
      <c r="H71" s="39">
        <f t="shared" si="0"/>
        <v>1</v>
      </c>
      <c r="I71" s="97">
        <f t="shared" si="1"/>
        <v>216</v>
      </c>
      <c r="J71" s="39">
        <v>30</v>
      </c>
      <c r="K71" s="39">
        <f t="shared" si="2"/>
        <v>55</v>
      </c>
      <c r="L71" s="82">
        <f t="shared" si="3"/>
        <v>11880</v>
      </c>
      <c r="M71" s="40">
        <v>1</v>
      </c>
      <c r="N71" s="113">
        <f t="shared" si="4"/>
        <v>11880</v>
      </c>
      <c r="O71" s="22"/>
    </row>
    <row r="72" spans="2:15" ht="20.100000000000001" customHeight="1">
      <c r="B72" s="19"/>
      <c r="C72" s="46">
        <v>63</v>
      </c>
      <c r="D72" s="51" t="s">
        <v>17</v>
      </c>
      <c r="E72" s="51" t="s">
        <v>5210</v>
      </c>
      <c r="F72" s="39">
        <v>1</v>
      </c>
      <c r="G72" s="51" t="s">
        <v>7346</v>
      </c>
      <c r="H72" s="39">
        <f t="shared" si="0"/>
        <v>2</v>
      </c>
      <c r="I72" s="97">
        <f t="shared" si="1"/>
        <v>468</v>
      </c>
      <c r="J72" s="39">
        <v>30</v>
      </c>
      <c r="K72" s="39">
        <f t="shared" si="2"/>
        <v>55</v>
      </c>
      <c r="L72" s="82">
        <f t="shared" si="3"/>
        <v>25740</v>
      </c>
      <c r="M72" s="40">
        <v>1</v>
      </c>
      <c r="N72" s="113">
        <f t="shared" si="4"/>
        <v>25740</v>
      </c>
      <c r="O72" s="22"/>
    </row>
    <row r="73" spans="2:15" ht="20.100000000000001" customHeight="1">
      <c r="B73" s="19"/>
      <c r="C73" s="46">
        <v>64</v>
      </c>
      <c r="D73" s="51" t="s">
        <v>17</v>
      </c>
      <c r="E73" s="51" t="s">
        <v>5296</v>
      </c>
      <c r="F73" s="39">
        <v>1</v>
      </c>
      <c r="G73" s="51" t="s">
        <v>7346</v>
      </c>
      <c r="H73" s="39">
        <f t="shared" si="0"/>
        <v>2</v>
      </c>
      <c r="I73" s="97">
        <f t="shared" si="1"/>
        <v>468</v>
      </c>
      <c r="J73" s="39">
        <v>30</v>
      </c>
      <c r="K73" s="39">
        <f t="shared" si="2"/>
        <v>55</v>
      </c>
      <c r="L73" s="82">
        <f t="shared" si="3"/>
        <v>25740</v>
      </c>
      <c r="M73" s="40">
        <v>1</v>
      </c>
      <c r="N73" s="113">
        <f t="shared" si="4"/>
        <v>25740</v>
      </c>
      <c r="O73" s="22"/>
    </row>
    <row r="74" spans="2:15" ht="20.100000000000001" customHeight="1">
      <c r="B74" s="19"/>
      <c r="C74" s="46">
        <v>65</v>
      </c>
      <c r="D74" s="51" t="s">
        <v>17</v>
      </c>
      <c r="E74" s="51" t="s">
        <v>5297</v>
      </c>
      <c r="F74" s="39">
        <v>1</v>
      </c>
      <c r="G74" s="51" t="s">
        <v>7346</v>
      </c>
      <c r="H74" s="39">
        <f t="shared" ref="H74:H130" si="5">VLOOKUP(E74,映前产品关联表,3,0)</f>
        <v>2</v>
      </c>
      <c r="I74" s="97">
        <f t="shared" ref="I74:I130" si="6">IF(G74="TOP",VLOOKUP(E74,映前产品关联表,12,0)*F74,IF(G74="三星",VLOOKUP(E74,映前产品关联表,13,0)*F74,IF(G74="两星",VLOOKUP(E74,映前产品关联表,14,0)*F74,IF(G74="一星",VLOOKUP(E74,映前产品关联表,15,0)*F74,0))))</f>
        <v>540</v>
      </c>
      <c r="J74" s="39">
        <v>30</v>
      </c>
      <c r="K74" s="39">
        <f t="shared" ref="K74:K130" si="7">IF(J74=15,IF(G74="TOP",55,IF(G74="三星",55,IF(G74="两星",50,IF(G74="一星",45,0))))*0.6,IF(G74="TOP",55,IF(G74="三星",55,IF(G74="两星",50,IF(G74="一星",45,0))))*J74/30)</f>
        <v>55</v>
      </c>
      <c r="L74" s="82">
        <f t="shared" ref="L74:L130" si="8">K74*I74</f>
        <v>29700</v>
      </c>
      <c r="M74" s="40">
        <v>1</v>
      </c>
      <c r="N74" s="113">
        <f t="shared" ref="N74:N130" si="9">M74*L74</f>
        <v>29700</v>
      </c>
      <c r="O74" s="22"/>
    </row>
    <row r="75" spans="2:15" ht="20.100000000000001" customHeight="1">
      <c r="B75" s="19"/>
      <c r="C75" s="46">
        <v>66</v>
      </c>
      <c r="D75" s="51" t="s">
        <v>17</v>
      </c>
      <c r="E75" s="51" t="s">
        <v>5298</v>
      </c>
      <c r="F75" s="39">
        <v>1</v>
      </c>
      <c r="G75" s="51" t="s">
        <v>7346</v>
      </c>
      <c r="H75" s="39">
        <f t="shared" si="5"/>
        <v>1</v>
      </c>
      <c r="I75" s="97">
        <f t="shared" si="6"/>
        <v>216</v>
      </c>
      <c r="J75" s="39">
        <v>30</v>
      </c>
      <c r="K75" s="39">
        <f t="shared" si="7"/>
        <v>55</v>
      </c>
      <c r="L75" s="82">
        <f t="shared" si="8"/>
        <v>11880</v>
      </c>
      <c r="M75" s="40">
        <v>1</v>
      </c>
      <c r="N75" s="113">
        <f t="shared" si="9"/>
        <v>11880</v>
      </c>
      <c r="O75" s="22"/>
    </row>
    <row r="76" spans="2:15" ht="20.100000000000001" customHeight="1">
      <c r="B76" s="19"/>
      <c r="C76" s="46">
        <v>67</v>
      </c>
      <c r="D76" s="51" t="s">
        <v>17</v>
      </c>
      <c r="E76" s="51" t="s">
        <v>2277</v>
      </c>
      <c r="F76" s="39">
        <v>1</v>
      </c>
      <c r="G76" s="51" t="s">
        <v>7346</v>
      </c>
      <c r="H76" s="39">
        <f t="shared" si="5"/>
        <v>1</v>
      </c>
      <c r="I76" s="97">
        <f t="shared" si="6"/>
        <v>216</v>
      </c>
      <c r="J76" s="39">
        <v>30</v>
      </c>
      <c r="K76" s="39">
        <f t="shared" si="7"/>
        <v>55</v>
      </c>
      <c r="L76" s="82">
        <f t="shared" si="8"/>
        <v>11880</v>
      </c>
      <c r="M76" s="40">
        <v>1</v>
      </c>
      <c r="N76" s="113">
        <f t="shared" si="9"/>
        <v>11880</v>
      </c>
      <c r="O76" s="22"/>
    </row>
    <row r="77" spans="2:15" ht="20.100000000000001" customHeight="1">
      <c r="B77" s="19"/>
      <c r="C77" s="46">
        <v>68</v>
      </c>
      <c r="D77" s="51" t="s">
        <v>17</v>
      </c>
      <c r="E77" s="51" t="s">
        <v>5300</v>
      </c>
      <c r="F77" s="39">
        <v>1</v>
      </c>
      <c r="G77" s="51" t="s">
        <v>7346</v>
      </c>
      <c r="H77" s="39">
        <f t="shared" si="5"/>
        <v>1</v>
      </c>
      <c r="I77" s="97">
        <f t="shared" si="6"/>
        <v>144</v>
      </c>
      <c r="J77" s="39">
        <v>30</v>
      </c>
      <c r="K77" s="39">
        <f t="shared" si="7"/>
        <v>55</v>
      </c>
      <c r="L77" s="82">
        <f t="shared" si="8"/>
        <v>7920</v>
      </c>
      <c r="M77" s="40">
        <v>1</v>
      </c>
      <c r="N77" s="113">
        <f t="shared" si="9"/>
        <v>7920</v>
      </c>
      <c r="O77" s="22"/>
    </row>
    <row r="78" spans="2:15" ht="20.100000000000001" customHeight="1">
      <c r="B78" s="19"/>
      <c r="C78" s="46">
        <v>69</v>
      </c>
      <c r="D78" s="51" t="s">
        <v>17</v>
      </c>
      <c r="E78" s="51" t="s">
        <v>5301</v>
      </c>
      <c r="F78" s="39">
        <v>1</v>
      </c>
      <c r="G78" s="51" t="s">
        <v>7346</v>
      </c>
      <c r="H78" s="39">
        <f t="shared" si="5"/>
        <v>1</v>
      </c>
      <c r="I78" s="97">
        <f t="shared" si="6"/>
        <v>252</v>
      </c>
      <c r="J78" s="39">
        <v>30</v>
      </c>
      <c r="K78" s="39">
        <f t="shared" si="7"/>
        <v>55</v>
      </c>
      <c r="L78" s="82">
        <f t="shared" si="8"/>
        <v>13860</v>
      </c>
      <c r="M78" s="40">
        <v>1</v>
      </c>
      <c r="N78" s="113">
        <f t="shared" si="9"/>
        <v>13860</v>
      </c>
      <c r="O78" s="22"/>
    </row>
    <row r="79" spans="2:15" ht="20.100000000000001" customHeight="1">
      <c r="B79" s="19"/>
      <c r="C79" s="46">
        <v>70</v>
      </c>
      <c r="D79" s="51" t="s">
        <v>17</v>
      </c>
      <c r="E79" s="51" t="s">
        <v>5837</v>
      </c>
      <c r="F79" s="39">
        <v>1</v>
      </c>
      <c r="G79" s="51" t="s">
        <v>7346</v>
      </c>
      <c r="H79" s="39">
        <f t="shared" si="5"/>
        <v>1</v>
      </c>
      <c r="I79" s="97">
        <f t="shared" si="6"/>
        <v>324</v>
      </c>
      <c r="J79" s="39">
        <v>30</v>
      </c>
      <c r="K79" s="39">
        <f t="shared" si="7"/>
        <v>55</v>
      </c>
      <c r="L79" s="82">
        <f t="shared" si="8"/>
        <v>17820</v>
      </c>
      <c r="M79" s="40">
        <v>1</v>
      </c>
      <c r="N79" s="113">
        <f t="shared" si="9"/>
        <v>17820</v>
      </c>
      <c r="O79" s="22"/>
    </row>
    <row r="80" spans="2:15" ht="20.100000000000001" customHeight="1">
      <c r="B80" s="19"/>
      <c r="C80" s="46">
        <v>71</v>
      </c>
      <c r="D80" s="51" t="s">
        <v>4304</v>
      </c>
      <c r="E80" s="51" t="s">
        <v>5302</v>
      </c>
      <c r="F80" s="39">
        <v>1</v>
      </c>
      <c r="G80" s="51" t="s">
        <v>7346</v>
      </c>
      <c r="H80" s="39">
        <f t="shared" si="5"/>
        <v>1</v>
      </c>
      <c r="I80" s="97">
        <f t="shared" si="6"/>
        <v>288</v>
      </c>
      <c r="J80" s="39">
        <v>30</v>
      </c>
      <c r="K80" s="39">
        <f t="shared" si="7"/>
        <v>55</v>
      </c>
      <c r="L80" s="82">
        <f t="shared" si="8"/>
        <v>15840</v>
      </c>
      <c r="M80" s="40">
        <v>1</v>
      </c>
      <c r="N80" s="113">
        <f t="shared" si="9"/>
        <v>15840</v>
      </c>
      <c r="O80" s="22"/>
    </row>
    <row r="81" spans="2:15" ht="20.100000000000001" customHeight="1">
      <c r="B81" s="19"/>
      <c r="C81" s="46">
        <v>72</v>
      </c>
      <c r="D81" s="51" t="s">
        <v>4304</v>
      </c>
      <c r="E81" s="51" t="s">
        <v>7305</v>
      </c>
      <c r="F81" s="39">
        <v>1</v>
      </c>
      <c r="G81" s="51" t="s">
        <v>7346</v>
      </c>
      <c r="H81" s="39">
        <f t="shared" si="5"/>
        <v>1</v>
      </c>
      <c r="I81" s="97">
        <f t="shared" si="6"/>
        <v>288</v>
      </c>
      <c r="J81" s="39">
        <v>30</v>
      </c>
      <c r="K81" s="39">
        <f t="shared" si="7"/>
        <v>55</v>
      </c>
      <c r="L81" s="82">
        <f t="shared" si="8"/>
        <v>15840</v>
      </c>
      <c r="M81" s="40">
        <v>1</v>
      </c>
      <c r="N81" s="113">
        <f t="shared" si="9"/>
        <v>15840</v>
      </c>
      <c r="O81" s="22"/>
    </row>
    <row r="82" spans="2:15" ht="20.100000000000001" customHeight="1">
      <c r="B82" s="19"/>
      <c r="C82" s="46">
        <v>73</v>
      </c>
      <c r="D82" s="51" t="s">
        <v>4304</v>
      </c>
      <c r="E82" s="51" t="s">
        <v>7317</v>
      </c>
      <c r="F82" s="39">
        <v>1</v>
      </c>
      <c r="G82" s="51" t="s">
        <v>7346</v>
      </c>
      <c r="H82" s="39">
        <f t="shared" si="5"/>
        <v>1</v>
      </c>
      <c r="I82" s="97">
        <f t="shared" si="6"/>
        <v>288</v>
      </c>
      <c r="J82" s="39">
        <v>30</v>
      </c>
      <c r="K82" s="39">
        <f t="shared" si="7"/>
        <v>55</v>
      </c>
      <c r="L82" s="82">
        <f t="shared" si="8"/>
        <v>15840</v>
      </c>
      <c r="M82" s="40">
        <v>1</v>
      </c>
      <c r="N82" s="113">
        <f t="shared" si="9"/>
        <v>15840</v>
      </c>
      <c r="O82" s="22"/>
    </row>
    <row r="83" spans="2:15" ht="20.100000000000001" customHeight="1">
      <c r="B83" s="19"/>
      <c r="C83" s="46">
        <v>74</v>
      </c>
      <c r="D83" s="51" t="s">
        <v>18</v>
      </c>
      <c r="E83" s="51" t="s">
        <v>2280</v>
      </c>
      <c r="F83" s="39">
        <v>1</v>
      </c>
      <c r="G83" s="51" t="s">
        <v>7346</v>
      </c>
      <c r="H83" s="39">
        <f t="shared" si="5"/>
        <v>1</v>
      </c>
      <c r="I83" s="97">
        <f t="shared" si="6"/>
        <v>216</v>
      </c>
      <c r="J83" s="39">
        <v>30</v>
      </c>
      <c r="K83" s="39">
        <f t="shared" si="7"/>
        <v>55</v>
      </c>
      <c r="L83" s="82">
        <f t="shared" si="8"/>
        <v>11880</v>
      </c>
      <c r="M83" s="40">
        <v>1</v>
      </c>
      <c r="N83" s="113">
        <f t="shared" si="9"/>
        <v>11880</v>
      </c>
      <c r="O83" s="22"/>
    </row>
    <row r="84" spans="2:15" ht="20.100000000000001" customHeight="1">
      <c r="B84" s="19"/>
      <c r="C84" s="46">
        <v>75</v>
      </c>
      <c r="D84" s="51" t="s">
        <v>18</v>
      </c>
      <c r="E84" s="51" t="s">
        <v>5304</v>
      </c>
      <c r="F84" s="39">
        <v>1</v>
      </c>
      <c r="G84" s="51" t="s">
        <v>7346</v>
      </c>
      <c r="H84" s="39">
        <f t="shared" si="5"/>
        <v>1</v>
      </c>
      <c r="I84" s="97">
        <f t="shared" si="6"/>
        <v>216</v>
      </c>
      <c r="J84" s="39">
        <v>30</v>
      </c>
      <c r="K84" s="39">
        <f t="shared" si="7"/>
        <v>55</v>
      </c>
      <c r="L84" s="82">
        <f t="shared" si="8"/>
        <v>11880</v>
      </c>
      <c r="M84" s="40">
        <v>1</v>
      </c>
      <c r="N84" s="113">
        <f t="shared" si="9"/>
        <v>11880</v>
      </c>
      <c r="O84" s="22"/>
    </row>
    <row r="85" spans="2:15" ht="20.100000000000001" customHeight="1">
      <c r="B85" s="19"/>
      <c r="C85" s="46">
        <v>76</v>
      </c>
      <c r="D85" s="51" t="s">
        <v>18</v>
      </c>
      <c r="E85" s="51" t="s">
        <v>5305</v>
      </c>
      <c r="F85" s="39">
        <v>1</v>
      </c>
      <c r="G85" s="51" t="s">
        <v>7346</v>
      </c>
      <c r="H85" s="39">
        <f t="shared" si="5"/>
        <v>1</v>
      </c>
      <c r="I85" s="97">
        <f t="shared" si="6"/>
        <v>108</v>
      </c>
      <c r="J85" s="39">
        <v>30</v>
      </c>
      <c r="K85" s="39">
        <f t="shared" si="7"/>
        <v>55</v>
      </c>
      <c r="L85" s="82">
        <f t="shared" si="8"/>
        <v>5940</v>
      </c>
      <c r="M85" s="40">
        <v>1</v>
      </c>
      <c r="N85" s="113">
        <f t="shared" si="9"/>
        <v>5940</v>
      </c>
      <c r="O85" s="22"/>
    </row>
    <row r="86" spans="2:15" ht="20.100000000000001" customHeight="1">
      <c r="B86" s="19"/>
      <c r="C86" s="46">
        <v>77</v>
      </c>
      <c r="D86" s="51" t="s">
        <v>18</v>
      </c>
      <c r="E86" s="51" t="s">
        <v>5306</v>
      </c>
      <c r="F86" s="39">
        <v>1</v>
      </c>
      <c r="G86" s="51" t="s">
        <v>7346</v>
      </c>
      <c r="H86" s="39">
        <f t="shared" si="5"/>
        <v>1</v>
      </c>
      <c r="I86" s="97">
        <f t="shared" si="6"/>
        <v>252</v>
      </c>
      <c r="J86" s="39">
        <v>30</v>
      </c>
      <c r="K86" s="39">
        <f t="shared" si="7"/>
        <v>55</v>
      </c>
      <c r="L86" s="82">
        <f t="shared" si="8"/>
        <v>13860</v>
      </c>
      <c r="M86" s="40">
        <v>1</v>
      </c>
      <c r="N86" s="113">
        <f t="shared" si="9"/>
        <v>13860</v>
      </c>
      <c r="O86" s="22"/>
    </row>
    <row r="87" spans="2:15" ht="20.100000000000001" customHeight="1">
      <c r="B87" s="19"/>
      <c r="C87" s="46">
        <v>78</v>
      </c>
      <c r="D87" s="51" t="s">
        <v>24</v>
      </c>
      <c r="E87" s="51" t="s">
        <v>4531</v>
      </c>
      <c r="F87" s="39">
        <v>1</v>
      </c>
      <c r="G87" s="51" t="s">
        <v>7346</v>
      </c>
      <c r="H87" s="39">
        <f t="shared" si="5"/>
        <v>1</v>
      </c>
      <c r="I87" s="97">
        <f t="shared" si="6"/>
        <v>252</v>
      </c>
      <c r="J87" s="39">
        <v>30</v>
      </c>
      <c r="K87" s="39">
        <f t="shared" si="7"/>
        <v>55</v>
      </c>
      <c r="L87" s="82">
        <f t="shared" si="8"/>
        <v>13860</v>
      </c>
      <c r="M87" s="40">
        <v>1</v>
      </c>
      <c r="N87" s="113">
        <f t="shared" si="9"/>
        <v>13860</v>
      </c>
      <c r="O87" s="22"/>
    </row>
    <row r="88" spans="2:15" ht="20.100000000000001" customHeight="1">
      <c r="B88" s="19"/>
      <c r="C88" s="46">
        <v>79</v>
      </c>
      <c r="D88" s="51" t="s">
        <v>23</v>
      </c>
      <c r="E88" s="51" t="s">
        <v>2289</v>
      </c>
      <c r="F88" s="39">
        <v>1</v>
      </c>
      <c r="G88" s="51" t="s">
        <v>7346</v>
      </c>
      <c r="H88" s="39">
        <f t="shared" si="5"/>
        <v>7</v>
      </c>
      <c r="I88" s="97">
        <f t="shared" si="6"/>
        <v>2052</v>
      </c>
      <c r="J88" s="39">
        <v>30</v>
      </c>
      <c r="K88" s="39">
        <f t="shared" si="7"/>
        <v>55</v>
      </c>
      <c r="L88" s="82">
        <f t="shared" si="8"/>
        <v>112860</v>
      </c>
      <c r="M88" s="40">
        <v>1</v>
      </c>
      <c r="N88" s="113">
        <f t="shared" si="9"/>
        <v>112860</v>
      </c>
      <c r="O88" s="22"/>
    </row>
    <row r="89" spans="2:15" ht="20.100000000000001" customHeight="1">
      <c r="B89" s="19"/>
      <c r="C89" s="46">
        <v>80</v>
      </c>
      <c r="D89" s="51" t="s">
        <v>23</v>
      </c>
      <c r="E89" s="51" t="s">
        <v>5148</v>
      </c>
      <c r="F89" s="39">
        <v>1</v>
      </c>
      <c r="G89" s="51" t="s">
        <v>7346</v>
      </c>
      <c r="H89" s="39">
        <f t="shared" si="5"/>
        <v>1</v>
      </c>
      <c r="I89" s="97">
        <f t="shared" si="6"/>
        <v>216</v>
      </c>
      <c r="J89" s="39">
        <v>30</v>
      </c>
      <c r="K89" s="39">
        <f t="shared" si="7"/>
        <v>55</v>
      </c>
      <c r="L89" s="82">
        <f t="shared" si="8"/>
        <v>11880</v>
      </c>
      <c r="M89" s="40">
        <v>1</v>
      </c>
      <c r="N89" s="113">
        <f t="shared" si="9"/>
        <v>11880</v>
      </c>
      <c r="O89" s="22"/>
    </row>
    <row r="90" spans="2:15" ht="20.100000000000001" customHeight="1">
      <c r="B90" s="19"/>
      <c r="C90" s="46">
        <v>81</v>
      </c>
      <c r="D90" s="51" t="s">
        <v>23</v>
      </c>
      <c r="E90" s="51" t="s">
        <v>5311</v>
      </c>
      <c r="F90" s="39">
        <v>1</v>
      </c>
      <c r="G90" s="51" t="s">
        <v>7346</v>
      </c>
      <c r="H90" s="39">
        <f t="shared" si="5"/>
        <v>2</v>
      </c>
      <c r="I90" s="97">
        <f t="shared" si="6"/>
        <v>360</v>
      </c>
      <c r="J90" s="39">
        <v>30</v>
      </c>
      <c r="K90" s="39">
        <f t="shared" si="7"/>
        <v>55</v>
      </c>
      <c r="L90" s="82">
        <f t="shared" si="8"/>
        <v>19800</v>
      </c>
      <c r="M90" s="40">
        <v>1</v>
      </c>
      <c r="N90" s="113">
        <f t="shared" si="9"/>
        <v>19800</v>
      </c>
      <c r="O90" s="22"/>
    </row>
    <row r="91" spans="2:15" ht="20.100000000000001" customHeight="1">
      <c r="B91" s="19"/>
      <c r="C91" s="46">
        <v>82</v>
      </c>
      <c r="D91" s="51" t="s">
        <v>23</v>
      </c>
      <c r="E91" s="51" t="s">
        <v>2327</v>
      </c>
      <c r="F91" s="39">
        <v>1</v>
      </c>
      <c r="G91" s="51" t="s">
        <v>7346</v>
      </c>
      <c r="H91" s="39">
        <f t="shared" si="5"/>
        <v>1</v>
      </c>
      <c r="I91" s="97">
        <f t="shared" si="6"/>
        <v>288</v>
      </c>
      <c r="J91" s="39">
        <v>30</v>
      </c>
      <c r="K91" s="39">
        <f t="shared" si="7"/>
        <v>55</v>
      </c>
      <c r="L91" s="82">
        <f t="shared" si="8"/>
        <v>15840</v>
      </c>
      <c r="M91" s="40">
        <v>1</v>
      </c>
      <c r="N91" s="113">
        <f t="shared" si="9"/>
        <v>15840</v>
      </c>
      <c r="O91" s="22"/>
    </row>
    <row r="92" spans="2:15" ht="20.100000000000001" customHeight="1">
      <c r="B92" s="19"/>
      <c r="C92" s="46">
        <v>83</v>
      </c>
      <c r="D92" s="51" t="s">
        <v>580</v>
      </c>
      <c r="E92" s="51" t="s">
        <v>5316</v>
      </c>
      <c r="F92" s="39">
        <v>1</v>
      </c>
      <c r="G92" s="51" t="s">
        <v>7346</v>
      </c>
      <c r="H92" s="39">
        <f t="shared" si="5"/>
        <v>2</v>
      </c>
      <c r="I92" s="97">
        <f t="shared" si="6"/>
        <v>540</v>
      </c>
      <c r="J92" s="39">
        <v>30</v>
      </c>
      <c r="K92" s="39">
        <f t="shared" si="7"/>
        <v>55</v>
      </c>
      <c r="L92" s="82">
        <f t="shared" si="8"/>
        <v>29700</v>
      </c>
      <c r="M92" s="40">
        <v>1</v>
      </c>
      <c r="N92" s="113">
        <f t="shared" si="9"/>
        <v>29700</v>
      </c>
      <c r="O92" s="22"/>
    </row>
    <row r="93" spans="2:15" ht="20.100000000000001" customHeight="1">
      <c r="B93" s="19"/>
      <c r="C93" s="46">
        <v>84</v>
      </c>
      <c r="D93" s="51" t="s">
        <v>580</v>
      </c>
      <c r="E93" s="51" t="s">
        <v>5317</v>
      </c>
      <c r="F93" s="39">
        <v>1</v>
      </c>
      <c r="G93" s="51" t="s">
        <v>7346</v>
      </c>
      <c r="H93" s="39">
        <f t="shared" si="5"/>
        <v>1</v>
      </c>
      <c r="I93" s="97">
        <f t="shared" si="6"/>
        <v>180</v>
      </c>
      <c r="J93" s="39">
        <v>30</v>
      </c>
      <c r="K93" s="39">
        <f t="shared" si="7"/>
        <v>55</v>
      </c>
      <c r="L93" s="82">
        <f t="shared" si="8"/>
        <v>9900</v>
      </c>
      <c r="M93" s="40">
        <v>1</v>
      </c>
      <c r="N93" s="113">
        <f t="shared" si="9"/>
        <v>9900</v>
      </c>
      <c r="O93" s="22"/>
    </row>
    <row r="94" spans="2:15" ht="20.100000000000001" customHeight="1">
      <c r="B94" s="19"/>
      <c r="C94" s="46">
        <v>85</v>
      </c>
      <c r="D94" s="51" t="s">
        <v>20</v>
      </c>
      <c r="E94" s="51" t="s">
        <v>5319</v>
      </c>
      <c r="F94" s="39">
        <v>1</v>
      </c>
      <c r="G94" s="51" t="s">
        <v>7346</v>
      </c>
      <c r="H94" s="39">
        <f t="shared" si="5"/>
        <v>4</v>
      </c>
      <c r="I94" s="97">
        <f t="shared" si="6"/>
        <v>1044</v>
      </c>
      <c r="J94" s="39">
        <v>30</v>
      </c>
      <c r="K94" s="39">
        <f t="shared" si="7"/>
        <v>55</v>
      </c>
      <c r="L94" s="82">
        <f t="shared" si="8"/>
        <v>57420</v>
      </c>
      <c r="M94" s="40">
        <v>1</v>
      </c>
      <c r="N94" s="113">
        <f t="shared" si="9"/>
        <v>57420</v>
      </c>
      <c r="O94" s="22"/>
    </row>
    <row r="95" spans="2:15" ht="20.100000000000001" customHeight="1">
      <c r="B95" s="19"/>
      <c r="C95" s="46">
        <v>86</v>
      </c>
      <c r="D95" s="51" t="s">
        <v>20</v>
      </c>
      <c r="E95" s="51" t="s">
        <v>5320</v>
      </c>
      <c r="F95" s="39">
        <v>1</v>
      </c>
      <c r="G95" s="51" t="s">
        <v>7346</v>
      </c>
      <c r="H95" s="39">
        <f t="shared" si="5"/>
        <v>2</v>
      </c>
      <c r="I95" s="97">
        <f t="shared" si="6"/>
        <v>324</v>
      </c>
      <c r="J95" s="39">
        <v>30</v>
      </c>
      <c r="K95" s="39">
        <f t="shared" si="7"/>
        <v>55</v>
      </c>
      <c r="L95" s="82">
        <f t="shared" si="8"/>
        <v>17820</v>
      </c>
      <c r="M95" s="40">
        <v>1</v>
      </c>
      <c r="N95" s="113">
        <f t="shared" si="9"/>
        <v>17820</v>
      </c>
      <c r="O95" s="22"/>
    </row>
    <row r="96" spans="2:15" ht="20.100000000000001" customHeight="1">
      <c r="B96" s="19"/>
      <c r="C96" s="46">
        <v>87</v>
      </c>
      <c r="D96" s="51" t="s">
        <v>20</v>
      </c>
      <c r="E96" s="51" t="s">
        <v>3816</v>
      </c>
      <c r="F96" s="39">
        <v>1</v>
      </c>
      <c r="G96" s="51" t="s">
        <v>7346</v>
      </c>
      <c r="H96" s="39">
        <f t="shared" si="5"/>
        <v>2</v>
      </c>
      <c r="I96" s="97">
        <f t="shared" si="6"/>
        <v>324</v>
      </c>
      <c r="J96" s="39">
        <v>30</v>
      </c>
      <c r="K96" s="39">
        <f t="shared" si="7"/>
        <v>55</v>
      </c>
      <c r="L96" s="82">
        <f t="shared" si="8"/>
        <v>17820</v>
      </c>
      <c r="M96" s="40">
        <v>1</v>
      </c>
      <c r="N96" s="113">
        <f t="shared" si="9"/>
        <v>17820</v>
      </c>
      <c r="O96" s="22"/>
    </row>
    <row r="97" spans="2:15" ht="20.100000000000001" customHeight="1">
      <c r="B97" s="19"/>
      <c r="C97" s="46">
        <v>88</v>
      </c>
      <c r="D97" s="51" t="s">
        <v>20</v>
      </c>
      <c r="E97" s="51" t="s">
        <v>5321</v>
      </c>
      <c r="F97" s="39">
        <v>1</v>
      </c>
      <c r="G97" s="51" t="s">
        <v>7346</v>
      </c>
      <c r="H97" s="39">
        <f t="shared" si="5"/>
        <v>1</v>
      </c>
      <c r="I97" s="97">
        <f t="shared" si="6"/>
        <v>180</v>
      </c>
      <c r="J97" s="39">
        <v>30</v>
      </c>
      <c r="K97" s="39">
        <f t="shared" si="7"/>
        <v>55</v>
      </c>
      <c r="L97" s="82">
        <f t="shared" si="8"/>
        <v>9900</v>
      </c>
      <c r="M97" s="40">
        <v>1</v>
      </c>
      <c r="N97" s="113">
        <f t="shared" si="9"/>
        <v>9900</v>
      </c>
      <c r="O97" s="22"/>
    </row>
    <row r="98" spans="2:15" ht="20.100000000000001" customHeight="1">
      <c r="B98" s="19"/>
      <c r="C98" s="46">
        <v>89</v>
      </c>
      <c r="D98" s="51" t="s">
        <v>2286</v>
      </c>
      <c r="E98" s="51" t="s">
        <v>2287</v>
      </c>
      <c r="F98" s="39">
        <v>1</v>
      </c>
      <c r="G98" s="51" t="s">
        <v>7346</v>
      </c>
      <c r="H98" s="39">
        <f t="shared" si="5"/>
        <v>2</v>
      </c>
      <c r="I98" s="97">
        <f t="shared" si="6"/>
        <v>432</v>
      </c>
      <c r="J98" s="39">
        <v>30</v>
      </c>
      <c r="K98" s="39">
        <f t="shared" si="7"/>
        <v>55</v>
      </c>
      <c r="L98" s="82">
        <f t="shared" si="8"/>
        <v>23760</v>
      </c>
      <c r="M98" s="40">
        <v>1</v>
      </c>
      <c r="N98" s="113">
        <f t="shared" si="9"/>
        <v>23760</v>
      </c>
      <c r="O98" s="22"/>
    </row>
    <row r="99" spans="2:15" ht="20.100000000000001" customHeight="1">
      <c r="B99" s="19"/>
      <c r="C99" s="46">
        <v>90</v>
      </c>
      <c r="D99" s="51" t="s">
        <v>2286</v>
      </c>
      <c r="E99" s="51" t="s">
        <v>5322</v>
      </c>
      <c r="F99" s="39">
        <v>1</v>
      </c>
      <c r="G99" s="51" t="s">
        <v>7346</v>
      </c>
      <c r="H99" s="39">
        <f t="shared" si="5"/>
        <v>2</v>
      </c>
      <c r="I99" s="97">
        <f t="shared" si="6"/>
        <v>504</v>
      </c>
      <c r="J99" s="39">
        <v>30</v>
      </c>
      <c r="K99" s="39">
        <f t="shared" si="7"/>
        <v>55</v>
      </c>
      <c r="L99" s="82">
        <f t="shared" si="8"/>
        <v>27720</v>
      </c>
      <c r="M99" s="40">
        <v>1</v>
      </c>
      <c r="N99" s="113">
        <f t="shared" si="9"/>
        <v>27720</v>
      </c>
      <c r="O99" s="22"/>
    </row>
    <row r="100" spans="2:15" ht="20.100000000000001" customHeight="1">
      <c r="B100" s="19"/>
      <c r="C100" s="46">
        <v>91</v>
      </c>
      <c r="D100" s="51" t="s">
        <v>19</v>
      </c>
      <c r="E100" s="51" t="s">
        <v>2282</v>
      </c>
      <c r="F100" s="39">
        <v>1</v>
      </c>
      <c r="G100" s="51" t="s">
        <v>7346</v>
      </c>
      <c r="H100" s="39">
        <f t="shared" si="5"/>
        <v>4</v>
      </c>
      <c r="I100" s="97">
        <f t="shared" si="6"/>
        <v>1116</v>
      </c>
      <c r="J100" s="39">
        <v>30</v>
      </c>
      <c r="K100" s="39">
        <f t="shared" si="7"/>
        <v>55</v>
      </c>
      <c r="L100" s="82">
        <f t="shared" si="8"/>
        <v>61380</v>
      </c>
      <c r="M100" s="40">
        <v>1</v>
      </c>
      <c r="N100" s="113">
        <f t="shared" si="9"/>
        <v>61380</v>
      </c>
      <c r="O100" s="22"/>
    </row>
    <row r="101" spans="2:15" ht="20.100000000000001" customHeight="1">
      <c r="B101" s="19"/>
      <c r="C101" s="46">
        <v>92</v>
      </c>
      <c r="D101" s="51" t="s">
        <v>19</v>
      </c>
      <c r="E101" s="51" t="s">
        <v>2283</v>
      </c>
      <c r="F101" s="39">
        <v>1</v>
      </c>
      <c r="G101" s="51" t="s">
        <v>7346</v>
      </c>
      <c r="H101" s="39">
        <f t="shared" si="5"/>
        <v>2</v>
      </c>
      <c r="I101" s="97">
        <f t="shared" si="6"/>
        <v>504</v>
      </c>
      <c r="J101" s="39">
        <v>30</v>
      </c>
      <c r="K101" s="39">
        <f t="shared" si="7"/>
        <v>55</v>
      </c>
      <c r="L101" s="82">
        <f t="shared" si="8"/>
        <v>27720</v>
      </c>
      <c r="M101" s="40">
        <v>1</v>
      </c>
      <c r="N101" s="113">
        <f t="shared" si="9"/>
        <v>27720</v>
      </c>
      <c r="O101" s="22"/>
    </row>
    <row r="102" spans="2:15" ht="20.100000000000001" customHeight="1">
      <c r="B102" s="19"/>
      <c r="C102" s="46">
        <v>93</v>
      </c>
      <c r="D102" s="51" t="s">
        <v>21</v>
      </c>
      <c r="E102" s="51" t="s">
        <v>2284</v>
      </c>
      <c r="F102" s="39">
        <v>1</v>
      </c>
      <c r="G102" s="51" t="s">
        <v>7346</v>
      </c>
      <c r="H102" s="39">
        <f t="shared" si="5"/>
        <v>3</v>
      </c>
      <c r="I102" s="97">
        <f t="shared" si="6"/>
        <v>936</v>
      </c>
      <c r="J102" s="39">
        <v>30</v>
      </c>
      <c r="K102" s="39">
        <f t="shared" si="7"/>
        <v>55</v>
      </c>
      <c r="L102" s="82">
        <f t="shared" si="8"/>
        <v>51480</v>
      </c>
      <c r="M102" s="40">
        <v>1</v>
      </c>
      <c r="N102" s="113">
        <f t="shared" si="9"/>
        <v>51480</v>
      </c>
      <c r="O102" s="22"/>
    </row>
    <row r="103" spans="2:15" ht="20.100000000000001" customHeight="1">
      <c r="B103" s="19"/>
      <c r="C103" s="46">
        <v>94</v>
      </c>
      <c r="D103" s="51" t="s">
        <v>21</v>
      </c>
      <c r="E103" s="51" t="s">
        <v>2285</v>
      </c>
      <c r="F103" s="39">
        <v>1</v>
      </c>
      <c r="G103" s="51" t="s">
        <v>7346</v>
      </c>
      <c r="H103" s="39">
        <f t="shared" si="5"/>
        <v>1</v>
      </c>
      <c r="I103" s="97">
        <f t="shared" si="6"/>
        <v>324</v>
      </c>
      <c r="J103" s="39">
        <v>30</v>
      </c>
      <c r="K103" s="39">
        <f t="shared" si="7"/>
        <v>55</v>
      </c>
      <c r="L103" s="82">
        <f t="shared" si="8"/>
        <v>17820</v>
      </c>
      <c r="M103" s="40">
        <v>1</v>
      </c>
      <c r="N103" s="113">
        <f t="shared" si="9"/>
        <v>17820</v>
      </c>
      <c r="O103" s="22"/>
    </row>
    <row r="104" spans="2:15" ht="20.100000000000001" customHeight="1">
      <c r="B104" s="19"/>
      <c r="C104" s="46">
        <v>95</v>
      </c>
      <c r="D104" s="51" t="s">
        <v>22</v>
      </c>
      <c r="E104" s="51" t="s">
        <v>5330</v>
      </c>
      <c r="F104" s="39">
        <v>1</v>
      </c>
      <c r="G104" s="51" t="s">
        <v>7346</v>
      </c>
      <c r="H104" s="39">
        <f t="shared" si="5"/>
        <v>2</v>
      </c>
      <c r="I104" s="97">
        <f t="shared" si="6"/>
        <v>468</v>
      </c>
      <c r="J104" s="39">
        <v>30</v>
      </c>
      <c r="K104" s="39">
        <f t="shared" si="7"/>
        <v>55</v>
      </c>
      <c r="L104" s="82">
        <f t="shared" si="8"/>
        <v>25740</v>
      </c>
      <c r="M104" s="40">
        <v>1</v>
      </c>
      <c r="N104" s="113">
        <f t="shared" si="9"/>
        <v>25740</v>
      </c>
      <c r="O104" s="22"/>
    </row>
    <row r="105" spans="2:15" ht="20.100000000000001" customHeight="1">
      <c r="B105" s="19"/>
      <c r="C105" s="46">
        <v>96</v>
      </c>
      <c r="D105" s="51" t="s">
        <v>22</v>
      </c>
      <c r="E105" s="51" t="s">
        <v>5331</v>
      </c>
      <c r="F105" s="39">
        <v>1</v>
      </c>
      <c r="G105" s="51" t="s">
        <v>7346</v>
      </c>
      <c r="H105" s="39">
        <f t="shared" si="5"/>
        <v>1</v>
      </c>
      <c r="I105" s="97">
        <f t="shared" si="6"/>
        <v>216</v>
      </c>
      <c r="J105" s="39">
        <v>30</v>
      </c>
      <c r="K105" s="39">
        <f t="shared" si="7"/>
        <v>55</v>
      </c>
      <c r="L105" s="82">
        <f t="shared" si="8"/>
        <v>11880</v>
      </c>
      <c r="M105" s="40">
        <v>1</v>
      </c>
      <c r="N105" s="113">
        <f t="shared" si="9"/>
        <v>11880</v>
      </c>
      <c r="O105" s="22"/>
    </row>
    <row r="106" spans="2:15" ht="20.100000000000001" customHeight="1">
      <c r="B106" s="19"/>
      <c r="C106" s="46">
        <v>97</v>
      </c>
      <c r="D106" s="51" t="s">
        <v>22</v>
      </c>
      <c r="E106" s="51" t="s">
        <v>5332</v>
      </c>
      <c r="F106" s="39">
        <v>1</v>
      </c>
      <c r="G106" s="51" t="s">
        <v>7346</v>
      </c>
      <c r="H106" s="39">
        <f t="shared" si="5"/>
        <v>1</v>
      </c>
      <c r="I106" s="97">
        <f t="shared" si="6"/>
        <v>252</v>
      </c>
      <c r="J106" s="39">
        <v>30</v>
      </c>
      <c r="K106" s="39">
        <f t="shared" si="7"/>
        <v>55</v>
      </c>
      <c r="L106" s="82">
        <f t="shared" si="8"/>
        <v>13860</v>
      </c>
      <c r="M106" s="40">
        <v>1</v>
      </c>
      <c r="N106" s="113">
        <f t="shared" si="9"/>
        <v>13860</v>
      </c>
      <c r="O106" s="22"/>
    </row>
    <row r="107" spans="2:15" ht="20.100000000000001" customHeight="1">
      <c r="B107" s="19"/>
      <c r="C107" s="46">
        <v>98</v>
      </c>
      <c r="D107" s="51" t="s">
        <v>22</v>
      </c>
      <c r="E107" s="51" t="s">
        <v>2318</v>
      </c>
      <c r="F107" s="39">
        <v>1</v>
      </c>
      <c r="G107" s="51" t="s">
        <v>7346</v>
      </c>
      <c r="H107" s="39">
        <f t="shared" si="5"/>
        <v>1</v>
      </c>
      <c r="I107" s="97">
        <f t="shared" si="6"/>
        <v>144</v>
      </c>
      <c r="J107" s="39">
        <v>30</v>
      </c>
      <c r="K107" s="39">
        <f t="shared" si="7"/>
        <v>55</v>
      </c>
      <c r="L107" s="82">
        <f t="shared" si="8"/>
        <v>7920</v>
      </c>
      <c r="M107" s="40">
        <v>1</v>
      </c>
      <c r="N107" s="113">
        <f t="shared" si="9"/>
        <v>7920</v>
      </c>
      <c r="O107" s="22"/>
    </row>
    <row r="108" spans="2:15" ht="20.100000000000001" customHeight="1">
      <c r="B108" s="19"/>
      <c r="C108" s="46">
        <v>99</v>
      </c>
      <c r="D108" s="51" t="s">
        <v>22</v>
      </c>
      <c r="E108" s="51" t="s">
        <v>5334</v>
      </c>
      <c r="F108" s="39">
        <v>1</v>
      </c>
      <c r="G108" s="51" t="s">
        <v>7346</v>
      </c>
      <c r="H108" s="39">
        <f t="shared" si="5"/>
        <v>1</v>
      </c>
      <c r="I108" s="97">
        <f t="shared" si="6"/>
        <v>144</v>
      </c>
      <c r="J108" s="39">
        <v>30</v>
      </c>
      <c r="K108" s="39">
        <f t="shared" si="7"/>
        <v>55</v>
      </c>
      <c r="L108" s="82">
        <f t="shared" si="8"/>
        <v>7920</v>
      </c>
      <c r="M108" s="40">
        <v>1</v>
      </c>
      <c r="N108" s="113">
        <f t="shared" si="9"/>
        <v>7920</v>
      </c>
      <c r="O108" s="22"/>
    </row>
    <row r="109" spans="2:15" ht="20.100000000000001" customHeight="1">
      <c r="B109" s="19"/>
      <c r="C109" s="46">
        <v>100</v>
      </c>
      <c r="D109" s="51" t="s">
        <v>22</v>
      </c>
      <c r="E109" s="51" t="s">
        <v>7446</v>
      </c>
      <c r="F109" s="39">
        <v>1</v>
      </c>
      <c r="G109" s="51" t="s">
        <v>7346</v>
      </c>
      <c r="H109" s="39">
        <f t="shared" si="5"/>
        <v>1</v>
      </c>
      <c r="I109" s="97">
        <f t="shared" si="6"/>
        <v>288</v>
      </c>
      <c r="J109" s="39">
        <v>30</v>
      </c>
      <c r="K109" s="39">
        <f t="shared" si="7"/>
        <v>55</v>
      </c>
      <c r="L109" s="82">
        <f t="shared" si="8"/>
        <v>15840</v>
      </c>
      <c r="M109" s="40">
        <v>1</v>
      </c>
      <c r="N109" s="113">
        <f t="shared" si="9"/>
        <v>15840</v>
      </c>
      <c r="O109" s="22"/>
    </row>
    <row r="110" spans="2:15" ht="20.100000000000001" customHeight="1">
      <c r="B110" s="19"/>
      <c r="C110" s="46">
        <v>101</v>
      </c>
      <c r="D110" s="51" t="s">
        <v>9</v>
      </c>
      <c r="E110" s="51" t="s">
        <v>5335</v>
      </c>
      <c r="F110" s="39">
        <v>1</v>
      </c>
      <c r="G110" s="51" t="s">
        <v>7346</v>
      </c>
      <c r="H110" s="39">
        <f t="shared" si="5"/>
        <v>1</v>
      </c>
      <c r="I110" s="97">
        <f t="shared" si="6"/>
        <v>180</v>
      </c>
      <c r="J110" s="39">
        <v>30</v>
      </c>
      <c r="K110" s="39">
        <f t="shared" si="7"/>
        <v>55</v>
      </c>
      <c r="L110" s="82">
        <f t="shared" si="8"/>
        <v>9900</v>
      </c>
      <c r="M110" s="40">
        <v>1</v>
      </c>
      <c r="N110" s="113">
        <f t="shared" si="9"/>
        <v>9900</v>
      </c>
      <c r="O110" s="22"/>
    </row>
    <row r="111" spans="2:15" ht="20.100000000000001" customHeight="1">
      <c r="B111" s="19"/>
      <c r="C111" s="46">
        <v>102</v>
      </c>
      <c r="D111" s="51" t="s">
        <v>9</v>
      </c>
      <c r="E111" s="51" t="s">
        <v>5336</v>
      </c>
      <c r="F111" s="39">
        <v>1</v>
      </c>
      <c r="G111" s="51" t="s">
        <v>7346</v>
      </c>
      <c r="H111" s="39">
        <f t="shared" si="5"/>
        <v>1</v>
      </c>
      <c r="I111" s="97">
        <f t="shared" si="6"/>
        <v>180</v>
      </c>
      <c r="J111" s="39">
        <v>30</v>
      </c>
      <c r="K111" s="39">
        <f t="shared" si="7"/>
        <v>55</v>
      </c>
      <c r="L111" s="82">
        <f t="shared" si="8"/>
        <v>9900</v>
      </c>
      <c r="M111" s="40">
        <v>1</v>
      </c>
      <c r="N111" s="113">
        <f t="shared" si="9"/>
        <v>9900</v>
      </c>
      <c r="O111" s="22"/>
    </row>
    <row r="112" spans="2:15" ht="20.100000000000001" customHeight="1">
      <c r="B112" s="19"/>
      <c r="C112" s="46">
        <v>103</v>
      </c>
      <c r="D112" s="51" t="s">
        <v>9</v>
      </c>
      <c r="E112" s="51" t="s">
        <v>5337</v>
      </c>
      <c r="F112" s="39">
        <v>1</v>
      </c>
      <c r="G112" s="51" t="s">
        <v>7346</v>
      </c>
      <c r="H112" s="39">
        <f t="shared" si="5"/>
        <v>1</v>
      </c>
      <c r="I112" s="97">
        <f t="shared" si="6"/>
        <v>180</v>
      </c>
      <c r="J112" s="39">
        <v>30</v>
      </c>
      <c r="K112" s="39">
        <f t="shared" si="7"/>
        <v>55</v>
      </c>
      <c r="L112" s="82">
        <f t="shared" si="8"/>
        <v>9900</v>
      </c>
      <c r="M112" s="40">
        <v>1</v>
      </c>
      <c r="N112" s="113">
        <f t="shared" si="9"/>
        <v>9900</v>
      </c>
      <c r="O112" s="22"/>
    </row>
    <row r="113" spans="2:15" ht="20.100000000000001" customHeight="1">
      <c r="B113" s="19"/>
      <c r="C113" s="46">
        <v>104</v>
      </c>
      <c r="D113" s="51" t="s">
        <v>9</v>
      </c>
      <c r="E113" s="51" t="s">
        <v>5338</v>
      </c>
      <c r="F113" s="39">
        <v>1</v>
      </c>
      <c r="G113" s="51" t="s">
        <v>7346</v>
      </c>
      <c r="H113" s="39">
        <f t="shared" si="5"/>
        <v>3</v>
      </c>
      <c r="I113" s="97">
        <f t="shared" si="6"/>
        <v>684</v>
      </c>
      <c r="J113" s="39">
        <v>30</v>
      </c>
      <c r="K113" s="39">
        <f t="shared" si="7"/>
        <v>55</v>
      </c>
      <c r="L113" s="82">
        <f t="shared" si="8"/>
        <v>37620</v>
      </c>
      <c r="M113" s="40">
        <v>1</v>
      </c>
      <c r="N113" s="113">
        <f t="shared" si="9"/>
        <v>37620</v>
      </c>
      <c r="O113" s="22"/>
    </row>
    <row r="114" spans="2:15" ht="20.100000000000001" customHeight="1">
      <c r="B114" s="19"/>
      <c r="C114" s="46">
        <v>105</v>
      </c>
      <c r="D114" s="51" t="s">
        <v>9</v>
      </c>
      <c r="E114" s="51" t="s">
        <v>5339</v>
      </c>
      <c r="F114" s="39">
        <v>1</v>
      </c>
      <c r="G114" s="51" t="s">
        <v>7346</v>
      </c>
      <c r="H114" s="39">
        <f t="shared" si="5"/>
        <v>1</v>
      </c>
      <c r="I114" s="97">
        <f t="shared" si="6"/>
        <v>216</v>
      </c>
      <c r="J114" s="39">
        <v>30</v>
      </c>
      <c r="K114" s="39">
        <f t="shared" si="7"/>
        <v>55</v>
      </c>
      <c r="L114" s="82">
        <f t="shared" si="8"/>
        <v>11880</v>
      </c>
      <c r="M114" s="40">
        <v>1</v>
      </c>
      <c r="N114" s="113">
        <f t="shared" si="9"/>
        <v>11880</v>
      </c>
      <c r="O114" s="22"/>
    </row>
    <row r="115" spans="2:15" ht="20.100000000000001" customHeight="1">
      <c r="B115" s="19"/>
      <c r="C115" s="46">
        <v>106</v>
      </c>
      <c r="D115" s="51" t="s">
        <v>9</v>
      </c>
      <c r="E115" s="51" t="s">
        <v>5340</v>
      </c>
      <c r="F115" s="39">
        <v>1</v>
      </c>
      <c r="G115" s="51" t="s">
        <v>7346</v>
      </c>
      <c r="H115" s="39">
        <f t="shared" si="5"/>
        <v>2</v>
      </c>
      <c r="I115" s="97">
        <f t="shared" si="6"/>
        <v>864</v>
      </c>
      <c r="J115" s="39">
        <v>30</v>
      </c>
      <c r="K115" s="39">
        <f t="shared" si="7"/>
        <v>55</v>
      </c>
      <c r="L115" s="82">
        <f t="shared" si="8"/>
        <v>47520</v>
      </c>
      <c r="M115" s="40">
        <v>1</v>
      </c>
      <c r="N115" s="113">
        <f t="shared" si="9"/>
        <v>47520</v>
      </c>
      <c r="O115" s="22"/>
    </row>
    <row r="116" spans="2:15" ht="20.100000000000001" customHeight="1">
      <c r="B116" s="19"/>
      <c r="C116" s="46">
        <v>107</v>
      </c>
      <c r="D116" s="51" t="s">
        <v>9</v>
      </c>
      <c r="E116" s="51" t="s">
        <v>5540</v>
      </c>
      <c r="F116" s="39">
        <v>1</v>
      </c>
      <c r="G116" s="51" t="s">
        <v>7346</v>
      </c>
      <c r="H116" s="39">
        <f t="shared" si="5"/>
        <v>1</v>
      </c>
      <c r="I116" s="97">
        <f t="shared" si="6"/>
        <v>324</v>
      </c>
      <c r="J116" s="39">
        <v>30</v>
      </c>
      <c r="K116" s="39">
        <f t="shared" si="7"/>
        <v>55</v>
      </c>
      <c r="L116" s="82">
        <f t="shared" si="8"/>
        <v>17820</v>
      </c>
      <c r="M116" s="40">
        <v>1</v>
      </c>
      <c r="N116" s="113">
        <f t="shared" si="9"/>
        <v>17820</v>
      </c>
      <c r="O116" s="22"/>
    </row>
    <row r="117" spans="2:15" ht="20.100000000000001" customHeight="1">
      <c r="B117" s="19"/>
      <c r="C117" s="46">
        <v>108</v>
      </c>
      <c r="D117" s="51" t="s">
        <v>10</v>
      </c>
      <c r="E117" s="51" t="s">
        <v>4166</v>
      </c>
      <c r="F117" s="39">
        <v>1</v>
      </c>
      <c r="G117" s="51" t="s">
        <v>7346</v>
      </c>
      <c r="H117" s="39">
        <f t="shared" si="5"/>
        <v>1</v>
      </c>
      <c r="I117" s="97">
        <f t="shared" si="6"/>
        <v>252</v>
      </c>
      <c r="J117" s="39">
        <v>30</v>
      </c>
      <c r="K117" s="39">
        <f t="shared" si="7"/>
        <v>55</v>
      </c>
      <c r="L117" s="82">
        <f t="shared" si="8"/>
        <v>13860</v>
      </c>
      <c r="M117" s="40">
        <v>1</v>
      </c>
      <c r="N117" s="113">
        <f t="shared" si="9"/>
        <v>13860</v>
      </c>
      <c r="O117" s="22"/>
    </row>
    <row r="118" spans="2:15" ht="20.100000000000001" customHeight="1">
      <c r="B118" s="19"/>
      <c r="C118" s="46">
        <v>109</v>
      </c>
      <c r="D118" s="51" t="s">
        <v>10</v>
      </c>
      <c r="E118" s="51" t="s">
        <v>5343</v>
      </c>
      <c r="F118" s="39">
        <v>1</v>
      </c>
      <c r="G118" s="51" t="s">
        <v>7346</v>
      </c>
      <c r="H118" s="39">
        <f t="shared" si="5"/>
        <v>1</v>
      </c>
      <c r="I118" s="97">
        <f t="shared" si="6"/>
        <v>288</v>
      </c>
      <c r="J118" s="39">
        <v>30</v>
      </c>
      <c r="K118" s="39">
        <f t="shared" si="7"/>
        <v>55</v>
      </c>
      <c r="L118" s="82">
        <f t="shared" si="8"/>
        <v>15840</v>
      </c>
      <c r="M118" s="40">
        <v>1</v>
      </c>
      <c r="N118" s="113">
        <f t="shared" si="9"/>
        <v>15840</v>
      </c>
      <c r="O118" s="22"/>
    </row>
    <row r="119" spans="2:15" ht="20.100000000000001" customHeight="1">
      <c r="B119" s="19"/>
      <c r="C119" s="46">
        <v>110</v>
      </c>
      <c r="D119" s="51" t="s">
        <v>10</v>
      </c>
      <c r="E119" s="51" t="s">
        <v>5346</v>
      </c>
      <c r="F119" s="39">
        <v>1</v>
      </c>
      <c r="G119" s="51" t="s">
        <v>7346</v>
      </c>
      <c r="H119" s="39">
        <f t="shared" si="5"/>
        <v>4</v>
      </c>
      <c r="I119" s="97">
        <f t="shared" si="6"/>
        <v>1080</v>
      </c>
      <c r="J119" s="39">
        <v>30</v>
      </c>
      <c r="K119" s="39">
        <f t="shared" si="7"/>
        <v>55</v>
      </c>
      <c r="L119" s="82">
        <f t="shared" si="8"/>
        <v>59400</v>
      </c>
      <c r="M119" s="40">
        <v>1</v>
      </c>
      <c r="N119" s="113">
        <f t="shared" si="9"/>
        <v>59400</v>
      </c>
      <c r="O119" s="22"/>
    </row>
    <row r="120" spans="2:15" ht="20.100000000000001" customHeight="1">
      <c r="B120" s="19"/>
      <c r="C120" s="46">
        <v>111</v>
      </c>
      <c r="D120" s="51" t="s">
        <v>10</v>
      </c>
      <c r="E120" s="51" t="s">
        <v>5351</v>
      </c>
      <c r="F120" s="39">
        <v>1</v>
      </c>
      <c r="G120" s="51" t="s">
        <v>7346</v>
      </c>
      <c r="H120" s="39">
        <f t="shared" si="5"/>
        <v>1</v>
      </c>
      <c r="I120" s="97">
        <f t="shared" si="6"/>
        <v>216</v>
      </c>
      <c r="J120" s="39">
        <v>30</v>
      </c>
      <c r="K120" s="39">
        <f t="shared" si="7"/>
        <v>55</v>
      </c>
      <c r="L120" s="82">
        <f t="shared" si="8"/>
        <v>11880</v>
      </c>
      <c r="M120" s="40">
        <v>1</v>
      </c>
      <c r="N120" s="113">
        <f t="shared" si="9"/>
        <v>11880</v>
      </c>
      <c r="O120" s="22"/>
    </row>
    <row r="121" spans="2:15" ht="20.100000000000001" customHeight="1">
      <c r="B121" s="19"/>
      <c r="C121" s="46">
        <v>112</v>
      </c>
      <c r="D121" s="51" t="s">
        <v>5352</v>
      </c>
      <c r="E121" s="51" t="s">
        <v>5353</v>
      </c>
      <c r="F121" s="39">
        <v>1</v>
      </c>
      <c r="G121" s="51" t="s">
        <v>7346</v>
      </c>
      <c r="H121" s="39">
        <f t="shared" si="5"/>
        <v>3</v>
      </c>
      <c r="I121" s="97">
        <f t="shared" si="6"/>
        <v>792</v>
      </c>
      <c r="J121" s="39">
        <v>30</v>
      </c>
      <c r="K121" s="39">
        <f t="shared" si="7"/>
        <v>55</v>
      </c>
      <c r="L121" s="82">
        <f t="shared" si="8"/>
        <v>43560</v>
      </c>
      <c r="M121" s="40">
        <v>1</v>
      </c>
      <c r="N121" s="113">
        <f t="shared" si="9"/>
        <v>43560</v>
      </c>
      <c r="O121" s="22"/>
    </row>
    <row r="122" spans="2:15" ht="20.100000000000001" customHeight="1">
      <c r="B122" s="19"/>
      <c r="C122" s="46">
        <v>113</v>
      </c>
      <c r="D122" s="51" t="s">
        <v>2278</v>
      </c>
      <c r="E122" s="51" t="s">
        <v>2279</v>
      </c>
      <c r="F122" s="39">
        <v>1</v>
      </c>
      <c r="G122" s="51" t="s">
        <v>7346</v>
      </c>
      <c r="H122" s="39">
        <f t="shared" si="5"/>
        <v>8</v>
      </c>
      <c r="I122" s="97">
        <f t="shared" si="6"/>
        <v>1764</v>
      </c>
      <c r="J122" s="39">
        <v>30</v>
      </c>
      <c r="K122" s="39">
        <f t="shared" si="7"/>
        <v>55</v>
      </c>
      <c r="L122" s="82">
        <f t="shared" si="8"/>
        <v>97020</v>
      </c>
      <c r="M122" s="40">
        <v>1</v>
      </c>
      <c r="N122" s="113">
        <f t="shared" si="9"/>
        <v>97020</v>
      </c>
      <c r="O122" s="22"/>
    </row>
    <row r="123" spans="2:15" ht="20.100000000000001" customHeight="1">
      <c r="B123" s="19"/>
      <c r="C123" s="46">
        <v>114</v>
      </c>
      <c r="D123" s="51" t="s">
        <v>2278</v>
      </c>
      <c r="E123" s="51" t="s">
        <v>5354</v>
      </c>
      <c r="F123" s="39">
        <v>1</v>
      </c>
      <c r="G123" s="51" t="s">
        <v>7346</v>
      </c>
      <c r="H123" s="39">
        <f t="shared" si="5"/>
        <v>1</v>
      </c>
      <c r="I123" s="97">
        <f t="shared" si="6"/>
        <v>144</v>
      </c>
      <c r="J123" s="39">
        <v>30</v>
      </c>
      <c r="K123" s="39">
        <f t="shared" si="7"/>
        <v>55</v>
      </c>
      <c r="L123" s="82">
        <f t="shared" si="8"/>
        <v>7920</v>
      </c>
      <c r="M123" s="40">
        <v>1</v>
      </c>
      <c r="N123" s="113">
        <f t="shared" si="9"/>
        <v>7920</v>
      </c>
      <c r="O123" s="22"/>
    </row>
    <row r="124" spans="2:15" ht="20.100000000000001" customHeight="1">
      <c r="B124" s="19"/>
      <c r="C124" s="46">
        <v>115</v>
      </c>
      <c r="D124" s="51" t="s">
        <v>2278</v>
      </c>
      <c r="E124" s="51" t="s">
        <v>5355</v>
      </c>
      <c r="F124" s="39">
        <v>1</v>
      </c>
      <c r="G124" s="51" t="s">
        <v>7346</v>
      </c>
      <c r="H124" s="39">
        <f t="shared" si="5"/>
        <v>1</v>
      </c>
      <c r="I124" s="97">
        <f t="shared" si="6"/>
        <v>252</v>
      </c>
      <c r="J124" s="39">
        <v>30</v>
      </c>
      <c r="K124" s="39">
        <f t="shared" si="7"/>
        <v>55</v>
      </c>
      <c r="L124" s="82">
        <f t="shared" si="8"/>
        <v>13860</v>
      </c>
      <c r="M124" s="40">
        <v>1</v>
      </c>
      <c r="N124" s="113">
        <f t="shared" si="9"/>
        <v>13860</v>
      </c>
      <c r="O124" s="22"/>
    </row>
    <row r="125" spans="2:15" ht="20.100000000000001" customHeight="1">
      <c r="B125" s="19"/>
      <c r="C125" s="46">
        <v>116</v>
      </c>
      <c r="D125" s="51" t="s">
        <v>629</v>
      </c>
      <c r="E125" s="51" t="s">
        <v>5182</v>
      </c>
      <c r="F125" s="39">
        <v>1</v>
      </c>
      <c r="G125" s="51" t="s">
        <v>7346</v>
      </c>
      <c r="H125" s="39">
        <f t="shared" si="5"/>
        <v>1</v>
      </c>
      <c r="I125" s="97">
        <f t="shared" si="6"/>
        <v>288</v>
      </c>
      <c r="J125" s="39">
        <v>30</v>
      </c>
      <c r="K125" s="39">
        <f t="shared" si="7"/>
        <v>55</v>
      </c>
      <c r="L125" s="82">
        <f t="shared" si="8"/>
        <v>15840</v>
      </c>
      <c r="M125" s="40">
        <v>1</v>
      </c>
      <c r="N125" s="113">
        <f t="shared" si="9"/>
        <v>15840</v>
      </c>
      <c r="O125" s="22"/>
    </row>
    <row r="126" spans="2:15" ht="20.100000000000001" customHeight="1">
      <c r="B126" s="19"/>
      <c r="C126" s="46">
        <v>117</v>
      </c>
      <c r="D126" s="51" t="s">
        <v>629</v>
      </c>
      <c r="E126" s="51" t="s">
        <v>5356</v>
      </c>
      <c r="F126" s="39">
        <v>1</v>
      </c>
      <c r="G126" s="51" t="s">
        <v>7346</v>
      </c>
      <c r="H126" s="39">
        <f t="shared" si="5"/>
        <v>3</v>
      </c>
      <c r="I126" s="97">
        <f t="shared" si="6"/>
        <v>792</v>
      </c>
      <c r="J126" s="39">
        <v>30</v>
      </c>
      <c r="K126" s="39">
        <f t="shared" si="7"/>
        <v>55</v>
      </c>
      <c r="L126" s="82">
        <f t="shared" si="8"/>
        <v>43560</v>
      </c>
      <c r="M126" s="40">
        <v>1</v>
      </c>
      <c r="N126" s="113">
        <f t="shared" si="9"/>
        <v>43560</v>
      </c>
      <c r="O126" s="22"/>
    </row>
    <row r="127" spans="2:15" ht="20.100000000000001" customHeight="1">
      <c r="B127" s="19"/>
      <c r="C127" s="46">
        <v>118</v>
      </c>
      <c r="D127" s="51" t="s">
        <v>629</v>
      </c>
      <c r="E127" s="51" t="s">
        <v>5357</v>
      </c>
      <c r="F127" s="39">
        <v>1</v>
      </c>
      <c r="G127" s="51" t="s">
        <v>7346</v>
      </c>
      <c r="H127" s="39">
        <f t="shared" si="5"/>
        <v>1</v>
      </c>
      <c r="I127" s="97">
        <f t="shared" si="6"/>
        <v>144</v>
      </c>
      <c r="J127" s="39">
        <v>30</v>
      </c>
      <c r="K127" s="39">
        <f t="shared" si="7"/>
        <v>55</v>
      </c>
      <c r="L127" s="82">
        <f t="shared" si="8"/>
        <v>7920</v>
      </c>
      <c r="M127" s="40">
        <v>1</v>
      </c>
      <c r="N127" s="113">
        <f t="shared" si="9"/>
        <v>7920</v>
      </c>
      <c r="O127" s="22"/>
    </row>
    <row r="128" spans="2:15" ht="20.100000000000001" customHeight="1">
      <c r="B128" s="19"/>
      <c r="C128" s="46">
        <v>119</v>
      </c>
      <c r="D128" s="51" t="s">
        <v>629</v>
      </c>
      <c r="E128" s="51" t="s">
        <v>5358</v>
      </c>
      <c r="F128" s="39">
        <v>1</v>
      </c>
      <c r="G128" s="51" t="s">
        <v>7346</v>
      </c>
      <c r="H128" s="39">
        <f t="shared" si="5"/>
        <v>1</v>
      </c>
      <c r="I128" s="97">
        <f t="shared" si="6"/>
        <v>144</v>
      </c>
      <c r="J128" s="39">
        <v>30</v>
      </c>
      <c r="K128" s="39">
        <f t="shared" si="7"/>
        <v>55</v>
      </c>
      <c r="L128" s="82">
        <f t="shared" si="8"/>
        <v>7920</v>
      </c>
      <c r="M128" s="40">
        <v>1</v>
      </c>
      <c r="N128" s="113">
        <f t="shared" si="9"/>
        <v>7920</v>
      </c>
      <c r="O128" s="22"/>
    </row>
    <row r="129" spans="2:15" ht="20.100000000000001" customHeight="1">
      <c r="B129" s="19"/>
      <c r="C129" s="46">
        <v>120</v>
      </c>
      <c r="D129" s="51" t="s">
        <v>5216</v>
      </c>
      <c r="E129" s="51" t="s">
        <v>5217</v>
      </c>
      <c r="F129" s="39">
        <v>1</v>
      </c>
      <c r="G129" s="51" t="s">
        <v>7346</v>
      </c>
      <c r="H129" s="39">
        <f t="shared" si="5"/>
        <v>2</v>
      </c>
      <c r="I129" s="97">
        <f t="shared" si="6"/>
        <v>540</v>
      </c>
      <c r="J129" s="39">
        <v>30</v>
      </c>
      <c r="K129" s="39">
        <f t="shared" si="7"/>
        <v>55</v>
      </c>
      <c r="L129" s="82">
        <f t="shared" si="8"/>
        <v>29700</v>
      </c>
      <c r="M129" s="40">
        <v>1</v>
      </c>
      <c r="N129" s="113">
        <f t="shared" si="9"/>
        <v>29700</v>
      </c>
      <c r="O129" s="22"/>
    </row>
    <row r="130" spans="2:15" ht="20.100000000000001" customHeight="1">
      <c r="B130" s="19"/>
      <c r="C130" s="46">
        <v>121</v>
      </c>
      <c r="D130" s="51" t="s">
        <v>5216</v>
      </c>
      <c r="E130" s="51" t="s">
        <v>6198</v>
      </c>
      <c r="F130" s="39">
        <v>1</v>
      </c>
      <c r="G130" s="51" t="s">
        <v>7346</v>
      </c>
      <c r="H130" s="39">
        <f t="shared" si="5"/>
        <v>1</v>
      </c>
      <c r="I130" s="97">
        <f t="shared" si="6"/>
        <v>144</v>
      </c>
      <c r="J130" s="39">
        <v>30</v>
      </c>
      <c r="K130" s="39">
        <f t="shared" si="7"/>
        <v>55</v>
      </c>
      <c r="L130" s="82">
        <f t="shared" si="8"/>
        <v>7920</v>
      </c>
      <c r="M130" s="40">
        <v>1</v>
      </c>
      <c r="N130" s="113">
        <f t="shared" si="9"/>
        <v>7920</v>
      </c>
      <c r="O130" s="22"/>
    </row>
    <row r="131" spans="2:15" ht="20.100000000000001" customHeight="1">
      <c r="B131" s="19"/>
      <c r="C131" s="46">
        <v>122</v>
      </c>
      <c r="D131" s="51" t="s">
        <v>5359</v>
      </c>
      <c r="E131" s="51" t="s">
        <v>5360</v>
      </c>
      <c r="F131" s="39">
        <v>1</v>
      </c>
      <c r="G131" s="51" t="s">
        <v>7346</v>
      </c>
      <c r="H131" s="39">
        <f t="shared" ref="H131" si="10">VLOOKUP(E131,映前产品关联表,3,0)</f>
        <v>1</v>
      </c>
      <c r="I131" s="97">
        <f t="shared" ref="I131" si="11">IF(G131="TOP",VLOOKUP(E131,映前产品关联表,12,0)*F131,IF(G131="三星",VLOOKUP(E131,映前产品关联表,13,0)*F131,IF(G131="两星",VLOOKUP(E131,映前产品关联表,14,0)*F131,IF(G131="一星",VLOOKUP(E131,映前产品关联表,15,0)*F131,0))))</f>
        <v>324</v>
      </c>
      <c r="J131" s="39">
        <v>30</v>
      </c>
      <c r="K131" s="39">
        <f t="shared" ref="K131" si="12">IF(J131=15,IF(G131="TOP",55,IF(G131="三星",55,IF(G131="两星",50,IF(G131="一星",45,0))))*0.6,IF(G131="TOP",55,IF(G131="三星",55,IF(G131="两星",50,IF(G131="一星",45,0))))*J131/30)</f>
        <v>55</v>
      </c>
      <c r="L131" s="82">
        <f t="shared" ref="L131" si="13">K131*I131</f>
        <v>17820</v>
      </c>
      <c r="M131" s="40">
        <v>1</v>
      </c>
      <c r="N131" s="113">
        <f t="shared" ref="N131" si="14">M131*L131</f>
        <v>17820</v>
      </c>
      <c r="O131" s="22"/>
    </row>
    <row r="132" spans="2:15" ht="20.100000000000001" customHeight="1">
      <c r="B132" s="19"/>
      <c r="C132" s="46">
        <v>123</v>
      </c>
      <c r="D132" s="51" t="s">
        <v>5359</v>
      </c>
      <c r="E132" s="51" t="s">
        <v>7438</v>
      </c>
      <c r="F132" s="39">
        <v>1</v>
      </c>
      <c r="G132" s="51" t="s">
        <v>7346</v>
      </c>
      <c r="H132" s="39">
        <f t="shared" ref="H132" si="15">VLOOKUP(E132,映前产品关联表,3,0)</f>
        <v>1</v>
      </c>
      <c r="I132" s="97">
        <f t="shared" ref="I132" si="16">IF(G132="TOP",VLOOKUP(E132,映前产品关联表,12,0)*F132,IF(G132="三星",VLOOKUP(E132,映前产品关联表,13,0)*F132,IF(G132="两星",VLOOKUP(E132,映前产品关联表,14,0)*F132,IF(G132="一星",VLOOKUP(E132,映前产品关联表,15,0)*F132,0))))</f>
        <v>252</v>
      </c>
      <c r="J132" s="39">
        <v>30</v>
      </c>
      <c r="K132" s="39">
        <f t="shared" ref="K132" si="17">IF(J132=15,IF(G132="TOP",55,IF(G132="三星",55,IF(G132="两星",50,IF(G132="一星",45,0))))*0.6,IF(G132="TOP",55,IF(G132="三星",55,IF(G132="两星",50,IF(G132="一星",45,0))))*J132/30)</f>
        <v>55</v>
      </c>
      <c r="L132" s="82">
        <f t="shared" ref="L132" si="18">K132*I132</f>
        <v>13860</v>
      </c>
      <c r="M132" s="40">
        <v>1</v>
      </c>
      <c r="N132" s="113">
        <f t="shared" ref="N132" si="19">M132*L132</f>
        <v>13860</v>
      </c>
      <c r="O132" s="22"/>
    </row>
    <row r="133" spans="2:15" ht="20.100000000000001" customHeight="1">
      <c r="B133" s="19"/>
      <c r="C133" s="46">
        <v>124</v>
      </c>
      <c r="D133" s="51" t="s">
        <v>631</v>
      </c>
      <c r="E133" s="51" t="s">
        <v>5361</v>
      </c>
      <c r="F133" s="39">
        <v>1</v>
      </c>
      <c r="G133" s="51" t="s">
        <v>7346</v>
      </c>
      <c r="H133" s="39">
        <f t="shared" ref="H133" si="20">VLOOKUP(E133,映前产品关联表,3,0)</f>
        <v>2</v>
      </c>
      <c r="I133" s="97">
        <f t="shared" ref="I133" si="21">IF(G133="TOP",VLOOKUP(E133,映前产品关联表,12,0)*F133,IF(G133="三星",VLOOKUP(E133,映前产品关联表,13,0)*F133,IF(G133="两星",VLOOKUP(E133,映前产品关联表,14,0)*F133,IF(G133="一星",VLOOKUP(E133,映前产品关联表,15,0)*F133,0))))</f>
        <v>540</v>
      </c>
      <c r="J133" s="39">
        <v>30</v>
      </c>
      <c r="K133" s="39">
        <f t="shared" ref="K133" si="22">IF(J133=15,IF(G133="TOP",55,IF(G133="三星",55,IF(G133="两星",50,IF(G133="一星",45,0))))*0.6,IF(G133="TOP",55,IF(G133="三星",55,IF(G133="两星",50,IF(G133="一星",45,0))))*J133/30)</f>
        <v>55</v>
      </c>
      <c r="L133" s="82">
        <f t="shared" ref="L133" si="23">K133*I133</f>
        <v>29700</v>
      </c>
      <c r="M133" s="40">
        <v>1</v>
      </c>
      <c r="N133" s="113">
        <f t="shared" ref="N133" si="24">M133*L133</f>
        <v>29700</v>
      </c>
      <c r="O133" s="22"/>
    </row>
    <row r="134" spans="2:15" ht="20.100000000000001" customHeight="1">
      <c r="B134" s="19"/>
      <c r="C134" s="37" t="s">
        <v>2344</v>
      </c>
      <c r="D134" s="38">
        <f>SUMPRODUCT((1/COUNTIF(D10:D133,D10:D133)))</f>
        <v>27.999999999999993</v>
      </c>
      <c r="E134" s="84">
        <f>COUNTA(E10:E133)</f>
        <v>124</v>
      </c>
      <c r="F134" s="85">
        <v>1</v>
      </c>
      <c r="G134" s="85"/>
      <c r="H134" s="85">
        <f>SUM(H10:H133)</f>
        <v>712</v>
      </c>
      <c r="I134" s="85">
        <f>SUM(I10:I133)</f>
        <v>185184</v>
      </c>
      <c r="J134" s="85">
        <v>30</v>
      </c>
      <c r="K134" s="86"/>
      <c r="L134" s="86">
        <f>SUM(L10:L133)</f>
        <v>10185120</v>
      </c>
      <c r="M134" s="87"/>
      <c r="N134" s="88">
        <f>SUM(N10:N133)</f>
        <v>10185120</v>
      </c>
      <c r="O134" s="22"/>
    </row>
    <row r="135" spans="2:15" ht="20.100000000000001" customHeight="1">
      <c r="B135" s="19"/>
      <c r="C135" s="122" t="s">
        <v>2345</v>
      </c>
      <c r="D135" s="123"/>
      <c r="E135" s="123"/>
      <c r="F135" s="102">
        <f>E134</f>
        <v>124</v>
      </c>
      <c r="G135" s="103"/>
      <c r="H135" s="103"/>
      <c r="I135" s="103"/>
      <c r="J135" s="103"/>
      <c r="K135" s="103"/>
      <c r="L135" s="1122" t="s">
        <v>3125</v>
      </c>
      <c r="M135" s="1123"/>
      <c r="N135" s="1124"/>
      <c r="O135" s="22"/>
    </row>
    <row r="136" spans="2:15" ht="20.100000000000001" customHeight="1">
      <c r="B136" s="19"/>
      <c r="C136" s="122" t="s">
        <v>2346</v>
      </c>
      <c r="D136" s="123"/>
      <c r="E136" s="123"/>
      <c r="F136" s="104">
        <f>H134</f>
        <v>712</v>
      </c>
      <c r="G136" s="103"/>
      <c r="H136" s="103"/>
      <c r="I136" s="103"/>
      <c r="J136" s="103"/>
      <c r="K136" s="103"/>
      <c r="L136" s="105" t="s">
        <v>54</v>
      </c>
      <c r="M136" s="1117">
        <f>L134</f>
        <v>10185120</v>
      </c>
      <c r="N136" s="1118"/>
      <c r="O136" s="22"/>
    </row>
    <row r="137" spans="2:15" ht="20.100000000000001" customHeight="1">
      <c r="B137" s="19"/>
      <c r="C137" s="122" t="s">
        <v>2347</v>
      </c>
      <c r="D137" s="123"/>
      <c r="E137" s="123"/>
      <c r="F137" s="106">
        <f>SUM(I10:I133)</f>
        <v>185184</v>
      </c>
      <c r="G137" s="103"/>
      <c r="H137" s="103"/>
      <c r="I137" s="103"/>
      <c r="J137" s="103"/>
      <c r="K137" s="103"/>
      <c r="L137" s="105" t="s">
        <v>2348</v>
      </c>
      <c r="M137" s="1117">
        <f>N134</f>
        <v>10185120</v>
      </c>
      <c r="N137" s="1118"/>
      <c r="O137" s="22"/>
    </row>
    <row r="138" spans="2:15" ht="20.100000000000001" customHeight="1">
      <c r="B138" s="19"/>
      <c r="C138" s="122" t="s">
        <v>2349</v>
      </c>
      <c r="D138" s="123"/>
      <c r="E138" s="123"/>
      <c r="F138" s="107">
        <f>M137/I134</f>
        <v>55</v>
      </c>
      <c r="G138" s="103"/>
      <c r="H138" s="103"/>
      <c r="I138" s="103"/>
      <c r="J138" s="103"/>
      <c r="K138" s="103"/>
      <c r="L138" s="105" t="s">
        <v>42</v>
      </c>
      <c r="M138" s="1125">
        <f>M137/M136</f>
        <v>1</v>
      </c>
      <c r="N138" s="1126"/>
      <c r="O138" s="22"/>
    </row>
    <row r="139" spans="2:15" ht="20.100000000000001" customHeight="1">
      <c r="B139" s="19"/>
      <c r="C139" s="108"/>
      <c r="D139" s="103"/>
      <c r="E139" s="109"/>
      <c r="F139" s="110"/>
      <c r="G139" s="103"/>
      <c r="H139" s="103"/>
      <c r="I139" s="103"/>
      <c r="J139" s="103"/>
      <c r="K139" s="103"/>
      <c r="L139" s="105" t="s">
        <v>3126</v>
      </c>
      <c r="M139" s="1117">
        <f>8000*ROUND(SUBTOTAL(101,J10:J133)/30,0)</f>
        <v>8000</v>
      </c>
      <c r="N139" s="1118"/>
      <c r="O139" s="22"/>
    </row>
    <row r="140" spans="2:15" ht="20.100000000000001" customHeight="1">
      <c r="B140" s="19"/>
      <c r="C140" s="108"/>
      <c r="D140" s="103"/>
      <c r="E140" s="103"/>
      <c r="F140" s="103"/>
      <c r="G140" s="103"/>
      <c r="H140" s="103"/>
      <c r="I140" s="103"/>
      <c r="J140" s="103"/>
      <c r="K140" s="103"/>
      <c r="L140" s="111" t="s">
        <v>2350</v>
      </c>
      <c r="M140" s="1117">
        <f>M139+M137</f>
        <v>10193120</v>
      </c>
      <c r="N140" s="1118"/>
      <c r="O140" s="22"/>
    </row>
    <row r="141" spans="2:15">
      <c r="B141" s="19"/>
      <c r="C141" s="35"/>
      <c r="D141" s="1"/>
      <c r="E141" s="1"/>
      <c r="F141" s="1"/>
      <c r="G141" s="1"/>
      <c r="H141" s="1"/>
      <c r="I141" s="1"/>
      <c r="J141" s="1"/>
      <c r="K141" s="1"/>
      <c r="L141" s="1"/>
      <c r="M141" s="1"/>
      <c r="N141" s="1"/>
      <c r="O141" s="22"/>
    </row>
    <row r="142" spans="2:15">
      <c r="B142" s="19"/>
      <c r="C142" s="35"/>
      <c r="D142" s="1"/>
      <c r="E142" s="1"/>
      <c r="F142" s="1"/>
      <c r="G142" s="1"/>
      <c r="H142" s="1"/>
      <c r="I142" s="1"/>
      <c r="J142" s="1"/>
      <c r="K142" s="1"/>
      <c r="L142" s="1"/>
      <c r="M142" s="1"/>
      <c r="N142" s="1"/>
      <c r="O142" s="22"/>
    </row>
    <row r="143" spans="2:15">
      <c r="B143" s="19"/>
      <c r="C143" s="124" t="s">
        <v>2351</v>
      </c>
      <c r="D143" s="125"/>
      <c r="E143" s="125"/>
      <c r="F143" s="125"/>
      <c r="G143" s="125"/>
      <c r="H143" s="125"/>
      <c r="I143" s="125"/>
      <c r="J143" s="125"/>
      <c r="K143" s="125"/>
      <c r="L143" s="125"/>
      <c r="M143" s="125"/>
      <c r="N143" s="125"/>
      <c r="O143" s="22"/>
    </row>
    <row r="144" spans="2:15">
      <c r="B144" s="19"/>
      <c r="C144" s="124" t="s">
        <v>2352</v>
      </c>
      <c r="D144" s="125"/>
      <c r="E144" s="125"/>
      <c r="F144" s="125"/>
      <c r="G144" s="125"/>
      <c r="H144" s="125"/>
      <c r="I144" s="125"/>
      <c r="J144" s="125"/>
      <c r="K144" s="125"/>
      <c r="L144" s="125"/>
      <c r="M144" s="125"/>
      <c r="N144" s="125"/>
      <c r="O144" s="22"/>
    </row>
    <row r="145" spans="2:15">
      <c r="B145" s="19"/>
      <c r="C145" s="124" t="s">
        <v>7262</v>
      </c>
      <c r="D145" s="125"/>
      <c r="E145" s="125"/>
      <c r="F145" s="125"/>
      <c r="G145" s="125"/>
      <c r="H145" s="125"/>
      <c r="I145" s="125"/>
      <c r="J145" s="125"/>
      <c r="K145" s="125"/>
      <c r="L145" s="125"/>
      <c r="M145" s="125"/>
      <c r="N145" s="125"/>
      <c r="O145" s="22"/>
    </row>
    <row r="146" spans="2:15">
      <c r="B146" s="19"/>
      <c r="C146" s="124" t="s">
        <v>7265</v>
      </c>
      <c r="D146" s="125"/>
      <c r="E146" s="125"/>
      <c r="F146" s="125"/>
      <c r="G146" s="125"/>
      <c r="H146" s="125"/>
      <c r="I146" s="125"/>
      <c r="J146" s="125"/>
      <c r="K146" s="125"/>
      <c r="L146" s="125"/>
      <c r="M146" s="125"/>
      <c r="N146" s="125"/>
      <c r="O146" s="22"/>
    </row>
    <row r="147" spans="2:15">
      <c r="B147" s="19"/>
      <c r="C147" s="89"/>
      <c r="D147" s="90"/>
      <c r="E147" s="91"/>
      <c r="F147" s="91"/>
      <c r="G147" s="91"/>
      <c r="H147" s="91"/>
      <c r="I147" s="91"/>
      <c r="J147" s="91"/>
      <c r="K147" s="91"/>
      <c r="L147" s="91"/>
      <c r="M147" s="92"/>
      <c r="N147" s="91"/>
      <c r="O147" s="22"/>
    </row>
    <row r="148" spans="2:15">
      <c r="B148" s="19"/>
      <c r="C148" s="89"/>
      <c r="D148" s="90"/>
      <c r="E148" s="1"/>
      <c r="F148" s="1"/>
      <c r="G148" s="1"/>
      <c r="H148" s="1"/>
      <c r="I148" s="1"/>
      <c r="J148" s="1" t="s">
        <v>2353</v>
      </c>
      <c r="K148" s="1"/>
      <c r="L148" s="1"/>
      <c r="M148" s="93"/>
      <c r="N148" s="1" t="s">
        <v>2354</v>
      </c>
      <c r="O148" s="22"/>
    </row>
    <row r="149" spans="2:15">
      <c r="B149" s="19"/>
      <c r="C149" s="89"/>
      <c r="D149" s="90"/>
      <c r="E149" s="1"/>
      <c r="F149" s="1"/>
      <c r="G149" s="1"/>
      <c r="H149" s="1"/>
      <c r="I149" s="1"/>
      <c r="J149" s="1" t="s">
        <v>2355</v>
      </c>
      <c r="K149" s="1"/>
      <c r="L149" s="1"/>
      <c r="M149" s="93"/>
      <c r="N149" s="1" t="s">
        <v>2355</v>
      </c>
      <c r="O149" s="22"/>
    </row>
    <row r="150" spans="2:15">
      <c r="B150" s="19"/>
      <c r="C150" s="33"/>
      <c r="D150" s="34"/>
      <c r="E150" s="34"/>
      <c r="F150" s="34"/>
      <c r="G150" s="34"/>
      <c r="H150" s="34"/>
      <c r="I150" s="34"/>
      <c r="J150" s="34"/>
      <c r="K150" s="34"/>
      <c r="L150" s="34"/>
      <c r="M150" s="34"/>
      <c r="N150" s="34"/>
      <c r="O150" s="22"/>
    </row>
    <row r="151" spans="2:15">
      <c r="B151" s="19"/>
      <c r="C151" s="1"/>
      <c r="D151" s="1"/>
      <c r="E151" s="1"/>
      <c r="F151" s="1"/>
      <c r="G151" s="1"/>
      <c r="H151" s="1"/>
      <c r="I151" s="1"/>
      <c r="J151" s="1"/>
      <c r="K151" s="1"/>
      <c r="L151" s="1"/>
      <c r="M151" s="1"/>
      <c r="N151" s="1"/>
      <c r="O151" s="22"/>
    </row>
    <row r="152" spans="2:15">
      <c r="B152" s="19"/>
      <c r="C152" s="1"/>
      <c r="D152" s="1"/>
      <c r="E152" s="1"/>
      <c r="F152" s="1"/>
      <c r="G152" s="1"/>
      <c r="H152" s="1"/>
      <c r="I152" s="1"/>
      <c r="J152" s="1"/>
      <c r="K152" s="1"/>
      <c r="L152" s="1"/>
      <c r="M152" s="1"/>
      <c r="N152" s="1"/>
      <c r="O152" s="22"/>
    </row>
    <row r="153" spans="2:15">
      <c r="B153" s="19"/>
      <c r="C153" s="1"/>
      <c r="D153" s="1"/>
      <c r="E153" s="1"/>
      <c r="F153" s="1"/>
      <c r="G153" s="1"/>
      <c r="H153" s="1"/>
      <c r="I153" s="1"/>
      <c r="J153" s="1"/>
      <c r="K153" s="1"/>
      <c r="L153" s="1"/>
      <c r="M153" s="1"/>
      <c r="N153" s="1"/>
      <c r="O153" s="22"/>
    </row>
    <row r="154" spans="2:15" ht="17.25" thickBot="1">
      <c r="B154" s="23"/>
      <c r="C154" s="24"/>
      <c r="D154" s="24"/>
      <c r="E154" s="24"/>
      <c r="F154" s="24"/>
      <c r="G154" s="24"/>
      <c r="H154" s="24"/>
      <c r="I154" s="24"/>
      <c r="J154" s="24"/>
      <c r="K154" s="24"/>
      <c r="L154" s="24"/>
      <c r="M154" s="24"/>
      <c r="N154" s="24"/>
      <c r="O154" s="25"/>
    </row>
  </sheetData>
  <autoFilter ref="C9:N140"/>
  <mergeCells count="7">
    <mergeCell ref="M139:N139"/>
    <mergeCell ref="M140:N140"/>
    <mergeCell ref="C3:N3"/>
    <mergeCell ref="L135:N135"/>
    <mergeCell ref="M136:N136"/>
    <mergeCell ref="M137:N137"/>
    <mergeCell ref="M138:N138"/>
  </mergeCells>
  <phoneticPr fontId="4" type="noConversion"/>
  <dataValidations count="2">
    <dataValidation type="list" allowBlank="1" showInputMessage="1" showErrorMessage="1" sqref="J10:J133">
      <formula1>"15,30,45,60,75,90,105,120"</formula1>
    </dataValidation>
    <dataValidation type="list" allowBlank="1" showInputMessage="1" showErrorMessage="1" sqref="G10:G133">
      <formula1>"TOP,三星,两星,一星"</formula1>
    </dataValidation>
  </dataValidations>
  <printOptions horizontalCentered="1" verticalCentered="1"/>
  <pageMargins left="0.19685039370078741" right="0.19685039370078741" top="0.55118110236220474" bottom="0.55118110236220474" header="0.31496062992125984" footer="0.31496062992125984"/>
  <pageSetup paperSize="9" scale="9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33"/>
  </sheetPr>
  <dimension ref="B1:P28"/>
  <sheetViews>
    <sheetView workbookViewId="0">
      <selection activeCell="C10" sqref="C10"/>
    </sheetView>
  </sheetViews>
  <sheetFormatPr defaultColWidth="9" defaultRowHeight="13.5"/>
  <cols>
    <col min="1" max="1" width="9" style="47" customWidth="1"/>
    <col min="2" max="2" width="9" style="47"/>
    <col min="3" max="10" width="12.625" style="47" customWidth="1"/>
    <col min="11" max="11" width="12.625" style="47" hidden="1" customWidth="1"/>
    <col min="12" max="13" width="12.625" style="47" customWidth="1"/>
    <col min="14" max="16384" width="9" style="47"/>
  </cols>
  <sheetData>
    <row r="1" spans="2:16" s="13" customFormat="1" ht="30" customHeight="1">
      <c r="B1" s="16"/>
      <c r="C1" s="17"/>
      <c r="D1" s="17"/>
      <c r="E1" s="17"/>
      <c r="F1" s="17"/>
      <c r="G1" s="17"/>
      <c r="H1" s="17"/>
      <c r="I1" s="18"/>
      <c r="J1" s="17"/>
      <c r="K1" s="17"/>
      <c r="L1" s="17"/>
      <c r="M1" s="17"/>
      <c r="N1" s="45"/>
      <c r="O1" s="14"/>
    </row>
    <row r="2" spans="2:16" s="13" customFormat="1" ht="5.0999999999999996" customHeight="1">
      <c r="B2" s="19"/>
      <c r="C2" s="26"/>
      <c r="D2" s="130"/>
      <c r="E2" s="27"/>
      <c r="F2" s="48"/>
      <c r="G2" s="29"/>
      <c r="H2" s="30"/>
      <c r="I2" s="31"/>
      <c r="J2" s="32"/>
      <c r="K2" s="32"/>
      <c r="L2" s="32"/>
      <c r="M2" s="49"/>
      <c r="N2" s="22"/>
      <c r="O2" s="14"/>
    </row>
    <row r="3" spans="2:16" s="13" customFormat="1" ht="60" customHeight="1">
      <c r="B3" s="19"/>
      <c r="C3" s="1131" t="s">
        <v>640</v>
      </c>
      <c r="D3" s="1132"/>
      <c r="E3" s="1133"/>
      <c r="F3" s="1133"/>
      <c r="G3" s="1133"/>
      <c r="H3" s="1133"/>
      <c r="I3" s="1133"/>
      <c r="J3" s="1133"/>
      <c r="K3" s="1133"/>
      <c r="L3" s="1133"/>
      <c r="M3" s="1134"/>
      <c r="N3" s="20"/>
      <c r="O3" s="15"/>
      <c r="P3" s="15"/>
    </row>
    <row r="4" spans="2:16" s="13" customFormat="1" ht="16.5" customHeight="1">
      <c r="B4" s="19"/>
      <c r="C4" s="35"/>
      <c r="D4" s="1"/>
      <c r="E4" s="1"/>
      <c r="F4" s="1"/>
      <c r="G4" s="1"/>
      <c r="H4" s="1"/>
      <c r="I4" s="21"/>
      <c r="J4" s="1"/>
      <c r="K4" s="1"/>
      <c r="L4" s="1"/>
      <c r="M4" s="36"/>
      <c r="N4" s="22"/>
      <c r="O4" s="14"/>
    </row>
    <row r="5" spans="2:16" s="13" customFormat="1" ht="16.5">
      <c r="B5" s="19"/>
      <c r="C5" s="35"/>
      <c r="D5" s="1"/>
      <c r="E5" s="72" t="s">
        <v>65</v>
      </c>
      <c r="F5" s="98"/>
      <c r="G5" s="75"/>
      <c r="H5" s="72" t="s">
        <v>66</v>
      </c>
      <c r="I5" s="98"/>
      <c r="J5" s="76"/>
      <c r="K5" s="76"/>
      <c r="L5" s="10" t="s">
        <v>67</v>
      </c>
      <c r="M5" s="114"/>
      <c r="N5" s="22"/>
      <c r="O5" s="14"/>
    </row>
    <row r="6" spans="2:16" s="13" customFormat="1" ht="16.5">
      <c r="B6" s="19"/>
      <c r="C6" s="35"/>
      <c r="D6" s="1"/>
      <c r="E6" s="72" t="s">
        <v>68</v>
      </c>
      <c r="F6" s="99"/>
      <c r="G6" s="75"/>
      <c r="H6" s="72" t="s">
        <v>69</v>
      </c>
      <c r="I6" s="98"/>
      <c r="J6" s="76"/>
      <c r="K6" s="76"/>
      <c r="L6" s="10" t="s">
        <v>70</v>
      </c>
      <c r="M6" s="114"/>
      <c r="N6" s="22"/>
      <c r="O6" s="14"/>
    </row>
    <row r="7" spans="2:16" s="13" customFormat="1" ht="16.5">
      <c r="B7" s="19"/>
      <c r="C7" s="35"/>
      <c r="D7" s="1"/>
      <c r="E7" s="72" t="s">
        <v>71</v>
      </c>
      <c r="F7" s="99"/>
      <c r="G7" s="75"/>
      <c r="H7" s="72" t="s">
        <v>72</v>
      </c>
      <c r="I7" s="98"/>
      <c r="J7" s="76"/>
      <c r="K7" s="76"/>
      <c r="L7" s="10" t="s">
        <v>73</v>
      </c>
      <c r="M7" s="114"/>
      <c r="N7" s="22"/>
      <c r="O7" s="14"/>
    </row>
    <row r="8" spans="2:16" s="13" customFormat="1" ht="16.5" customHeight="1">
      <c r="B8" s="19"/>
      <c r="C8" s="35"/>
      <c r="D8" s="1"/>
      <c r="E8" s="1"/>
      <c r="F8" s="1"/>
      <c r="G8" s="1"/>
      <c r="H8" s="1"/>
      <c r="I8" s="21"/>
      <c r="J8" s="1"/>
      <c r="K8" s="1"/>
      <c r="L8" s="1"/>
      <c r="M8" s="36"/>
      <c r="N8" s="22"/>
      <c r="O8" s="14"/>
    </row>
    <row r="9" spans="2:16" ht="33">
      <c r="B9" s="60"/>
      <c r="C9" s="53" t="s">
        <v>5443</v>
      </c>
      <c r="D9" s="53" t="s">
        <v>3129</v>
      </c>
      <c r="E9" s="54" t="s">
        <v>3130</v>
      </c>
      <c r="F9" s="54" t="s">
        <v>51</v>
      </c>
      <c r="G9" s="54" t="s">
        <v>58</v>
      </c>
      <c r="H9" s="54" t="s">
        <v>59</v>
      </c>
      <c r="I9" s="54" t="s">
        <v>57</v>
      </c>
      <c r="J9" s="73" t="s">
        <v>52</v>
      </c>
      <c r="K9" s="54" t="s">
        <v>1822</v>
      </c>
      <c r="L9" s="54" t="s">
        <v>1823</v>
      </c>
      <c r="M9" s="55" t="s">
        <v>53</v>
      </c>
      <c r="N9" s="61"/>
    </row>
    <row r="10" spans="2:16" ht="20.100000000000001" customHeight="1">
      <c r="B10" s="60"/>
      <c r="C10" s="51" t="s">
        <v>5444</v>
      </c>
      <c r="D10" s="50">
        <f>IF(C10="A1",'映前广告关联表格（含外购）'!R9,IF(C10="A2",'映前广告关联表格（含外购）'!R14))</f>
        <v>118</v>
      </c>
      <c r="E10" s="50">
        <f>IF(C10="A1",'映前广告关联表格（含外购）'!R11,IF(C10="A2",'映前广告关联表格（含外购）'!R16))</f>
        <v>400</v>
      </c>
      <c r="F10" s="51">
        <v>1</v>
      </c>
      <c r="G10" s="51" t="s">
        <v>3263</v>
      </c>
      <c r="H10" s="51">
        <v>3</v>
      </c>
      <c r="I10" s="52">
        <f>IF(H10=1,20%,IF(H10=2,20%,IF(H10=3,20%,0)))</f>
        <v>0.2</v>
      </c>
      <c r="J10" s="51">
        <v>30</v>
      </c>
      <c r="K10" s="51" t="str">
        <f>G10&amp;J10</f>
        <v>三星30</v>
      </c>
      <c r="L10" s="74">
        <f>VLOOKUP(K10,贴片价格,2,0)</f>
        <v>3000000</v>
      </c>
      <c r="M10" s="56">
        <f>(1+I10)*L10*F10</f>
        <v>3600000</v>
      </c>
      <c r="N10" s="61"/>
    </row>
    <row r="11" spans="2:16" ht="20.100000000000001" customHeight="1">
      <c r="B11" s="60"/>
      <c r="C11" s="57" t="s">
        <v>33</v>
      </c>
      <c r="D11" s="131"/>
      <c r="E11" s="58"/>
      <c r="F11" s="58"/>
      <c r="G11" s="58"/>
      <c r="H11" s="58"/>
      <c r="I11" s="58"/>
      <c r="J11" s="58"/>
      <c r="K11" s="58"/>
      <c r="L11" s="58"/>
      <c r="M11" s="59">
        <f>SUM(M10:M10)</f>
        <v>3600000</v>
      </c>
      <c r="N11" s="61"/>
    </row>
    <row r="12" spans="2:16" ht="20.100000000000001" customHeight="1">
      <c r="B12" s="60"/>
      <c r="C12" s="65"/>
      <c r="D12" s="3"/>
      <c r="E12" s="3"/>
      <c r="F12" s="3"/>
      <c r="G12" s="6"/>
      <c r="H12" s="8"/>
      <c r="I12" s="8"/>
      <c r="J12" s="2"/>
      <c r="K12" s="2"/>
      <c r="L12" s="118" t="s">
        <v>3120</v>
      </c>
      <c r="M12" s="120">
        <f>M11</f>
        <v>3600000</v>
      </c>
      <c r="N12" s="61"/>
    </row>
    <row r="13" spans="2:16" ht="20.100000000000001" customHeight="1">
      <c r="B13" s="60"/>
      <c r="C13" s="65"/>
      <c r="D13" s="3"/>
      <c r="E13" s="3"/>
      <c r="F13" s="3"/>
      <c r="G13" s="6"/>
      <c r="H13" s="8"/>
      <c r="I13" s="8"/>
      <c r="J13" s="2"/>
      <c r="K13" s="2"/>
      <c r="L13" s="119" t="s">
        <v>3123</v>
      </c>
      <c r="M13" s="120">
        <f>8000*ROUND(J10/30,0)</f>
        <v>8000</v>
      </c>
      <c r="N13" s="61"/>
    </row>
    <row r="14" spans="2:16" ht="20.100000000000001" customHeight="1">
      <c r="B14" s="60"/>
      <c r="C14" s="65"/>
      <c r="D14" s="3"/>
      <c r="E14" s="3"/>
      <c r="F14" s="3"/>
      <c r="G14" s="6"/>
      <c r="H14" s="9"/>
      <c r="I14" s="9"/>
      <c r="J14" s="2"/>
      <c r="K14" s="2"/>
      <c r="L14" s="119" t="s">
        <v>56</v>
      </c>
      <c r="M14" s="121">
        <f>M13+M12</f>
        <v>3608000</v>
      </c>
      <c r="N14" s="61"/>
    </row>
    <row r="15" spans="2:16" ht="16.5" customHeight="1">
      <c r="B15" s="60"/>
      <c r="C15" s="66"/>
      <c r="D15" s="129"/>
      <c r="E15" s="3"/>
      <c r="F15" s="1135"/>
      <c r="G15" s="1135"/>
      <c r="H15" s="2"/>
      <c r="I15" s="2"/>
      <c r="J15" s="2"/>
      <c r="K15" s="2"/>
      <c r="L15" s="2"/>
      <c r="M15" s="67"/>
      <c r="N15" s="61"/>
    </row>
    <row r="16" spans="2:16" ht="16.5">
      <c r="B16" s="60"/>
      <c r="C16" s="68" t="s">
        <v>55</v>
      </c>
      <c r="D16" s="132"/>
      <c r="E16" s="3"/>
      <c r="F16" s="1135"/>
      <c r="G16" s="1135"/>
      <c r="H16" s="2"/>
      <c r="I16" s="2"/>
      <c r="J16" s="2"/>
      <c r="K16" s="2"/>
      <c r="L16" s="2"/>
      <c r="M16" s="67"/>
      <c r="N16" s="61"/>
    </row>
    <row r="17" spans="2:14" ht="14.25">
      <c r="B17" s="60"/>
      <c r="C17" s="1136" t="s">
        <v>61</v>
      </c>
      <c r="D17" s="1129"/>
      <c r="E17" s="1129"/>
      <c r="F17" s="1129"/>
      <c r="G17" s="1129"/>
      <c r="H17" s="1129"/>
      <c r="I17" s="1129"/>
      <c r="J17" s="1129"/>
      <c r="K17" s="1129"/>
      <c r="L17" s="1129"/>
      <c r="M17" s="1130"/>
      <c r="N17" s="61"/>
    </row>
    <row r="18" spans="2:14" ht="14.25">
      <c r="B18" s="60"/>
      <c r="C18" s="1136" t="s">
        <v>7266</v>
      </c>
      <c r="D18" s="1129"/>
      <c r="E18" s="1129"/>
      <c r="F18" s="1129"/>
      <c r="G18" s="1129"/>
      <c r="H18" s="1129"/>
      <c r="I18" s="1129"/>
      <c r="J18" s="1129"/>
      <c r="K18" s="1129"/>
      <c r="L18" s="1129"/>
      <c r="M18" s="1130"/>
      <c r="N18" s="61"/>
    </row>
    <row r="19" spans="2:14" ht="14.25">
      <c r="B19" s="60"/>
      <c r="C19" s="1136" t="s">
        <v>7264</v>
      </c>
      <c r="D19" s="1129"/>
      <c r="E19" s="1129"/>
      <c r="F19" s="1129"/>
      <c r="G19" s="1129"/>
      <c r="H19" s="1129"/>
      <c r="I19" s="1129"/>
      <c r="J19" s="1129"/>
      <c r="K19" s="1129"/>
      <c r="L19" s="1129"/>
      <c r="M19" s="1130"/>
      <c r="N19" s="61"/>
    </row>
    <row r="20" spans="2:14" ht="14.25">
      <c r="B20" s="60"/>
      <c r="C20" s="1136" t="s">
        <v>5472</v>
      </c>
      <c r="D20" s="1129"/>
      <c r="E20" s="1129"/>
      <c r="F20" s="1129"/>
      <c r="G20" s="1129"/>
      <c r="H20" s="1129"/>
      <c r="I20" s="1129"/>
      <c r="J20" s="1129"/>
      <c r="K20" s="1129"/>
      <c r="L20" s="1129"/>
      <c r="M20" s="1130"/>
      <c r="N20" s="61"/>
    </row>
    <row r="21" spans="2:14" ht="14.25">
      <c r="B21" s="60"/>
      <c r="C21" s="1127" t="s">
        <v>5471</v>
      </c>
      <c r="D21" s="1128"/>
      <c r="E21" s="1129"/>
      <c r="F21" s="1129"/>
      <c r="G21" s="1129"/>
      <c r="H21" s="1129"/>
      <c r="I21" s="1129"/>
      <c r="J21" s="1129"/>
      <c r="K21" s="1129"/>
      <c r="L21" s="1129"/>
      <c r="M21" s="1130"/>
      <c r="N21" s="61"/>
    </row>
    <row r="22" spans="2:14" ht="14.25">
      <c r="B22" s="60"/>
      <c r="C22" s="128"/>
      <c r="D22" s="133"/>
      <c r="E22" s="126"/>
      <c r="F22" s="126"/>
      <c r="G22" s="126"/>
      <c r="H22" s="126"/>
      <c r="I22" s="126"/>
      <c r="J22" s="126"/>
      <c r="K22" s="126"/>
      <c r="L22" s="126"/>
      <c r="M22" s="127"/>
      <c r="N22" s="61"/>
    </row>
    <row r="23" spans="2:14" ht="14.25">
      <c r="B23" s="60"/>
      <c r="C23" s="69"/>
      <c r="D23" s="5"/>
      <c r="E23" s="5"/>
      <c r="F23" s="4"/>
      <c r="G23" s="4"/>
      <c r="H23" s="4" t="s">
        <v>45</v>
      </c>
      <c r="I23" s="4"/>
      <c r="J23" s="4"/>
      <c r="K23" s="4"/>
      <c r="L23" s="4"/>
      <c r="M23" s="116" t="s">
        <v>46</v>
      </c>
      <c r="N23" s="61"/>
    </row>
    <row r="24" spans="2:14" ht="14.25">
      <c r="B24" s="60"/>
      <c r="C24" s="69"/>
      <c r="D24" s="5"/>
      <c r="E24" s="5"/>
      <c r="F24" s="4"/>
      <c r="G24" s="4"/>
      <c r="H24" s="4"/>
      <c r="I24" s="4"/>
      <c r="J24" s="4"/>
      <c r="K24" s="4"/>
      <c r="L24" s="4"/>
      <c r="M24" s="116"/>
      <c r="N24" s="61"/>
    </row>
    <row r="25" spans="2:14" ht="14.25">
      <c r="B25" s="60"/>
      <c r="C25" s="69"/>
      <c r="D25" s="5"/>
      <c r="E25" s="5"/>
      <c r="F25" s="4"/>
      <c r="G25" s="4"/>
      <c r="H25" s="4" t="s">
        <v>47</v>
      </c>
      <c r="I25" s="4"/>
      <c r="J25" s="4"/>
      <c r="K25" s="4"/>
      <c r="L25" s="4"/>
      <c r="M25" s="116" t="s">
        <v>47</v>
      </c>
      <c r="N25" s="61"/>
    </row>
    <row r="26" spans="2:14">
      <c r="B26" s="60"/>
      <c r="C26" s="70"/>
      <c r="D26" s="71"/>
      <c r="E26" s="71"/>
      <c r="F26" s="71"/>
      <c r="G26" s="71"/>
      <c r="H26" s="71"/>
      <c r="I26" s="71"/>
      <c r="J26" s="71"/>
      <c r="K26" s="71"/>
      <c r="L26" s="71"/>
      <c r="M26" s="117"/>
      <c r="N26" s="61"/>
    </row>
    <row r="27" spans="2:14">
      <c r="B27" s="60"/>
      <c r="C27" s="7"/>
      <c r="D27" s="7"/>
      <c r="E27" s="7"/>
      <c r="F27" s="7"/>
      <c r="G27" s="7"/>
      <c r="H27" s="7"/>
      <c r="I27" s="7"/>
      <c r="J27" s="7"/>
      <c r="K27" s="7"/>
      <c r="L27" s="7"/>
      <c r="M27" s="7"/>
      <c r="N27" s="61"/>
    </row>
    <row r="28" spans="2:14" ht="14.25" thickBot="1">
      <c r="B28" s="62"/>
      <c r="C28" s="63"/>
      <c r="D28" s="63"/>
      <c r="E28" s="63"/>
      <c r="F28" s="63"/>
      <c r="G28" s="63"/>
      <c r="H28" s="63"/>
      <c r="I28" s="63"/>
      <c r="J28" s="63"/>
      <c r="K28" s="63"/>
      <c r="L28" s="63"/>
      <c r="M28" s="63"/>
      <c r="N28" s="64"/>
    </row>
  </sheetData>
  <mergeCells count="8">
    <mergeCell ref="C21:M21"/>
    <mergeCell ref="C3:M3"/>
    <mergeCell ref="F15:G15"/>
    <mergeCell ref="F16:G16"/>
    <mergeCell ref="C17:M17"/>
    <mergeCell ref="C18:M18"/>
    <mergeCell ref="C19:M19"/>
    <mergeCell ref="C20:M20"/>
  </mergeCells>
  <phoneticPr fontId="4" type="noConversion"/>
  <dataValidations count="3">
    <dataValidation type="list" allowBlank="1" showInputMessage="1" showErrorMessage="1" sqref="G10">
      <formula1>"TOP,三星,两星,一星"</formula1>
    </dataValidation>
    <dataValidation type="list" allowBlank="1" showInputMessage="1" showErrorMessage="1" sqref="J10">
      <formula1>"15,30,45,60,75,90,105,120"</formula1>
    </dataValidation>
    <dataValidation type="list" allowBlank="1" showInputMessage="1" showErrorMessage="1" sqref="C10">
      <formula1>"A1,A2"</formula1>
    </dataValidation>
  </dataValidations>
  <printOptions horizontalCentered="1" verticalCentered="1"/>
  <pageMargins left="0.19685039370078741" right="0.19685039370078741" top="0.74803149606299213" bottom="0.74803149606299213" header="0.31496062992125984" footer="0.31496062992125984"/>
  <pageSetup paperSize="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B1:O28"/>
  <sheetViews>
    <sheetView workbookViewId="0">
      <selection activeCell="F10" sqref="F10"/>
    </sheetView>
  </sheetViews>
  <sheetFormatPr defaultColWidth="9" defaultRowHeight="13.5"/>
  <cols>
    <col min="1" max="1" width="9" style="47" customWidth="1"/>
    <col min="2" max="2" width="9" style="47"/>
    <col min="3" max="9" width="12.625" style="47" customWidth="1"/>
    <col min="10" max="10" width="12.625" style="47" hidden="1" customWidth="1"/>
    <col min="11" max="12" width="12.625" style="47" customWidth="1"/>
    <col min="13" max="16384" width="9" style="47"/>
  </cols>
  <sheetData>
    <row r="1" spans="2:15" s="13" customFormat="1" ht="30" customHeight="1">
      <c r="B1" s="16"/>
      <c r="C1" s="17"/>
      <c r="D1" s="17"/>
      <c r="E1" s="17"/>
      <c r="F1" s="17"/>
      <c r="G1" s="17"/>
      <c r="H1" s="18"/>
      <c r="I1" s="17"/>
      <c r="J1" s="17"/>
      <c r="K1" s="17"/>
      <c r="L1" s="17"/>
      <c r="M1" s="45"/>
      <c r="N1" s="14"/>
    </row>
    <row r="2" spans="2:15" s="13" customFormat="1" ht="5.0999999999999996" customHeight="1">
      <c r="B2" s="19"/>
      <c r="C2" s="26"/>
      <c r="D2" s="27"/>
      <c r="E2" s="48"/>
      <c r="F2" s="29"/>
      <c r="G2" s="30"/>
      <c r="H2" s="31"/>
      <c r="I2" s="32"/>
      <c r="J2" s="32"/>
      <c r="K2" s="32"/>
      <c r="L2" s="49"/>
      <c r="M2" s="22"/>
      <c r="N2" s="14"/>
    </row>
    <row r="3" spans="2:15" s="13" customFormat="1" ht="60" customHeight="1">
      <c r="B3" s="19"/>
      <c r="C3" s="1131" t="s">
        <v>5456</v>
      </c>
      <c r="D3" s="1133"/>
      <c r="E3" s="1133"/>
      <c r="F3" s="1133"/>
      <c r="G3" s="1133"/>
      <c r="H3" s="1133"/>
      <c r="I3" s="1133"/>
      <c r="J3" s="1133"/>
      <c r="K3" s="1133"/>
      <c r="L3" s="1134"/>
      <c r="M3" s="20"/>
      <c r="N3" s="15"/>
      <c r="O3" s="15"/>
    </row>
    <row r="4" spans="2:15" s="13" customFormat="1" ht="16.5" customHeight="1">
      <c r="B4" s="19"/>
      <c r="C4" s="35"/>
      <c r="D4" s="1"/>
      <c r="E4" s="1"/>
      <c r="F4" s="1"/>
      <c r="G4" s="1"/>
      <c r="H4" s="21"/>
      <c r="I4" s="1"/>
      <c r="J4" s="1"/>
      <c r="K4" s="1"/>
      <c r="L4" s="36"/>
      <c r="M4" s="22"/>
      <c r="N4" s="14"/>
    </row>
    <row r="5" spans="2:15" s="13" customFormat="1" ht="16.5">
      <c r="B5" s="19"/>
      <c r="C5" s="35"/>
      <c r="D5" s="72" t="s">
        <v>65</v>
      </c>
      <c r="E5" s="98"/>
      <c r="F5" s="75"/>
      <c r="G5" s="72" t="s">
        <v>66</v>
      </c>
      <c r="H5" s="98"/>
      <c r="I5" s="76"/>
      <c r="J5" s="76"/>
      <c r="K5" s="10" t="s">
        <v>67</v>
      </c>
      <c r="L5" s="114"/>
      <c r="M5" s="22"/>
      <c r="N5" s="14"/>
    </row>
    <row r="6" spans="2:15" s="13" customFormat="1" ht="16.5">
      <c r="B6" s="19"/>
      <c r="C6" s="35"/>
      <c r="D6" s="72" t="s">
        <v>68</v>
      </c>
      <c r="E6" s="99"/>
      <c r="F6" s="75"/>
      <c r="G6" s="72" t="s">
        <v>69</v>
      </c>
      <c r="H6" s="98"/>
      <c r="I6" s="76"/>
      <c r="J6" s="76"/>
      <c r="K6" s="10" t="s">
        <v>70</v>
      </c>
      <c r="L6" s="114"/>
      <c r="M6" s="22"/>
      <c r="N6" s="14"/>
    </row>
    <row r="7" spans="2:15" s="13" customFormat="1" ht="16.5">
      <c r="B7" s="19"/>
      <c r="C7" s="35"/>
      <c r="D7" s="72" t="s">
        <v>71</v>
      </c>
      <c r="E7" s="99"/>
      <c r="F7" s="75"/>
      <c r="G7" s="72" t="s">
        <v>72</v>
      </c>
      <c r="H7" s="98"/>
      <c r="I7" s="76"/>
      <c r="J7" s="76"/>
      <c r="K7" s="10" t="s">
        <v>73</v>
      </c>
      <c r="L7" s="114"/>
      <c r="M7" s="22"/>
      <c r="N7" s="14"/>
    </row>
    <row r="8" spans="2:15" s="13" customFormat="1" ht="16.5" customHeight="1">
      <c r="B8" s="19"/>
      <c r="C8" s="35"/>
      <c r="D8" s="1"/>
      <c r="E8" s="1"/>
      <c r="F8" s="1"/>
      <c r="G8" s="1"/>
      <c r="H8" s="21"/>
      <c r="I8" s="1"/>
      <c r="J8" s="1"/>
      <c r="K8" s="1"/>
      <c r="L8" s="36"/>
      <c r="M8" s="22"/>
      <c r="N8" s="14"/>
    </row>
    <row r="9" spans="2:15" ht="33">
      <c r="B9" s="60"/>
      <c r="C9" s="53" t="s">
        <v>3129</v>
      </c>
      <c r="D9" s="54" t="s">
        <v>3130</v>
      </c>
      <c r="E9" s="54" t="s">
        <v>51</v>
      </c>
      <c r="F9" s="54" t="s">
        <v>58</v>
      </c>
      <c r="G9" s="54" t="s">
        <v>59</v>
      </c>
      <c r="H9" s="54" t="s">
        <v>57</v>
      </c>
      <c r="I9" s="73" t="s">
        <v>52</v>
      </c>
      <c r="J9" s="54" t="s">
        <v>1822</v>
      </c>
      <c r="K9" s="54" t="s">
        <v>1823</v>
      </c>
      <c r="L9" s="55" t="s">
        <v>53</v>
      </c>
      <c r="M9" s="61"/>
    </row>
    <row r="10" spans="2:15" ht="20.100000000000001" customHeight="1">
      <c r="B10" s="60"/>
      <c r="C10" s="50">
        <f>'映前广告关联表格（含外购）'!$R$4</f>
        <v>124</v>
      </c>
      <c r="D10" s="51">
        <f>'映前广告关联表格（含外购）'!$R$6</f>
        <v>702</v>
      </c>
      <c r="E10" s="51">
        <v>1</v>
      </c>
      <c r="F10" s="51" t="s">
        <v>3263</v>
      </c>
      <c r="G10" s="51">
        <v>3</v>
      </c>
      <c r="H10" s="52">
        <f>IF(G10=1,20%,IF(G10=2,20%,IF(G10=3,20%,0)))</f>
        <v>0.2</v>
      </c>
      <c r="I10" s="51">
        <v>30</v>
      </c>
      <c r="J10" s="51" t="str">
        <f>F10&amp;I10</f>
        <v>三星30</v>
      </c>
      <c r="K10" s="74">
        <f>VLOOKUP(J10,贴片max价格,2,0)</f>
        <v>4500000</v>
      </c>
      <c r="L10" s="56">
        <f>(1+H10)*K10*E10</f>
        <v>5400000</v>
      </c>
      <c r="M10" s="61"/>
    </row>
    <row r="11" spans="2:15" ht="20.100000000000001" customHeight="1">
      <c r="B11" s="60"/>
      <c r="C11" s="57" t="s">
        <v>33</v>
      </c>
      <c r="D11" s="58"/>
      <c r="E11" s="58"/>
      <c r="F11" s="58"/>
      <c r="G11" s="58"/>
      <c r="H11" s="58"/>
      <c r="I11" s="58"/>
      <c r="J11" s="58"/>
      <c r="K11" s="58"/>
      <c r="L11" s="59">
        <f>SUM(L10:L10)</f>
        <v>5400000</v>
      </c>
      <c r="M11" s="61"/>
    </row>
    <row r="12" spans="2:15" ht="20.100000000000001" customHeight="1">
      <c r="B12" s="60"/>
      <c r="C12" s="65"/>
      <c r="D12" s="3"/>
      <c r="E12" s="3"/>
      <c r="F12" s="6"/>
      <c r="G12" s="8"/>
      <c r="H12" s="8"/>
      <c r="I12" s="2"/>
      <c r="J12" s="2"/>
      <c r="K12" s="118" t="s">
        <v>3127</v>
      </c>
      <c r="L12" s="120">
        <f>L11</f>
        <v>5400000</v>
      </c>
      <c r="M12" s="61"/>
    </row>
    <row r="13" spans="2:15" ht="20.100000000000001" customHeight="1">
      <c r="B13" s="60"/>
      <c r="C13" s="65"/>
      <c r="D13" s="3"/>
      <c r="E13" s="3"/>
      <c r="F13" s="6"/>
      <c r="G13" s="8"/>
      <c r="H13" s="8"/>
      <c r="I13" s="2"/>
      <c r="J13" s="2"/>
      <c r="K13" s="119" t="s">
        <v>3128</v>
      </c>
      <c r="L13" s="120">
        <f>8000*ROUND(I10/30,0)</f>
        <v>8000</v>
      </c>
      <c r="M13" s="61"/>
    </row>
    <row r="14" spans="2:15" ht="20.100000000000001" customHeight="1">
      <c r="B14" s="60"/>
      <c r="C14" s="65"/>
      <c r="D14" s="3"/>
      <c r="E14" s="3"/>
      <c r="F14" s="6"/>
      <c r="G14" s="9"/>
      <c r="H14" s="9"/>
      <c r="I14" s="2"/>
      <c r="J14" s="2"/>
      <c r="K14" s="119" t="s">
        <v>56</v>
      </c>
      <c r="L14" s="121">
        <f>L13+L12</f>
        <v>5408000</v>
      </c>
      <c r="M14" s="61"/>
    </row>
    <row r="15" spans="2:15" ht="16.5" customHeight="1">
      <c r="B15" s="60"/>
      <c r="C15" s="66"/>
      <c r="D15" s="3"/>
      <c r="E15" s="1135"/>
      <c r="F15" s="1135"/>
      <c r="G15" s="2"/>
      <c r="H15" s="2"/>
      <c r="I15" s="2"/>
      <c r="J15" s="2"/>
      <c r="K15" s="2"/>
      <c r="L15" s="67"/>
      <c r="M15" s="61"/>
    </row>
    <row r="16" spans="2:15" ht="16.5">
      <c r="B16" s="60"/>
      <c r="C16" s="68" t="s">
        <v>55</v>
      </c>
      <c r="D16" s="3"/>
      <c r="E16" s="1135"/>
      <c r="F16" s="1135"/>
      <c r="G16" s="2"/>
      <c r="H16" s="2"/>
      <c r="I16" s="2"/>
      <c r="J16" s="2"/>
      <c r="K16" s="2"/>
      <c r="L16" s="67"/>
      <c r="M16" s="61"/>
    </row>
    <row r="17" spans="2:13" ht="14.25">
      <c r="B17" s="60"/>
      <c r="C17" s="1136" t="s">
        <v>61</v>
      </c>
      <c r="D17" s="1129"/>
      <c r="E17" s="1129"/>
      <c r="F17" s="1129"/>
      <c r="G17" s="1129"/>
      <c r="H17" s="1129"/>
      <c r="I17" s="1129"/>
      <c r="J17" s="1129"/>
      <c r="K17" s="1129"/>
      <c r="L17" s="1130"/>
      <c r="M17" s="61"/>
    </row>
    <row r="18" spans="2:13" ht="14.25">
      <c r="B18" s="60"/>
      <c r="C18" s="1136" t="s">
        <v>7266</v>
      </c>
      <c r="D18" s="1129"/>
      <c r="E18" s="1129"/>
      <c r="F18" s="1129"/>
      <c r="G18" s="1129"/>
      <c r="H18" s="1129"/>
      <c r="I18" s="1129"/>
      <c r="J18" s="1129"/>
      <c r="K18" s="1129"/>
      <c r="L18" s="1130"/>
      <c r="M18" s="61"/>
    </row>
    <row r="19" spans="2:13" ht="14.25">
      <c r="B19" s="60"/>
      <c r="C19" s="1136" t="s">
        <v>7263</v>
      </c>
      <c r="D19" s="1129"/>
      <c r="E19" s="1129"/>
      <c r="F19" s="1129"/>
      <c r="G19" s="1129"/>
      <c r="H19" s="1129"/>
      <c r="I19" s="1129"/>
      <c r="J19" s="1129"/>
      <c r="K19" s="1129"/>
      <c r="L19" s="1130"/>
      <c r="M19" s="61"/>
    </row>
    <row r="20" spans="2:13" ht="14.25">
      <c r="B20" s="60"/>
      <c r="C20" s="1136" t="s">
        <v>5472</v>
      </c>
      <c r="D20" s="1129"/>
      <c r="E20" s="1129"/>
      <c r="F20" s="1129"/>
      <c r="G20" s="1129"/>
      <c r="H20" s="1129"/>
      <c r="I20" s="1129"/>
      <c r="J20" s="1129"/>
      <c r="K20" s="1129"/>
      <c r="L20" s="1130"/>
      <c r="M20" s="61"/>
    </row>
    <row r="21" spans="2:13" ht="14.25">
      <c r="B21" s="60"/>
      <c r="C21" s="1127" t="s">
        <v>5471</v>
      </c>
      <c r="D21" s="1129"/>
      <c r="E21" s="1129"/>
      <c r="F21" s="1129"/>
      <c r="G21" s="1129"/>
      <c r="H21" s="1129"/>
      <c r="I21" s="1129"/>
      <c r="J21" s="1129"/>
      <c r="K21" s="1129"/>
      <c r="L21" s="1130"/>
      <c r="M21" s="61"/>
    </row>
    <row r="22" spans="2:13" ht="14.25">
      <c r="B22" s="60"/>
      <c r="C22" s="101"/>
      <c r="D22" s="100"/>
      <c r="E22" s="100"/>
      <c r="F22" s="100"/>
      <c r="G22" s="100"/>
      <c r="H22" s="100"/>
      <c r="I22" s="100"/>
      <c r="J22" s="100"/>
      <c r="K22" s="100"/>
      <c r="L22" s="115"/>
      <c r="M22" s="61"/>
    </row>
    <row r="23" spans="2:13" ht="14.25">
      <c r="B23" s="60"/>
      <c r="C23" s="69"/>
      <c r="D23" s="5"/>
      <c r="E23" s="4"/>
      <c r="F23" s="4"/>
      <c r="G23" s="4" t="s">
        <v>45</v>
      </c>
      <c r="H23" s="4"/>
      <c r="I23" s="4"/>
      <c r="J23" s="4"/>
      <c r="K23" s="4"/>
      <c r="L23" s="116" t="s">
        <v>46</v>
      </c>
      <c r="M23" s="61"/>
    </row>
    <row r="24" spans="2:13" ht="14.25">
      <c r="B24" s="60"/>
      <c r="C24" s="69"/>
      <c r="D24" s="5"/>
      <c r="E24" s="4"/>
      <c r="F24" s="4"/>
      <c r="G24" s="4"/>
      <c r="H24" s="4"/>
      <c r="I24" s="4"/>
      <c r="J24" s="4"/>
      <c r="K24" s="4"/>
      <c r="L24" s="116"/>
      <c r="M24" s="61"/>
    </row>
    <row r="25" spans="2:13" ht="14.25">
      <c r="B25" s="60"/>
      <c r="C25" s="69"/>
      <c r="D25" s="5"/>
      <c r="E25" s="4"/>
      <c r="F25" s="4"/>
      <c r="G25" s="4" t="s">
        <v>47</v>
      </c>
      <c r="H25" s="4"/>
      <c r="I25" s="4"/>
      <c r="J25" s="4"/>
      <c r="K25" s="4"/>
      <c r="L25" s="116" t="s">
        <v>47</v>
      </c>
      <c r="M25" s="61"/>
    </row>
    <row r="26" spans="2:13">
      <c r="B26" s="60"/>
      <c r="C26" s="70"/>
      <c r="D26" s="71"/>
      <c r="E26" s="71"/>
      <c r="F26" s="71"/>
      <c r="G26" s="71"/>
      <c r="H26" s="71"/>
      <c r="I26" s="71"/>
      <c r="J26" s="71"/>
      <c r="K26" s="71"/>
      <c r="L26" s="117"/>
      <c r="M26" s="61"/>
    </row>
    <row r="27" spans="2:13">
      <c r="B27" s="60"/>
      <c r="C27" s="7"/>
      <c r="D27" s="7"/>
      <c r="E27" s="7"/>
      <c r="F27" s="7"/>
      <c r="G27" s="7"/>
      <c r="H27" s="7"/>
      <c r="I27" s="7"/>
      <c r="J27" s="7"/>
      <c r="K27" s="7"/>
      <c r="L27" s="7"/>
      <c r="M27" s="61"/>
    </row>
    <row r="28" spans="2:13" ht="14.25" thickBot="1">
      <c r="B28" s="62"/>
      <c r="C28" s="63"/>
      <c r="D28" s="63"/>
      <c r="E28" s="63"/>
      <c r="F28" s="63"/>
      <c r="G28" s="63"/>
      <c r="H28" s="63"/>
      <c r="I28" s="63"/>
      <c r="J28" s="63"/>
      <c r="K28" s="63"/>
      <c r="L28" s="63"/>
      <c r="M28" s="64"/>
    </row>
  </sheetData>
  <mergeCells count="8">
    <mergeCell ref="C3:L3"/>
    <mergeCell ref="C18:L18"/>
    <mergeCell ref="C21:L21"/>
    <mergeCell ref="C19:L19"/>
    <mergeCell ref="E15:F15"/>
    <mergeCell ref="E16:F16"/>
    <mergeCell ref="C17:L17"/>
    <mergeCell ref="C20:L20"/>
  </mergeCells>
  <phoneticPr fontId="8" type="noConversion"/>
  <dataValidations count="2">
    <dataValidation type="list" allowBlank="1" showInputMessage="1" showErrorMessage="1" sqref="F10">
      <formula1>"TOP,三星,两星,一星"</formula1>
    </dataValidation>
    <dataValidation type="list" allowBlank="1" showInputMessage="1" showErrorMessage="1" sqref="I10">
      <formula1>"15,30,45,60,75,90,105,120"</formula1>
    </dataValidation>
  </dataValidations>
  <printOptions horizontalCentered="1" verticalCentered="1"/>
  <pageMargins left="0.19685039370078741" right="0.19685039370078741" top="0.74803149606299213" bottom="0.74803149606299213" header="0.31496062992125984" footer="0.31496062992125984"/>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BJ1418"/>
  <sheetViews>
    <sheetView zoomScaleNormal="100" zoomScaleSheetLayoutView="90" workbookViewId="0">
      <pane xSplit="7" ySplit="4" topLeftCell="J1391" activePane="bottomRight" state="frozen"/>
      <selection pane="topRight" activeCell="H1" sqref="H1"/>
      <selection pane="bottomLeft" activeCell="A5" sqref="A5"/>
      <selection pane="bottomRight" activeCell="A3" sqref="A3:A4"/>
    </sheetView>
  </sheetViews>
  <sheetFormatPr defaultColWidth="9" defaultRowHeight="20.100000000000001" customHeight="1"/>
  <cols>
    <col min="1" max="1" width="5.375" style="267" customWidth="1"/>
    <col min="2" max="2" width="11.625" style="990" bestFit="1" customWidth="1"/>
    <col min="3" max="3" width="18.375" style="267" customWidth="1"/>
    <col min="4" max="4" width="10.625" style="267" customWidth="1"/>
    <col min="5" max="5" width="12.625" style="267" customWidth="1"/>
    <col min="6" max="6" width="15.625" style="990" customWidth="1"/>
    <col min="7" max="7" width="40.625" style="991" customWidth="1"/>
    <col min="8" max="8" width="40.625" style="267" hidden="1" customWidth="1"/>
    <col min="9" max="9" width="9.875" style="990" hidden="1" customWidth="1"/>
    <col min="10" max="10" width="7.625" style="267" customWidth="1"/>
    <col min="11" max="11" width="7.625" style="991" customWidth="1"/>
    <col min="12" max="14" width="12.625" style="990" customWidth="1"/>
    <col min="15" max="15" width="12.625" style="990" hidden="1" customWidth="1"/>
    <col min="16" max="16" width="12.625" style="990" customWidth="1"/>
    <col min="17" max="17" width="80.875" style="992" customWidth="1"/>
    <col min="18" max="18" width="18.75" style="267" customWidth="1"/>
    <col min="19" max="19" width="18.75" style="993" customWidth="1"/>
    <col min="20" max="20" width="9" style="994" customWidth="1"/>
    <col min="21" max="21" width="10" style="995" customWidth="1"/>
    <col min="22" max="22" width="9" style="995" customWidth="1"/>
    <col min="23" max="23" width="9" style="996" customWidth="1"/>
    <col min="24" max="24" width="9" style="997" customWidth="1"/>
    <col min="25" max="25" width="9" style="998" customWidth="1"/>
    <col min="26" max="26" width="9" style="999" customWidth="1"/>
    <col min="27" max="27" width="14.25" style="990" customWidth="1"/>
    <col min="28" max="29" width="9.875" style="990" bestFit="1" customWidth="1"/>
    <col min="30" max="30" width="12.625" style="990" hidden="1" customWidth="1"/>
    <col min="31" max="31" width="12.625" style="990" customWidth="1"/>
    <col min="32" max="32" width="24.625" style="267" customWidth="1"/>
    <col min="33" max="35" width="8.625" style="267" customWidth="1"/>
    <col min="36" max="36" width="8.625" style="990" customWidth="1"/>
    <col min="37" max="37" width="24.625" style="991" customWidth="1"/>
    <col min="38" max="43" width="8.625" style="267" customWidth="1"/>
    <col min="44" max="47" width="8.625" style="990" customWidth="1"/>
    <col min="48" max="49" width="12.625" style="990" customWidth="1"/>
    <col min="50" max="51" width="12.625" style="267" customWidth="1"/>
    <col min="52" max="52" width="48.25" style="998" customWidth="1"/>
    <col min="53" max="53" width="31.375" style="267" customWidth="1"/>
    <col min="54" max="54" width="32.625" style="267" customWidth="1"/>
    <col min="55" max="59" width="31.375" style="267" customWidth="1"/>
    <col min="60" max="60" width="33" style="267" customWidth="1"/>
    <col min="61" max="61" width="43.5" style="267" customWidth="1"/>
    <col min="62" max="16384" width="9" style="267"/>
  </cols>
  <sheetData>
    <row r="1" spans="1:61" ht="73.5" customHeight="1">
      <c r="A1" s="12" t="s">
        <v>8987</v>
      </c>
      <c r="B1" s="255"/>
      <c r="C1" s="256"/>
      <c r="D1" s="257"/>
      <c r="E1" s="257"/>
      <c r="F1" s="258"/>
      <c r="G1" s="256"/>
      <c r="H1" s="257"/>
      <c r="I1" s="258"/>
      <c r="J1" s="257"/>
      <c r="K1" s="256"/>
      <c r="L1" s="258"/>
      <c r="M1" s="258"/>
      <c r="N1" s="258"/>
      <c r="O1" s="258"/>
      <c r="P1" s="258"/>
      <c r="Q1" s="259"/>
      <c r="R1" s="257"/>
      <c r="S1" s="260"/>
      <c r="T1" s="261"/>
      <c r="U1" s="262"/>
      <c r="V1" s="262"/>
      <c r="W1" s="261"/>
      <c r="X1" s="263"/>
      <c r="Y1" s="257"/>
      <c r="Z1" s="264"/>
      <c r="AA1" s="258"/>
      <c r="AB1" s="258"/>
      <c r="AC1" s="258"/>
      <c r="AD1" s="258"/>
      <c r="AE1" s="258"/>
      <c r="AF1" s="257"/>
      <c r="AG1" s="257"/>
      <c r="AH1" s="257"/>
      <c r="AI1" s="257"/>
      <c r="AJ1" s="258"/>
      <c r="AK1" s="256"/>
      <c r="AL1" s="257"/>
      <c r="AM1" s="257"/>
      <c r="AN1" s="257"/>
      <c r="AO1" s="257"/>
      <c r="AP1" s="257"/>
      <c r="AQ1" s="257"/>
      <c r="AR1" s="258"/>
      <c r="AS1" s="258"/>
      <c r="AT1" s="258"/>
      <c r="AU1" s="258"/>
      <c r="AV1" s="258"/>
      <c r="AW1" s="258"/>
      <c r="AX1" s="257"/>
      <c r="AY1" s="257"/>
      <c r="AZ1" s="257"/>
      <c r="BA1" s="257"/>
      <c r="BB1" s="265"/>
      <c r="BC1" s="265"/>
      <c r="BD1" s="265"/>
      <c r="BE1" s="265"/>
      <c r="BF1" s="265"/>
      <c r="BG1" s="265"/>
      <c r="BH1" s="265"/>
      <c r="BI1" s="266"/>
    </row>
    <row r="2" spans="1:61" ht="14.25">
      <c r="A2" s="268"/>
      <c r="B2" s="268"/>
      <c r="C2" s="268"/>
      <c r="D2" s="269"/>
      <c r="E2" s="269"/>
      <c r="F2" s="268"/>
      <c r="G2" s="269"/>
      <c r="H2" s="269"/>
      <c r="I2" s="268"/>
      <c r="J2" s="269"/>
      <c r="K2" s="269"/>
      <c r="L2" s="268"/>
      <c r="M2" s="268"/>
      <c r="N2" s="268"/>
      <c r="O2" s="268"/>
      <c r="P2" s="268"/>
      <c r="Q2" s="270"/>
      <c r="R2" s="269"/>
      <c r="S2" s="271"/>
      <c r="T2" s="272"/>
      <c r="U2" s="273"/>
      <c r="V2" s="273"/>
      <c r="W2" s="272"/>
      <c r="X2" s="274"/>
      <c r="Y2" s="275"/>
      <c r="Z2" s="276"/>
      <c r="AA2" s="277"/>
      <c r="AB2" s="277"/>
      <c r="AC2" s="277"/>
      <c r="AD2" s="268"/>
      <c r="AE2" s="278"/>
      <c r="AF2" s="268"/>
      <c r="AG2" s="269"/>
      <c r="AH2" s="269"/>
      <c r="AI2" s="269"/>
      <c r="AJ2" s="268"/>
      <c r="AK2" s="269"/>
      <c r="AL2" s="269"/>
      <c r="AM2" s="269"/>
      <c r="AN2" s="269"/>
      <c r="AO2" s="269"/>
      <c r="AP2" s="269"/>
      <c r="AQ2" s="269"/>
      <c r="AR2" s="268"/>
      <c r="AS2" s="268"/>
      <c r="AT2" s="268"/>
      <c r="AU2" s="268"/>
      <c r="AV2" s="268"/>
      <c r="AW2" s="268"/>
      <c r="AX2" s="269"/>
      <c r="AY2" s="279"/>
      <c r="AZ2" s="280"/>
      <c r="BA2" s="279"/>
      <c r="BB2" s="279"/>
      <c r="BC2" s="279"/>
      <c r="BD2" s="279"/>
      <c r="BE2" s="279"/>
      <c r="BF2" s="279"/>
      <c r="BG2" s="279"/>
      <c r="BH2" s="279"/>
      <c r="BI2" s="281"/>
    </row>
    <row r="3" spans="1:61" ht="14.25" customHeight="1">
      <c r="A3" s="1138" t="s">
        <v>0</v>
      </c>
      <c r="B3" s="1139" t="s">
        <v>4613</v>
      </c>
      <c r="C3" s="1138" t="s">
        <v>1283</v>
      </c>
      <c r="D3" s="1138" t="s">
        <v>1</v>
      </c>
      <c r="E3" s="1138" t="s">
        <v>3756</v>
      </c>
      <c r="F3" s="1138" t="s">
        <v>74</v>
      </c>
      <c r="G3" s="1138" t="s">
        <v>4186</v>
      </c>
      <c r="H3" s="1138" t="s">
        <v>4615</v>
      </c>
      <c r="I3" s="1138" t="s">
        <v>2579</v>
      </c>
      <c r="J3" s="1138" t="s">
        <v>75</v>
      </c>
      <c r="K3" s="1138" t="s">
        <v>4614</v>
      </c>
      <c r="L3" s="1137" t="s">
        <v>8696</v>
      </c>
      <c r="M3" s="1142" t="s">
        <v>6490</v>
      </c>
      <c r="N3" s="1143"/>
      <c r="O3" s="1138" t="s">
        <v>4938</v>
      </c>
      <c r="P3" s="1138" t="s">
        <v>4939</v>
      </c>
      <c r="Q3" s="1144" t="s">
        <v>76</v>
      </c>
      <c r="R3" s="1138" t="s">
        <v>77</v>
      </c>
      <c r="S3" s="1148" t="s">
        <v>7158</v>
      </c>
      <c r="T3" s="1145" t="s">
        <v>8710</v>
      </c>
      <c r="U3" s="1146" t="s">
        <v>8709</v>
      </c>
      <c r="V3" s="1146" t="s">
        <v>8711</v>
      </c>
      <c r="W3" s="1145" t="s">
        <v>1284</v>
      </c>
      <c r="X3" s="1147" t="s">
        <v>78</v>
      </c>
      <c r="Y3" s="1138" t="s">
        <v>79</v>
      </c>
      <c r="Z3" s="1141" t="s">
        <v>80</v>
      </c>
      <c r="AA3" s="1150" t="s">
        <v>6491</v>
      </c>
      <c r="AB3" s="1151" t="s">
        <v>6490</v>
      </c>
      <c r="AC3" s="1151"/>
      <c r="AD3" s="1150" t="s">
        <v>4940</v>
      </c>
      <c r="AE3" s="1150" t="s">
        <v>4941</v>
      </c>
      <c r="AF3" s="1150" t="s">
        <v>81</v>
      </c>
      <c r="AG3" s="1150" t="s">
        <v>4676</v>
      </c>
      <c r="AH3" s="1150" t="s">
        <v>4677</v>
      </c>
      <c r="AI3" s="1150" t="s">
        <v>4678</v>
      </c>
      <c r="AJ3" s="1150" t="s">
        <v>4679</v>
      </c>
      <c r="AK3" s="1150" t="s">
        <v>4680</v>
      </c>
      <c r="AL3" s="1150" t="s">
        <v>4681</v>
      </c>
      <c r="AM3" s="1150" t="s">
        <v>4682</v>
      </c>
      <c r="AN3" s="1150" t="s">
        <v>4683</v>
      </c>
      <c r="AO3" s="1150" t="s">
        <v>4684</v>
      </c>
      <c r="AP3" s="1150" t="s">
        <v>4685</v>
      </c>
      <c r="AQ3" s="1150" t="s">
        <v>4686</v>
      </c>
      <c r="AR3" s="1150" t="s">
        <v>4687</v>
      </c>
      <c r="AS3" s="1150" t="s">
        <v>4688</v>
      </c>
      <c r="AT3" s="1150" t="s">
        <v>4689</v>
      </c>
      <c r="AU3" s="1150" t="s">
        <v>4690</v>
      </c>
      <c r="AV3" s="1150" t="s">
        <v>4942</v>
      </c>
      <c r="AW3" s="1150" t="s">
        <v>4943</v>
      </c>
      <c r="AX3" s="1150" t="s">
        <v>4945</v>
      </c>
      <c r="AY3" s="1150" t="s">
        <v>4944</v>
      </c>
      <c r="AZ3" s="1138" t="s">
        <v>82</v>
      </c>
      <c r="BA3" s="1138" t="s">
        <v>83</v>
      </c>
      <c r="BB3" s="1138" t="s">
        <v>84</v>
      </c>
      <c r="BC3" s="1138" t="s">
        <v>85</v>
      </c>
      <c r="BD3" s="1138" t="s">
        <v>86</v>
      </c>
      <c r="BE3" s="1138" t="s">
        <v>87</v>
      </c>
      <c r="BF3" s="1138" t="s">
        <v>88</v>
      </c>
      <c r="BG3" s="1138" t="s">
        <v>89</v>
      </c>
      <c r="BH3" s="1138" t="s">
        <v>90</v>
      </c>
      <c r="BI3" s="1152" t="s">
        <v>91</v>
      </c>
    </row>
    <row r="4" spans="1:61" s="284" customFormat="1" ht="28.5">
      <c r="A4" s="1138"/>
      <c r="B4" s="1140"/>
      <c r="C4" s="1138"/>
      <c r="D4" s="1138"/>
      <c r="E4" s="1138"/>
      <c r="F4" s="1138"/>
      <c r="G4" s="1138"/>
      <c r="H4" s="1138"/>
      <c r="I4" s="1138"/>
      <c r="J4" s="1138"/>
      <c r="K4" s="1138"/>
      <c r="L4" s="1138"/>
      <c r="M4" s="282" t="s">
        <v>5434</v>
      </c>
      <c r="N4" s="282" t="s">
        <v>5435</v>
      </c>
      <c r="O4" s="1138"/>
      <c r="P4" s="1138"/>
      <c r="Q4" s="1144"/>
      <c r="R4" s="1138"/>
      <c r="S4" s="1149"/>
      <c r="T4" s="1145"/>
      <c r="U4" s="1146"/>
      <c r="V4" s="1146"/>
      <c r="W4" s="1145"/>
      <c r="X4" s="1147"/>
      <c r="Y4" s="1138"/>
      <c r="Z4" s="1141"/>
      <c r="AA4" s="1150"/>
      <c r="AB4" s="283" t="s">
        <v>5436</v>
      </c>
      <c r="AC4" s="283" t="s">
        <v>5437</v>
      </c>
      <c r="AD4" s="1150"/>
      <c r="AE4" s="1150"/>
      <c r="AF4" s="1150"/>
      <c r="AG4" s="1150"/>
      <c r="AH4" s="1150"/>
      <c r="AI4" s="1150"/>
      <c r="AJ4" s="1150"/>
      <c r="AK4" s="1150"/>
      <c r="AL4" s="1150"/>
      <c r="AM4" s="1150"/>
      <c r="AN4" s="1150"/>
      <c r="AO4" s="1150"/>
      <c r="AP4" s="1150"/>
      <c r="AQ4" s="1150"/>
      <c r="AR4" s="1150"/>
      <c r="AS4" s="1150"/>
      <c r="AT4" s="1150"/>
      <c r="AU4" s="1150"/>
      <c r="AV4" s="1150"/>
      <c r="AW4" s="1150"/>
      <c r="AX4" s="1150"/>
      <c r="AY4" s="1150"/>
      <c r="AZ4" s="1138"/>
      <c r="BA4" s="1138"/>
      <c r="BB4" s="1138"/>
      <c r="BC4" s="1138"/>
      <c r="BD4" s="1138"/>
      <c r="BE4" s="1138"/>
      <c r="BF4" s="1138"/>
      <c r="BG4" s="1138"/>
      <c r="BH4" s="1138"/>
      <c r="BI4" s="1152"/>
    </row>
    <row r="5" spans="1:61" s="314" customFormat="1" ht="19.899999999999999" customHeight="1">
      <c r="A5" s="1026">
        <v>1</v>
      </c>
      <c r="B5" s="285" t="s">
        <v>3268</v>
      </c>
      <c r="C5" s="286" t="s">
        <v>4</v>
      </c>
      <c r="D5" s="287" t="s">
        <v>4</v>
      </c>
      <c r="E5" s="287" t="s">
        <v>92</v>
      </c>
      <c r="F5" s="288" t="s">
        <v>93</v>
      </c>
      <c r="G5" s="289" t="s">
        <v>822</v>
      </c>
      <c r="H5" s="289" t="s">
        <v>1285</v>
      </c>
      <c r="I5" s="290">
        <v>11059401</v>
      </c>
      <c r="J5" s="291" t="s">
        <v>94</v>
      </c>
      <c r="K5" s="289"/>
      <c r="L5" s="292" t="s">
        <v>95</v>
      </c>
      <c r="M5" s="292" t="s">
        <v>95</v>
      </c>
      <c r="N5" s="293"/>
      <c r="O5" s="292" t="s">
        <v>95</v>
      </c>
      <c r="P5" s="292" t="s">
        <v>95</v>
      </c>
      <c r="Q5" s="294"/>
      <c r="R5" s="295" t="s">
        <v>96</v>
      </c>
      <c r="S5" s="296">
        <v>40381</v>
      </c>
      <c r="T5" s="297">
        <f t="shared" ref="T5:T35" si="0">VLOOKUP(I5,单月票房,2,0)</f>
        <v>18</v>
      </c>
      <c r="U5" s="298">
        <f t="shared" ref="U5:U35" si="1">VLOOKUP(I5,单月票房,3,0)</f>
        <v>380.87242000000003</v>
      </c>
      <c r="V5" s="298">
        <f t="shared" ref="V5:V35" si="2">VLOOKUP(I5,单月票房,4,0)</f>
        <v>8.3961000000000006</v>
      </c>
      <c r="W5" s="299">
        <f t="shared" ref="W5:W35" si="3">(V5*10000)/Y5</f>
        <v>4198.05</v>
      </c>
      <c r="X5" s="300">
        <f t="shared" ref="X5:X35" si="4">VLOOKUP(I5,单月票房,5,0)</f>
        <v>45</v>
      </c>
      <c r="Y5" s="301">
        <v>20</v>
      </c>
      <c r="Z5" s="302">
        <v>1735</v>
      </c>
      <c r="AA5" s="303">
        <v>20</v>
      </c>
      <c r="AB5" s="303">
        <v>20</v>
      </c>
      <c r="AC5" s="304">
        <v>0</v>
      </c>
      <c r="AD5" s="303">
        <v>20</v>
      </c>
      <c r="AE5" s="305">
        <v>20</v>
      </c>
      <c r="AF5" s="306" t="s">
        <v>7278</v>
      </c>
      <c r="AG5" s="307"/>
      <c r="AH5" s="307"/>
      <c r="AI5" s="307"/>
      <c r="AJ5" s="307">
        <v>8</v>
      </c>
      <c r="AK5" s="308" t="s">
        <v>4692</v>
      </c>
      <c r="AL5" s="307"/>
      <c r="AM5" s="307" t="s">
        <v>4691</v>
      </c>
      <c r="AN5" s="307"/>
      <c r="AO5" s="307" t="s">
        <v>4691</v>
      </c>
      <c r="AP5" s="307"/>
      <c r="AQ5" s="307" t="s">
        <v>4691</v>
      </c>
      <c r="AR5" s="307">
        <v>1</v>
      </c>
      <c r="AS5" s="307">
        <v>17</v>
      </c>
      <c r="AT5" s="307"/>
      <c r="AU5" s="307" t="s">
        <v>4691</v>
      </c>
      <c r="AV5" s="307">
        <f t="shared" ref="AV5:AV35" si="5">AD5*6*0.5*12</f>
        <v>720</v>
      </c>
      <c r="AW5" s="309">
        <f t="shared" ref="AW5:AW35" si="6">AD5*6*0.35*12</f>
        <v>504</v>
      </c>
      <c r="AX5" s="309">
        <f t="shared" ref="AX5:AX35" si="7">AD5*6*0.25*10</f>
        <v>300</v>
      </c>
      <c r="AY5" s="309">
        <f t="shared" ref="AY5:AY35" si="8">AD5*6*0.15*10</f>
        <v>180</v>
      </c>
      <c r="AZ5" s="310" t="s">
        <v>98</v>
      </c>
      <c r="BA5" s="311" t="s">
        <v>99</v>
      </c>
      <c r="BB5" s="311" t="s">
        <v>100</v>
      </c>
      <c r="BC5" s="308" t="s">
        <v>101</v>
      </c>
      <c r="BD5" s="308" t="s">
        <v>102</v>
      </c>
      <c r="BE5" s="308" t="s">
        <v>103</v>
      </c>
      <c r="BF5" s="312" t="s">
        <v>102</v>
      </c>
      <c r="BG5" s="312"/>
      <c r="BH5" s="312" t="s">
        <v>104</v>
      </c>
      <c r="BI5" s="313" t="s">
        <v>105</v>
      </c>
    </row>
    <row r="6" spans="1:61" s="314" customFormat="1" ht="19.899999999999999" customHeight="1">
      <c r="A6" s="1026">
        <v>2</v>
      </c>
      <c r="B6" s="285" t="s">
        <v>3269</v>
      </c>
      <c r="C6" s="286" t="s">
        <v>4</v>
      </c>
      <c r="D6" s="287" t="s">
        <v>4</v>
      </c>
      <c r="E6" s="287" t="s">
        <v>113</v>
      </c>
      <c r="F6" s="288" t="s">
        <v>114</v>
      </c>
      <c r="G6" s="289" t="s">
        <v>6463</v>
      </c>
      <c r="H6" s="308" t="s">
        <v>4355</v>
      </c>
      <c r="I6" s="290">
        <v>11088801</v>
      </c>
      <c r="J6" s="291" t="s">
        <v>94</v>
      </c>
      <c r="K6" s="308"/>
      <c r="L6" s="292" t="s">
        <v>95</v>
      </c>
      <c r="M6" s="293"/>
      <c r="N6" s="292" t="s">
        <v>95</v>
      </c>
      <c r="O6" s="292" t="s">
        <v>95</v>
      </c>
      <c r="P6" s="292" t="s">
        <v>95</v>
      </c>
      <c r="Q6" s="1011" t="s">
        <v>1286</v>
      </c>
      <c r="R6" s="295" t="s">
        <v>115</v>
      </c>
      <c r="S6" s="296">
        <v>40494</v>
      </c>
      <c r="T6" s="297">
        <f t="shared" si="0"/>
        <v>30</v>
      </c>
      <c r="U6" s="298">
        <f t="shared" si="1"/>
        <v>320.37914999999998</v>
      </c>
      <c r="V6" s="298">
        <f t="shared" si="2"/>
        <v>5.9423000000000004</v>
      </c>
      <c r="W6" s="299">
        <f t="shared" si="3"/>
        <v>5942.3</v>
      </c>
      <c r="X6" s="300">
        <f t="shared" si="4"/>
        <v>54</v>
      </c>
      <c r="Y6" s="301">
        <v>10</v>
      </c>
      <c r="Z6" s="315">
        <v>1236</v>
      </c>
      <c r="AA6" s="291">
        <v>10</v>
      </c>
      <c r="AB6" s="304">
        <v>0</v>
      </c>
      <c r="AC6" s="291">
        <v>10</v>
      </c>
      <c r="AD6" s="291">
        <v>10</v>
      </c>
      <c r="AE6" s="291">
        <v>10</v>
      </c>
      <c r="AF6" s="306" t="s">
        <v>7277</v>
      </c>
      <c r="AG6" s="307"/>
      <c r="AH6" s="307"/>
      <c r="AI6" s="307"/>
      <c r="AJ6" s="307">
        <v>5</v>
      </c>
      <c r="AK6" s="308" t="s">
        <v>4696</v>
      </c>
      <c r="AL6" s="307"/>
      <c r="AM6" s="307" t="s">
        <v>4691</v>
      </c>
      <c r="AN6" s="307"/>
      <c r="AO6" s="307" t="s">
        <v>4691</v>
      </c>
      <c r="AP6" s="307"/>
      <c r="AQ6" s="307" t="s">
        <v>4691</v>
      </c>
      <c r="AR6" s="307" t="s">
        <v>4691</v>
      </c>
      <c r="AS6" s="307" t="s">
        <v>4691</v>
      </c>
      <c r="AT6" s="307"/>
      <c r="AU6" s="307" t="s">
        <v>4691</v>
      </c>
      <c r="AV6" s="307">
        <f t="shared" si="5"/>
        <v>360</v>
      </c>
      <c r="AW6" s="309">
        <f t="shared" si="6"/>
        <v>252</v>
      </c>
      <c r="AX6" s="309">
        <f t="shared" si="7"/>
        <v>150</v>
      </c>
      <c r="AY6" s="309">
        <f t="shared" si="8"/>
        <v>90</v>
      </c>
      <c r="AZ6" s="316" t="s">
        <v>116</v>
      </c>
      <c r="BA6" s="317" t="s">
        <v>117</v>
      </c>
      <c r="BB6" s="317" t="s">
        <v>118</v>
      </c>
      <c r="BC6" s="317" t="s">
        <v>119</v>
      </c>
      <c r="BD6" s="317" t="s">
        <v>102</v>
      </c>
      <c r="BE6" s="317" t="s">
        <v>120</v>
      </c>
      <c r="BF6" s="318" t="s">
        <v>121</v>
      </c>
      <c r="BG6" s="318" t="s">
        <v>122</v>
      </c>
      <c r="BH6" s="318" t="s">
        <v>123</v>
      </c>
      <c r="BI6" s="319" t="s">
        <v>124</v>
      </c>
    </row>
    <row r="7" spans="1:61" s="314" customFormat="1" ht="19.899999999999999" customHeight="1">
      <c r="A7" s="1026">
        <v>3</v>
      </c>
      <c r="B7" s="285" t="s">
        <v>3270</v>
      </c>
      <c r="C7" s="286" t="s">
        <v>4</v>
      </c>
      <c r="D7" s="287" t="s">
        <v>4</v>
      </c>
      <c r="E7" s="287" t="s">
        <v>127</v>
      </c>
      <c r="F7" s="288" t="s">
        <v>128</v>
      </c>
      <c r="G7" s="289" t="s">
        <v>994</v>
      </c>
      <c r="H7" s="308" t="s">
        <v>1287</v>
      </c>
      <c r="I7" s="290">
        <v>11010201</v>
      </c>
      <c r="J7" s="291" t="s">
        <v>94</v>
      </c>
      <c r="K7" s="308"/>
      <c r="L7" s="292" t="s">
        <v>95</v>
      </c>
      <c r="M7" s="292" t="s">
        <v>95</v>
      </c>
      <c r="N7" s="293"/>
      <c r="O7" s="292" t="s">
        <v>95</v>
      </c>
      <c r="P7" s="292" t="s">
        <v>95</v>
      </c>
      <c r="Q7" s="320"/>
      <c r="R7" s="295" t="s">
        <v>96</v>
      </c>
      <c r="S7" s="296">
        <v>37820</v>
      </c>
      <c r="T7" s="297">
        <f t="shared" si="0"/>
        <v>151</v>
      </c>
      <c r="U7" s="298">
        <f t="shared" si="1"/>
        <v>81.950400000000002</v>
      </c>
      <c r="V7" s="298">
        <f t="shared" si="2"/>
        <v>1.9255</v>
      </c>
      <c r="W7" s="299">
        <f t="shared" si="3"/>
        <v>4813.75</v>
      </c>
      <c r="X7" s="300">
        <f t="shared" si="4"/>
        <v>43</v>
      </c>
      <c r="Y7" s="301">
        <v>4</v>
      </c>
      <c r="Z7" s="315">
        <v>374</v>
      </c>
      <c r="AA7" s="291">
        <v>4</v>
      </c>
      <c r="AB7" s="291">
        <v>4</v>
      </c>
      <c r="AC7" s="304">
        <v>0</v>
      </c>
      <c r="AD7" s="321">
        <v>4</v>
      </c>
      <c r="AE7" s="291">
        <v>4</v>
      </c>
      <c r="AF7" s="306" t="s">
        <v>4697</v>
      </c>
      <c r="AG7" s="307" t="s">
        <v>4691</v>
      </c>
      <c r="AH7" s="307" t="s">
        <v>4691</v>
      </c>
      <c r="AI7" s="307" t="s">
        <v>4691</v>
      </c>
      <c r="AJ7" s="307">
        <v>3</v>
      </c>
      <c r="AK7" s="308" t="s">
        <v>4698</v>
      </c>
      <c r="AL7" s="307" t="s">
        <v>4691</v>
      </c>
      <c r="AM7" s="307" t="s">
        <v>4691</v>
      </c>
      <c r="AN7" s="307" t="s">
        <v>4691</v>
      </c>
      <c r="AO7" s="307" t="s">
        <v>4691</v>
      </c>
      <c r="AP7" s="307" t="s">
        <v>4691</v>
      </c>
      <c r="AQ7" s="307" t="s">
        <v>4691</v>
      </c>
      <c r="AR7" s="307">
        <v>1</v>
      </c>
      <c r="AS7" s="307">
        <v>1</v>
      </c>
      <c r="AT7" s="307" t="s">
        <v>4691</v>
      </c>
      <c r="AU7" s="307" t="s">
        <v>4691</v>
      </c>
      <c r="AV7" s="307">
        <f t="shared" si="5"/>
        <v>144</v>
      </c>
      <c r="AW7" s="309">
        <f t="shared" si="6"/>
        <v>100.79999999999998</v>
      </c>
      <c r="AX7" s="309">
        <f t="shared" si="7"/>
        <v>60</v>
      </c>
      <c r="AY7" s="309">
        <f t="shared" si="8"/>
        <v>36</v>
      </c>
      <c r="AZ7" s="310" t="s">
        <v>129</v>
      </c>
      <c r="BA7" s="311" t="s">
        <v>130</v>
      </c>
      <c r="BB7" s="311" t="s">
        <v>131</v>
      </c>
      <c r="BC7" s="311" t="s">
        <v>132</v>
      </c>
      <c r="BD7" s="311"/>
      <c r="BE7" s="311"/>
      <c r="BF7" s="322" t="s">
        <v>133</v>
      </c>
      <c r="BG7" s="322" t="s">
        <v>134</v>
      </c>
      <c r="BH7" s="322" t="s">
        <v>135</v>
      </c>
      <c r="BI7" s="323" t="s">
        <v>136</v>
      </c>
    </row>
    <row r="8" spans="1:61" s="314" customFormat="1" ht="19.899999999999999" customHeight="1">
      <c r="A8" s="1026">
        <v>4</v>
      </c>
      <c r="B8" s="285" t="s">
        <v>3271</v>
      </c>
      <c r="C8" s="286" t="s">
        <v>4</v>
      </c>
      <c r="D8" s="287" t="s">
        <v>4</v>
      </c>
      <c r="E8" s="287" t="s">
        <v>92</v>
      </c>
      <c r="F8" s="307" t="s">
        <v>138</v>
      </c>
      <c r="G8" s="289" t="s">
        <v>860</v>
      </c>
      <c r="H8" s="308" t="s">
        <v>1288</v>
      </c>
      <c r="I8" s="290">
        <v>11050101</v>
      </c>
      <c r="J8" s="291" t="s">
        <v>94</v>
      </c>
      <c r="K8" s="308"/>
      <c r="L8" s="292" t="s">
        <v>95</v>
      </c>
      <c r="M8" s="292" t="s">
        <v>95</v>
      </c>
      <c r="N8" s="293"/>
      <c r="O8" s="292" t="s">
        <v>95</v>
      </c>
      <c r="P8" s="292" t="s">
        <v>95</v>
      </c>
      <c r="Q8" s="320"/>
      <c r="R8" s="295" t="s">
        <v>96</v>
      </c>
      <c r="S8" s="296">
        <v>37943</v>
      </c>
      <c r="T8" s="297">
        <f t="shared" si="0"/>
        <v>105</v>
      </c>
      <c r="U8" s="298">
        <f t="shared" si="1"/>
        <v>150.01769999999999</v>
      </c>
      <c r="V8" s="298">
        <f t="shared" si="2"/>
        <v>4.2285000000000004</v>
      </c>
      <c r="W8" s="299">
        <f t="shared" si="3"/>
        <v>4228.5000000000009</v>
      </c>
      <c r="X8" s="300">
        <f t="shared" si="4"/>
        <v>35</v>
      </c>
      <c r="Y8" s="324">
        <v>10</v>
      </c>
      <c r="Z8" s="315">
        <v>1034</v>
      </c>
      <c r="AA8" s="304">
        <v>10</v>
      </c>
      <c r="AB8" s="304">
        <v>10</v>
      </c>
      <c r="AC8" s="304">
        <v>0</v>
      </c>
      <c r="AD8" s="325">
        <v>10</v>
      </c>
      <c r="AE8" s="304">
        <v>10</v>
      </c>
      <c r="AF8" s="306" t="s">
        <v>4695</v>
      </c>
      <c r="AG8" s="307"/>
      <c r="AH8" s="307"/>
      <c r="AI8" s="307"/>
      <c r="AJ8" s="307">
        <v>8</v>
      </c>
      <c r="AK8" s="308" t="s">
        <v>4699</v>
      </c>
      <c r="AL8" s="307"/>
      <c r="AM8" s="307" t="s">
        <v>4691</v>
      </c>
      <c r="AN8" s="307"/>
      <c r="AO8" s="307" t="s">
        <v>4691</v>
      </c>
      <c r="AP8" s="307"/>
      <c r="AQ8" s="307" t="s">
        <v>4691</v>
      </c>
      <c r="AR8" s="307" t="s">
        <v>4691</v>
      </c>
      <c r="AS8" s="307" t="s">
        <v>4691</v>
      </c>
      <c r="AT8" s="307"/>
      <c r="AU8" s="307" t="s">
        <v>4691</v>
      </c>
      <c r="AV8" s="307">
        <f t="shared" si="5"/>
        <v>360</v>
      </c>
      <c r="AW8" s="309">
        <f t="shared" si="6"/>
        <v>252</v>
      </c>
      <c r="AX8" s="309">
        <f t="shared" si="7"/>
        <v>150</v>
      </c>
      <c r="AY8" s="309">
        <f t="shared" si="8"/>
        <v>90</v>
      </c>
      <c r="AZ8" s="326" t="s">
        <v>139</v>
      </c>
      <c r="BA8" s="311" t="s">
        <v>140</v>
      </c>
      <c r="BB8" s="311" t="s">
        <v>141</v>
      </c>
      <c r="BC8" s="308" t="s">
        <v>142</v>
      </c>
      <c r="BD8" s="308" t="s">
        <v>102</v>
      </c>
      <c r="BE8" s="308" t="s">
        <v>143</v>
      </c>
      <c r="BF8" s="312" t="s">
        <v>112</v>
      </c>
      <c r="BG8" s="312"/>
      <c r="BH8" s="312" t="s">
        <v>144</v>
      </c>
      <c r="BI8" s="313" t="s">
        <v>145</v>
      </c>
    </row>
    <row r="9" spans="1:61" s="314" customFormat="1" ht="19.899999999999999" customHeight="1">
      <c r="A9" s="1026">
        <v>5</v>
      </c>
      <c r="B9" s="285" t="s">
        <v>3272</v>
      </c>
      <c r="C9" s="286" t="s">
        <v>4</v>
      </c>
      <c r="D9" s="287" t="s">
        <v>1289</v>
      </c>
      <c r="E9" s="287" t="s">
        <v>92</v>
      </c>
      <c r="F9" s="288" t="s">
        <v>146</v>
      </c>
      <c r="G9" s="289" t="s">
        <v>985</v>
      </c>
      <c r="H9" s="308" t="s">
        <v>1290</v>
      </c>
      <c r="I9" s="290">
        <v>11058301</v>
      </c>
      <c r="J9" s="291" t="s">
        <v>94</v>
      </c>
      <c r="K9" s="308"/>
      <c r="L9" s="292" t="s">
        <v>95</v>
      </c>
      <c r="M9" s="293"/>
      <c r="N9" s="292" t="s">
        <v>95</v>
      </c>
      <c r="O9" s="292" t="s">
        <v>95</v>
      </c>
      <c r="P9" s="292" t="s">
        <v>95</v>
      </c>
      <c r="Q9" s="320"/>
      <c r="R9" s="295" t="s">
        <v>147</v>
      </c>
      <c r="S9" s="296">
        <v>40796</v>
      </c>
      <c r="T9" s="297">
        <f t="shared" si="0"/>
        <v>126</v>
      </c>
      <c r="U9" s="298">
        <f t="shared" si="1"/>
        <v>112.6236</v>
      </c>
      <c r="V9" s="298">
        <f t="shared" si="2"/>
        <v>2.8172999999999999</v>
      </c>
      <c r="W9" s="299">
        <f t="shared" si="3"/>
        <v>4695.5</v>
      </c>
      <c r="X9" s="300">
        <f t="shared" si="4"/>
        <v>40</v>
      </c>
      <c r="Y9" s="324">
        <v>6</v>
      </c>
      <c r="Z9" s="315">
        <v>627</v>
      </c>
      <c r="AA9" s="304">
        <v>6</v>
      </c>
      <c r="AB9" s="304">
        <v>0</v>
      </c>
      <c r="AC9" s="304">
        <v>6</v>
      </c>
      <c r="AD9" s="325">
        <v>6</v>
      </c>
      <c r="AE9" s="304">
        <v>6</v>
      </c>
      <c r="AF9" s="306" t="s">
        <v>4700</v>
      </c>
      <c r="AG9" s="307"/>
      <c r="AH9" s="307"/>
      <c r="AI9" s="307"/>
      <c r="AJ9" s="307">
        <v>4</v>
      </c>
      <c r="AK9" s="308" t="s">
        <v>4701</v>
      </c>
      <c r="AL9" s="307"/>
      <c r="AM9" s="307" t="s">
        <v>4691</v>
      </c>
      <c r="AN9" s="307"/>
      <c r="AO9" s="307" t="s">
        <v>4691</v>
      </c>
      <c r="AP9" s="307"/>
      <c r="AQ9" s="307" t="s">
        <v>4691</v>
      </c>
      <c r="AR9" s="307" t="s">
        <v>4691</v>
      </c>
      <c r="AS9" s="307" t="s">
        <v>4691</v>
      </c>
      <c r="AT9" s="307"/>
      <c r="AU9" s="307" t="s">
        <v>4691</v>
      </c>
      <c r="AV9" s="307">
        <f t="shared" si="5"/>
        <v>216</v>
      </c>
      <c r="AW9" s="309">
        <f t="shared" si="6"/>
        <v>151.19999999999999</v>
      </c>
      <c r="AX9" s="309">
        <f t="shared" si="7"/>
        <v>90</v>
      </c>
      <c r="AY9" s="309">
        <f t="shared" si="8"/>
        <v>53.999999999999993</v>
      </c>
      <c r="AZ9" s="326" t="s">
        <v>148</v>
      </c>
      <c r="BA9" s="311" t="s">
        <v>149</v>
      </c>
      <c r="BB9" s="311" t="s">
        <v>150</v>
      </c>
      <c r="BC9" s="308" t="s">
        <v>151</v>
      </c>
      <c r="BD9" s="308"/>
      <c r="BE9" s="308" t="s">
        <v>152</v>
      </c>
      <c r="BF9" s="312"/>
      <c r="BG9" s="312"/>
      <c r="BH9" s="312" t="s">
        <v>153</v>
      </c>
      <c r="BI9" s="313" t="s">
        <v>154</v>
      </c>
    </row>
    <row r="10" spans="1:61" s="314" customFormat="1" ht="19.899999999999999" customHeight="1">
      <c r="A10" s="1026">
        <v>6</v>
      </c>
      <c r="B10" s="285" t="s">
        <v>3273</v>
      </c>
      <c r="C10" s="286" t="s">
        <v>4</v>
      </c>
      <c r="D10" s="287" t="s">
        <v>4</v>
      </c>
      <c r="E10" s="287" t="s">
        <v>92</v>
      </c>
      <c r="F10" s="288" t="s">
        <v>137</v>
      </c>
      <c r="G10" s="289" t="s">
        <v>1158</v>
      </c>
      <c r="H10" s="308" t="s">
        <v>1158</v>
      </c>
      <c r="I10" s="290">
        <v>11058701</v>
      </c>
      <c r="J10" s="291" t="s">
        <v>94</v>
      </c>
      <c r="K10" s="308"/>
      <c r="L10" s="292" t="s">
        <v>95</v>
      </c>
      <c r="M10" s="292" t="s">
        <v>95</v>
      </c>
      <c r="N10" s="293"/>
      <c r="O10" s="292" t="s">
        <v>95</v>
      </c>
      <c r="P10" s="292" t="s">
        <v>95</v>
      </c>
      <c r="Q10" s="327"/>
      <c r="R10" s="295" t="s">
        <v>96</v>
      </c>
      <c r="S10" s="296">
        <v>40957</v>
      </c>
      <c r="T10" s="297">
        <f t="shared" si="0"/>
        <v>164</v>
      </c>
      <c r="U10" s="298">
        <f t="shared" si="1"/>
        <v>61.365900000000003</v>
      </c>
      <c r="V10" s="298">
        <f t="shared" si="2"/>
        <v>1.7521</v>
      </c>
      <c r="W10" s="299">
        <f t="shared" si="3"/>
        <v>2920.1666666666665</v>
      </c>
      <c r="X10" s="300">
        <f t="shared" si="4"/>
        <v>35</v>
      </c>
      <c r="Y10" s="324">
        <v>6</v>
      </c>
      <c r="Z10" s="315">
        <v>525</v>
      </c>
      <c r="AA10" s="304">
        <v>6</v>
      </c>
      <c r="AB10" s="304">
        <v>6</v>
      </c>
      <c r="AC10" s="304">
        <v>0</v>
      </c>
      <c r="AD10" s="325">
        <v>6</v>
      </c>
      <c r="AE10" s="304">
        <v>6</v>
      </c>
      <c r="AF10" s="306" t="s">
        <v>4694</v>
      </c>
      <c r="AG10" s="307"/>
      <c r="AH10" s="307"/>
      <c r="AI10" s="307"/>
      <c r="AJ10" s="307">
        <v>2</v>
      </c>
      <c r="AK10" s="308" t="s">
        <v>4702</v>
      </c>
      <c r="AL10" s="307"/>
      <c r="AM10" s="307" t="s">
        <v>4691</v>
      </c>
      <c r="AN10" s="307"/>
      <c r="AO10" s="307" t="s">
        <v>4691</v>
      </c>
      <c r="AP10" s="307"/>
      <c r="AQ10" s="307" t="s">
        <v>4691</v>
      </c>
      <c r="AR10" s="307" t="s">
        <v>4691</v>
      </c>
      <c r="AS10" s="307" t="s">
        <v>4691</v>
      </c>
      <c r="AT10" s="307"/>
      <c r="AU10" s="307" t="s">
        <v>4691</v>
      </c>
      <c r="AV10" s="307">
        <f t="shared" si="5"/>
        <v>216</v>
      </c>
      <c r="AW10" s="309">
        <f t="shared" si="6"/>
        <v>151.19999999999999</v>
      </c>
      <c r="AX10" s="309">
        <f t="shared" si="7"/>
        <v>90</v>
      </c>
      <c r="AY10" s="309">
        <f t="shared" si="8"/>
        <v>53.999999999999993</v>
      </c>
      <c r="AZ10" s="326" t="s">
        <v>155</v>
      </c>
      <c r="BA10" s="311"/>
      <c r="BB10" s="311" t="s">
        <v>156</v>
      </c>
      <c r="BC10" s="311"/>
      <c r="BD10" s="311"/>
      <c r="BE10" s="311"/>
      <c r="BF10" s="322"/>
      <c r="BG10" s="322"/>
      <c r="BH10" s="322"/>
      <c r="BI10" s="322"/>
    </row>
    <row r="11" spans="1:61" s="314" customFormat="1" ht="19.899999999999999" customHeight="1">
      <c r="A11" s="1026">
        <v>7</v>
      </c>
      <c r="B11" s="285" t="s">
        <v>3274</v>
      </c>
      <c r="C11" s="286" t="s">
        <v>4</v>
      </c>
      <c r="D11" s="287" t="s">
        <v>4</v>
      </c>
      <c r="E11" s="287" t="s">
        <v>157</v>
      </c>
      <c r="F11" s="288" t="s">
        <v>137</v>
      </c>
      <c r="G11" s="289" t="s">
        <v>894</v>
      </c>
      <c r="H11" s="308" t="s">
        <v>4356</v>
      </c>
      <c r="I11" s="290">
        <v>11082801</v>
      </c>
      <c r="J11" s="291" t="s">
        <v>5496</v>
      </c>
      <c r="K11" s="308"/>
      <c r="L11" s="292" t="s">
        <v>95</v>
      </c>
      <c r="M11" s="292" t="s">
        <v>95</v>
      </c>
      <c r="N11" s="293"/>
      <c r="O11" s="292" t="s">
        <v>95</v>
      </c>
      <c r="P11" s="292" t="s">
        <v>95</v>
      </c>
      <c r="Q11" s="320"/>
      <c r="R11" s="295" t="s">
        <v>158</v>
      </c>
      <c r="S11" s="296">
        <v>40530</v>
      </c>
      <c r="T11" s="297">
        <f t="shared" si="0"/>
        <v>62</v>
      </c>
      <c r="U11" s="298">
        <f t="shared" si="1"/>
        <v>240.26050000000001</v>
      </c>
      <c r="V11" s="298">
        <f t="shared" si="2"/>
        <v>5.5769000000000002</v>
      </c>
      <c r="W11" s="299">
        <f t="shared" si="3"/>
        <v>7967</v>
      </c>
      <c r="X11" s="300">
        <f t="shared" si="4"/>
        <v>43</v>
      </c>
      <c r="Y11" s="324">
        <v>7</v>
      </c>
      <c r="Z11" s="315">
        <v>1229</v>
      </c>
      <c r="AA11" s="304">
        <v>7</v>
      </c>
      <c r="AB11" s="304">
        <v>7</v>
      </c>
      <c r="AC11" s="304">
        <v>0</v>
      </c>
      <c r="AD11" s="304">
        <v>7</v>
      </c>
      <c r="AE11" s="304">
        <v>7</v>
      </c>
      <c r="AF11" s="306" t="s">
        <v>4703</v>
      </c>
      <c r="AG11" s="307" t="s">
        <v>4691</v>
      </c>
      <c r="AH11" s="307" t="s">
        <v>4691</v>
      </c>
      <c r="AI11" s="307" t="s">
        <v>4691</v>
      </c>
      <c r="AJ11" s="307">
        <v>4</v>
      </c>
      <c r="AK11" s="308" t="s">
        <v>4704</v>
      </c>
      <c r="AL11" s="307" t="s">
        <v>4691</v>
      </c>
      <c r="AM11" s="307" t="s">
        <v>4691</v>
      </c>
      <c r="AN11" s="307" t="s">
        <v>4691</v>
      </c>
      <c r="AO11" s="307" t="s">
        <v>4691</v>
      </c>
      <c r="AP11" s="307" t="s">
        <v>4691</v>
      </c>
      <c r="AQ11" s="307" t="s">
        <v>4691</v>
      </c>
      <c r="AR11" s="307" t="s">
        <v>4691</v>
      </c>
      <c r="AS11" s="307" t="s">
        <v>4691</v>
      </c>
      <c r="AT11" s="307" t="s">
        <v>4691</v>
      </c>
      <c r="AU11" s="307" t="s">
        <v>4691</v>
      </c>
      <c r="AV11" s="307">
        <f t="shared" si="5"/>
        <v>252</v>
      </c>
      <c r="AW11" s="309">
        <f t="shared" si="6"/>
        <v>176.39999999999998</v>
      </c>
      <c r="AX11" s="309">
        <f t="shared" si="7"/>
        <v>105</v>
      </c>
      <c r="AY11" s="309">
        <f t="shared" si="8"/>
        <v>63</v>
      </c>
      <c r="AZ11" s="326" t="s">
        <v>159</v>
      </c>
      <c r="BA11" s="311" t="s">
        <v>160</v>
      </c>
      <c r="BB11" s="311" t="s">
        <v>161</v>
      </c>
      <c r="BC11" s="311" t="s">
        <v>109</v>
      </c>
      <c r="BD11" s="311" t="s">
        <v>126</v>
      </c>
      <c r="BE11" s="311" t="s">
        <v>162</v>
      </c>
      <c r="BF11" s="322" t="s">
        <v>163</v>
      </c>
      <c r="BG11" s="322"/>
      <c r="BH11" s="322"/>
      <c r="BI11" s="322"/>
    </row>
    <row r="12" spans="1:61" s="314" customFormat="1" ht="19.899999999999999" customHeight="1">
      <c r="A12" s="1026">
        <v>8</v>
      </c>
      <c r="B12" s="285" t="s">
        <v>3275</v>
      </c>
      <c r="C12" s="286" t="s">
        <v>4</v>
      </c>
      <c r="D12" s="287" t="s">
        <v>4</v>
      </c>
      <c r="E12" s="287" t="s">
        <v>106</v>
      </c>
      <c r="F12" s="288" t="s">
        <v>137</v>
      </c>
      <c r="G12" s="289" t="s">
        <v>826</v>
      </c>
      <c r="H12" s="308" t="s">
        <v>826</v>
      </c>
      <c r="I12" s="290">
        <v>11068801</v>
      </c>
      <c r="J12" s="291" t="s">
        <v>94</v>
      </c>
      <c r="K12" s="308"/>
      <c r="L12" s="292" t="s">
        <v>95</v>
      </c>
      <c r="M12" s="293"/>
      <c r="N12" s="292"/>
      <c r="O12" s="292" t="s">
        <v>1291</v>
      </c>
      <c r="P12" s="292" t="s">
        <v>95</v>
      </c>
      <c r="Q12" s="320"/>
      <c r="R12" s="295" t="s">
        <v>158</v>
      </c>
      <c r="S12" s="296">
        <v>40908</v>
      </c>
      <c r="T12" s="297">
        <f t="shared" si="0"/>
        <v>58</v>
      </c>
      <c r="U12" s="298">
        <f t="shared" si="1"/>
        <v>248.31924799999999</v>
      </c>
      <c r="V12" s="298">
        <f t="shared" si="2"/>
        <v>5.7874999999999996</v>
      </c>
      <c r="W12" s="299">
        <f t="shared" si="3"/>
        <v>7234.375</v>
      </c>
      <c r="X12" s="300">
        <f t="shared" si="4"/>
        <v>43</v>
      </c>
      <c r="Y12" s="324">
        <v>8</v>
      </c>
      <c r="Z12" s="315">
        <v>1228</v>
      </c>
      <c r="AA12" s="304">
        <v>8</v>
      </c>
      <c r="AB12" s="304">
        <v>0</v>
      </c>
      <c r="AC12" s="304">
        <v>0</v>
      </c>
      <c r="AD12" s="304">
        <v>8</v>
      </c>
      <c r="AE12" s="304">
        <v>8</v>
      </c>
      <c r="AF12" s="306" t="s">
        <v>4705</v>
      </c>
      <c r="AG12" s="307" t="s">
        <v>4691</v>
      </c>
      <c r="AH12" s="307" t="s">
        <v>4691</v>
      </c>
      <c r="AI12" s="307" t="s">
        <v>4691</v>
      </c>
      <c r="AJ12" s="307">
        <v>8</v>
      </c>
      <c r="AK12" s="308" t="s">
        <v>4705</v>
      </c>
      <c r="AL12" s="307" t="s">
        <v>4691</v>
      </c>
      <c r="AM12" s="307" t="s">
        <v>4691</v>
      </c>
      <c r="AN12" s="307" t="s">
        <v>4691</v>
      </c>
      <c r="AO12" s="307" t="s">
        <v>4691</v>
      </c>
      <c r="AP12" s="307" t="s">
        <v>4691</v>
      </c>
      <c r="AQ12" s="307" t="s">
        <v>4691</v>
      </c>
      <c r="AR12" s="307" t="s">
        <v>4691</v>
      </c>
      <c r="AS12" s="307" t="s">
        <v>4691</v>
      </c>
      <c r="AT12" s="307" t="s">
        <v>4691</v>
      </c>
      <c r="AU12" s="307" t="s">
        <v>4691</v>
      </c>
      <c r="AV12" s="307">
        <f t="shared" si="5"/>
        <v>288</v>
      </c>
      <c r="AW12" s="309">
        <f t="shared" si="6"/>
        <v>201.59999999999997</v>
      </c>
      <c r="AX12" s="309">
        <f t="shared" si="7"/>
        <v>120</v>
      </c>
      <c r="AY12" s="309">
        <f t="shared" si="8"/>
        <v>72</v>
      </c>
      <c r="AZ12" s="326" t="s">
        <v>164</v>
      </c>
      <c r="BA12" s="311" t="s">
        <v>165</v>
      </c>
      <c r="BB12" s="311" t="s">
        <v>165</v>
      </c>
      <c r="BC12" s="311"/>
      <c r="BD12" s="311"/>
      <c r="BE12" s="311"/>
      <c r="BF12" s="322"/>
      <c r="BG12" s="322"/>
      <c r="BH12" s="322"/>
      <c r="BI12" s="322"/>
    </row>
    <row r="13" spans="1:61" s="314" customFormat="1" ht="19.899999999999999" customHeight="1">
      <c r="A13" s="1026">
        <v>9</v>
      </c>
      <c r="B13" s="285" t="s">
        <v>3276</v>
      </c>
      <c r="C13" s="286" t="s">
        <v>4</v>
      </c>
      <c r="D13" s="328" t="s">
        <v>4</v>
      </c>
      <c r="E13" s="287" t="s">
        <v>166</v>
      </c>
      <c r="F13" s="329" t="s">
        <v>137</v>
      </c>
      <c r="G13" s="289" t="s">
        <v>978</v>
      </c>
      <c r="H13" s="330" t="s">
        <v>978</v>
      </c>
      <c r="I13" s="290">
        <v>11080601</v>
      </c>
      <c r="J13" s="328" t="s">
        <v>94</v>
      </c>
      <c r="K13" s="330"/>
      <c r="L13" s="331" t="s">
        <v>95</v>
      </c>
      <c r="M13" s="292" t="s">
        <v>95</v>
      </c>
      <c r="N13" s="293"/>
      <c r="O13" s="331" t="s">
        <v>95</v>
      </c>
      <c r="P13" s="331" t="s">
        <v>95</v>
      </c>
      <c r="Q13" s="332"/>
      <c r="R13" s="295" t="s">
        <v>158</v>
      </c>
      <c r="S13" s="296">
        <v>39792</v>
      </c>
      <c r="T13" s="297">
        <f t="shared" si="0"/>
        <v>93</v>
      </c>
      <c r="U13" s="298">
        <f t="shared" si="1"/>
        <v>166.3141</v>
      </c>
      <c r="V13" s="298">
        <f t="shared" si="2"/>
        <v>3.5817999999999999</v>
      </c>
      <c r="W13" s="299">
        <f t="shared" si="3"/>
        <v>8954.5</v>
      </c>
      <c r="X13" s="300">
        <f t="shared" si="4"/>
        <v>46</v>
      </c>
      <c r="Y13" s="333">
        <v>4</v>
      </c>
      <c r="Z13" s="334">
        <v>512</v>
      </c>
      <c r="AA13" s="335">
        <v>4</v>
      </c>
      <c r="AB13" s="335">
        <v>4</v>
      </c>
      <c r="AC13" s="304">
        <v>0</v>
      </c>
      <c r="AD13" s="335">
        <v>4</v>
      </c>
      <c r="AE13" s="335">
        <v>4</v>
      </c>
      <c r="AF13" s="306" t="s">
        <v>4706</v>
      </c>
      <c r="AG13" s="307" t="s">
        <v>4691</v>
      </c>
      <c r="AH13" s="307" t="s">
        <v>4691</v>
      </c>
      <c r="AI13" s="307" t="s">
        <v>4691</v>
      </c>
      <c r="AJ13" s="307">
        <v>3</v>
      </c>
      <c r="AK13" s="308" t="s">
        <v>4698</v>
      </c>
      <c r="AL13" s="307" t="s">
        <v>4691</v>
      </c>
      <c r="AM13" s="307" t="s">
        <v>4691</v>
      </c>
      <c r="AN13" s="307" t="s">
        <v>4691</v>
      </c>
      <c r="AO13" s="307" t="s">
        <v>4691</v>
      </c>
      <c r="AP13" s="307" t="s">
        <v>4691</v>
      </c>
      <c r="AQ13" s="307" t="s">
        <v>4691</v>
      </c>
      <c r="AR13" s="307" t="s">
        <v>4691</v>
      </c>
      <c r="AS13" s="307" t="s">
        <v>4691</v>
      </c>
      <c r="AT13" s="307" t="s">
        <v>4691</v>
      </c>
      <c r="AU13" s="307" t="s">
        <v>4691</v>
      </c>
      <c r="AV13" s="307">
        <f t="shared" si="5"/>
        <v>144</v>
      </c>
      <c r="AW13" s="309">
        <f t="shared" si="6"/>
        <v>100.79999999999998</v>
      </c>
      <c r="AX13" s="309">
        <f t="shared" si="7"/>
        <v>60</v>
      </c>
      <c r="AY13" s="309">
        <f t="shared" si="8"/>
        <v>36</v>
      </c>
      <c r="AZ13" s="336" t="s">
        <v>167</v>
      </c>
      <c r="BA13" s="337"/>
      <c r="BB13" s="337" t="s">
        <v>168</v>
      </c>
      <c r="BC13" s="311"/>
      <c r="BD13" s="311"/>
      <c r="BE13" s="311"/>
      <c r="BF13" s="322"/>
      <c r="BG13" s="322"/>
      <c r="BH13" s="322"/>
      <c r="BI13" s="322"/>
    </row>
    <row r="14" spans="1:61" s="314" customFormat="1" ht="19.899999999999999" customHeight="1">
      <c r="A14" s="1026">
        <v>10</v>
      </c>
      <c r="B14" s="285" t="s">
        <v>3277</v>
      </c>
      <c r="C14" s="286" t="s">
        <v>4</v>
      </c>
      <c r="D14" s="328" t="s">
        <v>4</v>
      </c>
      <c r="E14" s="287" t="s">
        <v>106</v>
      </c>
      <c r="F14" s="329" t="s">
        <v>1292</v>
      </c>
      <c r="G14" s="289" t="s">
        <v>1045</v>
      </c>
      <c r="H14" s="330" t="s">
        <v>4357</v>
      </c>
      <c r="I14" s="290">
        <v>11069801</v>
      </c>
      <c r="J14" s="328" t="s">
        <v>94</v>
      </c>
      <c r="K14" s="330"/>
      <c r="L14" s="331" t="s">
        <v>95</v>
      </c>
      <c r="M14" s="293"/>
      <c r="N14" s="292" t="s">
        <v>95</v>
      </c>
      <c r="O14" s="331" t="s">
        <v>95</v>
      </c>
      <c r="P14" s="331" t="s">
        <v>95</v>
      </c>
      <c r="Q14" s="332"/>
      <c r="R14" s="295" t="s">
        <v>158</v>
      </c>
      <c r="S14" s="296">
        <v>41262</v>
      </c>
      <c r="T14" s="297">
        <f t="shared" si="0"/>
        <v>141</v>
      </c>
      <c r="U14" s="298">
        <f t="shared" si="1"/>
        <v>98.312700000000007</v>
      </c>
      <c r="V14" s="298">
        <f t="shared" si="2"/>
        <v>2.3117000000000001</v>
      </c>
      <c r="W14" s="299">
        <f t="shared" si="3"/>
        <v>4623.3999999999996</v>
      </c>
      <c r="X14" s="300">
        <f t="shared" si="4"/>
        <v>43</v>
      </c>
      <c r="Y14" s="333">
        <v>5</v>
      </c>
      <c r="Z14" s="334">
        <v>813</v>
      </c>
      <c r="AA14" s="335">
        <v>5</v>
      </c>
      <c r="AB14" s="304">
        <v>0</v>
      </c>
      <c r="AC14" s="335">
        <v>5</v>
      </c>
      <c r="AD14" s="335">
        <v>5</v>
      </c>
      <c r="AE14" s="335">
        <v>5</v>
      </c>
      <c r="AF14" s="306" t="s">
        <v>4707</v>
      </c>
      <c r="AG14" s="307"/>
      <c r="AH14" s="307"/>
      <c r="AI14" s="307"/>
      <c r="AJ14" s="307">
        <v>4</v>
      </c>
      <c r="AK14" s="308" t="s">
        <v>4708</v>
      </c>
      <c r="AL14" s="307"/>
      <c r="AM14" s="307" t="s">
        <v>4691</v>
      </c>
      <c r="AN14" s="307"/>
      <c r="AO14" s="307" t="s">
        <v>4691</v>
      </c>
      <c r="AP14" s="307"/>
      <c r="AQ14" s="307" t="s">
        <v>4691</v>
      </c>
      <c r="AR14" s="307" t="s">
        <v>4691</v>
      </c>
      <c r="AS14" s="307" t="s">
        <v>4691</v>
      </c>
      <c r="AT14" s="307"/>
      <c r="AU14" s="307" t="s">
        <v>4691</v>
      </c>
      <c r="AV14" s="307">
        <f t="shared" si="5"/>
        <v>180</v>
      </c>
      <c r="AW14" s="309">
        <f t="shared" si="6"/>
        <v>126</v>
      </c>
      <c r="AX14" s="309">
        <f t="shared" si="7"/>
        <v>75</v>
      </c>
      <c r="AY14" s="309">
        <f t="shared" si="8"/>
        <v>45</v>
      </c>
      <c r="AZ14" s="338" t="s">
        <v>1293</v>
      </c>
      <c r="BA14" s="337"/>
      <c r="BB14" s="337"/>
      <c r="BC14" s="311"/>
      <c r="BD14" s="311"/>
      <c r="BE14" s="311"/>
      <c r="BF14" s="322"/>
      <c r="BG14" s="322"/>
      <c r="BH14" s="322"/>
      <c r="BI14" s="322"/>
    </row>
    <row r="15" spans="1:61" s="314" customFormat="1" ht="19.899999999999999" customHeight="1">
      <c r="A15" s="1026">
        <v>11</v>
      </c>
      <c r="B15" s="285" t="s">
        <v>3278</v>
      </c>
      <c r="C15" s="286" t="s">
        <v>4</v>
      </c>
      <c r="D15" s="287" t="s">
        <v>4</v>
      </c>
      <c r="E15" s="287" t="s">
        <v>169</v>
      </c>
      <c r="F15" s="288" t="s">
        <v>170</v>
      </c>
      <c r="G15" s="289" t="s">
        <v>903</v>
      </c>
      <c r="H15" s="308" t="s">
        <v>4358</v>
      </c>
      <c r="I15" s="290">
        <v>11089801</v>
      </c>
      <c r="J15" s="328" t="s">
        <v>94</v>
      </c>
      <c r="K15" s="308"/>
      <c r="L15" s="292" t="s">
        <v>95</v>
      </c>
      <c r="M15" s="292" t="s">
        <v>95</v>
      </c>
      <c r="N15" s="293"/>
      <c r="O15" s="292" t="s">
        <v>95</v>
      </c>
      <c r="P15" s="292" t="s">
        <v>95</v>
      </c>
      <c r="Q15" s="1011" t="s">
        <v>1294</v>
      </c>
      <c r="R15" s="295" t="s">
        <v>96</v>
      </c>
      <c r="S15" s="296">
        <v>40962</v>
      </c>
      <c r="T15" s="297">
        <f t="shared" si="0"/>
        <v>83</v>
      </c>
      <c r="U15" s="298">
        <f t="shared" si="1"/>
        <v>186.6035</v>
      </c>
      <c r="V15" s="298">
        <f t="shared" si="2"/>
        <v>4.1860999999999997</v>
      </c>
      <c r="W15" s="299">
        <f t="shared" si="3"/>
        <v>8372.2000000000007</v>
      </c>
      <c r="X15" s="300">
        <f t="shared" si="4"/>
        <v>45</v>
      </c>
      <c r="Y15" s="324">
        <v>5</v>
      </c>
      <c r="Z15" s="315">
        <v>555</v>
      </c>
      <c r="AA15" s="304">
        <v>5</v>
      </c>
      <c r="AB15" s="304">
        <v>5</v>
      </c>
      <c r="AC15" s="304">
        <v>0</v>
      </c>
      <c r="AD15" s="304">
        <v>5</v>
      </c>
      <c r="AE15" s="304">
        <v>5</v>
      </c>
      <c r="AF15" s="306" t="s">
        <v>4707</v>
      </c>
      <c r="AG15" s="307"/>
      <c r="AH15" s="307"/>
      <c r="AI15" s="307"/>
      <c r="AJ15" s="307">
        <v>4</v>
      </c>
      <c r="AK15" s="308" t="s">
        <v>4708</v>
      </c>
      <c r="AL15" s="307"/>
      <c r="AM15" s="307" t="s">
        <v>4691</v>
      </c>
      <c r="AN15" s="307"/>
      <c r="AO15" s="307" t="s">
        <v>4691</v>
      </c>
      <c r="AP15" s="307"/>
      <c r="AQ15" s="307" t="s">
        <v>4691</v>
      </c>
      <c r="AR15" s="307" t="s">
        <v>4691</v>
      </c>
      <c r="AS15" s="307" t="s">
        <v>4691</v>
      </c>
      <c r="AT15" s="307"/>
      <c r="AU15" s="307" t="s">
        <v>4691</v>
      </c>
      <c r="AV15" s="307">
        <f t="shared" si="5"/>
        <v>180</v>
      </c>
      <c r="AW15" s="309">
        <f t="shared" si="6"/>
        <v>126</v>
      </c>
      <c r="AX15" s="309">
        <f t="shared" si="7"/>
        <v>75</v>
      </c>
      <c r="AY15" s="309">
        <f t="shared" si="8"/>
        <v>45</v>
      </c>
      <c r="AZ15" s="326" t="s">
        <v>171</v>
      </c>
      <c r="BA15" s="311" t="s">
        <v>172</v>
      </c>
      <c r="BB15" s="311" t="s">
        <v>173</v>
      </c>
      <c r="BC15" s="308"/>
      <c r="BD15" s="311"/>
      <c r="BE15" s="311"/>
      <c r="BF15" s="322"/>
      <c r="BG15" s="322" t="s">
        <v>174</v>
      </c>
      <c r="BH15" s="322"/>
      <c r="BI15" s="322" t="s">
        <v>175</v>
      </c>
    </row>
    <row r="16" spans="1:61" s="314" customFormat="1" ht="19.899999999999999" customHeight="1">
      <c r="A16" s="1026">
        <v>12</v>
      </c>
      <c r="B16" s="285" t="s">
        <v>3279</v>
      </c>
      <c r="C16" s="286" t="s">
        <v>4</v>
      </c>
      <c r="D16" s="287" t="s">
        <v>4</v>
      </c>
      <c r="E16" s="287" t="s">
        <v>106</v>
      </c>
      <c r="F16" s="288" t="s">
        <v>176</v>
      </c>
      <c r="G16" s="289" t="s">
        <v>855</v>
      </c>
      <c r="H16" s="308" t="s">
        <v>4359</v>
      </c>
      <c r="I16" s="290">
        <v>11069901</v>
      </c>
      <c r="J16" s="328" t="s">
        <v>94</v>
      </c>
      <c r="K16" s="308"/>
      <c r="L16" s="292" t="s">
        <v>95</v>
      </c>
      <c r="M16" s="293"/>
      <c r="N16" s="292" t="s">
        <v>95</v>
      </c>
      <c r="O16" s="292" t="s">
        <v>95</v>
      </c>
      <c r="P16" s="292" t="s">
        <v>95</v>
      </c>
      <c r="Q16" s="1011" t="s">
        <v>1295</v>
      </c>
      <c r="R16" s="295" t="s">
        <v>345</v>
      </c>
      <c r="S16" s="296">
        <v>41009</v>
      </c>
      <c r="T16" s="297">
        <f t="shared" si="0"/>
        <v>52</v>
      </c>
      <c r="U16" s="298">
        <f t="shared" si="1"/>
        <v>260.54930000000002</v>
      </c>
      <c r="V16" s="298">
        <f t="shared" si="2"/>
        <v>5.4177999999999997</v>
      </c>
      <c r="W16" s="299">
        <f t="shared" si="3"/>
        <v>9029.6666666666661</v>
      </c>
      <c r="X16" s="300">
        <f t="shared" si="4"/>
        <v>48</v>
      </c>
      <c r="Y16" s="324">
        <v>6</v>
      </c>
      <c r="Z16" s="315">
        <v>810</v>
      </c>
      <c r="AA16" s="304">
        <v>6</v>
      </c>
      <c r="AB16" s="304">
        <v>0</v>
      </c>
      <c r="AC16" s="304">
        <v>6</v>
      </c>
      <c r="AD16" s="304">
        <v>6</v>
      </c>
      <c r="AE16" s="304">
        <v>6</v>
      </c>
      <c r="AF16" s="306" t="s">
        <v>4694</v>
      </c>
      <c r="AG16" s="307" t="s">
        <v>4691</v>
      </c>
      <c r="AH16" s="307" t="s">
        <v>4691</v>
      </c>
      <c r="AI16" s="307" t="s">
        <v>4691</v>
      </c>
      <c r="AJ16" s="307">
        <v>6</v>
      </c>
      <c r="AK16" s="308" t="s">
        <v>4694</v>
      </c>
      <c r="AL16" s="307" t="s">
        <v>4691</v>
      </c>
      <c r="AM16" s="307" t="s">
        <v>4691</v>
      </c>
      <c r="AN16" s="307" t="s">
        <v>4691</v>
      </c>
      <c r="AO16" s="307" t="s">
        <v>4691</v>
      </c>
      <c r="AP16" s="307" t="s">
        <v>4691</v>
      </c>
      <c r="AQ16" s="307" t="s">
        <v>4691</v>
      </c>
      <c r="AR16" s="307" t="s">
        <v>4691</v>
      </c>
      <c r="AS16" s="307" t="s">
        <v>4691</v>
      </c>
      <c r="AT16" s="307" t="s">
        <v>4691</v>
      </c>
      <c r="AU16" s="307" t="s">
        <v>4691</v>
      </c>
      <c r="AV16" s="307">
        <f t="shared" si="5"/>
        <v>216</v>
      </c>
      <c r="AW16" s="309">
        <f t="shared" si="6"/>
        <v>151.19999999999999</v>
      </c>
      <c r="AX16" s="309">
        <f t="shared" si="7"/>
        <v>90</v>
      </c>
      <c r="AY16" s="309">
        <f t="shared" si="8"/>
        <v>53.999999999999993</v>
      </c>
      <c r="AZ16" s="326" t="s">
        <v>177</v>
      </c>
      <c r="BA16" s="311" t="s">
        <v>178</v>
      </c>
      <c r="BB16" s="311" t="s">
        <v>179</v>
      </c>
      <c r="BC16" s="308"/>
      <c r="BD16" s="311"/>
      <c r="BE16" s="311"/>
      <c r="BF16" s="322"/>
      <c r="BG16" s="322"/>
      <c r="BH16" s="322" t="s">
        <v>180</v>
      </c>
      <c r="BI16" s="322" t="s">
        <v>181</v>
      </c>
    </row>
    <row r="17" spans="1:61" s="314" customFormat="1" ht="19.899999999999999" customHeight="1">
      <c r="A17" s="1026">
        <v>13</v>
      </c>
      <c r="B17" s="285" t="s">
        <v>3280</v>
      </c>
      <c r="C17" s="286" t="s">
        <v>4</v>
      </c>
      <c r="D17" s="287" t="s">
        <v>4</v>
      </c>
      <c r="E17" s="287" t="s">
        <v>2295</v>
      </c>
      <c r="F17" s="339" t="s">
        <v>1296</v>
      </c>
      <c r="G17" s="289" t="s">
        <v>661</v>
      </c>
      <c r="H17" s="340" t="s">
        <v>661</v>
      </c>
      <c r="I17" s="290">
        <v>11073601</v>
      </c>
      <c r="J17" s="291" t="s">
        <v>94</v>
      </c>
      <c r="K17" s="340"/>
      <c r="L17" s="292" t="s">
        <v>95</v>
      </c>
      <c r="M17" s="293"/>
      <c r="N17" s="292" t="s">
        <v>95</v>
      </c>
      <c r="O17" s="292" t="s">
        <v>95</v>
      </c>
      <c r="P17" s="292" t="s">
        <v>95</v>
      </c>
      <c r="Q17" s="1012" t="s">
        <v>6418</v>
      </c>
      <c r="R17" s="295" t="s">
        <v>96</v>
      </c>
      <c r="S17" s="296">
        <v>41181</v>
      </c>
      <c r="T17" s="297">
        <f t="shared" si="0"/>
        <v>28</v>
      </c>
      <c r="U17" s="298">
        <f t="shared" si="1"/>
        <v>325.99540000000002</v>
      </c>
      <c r="V17" s="298">
        <f t="shared" si="2"/>
        <v>7.2447999999999997</v>
      </c>
      <c r="W17" s="299">
        <f t="shared" si="3"/>
        <v>5572.9230769230771</v>
      </c>
      <c r="X17" s="300">
        <f t="shared" si="4"/>
        <v>45</v>
      </c>
      <c r="Y17" s="324">
        <v>13</v>
      </c>
      <c r="Z17" s="315">
        <v>1607</v>
      </c>
      <c r="AA17" s="304">
        <v>12</v>
      </c>
      <c r="AB17" s="304">
        <v>0</v>
      </c>
      <c r="AC17" s="304">
        <v>12</v>
      </c>
      <c r="AD17" s="304">
        <v>12</v>
      </c>
      <c r="AE17" s="304">
        <v>12</v>
      </c>
      <c r="AF17" s="306" t="s">
        <v>7282</v>
      </c>
      <c r="AG17" s="341">
        <v>1</v>
      </c>
      <c r="AH17" s="342">
        <v>8</v>
      </c>
      <c r="AI17" s="342">
        <v>321</v>
      </c>
      <c r="AJ17" s="307">
        <v>12</v>
      </c>
      <c r="AK17" s="308" t="s">
        <v>7281</v>
      </c>
      <c r="AL17" s="307"/>
      <c r="AM17" s="307" t="s">
        <v>4691</v>
      </c>
      <c r="AN17" s="307"/>
      <c r="AO17" s="307" t="s">
        <v>4691</v>
      </c>
      <c r="AP17" s="307"/>
      <c r="AQ17" s="307" t="s">
        <v>4691</v>
      </c>
      <c r="AR17" s="307">
        <v>1</v>
      </c>
      <c r="AS17" s="307" t="s">
        <v>4709</v>
      </c>
      <c r="AT17" s="307"/>
      <c r="AU17" s="307" t="s">
        <v>4691</v>
      </c>
      <c r="AV17" s="307">
        <f t="shared" si="5"/>
        <v>432</v>
      </c>
      <c r="AW17" s="309">
        <f t="shared" si="6"/>
        <v>302.39999999999998</v>
      </c>
      <c r="AX17" s="309">
        <f t="shared" si="7"/>
        <v>180</v>
      </c>
      <c r="AY17" s="309">
        <f t="shared" si="8"/>
        <v>107.99999999999999</v>
      </c>
      <c r="AZ17" s="343" t="s">
        <v>1297</v>
      </c>
      <c r="BA17" s="317" t="s">
        <v>1298</v>
      </c>
      <c r="BB17" s="317" t="s">
        <v>1299</v>
      </c>
      <c r="BC17" s="340" t="s">
        <v>1300</v>
      </c>
      <c r="BD17" s="317" t="s">
        <v>1301</v>
      </c>
      <c r="BE17" s="317" t="s">
        <v>1302</v>
      </c>
      <c r="BF17" s="318"/>
      <c r="BG17" s="318"/>
      <c r="BH17" s="318"/>
      <c r="BI17" s="318" t="s">
        <v>1303</v>
      </c>
    </row>
    <row r="18" spans="1:61" s="314" customFormat="1" ht="19.899999999999999" customHeight="1">
      <c r="A18" s="1026">
        <v>14</v>
      </c>
      <c r="B18" s="285" t="s">
        <v>3281</v>
      </c>
      <c r="C18" s="286" t="s">
        <v>4</v>
      </c>
      <c r="D18" s="287" t="s">
        <v>4</v>
      </c>
      <c r="E18" s="287" t="s">
        <v>2295</v>
      </c>
      <c r="F18" s="288" t="s">
        <v>1304</v>
      </c>
      <c r="G18" s="289" t="s">
        <v>964</v>
      </c>
      <c r="H18" s="308" t="s">
        <v>1305</v>
      </c>
      <c r="I18" s="290">
        <v>11078501</v>
      </c>
      <c r="J18" s="291" t="s">
        <v>94</v>
      </c>
      <c r="K18" s="308"/>
      <c r="L18" s="292" t="s">
        <v>95</v>
      </c>
      <c r="M18" s="293"/>
      <c r="N18" s="292" t="s">
        <v>95</v>
      </c>
      <c r="O18" s="292" t="s">
        <v>95</v>
      </c>
      <c r="P18" s="292" t="s">
        <v>95</v>
      </c>
      <c r="Q18" s="332"/>
      <c r="R18" s="295" t="s">
        <v>524</v>
      </c>
      <c r="S18" s="296">
        <v>40416</v>
      </c>
      <c r="T18" s="297">
        <f t="shared" si="0"/>
        <v>122</v>
      </c>
      <c r="U18" s="298">
        <f t="shared" si="1"/>
        <v>120.01049999999999</v>
      </c>
      <c r="V18" s="298">
        <f t="shared" si="2"/>
        <v>3.3466</v>
      </c>
      <c r="W18" s="299">
        <f t="shared" si="3"/>
        <v>3718.4444444444443</v>
      </c>
      <c r="X18" s="300">
        <f t="shared" si="4"/>
        <v>36</v>
      </c>
      <c r="Y18" s="324">
        <v>9</v>
      </c>
      <c r="Z18" s="315">
        <v>394</v>
      </c>
      <c r="AA18" s="304">
        <v>9</v>
      </c>
      <c r="AB18" s="304">
        <v>0</v>
      </c>
      <c r="AC18" s="304">
        <v>9</v>
      </c>
      <c r="AD18" s="304">
        <v>9</v>
      </c>
      <c r="AE18" s="304">
        <v>9</v>
      </c>
      <c r="AF18" s="306" t="s">
        <v>4710</v>
      </c>
      <c r="AG18" s="307" t="s">
        <v>4691</v>
      </c>
      <c r="AH18" s="307" t="s">
        <v>4691</v>
      </c>
      <c r="AI18" s="307" t="s">
        <v>4691</v>
      </c>
      <c r="AJ18" s="307">
        <v>3</v>
      </c>
      <c r="AK18" s="308" t="s">
        <v>4711</v>
      </c>
      <c r="AL18" s="307" t="s">
        <v>4691</v>
      </c>
      <c r="AM18" s="307" t="s">
        <v>4691</v>
      </c>
      <c r="AN18" s="307" t="s">
        <v>4691</v>
      </c>
      <c r="AO18" s="307" t="s">
        <v>4691</v>
      </c>
      <c r="AP18" s="307" t="s">
        <v>4691</v>
      </c>
      <c r="AQ18" s="307" t="s">
        <v>4691</v>
      </c>
      <c r="AR18" s="307" t="s">
        <v>4691</v>
      </c>
      <c r="AS18" s="307" t="s">
        <v>4691</v>
      </c>
      <c r="AT18" s="307" t="s">
        <v>4691</v>
      </c>
      <c r="AU18" s="307" t="s">
        <v>4691</v>
      </c>
      <c r="AV18" s="307">
        <f t="shared" si="5"/>
        <v>324</v>
      </c>
      <c r="AW18" s="309">
        <f t="shared" si="6"/>
        <v>226.79999999999998</v>
      </c>
      <c r="AX18" s="309">
        <f t="shared" si="7"/>
        <v>135</v>
      </c>
      <c r="AY18" s="309">
        <f t="shared" si="8"/>
        <v>81</v>
      </c>
      <c r="AZ18" s="326" t="s">
        <v>1306</v>
      </c>
      <c r="BA18" s="311" t="s">
        <v>1307</v>
      </c>
      <c r="BB18" s="311" t="s">
        <v>1308</v>
      </c>
      <c r="BC18" s="308" t="s">
        <v>1309</v>
      </c>
      <c r="BD18" s="311" t="s">
        <v>1310</v>
      </c>
      <c r="BE18" s="311"/>
      <c r="BF18" s="322"/>
      <c r="BG18" s="322" t="s">
        <v>1311</v>
      </c>
      <c r="BH18" s="322" t="s">
        <v>1312</v>
      </c>
      <c r="BI18" s="322" t="s">
        <v>1313</v>
      </c>
    </row>
    <row r="19" spans="1:61" s="314" customFormat="1" ht="19.899999999999999" customHeight="1">
      <c r="A19" s="1026">
        <v>15</v>
      </c>
      <c r="B19" s="285" t="s">
        <v>3282</v>
      </c>
      <c r="C19" s="344" t="s">
        <v>4</v>
      </c>
      <c r="D19" s="287" t="s">
        <v>4</v>
      </c>
      <c r="E19" s="287" t="s">
        <v>157</v>
      </c>
      <c r="F19" s="339" t="s">
        <v>645</v>
      </c>
      <c r="G19" s="289" t="s">
        <v>841</v>
      </c>
      <c r="H19" s="340" t="s">
        <v>1314</v>
      </c>
      <c r="I19" s="290">
        <v>11140651</v>
      </c>
      <c r="J19" s="291" t="s">
        <v>94</v>
      </c>
      <c r="K19" s="340"/>
      <c r="L19" s="292" t="s">
        <v>95</v>
      </c>
      <c r="M19" s="292" t="s">
        <v>95</v>
      </c>
      <c r="N19" s="293"/>
      <c r="O19" s="292" t="s">
        <v>95</v>
      </c>
      <c r="P19" s="292" t="s">
        <v>95</v>
      </c>
      <c r="Q19" s="320"/>
      <c r="R19" s="295" t="s">
        <v>199</v>
      </c>
      <c r="S19" s="296">
        <v>42001</v>
      </c>
      <c r="T19" s="297">
        <f t="shared" si="0"/>
        <v>73</v>
      </c>
      <c r="U19" s="298">
        <f t="shared" si="1"/>
        <v>201.1165</v>
      </c>
      <c r="V19" s="298">
        <f t="shared" si="2"/>
        <v>5.2641999999999998</v>
      </c>
      <c r="W19" s="299">
        <f t="shared" si="3"/>
        <v>5264.2</v>
      </c>
      <c r="X19" s="300">
        <f t="shared" si="4"/>
        <v>38</v>
      </c>
      <c r="Y19" s="324">
        <v>10</v>
      </c>
      <c r="Z19" s="315">
        <v>1604</v>
      </c>
      <c r="AA19" s="304">
        <v>10</v>
      </c>
      <c r="AB19" s="304">
        <v>10</v>
      </c>
      <c r="AC19" s="304">
        <v>0</v>
      </c>
      <c r="AD19" s="304">
        <v>10</v>
      </c>
      <c r="AE19" s="304">
        <v>10</v>
      </c>
      <c r="AF19" s="306" t="s">
        <v>4695</v>
      </c>
      <c r="AG19" s="307" t="s">
        <v>4691</v>
      </c>
      <c r="AH19" s="307" t="s">
        <v>4691</v>
      </c>
      <c r="AI19" s="307" t="s">
        <v>4691</v>
      </c>
      <c r="AJ19" s="307">
        <v>10</v>
      </c>
      <c r="AK19" s="308" t="s">
        <v>4695</v>
      </c>
      <c r="AL19" s="307" t="s">
        <v>4691</v>
      </c>
      <c r="AM19" s="307" t="s">
        <v>4691</v>
      </c>
      <c r="AN19" s="307" t="s">
        <v>4691</v>
      </c>
      <c r="AO19" s="307" t="s">
        <v>4691</v>
      </c>
      <c r="AP19" s="307" t="s">
        <v>4691</v>
      </c>
      <c r="AQ19" s="307" t="s">
        <v>4691</v>
      </c>
      <c r="AR19" s="307" t="s">
        <v>4691</v>
      </c>
      <c r="AS19" s="307" t="s">
        <v>4691</v>
      </c>
      <c r="AT19" s="307" t="s">
        <v>4691</v>
      </c>
      <c r="AU19" s="307" t="s">
        <v>4691</v>
      </c>
      <c r="AV19" s="307">
        <f t="shared" si="5"/>
        <v>360</v>
      </c>
      <c r="AW19" s="309">
        <f t="shared" si="6"/>
        <v>252</v>
      </c>
      <c r="AX19" s="309">
        <f t="shared" si="7"/>
        <v>150</v>
      </c>
      <c r="AY19" s="309">
        <f t="shared" si="8"/>
        <v>90</v>
      </c>
      <c r="AZ19" s="343" t="s">
        <v>646</v>
      </c>
      <c r="BA19" s="317"/>
      <c r="BB19" s="317" t="s">
        <v>647</v>
      </c>
      <c r="BC19" s="317"/>
      <c r="BD19" s="317"/>
      <c r="BE19" s="317"/>
      <c r="BF19" s="345"/>
      <c r="BG19" s="345"/>
      <c r="BH19" s="345"/>
      <c r="BI19" s="345"/>
    </row>
    <row r="20" spans="1:61" s="314" customFormat="1" ht="19.899999999999999" customHeight="1">
      <c r="A20" s="1026">
        <v>16</v>
      </c>
      <c r="B20" s="285" t="s">
        <v>3283</v>
      </c>
      <c r="C20" s="344" t="s">
        <v>4</v>
      </c>
      <c r="D20" s="287" t="s">
        <v>4</v>
      </c>
      <c r="E20" s="287" t="s">
        <v>92</v>
      </c>
      <c r="F20" s="287" t="s">
        <v>1315</v>
      </c>
      <c r="G20" s="289" t="s">
        <v>824</v>
      </c>
      <c r="H20" s="340" t="s">
        <v>1316</v>
      </c>
      <c r="I20" s="290">
        <v>11050741</v>
      </c>
      <c r="J20" s="291" t="s">
        <v>94</v>
      </c>
      <c r="K20" s="340"/>
      <c r="L20" s="292" t="s">
        <v>95</v>
      </c>
      <c r="M20" s="293"/>
      <c r="N20" s="293"/>
      <c r="O20" s="292" t="s">
        <v>95</v>
      </c>
      <c r="P20" s="292" t="s">
        <v>95</v>
      </c>
      <c r="Q20" s="327"/>
      <c r="R20" s="295" t="s">
        <v>222</v>
      </c>
      <c r="S20" s="296">
        <v>42194</v>
      </c>
      <c r="T20" s="297">
        <f t="shared" si="0"/>
        <v>11</v>
      </c>
      <c r="U20" s="298">
        <f t="shared" si="1"/>
        <v>467.0521</v>
      </c>
      <c r="V20" s="298">
        <f t="shared" si="2"/>
        <v>8.4839000000000002</v>
      </c>
      <c r="W20" s="299">
        <f t="shared" si="3"/>
        <v>8483.9</v>
      </c>
      <c r="X20" s="300">
        <f t="shared" si="4"/>
        <v>55</v>
      </c>
      <c r="Y20" s="346">
        <v>10</v>
      </c>
      <c r="Z20" s="347">
        <v>2131</v>
      </c>
      <c r="AA20" s="304">
        <v>9</v>
      </c>
      <c r="AB20" s="304">
        <v>0</v>
      </c>
      <c r="AC20" s="304">
        <v>0</v>
      </c>
      <c r="AD20" s="348">
        <v>9</v>
      </c>
      <c r="AE20" s="304">
        <v>9</v>
      </c>
      <c r="AF20" s="306" t="s">
        <v>4714</v>
      </c>
      <c r="AG20" s="341">
        <v>1</v>
      </c>
      <c r="AH20" s="342">
        <v>4</v>
      </c>
      <c r="AI20" s="342">
        <v>410</v>
      </c>
      <c r="AJ20" s="307">
        <v>10</v>
      </c>
      <c r="AK20" s="308" t="s">
        <v>4695</v>
      </c>
      <c r="AL20" s="307"/>
      <c r="AM20" s="307" t="s">
        <v>4691</v>
      </c>
      <c r="AN20" s="307"/>
      <c r="AO20" s="307" t="s">
        <v>4691</v>
      </c>
      <c r="AP20" s="307"/>
      <c r="AQ20" s="307" t="s">
        <v>4691</v>
      </c>
      <c r="AR20" s="307">
        <v>1</v>
      </c>
      <c r="AS20" s="307">
        <v>10</v>
      </c>
      <c r="AT20" s="307">
        <v>1</v>
      </c>
      <c r="AU20" s="307">
        <v>7</v>
      </c>
      <c r="AV20" s="307">
        <f t="shared" si="5"/>
        <v>324</v>
      </c>
      <c r="AW20" s="309">
        <f t="shared" si="6"/>
        <v>226.79999999999998</v>
      </c>
      <c r="AX20" s="309">
        <f t="shared" si="7"/>
        <v>135</v>
      </c>
      <c r="AY20" s="309">
        <f t="shared" si="8"/>
        <v>81</v>
      </c>
      <c r="AZ20" s="316" t="s">
        <v>1833</v>
      </c>
      <c r="BA20" s="340" t="s">
        <v>1834</v>
      </c>
      <c r="BB20" s="340" t="s">
        <v>1835</v>
      </c>
      <c r="BC20" s="340"/>
      <c r="BD20" s="340"/>
      <c r="BE20" s="340"/>
      <c r="BF20" s="349"/>
      <c r="BG20" s="349" t="s">
        <v>1836</v>
      </c>
      <c r="BH20" s="349"/>
      <c r="BI20" s="349" t="s">
        <v>1313</v>
      </c>
    </row>
    <row r="21" spans="1:61" s="314" customFormat="1" ht="19.899999999999999" customHeight="1">
      <c r="A21" s="1026">
        <v>17</v>
      </c>
      <c r="B21" s="285" t="s">
        <v>3284</v>
      </c>
      <c r="C21" s="344" t="s">
        <v>4</v>
      </c>
      <c r="D21" s="287" t="s">
        <v>4</v>
      </c>
      <c r="E21" s="287" t="s">
        <v>2908</v>
      </c>
      <c r="F21" s="287" t="s">
        <v>1317</v>
      </c>
      <c r="G21" s="289" t="s">
        <v>664</v>
      </c>
      <c r="H21" s="340" t="s">
        <v>4369</v>
      </c>
      <c r="I21" s="290">
        <v>11090531</v>
      </c>
      <c r="J21" s="291" t="s">
        <v>94</v>
      </c>
      <c r="K21" s="340"/>
      <c r="L21" s="292" t="s">
        <v>95</v>
      </c>
      <c r="M21" s="292" t="s">
        <v>95</v>
      </c>
      <c r="N21" s="293"/>
      <c r="O21" s="292" t="s">
        <v>95</v>
      </c>
      <c r="P21" s="292" t="s">
        <v>95</v>
      </c>
      <c r="Q21" s="327"/>
      <c r="R21" s="295" t="s">
        <v>334</v>
      </c>
      <c r="S21" s="296">
        <v>41866</v>
      </c>
      <c r="T21" s="297">
        <f t="shared" si="0"/>
        <v>17</v>
      </c>
      <c r="U21" s="298">
        <f t="shared" si="1"/>
        <v>383.85649999999998</v>
      </c>
      <c r="V21" s="298">
        <f t="shared" si="2"/>
        <v>7.8631000000000002</v>
      </c>
      <c r="W21" s="299">
        <f t="shared" si="3"/>
        <v>11233</v>
      </c>
      <c r="X21" s="300">
        <f t="shared" si="4"/>
        <v>49</v>
      </c>
      <c r="Y21" s="346">
        <v>7</v>
      </c>
      <c r="Z21" s="347">
        <v>1372</v>
      </c>
      <c r="AA21" s="304">
        <v>7</v>
      </c>
      <c r="AB21" s="304">
        <v>7</v>
      </c>
      <c r="AC21" s="304">
        <v>0</v>
      </c>
      <c r="AD21" s="348">
        <v>7</v>
      </c>
      <c r="AE21" s="304">
        <v>7</v>
      </c>
      <c r="AF21" s="306" t="s">
        <v>4703</v>
      </c>
      <c r="AG21" s="307"/>
      <c r="AH21" s="307"/>
      <c r="AI21" s="307"/>
      <c r="AJ21" s="307">
        <v>7</v>
      </c>
      <c r="AK21" s="308" t="s">
        <v>4703</v>
      </c>
      <c r="AL21" s="307"/>
      <c r="AM21" s="307" t="s">
        <v>4691</v>
      </c>
      <c r="AN21" s="307"/>
      <c r="AO21" s="307" t="s">
        <v>4691</v>
      </c>
      <c r="AP21" s="307"/>
      <c r="AQ21" s="307" t="s">
        <v>4691</v>
      </c>
      <c r="AR21" s="307" t="s">
        <v>4691</v>
      </c>
      <c r="AS21" s="307" t="s">
        <v>4691</v>
      </c>
      <c r="AT21" s="307"/>
      <c r="AU21" s="307" t="s">
        <v>4691</v>
      </c>
      <c r="AV21" s="307">
        <f t="shared" si="5"/>
        <v>252</v>
      </c>
      <c r="AW21" s="309">
        <f t="shared" si="6"/>
        <v>176.39999999999998</v>
      </c>
      <c r="AX21" s="309">
        <f t="shared" si="7"/>
        <v>105</v>
      </c>
      <c r="AY21" s="309">
        <f t="shared" si="8"/>
        <v>63</v>
      </c>
      <c r="AZ21" s="316" t="s">
        <v>1318</v>
      </c>
      <c r="BA21" s="340"/>
      <c r="BB21" s="340"/>
      <c r="BC21" s="340"/>
      <c r="BD21" s="340"/>
      <c r="BE21" s="340"/>
      <c r="BF21" s="349"/>
      <c r="BG21" s="349"/>
      <c r="BH21" s="349"/>
      <c r="BI21" s="349"/>
    </row>
    <row r="22" spans="1:61" s="314" customFormat="1" ht="19.899999999999999" customHeight="1">
      <c r="A22" s="1026">
        <v>18</v>
      </c>
      <c r="B22" s="285" t="s">
        <v>3285</v>
      </c>
      <c r="C22" s="344" t="s">
        <v>4</v>
      </c>
      <c r="D22" s="287" t="s">
        <v>4</v>
      </c>
      <c r="E22" s="287" t="s">
        <v>127</v>
      </c>
      <c r="F22" s="287" t="s">
        <v>1319</v>
      </c>
      <c r="G22" s="289" t="s">
        <v>850</v>
      </c>
      <c r="H22" s="340" t="s">
        <v>4370</v>
      </c>
      <c r="I22" s="290">
        <v>11010661</v>
      </c>
      <c r="J22" s="291" t="s">
        <v>94</v>
      </c>
      <c r="K22" s="340"/>
      <c r="L22" s="292" t="s">
        <v>95</v>
      </c>
      <c r="M22" s="292" t="s">
        <v>95</v>
      </c>
      <c r="N22" s="293"/>
      <c r="O22" s="292" t="s">
        <v>95</v>
      </c>
      <c r="P22" s="292" t="s">
        <v>95</v>
      </c>
      <c r="Q22" s="327"/>
      <c r="R22" s="295" t="s">
        <v>199</v>
      </c>
      <c r="S22" s="296">
        <v>42004</v>
      </c>
      <c r="T22" s="297">
        <f t="shared" si="0"/>
        <v>90</v>
      </c>
      <c r="U22" s="298">
        <f t="shared" si="1"/>
        <v>171.7364</v>
      </c>
      <c r="V22" s="298">
        <f t="shared" si="2"/>
        <v>4.1748000000000003</v>
      </c>
      <c r="W22" s="299">
        <f t="shared" si="3"/>
        <v>4638.666666666667</v>
      </c>
      <c r="X22" s="300">
        <f t="shared" si="4"/>
        <v>41</v>
      </c>
      <c r="Y22" s="346">
        <v>9</v>
      </c>
      <c r="Z22" s="347">
        <v>622</v>
      </c>
      <c r="AA22" s="304">
        <v>9</v>
      </c>
      <c r="AB22" s="304">
        <v>9</v>
      </c>
      <c r="AC22" s="304">
        <v>0</v>
      </c>
      <c r="AD22" s="304">
        <v>9</v>
      </c>
      <c r="AE22" s="304">
        <v>9</v>
      </c>
      <c r="AF22" s="306" t="s">
        <v>4710</v>
      </c>
      <c r="AG22" s="307" t="s">
        <v>4691</v>
      </c>
      <c r="AH22" s="307" t="s">
        <v>4691</v>
      </c>
      <c r="AI22" s="307" t="s">
        <v>4691</v>
      </c>
      <c r="AJ22" s="307">
        <v>9</v>
      </c>
      <c r="AK22" s="308" t="s">
        <v>4710</v>
      </c>
      <c r="AL22" s="307" t="s">
        <v>4691</v>
      </c>
      <c r="AM22" s="307" t="s">
        <v>4691</v>
      </c>
      <c r="AN22" s="307" t="s">
        <v>4691</v>
      </c>
      <c r="AO22" s="307" t="s">
        <v>4691</v>
      </c>
      <c r="AP22" s="307" t="s">
        <v>4691</v>
      </c>
      <c r="AQ22" s="307" t="s">
        <v>4691</v>
      </c>
      <c r="AR22" s="307" t="s">
        <v>4691</v>
      </c>
      <c r="AS22" s="307" t="s">
        <v>4691</v>
      </c>
      <c r="AT22" s="307" t="s">
        <v>4691</v>
      </c>
      <c r="AU22" s="307" t="s">
        <v>4691</v>
      </c>
      <c r="AV22" s="307">
        <f t="shared" si="5"/>
        <v>324</v>
      </c>
      <c r="AW22" s="309">
        <f t="shared" si="6"/>
        <v>226.79999999999998</v>
      </c>
      <c r="AX22" s="309">
        <f t="shared" si="7"/>
        <v>135</v>
      </c>
      <c r="AY22" s="309">
        <f t="shared" si="8"/>
        <v>81</v>
      </c>
      <c r="AZ22" s="316" t="s">
        <v>1320</v>
      </c>
      <c r="BA22" s="340"/>
      <c r="BB22" s="340" t="s">
        <v>1321</v>
      </c>
      <c r="BC22" s="340"/>
      <c r="BD22" s="340"/>
      <c r="BE22" s="340"/>
      <c r="BF22" s="349"/>
      <c r="BG22" s="349"/>
      <c r="BH22" s="349"/>
      <c r="BI22" s="349"/>
    </row>
    <row r="23" spans="1:61" s="350" customFormat="1" ht="19.899999999999999" customHeight="1">
      <c r="A23" s="1026">
        <v>19</v>
      </c>
      <c r="B23" s="285" t="s">
        <v>3286</v>
      </c>
      <c r="C23" s="286" t="s">
        <v>4</v>
      </c>
      <c r="D23" s="287" t="s">
        <v>4</v>
      </c>
      <c r="E23" s="287" t="s">
        <v>92</v>
      </c>
      <c r="F23" s="339" t="s">
        <v>5985</v>
      </c>
      <c r="G23" s="289" t="s">
        <v>1018</v>
      </c>
      <c r="H23" s="340" t="s">
        <v>786</v>
      </c>
      <c r="I23" s="290">
        <v>11050601</v>
      </c>
      <c r="J23" s="291" t="s">
        <v>94</v>
      </c>
      <c r="K23" s="340"/>
      <c r="L23" s="292" t="s">
        <v>95</v>
      </c>
      <c r="M23" s="293"/>
      <c r="N23" s="292" t="s">
        <v>95</v>
      </c>
      <c r="O23" s="292" t="s">
        <v>95</v>
      </c>
      <c r="P23" s="292" t="s">
        <v>95</v>
      </c>
      <c r="Q23" s="327"/>
      <c r="R23" s="295" t="s">
        <v>96</v>
      </c>
      <c r="S23" s="296">
        <v>30357</v>
      </c>
      <c r="T23" s="297">
        <f t="shared" si="0"/>
        <v>100</v>
      </c>
      <c r="U23" s="298">
        <f t="shared" si="1"/>
        <v>154.3459</v>
      </c>
      <c r="V23" s="298">
        <f t="shared" si="2"/>
        <v>4.0339</v>
      </c>
      <c r="W23" s="299">
        <f t="shared" si="3"/>
        <v>6723.166666666667</v>
      </c>
      <c r="X23" s="300">
        <f t="shared" si="4"/>
        <v>38</v>
      </c>
      <c r="Y23" s="346">
        <v>6</v>
      </c>
      <c r="Z23" s="347">
        <v>923</v>
      </c>
      <c r="AA23" s="304">
        <v>6</v>
      </c>
      <c r="AB23" s="304">
        <v>0</v>
      </c>
      <c r="AC23" s="304">
        <v>6</v>
      </c>
      <c r="AD23" s="304">
        <v>6</v>
      </c>
      <c r="AE23" s="304">
        <v>6</v>
      </c>
      <c r="AF23" s="306" t="s">
        <v>4694</v>
      </c>
      <c r="AG23" s="307" t="s">
        <v>4691</v>
      </c>
      <c r="AH23" s="307" t="s">
        <v>4691</v>
      </c>
      <c r="AI23" s="307" t="s">
        <v>4691</v>
      </c>
      <c r="AJ23" s="307">
        <v>3</v>
      </c>
      <c r="AK23" s="308" t="s">
        <v>4751</v>
      </c>
      <c r="AL23" s="307" t="s">
        <v>4691</v>
      </c>
      <c r="AM23" s="307" t="s">
        <v>4691</v>
      </c>
      <c r="AN23" s="307" t="s">
        <v>4691</v>
      </c>
      <c r="AO23" s="307" t="s">
        <v>4691</v>
      </c>
      <c r="AP23" s="307" t="s">
        <v>4691</v>
      </c>
      <c r="AQ23" s="307" t="s">
        <v>4691</v>
      </c>
      <c r="AR23" s="307" t="s">
        <v>4691</v>
      </c>
      <c r="AS23" s="307" t="s">
        <v>4691</v>
      </c>
      <c r="AT23" s="307" t="s">
        <v>4691</v>
      </c>
      <c r="AU23" s="307" t="s">
        <v>4691</v>
      </c>
      <c r="AV23" s="307">
        <f t="shared" si="5"/>
        <v>216</v>
      </c>
      <c r="AW23" s="309">
        <f t="shared" si="6"/>
        <v>151.19999999999999</v>
      </c>
      <c r="AX23" s="309">
        <f t="shared" si="7"/>
        <v>90</v>
      </c>
      <c r="AY23" s="309">
        <f t="shared" si="8"/>
        <v>53.999999999999993</v>
      </c>
      <c r="AZ23" s="316" t="s">
        <v>767</v>
      </c>
      <c r="BA23" s="340"/>
      <c r="BB23" s="340" t="s">
        <v>768</v>
      </c>
      <c r="BC23" s="340"/>
      <c r="BD23" s="340"/>
      <c r="BE23" s="340"/>
      <c r="BF23" s="349"/>
      <c r="BG23" s="349"/>
      <c r="BH23" s="349" t="s">
        <v>769</v>
      </c>
      <c r="BI23" s="349"/>
    </row>
    <row r="24" spans="1:61" s="314" customFormat="1" ht="19.899999999999999" customHeight="1">
      <c r="A24" s="1026">
        <v>20</v>
      </c>
      <c r="B24" s="285" t="s">
        <v>3287</v>
      </c>
      <c r="C24" s="344" t="s">
        <v>4</v>
      </c>
      <c r="D24" s="287" t="s">
        <v>4</v>
      </c>
      <c r="E24" s="287" t="s">
        <v>166</v>
      </c>
      <c r="F24" s="287" t="s">
        <v>1322</v>
      </c>
      <c r="G24" s="289" t="s">
        <v>974</v>
      </c>
      <c r="H24" s="340" t="s">
        <v>763</v>
      </c>
      <c r="I24" s="290">
        <v>11110751</v>
      </c>
      <c r="J24" s="291" t="s">
        <v>94</v>
      </c>
      <c r="K24" s="340"/>
      <c r="L24" s="292" t="s">
        <v>95</v>
      </c>
      <c r="M24" s="292" t="s">
        <v>95</v>
      </c>
      <c r="N24" s="293"/>
      <c r="O24" s="292" t="s">
        <v>95</v>
      </c>
      <c r="P24" s="292" t="s">
        <v>95</v>
      </c>
      <c r="Q24" s="327"/>
      <c r="R24" s="295" t="s">
        <v>199</v>
      </c>
      <c r="S24" s="296">
        <v>42235</v>
      </c>
      <c r="T24" s="297">
        <f t="shared" si="0"/>
        <v>51</v>
      </c>
      <c r="U24" s="298">
        <f t="shared" si="1"/>
        <v>261.15702999999996</v>
      </c>
      <c r="V24" s="298">
        <f t="shared" si="2"/>
        <v>5.5293999999999999</v>
      </c>
      <c r="W24" s="299">
        <f t="shared" si="3"/>
        <v>7899.1428571428569</v>
      </c>
      <c r="X24" s="300">
        <f t="shared" si="4"/>
        <v>47</v>
      </c>
      <c r="Y24" s="346">
        <v>7</v>
      </c>
      <c r="Z24" s="347">
        <v>1030</v>
      </c>
      <c r="AA24" s="304">
        <v>7</v>
      </c>
      <c r="AB24" s="304">
        <v>7</v>
      </c>
      <c r="AC24" s="304">
        <v>0</v>
      </c>
      <c r="AD24" s="304">
        <v>7</v>
      </c>
      <c r="AE24" s="304">
        <v>7</v>
      </c>
      <c r="AF24" s="306" t="s">
        <v>4703</v>
      </c>
      <c r="AG24" s="307" t="s">
        <v>4691</v>
      </c>
      <c r="AH24" s="307" t="s">
        <v>4691</v>
      </c>
      <c r="AI24" s="307" t="s">
        <v>4691</v>
      </c>
      <c r="AJ24" s="307">
        <v>6</v>
      </c>
      <c r="AK24" s="308" t="s">
        <v>4712</v>
      </c>
      <c r="AL24" s="307" t="s">
        <v>4691</v>
      </c>
      <c r="AM24" s="307" t="s">
        <v>4691</v>
      </c>
      <c r="AN24" s="307" t="s">
        <v>4691</v>
      </c>
      <c r="AO24" s="307" t="s">
        <v>4691</v>
      </c>
      <c r="AP24" s="307" t="s">
        <v>4691</v>
      </c>
      <c r="AQ24" s="307" t="s">
        <v>4691</v>
      </c>
      <c r="AR24" s="307" t="s">
        <v>4691</v>
      </c>
      <c r="AS24" s="307" t="s">
        <v>4691</v>
      </c>
      <c r="AT24" s="307" t="s">
        <v>4691</v>
      </c>
      <c r="AU24" s="307" t="s">
        <v>4691</v>
      </c>
      <c r="AV24" s="307">
        <f t="shared" si="5"/>
        <v>252</v>
      </c>
      <c r="AW24" s="309">
        <f t="shared" si="6"/>
        <v>176.39999999999998</v>
      </c>
      <c r="AX24" s="309">
        <f t="shared" si="7"/>
        <v>105</v>
      </c>
      <c r="AY24" s="309">
        <f t="shared" si="8"/>
        <v>63</v>
      </c>
      <c r="AZ24" s="316" t="s">
        <v>1323</v>
      </c>
      <c r="BA24" s="340" t="s">
        <v>1324</v>
      </c>
      <c r="BB24" s="340" t="s">
        <v>751</v>
      </c>
      <c r="BC24" s="340"/>
      <c r="BD24" s="340"/>
      <c r="BE24" s="340"/>
      <c r="BF24" s="349"/>
      <c r="BG24" s="349"/>
      <c r="BH24" s="349"/>
      <c r="BI24" s="349"/>
    </row>
    <row r="25" spans="1:61" s="314" customFormat="1" ht="19.899999999999999" customHeight="1">
      <c r="A25" s="1026">
        <v>21</v>
      </c>
      <c r="B25" s="285" t="s">
        <v>3288</v>
      </c>
      <c r="C25" s="344" t="s">
        <v>4</v>
      </c>
      <c r="D25" s="287" t="s">
        <v>4</v>
      </c>
      <c r="E25" s="287" t="s">
        <v>169</v>
      </c>
      <c r="F25" s="339" t="s">
        <v>1325</v>
      </c>
      <c r="G25" s="289" t="s">
        <v>1275</v>
      </c>
      <c r="H25" s="340" t="s">
        <v>1756</v>
      </c>
      <c r="I25" s="290">
        <v>11080771</v>
      </c>
      <c r="J25" s="291" t="s">
        <v>94</v>
      </c>
      <c r="K25" s="340"/>
      <c r="L25" s="292" t="s">
        <v>95</v>
      </c>
      <c r="M25" s="293"/>
      <c r="N25" s="292" t="s">
        <v>95</v>
      </c>
      <c r="O25" s="292" t="s">
        <v>95</v>
      </c>
      <c r="P25" s="292" t="s">
        <v>95</v>
      </c>
      <c r="Q25" s="327"/>
      <c r="R25" s="295" t="s">
        <v>96</v>
      </c>
      <c r="S25" s="296">
        <v>42335</v>
      </c>
      <c r="T25" s="297">
        <f t="shared" si="0"/>
        <v>54</v>
      </c>
      <c r="U25" s="298">
        <f t="shared" si="1"/>
        <v>260.11630000000002</v>
      </c>
      <c r="V25" s="298">
        <f t="shared" si="2"/>
        <v>5.8804999999999996</v>
      </c>
      <c r="W25" s="299">
        <f t="shared" si="3"/>
        <v>8400.7142857142844</v>
      </c>
      <c r="X25" s="300">
        <f t="shared" si="4"/>
        <v>44</v>
      </c>
      <c r="Y25" s="346">
        <v>7</v>
      </c>
      <c r="Z25" s="347">
        <v>966</v>
      </c>
      <c r="AA25" s="304">
        <v>7</v>
      </c>
      <c r="AB25" s="304">
        <v>0</v>
      </c>
      <c r="AC25" s="304">
        <v>7</v>
      </c>
      <c r="AD25" s="304">
        <v>7</v>
      </c>
      <c r="AE25" s="304">
        <v>7</v>
      </c>
      <c r="AF25" s="306" t="s">
        <v>4703</v>
      </c>
      <c r="AG25" s="307" t="s">
        <v>4691</v>
      </c>
      <c r="AH25" s="307" t="s">
        <v>4691</v>
      </c>
      <c r="AI25" s="307" t="s">
        <v>4691</v>
      </c>
      <c r="AJ25" s="307">
        <v>7</v>
      </c>
      <c r="AK25" s="308" t="s">
        <v>4703</v>
      </c>
      <c r="AL25" s="307" t="s">
        <v>4691</v>
      </c>
      <c r="AM25" s="307" t="s">
        <v>4691</v>
      </c>
      <c r="AN25" s="307" t="s">
        <v>4691</v>
      </c>
      <c r="AO25" s="307" t="s">
        <v>4691</v>
      </c>
      <c r="AP25" s="307" t="s">
        <v>4691</v>
      </c>
      <c r="AQ25" s="307" t="s">
        <v>4691</v>
      </c>
      <c r="AR25" s="307" t="s">
        <v>4691</v>
      </c>
      <c r="AS25" s="307" t="s">
        <v>4691</v>
      </c>
      <c r="AT25" s="307" t="s">
        <v>4691</v>
      </c>
      <c r="AU25" s="307" t="s">
        <v>4691</v>
      </c>
      <c r="AV25" s="307">
        <f t="shared" si="5"/>
        <v>252</v>
      </c>
      <c r="AW25" s="309">
        <f t="shared" si="6"/>
        <v>176.39999999999998</v>
      </c>
      <c r="AX25" s="309">
        <f t="shared" si="7"/>
        <v>105</v>
      </c>
      <c r="AY25" s="309">
        <f t="shared" si="8"/>
        <v>63</v>
      </c>
      <c r="AZ25" s="316" t="s">
        <v>1326</v>
      </c>
      <c r="BA25" s="340" t="s">
        <v>1327</v>
      </c>
      <c r="BB25" s="340" t="s">
        <v>1328</v>
      </c>
      <c r="BC25" s="340" t="s">
        <v>1329</v>
      </c>
      <c r="BD25" s="340"/>
      <c r="BE25" s="340"/>
      <c r="BF25" s="349"/>
      <c r="BG25" s="349"/>
      <c r="BH25" s="349"/>
      <c r="BI25" s="349"/>
    </row>
    <row r="26" spans="1:61" s="314" customFormat="1" ht="19.899999999999999" customHeight="1">
      <c r="A26" s="1026">
        <v>22</v>
      </c>
      <c r="B26" s="285" t="s">
        <v>3289</v>
      </c>
      <c r="C26" s="344" t="s">
        <v>4</v>
      </c>
      <c r="D26" s="287" t="s">
        <v>4</v>
      </c>
      <c r="E26" s="287" t="s">
        <v>169</v>
      </c>
      <c r="F26" s="329" t="s">
        <v>1292</v>
      </c>
      <c r="G26" s="289" t="s">
        <v>2066</v>
      </c>
      <c r="H26" s="340" t="s">
        <v>3265</v>
      </c>
      <c r="I26" s="290">
        <v>11080821</v>
      </c>
      <c r="J26" s="291" t="s">
        <v>94</v>
      </c>
      <c r="K26" s="340"/>
      <c r="L26" s="292" t="s">
        <v>95</v>
      </c>
      <c r="M26" s="293"/>
      <c r="N26" s="292" t="s">
        <v>95</v>
      </c>
      <c r="O26" s="292" t="s">
        <v>95</v>
      </c>
      <c r="P26" s="292" t="s">
        <v>95</v>
      </c>
      <c r="Q26" s="327"/>
      <c r="R26" s="295" t="s">
        <v>199</v>
      </c>
      <c r="S26" s="296">
        <v>42384</v>
      </c>
      <c r="T26" s="297">
        <f t="shared" si="0"/>
        <v>63</v>
      </c>
      <c r="U26" s="298">
        <f t="shared" si="1"/>
        <v>239.81729999999999</v>
      </c>
      <c r="V26" s="298">
        <f t="shared" si="2"/>
        <v>6.0384000000000002</v>
      </c>
      <c r="W26" s="299">
        <f t="shared" si="3"/>
        <v>7548</v>
      </c>
      <c r="X26" s="300">
        <f t="shared" si="4"/>
        <v>40</v>
      </c>
      <c r="Y26" s="346">
        <v>8</v>
      </c>
      <c r="Z26" s="347">
        <v>1107</v>
      </c>
      <c r="AA26" s="304">
        <v>8</v>
      </c>
      <c r="AB26" s="304">
        <v>0</v>
      </c>
      <c r="AC26" s="304">
        <v>8</v>
      </c>
      <c r="AD26" s="304">
        <v>8</v>
      </c>
      <c r="AE26" s="304">
        <v>8</v>
      </c>
      <c r="AF26" s="306" t="s">
        <v>4705</v>
      </c>
      <c r="AG26" s="307" t="s">
        <v>4691</v>
      </c>
      <c r="AH26" s="307" t="s">
        <v>4691</v>
      </c>
      <c r="AI26" s="307" t="s">
        <v>4691</v>
      </c>
      <c r="AJ26" s="307">
        <v>8</v>
      </c>
      <c r="AK26" s="308" t="s">
        <v>4705</v>
      </c>
      <c r="AL26" s="307" t="s">
        <v>4691</v>
      </c>
      <c r="AM26" s="307" t="s">
        <v>4691</v>
      </c>
      <c r="AN26" s="307" t="s">
        <v>4691</v>
      </c>
      <c r="AO26" s="307" t="s">
        <v>4691</v>
      </c>
      <c r="AP26" s="307" t="s">
        <v>4691</v>
      </c>
      <c r="AQ26" s="307" t="s">
        <v>4691</v>
      </c>
      <c r="AR26" s="307" t="s">
        <v>4691</v>
      </c>
      <c r="AS26" s="307" t="s">
        <v>4691</v>
      </c>
      <c r="AT26" s="307" t="s">
        <v>4691</v>
      </c>
      <c r="AU26" s="307" t="s">
        <v>4691</v>
      </c>
      <c r="AV26" s="307">
        <f t="shared" si="5"/>
        <v>288</v>
      </c>
      <c r="AW26" s="309">
        <f t="shared" si="6"/>
        <v>201.59999999999997</v>
      </c>
      <c r="AX26" s="309">
        <f t="shared" si="7"/>
        <v>120</v>
      </c>
      <c r="AY26" s="309">
        <f t="shared" si="8"/>
        <v>72</v>
      </c>
      <c r="AZ26" s="316" t="s">
        <v>1890</v>
      </c>
      <c r="BA26" s="340"/>
      <c r="BB26" s="340"/>
      <c r="BC26" s="340"/>
      <c r="BD26" s="340"/>
      <c r="BE26" s="340"/>
      <c r="BF26" s="349"/>
      <c r="BG26" s="349"/>
      <c r="BH26" s="349"/>
      <c r="BI26" s="349"/>
    </row>
    <row r="27" spans="1:61" s="354" customFormat="1" ht="20.100000000000001" customHeight="1">
      <c r="A27" s="1026">
        <v>23</v>
      </c>
      <c r="B27" s="285" t="s">
        <v>3291</v>
      </c>
      <c r="C27" s="351" t="s">
        <v>2482</v>
      </c>
      <c r="D27" s="351" t="s">
        <v>2391</v>
      </c>
      <c r="E27" s="287" t="s">
        <v>2909</v>
      </c>
      <c r="F27" s="339" t="s">
        <v>1341</v>
      </c>
      <c r="G27" s="289" t="s">
        <v>1033</v>
      </c>
      <c r="H27" s="340" t="s">
        <v>1033</v>
      </c>
      <c r="I27" s="290">
        <v>11100591</v>
      </c>
      <c r="J27" s="291" t="s">
        <v>94</v>
      </c>
      <c r="K27" s="352"/>
      <c r="L27" s="292" t="s">
        <v>95</v>
      </c>
      <c r="M27" s="292" t="s">
        <v>95</v>
      </c>
      <c r="N27" s="293"/>
      <c r="O27" s="292" t="s">
        <v>95</v>
      </c>
      <c r="P27" s="292" t="s">
        <v>95</v>
      </c>
      <c r="Q27" s="327"/>
      <c r="R27" s="295" t="s">
        <v>158</v>
      </c>
      <c r="S27" s="296">
        <v>41981</v>
      </c>
      <c r="T27" s="297">
        <f t="shared" si="0"/>
        <v>89</v>
      </c>
      <c r="U27" s="298">
        <f t="shared" si="1"/>
        <v>172.40440000000001</v>
      </c>
      <c r="V27" s="298">
        <f t="shared" si="2"/>
        <v>4.2729999999999997</v>
      </c>
      <c r="W27" s="299">
        <f t="shared" si="3"/>
        <v>7121.666666666667</v>
      </c>
      <c r="X27" s="300">
        <f t="shared" si="4"/>
        <v>40</v>
      </c>
      <c r="Y27" s="324">
        <v>6</v>
      </c>
      <c r="Z27" s="315">
        <v>668</v>
      </c>
      <c r="AA27" s="304">
        <v>6</v>
      </c>
      <c r="AB27" s="304">
        <v>6</v>
      </c>
      <c r="AC27" s="304">
        <v>0</v>
      </c>
      <c r="AD27" s="353">
        <v>6</v>
      </c>
      <c r="AE27" s="304">
        <v>6</v>
      </c>
      <c r="AF27" s="306" t="s">
        <v>4694</v>
      </c>
      <c r="AG27" s="307" t="s">
        <v>4691</v>
      </c>
      <c r="AH27" s="307" t="s">
        <v>4691</v>
      </c>
      <c r="AI27" s="307" t="s">
        <v>4691</v>
      </c>
      <c r="AJ27" s="307">
        <v>6</v>
      </c>
      <c r="AK27" s="308" t="s">
        <v>4694</v>
      </c>
      <c r="AL27" s="307" t="s">
        <v>4691</v>
      </c>
      <c r="AM27" s="307" t="s">
        <v>4691</v>
      </c>
      <c r="AN27" s="307" t="s">
        <v>4691</v>
      </c>
      <c r="AO27" s="307" t="s">
        <v>4691</v>
      </c>
      <c r="AP27" s="307" t="s">
        <v>4691</v>
      </c>
      <c r="AQ27" s="307" t="s">
        <v>4691</v>
      </c>
      <c r="AR27" s="307" t="s">
        <v>4691</v>
      </c>
      <c r="AS27" s="307" t="s">
        <v>4691</v>
      </c>
      <c r="AT27" s="307" t="s">
        <v>4691</v>
      </c>
      <c r="AU27" s="307" t="s">
        <v>4691</v>
      </c>
      <c r="AV27" s="307">
        <f t="shared" si="5"/>
        <v>216</v>
      </c>
      <c r="AW27" s="309">
        <f t="shared" si="6"/>
        <v>151.19999999999999</v>
      </c>
      <c r="AX27" s="309">
        <f t="shared" si="7"/>
        <v>90</v>
      </c>
      <c r="AY27" s="309">
        <f t="shared" si="8"/>
        <v>53.999999999999993</v>
      </c>
      <c r="AZ27" s="343" t="s">
        <v>2392</v>
      </c>
      <c r="BA27" s="317" t="s">
        <v>2393</v>
      </c>
      <c r="BB27" s="317" t="s">
        <v>2394</v>
      </c>
      <c r="BC27" s="317" t="s">
        <v>2395</v>
      </c>
      <c r="BD27" s="317" t="s">
        <v>2396</v>
      </c>
      <c r="BE27" s="317" t="s">
        <v>2397</v>
      </c>
      <c r="BF27" s="318" t="s">
        <v>2398</v>
      </c>
      <c r="BG27" s="318"/>
      <c r="BH27" s="318" t="s">
        <v>2399</v>
      </c>
      <c r="BI27" s="318"/>
    </row>
    <row r="28" spans="1:61" s="356" customFormat="1" ht="20.100000000000001" customHeight="1">
      <c r="A28" s="1026">
        <v>24</v>
      </c>
      <c r="B28" s="285" t="s">
        <v>3292</v>
      </c>
      <c r="C28" s="355" t="s">
        <v>2483</v>
      </c>
      <c r="D28" s="355" t="s">
        <v>2400</v>
      </c>
      <c r="E28" s="287" t="s">
        <v>2295</v>
      </c>
      <c r="F28" s="287" t="s">
        <v>2401</v>
      </c>
      <c r="G28" s="289" t="s">
        <v>1061</v>
      </c>
      <c r="H28" s="340" t="s">
        <v>3264</v>
      </c>
      <c r="I28" s="290">
        <v>11071101</v>
      </c>
      <c r="J28" s="291" t="s">
        <v>94</v>
      </c>
      <c r="K28" s="352"/>
      <c r="L28" s="292" t="s">
        <v>95</v>
      </c>
      <c r="M28" s="293"/>
      <c r="N28" s="292" t="s">
        <v>95</v>
      </c>
      <c r="O28" s="292" t="s">
        <v>95</v>
      </c>
      <c r="P28" s="292" t="s">
        <v>95</v>
      </c>
      <c r="Q28" s="327"/>
      <c r="R28" s="295" t="s">
        <v>334</v>
      </c>
      <c r="S28" s="296">
        <v>39811</v>
      </c>
      <c r="T28" s="297">
        <f t="shared" si="0"/>
        <v>111</v>
      </c>
      <c r="U28" s="298">
        <f t="shared" si="1"/>
        <v>135.42840000000001</v>
      </c>
      <c r="V28" s="298">
        <f t="shared" si="2"/>
        <v>3.5329999999999999</v>
      </c>
      <c r="W28" s="299">
        <f t="shared" si="3"/>
        <v>7066</v>
      </c>
      <c r="X28" s="300">
        <f t="shared" si="4"/>
        <v>38</v>
      </c>
      <c r="Y28" s="346">
        <v>5</v>
      </c>
      <c r="Z28" s="315">
        <v>678</v>
      </c>
      <c r="AA28" s="304">
        <v>5</v>
      </c>
      <c r="AB28" s="304">
        <v>0</v>
      </c>
      <c r="AC28" s="304">
        <v>5</v>
      </c>
      <c r="AD28" s="353">
        <v>5</v>
      </c>
      <c r="AE28" s="304">
        <v>5</v>
      </c>
      <c r="AF28" s="306" t="s">
        <v>4707</v>
      </c>
      <c r="AG28" s="307" t="s">
        <v>4691</v>
      </c>
      <c r="AH28" s="307" t="s">
        <v>4691</v>
      </c>
      <c r="AI28" s="307" t="s">
        <v>4691</v>
      </c>
      <c r="AJ28" s="307">
        <v>5</v>
      </c>
      <c r="AK28" s="308" t="s">
        <v>4707</v>
      </c>
      <c r="AL28" s="307" t="s">
        <v>4691</v>
      </c>
      <c r="AM28" s="307" t="s">
        <v>4691</v>
      </c>
      <c r="AN28" s="307" t="s">
        <v>4691</v>
      </c>
      <c r="AO28" s="307" t="s">
        <v>4691</v>
      </c>
      <c r="AP28" s="307" t="s">
        <v>4691</v>
      </c>
      <c r="AQ28" s="307" t="s">
        <v>4691</v>
      </c>
      <c r="AR28" s="307" t="s">
        <v>4691</v>
      </c>
      <c r="AS28" s="307" t="s">
        <v>4691</v>
      </c>
      <c r="AT28" s="307" t="s">
        <v>4691</v>
      </c>
      <c r="AU28" s="307" t="s">
        <v>4691</v>
      </c>
      <c r="AV28" s="307">
        <f t="shared" si="5"/>
        <v>180</v>
      </c>
      <c r="AW28" s="309">
        <f t="shared" si="6"/>
        <v>126</v>
      </c>
      <c r="AX28" s="309">
        <f t="shared" si="7"/>
        <v>75</v>
      </c>
      <c r="AY28" s="309">
        <f t="shared" si="8"/>
        <v>45</v>
      </c>
      <c r="AZ28" s="316" t="s">
        <v>2402</v>
      </c>
      <c r="BA28" s="340"/>
      <c r="BB28" s="340" t="s">
        <v>2403</v>
      </c>
      <c r="BC28" s="340" t="s">
        <v>2404</v>
      </c>
      <c r="BD28" s="340" t="s">
        <v>2405</v>
      </c>
      <c r="BE28" s="340" t="s">
        <v>2406</v>
      </c>
      <c r="BF28" s="349" t="s">
        <v>2407</v>
      </c>
      <c r="BG28" s="349"/>
      <c r="BH28" s="349" t="s">
        <v>2408</v>
      </c>
      <c r="BI28" s="349" t="s">
        <v>2409</v>
      </c>
    </row>
    <row r="29" spans="1:61" s="314" customFormat="1" ht="19.899999999999999" customHeight="1">
      <c r="A29" s="1026">
        <v>25</v>
      </c>
      <c r="B29" s="285" t="s">
        <v>3293</v>
      </c>
      <c r="C29" s="355" t="s">
        <v>2483</v>
      </c>
      <c r="D29" s="355" t="s">
        <v>2410</v>
      </c>
      <c r="E29" s="287" t="s">
        <v>184</v>
      </c>
      <c r="F29" s="355" t="s">
        <v>2411</v>
      </c>
      <c r="G29" s="289" t="s">
        <v>849</v>
      </c>
      <c r="H29" s="340" t="s">
        <v>2797</v>
      </c>
      <c r="I29" s="290">
        <v>11089201</v>
      </c>
      <c r="J29" s="291" t="s">
        <v>94</v>
      </c>
      <c r="K29" s="352"/>
      <c r="L29" s="292" t="s">
        <v>95</v>
      </c>
      <c r="M29" s="293"/>
      <c r="N29" s="292" t="s">
        <v>95</v>
      </c>
      <c r="O29" s="292" t="s">
        <v>95</v>
      </c>
      <c r="P29" s="292" t="s">
        <v>95</v>
      </c>
      <c r="Q29" s="327"/>
      <c r="R29" s="295" t="s">
        <v>334</v>
      </c>
      <c r="S29" s="296">
        <v>41494</v>
      </c>
      <c r="T29" s="297">
        <f t="shared" si="0"/>
        <v>44</v>
      </c>
      <c r="U29" s="298">
        <f t="shared" si="1"/>
        <v>278.60545999999999</v>
      </c>
      <c r="V29" s="298">
        <f t="shared" si="2"/>
        <v>6.3108000000000004</v>
      </c>
      <c r="W29" s="299">
        <f t="shared" si="3"/>
        <v>9015.4285714285725</v>
      </c>
      <c r="X29" s="300">
        <f t="shared" si="4"/>
        <v>44</v>
      </c>
      <c r="Y29" s="346">
        <v>7</v>
      </c>
      <c r="Z29" s="315">
        <v>1342</v>
      </c>
      <c r="AA29" s="304">
        <v>7</v>
      </c>
      <c r="AB29" s="304">
        <v>0</v>
      </c>
      <c r="AC29" s="304">
        <v>7</v>
      </c>
      <c r="AD29" s="353">
        <v>7</v>
      </c>
      <c r="AE29" s="304">
        <v>7</v>
      </c>
      <c r="AF29" s="306" t="s">
        <v>4703</v>
      </c>
      <c r="AG29" s="307" t="s">
        <v>4691</v>
      </c>
      <c r="AH29" s="307" t="s">
        <v>4691</v>
      </c>
      <c r="AI29" s="307" t="s">
        <v>4691</v>
      </c>
      <c r="AJ29" s="307">
        <v>7</v>
      </c>
      <c r="AK29" s="308" t="s">
        <v>4703</v>
      </c>
      <c r="AL29" s="307" t="s">
        <v>4691</v>
      </c>
      <c r="AM29" s="307" t="s">
        <v>4691</v>
      </c>
      <c r="AN29" s="307" t="s">
        <v>4691</v>
      </c>
      <c r="AO29" s="307" t="s">
        <v>4691</v>
      </c>
      <c r="AP29" s="307" t="s">
        <v>4691</v>
      </c>
      <c r="AQ29" s="307" t="s">
        <v>4691</v>
      </c>
      <c r="AR29" s="307" t="s">
        <v>4691</v>
      </c>
      <c r="AS29" s="307" t="s">
        <v>4691</v>
      </c>
      <c r="AT29" s="307" t="s">
        <v>4691</v>
      </c>
      <c r="AU29" s="307" t="s">
        <v>4691</v>
      </c>
      <c r="AV29" s="307">
        <f t="shared" si="5"/>
        <v>252</v>
      </c>
      <c r="AW29" s="309">
        <f t="shared" si="6"/>
        <v>176.39999999999998</v>
      </c>
      <c r="AX29" s="309">
        <f t="shared" si="7"/>
        <v>105</v>
      </c>
      <c r="AY29" s="309">
        <f t="shared" si="8"/>
        <v>63</v>
      </c>
      <c r="AZ29" s="316" t="s">
        <v>2412</v>
      </c>
      <c r="BA29" s="340" t="s">
        <v>2413</v>
      </c>
      <c r="BB29" s="340" t="s">
        <v>2414</v>
      </c>
      <c r="BC29" s="340" t="s">
        <v>2415</v>
      </c>
      <c r="BD29" s="340"/>
      <c r="BE29" s="340"/>
      <c r="BF29" s="349"/>
      <c r="BG29" s="349"/>
      <c r="BH29" s="349" t="s">
        <v>2416</v>
      </c>
      <c r="BI29" s="349"/>
    </row>
    <row r="30" spans="1:61" s="314" customFormat="1" ht="19.899999999999999" customHeight="1">
      <c r="A30" s="1026">
        <v>26</v>
      </c>
      <c r="B30" s="285" t="s">
        <v>3294</v>
      </c>
      <c r="C30" s="355" t="s">
        <v>2560</v>
      </c>
      <c r="D30" s="355" t="s">
        <v>2561</v>
      </c>
      <c r="E30" s="287" t="s">
        <v>2295</v>
      </c>
      <c r="F30" s="287" t="s">
        <v>2562</v>
      </c>
      <c r="G30" s="289" t="s">
        <v>2675</v>
      </c>
      <c r="H30" s="340" t="s">
        <v>2577</v>
      </c>
      <c r="I30" s="290">
        <v>11070891</v>
      </c>
      <c r="J30" s="291" t="s">
        <v>94</v>
      </c>
      <c r="K30" s="352"/>
      <c r="L30" s="292" t="s">
        <v>95</v>
      </c>
      <c r="M30" s="293"/>
      <c r="N30" s="292" t="s">
        <v>95</v>
      </c>
      <c r="O30" s="292" t="s">
        <v>95</v>
      </c>
      <c r="P30" s="292" t="s">
        <v>95</v>
      </c>
      <c r="Q30" s="327"/>
      <c r="R30" s="295" t="s">
        <v>334</v>
      </c>
      <c r="S30" s="296">
        <v>42545</v>
      </c>
      <c r="T30" s="297">
        <f t="shared" si="0"/>
        <v>133</v>
      </c>
      <c r="U30" s="298">
        <f t="shared" si="1"/>
        <v>105.2337</v>
      </c>
      <c r="V30" s="298">
        <f t="shared" si="2"/>
        <v>2.8997000000000002</v>
      </c>
      <c r="W30" s="299">
        <f t="shared" si="3"/>
        <v>5799.4</v>
      </c>
      <c r="X30" s="300">
        <f t="shared" si="4"/>
        <v>36</v>
      </c>
      <c r="Y30" s="347">
        <v>5</v>
      </c>
      <c r="Z30" s="302">
        <v>891</v>
      </c>
      <c r="AA30" s="304">
        <v>5</v>
      </c>
      <c r="AB30" s="304">
        <v>0</v>
      </c>
      <c r="AC30" s="304">
        <v>5</v>
      </c>
      <c r="AD30" s="353">
        <v>5</v>
      </c>
      <c r="AE30" s="304">
        <v>5</v>
      </c>
      <c r="AF30" s="306" t="s">
        <v>4716</v>
      </c>
      <c r="AG30" s="307"/>
      <c r="AH30" s="307" t="s">
        <v>4691</v>
      </c>
      <c r="AI30" s="307"/>
      <c r="AJ30" s="307">
        <v>5</v>
      </c>
      <c r="AK30" s="308" t="s">
        <v>4716</v>
      </c>
      <c r="AL30" s="307"/>
      <c r="AM30" s="307" t="s">
        <v>4691</v>
      </c>
      <c r="AN30" s="307"/>
      <c r="AO30" s="307" t="s">
        <v>4691</v>
      </c>
      <c r="AP30" s="307">
        <v>1</v>
      </c>
      <c r="AQ30" s="307" t="s">
        <v>5887</v>
      </c>
      <c r="AR30" s="307" t="s">
        <v>4691</v>
      </c>
      <c r="AS30" s="307" t="s">
        <v>4691</v>
      </c>
      <c r="AT30" s="307"/>
      <c r="AU30" s="307" t="s">
        <v>4691</v>
      </c>
      <c r="AV30" s="307">
        <f t="shared" si="5"/>
        <v>180</v>
      </c>
      <c r="AW30" s="309">
        <f t="shared" si="6"/>
        <v>126</v>
      </c>
      <c r="AX30" s="309">
        <f t="shared" si="7"/>
        <v>75</v>
      </c>
      <c r="AY30" s="309">
        <f t="shared" si="8"/>
        <v>45</v>
      </c>
      <c r="AZ30" s="316" t="s">
        <v>2563</v>
      </c>
      <c r="BA30" s="340"/>
      <c r="BB30" s="340"/>
      <c r="BC30" s="340"/>
      <c r="BD30" s="340"/>
      <c r="BE30" s="340"/>
      <c r="BF30" s="349"/>
      <c r="BG30" s="349"/>
      <c r="BH30" s="349"/>
      <c r="BI30" s="349"/>
    </row>
    <row r="31" spans="1:61" s="314" customFormat="1" ht="19.899999999999999" customHeight="1">
      <c r="A31" s="1026">
        <v>27</v>
      </c>
      <c r="B31" s="285" t="s">
        <v>3295</v>
      </c>
      <c r="C31" s="355" t="s">
        <v>2580</v>
      </c>
      <c r="D31" s="355" t="s">
        <v>2581</v>
      </c>
      <c r="E31" s="287" t="s">
        <v>92</v>
      </c>
      <c r="F31" s="357" t="s">
        <v>2582</v>
      </c>
      <c r="G31" s="289" t="s">
        <v>869</v>
      </c>
      <c r="H31" s="340" t="s">
        <v>2592</v>
      </c>
      <c r="I31" s="290">
        <v>11055501</v>
      </c>
      <c r="J31" s="291" t="s">
        <v>94</v>
      </c>
      <c r="K31" s="352"/>
      <c r="L31" s="292" t="s">
        <v>95</v>
      </c>
      <c r="M31" s="293"/>
      <c r="N31" s="292"/>
      <c r="O31" s="292" t="s">
        <v>95</v>
      </c>
      <c r="P31" s="292" t="s">
        <v>95</v>
      </c>
      <c r="Q31" s="327"/>
      <c r="R31" s="295" t="s">
        <v>390</v>
      </c>
      <c r="S31" s="296">
        <v>41325</v>
      </c>
      <c r="T31" s="297">
        <f t="shared" si="0"/>
        <v>125</v>
      </c>
      <c r="U31" s="298">
        <f t="shared" si="1"/>
        <v>113.23612</v>
      </c>
      <c r="V31" s="298">
        <f t="shared" si="2"/>
        <v>1.6791</v>
      </c>
      <c r="W31" s="299">
        <f t="shared" si="3"/>
        <v>3358.2</v>
      </c>
      <c r="X31" s="300">
        <f t="shared" si="4"/>
        <v>67</v>
      </c>
      <c r="Y31" s="346">
        <v>5</v>
      </c>
      <c r="Z31" s="346">
        <v>459</v>
      </c>
      <c r="AA31" s="304">
        <v>5</v>
      </c>
      <c r="AB31" s="304">
        <v>0</v>
      </c>
      <c r="AC31" s="304">
        <v>0</v>
      </c>
      <c r="AD31" s="353">
        <v>5</v>
      </c>
      <c r="AE31" s="304">
        <v>5</v>
      </c>
      <c r="AF31" s="306" t="s">
        <v>4707</v>
      </c>
      <c r="AG31" s="307" t="s">
        <v>4691</v>
      </c>
      <c r="AH31" s="307" t="s">
        <v>4691</v>
      </c>
      <c r="AI31" s="307" t="s">
        <v>4691</v>
      </c>
      <c r="AJ31" s="307">
        <v>5</v>
      </c>
      <c r="AK31" s="308" t="s">
        <v>4707</v>
      </c>
      <c r="AL31" s="307" t="s">
        <v>4691</v>
      </c>
      <c r="AM31" s="307" t="s">
        <v>4691</v>
      </c>
      <c r="AN31" s="307" t="s">
        <v>4691</v>
      </c>
      <c r="AO31" s="307" t="s">
        <v>4691</v>
      </c>
      <c r="AP31" s="307" t="s">
        <v>4691</v>
      </c>
      <c r="AQ31" s="307" t="s">
        <v>4691</v>
      </c>
      <c r="AR31" s="307">
        <v>1</v>
      </c>
      <c r="AS31" s="307">
        <v>1</v>
      </c>
      <c r="AT31" s="307">
        <v>1</v>
      </c>
      <c r="AU31" s="307">
        <v>2</v>
      </c>
      <c r="AV31" s="307">
        <f t="shared" si="5"/>
        <v>180</v>
      </c>
      <c r="AW31" s="309">
        <f t="shared" si="6"/>
        <v>126</v>
      </c>
      <c r="AX31" s="309">
        <f t="shared" si="7"/>
        <v>75</v>
      </c>
      <c r="AY31" s="309">
        <f t="shared" si="8"/>
        <v>45</v>
      </c>
      <c r="AZ31" s="316" t="s">
        <v>2583</v>
      </c>
      <c r="BA31" s="340"/>
      <c r="BB31" s="340"/>
      <c r="BC31" s="340"/>
      <c r="BD31" s="340"/>
      <c r="BE31" s="340"/>
      <c r="BF31" s="349"/>
      <c r="BG31" s="349"/>
      <c r="BH31" s="349"/>
      <c r="BI31" s="349"/>
    </row>
    <row r="32" spans="1:61" s="314" customFormat="1" ht="19.899999999999999" customHeight="1">
      <c r="A32" s="1026">
        <v>28</v>
      </c>
      <c r="B32" s="285" t="s">
        <v>3296</v>
      </c>
      <c r="C32" s="355" t="s">
        <v>2682</v>
      </c>
      <c r="D32" s="355" t="s">
        <v>2683</v>
      </c>
      <c r="E32" s="287" t="s">
        <v>157</v>
      </c>
      <c r="F32" s="357" t="s">
        <v>2684</v>
      </c>
      <c r="G32" s="289" t="s">
        <v>3112</v>
      </c>
      <c r="H32" s="340" t="s">
        <v>2703</v>
      </c>
      <c r="I32" s="290">
        <v>11140901</v>
      </c>
      <c r="J32" s="291" t="s">
        <v>94</v>
      </c>
      <c r="K32" s="352"/>
      <c r="L32" s="292" t="s">
        <v>95</v>
      </c>
      <c r="M32" s="292" t="s">
        <v>95</v>
      </c>
      <c r="N32" s="293"/>
      <c r="O32" s="292" t="s">
        <v>95</v>
      </c>
      <c r="P32" s="292" t="s">
        <v>95</v>
      </c>
      <c r="Q32" s="358"/>
      <c r="R32" s="295" t="s">
        <v>199</v>
      </c>
      <c r="S32" s="296">
        <v>42551</v>
      </c>
      <c r="T32" s="297">
        <f t="shared" si="0"/>
        <v>33</v>
      </c>
      <c r="U32" s="298">
        <f t="shared" si="1"/>
        <v>312.63198</v>
      </c>
      <c r="V32" s="298">
        <f t="shared" si="2"/>
        <v>6.9581999999999997</v>
      </c>
      <c r="W32" s="299">
        <f t="shared" si="3"/>
        <v>8697.75</v>
      </c>
      <c r="X32" s="300">
        <f t="shared" si="4"/>
        <v>45</v>
      </c>
      <c r="Y32" s="346">
        <v>8</v>
      </c>
      <c r="Z32" s="346">
        <v>1555</v>
      </c>
      <c r="AA32" s="304">
        <v>8</v>
      </c>
      <c r="AB32" s="304">
        <v>8</v>
      </c>
      <c r="AC32" s="304">
        <v>0</v>
      </c>
      <c r="AD32" s="353">
        <v>8</v>
      </c>
      <c r="AE32" s="304">
        <v>8</v>
      </c>
      <c r="AF32" s="306" t="s">
        <v>4705</v>
      </c>
      <c r="AG32" s="341">
        <v>1</v>
      </c>
      <c r="AH32" s="342">
        <v>1</v>
      </c>
      <c r="AI32" s="342">
        <v>392</v>
      </c>
      <c r="AJ32" s="307">
        <v>8</v>
      </c>
      <c r="AK32" s="308" t="s">
        <v>4705</v>
      </c>
      <c r="AL32" s="307" t="s">
        <v>4691</v>
      </c>
      <c r="AM32" s="307" t="s">
        <v>4691</v>
      </c>
      <c r="AN32" s="307" t="s">
        <v>4691</v>
      </c>
      <c r="AO32" s="307" t="s">
        <v>4691</v>
      </c>
      <c r="AP32" s="307" t="s">
        <v>4691</v>
      </c>
      <c r="AQ32" s="307" t="s">
        <v>4691</v>
      </c>
      <c r="AR32" s="307" t="s">
        <v>4691</v>
      </c>
      <c r="AS32" s="307" t="s">
        <v>4691</v>
      </c>
      <c r="AT32" s="307" t="s">
        <v>4691</v>
      </c>
      <c r="AU32" s="307" t="s">
        <v>4691</v>
      </c>
      <c r="AV32" s="307">
        <f t="shared" si="5"/>
        <v>288</v>
      </c>
      <c r="AW32" s="309">
        <f t="shared" si="6"/>
        <v>201.59999999999997</v>
      </c>
      <c r="AX32" s="309">
        <f t="shared" si="7"/>
        <v>120</v>
      </c>
      <c r="AY32" s="309">
        <f t="shared" si="8"/>
        <v>72</v>
      </c>
      <c r="AZ32" s="316" t="s">
        <v>2685</v>
      </c>
      <c r="BA32" s="340"/>
      <c r="BB32" s="340"/>
      <c r="BC32" s="340"/>
      <c r="BD32" s="340"/>
      <c r="BE32" s="340"/>
      <c r="BF32" s="349"/>
      <c r="BG32" s="349"/>
      <c r="BH32" s="349"/>
      <c r="BI32" s="349"/>
    </row>
    <row r="33" spans="1:61" s="350" customFormat="1" ht="19.899999999999999" customHeight="1">
      <c r="A33" s="1026">
        <v>29</v>
      </c>
      <c r="B33" s="285" t="s">
        <v>3297</v>
      </c>
      <c r="C33" s="359" t="s">
        <v>2764</v>
      </c>
      <c r="D33" s="359" t="s">
        <v>2765</v>
      </c>
      <c r="E33" s="287" t="s">
        <v>166</v>
      </c>
      <c r="F33" s="329" t="s">
        <v>1292</v>
      </c>
      <c r="G33" s="289" t="s">
        <v>2842</v>
      </c>
      <c r="H33" s="340" t="s">
        <v>2794</v>
      </c>
      <c r="I33" s="290">
        <v>11110921</v>
      </c>
      <c r="J33" s="291" t="s">
        <v>94</v>
      </c>
      <c r="K33" s="352"/>
      <c r="L33" s="292" t="s">
        <v>95</v>
      </c>
      <c r="M33" s="292" t="s">
        <v>95</v>
      </c>
      <c r="N33" s="293"/>
      <c r="O33" s="292" t="s">
        <v>95</v>
      </c>
      <c r="P33" s="292" t="s">
        <v>95</v>
      </c>
      <c r="Q33" s="358"/>
      <c r="R33" s="295" t="s">
        <v>334</v>
      </c>
      <c r="S33" s="296">
        <v>42586</v>
      </c>
      <c r="T33" s="297">
        <f t="shared" si="0"/>
        <v>77</v>
      </c>
      <c r="U33" s="298">
        <f t="shared" si="1"/>
        <v>193.504199</v>
      </c>
      <c r="V33" s="298">
        <f t="shared" si="2"/>
        <v>4.9484000000000004</v>
      </c>
      <c r="W33" s="299">
        <f t="shared" si="3"/>
        <v>8247.3333333333339</v>
      </c>
      <c r="X33" s="300">
        <f t="shared" si="4"/>
        <v>39</v>
      </c>
      <c r="Y33" s="346">
        <v>6</v>
      </c>
      <c r="Z33" s="346">
        <v>907</v>
      </c>
      <c r="AA33" s="304">
        <v>6</v>
      </c>
      <c r="AB33" s="304">
        <v>6</v>
      </c>
      <c r="AC33" s="304">
        <v>0</v>
      </c>
      <c r="AD33" s="353">
        <v>6</v>
      </c>
      <c r="AE33" s="304">
        <v>6</v>
      </c>
      <c r="AF33" s="306" t="s">
        <v>4717</v>
      </c>
      <c r="AG33" s="307" t="s">
        <v>4691</v>
      </c>
      <c r="AH33" s="307" t="s">
        <v>4691</v>
      </c>
      <c r="AI33" s="307" t="s">
        <v>4691</v>
      </c>
      <c r="AJ33" s="307">
        <v>6</v>
      </c>
      <c r="AK33" s="308" t="s">
        <v>4717</v>
      </c>
      <c r="AL33" s="307" t="s">
        <v>4691</v>
      </c>
      <c r="AM33" s="307" t="s">
        <v>4691</v>
      </c>
      <c r="AN33" s="307" t="s">
        <v>4691</v>
      </c>
      <c r="AO33" s="307" t="s">
        <v>4691</v>
      </c>
      <c r="AP33" s="307" t="s">
        <v>4691</v>
      </c>
      <c r="AQ33" s="307" t="s">
        <v>4691</v>
      </c>
      <c r="AR33" s="307">
        <v>1</v>
      </c>
      <c r="AS33" s="307" t="s">
        <v>5883</v>
      </c>
      <c r="AT33" s="307" t="s">
        <v>4691</v>
      </c>
      <c r="AU33" s="307" t="s">
        <v>4691</v>
      </c>
      <c r="AV33" s="307">
        <f t="shared" si="5"/>
        <v>216</v>
      </c>
      <c r="AW33" s="309">
        <f t="shared" si="6"/>
        <v>151.19999999999999</v>
      </c>
      <c r="AX33" s="309">
        <f t="shared" si="7"/>
        <v>90</v>
      </c>
      <c r="AY33" s="309">
        <f t="shared" si="8"/>
        <v>53.999999999999993</v>
      </c>
      <c r="AZ33" s="316" t="s">
        <v>2766</v>
      </c>
      <c r="BA33" s="340"/>
      <c r="BB33" s="340"/>
      <c r="BC33" s="340"/>
      <c r="BD33" s="340"/>
      <c r="BE33" s="340"/>
      <c r="BF33" s="349"/>
      <c r="BG33" s="349"/>
      <c r="BH33" s="349"/>
      <c r="BI33" s="349"/>
    </row>
    <row r="34" spans="1:61" s="350" customFormat="1" ht="19.899999999999999" customHeight="1">
      <c r="A34" s="1026">
        <v>30</v>
      </c>
      <c r="B34" s="285" t="s">
        <v>3298</v>
      </c>
      <c r="C34" s="359" t="s">
        <v>2400</v>
      </c>
      <c r="D34" s="359" t="s">
        <v>2400</v>
      </c>
      <c r="E34" s="287" t="s">
        <v>92</v>
      </c>
      <c r="F34" s="360" t="s">
        <v>5984</v>
      </c>
      <c r="G34" s="289" t="s">
        <v>2897</v>
      </c>
      <c r="H34" s="340" t="s">
        <v>4371</v>
      </c>
      <c r="I34" s="290">
        <v>11050911</v>
      </c>
      <c r="J34" s="291" t="s">
        <v>94</v>
      </c>
      <c r="K34" s="352"/>
      <c r="L34" s="292" t="s">
        <v>95</v>
      </c>
      <c r="M34" s="293"/>
      <c r="N34" s="292"/>
      <c r="O34" s="292" t="s">
        <v>95</v>
      </c>
      <c r="P34" s="292" t="s">
        <v>95</v>
      </c>
      <c r="Q34" s="358"/>
      <c r="R34" s="295" t="s">
        <v>199</v>
      </c>
      <c r="S34" s="296">
        <v>42588</v>
      </c>
      <c r="T34" s="297">
        <f t="shared" si="0"/>
        <v>190</v>
      </c>
      <c r="U34" s="298">
        <f t="shared" si="1"/>
        <v>18.087599999999998</v>
      </c>
      <c r="V34" s="298">
        <f t="shared" si="2"/>
        <v>0.1207</v>
      </c>
      <c r="W34" s="299">
        <f t="shared" si="3"/>
        <v>67.055555555555557</v>
      </c>
      <c r="X34" s="300">
        <f t="shared" si="4"/>
        <v>150</v>
      </c>
      <c r="Y34" s="346">
        <v>18</v>
      </c>
      <c r="Z34" s="346">
        <v>80</v>
      </c>
      <c r="AA34" s="304">
        <v>18</v>
      </c>
      <c r="AB34" s="304">
        <v>0</v>
      </c>
      <c r="AC34" s="304">
        <v>0</v>
      </c>
      <c r="AD34" s="353">
        <v>18</v>
      </c>
      <c r="AE34" s="304">
        <v>18</v>
      </c>
      <c r="AF34" s="306" t="s">
        <v>4718</v>
      </c>
      <c r="AG34" s="307" t="s">
        <v>4691</v>
      </c>
      <c r="AH34" s="307" t="s">
        <v>4691</v>
      </c>
      <c r="AI34" s="307" t="s">
        <v>4691</v>
      </c>
      <c r="AJ34" s="307">
        <v>18</v>
      </c>
      <c r="AK34" s="308" t="s">
        <v>4718</v>
      </c>
      <c r="AL34" s="307" t="s">
        <v>4691</v>
      </c>
      <c r="AM34" s="307" t="s">
        <v>4691</v>
      </c>
      <c r="AN34" s="307" t="s">
        <v>4691</v>
      </c>
      <c r="AO34" s="307" t="s">
        <v>4691</v>
      </c>
      <c r="AP34" s="307" t="s">
        <v>4691</v>
      </c>
      <c r="AQ34" s="307" t="s">
        <v>4691</v>
      </c>
      <c r="AR34" s="307" t="s">
        <v>4691</v>
      </c>
      <c r="AS34" s="307" t="s">
        <v>4691</v>
      </c>
      <c r="AT34" s="307" t="s">
        <v>4691</v>
      </c>
      <c r="AU34" s="307" t="s">
        <v>4691</v>
      </c>
      <c r="AV34" s="307">
        <f t="shared" si="5"/>
        <v>648</v>
      </c>
      <c r="AW34" s="309">
        <f t="shared" si="6"/>
        <v>453.59999999999997</v>
      </c>
      <c r="AX34" s="309">
        <f t="shared" si="7"/>
        <v>270</v>
      </c>
      <c r="AY34" s="309">
        <f t="shared" si="8"/>
        <v>162</v>
      </c>
      <c r="AZ34" s="316" t="s">
        <v>2798</v>
      </c>
      <c r="BA34" s="340"/>
      <c r="BB34" s="340"/>
      <c r="BC34" s="340"/>
      <c r="BD34" s="340"/>
      <c r="BE34" s="340"/>
      <c r="BF34" s="349"/>
      <c r="BG34" s="349"/>
      <c r="BH34" s="349"/>
      <c r="BI34" s="349"/>
    </row>
    <row r="35" spans="1:61" s="314" customFormat="1" ht="19.899999999999999" customHeight="1">
      <c r="A35" s="1026">
        <v>31</v>
      </c>
      <c r="B35" s="285" t="s">
        <v>3299</v>
      </c>
      <c r="C35" s="355" t="s">
        <v>3090</v>
      </c>
      <c r="D35" s="355" t="s">
        <v>2400</v>
      </c>
      <c r="E35" s="287" t="s">
        <v>106</v>
      </c>
      <c r="F35" s="329" t="s">
        <v>1292</v>
      </c>
      <c r="G35" s="361" t="s">
        <v>3091</v>
      </c>
      <c r="H35" s="340" t="s">
        <v>4360</v>
      </c>
      <c r="I35" s="290">
        <v>11060961</v>
      </c>
      <c r="J35" s="362" t="s">
        <v>94</v>
      </c>
      <c r="K35" s="352"/>
      <c r="L35" s="292" t="s">
        <v>95</v>
      </c>
      <c r="M35" s="292" t="s">
        <v>95</v>
      </c>
      <c r="N35" s="293"/>
      <c r="O35" s="292" t="s">
        <v>95</v>
      </c>
      <c r="P35" s="292" t="s">
        <v>95</v>
      </c>
      <c r="Q35" s="358"/>
      <c r="R35" s="295" t="s">
        <v>199</v>
      </c>
      <c r="S35" s="296">
        <v>42642</v>
      </c>
      <c r="T35" s="297">
        <f t="shared" si="0"/>
        <v>86</v>
      </c>
      <c r="U35" s="298">
        <f t="shared" si="1"/>
        <v>177.2381</v>
      </c>
      <c r="V35" s="298">
        <f t="shared" si="2"/>
        <v>3.9706000000000001</v>
      </c>
      <c r="W35" s="299">
        <f t="shared" si="3"/>
        <v>6617.666666666667</v>
      </c>
      <c r="X35" s="300">
        <f t="shared" si="4"/>
        <v>45</v>
      </c>
      <c r="Y35" s="346">
        <v>6</v>
      </c>
      <c r="Z35" s="346">
        <v>547</v>
      </c>
      <c r="AA35" s="304">
        <v>6</v>
      </c>
      <c r="AB35" s="304">
        <v>6</v>
      </c>
      <c r="AC35" s="304">
        <v>0</v>
      </c>
      <c r="AD35" s="304">
        <v>6</v>
      </c>
      <c r="AE35" s="304">
        <v>6</v>
      </c>
      <c r="AF35" s="306" t="s">
        <v>4694</v>
      </c>
      <c r="AG35" s="307" t="s">
        <v>4691</v>
      </c>
      <c r="AH35" s="307" t="s">
        <v>4691</v>
      </c>
      <c r="AI35" s="307" t="s">
        <v>4691</v>
      </c>
      <c r="AJ35" s="307">
        <v>6</v>
      </c>
      <c r="AK35" s="308" t="s">
        <v>4694</v>
      </c>
      <c r="AL35" s="307" t="s">
        <v>4691</v>
      </c>
      <c r="AM35" s="307" t="s">
        <v>4691</v>
      </c>
      <c r="AN35" s="307" t="s">
        <v>4691</v>
      </c>
      <c r="AO35" s="307" t="s">
        <v>4691</v>
      </c>
      <c r="AP35" s="307" t="s">
        <v>4691</v>
      </c>
      <c r="AQ35" s="307" t="s">
        <v>4691</v>
      </c>
      <c r="AR35" s="307" t="s">
        <v>4691</v>
      </c>
      <c r="AS35" s="307" t="s">
        <v>4691</v>
      </c>
      <c r="AT35" s="307" t="s">
        <v>4691</v>
      </c>
      <c r="AU35" s="307" t="s">
        <v>4691</v>
      </c>
      <c r="AV35" s="307">
        <f t="shared" si="5"/>
        <v>216</v>
      </c>
      <c r="AW35" s="309">
        <f t="shared" si="6"/>
        <v>151.19999999999999</v>
      </c>
      <c r="AX35" s="309">
        <f t="shared" si="7"/>
        <v>90</v>
      </c>
      <c r="AY35" s="309">
        <f t="shared" si="8"/>
        <v>53.999999999999993</v>
      </c>
      <c r="AZ35" s="316" t="s">
        <v>3092</v>
      </c>
      <c r="BA35" s="340"/>
      <c r="BB35" s="340"/>
      <c r="BC35" s="340"/>
      <c r="BD35" s="340"/>
      <c r="BE35" s="340"/>
      <c r="BF35" s="349"/>
      <c r="BG35" s="349"/>
      <c r="BH35" s="349"/>
      <c r="BI35" s="349"/>
    </row>
    <row r="36" spans="1:61" s="314" customFormat="1" ht="19.899999999999999" customHeight="1">
      <c r="A36" s="1026">
        <v>32</v>
      </c>
      <c r="B36" s="285" t="s">
        <v>3300</v>
      </c>
      <c r="C36" s="355" t="s">
        <v>3093</v>
      </c>
      <c r="D36" s="355" t="s">
        <v>3090</v>
      </c>
      <c r="E36" s="287" t="s">
        <v>92</v>
      </c>
      <c r="F36" s="357" t="s">
        <v>3094</v>
      </c>
      <c r="G36" s="361" t="s">
        <v>3173</v>
      </c>
      <c r="H36" s="340" t="s">
        <v>3131</v>
      </c>
      <c r="I36" s="290">
        <v>11050951</v>
      </c>
      <c r="J36" s="362" t="s">
        <v>94</v>
      </c>
      <c r="K36" s="352"/>
      <c r="L36" s="292" t="s">
        <v>95</v>
      </c>
      <c r="M36" s="292" t="s">
        <v>95</v>
      </c>
      <c r="N36" s="293"/>
      <c r="O36" s="292" t="s">
        <v>95</v>
      </c>
      <c r="P36" s="292" t="s">
        <v>95</v>
      </c>
      <c r="Q36" s="358"/>
      <c r="R36" s="295" t="s">
        <v>96</v>
      </c>
      <c r="S36" s="296">
        <v>42637</v>
      </c>
      <c r="T36" s="297">
        <f t="shared" ref="T36:T64" si="9">VLOOKUP(I36,单月票房,2,0)</f>
        <v>196</v>
      </c>
      <c r="U36" s="298">
        <f t="shared" ref="U36:U64" si="10">VLOOKUP(I36,单月票房,3,0)</f>
        <v>4.4695999999999998</v>
      </c>
      <c r="V36" s="298">
        <f t="shared" ref="V36:V64" si="11">VLOOKUP(I36,单月票房,4,0)</f>
        <v>8.6199999999999999E-2</v>
      </c>
      <c r="W36" s="299">
        <f t="shared" ref="W36:W64" si="12">(V36*10000)/Y36</f>
        <v>172.4</v>
      </c>
      <c r="X36" s="300">
        <f t="shared" ref="X36:X64" si="13">VLOOKUP(I36,单月票房,5,0)</f>
        <v>52</v>
      </c>
      <c r="Y36" s="346">
        <v>5</v>
      </c>
      <c r="Z36" s="346">
        <v>136</v>
      </c>
      <c r="AA36" s="304">
        <v>5</v>
      </c>
      <c r="AB36" s="304">
        <v>5</v>
      </c>
      <c r="AC36" s="304">
        <v>0</v>
      </c>
      <c r="AD36" s="304">
        <v>5</v>
      </c>
      <c r="AE36" s="304">
        <v>5</v>
      </c>
      <c r="AF36" s="306" t="s">
        <v>4707</v>
      </c>
      <c r="AG36" s="307" t="s">
        <v>4691</v>
      </c>
      <c r="AH36" s="307" t="s">
        <v>4691</v>
      </c>
      <c r="AI36" s="307" t="s">
        <v>4691</v>
      </c>
      <c r="AJ36" s="307">
        <v>5</v>
      </c>
      <c r="AK36" s="308" t="s">
        <v>4707</v>
      </c>
      <c r="AL36" s="307" t="s">
        <v>4691</v>
      </c>
      <c r="AM36" s="307" t="s">
        <v>4691</v>
      </c>
      <c r="AN36" s="307" t="s">
        <v>4691</v>
      </c>
      <c r="AO36" s="307" t="s">
        <v>4691</v>
      </c>
      <c r="AP36" s="307" t="s">
        <v>4691</v>
      </c>
      <c r="AQ36" s="307" t="s">
        <v>4691</v>
      </c>
      <c r="AR36" s="307" t="s">
        <v>4691</v>
      </c>
      <c r="AS36" s="307" t="s">
        <v>4691</v>
      </c>
      <c r="AT36" s="307" t="s">
        <v>4691</v>
      </c>
      <c r="AU36" s="307" t="s">
        <v>4691</v>
      </c>
      <c r="AV36" s="307">
        <f t="shared" ref="AV36:AV64" si="14">AD36*6*0.5*12</f>
        <v>180</v>
      </c>
      <c r="AW36" s="309">
        <f t="shared" ref="AW36:AW64" si="15">AD36*6*0.35*12</f>
        <v>126</v>
      </c>
      <c r="AX36" s="309">
        <f t="shared" ref="AX36:AX64" si="16">AD36*6*0.25*10</f>
        <v>75</v>
      </c>
      <c r="AY36" s="309">
        <f t="shared" ref="AY36:AY64" si="17">AD36*6*0.15*10</f>
        <v>45</v>
      </c>
      <c r="AZ36" s="316" t="s">
        <v>3095</v>
      </c>
      <c r="BA36" s="340"/>
      <c r="BB36" s="340"/>
      <c r="BC36" s="340"/>
      <c r="BD36" s="340"/>
      <c r="BE36" s="340"/>
      <c r="BF36" s="349"/>
      <c r="BG36" s="349"/>
      <c r="BH36" s="349"/>
      <c r="BI36" s="349"/>
    </row>
    <row r="37" spans="1:61" s="314" customFormat="1" ht="19.899999999999999" customHeight="1">
      <c r="A37" s="1026">
        <v>33</v>
      </c>
      <c r="B37" s="285" t="s">
        <v>3301</v>
      </c>
      <c r="C37" s="355" t="s">
        <v>3153</v>
      </c>
      <c r="D37" s="355" t="s">
        <v>3153</v>
      </c>
      <c r="E37" s="287" t="s">
        <v>169</v>
      </c>
      <c r="F37" s="363" t="s">
        <v>3154</v>
      </c>
      <c r="G37" s="361" t="s">
        <v>3155</v>
      </c>
      <c r="H37" s="340" t="s">
        <v>4372</v>
      </c>
      <c r="I37" s="290">
        <v>11081701</v>
      </c>
      <c r="J37" s="362" t="s">
        <v>94</v>
      </c>
      <c r="K37" s="352"/>
      <c r="L37" s="292" t="s">
        <v>95</v>
      </c>
      <c r="M37" s="293"/>
      <c r="N37" s="292" t="s">
        <v>95</v>
      </c>
      <c r="O37" s="292" t="s">
        <v>95</v>
      </c>
      <c r="P37" s="292" t="s">
        <v>95</v>
      </c>
      <c r="Q37" s="358"/>
      <c r="R37" s="295" t="s">
        <v>222</v>
      </c>
      <c r="S37" s="296">
        <v>41661</v>
      </c>
      <c r="T37" s="297">
        <f t="shared" si="9"/>
        <v>140</v>
      </c>
      <c r="U37" s="298">
        <f t="shared" si="10"/>
        <v>98.450299999999999</v>
      </c>
      <c r="V37" s="298">
        <f t="shared" si="11"/>
        <v>2.6027999999999998</v>
      </c>
      <c r="W37" s="299">
        <f t="shared" si="12"/>
        <v>6506.9999999999991</v>
      </c>
      <c r="X37" s="300">
        <f t="shared" si="13"/>
        <v>38</v>
      </c>
      <c r="Y37" s="346">
        <v>4</v>
      </c>
      <c r="Z37" s="346">
        <v>402</v>
      </c>
      <c r="AA37" s="304">
        <v>4</v>
      </c>
      <c r="AB37" s="304">
        <v>0</v>
      </c>
      <c r="AC37" s="304">
        <v>4</v>
      </c>
      <c r="AD37" s="304">
        <v>4</v>
      </c>
      <c r="AE37" s="304">
        <v>4</v>
      </c>
      <c r="AF37" s="306" t="s">
        <v>4706</v>
      </c>
      <c r="AG37" s="307" t="s">
        <v>4691</v>
      </c>
      <c r="AH37" s="307" t="s">
        <v>4691</v>
      </c>
      <c r="AI37" s="307" t="s">
        <v>4691</v>
      </c>
      <c r="AJ37" s="307">
        <v>4</v>
      </c>
      <c r="AK37" s="308" t="s">
        <v>4706</v>
      </c>
      <c r="AL37" s="307" t="s">
        <v>4691</v>
      </c>
      <c r="AM37" s="307" t="s">
        <v>4691</v>
      </c>
      <c r="AN37" s="307" t="s">
        <v>4691</v>
      </c>
      <c r="AO37" s="307" t="s">
        <v>4691</v>
      </c>
      <c r="AP37" s="307" t="s">
        <v>4691</v>
      </c>
      <c r="AQ37" s="307" t="s">
        <v>4691</v>
      </c>
      <c r="AR37" s="307" t="s">
        <v>4691</v>
      </c>
      <c r="AS37" s="307" t="s">
        <v>4691</v>
      </c>
      <c r="AT37" s="307" t="s">
        <v>4691</v>
      </c>
      <c r="AU37" s="307" t="s">
        <v>4691</v>
      </c>
      <c r="AV37" s="307">
        <f t="shared" si="14"/>
        <v>144</v>
      </c>
      <c r="AW37" s="309">
        <f t="shared" si="15"/>
        <v>100.79999999999998</v>
      </c>
      <c r="AX37" s="309">
        <f t="shared" si="16"/>
        <v>60</v>
      </c>
      <c r="AY37" s="309">
        <f t="shared" si="17"/>
        <v>36</v>
      </c>
      <c r="AZ37" s="316" t="s">
        <v>3156</v>
      </c>
      <c r="BA37" s="340"/>
      <c r="BB37" s="340"/>
      <c r="BC37" s="340"/>
      <c r="BD37" s="340"/>
      <c r="BE37" s="340"/>
      <c r="BF37" s="349"/>
      <c r="BG37" s="349"/>
      <c r="BH37" s="349"/>
      <c r="BI37" s="349"/>
    </row>
    <row r="38" spans="1:61" s="314" customFormat="1" ht="19.899999999999999" customHeight="1">
      <c r="A38" s="1026">
        <v>34</v>
      </c>
      <c r="B38" s="285" t="s">
        <v>3302</v>
      </c>
      <c r="C38" s="355" t="s">
        <v>3153</v>
      </c>
      <c r="D38" s="355" t="s">
        <v>3157</v>
      </c>
      <c r="E38" s="287" t="s">
        <v>92</v>
      </c>
      <c r="F38" s="329" t="s">
        <v>1292</v>
      </c>
      <c r="G38" s="364" t="s">
        <v>3226</v>
      </c>
      <c r="H38" s="340" t="s">
        <v>3181</v>
      </c>
      <c r="I38" s="290">
        <v>11050941</v>
      </c>
      <c r="J38" s="362" t="s">
        <v>94</v>
      </c>
      <c r="K38" s="352"/>
      <c r="L38" s="292" t="s">
        <v>95</v>
      </c>
      <c r="M38" s="293"/>
      <c r="N38" s="292" t="s">
        <v>95</v>
      </c>
      <c r="O38" s="292" t="s">
        <v>95</v>
      </c>
      <c r="P38" s="292" t="s">
        <v>95</v>
      </c>
      <c r="Q38" s="358"/>
      <c r="R38" s="295" t="s">
        <v>115</v>
      </c>
      <c r="S38" s="296">
        <v>42656</v>
      </c>
      <c r="T38" s="297">
        <f t="shared" si="9"/>
        <v>166</v>
      </c>
      <c r="U38" s="298">
        <f t="shared" si="10"/>
        <v>60.128393999999993</v>
      </c>
      <c r="V38" s="298">
        <f t="shared" si="11"/>
        <v>1.7904</v>
      </c>
      <c r="W38" s="299">
        <f t="shared" si="12"/>
        <v>3580.8</v>
      </c>
      <c r="X38" s="300">
        <f t="shared" si="13"/>
        <v>34</v>
      </c>
      <c r="Y38" s="346">
        <v>5</v>
      </c>
      <c r="Z38" s="346">
        <v>512</v>
      </c>
      <c r="AA38" s="304">
        <v>5</v>
      </c>
      <c r="AB38" s="304">
        <v>0</v>
      </c>
      <c r="AC38" s="304">
        <v>5</v>
      </c>
      <c r="AD38" s="304">
        <v>5</v>
      </c>
      <c r="AE38" s="304">
        <v>5</v>
      </c>
      <c r="AF38" s="306" t="s">
        <v>4707</v>
      </c>
      <c r="AG38" s="307" t="s">
        <v>4691</v>
      </c>
      <c r="AH38" s="307" t="s">
        <v>4691</v>
      </c>
      <c r="AI38" s="307" t="s">
        <v>4691</v>
      </c>
      <c r="AJ38" s="307">
        <v>5</v>
      </c>
      <c r="AK38" s="308" t="s">
        <v>4707</v>
      </c>
      <c r="AL38" s="307" t="s">
        <v>4691</v>
      </c>
      <c r="AM38" s="307" t="s">
        <v>4691</v>
      </c>
      <c r="AN38" s="307" t="s">
        <v>4691</v>
      </c>
      <c r="AO38" s="307" t="s">
        <v>4691</v>
      </c>
      <c r="AP38" s="307" t="s">
        <v>4691</v>
      </c>
      <c r="AQ38" s="307" t="s">
        <v>4691</v>
      </c>
      <c r="AR38" s="307" t="s">
        <v>4691</v>
      </c>
      <c r="AS38" s="307" t="s">
        <v>4691</v>
      </c>
      <c r="AT38" s="307" t="s">
        <v>4691</v>
      </c>
      <c r="AU38" s="307" t="s">
        <v>4691</v>
      </c>
      <c r="AV38" s="307">
        <f t="shared" si="14"/>
        <v>180</v>
      </c>
      <c r="AW38" s="309">
        <f t="shared" si="15"/>
        <v>126</v>
      </c>
      <c r="AX38" s="309">
        <f t="shared" si="16"/>
        <v>75</v>
      </c>
      <c r="AY38" s="309">
        <f t="shared" si="17"/>
        <v>45</v>
      </c>
      <c r="AZ38" s="316" t="s">
        <v>3158</v>
      </c>
      <c r="BA38" s="340"/>
      <c r="BB38" s="340"/>
      <c r="BC38" s="340"/>
      <c r="BD38" s="340"/>
      <c r="BE38" s="340"/>
      <c r="BF38" s="349"/>
      <c r="BG38" s="349"/>
      <c r="BH38" s="349"/>
      <c r="BI38" s="349"/>
    </row>
    <row r="39" spans="1:61" s="350" customFormat="1" ht="19.899999999999999" customHeight="1">
      <c r="A39" s="1026">
        <v>35</v>
      </c>
      <c r="B39" s="285" t="s">
        <v>3883</v>
      </c>
      <c r="C39" s="359" t="s">
        <v>2400</v>
      </c>
      <c r="D39" s="359" t="s">
        <v>2400</v>
      </c>
      <c r="E39" s="287" t="s">
        <v>2295</v>
      </c>
      <c r="F39" s="359" t="s">
        <v>3858</v>
      </c>
      <c r="G39" s="289" t="s">
        <v>3881</v>
      </c>
      <c r="H39" s="340" t="s">
        <v>3879</v>
      </c>
      <c r="I39" s="290">
        <v>11071051</v>
      </c>
      <c r="J39" s="291" t="s">
        <v>94</v>
      </c>
      <c r="K39" s="352"/>
      <c r="L39" s="292" t="s">
        <v>95</v>
      </c>
      <c r="M39" s="292" t="s">
        <v>95</v>
      </c>
      <c r="N39" s="293"/>
      <c r="O39" s="292" t="s">
        <v>95</v>
      </c>
      <c r="P39" s="292" t="s">
        <v>95</v>
      </c>
      <c r="Q39" s="327"/>
      <c r="R39" s="295" t="s">
        <v>115</v>
      </c>
      <c r="S39" s="296">
        <v>42720</v>
      </c>
      <c r="T39" s="297">
        <f t="shared" si="9"/>
        <v>21</v>
      </c>
      <c r="U39" s="298">
        <f t="shared" si="10"/>
        <v>360.15780000000001</v>
      </c>
      <c r="V39" s="298">
        <f t="shared" si="11"/>
        <v>7.4793000000000003</v>
      </c>
      <c r="W39" s="299">
        <f t="shared" si="12"/>
        <v>7479.3</v>
      </c>
      <c r="X39" s="300">
        <f t="shared" si="13"/>
        <v>48</v>
      </c>
      <c r="Y39" s="346">
        <v>10</v>
      </c>
      <c r="Z39" s="346">
        <v>1348</v>
      </c>
      <c r="AA39" s="304">
        <v>10</v>
      </c>
      <c r="AB39" s="304">
        <v>10</v>
      </c>
      <c r="AC39" s="304">
        <v>0</v>
      </c>
      <c r="AD39" s="304">
        <v>10</v>
      </c>
      <c r="AE39" s="304">
        <v>10</v>
      </c>
      <c r="AF39" s="306" t="s">
        <v>4695</v>
      </c>
      <c r="AG39" s="307" t="s">
        <v>4691</v>
      </c>
      <c r="AH39" s="307" t="s">
        <v>4691</v>
      </c>
      <c r="AI39" s="307" t="s">
        <v>4691</v>
      </c>
      <c r="AJ39" s="307">
        <v>10</v>
      </c>
      <c r="AK39" s="308" t="s">
        <v>4695</v>
      </c>
      <c r="AL39" s="307" t="s">
        <v>4691</v>
      </c>
      <c r="AM39" s="307" t="s">
        <v>4691</v>
      </c>
      <c r="AN39" s="307" t="s">
        <v>4691</v>
      </c>
      <c r="AO39" s="307" t="s">
        <v>4691</v>
      </c>
      <c r="AP39" s="307" t="s">
        <v>4691</v>
      </c>
      <c r="AQ39" s="307" t="s">
        <v>4691</v>
      </c>
      <c r="AR39" s="307" t="s">
        <v>4691</v>
      </c>
      <c r="AS39" s="307" t="s">
        <v>4691</v>
      </c>
      <c r="AT39" s="307" t="s">
        <v>4691</v>
      </c>
      <c r="AU39" s="307" t="s">
        <v>4691</v>
      </c>
      <c r="AV39" s="307">
        <f t="shared" si="14"/>
        <v>360</v>
      </c>
      <c r="AW39" s="309">
        <f t="shared" si="15"/>
        <v>252</v>
      </c>
      <c r="AX39" s="309">
        <f t="shared" si="16"/>
        <v>150</v>
      </c>
      <c r="AY39" s="309">
        <f t="shared" si="17"/>
        <v>90</v>
      </c>
      <c r="AZ39" s="316" t="s">
        <v>3859</v>
      </c>
      <c r="BA39" s="340"/>
      <c r="BB39" s="340"/>
      <c r="BC39" s="340"/>
      <c r="BD39" s="340"/>
      <c r="BE39" s="340"/>
      <c r="BF39" s="349"/>
      <c r="BG39" s="349"/>
      <c r="BH39" s="349"/>
      <c r="BI39" s="349"/>
    </row>
    <row r="40" spans="1:61" s="354" customFormat="1" ht="20.100000000000001" customHeight="1">
      <c r="A40" s="1026">
        <v>36</v>
      </c>
      <c r="B40" s="285" t="s">
        <v>3885</v>
      </c>
      <c r="C40" s="365" t="s">
        <v>3884</v>
      </c>
      <c r="D40" s="365" t="s">
        <v>3884</v>
      </c>
      <c r="E40" s="366" t="s">
        <v>169</v>
      </c>
      <c r="F40" s="329" t="s">
        <v>1292</v>
      </c>
      <c r="G40" s="289" t="s">
        <v>3215</v>
      </c>
      <c r="H40" s="367" t="s">
        <v>4187</v>
      </c>
      <c r="I40" s="290">
        <v>11080961</v>
      </c>
      <c r="J40" s="362" t="s">
        <v>94</v>
      </c>
      <c r="K40" s="289"/>
      <c r="L40" s="292" t="s">
        <v>95</v>
      </c>
      <c r="M40" s="292" t="s">
        <v>95</v>
      </c>
      <c r="N40" s="293"/>
      <c r="O40" s="292" t="s">
        <v>95</v>
      </c>
      <c r="P40" s="292" t="s">
        <v>95</v>
      </c>
      <c r="Q40" s="358"/>
      <c r="R40" s="295" t="s">
        <v>450</v>
      </c>
      <c r="S40" s="296">
        <v>42651</v>
      </c>
      <c r="T40" s="297">
        <f t="shared" si="9"/>
        <v>48</v>
      </c>
      <c r="U40" s="298">
        <f t="shared" si="10"/>
        <v>273.21519999999998</v>
      </c>
      <c r="V40" s="298">
        <f t="shared" si="11"/>
        <v>7.6474000000000002</v>
      </c>
      <c r="W40" s="299">
        <f t="shared" si="12"/>
        <v>5098.2666666666664</v>
      </c>
      <c r="X40" s="300">
        <f t="shared" si="13"/>
        <v>36</v>
      </c>
      <c r="Y40" s="346">
        <v>15</v>
      </c>
      <c r="Z40" s="346">
        <v>2600</v>
      </c>
      <c r="AA40" s="304">
        <v>15</v>
      </c>
      <c r="AB40" s="304">
        <v>15</v>
      </c>
      <c r="AC40" s="304">
        <v>0</v>
      </c>
      <c r="AD40" s="304">
        <v>15</v>
      </c>
      <c r="AE40" s="304">
        <v>15</v>
      </c>
      <c r="AF40" s="306" t="s">
        <v>4715</v>
      </c>
      <c r="AG40" s="307" t="s">
        <v>4691</v>
      </c>
      <c r="AH40" s="307" t="s">
        <v>4691</v>
      </c>
      <c r="AI40" s="307" t="s">
        <v>4691</v>
      </c>
      <c r="AJ40" s="307">
        <v>15</v>
      </c>
      <c r="AK40" s="308" t="s">
        <v>4715</v>
      </c>
      <c r="AL40" s="307" t="s">
        <v>4691</v>
      </c>
      <c r="AM40" s="307" t="s">
        <v>4691</v>
      </c>
      <c r="AN40" s="307" t="s">
        <v>4691</v>
      </c>
      <c r="AO40" s="307" t="s">
        <v>4691</v>
      </c>
      <c r="AP40" s="307" t="s">
        <v>4691</v>
      </c>
      <c r="AQ40" s="307" t="s">
        <v>4691</v>
      </c>
      <c r="AR40" s="307" t="s">
        <v>4691</v>
      </c>
      <c r="AS40" s="307" t="s">
        <v>4691</v>
      </c>
      <c r="AT40" s="307" t="s">
        <v>4691</v>
      </c>
      <c r="AU40" s="307" t="s">
        <v>4691</v>
      </c>
      <c r="AV40" s="307">
        <f t="shared" si="14"/>
        <v>540</v>
      </c>
      <c r="AW40" s="309">
        <f t="shared" si="15"/>
        <v>377.99999999999994</v>
      </c>
      <c r="AX40" s="309">
        <f t="shared" si="16"/>
        <v>225</v>
      </c>
      <c r="AY40" s="309">
        <f t="shared" si="17"/>
        <v>135</v>
      </c>
      <c r="AZ40" s="316" t="s">
        <v>3886</v>
      </c>
      <c r="BA40" s="340"/>
      <c r="BB40" s="340"/>
      <c r="BC40" s="340"/>
      <c r="BD40" s="340"/>
      <c r="BE40" s="340"/>
      <c r="BF40" s="349"/>
      <c r="BG40" s="349"/>
      <c r="BH40" s="349"/>
      <c r="BI40" s="349"/>
    </row>
    <row r="41" spans="1:61" s="350" customFormat="1" ht="19.899999999999999" customHeight="1">
      <c r="A41" s="1026">
        <v>37</v>
      </c>
      <c r="B41" s="285" t="s">
        <v>3889</v>
      </c>
      <c r="C41" s="365" t="s">
        <v>3887</v>
      </c>
      <c r="D41" s="365" t="s">
        <v>3888</v>
      </c>
      <c r="E41" s="366" t="s">
        <v>92</v>
      </c>
      <c r="F41" s="329" t="s">
        <v>1292</v>
      </c>
      <c r="G41" s="289" t="s">
        <v>3874</v>
      </c>
      <c r="H41" s="367" t="s">
        <v>4188</v>
      </c>
      <c r="I41" s="290">
        <v>11050981</v>
      </c>
      <c r="J41" s="362" t="s">
        <v>94</v>
      </c>
      <c r="K41" s="289"/>
      <c r="L41" s="292" t="s">
        <v>95</v>
      </c>
      <c r="M41" s="292" t="s">
        <v>95</v>
      </c>
      <c r="N41" s="293"/>
      <c r="O41" s="292" t="s">
        <v>95</v>
      </c>
      <c r="P41" s="292" t="s">
        <v>95</v>
      </c>
      <c r="Q41" s="358"/>
      <c r="R41" s="295" t="s">
        <v>96</v>
      </c>
      <c r="S41" s="296">
        <v>42679</v>
      </c>
      <c r="T41" s="297">
        <f t="shared" si="9"/>
        <v>160</v>
      </c>
      <c r="U41" s="298">
        <f t="shared" si="10"/>
        <v>67.313900000000004</v>
      </c>
      <c r="V41" s="298">
        <f t="shared" si="11"/>
        <v>1.8560000000000001</v>
      </c>
      <c r="W41" s="299">
        <f t="shared" si="12"/>
        <v>3093.3333333333335</v>
      </c>
      <c r="X41" s="300">
        <f t="shared" si="13"/>
        <v>36</v>
      </c>
      <c r="Y41" s="346">
        <v>6</v>
      </c>
      <c r="Z41" s="346">
        <v>730</v>
      </c>
      <c r="AA41" s="304">
        <v>6</v>
      </c>
      <c r="AB41" s="304">
        <v>6</v>
      </c>
      <c r="AC41" s="304">
        <v>0</v>
      </c>
      <c r="AD41" s="304">
        <v>6</v>
      </c>
      <c r="AE41" s="304">
        <v>6</v>
      </c>
      <c r="AF41" s="306" t="s">
        <v>4694</v>
      </c>
      <c r="AG41" s="307" t="s">
        <v>4691</v>
      </c>
      <c r="AH41" s="307" t="s">
        <v>4691</v>
      </c>
      <c r="AI41" s="307" t="s">
        <v>4691</v>
      </c>
      <c r="AJ41" s="307">
        <v>6</v>
      </c>
      <c r="AK41" s="308" t="s">
        <v>4694</v>
      </c>
      <c r="AL41" s="307" t="s">
        <v>4691</v>
      </c>
      <c r="AM41" s="307" t="s">
        <v>4691</v>
      </c>
      <c r="AN41" s="307" t="s">
        <v>4691</v>
      </c>
      <c r="AO41" s="307" t="s">
        <v>4691</v>
      </c>
      <c r="AP41" s="307" t="s">
        <v>4691</v>
      </c>
      <c r="AQ41" s="307" t="s">
        <v>4691</v>
      </c>
      <c r="AR41" s="307" t="s">
        <v>4691</v>
      </c>
      <c r="AS41" s="307" t="s">
        <v>4691</v>
      </c>
      <c r="AT41" s="307" t="s">
        <v>4691</v>
      </c>
      <c r="AU41" s="307" t="s">
        <v>4691</v>
      </c>
      <c r="AV41" s="307">
        <f t="shared" si="14"/>
        <v>216</v>
      </c>
      <c r="AW41" s="309">
        <f t="shared" si="15"/>
        <v>151.19999999999999</v>
      </c>
      <c r="AX41" s="309">
        <f t="shared" si="16"/>
        <v>90</v>
      </c>
      <c r="AY41" s="309">
        <f t="shared" si="17"/>
        <v>53.999999999999993</v>
      </c>
      <c r="AZ41" s="316" t="s">
        <v>3890</v>
      </c>
      <c r="BA41" s="340"/>
      <c r="BB41" s="340"/>
      <c r="BC41" s="340"/>
      <c r="BD41" s="340"/>
      <c r="BE41" s="340"/>
      <c r="BF41" s="349"/>
      <c r="BG41" s="349"/>
      <c r="BH41" s="349"/>
      <c r="BI41" s="349"/>
    </row>
    <row r="42" spans="1:61" s="350" customFormat="1" ht="19.899999999999999" customHeight="1">
      <c r="A42" s="1026">
        <v>38</v>
      </c>
      <c r="B42" s="285" t="s">
        <v>3892</v>
      </c>
      <c r="C42" s="365" t="s">
        <v>2400</v>
      </c>
      <c r="D42" s="365" t="s">
        <v>3891</v>
      </c>
      <c r="E42" s="366" t="s">
        <v>2295</v>
      </c>
      <c r="F42" s="329" t="s">
        <v>1292</v>
      </c>
      <c r="G42" s="289" t="s">
        <v>3873</v>
      </c>
      <c r="H42" s="367" t="s">
        <v>4189</v>
      </c>
      <c r="I42" s="290">
        <v>11070991</v>
      </c>
      <c r="J42" s="362" t="s">
        <v>94</v>
      </c>
      <c r="K42" s="289"/>
      <c r="L42" s="292" t="s">
        <v>95</v>
      </c>
      <c r="M42" s="293"/>
      <c r="N42" s="292" t="s">
        <v>95</v>
      </c>
      <c r="O42" s="292" t="s">
        <v>95</v>
      </c>
      <c r="P42" s="292" t="s">
        <v>95</v>
      </c>
      <c r="Q42" s="358"/>
      <c r="R42" s="295" t="s">
        <v>345</v>
      </c>
      <c r="S42" s="296">
        <v>42685</v>
      </c>
      <c r="T42" s="297">
        <f t="shared" si="9"/>
        <v>103</v>
      </c>
      <c r="U42" s="298">
        <f t="shared" si="10"/>
        <v>150.70179999999999</v>
      </c>
      <c r="V42" s="298">
        <f t="shared" si="11"/>
        <v>4.4203000000000001</v>
      </c>
      <c r="W42" s="299">
        <f t="shared" si="12"/>
        <v>4420.3</v>
      </c>
      <c r="X42" s="300">
        <f t="shared" si="13"/>
        <v>34</v>
      </c>
      <c r="Y42" s="346">
        <v>10</v>
      </c>
      <c r="Z42" s="346">
        <v>1138</v>
      </c>
      <c r="AA42" s="304">
        <v>10</v>
      </c>
      <c r="AB42" s="304">
        <v>0</v>
      </c>
      <c r="AC42" s="304">
        <v>10</v>
      </c>
      <c r="AD42" s="304">
        <v>10</v>
      </c>
      <c r="AE42" s="304">
        <v>10</v>
      </c>
      <c r="AF42" s="306" t="s">
        <v>4695</v>
      </c>
      <c r="AG42" s="307" t="s">
        <v>4691</v>
      </c>
      <c r="AH42" s="307" t="s">
        <v>4691</v>
      </c>
      <c r="AI42" s="307" t="s">
        <v>4691</v>
      </c>
      <c r="AJ42" s="307">
        <v>10</v>
      </c>
      <c r="AK42" s="308" t="s">
        <v>4695</v>
      </c>
      <c r="AL42" s="307" t="s">
        <v>4691</v>
      </c>
      <c r="AM42" s="307" t="s">
        <v>4691</v>
      </c>
      <c r="AN42" s="307" t="s">
        <v>4691</v>
      </c>
      <c r="AO42" s="307" t="s">
        <v>4691</v>
      </c>
      <c r="AP42" s="307" t="s">
        <v>4691</v>
      </c>
      <c r="AQ42" s="307" t="s">
        <v>4691</v>
      </c>
      <c r="AR42" s="307" t="s">
        <v>4691</v>
      </c>
      <c r="AS42" s="307" t="s">
        <v>4691</v>
      </c>
      <c r="AT42" s="307" t="s">
        <v>4691</v>
      </c>
      <c r="AU42" s="307" t="s">
        <v>4691</v>
      </c>
      <c r="AV42" s="307">
        <f t="shared" si="14"/>
        <v>360</v>
      </c>
      <c r="AW42" s="309">
        <f t="shared" si="15"/>
        <v>252</v>
      </c>
      <c r="AX42" s="309">
        <f t="shared" si="16"/>
        <v>150</v>
      </c>
      <c r="AY42" s="309">
        <f t="shared" si="17"/>
        <v>90</v>
      </c>
      <c r="AZ42" s="316" t="s">
        <v>3893</v>
      </c>
      <c r="BA42" s="340"/>
      <c r="BB42" s="340"/>
      <c r="BC42" s="340"/>
      <c r="BD42" s="340"/>
      <c r="BE42" s="340"/>
      <c r="BF42" s="349"/>
      <c r="BG42" s="349"/>
      <c r="BH42" s="349"/>
      <c r="BI42" s="349"/>
    </row>
    <row r="43" spans="1:61" s="350" customFormat="1" ht="19.899999999999999" customHeight="1">
      <c r="A43" s="1026">
        <v>39</v>
      </c>
      <c r="B43" s="285" t="s">
        <v>3894</v>
      </c>
      <c r="C43" s="365" t="s">
        <v>3887</v>
      </c>
      <c r="D43" s="365" t="s">
        <v>2400</v>
      </c>
      <c r="E43" s="366" t="s">
        <v>106</v>
      </c>
      <c r="F43" s="329" t="s">
        <v>1292</v>
      </c>
      <c r="G43" s="289" t="s">
        <v>1131</v>
      </c>
      <c r="H43" s="367" t="s">
        <v>4190</v>
      </c>
      <c r="I43" s="290">
        <v>11062101</v>
      </c>
      <c r="J43" s="362" t="s">
        <v>94</v>
      </c>
      <c r="K43" s="289"/>
      <c r="L43" s="292" t="s">
        <v>95</v>
      </c>
      <c r="M43" s="292" t="s">
        <v>95</v>
      </c>
      <c r="N43" s="293"/>
      <c r="O43" s="292" t="s">
        <v>95</v>
      </c>
      <c r="P43" s="292" t="s">
        <v>95</v>
      </c>
      <c r="Q43" s="1013" t="s">
        <v>3895</v>
      </c>
      <c r="R43" s="295" t="s">
        <v>115</v>
      </c>
      <c r="S43" s="296">
        <v>41739</v>
      </c>
      <c r="T43" s="297">
        <f t="shared" si="9"/>
        <v>143</v>
      </c>
      <c r="U43" s="298">
        <f t="shared" si="10"/>
        <v>92.775800000000004</v>
      </c>
      <c r="V43" s="298">
        <f t="shared" si="11"/>
        <v>1.9325000000000001</v>
      </c>
      <c r="W43" s="299">
        <f t="shared" si="12"/>
        <v>3220.8333333333335</v>
      </c>
      <c r="X43" s="300">
        <f t="shared" si="13"/>
        <v>48</v>
      </c>
      <c r="Y43" s="346">
        <v>6</v>
      </c>
      <c r="Z43" s="346">
        <v>615</v>
      </c>
      <c r="AA43" s="304">
        <v>6</v>
      </c>
      <c r="AB43" s="304">
        <v>6</v>
      </c>
      <c r="AC43" s="304">
        <v>0</v>
      </c>
      <c r="AD43" s="304">
        <v>6</v>
      </c>
      <c r="AE43" s="304">
        <v>6</v>
      </c>
      <c r="AF43" s="306" t="s">
        <v>4694</v>
      </c>
      <c r="AG43" s="307" t="s">
        <v>4691</v>
      </c>
      <c r="AH43" s="307" t="s">
        <v>4691</v>
      </c>
      <c r="AI43" s="307" t="s">
        <v>4691</v>
      </c>
      <c r="AJ43" s="307">
        <v>6</v>
      </c>
      <c r="AK43" s="308" t="s">
        <v>4694</v>
      </c>
      <c r="AL43" s="307" t="s">
        <v>4691</v>
      </c>
      <c r="AM43" s="307" t="s">
        <v>4691</v>
      </c>
      <c r="AN43" s="307" t="s">
        <v>4691</v>
      </c>
      <c r="AO43" s="307" t="s">
        <v>4691</v>
      </c>
      <c r="AP43" s="307" t="s">
        <v>4691</v>
      </c>
      <c r="AQ43" s="307" t="s">
        <v>4691</v>
      </c>
      <c r="AR43" s="307" t="s">
        <v>4691</v>
      </c>
      <c r="AS43" s="307" t="s">
        <v>4691</v>
      </c>
      <c r="AT43" s="307" t="s">
        <v>4691</v>
      </c>
      <c r="AU43" s="307" t="s">
        <v>4691</v>
      </c>
      <c r="AV43" s="307">
        <f t="shared" si="14"/>
        <v>216</v>
      </c>
      <c r="AW43" s="309">
        <f t="shared" si="15"/>
        <v>151.19999999999999</v>
      </c>
      <c r="AX43" s="309">
        <f t="shared" si="16"/>
        <v>90</v>
      </c>
      <c r="AY43" s="309">
        <f t="shared" si="17"/>
        <v>53.999999999999993</v>
      </c>
      <c r="AZ43" s="316" t="s">
        <v>3896</v>
      </c>
      <c r="BA43" s="340"/>
      <c r="BB43" s="340"/>
      <c r="BC43" s="340"/>
      <c r="BD43" s="340"/>
      <c r="BE43" s="340"/>
      <c r="BF43" s="349"/>
      <c r="BG43" s="349"/>
      <c r="BH43" s="349"/>
      <c r="BI43" s="349"/>
    </row>
    <row r="44" spans="1:61" s="350" customFormat="1" ht="19.899999999999999" customHeight="1">
      <c r="A44" s="1026">
        <v>40</v>
      </c>
      <c r="B44" s="285" t="s">
        <v>3899</v>
      </c>
      <c r="C44" s="357" t="s">
        <v>3887</v>
      </c>
      <c r="D44" s="357" t="s">
        <v>3897</v>
      </c>
      <c r="E44" s="368" t="s">
        <v>5938</v>
      </c>
      <c r="F44" s="357" t="s">
        <v>3898</v>
      </c>
      <c r="G44" s="289" t="s">
        <v>3878</v>
      </c>
      <c r="H44" s="367" t="s">
        <v>4191</v>
      </c>
      <c r="I44" s="290">
        <v>11171021</v>
      </c>
      <c r="J44" s="362" t="s">
        <v>94</v>
      </c>
      <c r="K44" s="289"/>
      <c r="L44" s="292" t="s">
        <v>95</v>
      </c>
      <c r="M44" s="292" t="s">
        <v>95</v>
      </c>
      <c r="N44" s="293"/>
      <c r="O44" s="292" t="s">
        <v>95</v>
      </c>
      <c r="P44" s="292" t="s">
        <v>95</v>
      </c>
      <c r="Q44" s="358"/>
      <c r="R44" s="295" t="s">
        <v>115</v>
      </c>
      <c r="S44" s="296">
        <v>42702</v>
      </c>
      <c r="T44" s="297">
        <f t="shared" si="9"/>
        <v>98</v>
      </c>
      <c r="U44" s="298">
        <f t="shared" si="10"/>
        <v>160.14840000000001</v>
      </c>
      <c r="V44" s="298">
        <f t="shared" si="11"/>
        <v>3.7829000000000002</v>
      </c>
      <c r="W44" s="299">
        <f t="shared" si="12"/>
        <v>7565.8</v>
      </c>
      <c r="X44" s="300">
        <f t="shared" si="13"/>
        <v>42</v>
      </c>
      <c r="Y44" s="346">
        <v>5</v>
      </c>
      <c r="Z44" s="346">
        <v>549</v>
      </c>
      <c r="AA44" s="304">
        <v>5</v>
      </c>
      <c r="AB44" s="304">
        <v>5</v>
      </c>
      <c r="AC44" s="304">
        <v>0</v>
      </c>
      <c r="AD44" s="304">
        <v>5</v>
      </c>
      <c r="AE44" s="304">
        <v>5</v>
      </c>
      <c r="AF44" s="306" t="s">
        <v>4707</v>
      </c>
      <c r="AG44" s="307" t="s">
        <v>4691</v>
      </c>
      <c r="AH44" s="307" t="s">
        <v>4691</v>
      </c>
      <c r="AI44" s="307" t="s">
        <v>4691</v>
      </c>
      <c r="AJ44" s="307">
        <v>5</v>
      </c>
      <c r="AK44" s="308" t="s">
        <v>4707</v>
      </c>
      <c r="AL44" s="307" t="s">
        <v>4691</v>
      </c>
      <c r="AM44" s="307" t="s">
        <v>4691</v>
      </c>
      <c r="AN44" s="307" t="s">
        <v>4691</v>
      </c>
      <c r="AO44" s="307" t="s">
        <v>4691</v>
      </c>
      <c r="AP44" s="307" t="s">
        <v>4691</v>
      </c>
      <c r="AQ44" s="307" t="s">
        <v>4691</v>
      </c>
      <c r="AR44" s="307" t="s">
        <v>4691</v>
      </c>
      <c r="AS44" s="307" t="s">
        <v>4691</v>
      </c>
      <c r="AT44" s="307" t="s">
        <v>4691</v>
      </c>
      <c r="AU44" s="307" t="s">
        <v>4691</v>
      </c>
      <c r="AV44" s="307">
        <f t="shared" si="14"/>
        <v>180</v>
      </c>
      <c r="AW44" s="309">
        <f t="shared" si="15"/>
        <v>126</v>
      </c>
      <c r="AX44" s="309">
        <f t="shared" si="16"/>
        <v>75</v>
      </c>
      <c r="AY44" s="309">
        <f t="shared" si="17"/>
        <v>45</v>
      </c>
      <c r="AZ44" s="316" t="s">
        <v>3900</v>
      </c>
      <c r="BA44" s="340"/>
      <c r="BB44" s="340"/>
      <c r="BC44" s="340"/>
      <c r="BD44" s="340"/>
      <c r="BE44" s="340"/>
      <c r="BF44" s="349"/>
      <c r="BG44" s="349"/>
      <c r="BH44" s="349"/>
      <c r="BI44" s="349"/>
    </row>
    <row r="45" spans="1:61" s="350" customFormat="1" ht="19.899999999999999" customHeight="1">
      <c r="A45" s="1026">
        <v>41</v>
      </c>
      <c r="B45" s="285" t="s">
        <v>4267</v>
      </c>
      <c r="C45" s="357" t="s">
        <v>4263</v>
      </c>
      <c r="D45" s="357" t="s">
        <v>2400</v>
      </c>
      <c r="E45" s="357" t="s">
        <v>4264</v>
      </c>
      <c r="F45" s="357" t="s">
        <v>4265</v>
      </c>
      <c r="G45" s="289" t="s">
        <v>4266</v>
      </c>
      <c r="H45" s="367" t="s">
        <v>4339</v>
      </c>
      <c r="I45" s="290">
        <v>11160851</v>
      </c>
      <c r="J45" s="362" t="s">
        <v>94</v>
      </c>
      <c r="K45" s="289"/>
      <c r="L45" s="292" t="s">
        <v>95</v>
      </c>
      <c r="M45" s="293"/>
      <c r="N45" s="292" t="s">
        <v>95</v>
      </c>
      <c r="O45" s="292" t="s">
        <v>95</v>
      </c>
      <c r="P45" s="292" t="s">
        <v>95</v>
      </c>
      <c r="Q45" s="358"/>
      <c r="R45" s="295" t="s">
        <v>199</v>
      </c>
      <c r="S45" s="296">
        <v>42409</v>
      </c>
      <c r="T45" s="297">
        <f t="shared" si="9"/>
        <v>24</v>
      </c>
      <c r="U45" s="298">
        <f t="shared" si="10"/>
        <v>343.36840000000001</v>
      </c>
      <c r="V45" s="298">
        <f t="shared" si="11"/>
        <v>7.3474000000000004</v>
      </c>
      <c r="W45" s="299">
        <f t="shared" si="12"/>
        <v>10496.285714285714</v>
      </c>
      <c r="X45" s="300">
        <f t="shared" si="13"/>
        <v>47</v>
      </c>
      <c r="Y45" s="346">
        <v>7</v>
      </c>
      <c r="Z45" s="346">
        <v>1261</v>
      </c>
      <c r="AA45" s="304">
        <v>7</v>
      </c>
      <c r="AB45" s="304">
        <v>0</v>
      </c>
      <c r="AC45" s="304">
        <v>7</v>
      </c>
      <c r="AD45" s="304">
        <v>7</v>
      </c>
      <c r="AE45" s="304">
        <v>7</v>
      </c>
      <c r="AF45" s="306" t="s">
        <v>4703</v>
      </c>
      <c r="AG45" s="307"/>
      <c r="AH45" s="307"/>
      <c r="AI45" s="307"/>
      <c r="AJ45" s="307">
        <v>7</v>
      </c>
      <c r="AK45" s="308" t="s">
        <v>4703</v>
      </c>
      <c r="AL45" s="307"/>
      <c r="AM45" s="307" t="s">
        <v>4691</v>
      </c>
      <c r="AN45" s="307"/>
      <c r="AO45" s="307" t="s">
        <v>4691</v>
      </c>
      <c r="AP45" s="307"/>
      <c r="AQ45" s="307" t="s">
        <v>4691</v>
      </c>
      <c r="AR45" s="307" t="s">
        <v>4691</v>
      </c>
      <c r="AS45" s="307" t="s">
        <v>4691</v>
      </c>
      <c r="AT45" s="307"/>
      <c r="AU45" s="307" t="s">
        <v>4691</v>
      </c>
      <c r="AV45" s="307">
        <f t="shared" si="14"/>
        <v>252</v>
      </c>
      <c r="AW45" s="309">
        <f t="shared" si="15"/>
        <v>176.39999999999998</v>
      </c>
      <c r="AX45" s="309">
        <f t="shared" si="16"/>
        <v>105</v>
      </c>
      <c r="AY45" s="309">
        <f t="shared" si="17"/>
        <v>63</v>
      </c>
      <c r="AZ45" s="316" t="s">
        <v>4268</v>
      </c>
      <c r="BA45" s="340"/>
      <c r="BB45" s="340"/>
      <c r="BC45" s="340"/>
      <c r="BD45" s="340"/>
      <c r="BE45" s="340"/>
      <c r="BF45" s="349"/>
      <c r="BG45" s="349"/>
      <c r="BH45" s="349"/>
      <c r="BI45" s="349"/>
    </row>
    <row r="46" spans="1:61" s="350" customFormat="1" ht="19.899999999999999" customHeight="1">
      <c r="A46" s="1026">
        <v>42</v>
      </c>
      <c r="B46" s="285" t="s">
        <v>4273</v>
      </c>
      <c r="C46" s="357" t="s">
        <v>4269</v>
      </c>
      <c r="D46" s="357" t="s">
        <v>4269</v>
      </c>
      <c r="E46" s="357" t="s">
        <v>4270</v>
      </c>
      <c r="F46" s="357" t="s">
        <v>4271</v>
      </c>
      <c r="G46" s="289" t="s">
        <v>4272</v>
      </c>
      <c r="H46" s="367" t="s">
        <v>4340</v>
      </c>
      <c r="I46" s="290">
        <v>11081071</v>
      </c>
      <c r="J46" s="362" t="s">
        <v>94</v>
      </c>
      <c r="K46" s="289"/>
      <c r="L46" s="292" t="s">
        <v>95</v>
      </c>
      <c r="M46" s="293"/>
      <c r="N46" s="292" t="s">
        <v>95</v>
      </c>
      <c r="O46" s="292" t="s">
        <v>95</v>
      </c>
      <c r="P46" s="292" t="s">
        <v>95</v>
      </c>
      <c r="Q46" s="358"/>
      <c r="R46" s="295" t="s">
        <v>345</v>
      </c>
      <c r="S46" s="296">
        <v>42728</v>
      </c>
      <c r="T46" s="297">
        <f t="shared" si="9"/>
        <v>155</v>
      </c>
      <c r="U46" s="298">
        <f t="shared" si="10"/>
        <v>76.323400000000007</v>
      </c>
      <c r="V46" s="298">
        <f t="shared" si="11"/>
        <v>2.1402999999999999</v>
      </c>
      <c r="W46" s="299">
        <f t="shared" si="12"/>
        <v>3567.1666666666665</v>
      </c>
      <c r="X46" s="300">
        <f t="shared" si="13"/>
        <v>36</v>
      </c>
      <c r="Y46" s="346">
        <v>6</v>
      </c>
      <c r="Z46" s="346">
        <v>510</v>
      </c>
      <c r="AA46" s="304">
        <v>6</v>
      </c>
      <c r="AB46" s="304">
        <v>0</v>
      </c>
      <c r="AC46" s="304">
        <v>6</v>
      </c>
      <c r="AD46" s="304">
        <v>6</v>
      </c>
      <c r="AE46" s="304">
        <v>6</v>
      </c>
      <c r="AF46" s="306" t="s">
        <v>4694</v>
      </c>
      <c r="AG46" s="307" t="s">
        <v>4691</v>
      </c>
      <c r="AH46" s="307" t="s">
        <v>4691</v>
      </c>
      <c r="AI46" s="307" t="s">
        <v>4691</v>
      </c>
      <c r="AJ46" s="307">
        <v>6</v>
      </c>
      <c r="AK46" s="308" t="s">
        <v>4694</v>
      </c>
      <c r="AL46" s="307" t="s">
        <v>4691</v>
      </c>
      <c r="AM46" s="307" t="s">
        <v>4691</v>
      </c>
      <c r="AN46" s="307" t="s">
        <v>4691</v>
      </c>
      <c r="AO46" s="307" t="s">
        <v>4691</v>
      </c>
      <c r="AP46" s="307" t="s">
        <v>4691</v>
      </c>
      <c r="AQ46" s="307" t="s">
        <v>4691</v>
      </c>
      <c r="AR46" s="307" t="s">
        <v>4691</v>
      </c>
      <c r="AS46" s="307" t="s">
        <v>4691</v>
      </c>
      <c r="AT46" s="307" t="s">
        <v>4691</v>
      </c>
      <c r="AU46" s="307" t="s">
        <v>4691</v>
      </c>
      <c r="AV46" s="307">
        <f t="shared" si="14"/>
        <v>216</v>
      </c>
      <c r="AW46" s="309">
        <f t="shared" si="15"/>
        <v>151.19999999999999</v>
      </c>
      <c r="AX46" s="309">
        <f t="shared" si="16"/>
        <v>90</v>
      </c>
      <c r="AY46" s="309">
        <f t="shared" si="17"/>
        <v>53.999999999999993</v>
      </c>
      <c r="AZ46" s="316" t="s">
        <v>4274</v>
      </c>
      <c r="BA46" s="340"/>
      <c r="BB46" s="340"/>
      <c r="BC46" s="340"/>
      <c r="BD46" s="340"/>
      <c r="BE46" s="340"/>
      <c r="BF46" s="349"/>
      <c r="BG46" s="349"/>
      <c r="BH46" s="349"/>
      <c r="BI46" s="349"/>
    </row>
    <row r="47" spans="1:61" s="350" customFormat="1" ht="19.899999999999999" customHeight="1">
      <c r="A47" s="1026">
        <v>43</v>
      </c>
      <c r="B47" s="285" t="s">
        <v>4604</v>
      </c>
      <c r="C47" s="357" t="s">
        <v>2400</v>
      </c>
      <c r="D47" s="357" t="s">
        <v>2400</v>
      </c>
      <c r="E47" s="357" t="s">
        <v>4433</v>
      </c>
      <c r="F47" s="357" t="s">
        <v>4434</v>
      </c>
      <c r="G47" s="289" t="s">
        <v>4603</v>
      </c>
      <c r="H47" s="367" t="s">
        <v>4513</v>
      </c>
      <c r="I47" s="290">
        <v>11021141</v>
      </c>
      <c r="J47" s="362" t="s">
        <v>94</v>
      </c>
      <c r="K47" s="289"/>
      <c r="L47" s="292" t="s">
        <v>95</v>
      </c>
      <c r="M47" s="293"/>
      <c r="N47" s="292" t="s">
        <v>95</v>
      </c>
      <c r="O47" s="292" t="s">
        <v>95</v>
      </c>
      <c r="P47" s="292" t="s">
        <v>95</v>
      </c>
      <c r="Q47" s="358"/>
      <c r="R47" s="295" t="s">
        <v>334</v>
      </c>
      <c r="S47" s="296">
        <v>42757</v>
      </c>
      <c r="T47" s="297">
        <f t="shared" si="9"/>
        <v>94</v>
      </c>
      <c r="U47" s="298">
        <f t="shared" si="10"/>
        <v>163.90029999999999</v>
      </c>
      <c r="V47" s="298">
        <f t="shared" si="11"/>
        <v>4.0617000000000001</v>
      </c>
      <c r="W47" s="299">
        <f t="shared" si="12"/>
        <v>4513</v>
      </c>
      <c r="X47" s="300">
        <f t="shared" si="13"/>
        <v>40</v>
      </c>
      <c r="Y47" s="346">
        <v>9</v>
      </c>
      <c r="Z47" s="346">
        <v>1119</v>
      </c>
      <c r="AA47" s="304">
        <v>9</v>
      </c>
      <c r="AB47" s="304">
        <v>0</v>
      </c>
      <c r="AC47" s="304">
        <v>9</v>
      </c>
      <c r="AD47" s="304">
        <v>9</v>
      </c>
      <c r="AE47" s="304">
        <v>9</v>
      </c>
      <c r="AF47" s="306" t="s">
        <v>4710</v>
      </c>
      <c r="AG47" s="307" t="s">
        <v>4691</v>
      </c>
      <c r="AH47" s="307" t="s">
        <v>4691</v>
      </c>
      <c r="AI47" s="307" t="s">
        <v>4691</v>
      </c>
      <c r="AJ47" s="307">
        <v>9</v>
      </c>
      <c r="AK47" s="308" t="s">
        <v>4710</v>
      </c>
      <c r="AL47" s="307" t="s">
        <v>4691</v>
      </c>
      <c r="AM47" s="307" t="s">
        <v>4691</v>
      </c>
      <c r="AN47" s="307" t="s">
        <v>4691</v>
      </c>
      <c r="AO47" s="307" t="s">
        <v>4691</v>
      </c>
      <c r="AP47" s="307" t="s">
        <v>4691</v>
      </c>
      <c r="AQ47" s="307" t="s">
        <v>4691</v>
      </c>
      <c r="AR47" s="307" t="s">
        <v>4691</v>
      </c>
      <c r="AS47" s="307" t="s">
        <v>4691</v>
      </c>
      <c r="AT47" s="307" t="s">
        <v>4691</v>
      </c>
      <c r="AU47" s="307" t="s">
        <v>4691</v>
      </c>
      <c r="AV47" s="307">
        <f t="shared" si="14"/>
        <v>324</v>
      </c>
      <c r="AW47" s="309">
        <f t="shared" si="15"/>
        <v>226.79999999999998</v>
      </c>
      <c r="AX47" s="309">
        <f t="shared" si="16"/>
        <v>135</v>
      </c>
      <c r="AY47" s="309">
        <f t="shared" si="17"/>
        <v>81</v>
      </c>
      <c r="AZ47" s="316" t="s">
        <v>4435</v>
      </c>
      <c r="BA47" s="340"/>
      <c r="BB47" s="340"/>
      <c r="BC47" s="340"/>
      <c r="BD47" s="340"/>
      <c r="BE47" s="340"/>
      <c r="BF47" s="349"/>
      <c r="BG47" s="349"/>
      <c r="BH47" s="349"/>
      <c r="BI47" s="349"/>
    </row>
    <row r="48" spans="1:61" s="314" customFormat="1" ht="19.899999999999999" customHeight="1">
      <c r="A48" s="1026">
        <v>44</v>
      </c>
      <c r="B48" s="369" t="s">
        <v>4439</v>
      </c>
      <c r="C48" s="357" t="s">
        <v>2400</v>
      </c>
      <c r="D48" s="357" t="s">
        <v>2400</v>
      </c>
      <c r="E48" s="357" t="s">
        <v>4436</v>
      </c>
      <c r="F48" s="357" t="s">
        <v>4437</v>
      </c>
      <c r="G48" s="289" t="s">
        <v>4438</v>
      </c>
      <c r="H48" s="367" t="s">
        <v>4514</v>
      </c>
      <c r="I48" s="290">
        <v>11051091</v>
      </c>
      <c r="J48" s="362" t="s">
        <v>94</v>
      </c>
      <c r="K48" s="289"/>
      <c r="L48" s="292" t="s">
        <v>95</v>
      </c>
      <c r="M48" s="292" t="s">
        <v>95</v>
      </c>
      <c r="N48" s="293"/>
      <c r="O48" s="292" t="s">
        <v>95</v>
      </c>
      <c r="P48" s="292" t="s">
        <v>95</v>
      </c>
      <c r="Q48" s="358"/>
      <c r="R48" s="295" t="s">
        <v>147</v>
      </c>
      <c r="S48" s="296">
        <v>42732</v>
      </c>
      <c r="T48" s="297">
        <f t="shared" si="9"/>
        <v>120</v>
      </c>
      <c r="U48" s="298">
        <f t="shared" si="10"/>
        <v>123.40459299999999</v>
      </c>
      <c r="V48" s="298">
        <f t="shared" si="11"/>
        <v>3.0750000000000002</v>
      </c>
      <c r="W48" s="299">
        <f t="shared" si="12"/>
        <v>5125</v>
      </c>
      <c r="X48" s="300">
        <f t="shared" si="13"/>
        <v>40</v>
      </c>
      <c r="Y48" s="346">
        <v>6</v>
      </c>
      <c r="Z48" s="346">
        <v>499</v>
      </c>
      <c r="AA48" s="304">
        <v>6</v>
      </c>
      <c r="AB48" s="304">
        <v>6</v>
      </c>
      <c r="AC48" s="304">
        <v>0</v>
      </c>
      <c r="AD48" s="304">
        <v>6</v>
      </c>
      <c r="AE48" s="304">
        <v>6</v>
      </c>
      <c r="AF48" s="306" t="s">
        <v>4694</v>
      </c>
      <c r="AG48" s="307"/>
      <c r="AH48" s="307"/>
      <c r="AI48" s="307"/>
      <c r="AJ48" s="307">
        <v>6</v>
      </c>
      <c r="AK48" s="308" t="s">
        <v>4694</v>
      </c>
      <c r="AL48" s="307"/>
      <c r="AM48" s="307" t="s">
        <v>4691</v>
      </c>
      <c r="AN48" s="307"/>
      <c r="AO48" s="307" t="s">
        <v>4691</v>
      </c>
      <c r="AP48" s="307"/>
      <c r="AQ48" s="307" t="s">
        <v>4691</v>
      </c>
      <c r="AR48" s="307" t="s">
        <v>4691</v>
      </c>
      <c r="AS48" s="307" t="s">
        <v>4691</v>
      </c>
      <c r="AT48" s="307"/>
      <c r="AU48" s="307" t="s">
        <v>4691</v>
      </c>
      <c r="AV48" s="307">
        <f t="shared" si="14"/>
        <v>216</v>
      </c>
      <c r="AW48" s="309">
        <f t="shared" si="15"/>
        <v>151.19999999999999</v>
      </c>
      <c r="AX48" s="309">
        <f t="shared" si="16"/>
        <v>90</v>
      </c>
      <c r="AY48" s="309">
        <f t="shared" si="17"/>
        <v>53.999999999999993</v>
      </c>
      <c r="AZ48" s="316" t="s">
        <v>4440</v>
      </c>
      <c r="BA48" s="340"/>
      <c r="BB48" s="340"/>
      <c r="BC48" s="340"/>
      <c r="BD48" s="340"/>
      <c r="BE48" s="340"/>
      <c r="BF48" s="349"/>
      <c r="BG48" s="349"/>
      <c r="BH48" s="349"/>
      <c r="BI48" s="349"/>
    </row>
    <row r="49" spans="1:61" s="350" customFormat="1" ht="19.899999999999999" customHeight="1">
      <c r="A49" s="1026">
        <v>45</v>
      </c>
      <c r="B49" s="369" t="s">
        <v>4852</v>
      </c>
      <c r="C49" s="370" t="s">
        <v>2400</v>
      </c>
      <c r="D49" s="370" t="s">
        <v>2400</v>
      </c>
      <c r="E49" s="357" t="s">
        <v>4853</v>
      </c>
      <c r="F49" s="359" t="s">
        <v>4854</v>
      </c>
      <c r="G49" s="289" t="s">
        <v>4566</v>
      </c>
      <c r="H49" s="289" t="s">
        <v>4946</v>
      </c>
      <c r="I49" s="290">
        <v>11011031</v>
      </c>
      <c r="J49" s="362" t="s">
        <v>94</v>
      </c>
      <c r="K49" s="289"/>
      <c r="L49" s="292" t="s">
        <v>95</v>
      </c>
      <c r="M49" s="293"/>
      <c r="N49" s="292" t="s">
        <v>95</v>
      </c>
      <c r="O49" s="292" t="s">
        <v>95</v>
      </c>
      <c r="P49" s="292" t="s">
        <v>95</v>
      </c>
      <c r="Q49" s="358"/>
      <c r="R49" s="295" t="s">
        <v>2238</v>
      </c>
      <c r="S49" s="296">
        <v>42721</v>
      </c>
      <c r="T49" s="297">
        <f t="shared" si="9"/>
        <v>138</v>
      </c>
      <c r="U49" s="298">
        <f t="shared" si="10"/>
        <v>99.822800000000001</v>
      </c>
      <c r="V49" s="298">
        <f t="shared" si="11"/>
        <v>2.5028999999999999</v>
      </c>
      <c r="W49" s="299">
        <f t="shared" si="12"/>
        <v>2502.9</v>
      </c>
      <c r="X49" s="300">
        <f t="shared" si="13"/>
        <v>40</v>
      </c>
      <c r="Y49" s="346">
        <v>10</v>
      </c>
      <c r="Z49" s="346">
        <v>684</v>
      </c>
      <c r="AA49" s="304">
        <v>10</v>
      </c>
      <c r="AB49" s="304">
        <v>0</v>
      </c>
      <c r="AC49" s="304">
        <v>10</v>
      </c>
      <c r="AD49" s="304">
        <v>10</v>
      </c>
      <c r="AE49" s="304">
        <v>10</v>
      </c>
      <c r="AF49" s="371" t="s">
        <v>4695</v>
      </c>
      <c r="AG49" s="372"/>
      <c r="AH49" s="372"/>
      <c r="AI49" s="372"/>
      <c r="AJ49" s="304">
        <v>10</v>
      </c>
      <c r="AK49" s="373" t="s">
        <v>4695</v>
      </c>
      <c r="AL49" s="374"/>
      <c r="AM49" s="374"/>
      <c r="AN49" s="374"/>
      <c r="AO49" s="374"/>
      <c r="AP49" s="374"/>
      <c r="AQ49" s="374"/>
      <c r="AR49" s="374"/>
      <c r="AS49" s="374"/>
      <c r="AT49" s="374"/>
      <c r="AU49" s="374"/>
      <c r="AV49" s="307">
        <f t="shared" si="14"/>
        <v>360</v>
      </c>
      <c r="AW49" s="309">
        <f t="shared" si="15"/>
        <v>252</v>
      </c>
      <c r="AX49" s="309">
        <f t="shared" si="16"/>
        <v>150</v>
      </c>
      <c r="AY49" s="309">
        <f t="shared" si="17"/>
        <v>90</v>
      </c>
      <c r="AZ49" s="316" t="s">
        <v>4855</v>
      </c>
      <c r="BA49" s="340"/>
      <c r="BB49" s="340"/>
      <c r="BC49" s="340"/>
      <c r="BD49" s="340"/>
      <c r="BE49" s="340"/>
      <c r="BF49" s="349"/>
      <c r="BG49" s="349"/>
      <c r="BH49" s="349"/>
      <c r="BI49" s="349"/>
    </row>
    <row r="50" spans="1:61" s="394" customFormat="1" ht="19.5" customHeight="1">
      <c r="A50" s="1026">
        <v>46</v>
      </c>
      <c r="B50" s="375" t="s">
        <v>5504</v>
      </c>
      <c r="C50" s="376" t="s">
        <v>4</v>
      </c>
      <c r="D50" s="376" t="s">
        <v>5505</v>
      </c>
      <c r="E50" s="377" t="s">
        <v>106</v>
      </c>
      <c r="F50" s="329" t="s">
        <v>1292</v>
      </c>
      <c r="G50" s="378" t="s">
        <v>1027</v>
      </c>
      <c r="H50" s="379" t="s">
        <v>1027</v>
      </c>
      <c r="I50" s="380">
        <v>11060303</v>
      </c>
      <c r="J50" s="362" t="s">
        <v>94</v>
      </c>
      <c r="K50" s="381"/>
      <c r="L50" s="382" t="s">
        <v>95</v>
      </c>
      <c r="M50" s="382"/>
      <c r="N50" s="292" t="s">
        <v>95</v>
      </c>
      <c r="O50" s="382" t="s">
        <v>95</v>
      </c>
      <c r="P50" s="383" t="s">
        <v>565</v>
      </c>
      <c r="Q50" s="384"/>
      <c r="R50" s="295" t="s">
        <v>96</v>
      </c>
      <c r="S50" s="296">
        <v>33604</v>
      </c>
      <c r="T50" s="297">
        <f t="shared" si="9"/>
        <v>129</v>
      </c>
      <c r="U50" s="298">
        <f t="shared" si="10"/>
        <v>111.5056</v>
      </c>
      <c r="V50" s="298">
        <f t="shared" si="11"/>
        <v>3.4331</v>
      </c>
      <c r="W50" s="299">
        <f t="shared" si="12"/>
        <v>6866.2</v>
      </c>
      <c r="X50" s="300">
        <f t="shared" si="13"/>
        <v>32</v>
      </c>
      <c r="Y50" s="385">
        <v>5</v>
      </c>
      <c r="Z50" s="386">
        <v>662</v>
      </c>
      <c r="AA50" s="377">
        <v>5</v>
      </c>
      <c r="AB50" s="304">
        <v>0</v>
      </c>
      <c r="AC50" s="377">
        <v>5</v>
      </c>
      <c r="AD50" s="377">
        <v>5</v>
      </c>
      <c r="AE50" s="387">
        <v>5</v>
      </c>
      <c r="AF50" s="388" t="s">
        <v>4707</v>
      </c>
      <c r="AG50" s="389"/>
      <c r="AH50" s="389"/>
      <c r="AI50" s="389"/>
      <c r="AJ50" s="389"/>
      <c r="AK50" s="390" t="s">
        <v>4707</v>
      </c>
      <c r="AL50" s="389"/>
      <c r="AM50" s="389"/>
      <c r="AN50" s="389"/>
      <c r="AO50" s="389"/>
      <c r="AP50" s="389"/>
      <c r="AQ50" s="389"/>
      <c r="AR50" s="389"/>
      <c r="AS50" s="389"/>
      <c r="AT50" s="389"/>
      <c r="AU50" s="389"/>
      <c r="AV50" s="307">
        <f t="shared" si="14"/>
        <v>180</v>
      </c>
      <c r="AW50" s="309">
        <f t="shared" si="15"/>
        <v>126</v>
      </c>
      <c r="AX50" s="309">
        <f t="shared" si="16"/>
        <v>75</v>
      </c>
      <c r="AY50" s="309">
        <f t="shared" si="17"/>
        <v>45</v>
      </c>
      <c r="AZ50" s="386" t="s">
        <v>5529</v>
      </c>
      <c r="BA50" s="391"/>
      <c r="BB50" s="391"/>
      <c r="BC50" s="391"/>
      <c r="BD50" s="391"/>
      <c r="BE50" s="391"/>
      <c r="BF50" s="392"/>
      <c r="BG50" s="392"/>
      <c r="BH50" s="392"/>
      <c r="BI50" s="393"/>
    </row>
    <row r="51" spans="1:61" s="394" customFormat="1" ht="19.5" customHeight="1">
      <c r="A51" s="1026">
        <v>47</v>
      </c>
      <c r="B51" s="375" t="s">
        <v>5506</v>
      </c>
      <c r="C51" s="376" t="s">
        <v>4</v>
      </c>
      <c r="D51" s="376" t="s">
        <v>4</v>
      </c>
      <c r="E51" s="377" t="s">
        <v>106</v>
      </c>
      <c r="F51" s="395" t="s">
        <v>5507</v>
      </c>
      <c r="G51" s="378" t="s">
        <v>923</v>
      </c>
      <c r="H51" s="379" t="s">
        <v>923</v>
      </c>
      <c r="I51" s="380">
        <v>11060561</v>
      </c>
      <c r="J51" s="362" t="s">
        <v>94</v>
      </c>
      <c r="K51" s="381"/>
      <c r="L51" s="382" t="s">
        <v>95</v>
      </c>
      <c r="M51" s="382"/>
      <c r="N51" s="382"/>
      <c r="O51" s="382" t="s">
        <v>95</v>
      </c>
      <c r="P51" s="383" t="s">
        <v>565</v>
      </c>
      <c r="Q51" s="1014" t="s">
        <v>7007</v>
      </c>
      <c r="R51" s="295" t="s">
        <v>5530</v>
      </c>
      <c r="S51" s="296">
        <v>42023</v>
      </c>
      <c r="T51" s="297">
        <f t="shared" si="9"/>
        <v>203</v>
      </c>
      <c r="U51" s="298">
        <f t="shared" si="10"/>
        <v>0</v>
      </c>
      <c r="V51" s="298">
        <f t="shared" si="11"/>
        <v>0</v>
      </c>
      <c r="W51" s="299">
        <f t="shared" si="12"/>
        <v>0</v>
      </c>
      <c r="X51" s="300">
        <f t="shared" si="13"/>
        <v>0</v>
      </c>
      <c r="Y51" s="385">
        <v>8</v>
      </c>
      <c r="Z51" s="386">
        <v>1448</v>
      </c>
      <c r="AA51" s="377">
        <v>8</v>
      </c>
      <c r="AB51" s="304">
        <v>0</v>
      </c>
      <c r="AC51" s="304">
        <v>0</v>
      </c>
      <c r="AD51" s="377">
        <v>8</v>
      </c>
      <c r="AE51" s="387">
        <v>8</v>
      </c>
      <c r="AF51" s="388" t="s">
        <v>4705</v>
      </c>
      <c r="AG51" s="389"/>
      <c r="AH51" s="389"/>
      <c r="AI51" s="389"/>
      <c r="AJ51" s="389"/>
      <c r="AK51" s="390" t="s">
        <v>4705</v>
      </c>
      <c r="AL51" s="389"/>
      <c r="AM51" s="389"/>
      <c r="AN51" s="389"/>
      <c r="AO51" s="389"/>
      <c r="AP51" s="389"/>
      <c r="AQ51" s="389"/>
      <c r="AR51" s="389"/>
      <c r="AS51" s="389"/>
      <c r="AT51" s="389"/>
      <c r="AU51" s="389"/>
      <c r="AV51" s="307">
        <f t="shared" si="14"/>
        <v>288</v>
      </c>
      <c r="AW51" s="309">
        <f t="shared" si="15"/>
        <v>201.59999999999997</v>
      </c>
      <c r="AX51" s="309">
        <f t="shared" si="16"/>
        <v>120</v>
      </c>
      <c r="AY51" s="309">
        <f t="shared" si="17"/>
        <v>72</v>
      </c>
      <c r="AZ51" s="386" t="s">
        <v>5531</v>
      </c>
      <c r="BA51" s="391"/>
      <c r="BB51" s="391"/>
      <c r="BC51" s="391"/>
      <c r="BD51" s="391"/>
      <c r="BE51" s="391"/>
      <c r="BF51" s="392"/>
      <c r="BG51" s="392"/>
      <c r="BH51" s="392"/>
      <c r="BI51" s="393"/>
    </row>
    <row r="52" spans="1:61" s="394" customFormat="1" ht="19.5" customHeight="1">
      <c r="A52" s="1026">
        <v>48</v>
      </c>
      <c r="B52" s="396" t="s">
        <v>5853</v>
      </c>
      <c r="C52" s="397" t="s">
        <v>4</v>
      </c>
      <c r="D52" s="397" t="s">
        <v>4</v>
      </c>
      <c r="E52" s="398" t="s">
        <v>106</v>
      </c>
      <c r="F52" s="399" t="s">
        <v>5986</v>
      </c>
      <c r="G52" s="400" t="s">
        <v>5599</v>
      </c>
      <c r="H52" s="401" t="s">
        <v>5926</v>
      </c>
      <c r="I52" s="402">
        <v>11061191</v>
      </c>
      <c r="J52" s="403" t="s">
        <v>94</v>
      </c>
      <c r="K52" s="404"/>
      <c r="L52" s="405" t="s">
        <v>5854</v>
      </c>
      <c r="M52" s="405" t="s">
        <v>565</v>
      </c>
      <c r="N52" s="405"/>
      <c r="O52" s="405" t="s">
        <v>5854</v>
      </c>
      <c r="P52" s="406" t="s">
        <v>5854</v>
      </c>
      <c r="Q52" s="407"/>
      <c r="R52" s="295" t="s">
        <v>390</v>
      </c>
      <c r="S52" s="296">
        <v>42860</v>
      </c>
      <c r="T52" s="297">
        <f t="shared" si="9"/>
        <v>106</v>
      </c>
      <c r="U52" s="298">
        <f t="shared" si="10"/>
        <v>149.66650000000001</v>
      </c>
      <c r="V52" s="298">
        <f t="shared" si="11"/>
        <v>3.3702000000000001</v>
      </c>
      <c r="W52" s="299">
        <f t="shared" si="12"/>
        <v>3744.6666666666665</v>
      </c>
      <c r="X52" s="300">
        <f t="shared" si="13"/>
        <v>44</v>
      </c>
      <c r="Y52" s="408">
        <v>9</v>
      </c>
      <c r="Z52" s="409">
        <v>1180</v>
      </c>
      <c r="AA52" s="403">
        <v>9</v>
      </c>
      <c r="AB52" s="403">
        <v>9</v>
      </c>
      <c r="AC52" s="304">
        <v>0</v>
      </c>
      <c r="AD52" s="403">
        <v>9</v>
      </c>
      <c r="AE52" s="398">
        <v>9</v>
      </c>
      <c r="AF52" s="410" t="s">
        <v>4710</v>
      </c>
      <c r="AG52" s="411"/>
      <c r="AH52" s="411"/>
      <c r="AI52" s="411"/>
      <c r="AJ52" s="411"/>
      <c r="AK52" s="412" t="s">
        <v>4710</v>
      </c>
      <c r="AL52" s="411"/>
      <c r="AM52" s="411"/>
      <c r="AN52" s="411"/>
      <c r="AO52" s="411"/>
      <c r="AP52" s="411"/>
      <c r="AQ52" s="411"/>
      <c r="AR52" s="411"/>
      <c r="AS52" s="411"/>
      <c r="AT52" s="411"/>
      <c r="AU52" s="411"/>
      <c r="AV52" s="307">
        <f t="shared" si="14"/>
        <v>324</v>
      </c>
      <c r="AW52" s="309">
        <f t="shared" si="15"/>
        <v>226.79999999999998</v>
      </c>
      <c r="AX52" s="309">
        <f t="shared" si="16"/>
        <v>135</v>
      </c>
      <c r="AY52" s="309">
        <f t="shared" si="17"/>
        <v>81</v>
      </c>
      <c r="AZ52" s="409" t="s">
        <v>5855</v>
      </c>
      <c r="BA52" s="413"/>
      <c r="BB52" s="413"/>
      <c r="BC52" s="413"/>
      <c r="BD52" s="413"/>
      <c r="BE52" s="413"/>
      <c r="BF52" s="414"/>
      <c r="BG52" s="414"/>
      <c r="BH52" s="414"/>
      <c r="BI52" s="415"/>
    </row>
    <row r="53" spans="1:61" s="314" customFormat="1" ht="19.899999999999999" customHeight="1">
      <c r="A53" s="1026">
        <v>49</v>
      </c>
      <c r="B53" s="416" t="s">
        <v>6376</v>
      </c>
      <c r="C53" s="417" t="s">
        <v>4</v>
      </c>
      <c r="D53" s="418" t="s">
        <v>4</v>
      </c>
      <c r="E53" s="418" t="s">
        <v>6377</v>
      </c>
      <c r="F53" s="419" t="s">
        <v>6378</v>
      </c>
      <c r="G53" s="420" t="s">
        <v>6379</v>
      </c>
      <c r="H53" s="421" t="s">
        <v>6416</v>
      </c>
      <c r="I53" s="422">
        <v>11051231</v>
      </c>
      <c r="J53" s="423" t="s">
        <v>6380</v>
      </c>
      <c r="K53" s="421"/>
      <c r="L53" s="424" t="s">
        <v>95</v>
      </c>
      <c r="M53" s="424"/>
      <c r="N53" s="405" t="s">
        <v>565</v>
      </c>
      <c r="O53" s="424" t="s">
        <v>95</v>
      </c>
      <c r="P53" s="424" t="s">
        <v>95</v>
      </c>
      <c r="Q53" s="425"/>
      <c r="R53" s="295" t="s">
        <v>345</v>
      </c>
      <c r="S53" s="296">
        <v>42957</v>
      </c>
      <c r="T53" s="297">
        <f t="shared" si="9"/>
        <v>191</v>
      </c>
      <c r="U53" s="298">
        <f t="shared" si="10"/>
        <v>17.116499999999998</v>
      </c>
      <c r="V53" s="298">
        <f t="shared" si="11"/>
        <v>0.19919999999999999</v>
      </c>
      <c r="W53" s="299">
        <f t="shared" si="12"/>
        <v>663.99999999999989</v>
      </c>
      <c r="X53" s="300">
        <f t="shared" si="13"/>
        <v>86</v>
      </c>
      <c r="Y53" s="426">
        <v>3</v>
      </c>
      <c r="Z53" s="427">
        <v>87</v>
      </c>
      <c r="AA53" s="428">
        <v>3</v>
      </c>
      <c r="AB53" s="304">
        <v>0</v>
      </c>
      <c r="AC53" s="428">
        <v>3</v>
      </c>
      <c r="AD53" s="429">
        <v>3</v>
      </c>
      <c r="AE53" s="428">
        <v>3</v>
      </c>
      <c r="AF53" s="430" t="s">
        <v>6381</v>
      </c>
      <c r="AG53" s="419"/>
      <c r="AH53" s="419"/>
      <c r="AI53" s="419"/>
      <c r="AJ53" s="419">
        <v>3</v>
      </c>
      <c r="AK53" s="421" t="s">
        <v>4720</v>
      </c>
      <c r="AL53" s="419"/>
      <c r="AM53" s="419"/>
      <c r="AN53" s="419"/>
      <c r="AO53" s="419"/>
      <c r="AP53" s="419"/>
      <c r="AQ53" s="419"/>
      <c r="AR53" s="419"/>
      <c r="AS53" s="419"/>
      <c r="AT53" s="419"/>
      <c r="AU53" s="419"/>
      <c r="AV53" s="307">
        <f t="shared" si="14"/>
        <v>108</v>
      </c>
      <c r="AW53" s="309">
        <f t="shared" si="15"/>
        <v>75.599999999999994</v>
      </c>
      <c r="AX53" s="309">
        <f t="shared" si="16"/>
        <v>45</v>
      </c>
      <c r="AY53" s="309">
        <f t="shared" si="17"/>
        <v>26.999999999999996</v>
      </c>
      <c r="AZ53" s="431" t="s">
        <v>6382</v>
      </c>
      <c r="BA53" s="432"/>
      <c r="BB53" s="432"/>
      <c r="BC53" s="421"/>
      <c r="BD53" s="421"/>
      <c r="BE53" s="421"/>
      <c r="BF53" s="433"/>
      <c r="BG53" s="433"/>
      <c r="BH53" s="433"/>
      <c r="BI53" s="434"/>
    </row>
    <row r="54" spans="1:61" s="447" customFormat="1" ht="19.5" customHeight="1">
      <c r="A54" s="1026">
        <v>50</v>
      </c>
      <c r="B54" s="435" t="s">
        <v>6584</v>
      </c>
      <c r="C54" s="631" t="s">
        <v>2410</v>
      </c>
      <c r="D54" s="631" t="s">
        <v>4</v>
      </c>
      <c r="E54" s="631" t="s">
        <v>2294</v>
      </c>
      <c r="F54" s="1086" t="s">
        <v>6585</v>
      </c>
      <c r="G54" s="437" t="s">
        <v>6586</v>
      </c>
      <c r="H54" s="438" t="s">
        <v>6617</v>
      </c>
      <c r="I54" s="435">
        <v>11021241</v>
      </c>
      <c r="J54" s="428" t="s">
        <v>94</v>
      </c>
      <c r="K54" s="439"/>
      <c r="L54" s="440" t="s">
        <v>1414</v>
      </c>
      <c r="M54" s="440"/>
      <c r="N54" s="440"/>
      <c r="O54" s="440" t="s">
        <v>6587</v>
      </c>
      <c r="P54" s="441" t="s">
        <v>6588</v>
      </c>
      <c r="Q54" s="442"/>
      <c r="R54" s="295" t="s">
        <v>334</v>
      </c>
      <c r="S54" s="296">
        <v>42992</v>
      </c>
      <c r="T54" s="297">
        <f t="shared" si="9"/>
        <v>157</v>
      </c>
      <c r="U54" s="298">
        <f t="shared" si="10"/>
        <v>73.530950000000004</v>
      </c>
      <c r="V54" s="298">
        <f t="shared" si="11"/>
        <v>1.8124</v>
      </c>
      <c r="W54" s="299">
        <f t="shared" si="12"/>
        <v>3020.6666666666665</v>
      </c>
      <c r="X54" s="300">
        <f t="shared" si="13"/>
        <v>41</v>
      </c>
      <c r="Y54" s="443">
        <v>6</v>
      </c>
      <c r="Z54" s="444">
        <v>400</v>
      </c>
      <c r="AA54" s="428">
        <v>6</v>
      </c>
      <c r="AB54" s="304">
        <v>0</v>
      </c>
      <c r="AC54" s="304">
        <v>0</v>
      </c>
      <c r="AD54" s="428">
        <v>6</v>
      </c>
      <c r="AE54" s="423">
        <v>6</v>
      </c>
      <c r="AF54" s="430" t="s">
        <v>6073</v>
      </c>
      <c r="AG54" s="445"/>
      <c r="AH54" s="445"/>
      <c r="AI54" s="445"/>
      <c r="AJ54" s="445">
        <v>6</v>
      </c>
      <c r="AK54" s="1092" t="s">
        <v>6589</v>
      </c>
      <c r="AL54" s="445"/>
      <c r="AM54" s="445"/>
      <c r="AN54" s="445"/>
      <c r="AO54" s="445"/>
      <c r="AP54" s="445"/>
      <c r="AQ54" s="445"/>
      <c r="AR54" s="445"/>
      <c r="AS54" s="445"/>
      <c r="AT54" s="445"/>
      <c r="AU54" s="445"/>
      <c r="AV54" s="307">
        <f t="shared" si="14"/>
        <v>216</v>
      </c>
      <c r="AW54" s="309">
        <f t="shared" si="15"/>
        <v>151.19999999999999</v>
      </c>
      <c r="AX54" s="309">
        <f t="shared" si="16"/>
        <v>90</v>
      </c>
      <c r="AY54" s="309">
        <f t="shared" si="17"/>
        <v>53.999999999999993</v>
      </c>
      <c r="AZ54" s="1089" t="s">
        <v>6590</v>
      </c>
      <c r="BA54" s="437"/>
      <c r="BB54" s="437" t="s">
        <v>6591</v>
      </c>
      <c r="BC54" s="437"/>
      <c r="BD54" s="437"/>
      <c r="BE54" s="437"/>
      <c r="BF54" s="437"/>
      <c r="BG54" s="437"/>
      <c r="BH54" s="437"/>
      <c r="BI54" s="444"/>
    </row>
    <row r="55" spans="1:61" s="394" customFormat="1" ht="19.5" customHeight="1">
      <c r="A55" s="1026">
        <v>51</v>
      </c>
      <c r="B55" s="448" t="s">
        <v>6696</v>
      </c>
      <c r="C55" s="449" t="s">
        <v>6697</v>
      </c>
      <c r="D55" s="449" t="s">
        <v>4</v>
      </c>
      <c r="E55" s="450" t="s">
        <v>2295</v>
      </c>
      <c r="F55" s="399" t="s">
        <v>6670</v>
      </c>
      <c r="G55" s="451" t="s">
        <v>7279</v>
      </c>
      <c r="H55" s="452" t="s">
        <v>6879</v>
      </c>
      <c r="I55" s="453">
        <v>11071271</v>
      </c>
      <c r="J55" s="454" t="s">
        <v>94</v>
      </c>
      <c r="K55" s="455"/>
      <c r="L55" s="456" t="s">
        <v>6671</v>
      </c>
      <c r="M55" s="456"/>
      <c r="N55" s="456"/>
      <c r="O55" s="456" t="s">
        <v>6665</v>
      </c>
      <c r="P55" s="457" t="s">
        <v>6698</v>
      </c>
      <c r="Q55" s="458"/>
      <c r="R55" s="295" t="s">
        <v>199</v>
      </c>
      <c r="S55" s="296">
        <v>43045</v>
      </c>
      <c r="T55" s="297">
        <f t="shared" si="9"/>
        <v>136</v>
      </c>
      <c r="U55" s="298">
        <f t="shared" si="10"/>
        <v>101.2983</v>
      </c>
      <c r="V55" s="298">
        <f t="shared" si="11"/>
        <v>2.669</v>
      </c>
      <c r="W55" s="299">
        <f t="shared" si="12"/>
        <v>3336.25</v>
      </c>
      <c r="X55" s="300">
        <f t="shared" si="13"/>
        <v>38</v>
      </c>
      <c r="Y55" s="459">
        <v>8</v>
      </c>
      <c r="Z55" s="460">
        <v>1010</v>
      </c>
      <c r="AA55" s="304">
        <v>8</v>
      </c>
      <c r="AB55" s="304">
        <v>0</v>
      </c>
      <c r="AC55" s="304">
        <v>0</v>
      </c>
      <c r="AD55" s="304">
        <v>8</v>
      </c>
      <c r="AE55" s="454">
        <v>8</v>
      </c>
      <c r="AF55" s="461" t="s">
        <v>6699</v>
      </c>
      <c r="AG55" s="462"/>
      <c r="AH55" s="462"/>
      <c r="AI55" s="462"/>
      <c r="AJ55" s="462">
        <v>8</v>
      </c>
      <c r="AK55" s="463" t="s">
        <v>6699</v>
      </c>
      <c r="AL55" s="462"/>
      <c r="AM55" s="462"/>
      <c r="AN55" s="462"/>
      <c r="AO55" s="462"/>
      <c r="AP55" s="462"/>
      <c r="AQ55" s="462"/>
      <c r="AR55" s="462"/>
      <c r="AS55" s="462"/>
      <c r="AT55" s="462"/>
      <c r="AU55" s="462"/>
      <c r="AV55" s="307">
        <f t="shared" si="14"/>
        <v>288</v>
      </c>
      <c r="AW55" s="309">
        <f t="shared" si="15"/>
        <v>201.59999999999997</v>
      </c>
      <c r="AX55" s="309">
        <f t="shared" si="16"/>
        <v>120</v>
      </c>
      <c r="AY55" s="309">
        <f t="shared" si="17"/>
        <v>72</v>
      </c>
      <c r="AZ55" s="460" t="s">
        <v>6700</v>
      </c>
      <c r="BA55" s="464"/>
      <c r="BB55" s="464"/>
      <c r="BC55" s="464"/>
      <c r="BD55" s="464"/>
      <c r="BE55" s="464"/>
      <c r="BF55" s="465"/>
      <c r="BG55" s="465"/>
      <c r="BH55" s="465"/>
      <c r="BI55" s="466"/>
    </row>
    <row r="56" spans="1:61" s="447" customFormat="1" ht="19.5" customHeight="1">
      <c r="A56" s="1026">
        <v>52</v>
      </c>
      <c r="B56" s="435" t="s">
        <v>6863</v>
      </c>
      <c r="C56" s="631" t="s">
        <v>6864</v>
      </c>
      <c r="D56" s="631" t="s">
        <v>4</v>
      </c>
      <c r="E56" s="631" t="s">
        <v>92</v>
      </c>
      <c r="F56" s="467" t="s">
        <v>6865</v>
      </c>
      <c r="G56" s="437" t="s">
        <v>6866</v>
      </c>
      <c r="H56" s="438" t="s">
        <v>6899</v>
      </c>
      <c r="I56" s="435">
        <v>11056601</v>
      </c>
      <c r="J56" s="428" t="s">
        <v>94</v>
      </c>
      <c r="K56" s="439"/>
      <c r="L56" s="440" t="s">
        <v>1280</v>
      </c>
      <c r="M56" s="440"/>
      <c r="N56" s="440"/>
      <c r="O56" s="440" t="s">
        <v>6844</v>
      </c>
      <c r="P56" s="441" t="s">
        <v>6850</v>
      </c>
      <c r="Q56" s="442"/>
      <c r="R56" s="295" t="s">
        <v>334</v>
      </c>
      <c r="S56" s="468">
        <v>40483</v>
      </c>
      <c r="T56" s="297">
        <f t="shared" si="9"/>
        <v>172</v>
      </c>
      <c r="U56" s="298">
        <f t="shared" si="10"/>
        <v>49.637300000000003</v>
      </c>
      <c r="V56" s="298">
        <f t="shared" si="11"/>
        <v>1.2653000000000001</v>
      </c>
      <c r="W56" s="299">
        <f t="shared" si="12"/>
        <v>6326.5000000000009</v>
      </c>
      <c r="X56" s="300">
        <f t="shared" si="13"/>
        <v>39</v>
      </c>
      <c r="Y56" s="444">
        <v>2</v>
      </c>
      <c r="Z56" s="460">
        <v>828</v>
      </c>
      <c r="AA56" s="304">
        <v>2</v>
      </c>
      <c r="AB56" s="304">
        <v>0</v>
      </c>
      <c r="AC56" s="304">
        <v>0</v>
      </c>
      <c r="AD56" s="428">
        <v>2</v>
      </c>
      <c r="AE56" s="469">
        <v>2</v>
      </c>
      <c r="AF56" s="1091" t="s">
        <v>6867</v>
      </c>
      <c r="AG56" s="445"/>
      <c r="AH56" s="445"/>
      <c r="AI56" s="445"/>
      <c r="AJ56" s="436">
        <v>2</v>
      </c>
      <c r="AK56" s="1093" t="s">
        <v>6896</v>
      </c>
      <c r="AL56" s="445">
        <v>1</v>
      </c>
      <c r="AM56" s="445" t="s">
        <v>6895</v>
      </c>
      <c r="AN56" s="445"/>
      <c r="AO56" s="445"/>
      <c r="AP56" s="445">
        <v>1</v>
      </c>
      <c r="AQ56" s="445" t="s">
        <v>6897</v>
      </c>
      <c r="AR56" s="445"/>
      <c r="AS56" s="445"/>
      <c r="AT56" s="445"/>
      <c r="AU56" s="445"/>
      <c r="AV56" s="307">
        <f t="shared" si="14"/>
        <v>72</v>
      </c>
      <c r="AW56" s="309">
        <f t="shared" si="15"/>
        <v>50.399999999999991</v>
      </c>
      <c r="AX56" s="309">
        <f t="shared" si="16"/>
        <v>30</v>
      </c>
      <c r="AY56" s="309">
        <f t="shared" si="17"/>
        <v>18</v>
      </c>
      <c r="AZ56" s="1089" t="s">
        <v>6868</v>
      </c>
      <c r="BA56" s="437"/>
      <c r="BB56" s="437"/>
      <c r="BC56" s="437"/>
      <c r="BD56" s="437"/>
      <c r="BE56" s="437"/>
      <c r="BF56" s="437"/>
      <c r="BG56" s="437"/>
      <c r="BH56" s="437"/>
      <c r="BI56" s="444"/>
    </row>
    <row r="57" spans="1:61" s="447" customFormat="1" ht="19.5" customHeight="1">
      <c r="A57" s="1026">
        <v>53</v>
      </c>
      <c r="B57" s="435" t="s">
        <v>6869</v>
      </c>
      <c r="C57" s="631" t="s">
        <v>6870</v>
      </c>
      <c r="D57" s="631" t="s">
        <v>4</v>
      </c>
      <c r="E57" s="631" t="s">
        <v>157</v>
      </c>
      <c r="F57" s="467" t="s">
        <v>6871</v>
      </c>
      <c r="G57" s="437" t="s">
        <v>6872</v>
      </c>
      <c r="H57" s="438" t="s">
        <v>6900</v>
      </c>
      <c r="I57" s="435">
        <v>11083501</v>
      </c>
      <c r="J57" s="428" t="s">
        <v>94</v>
      </c>
      <c r="K57" s="439"/>
      <c r="L57" s="440" t="s">
        <v>6844</v>
      </c>
      <c r="M57" s="440"/>
      <c r="N57" s="440" t="s">
        <v>1590</v>
      </c>
      <c r="O57" s="440" t="s">
        <v>6850</v>
      </c>
      <c r="P57" s="441" t="s">
        <v>6850</v>
      </c>
      <c r="Q57" s="442"/>
      <c r="R57" s="295" t="s">
        <v>334</v>
      </c>
      <c r="S57" s="468">
        <v>41100</v>
      </c>
      <c r="T57" s="297">
        <f t="shared" si="9"/>
        <v>49</v>
      </c>
      <c r="U57" s="298">
        <f t="shared" si="10"/>
        <v>271.4246</v>
      </c>
      <c r="V57" s="298">
        <f t="shared" si="11"/>
        <v>6.1839000000000004</v>
      </c>
      <c r="W57" s="299">
        <f t="shared" si="12"/>
        <v>7729.8750000000009</v>
      </c>
      <c r="X57" s="300">
        <f t="shared" si="13"/>
        <v>44</v>
      </c>
      <c r="Y57" s="444">
        <v>8</v>
      </c>
      <c r="Z57" s="460">
        <v>1355</v>
      </c>
      <c r="AA57" s="304">
        <v>8</v>
      </c>
      <c r="AB57" s="304">
        <v>0</v>
      </c>
      <c r="AC57" s="304">
        <v>8</v>
      </c>
      <c r="AD57" s="428">
        <v>8</v>
      </c>
      <c r="AE57" s="469">
        <v>8</v>
      </c>
      <c r="AF57" s="1091" t="s">
        <v>5971</v>
      </c>
      <c r="AG57" s="445"/>
      <c r="AH57" s="445"/>
      <c r="AI57" s="445"/>
      <c r="AJ57" s="436">
        <v>8</v>
      </c>
      <c r="AK57" s="1093" t="s">
        <v>6873</v>
      </c>
      <c r="AL57" s="445"/>
      <c r="AM57" s="445"/>
      <c r="AN57" s="445"/>
      <c r="AO57" s="445"/>
      <c r="AP57" s="445"/>
      <c r="AQ57" s="445"/>
      <c r="AR57" s="445"/>
      <c r="AS57" s="445"/>
      <c r="AT57" s="445"/>
      <c r="AU57" s="445"/>
      <c r="AV57" s="307">
        <f t="shared" si="14"/>
        <v>288</v>
      </c>
      <c r="AW57" s="309">
        <f t="shared" si="15"/>
        <v>201.59999999999997</v>
      </c>
      <c r="AX57" s="309">
        <f t="shared" si="16"/>
        <v>120</v>
      </c>
      <c r="AY57" s="309">
        <f t="shared" si="17"/>
        <v>72</v>
      </c>
      <c r="AZ57" s="1089" t="s">
        <v>6874</v>
      </c>
      <c r="BA57" s="437"/>
      <c r="BB57" s="437"/>
      <c r="BC57" s="437"/>
      <c r="BD57" s="437"/>
      <c r="BE57" s="437"/>
      <c r="BF57" s="437"/>
      <c r="BG57" s="437"/>
      <c r="BH57" s="437"/>
      <c r="BI57" s="444"/>
    </row>
    <row r="58" spans="1:61" s="447" customFormat="1" ht="19.5" customHeight="1">
      <c r="A58" s="1026">
        <v>54</v>
      </c>
      <c r="B58" s="435" t="s">
        <v>6875</v>
      </c>
      <c r="C58" s="631" t="s">
        <v>6870</v>
      </c>
      <c r="D58" s="631" t="s">
        <v>4</v>
      </c>
      <c r="E58" s="631" t="s">
        <v>92</v>
      </c>
      <c r="F58" s="467" t="s">
        <v>6876</v>
      </c>
      <c r="G58" s="437" t="s">
        <v>6877</v>
      </c>
      <c r="H58" s="438" t="s">
        <v>6901</v>
      </c>
      <c r="I58" s="435">
        <v>11050801</v>
      </c>
      <c r="J58" s="428" t="s">
        <v>94</v>
      </c>
      <c r="K58" s="439"/>
      <c r="L58" s="440" t="s">
        <v>1280</v>
      </c>
      <c r="M58" s="440"/>
      <c r="N58" s="440" t="s">
        <v>1590</v>
      </c>
      <c r="O58" s="440" t="s">
        <v>6850</v>
      </c>
      <c r="P58" s="441" t="s">
        <v>1280</v>
      </c>
      <c r="Q58" s="442"/>
      <c r="R58" s="295" t="s">
        <v>334</v>
      </c>
      <c r="S58" s="468">
        <v>42353</v>
      </c>
      <c r="T58" s="297">
        <f t="shared" si="9"/>
        <v>36</v>
      </c>
      <c r="U58" s="298">
        <f t="shared" si="10"/>
        <v>301.95249999999999</v>
      </c>
      <c r="V58" s="298">
        <f t="shared" si="11"/>
        <v>7.4953000000000003</v>
      </c>
      <c r="W58" s="299">
        <f t="shared" si="12"/>
        <v>10707.571428571429</v>
      </c>
      <c r="X58" s="300">
        <f t="shared" si="13"/>
        <v>40</v>
      </c>
      <c r="Y58" s="444">
        <v>7</v>
      </c>
      <c r="Z58" s="460">
        <v>1173</v>
      </c>
      <c r="AA58" s="304">
        <v>7</v>
      </c>
      <c r="AB58" s="304">
        <v>0</v>
      </c>
      <c r="AC58" s="304">
        <v>7</v>
      </c>
      <c r="AD58" s="428">
        <v>7</v>
      </c>
      <c r="AE58" s="469">
        <v>7</v>
      </c>
      <c r="AF58" s="1091" t="s">
        <v>6892</v>
      </c>
      <c r="AG58" s="445"/>
      <c r="AH58" s="445"/>
      <c r="AI58" s="445"/>
      <c r="AJ58" s="436">
        <v>7</v>
      </c>
      <c r="AK58" s="1093" t="s">
        <v>6893</v>
      </c>
      <c r="AL58" s="445"/>
      <c r="AM58" s="445"/>
      <c r="AN58" s="445"/>
      <c r="AO58" s="445"/>
      <c r="AP58" s="445"/>
      <c r="AQ58" s="445"/>
      <c r="AR58" s="445"/>
      <c r="AS58" s="445"/>
      <c r="AT58" s="445">
        <v>1</v>
      </c>
      <c r="AU58" s="445" t="s">
        <v>6894</v>
      </c>
      <c r="AV58" s="307">
        <f t="shared" si="14"/>
        <v>252</v>
      </c>
      <c r="AW58" s="309">
        <f t="shared" si="15"/>
        <v>176.39999999999998</v>
      </c>
      <c r="AX58" s="309">
        <f t="shared" si="16"/>
        <v>105</v>
      </c>
      <c r="AY58" s="309">
        <f t="shared" si="17"/>
        <v>63</v>
      </c>
      <c r="AZ58" s="1089" t="s">
        <v>6878</v>
      </c>
      <c r="BA58" s="437"/>
      <c r="BB58" s="437"/>
      <c r="BC58" s="437"/>
      <c r="BD58" s="437"/>
      <c r="BE58" s="437"/>
      <c r="BF58" s="437"/>
      <c r="BG58" s="437"/>
      <c r="BH58" s="437"/>
      <c r="BI58" s="444"/>
    </row>
    <row r="59" spans="1:61" s="1009" customFormat="1" ht="19.5" customHeight="1">
      <c r="A59" s="1026">
        <v>55</v>
      </c>
      <c r="B59" s="435" t="s">
        <v>7392</v>
      </c>
      <c r="C59" s="631" t="s">
        <v>4</v>
      </c>
      <c r="D59" s="631" t="s">
        <v>7394</v>
      </c>
      <c r="E59" s="631" t="s">
        <v>7395</v>
      </c>
      <c r="F59" s="467" t="s">
        <v>7396</v>
      </c>
      <c r="G59" s="1001" t="s">
        <v>7397</v>
      </c>
      <c r="H59" s="1002" t="s">
        <v>8685</v>
      </c>
      <c r="I59" s="435">
        <v>11011381</v>
      </c>
      <c r="J59" s="1003" t="s">
        <v>1343</v>
      </c>
      <c r="K59" s="439"/>
      <c r="L59" s="1004" t="s">
        <v>7398</v>
      </c>
      <c r="M59" s="1005"/>
      <c r="N59" s="1005"/>
      <c r="O59" s="1004" t="s">
        <v>565</v>
      </c>
      <c r="P59" s="1004" t="s">
        <v>7398</v>
      </c>
      <c r="Q59" s="1006"/>
      <c r="R59" s="1007" t="s">
        <v>222</v>
      </c>
      <c r="S59" s="1008">
        <v>1</v>
      </c>
      <c r="T59" s="297" t="s">
        <v>6531</v>
      </c>
      <c r="U59" s="297" t="s">
        <v>6531</v>
      </c>
      <c r="V59" s="297" t="s">
        <v>6531</v>
      </c>
      <c r="W59" s="297" t="s">
        <v>6531</v>
      </c>
      <c r="X59" s="297" t="s">
        <v>6531</v>
      </c>
      <c r="Y59" s="496">
        <v>3</v>
      </c>
      <c r="Z59" s="497">
        <v>85</v>
      </c>
      <c r="AA59" s="1043">
        <v>3</v>
      </c>
      <c r="AB59" s="304">
        <v>0</v>
      </c>
      <c r="AC59" s="304">
        <v>0</v>
      </c>
      <c r="AD59" s="1043">
        <v>3</v>
      </c>
      <c r="AE59" s="469">
        <v>3</v>
      </c>
      <c r="AF59" s="1036" t="s">
        <v>7399</v>
      </c>
      <c r="AG59" s="445"/>
      <c r="AH59" s="445"/>
      <c r="AI59" s="445"/>
      <c r="AJ59" s="1037">
        <v>3</v>
      </c>
      <c r="AK59" s="1036" t="s">
        <v>4720</v>
      </c>
      <c r="AL59" s="445"/>
      <c r="AM59" s="445"/>
      <c r="AN59" s="445"/>
      <c r="AO59" s="445"/>
      <c r="AP59" s="445"/>
      <c r="AQ59" s="445"/>
      <c r="AR59" s="445"/>
      <c r="AS59" s="445"/>
      <c r="AT59" s="445"/>
      <c r="AU59" s="445"/>
      <c r="AV59" s="307">
        <f t="shared" ref="AV59:AV61" si="18">AD59*6*0.5*12</f>
        <v>108</v>
      </c>
      <c r="AW59" s="309">
        <f t="shared" ref="AW59:AW61" si="19">AD59*6*0.35*12</f>
        <v>75.599999999999994</v>
      </c>
      <c r="AX59" s="309">
        <f t="shared" ref="AX59:AX61" si="20">AD59*6*0.25*10</f>
        <v>45</v>
      </c>
      <c r="AY59" s="309">
        <f t="shared" ref="AY59:AY61" si="21">AD59*6*0.15*10</f>
        <v>26.999999999999996</v>
      </c>
      <c r="AZ59" s="1042" t="s">
        <v>7400</v>
      </c>
      <c r="BA59" s="1042" t="s">
        <v>7401</v>
      </c>
      <c r="BB59" s="1042" t="s">
        <v>7402</v>
      </c>
      <c r="BC59" s="1042"/>
      <c r="BD59" s="1042"/>
      <c r="BE59" s="1042"/>
      <c r="BF59" s="1042"/>
      <c r="BG59" s="1042"/>
      <c r="BH59" s="1042" t="s">
        <v>7403</v>
      </c>
      <c r="BI59" s="1044"/>
    </row>
    <row r="60" spans="1:61" s="1009" customFormat="1" ht="19.5" customHeight="1">
      <c r="A60" s="1026">
        <v>56</v>
      </c>
      <c r="B60" s="435" t="s">
        <v>7404</v>
      </c>
      <c r="C60" s="631" t="s">
        <v>4</v>
      </c>
      <c r="D60" s="631" t="s">
        <v>7393</v>
      </c>
      <c r="E60" s="631" t="s">
        <v>7405</v>
      </c>
      <c r="F60" s="467" t="s">
        <v>7406</v>
      </c>
      <c r="G60" s="1001" t="s">
        <v>7407</v>
      </c>
      <c r="H60" s="1002" t="s">
        <v>8686</v>
      </c>
      <c r="I60" s="435">
        <v>11021401</v>
      </c>
      <c r="J60" s="1003" t="s">
        <v>7408</v>
      </c>
      <c r="K60" s="439"/>
      <c r="L60" s="1004" t="s">
        <v>565</v>
      </c>
      <c r="M60" s="1005"/>
      <c r="N60" s="1005"/>
      <c r="O60" s="1004" t="s">
        <v>565</v>
      </c>
      <c r="P60" s="1004" t="s">
        <v>7398</v>
      </c>
      <c r="Q60" s="1006"/>
      <c r="R60" s="1007" t="s">
        <v>115</v>
      </c>
      <c r="S60" s="1008">
        <v>43154</v>
      </c>
      <c r="T60" s="297">
        <f t="shared" si="9"/>
        <v>183</v>
      </c>
      <c r="U60" s="298">
        <f t="shared" si="10"/>
        <v>27.116</v>
      </c>
      <c r="V60" s="298">
        <f t="shared" si="11"/>
        <v>0.66859999999999997</v>
      </c>
      <c r="W60" s="299">
        <f t="shared" si="12"/>
        <v>557.16666666666663</v>
      </c>
      <c r="X60" s="300">
        <f t="shared" si="13"/>
        <v>41</v>
      </c>
      <c r="Y60" s="496">
        <v>12</v>
      </c>
      <c r="Z60" s="497">
        <v>898</v>
      </c>
      <c r="AA60" s="1043">
        <v>12</v>
      </c>
      <c r="AB60" s="304">
        <v>0</v>
      </c>
      <c r="AC60" s="304">
        <v>0</v>
      </c>
      <c r="AD60" s="1043">
        <v>12</v>
      </c>
      <c r="AE60" s="469">
        <v>12</v>
      </c>
      <c r="AF60" s="1036" t="s">
        <v>7510</v>
      </c>
      <c r="AG60" s="445"/>
      <c r="AH60" s="445"/>
      <c r="AI60" s="445"/>
      <c r="AJ60" s="1037">
        <v>12</v>
      </c>
      <c r="AK60" s="1036" t="s">
        <v>7410</v>
      </c>
      <c r="AL60" s="445"/>
      <c r="AM60" s="445"/>
      <c r="AN60" s="445"/>
      <c r="AO60" s="445"/>
      <c r="AP60" s="445"/>
      <c r="AQ60" s="445"/>
      <c r="AR60" s="445"/>
      <c r="AS60" s="445"/>
      <c r="AT60" s="445"/>
      <c r="AU60" s="445"/>
      <c r="AV60" s="307">
        <f t="shared" si="18"/>
        <v>432</v>
      </c>
      <c r="AW60" s="309">
        <f t="shared" si="19"/>
        <v>302.39999999999998</v>
      </c>
      <c r="AX60" s="309">
        <f t="shared" si="20"/>
        <v>180</v>
      </c>
      <c r="AY60" s="309">
        <f t="shared" si="21"/>
        <v>107.99999999999999</v>
      </c>
      <c r="AZ60" s="1042" t="s">
        <v>7511</v>
      </c>
      <c r="BA60" s="1042" t="s">
        <v>7411</v>
      </c>
      <c r="BB60" s="1042" t="s">
        <v>7412</v>
      </c>
      <c r="BC60" s="1042"/>
      <c r="BD60" s="1042"/>
      <c r="BE60" s="1042"/>
      <c r="BF60" s="1042"/>
      <c r="BG60" s="1042" t="s">
        <v>7413</v>
      </c>
      <c r="BH60" s="1042" t="s">
        <v>7414</v>
      </c>
      <c r="BI60" s="1044"/>
    </row>
    <row r="61" spans="1:61" s="1009" customFormat="1" ht="19.5" customHeight="1">
      <c r="A61" s="1026">
        <v>57</v>
      </c>
      <c r="B61" s="435" t="s">
        <v>8742</v>
      </c>
      <c r="C61" s="631" t="s">
        <v>4</v>
      </c>
      <c r="D61" s="631" t="s">
        <v>4</v>
      </c>
      <c r="E61" s="631" t="s">
        <v>92</v>
      </c>
      <c r="F61" s="467" t="s">
        <v>8743</v>
      </c>
      <c r="G61" s="1001" t="s">
        <v>8744</v>
      </c>
      <c r="H61" s="1002" t="s">
        <v>9184</v>
      </c>
      <c r="I61" s="435">
        <v>11051411</v>
      </c>
      <c r="J61" s="1003" t="s">
        <v>1343</v>
      </c>
      <c r="K61" s="439"/>
      <c r="L61" s="1004" t="s">
        <v>565</v>
      </c>
      <c r="M61" s="1005"/>
      <c r="N61" s="1005"/>
      <c r="O61" s="1004" t="s">
        <v>565</v>
      </c>
      <c r="P61" s="1004" t="s">
        <v>565</v>
      </c>
      <c r="Q61" s="1006"/>
      <c r="R61" s="1007" t="s">
        <v>5528</v>
      </c>
      <c r="S61" s="1008" t="s">
        <v>8745</v>
      </c>
      <c r="T61" s="297" t="s">
        <v>6531</v>
      </c>
      <c r="U61" s="297" t="s">
        <v>6531</v>
      </c>
      <c r="V61" s="297" t="s">
        <v>6531</v>
      </c>
      <c r="W61" s="297" t="s">
        <v>6531</v>
      </c>
      <c r="X61" s="297" t="s">
        <v>6531</v>
      </c>
      <c r="Y61" s="496">
        <v>29</v>
      </c>
      <c r="Z61" s="497">
        <v>2048</v>
      </c>
      <c r="AA61" s="1003">
        <v>29</v>
      </c>
      <c r="AB61" s="1003">
        <v>0</v>
      </c>
      <c r="AC61" s="1003">
        <v>0</v>
      </c>
      <c r="AD61" s="1003">
        <v>29</v>
      </c>
      <c r="AE61" s="469">
        <v>29</v>
      </c>
      <c r="AF61" s="1036" t="s">
        <v>8746</v>
      </c>
      <c r="AG61" s="445"/>
      <c r="AH61" s="445"/>
      <c r="AI61" s="445"/>
      <c r="AJ61" s="1084"/>
      <c r="AK61" s="1036"/>
      <c r="AL61" s="445"/>
      <c r="AM61" s="445"/>
      <c r="AN61" s="445"/>
      <c r="AO61" s="445"/>
      <c r="AP61" s="445"/>
      <c r="AQ61" s="445"/>
      <c r="AR61" s="445"/>
      <c r="AS61" s="445"/>
      <c r="AT61" s="445"/>
      <c r="AU61" s="445"/>
      <c r="AV61" s="307">
        <f t="shared" si="18"/>
        <v>1044</v>
      </c>
      <c r="AW61" s="309">
        <f t="shared" si="19"/>
        <v>730.8</v>
      </c>
      <c r="AX61" s="309">
        <f t="shared" si="20"/>
        <v>435</v>
      </c>
      <c r="AY61" s="309">
        <f t="shared" si="21"/>
        <v>261</v>
      </c>
      <c r="AZ61" s="1042" t="s">
        <v>8747</v>
      </c>
      <c r="BA61" s="1001"/>
      <c r="BB61" s="1001"/>
      <c r="BC61" s="1001"/>
      <c r="BD61" s="1001"/>
      <c r="BE61" s="1001"/>
      <c r="BF61" s="1001"/>
      <c r="BG61" s="1001"/>
      <c r="BH61" s="1001"/>
      <c r="BI61" s="1049"/>
    </row>
    <row r="62" spans="1:61" s="1009" customFormat="1" ht="19.5" customHeight="1">
      <c r="A62" s="1026">
        <v>58</v>
      </c>
      <c r="B62" s="435" t="s">
        <v>8992</v>
      </c>
      <c r="C62" s="435" t="s">
        <v>4</v>
      </c>
      <c r="D62" s="435" t="s">
        <v>4</v>
      </c>
      <c r="E62" s="435" t="s">
        <v>2294</v>
      </c>
      <c r="F62" s="467" t="s">
        <v>8993</v>
      </c>
      <c r="G62" s="1001" t="s">
        <v>8994</v>
      </c>
      <c r="H62" s="1002" t="s">
        <v>8995</v>
      </c>
      <c r="I62" s="435">
        <v>11021391</v>
      </c>
      <c r="J62" s="1003" t="s">
        <v>1343</v>
      </c>
      <c r="K62" s="439"/>
      <c r="L62" s="1004" t="s">
        <v>565</v>
      </c>
      <c r="M62" s="1005"/>
      <c r="N62" s="1005"/>
      <c r="O62" s="1004" t="s">
        <v>565</v>
      </c>
      <c r="P62" s="1004" t="s">
        <v>565</v>
      </c>
      <c r="Q62" s="1006"/>
      <c r="R62" s="1007" t="s">
        <v>147</v>
      </c>
      <c r="S62" s="1008" t="s">
        <v>8996</v>
      </c>
      <c r="T62" s="297" t="s">
        <v>6531</v>
      </c>
      <c r="U62" s="297" t="s">
        <v>6531</v>
      </c>
      <c r="V62" s="297" t="s">
        <v>6531</v>
      </c>
      <c r="W62" s="297" t="s">
        <v>6531</v>
      </c>
      <c r="X62" s="297" t="s">
        <v>6531</v>
      </c>
      <c r="Y62" s="496">
        <v>14</v>
      </c>
      <c r="Z62" s="497">
        <v>622</v>
      </c>
      <c r="AA62" s="1003">
        <v>14</v>
      </c>
      <c r="AB62" s="1003">
        <v>0</v>
      </c>
      <c r="AC62" s="1003">
        <v>0</v>
      </c>
      <c r="AD62" s="1003">
        <v>14</v>
      </c>
      <c r="AE62" s="469">
        <v>14</v>
      </c>
      <c r="AF62" s="1036" t="s">
        <v>7972</v>
      </c>
      <c r="AG62" s="445"/>
      <c r="AH62" s="445"/>
      <c r="AI62" s="445"/>
      <c r="AJ62" s="1084"/>
      <c r="AK62" s="1097"/>
      <c r="AL62" s="445">
        <v>2</v>
      </c>
      <c r="AM62" s="445"/>
      <c r="AN62" s="445"/>
      <c r="AO62" s="445"/>
      <c r="AP62" s="445"/>
      <c r="AQ62" s="445"/>
      <c r="AR62" s="445"/>
      <c r="AS62" s="445"/>
      <c r="AT62" s="445"/>
      <c r="AU62" s="445"/>
      <c r="AV62" s="307">
        <f t="shared" ref="AV62" si="22">AD62*6*0.5*12</f>
        <v>504</v>
      </c>
      <c r="AW62" s="309">
        <f t="shared" ref="AW62" si="23">AD62*6*0.35*12</f>
        <v>352.79999999999995</v>
      </c>
      <c r="AX62" s="309">
        <f t="shared" ref="AX62" si="24">AD62*6*0.25*10</f>
        <v>210</v>
      </c>
      <c r="AY62" s="309">
        <f t="shared" ref="AY62" si="25">AD62*6*0.15*10</f>
        <v>126</v>
      </c>
      <c r="AZ62" s="1001" t="s">
        <v>8997</v>
      </c>
      <c r="BA62" s="1001"/>
      <c r="BB62" s="1001" t="s">
        <v>8998</v>
      </c>
      <c r="BC62" s="1001"/>
      <c r="BD62" s="1001"/>
      <c r="BE62" s="1001"/>
      <c r="BF62" s="1001"/>
      <c r="BG62" s="1001"/>
      <c r="BH62" s="1001"/>
      <c r="BI62" s="1049"/>
    </row>
    <row r="63" spans="1:61" s="314" customFormat="1" ht="19.899999999999999" customHeight="1">
      <c r="A63" s="1026">
        <v>59</v>
      </c>
      <c r="B63" s="285" t="s">
        <v>3290</v>
      </c>
      <c r="C63" s="355" t="s">
        <v>2594</v>
      </c>
      <c r="D63" s="355" t="s">
        <v>2594</v>
      </c>
      <c r="E63" s="287" t="s">
        <v>157</v>
      </c>
      <c r="F63" s="287" t="s">
        <v>2595</v>
      </c>
      <c r="G63" s="289" t="s">
        <v>2092</v>
      </c>
      <c r="H63" s="340" t="s">
        <v>2092</v>
      </c>
      <c r="I63" s="290">
        <v>11140861</v>
      </c>
      <c r="J63" s="291"/>
      <c r="K63" s="352"/>
      <c r="L63" s="292"/>
      <c r="M63" s="293"/>
      <c r="N63" s="293"/>
      <c r="O63" s="292" t="s">
        <v>95</v>
      </c>
      <c r="P63" s="292" t="s">
        <v>95</v>
      </c>
      <c r="Q63" s="327"/>
      <c r="R63" s="295" t="s">
        <v>450</v>
      </c>
      <c r="S63" s="296">
        <v>42427</v>
      </c>
      <c r="T63" s="297">
        <f t="shared" si="9"/>
        <v>71</v>
      </c>
      <c r="U63" s="298">
        <f t="shared" si="10"/>
        <v>207.00739799999999</v>
      </c>
      <c r="V63" s="298">
        <f t="shared" si="11"/>
        <v>4.8186999999999998</v>
      </c>
      <c r="W63" s="299">
        <f t="shared" si="12"/>
        <v>5354.1111111111113</v>
      </c>
      <c r="X63" s="300">
        <f t="shared" si="13"/>
        <v>43</v>
      </c>
      <c r="Y63" s="346">
        <v>9</v>
      </c>
      <c r="Z63" s="346">
        <v>1808</v>
      </c>
      <c r="AA63" s="1043">
        <v>0</v>
      </c>
      <c r="AB63" s="304">
        <v>0</v>
      </c>
      <c r="AC63" s="304">
        <v>0</v>
      </c>
      <c r="AD63" s="1043">
        <v>8</v>
      </c>
      <c r="AE63" s="469">
        <v>8</v>
      </c>
      <c r="AF63" s="1036" t="s">
        <v>5971</v>
      </c>
      <c r="AG63" s="445" t="s">
        <v>4691</v>
      </c>
      <c r="AH63" s="445" t="s">
        <v>4691</v>
      </c>
      <c r="AI63" s="445" t="s">
        <v>4691</v>
      </c>
      <c r="AJ63" s="1037">
        <v>8</v>
      </c>
      <c r="AK63" s="1036" t="s">
        <v>4705</v>
      </c>
      <c r="AL63" s="445" t="s">
        <v>4691</v>
      </c>
      <c r="AM63" s="445" t="s">
        <v>4691</v>
      </c>
      <c r="AN63" s="445" t="s">
        <v>4691</v>
      </c>
      <c r="AO63" s="445" t="s">
        <v>4691</v>
      </c>
      <c r="AP63" s="445" t="s">
        <v>4691</v>
      </c>
      <c r="AQ63" s="445" t="s">
        <v>4691</v>
      </c>
      <c r="AR63" s="445" t="s">
        <v>4691</v>
      </c>
      <c r="AS63" s="445" t="s">
        <v>4691</v>
      </c>
      <c r="AT63" s="445" t="s">
        <v>4691</v>
      </c>
      <c r="AU63" s="445" t="s">
        <v>4691</v>
      </c>
      <c r="AV63" s="307">
        <f t="shared" si="14"/>
        <v>288</v>
      </c>
      <c r="AW63" s="309">
        <f t="shared" si="15"/>
        <v>201.59999999999997</v>
      </c>
      <c r="AX63" s="309">
        <f t="shared" si="16"/>
        <v>120</v>
      </c>
      <c r="AY63" s="309">
        <f t="shared" si="17"/>
        <v>72</v>
      </c>
      <c r="AZ63" s="1042" t="s">
        <v>7512</v>
      </c>
      <c r="BA63" s="1042"/>
      <c r="BB63" s="1042"/>
      <c r="BC63" s="1042"/>
      <c r="BD63" s="1042"/>
      <c r="BE63" s="1042"/>
      <c r="BF63" s="1042"/>
      <c r="BG63" s="1042"/>
      <c r="BH63" s="1042"/>
      <c r="BI63" s="1044"/>
    </row>
    <row r="64" spans="1:61" s="314" customFormat="1" ht="19.899999999999999" customHeight="1">
      <c r="A64" s="1026">
        <v>60</v>
      </c>
      <c r="B64" s="285" t="s">
        <v>3303</v>
      </c>
      <c r="C64" s="286" t="s">
        <v>4</v>
      </c>
      <c r="D64" s="287" t="s">
        <v>4</v>
      </c>
      <c r="E64" s="287" t="s">
        <v>127</v>
      </c>
      <c r="F64" s="287" t="s">
        <v>1330</v>
      </c>
      <c r="G64" s="289" t="s">
        <v>665</v>
      </c>
      <c r="H64" s="340" t="s">
        <v>665</v>
      </c>
      <c r="I64" s="290">
        <v>11040401</v>
      </c>
      <c r="J64" s="291"/>
      <c r="K64" s="340"/>
      <c r="L64" s="360"/>
      <c r="M64" s="293"/>
      <c r="N64" s="293"/>
      <c r="O64" s="360"/>
      <c r="P64" s="292" t="s">
        <v>95</v>
      </c>
      <c r="Q64" s="327"/>
      <c r="R64" s="295" t="s">
        <v>115</v>
      </c>
      <c r="S64" s="296">
        <v>38200</v>
      </c>
      <c r="T64" s="297">
        <f t="shared" si="9"/>
        <v>104</v>
      </c>
      <c r="U64" s="298">
        <f t="shared" si="10"/>
        <v>150.17009999999999</v>
      </c>
      <c r="V64" s="298">
        <f t="shared" si="11"/>
        <v>3.5914000000000001</v>
      </c>
      <c r="W64" s="299">
        <f t="shared" si="12"/>
        <v>7182.8</v>
      </c>
      <c r="X64" s="300">
        <f t="shared" si="13"/>
        <v>42</v>
      </c>
      <c r="Y64" s="324">
        <v>5</v>
      </c>
      <c r="Z64" s="302">
        <v>686</v>
      </c>
      <c r="AA64" s="1043">
        <v>0</v>
      </c>
      <c r="AB64" s="304">
        <v>0</v>
      </c>
      <c r="AC64" s="304">
        <v>0</v>
      </c>
      <c r="AD64" s="1043">
        <v>0</v>
      </c>
      <c r="AE64" s="469">
        <v>5</v>
      </c>
      <c r="AF64" s="1036" t="s">
        <v>7513</v>
      </c>
      <c r="AG64" s="445" t="s">
        <v>4691</v>
      </c>
      <c r="AH64" s="445" t="s">
        <v>4691</v>
      </c>
      <c r="AI64" s="445" t="s">
        <v>4691</v>
      </c>
      <c r="AJ64" s="1037">
        <v>4</v>
      </c>
      <c r="AK64" s="1036" t="s">
        <v>4706</v>
      </c>
      <c r="AL64" s="445" t="s">
        <v>4691</v>
      </c>
      <c r="AM64" s="445" t="s">
        <v>4691</v>
      </c>
      <c r="AN64" s="445" t="s">
        <v>4691</v>
      </c>
      <c r="AO64" s="445" t="s">
        <v>4691</v>
      </c>
      <c r="AP64" s="445" t="s">
        <v>4691</v>
      </c>
      <c r="AQ64" s="445" t="s">
        <v>4691</v>
      </c>
      <c r="AR64" s="445">
        <v>1</v>
      </c>
      <c r="AS64" s="445" t="s">
        <v>5883</v>
      </c>
      <c r="AT64" s="445" t="s">
        <v>4691</v>
      </c>
      <c r="AU64" s="445" t="s">
        <v>4691</v>
      </c>
      <c r="AV64" s="307">
        <f t="shared" si="14"/>
        <v>0</v>
      </c>
      <c r="AW64" s="309">
        <f t="shared" si="15"/>
        <v>0</v>
      </c>
      <c r="AX64" s="309">
        <f t="shared" si="16"/>
        <v>0</v>
      </c>
      <c r="AY64" s="309">
        <f t="shared" si="17"/>
        <v>0</v>
      </c>
      <c r="AZ64" s="1042" t="s">
        <v>7514</v>
      </c>
      <c r="BA64" s="1042" t="s">
        <v>1331</v>
      </c>
      <c r="BB64" s="1042" t="s">
        <v>1332</v>
      </c>
      <c r="BC64" s="1042" t="s">
        <v>1333</v>
      </c>
      <c r="BD64" s="1042" t="s">
        <v>1334</v>
      </c>
      <c r="BE64" s="1042"/>
      <c r="BF64" s="1042" t="s">
        <v>1336</v>
      </c>
      <c r="BG64" s="1042"/>
      <c r="BH64" s="1042" t="s">
        <v>1337</v>
      </c>
      <c r="BI64" s="1044" t="s">
        <v>1338</v>
      </c>
    </row>
    <row r="65" spans="1:61" s="314" customFormat="1" ht="19.899999999999999" customHeight="1">
      <c r="A65" s="1027" t="s">
        <v>185</v>
      </c>
      <c r="B65" s="499"/>
      <c r="C65" s="500" t="s">
        <v>2400</v>
      </c>
      <c r="D65" s="501" t="s">
        <v>4</v>
      </c>
      <c r="E65" s="502"/>
      <c r="F65" s="502"/>
      <c r="G65" s="503">
        <f>COUNTA(G5:G64)</f>
        <v>60</v>
      </c>
      <c r="H65" s="503">
        <f>COUNTA(H5:H64)</f>
        <v>60</v>
      </c>
      <c r="I65" s="499"/>
      <c r="J65" s="499"/>
      <c r="K65" s="503"/>
      <c r="L65" s="504">
        <f>COUNTA(L5:L64)</f>
        <v>58</v>
      </c>
      <c r="M65" s="504">
        <f>COUNTA(M5:M64)</f>
        <v>23</v>
      </c>
      <c r="N65" s="504">
        <f>COUNTA(N5:N64)</f>
        <v>23</v>
      </c>
      <c r="O65" s="504">
        <f>COUNTA(O5:O64)</f>
        <v>59</v>
      </c>
      <c r="P65" s="504">
        <f>COUNTA(P5:P64)</f>
        <v>60</v>
      </c>
      <c r="Q65" s="505"/>
      <c r="R65" s="505"/>
      <c r="S65" s="506"/>
      <c r="T65" s="507"/>
      <c r="U65" s="508">
        <f>SUM(U5:U64)</f>
        <v>9933.7488419999991</v>
      </c>
      <c r="V65" s="508">
        <f>SUM(V5:V64)</f>
        <v>230.7089</v>
      </c>
      <c r="W65" s="509">
        <f>V65*10000/Y65</f>
        <v>4857.0294736842106</v>
      </c>
      <c r="X65" s="510">
        <f>U65/V65</f>
        <v>43.057501648180889</v>
      </c>
      <c r="Y65" s="511">
        <f t="shared" ref="Y65:AE65" si="26">SUM(Y5:Y64)</f>
        <v>475</v>
      </c>
      <c r="Z65" s="511">
        <f t="shared" si="26"/>
        <v>55954</v>
      </c>
      <c r="AA65" s="500">
        <f t="shared" si="26"/>
        <v>459</v>
      </c>
      <c r="AB65" s="500">
        <f t="shared" si="26"/>
        <v>177</v>
      </c>
      <c r="AC65" s="500">
        <f t="shared" si="26"/>
        <v>160</v>
      </c>
      <c r="AD65" s="500">
        <f t="shared" si="26"/>
        <v>467</v>
      </c>
      <c r="AE65" s="500">
        <f t="shared" si="26"/>
        <v>472</v>
      </c>
      <c r="AF65" s="512"/>
      <c r="AG65" s="512">
        <f>SUM(AG5:AG64)</f>
        <v>3</v>
      </c>
      <c r="AH65" s="512"/>
      <c r="AI65" s="512">
        <f>SUM(AI5:AI64)</f>
        <v>1123</v>
      </c>
      <c r="AJ65" s="512">
        <f>SUM(AJ5:AJ64)</f>
        <v>365</v>
      </c>
      <c r="AK65" s="513"/>
      <c r="AL65" s="512">
        <f>SUM(AL5:AL64)</f>
        <v>3</v>
      </c>
      <c r="AM65" s="512"/>
      <c r="AN65" s="512">
        <f>SUM(AN5:AN64)</f>
        <v>0</v>
      </c>
      <c r="AO65" s="512"/>
      <c r="AP65" s="512">
        <f>SUM(AP5:AP64)</f>
        <v>2</v>
      </c>
      <c r="AQ65" s="512"/>
      <c r="AR65" s="512">
        <f>SUM(AR5:AR64)</f>
        <v>7</v>
      </c>
      <c r="AS65" s="512"/>
      <c r="AT65" s="512">
        <f>SUM(AT5:AT64)</f>
        <v>3</v>
      </c>
      <c r="AU65" s="512"/>
      <c r="AV65" s="512">
        <f>SUM(AV5:AV64)</f>
        <v>16812</v>
      </c>
      <c r="AW65" s="512">
        <f>SUM(AW5:AW64)</f>
        <v>11768.4</v>
      </c>
      <c r="AX65" s="512">
        <f>SUM(AX5:AX64)</f>
        <v>7005</v>
      </c>
      <c r="AY65" s="512">
        <f>SUM(AY5:AY64)</f>
        <v>4203</v>
      </c>
      <c r="AZ65" s="816"/>
      <c r="BA65" s="817"/>
      <c r="BB65" s="817"/>
      <c r="BC65" s="818"/>
      <c r="BD65" s="818"/>
      <c r="BE65" s="818"/>
      <c r="BF65" s="819"/>
      <c r="BG65" s="819"/>
      <c r="BH65" s="819"/>
      <c r="BI65" s="820"/>
    </row>
    <row r="66" spans="1:61" s="314" customFormat="1" ht="19.899999999999999" customHeight="1">
      <c r="A66" s="1026">
        <v>61</v>
      </c>
      <c r="B66" s="285" t="s">
        <v>3304</v>
      </c>
      <c r="C66" s="286" t="s">
        <v>5</v>
      </c>
      <c r="D66" s="287" t="s">
        <v>5</v>
      </c>
      <c r="E66" s="287" t="s">
        <v>200</v>
      </c>
      <c r="F66" s="288" t="s">
        <v>201</v>
      </c>
      <c r="G66" s="289" t="s">
        <v>867</v>
      </c>
      <c r="H66" s="311" t="s">
        <v>202</v>
      </c>
      <c r="I66" s="290">
        <v>31142101</v>
      </c>
      <c r="J66" s="291" t="s">
        <v>94</v>
      </c>
      <c r="K66" s="311"/>
      <c r="L66" s="292" t="s">
        <v>95</v>
      </c>
      <c r="M66" s="293"/>
      <c r="N66" s="292" t="s">
        <v>95</v>
      </c>
      <c r="O66" s="292" t="s">
        <v>95</v>
      </c>
      <c r="P66" s="292" t="s">
        <v>1281</v>
      </c>
      <c r="Q66" s="320"/>
      <c r="R66" s="295" t="s">
        <v>199</v>
      </c>
      <c r="S66" s="296">
        <v>40504</v>
      </c>
      <c r="T66" s="297">
        <f>VLOOKUP(I66,单月票房,2,0)</f>
        <v>53</v>
      </c>
      <c r="U66" s="298">
        <f>VLOOKUP(I66,单月票房,3,0)</f>
        <v>228.86152999999999</v>
      </c>
      <c r="V66" s="298">
        <f>VLOOKUP(I66,单月票房,4,0)</f>
        <v>5.3402000000000003</v>
      </c>
      <c r="W66" s="299">
        <f>(V66*10000)/Y66</f>
        <v>10680.4</v>
      </c>
      <c r="X66" s="300">
        <f>VLOOKUP(I66,单月票房,5,0)</f>
        <v>43</v>
      </c>
      <c r="Y66" s="324">
        <v>5</v>
      </c>
      <c r="Z66" s="315">
        <v>971</v>
      </c>
      <c r="AA66" s="1043">
        <v>5</v>
      </c>
      <c r="AB66" s="304">
        <v>0</v>
      </c>
      <c r="AC66" s="1043">
        <v>5</v>
      </c>
      <c r="AD66" s="1043">
        <v>5</v>
      </c>
      <c r="AE66" s="469">
        <v>5</v>
      </c>
      <c r="AF66" s="1036" t="s">
        <v>5993</v>
      </c>
      <c r="AG66" s="445" t="s">
        <v>4691</v>
      </c>
      <c r="AH66" s="445" t="s">
        <v>4691</v>
      </c>
      <c r="AI66" s="445" t="s">
        <v>4691</v>
      </c>
      <c r="AJ66" s="1037">
        <v>5</v>
      </c>
      <c r="AK66" s="1036" t="s">
        <v>4707</v>
      </c>
      <c r="AL66" s="445" t="s">
        <v>4691</v>
      </c>
      <c r="AM66" s="445" t="s">
        <v>4691</v>
      </c>
      <c r="AN66" s="445" t="s">
        <v>4691</v>
      </c>
      <c r="AO66" s="445" t="s">
        <v>4691</v>
      </c>
      <c r="AP66" s="445" t="s">
        <v>4691</v>
      </c>
      <c r="AQ66" s="445" t="s">
        <v>4691</v>
      </c>
      <c r="AR66" s="445" t="s">
        <v>4691</v>
      </c>
      <c r="AS66" s="445" t="s">
        <v>4691</v>
      </c>
      <c r="AT66" s="445" t="s">
        <v>4691</v>
      </c>
      <c r="AU66" s="445" t="s">
        <v>4691</v>
      </c>
      <c r="AV66" s="307">
        <f t="shared" ref="AV66:AV97" si="27">AD66*6*0.5*12</f>
        <v>180</v>
      </c>
      <c r="AW66" s="309">
        <f t="shared" ref="AW66:AW97" si="28">AD66*6*0.35*12</f>
        <v>126</v>
      </c>
      <c r="AX66" s="309">
        <f t="shared" ref="AX66:AX97" si="29">AD66*6*0.25*10</f>
        <v>75</v>
      </c>
      <c r="AY66" s="309">
        <f t="shared" ref="AY66:AY97" si="30">AD66*6*0.15*10</f>
        <v>45</v>
      </c>
      <c r="AZ66" s="1042" t="s">
        <v>7522</v>
      </c>
      <c r="BA66" s="1042" t="s">
        <v>203</v>
      </c>
      <c r="BB66" s="1042" t="s">
        <v>204</v>
      </c>
      <c r="BC66" s="1042" t="s">
        <v>205</v>
      </c>
      <c r="BD66" s="1042"/>
      <c r="BE66" s="1042"/>
      <c r="BF66" s="1042"/>
      <c r="BG66" s="1042"/>
      <c r="BH66" s="1042"/>
      <c r="BI66" s="1044"/>
    </row>
    <row r="67" spans="1:61" s="314" customFormat="1" ht="19.899999999999999" customHeight="1">
      <c r="A67" s="1026">
        <v>62</v>
      </c>
      <c r="B67" s="285" t="s">
        <v>3305</v>
      </c>
      <c r="C67" s="286" t="s">
        <v>5</v>
      </c>
      <c r="D67" s="287" t="s">
        <v>5</v>
      </c>
      <c r="E67" s="287" t="s">
        <v>206</v>
      </c>
      <c r="F67" s="288" t="s">
        <v>207</v>
      </c>
      <c r="G67" s="289" t="s">
        <v>938</v>
      </c>
      <c r="H67" s="311" t="s">
        <v>208</v>
      </c>
      <c r="I67" s="290">
        <v>31070101</v>
      </c>
      <c r="J67" s="291" t="s">
        <v>94</v>
      </c>
      <c r="K67" s="311"/>
      <c r="L67" s="292" t="s">
        <v>95</v>
      </c>
      <c r="M67" s="292" t="s">
        <v>95</v>
      </c>
      <c r="N67" s="293"/>
      <c r="O67" s="292" t="s">
        <v>95</v>
      </c>
      <c r="P67" s="292" t="s">
        <v>95</v>
      </c>
      <c r="Q67" s="320"/>
      <c r="R67" s="295" t="s">
        <v>199</v>
      </c>
      <c r="S67" s="296">
        <v>40422</v>
      </c>
      <c r="T67" s="297">
        <f>VLOOKUP(I67,单月票房,2,0)</f>
        <v>131</v>
      </c>
      <c r="U67" s="298">
        <f>VLOOKUP(I67,单月票房,3,0)</f>
        <v>126.11616000000001</v>
      </c>
      <c r="V67" s="298">
        <f>VLOOKUP(I67,单月票房,4,0)</f>
        <v>2.5731999999999999</v>
      </c>
      <c r="W67" s="299">
        <f>(V67*10000)/Y67</f>
        <v>8577.3333333333339</v>
      </c>
      <c r="X67" s="300">
        <f>VLOOKUP(I67,单月票房,5,0)</f>
        <v>49</v>
      </c>
      <c r="Y67" s="324">
        <v>3</v>
      </c>
      <c r="Z67" s="315">
        <v>689</v>
      </c>
      <c r="AA67" s="1043">
        <v>3</v>
      </c>
      <c r="AB67" s="1043">
        <v>3</v>
      </c>
      <c r="AC67" s="304">
        <v>0</v>
      </c>
      <c r="AD67" s="1043">
        <v>3</v>
      </c>
      <c r="AE67" s="469">
        <v>3</v>
      </c>
      <c r="AF67" s="1036" t="s">
        <v>5991</v>
      </c>
      <c r="AG67" s="445" t="s">
        <v>4691</v>
      </c>
      <c r="AH67" s="445" t="s">
        <v>4691</v>
      </c>
      <c r="AI67" s="445" t="s">
        <v>4691</v>
      </c>
      <c r="AJ67" s="1037">
        <v>3</v>
      </c>
      <c r="AK67" s="1036" t="s">
        <v>4720</v>
      </c>
      <c r="AL67" s="445" t="s">
        <v>4691</v>
      </c>
      <c r="AM67" s="445" t="s">
        <v>4691</v>
      </c>
      <c r="AN67" s="445" t="s">
        <v>4691</v>
      </c>
      <c r="AO67" s="445" t="s">
        <v>4691</v>
      </c>
      <c r="AP67" s="445" t="s">
        <v>4691</v>
      </c>
      <c r="AQ67" s="445" t="s">
        <v>4691</v>
      </c>
      <c r="AR67" s="445" t="s">
        <v>4691</v>
      </c>
      <c r="AS67" s="445" t="s">
        <v>4691</v>
      </c>
      <c r="AT67" s="445" t="s">
        <v>4691</v>
      </c>
      <c r="AU67" s="445" t="s">
        <v>4691</v>
      </c>
      <c r="AV67" s="307">
        <f t="shared" si="27"/>
        <v>108</v>
      </c>
      <c r="AW67" s="309">
        <f t="shared" si="28"/>
        <v>75.599999999999994</v>
      </c>
      <c r="AX67" s="309">
        <f t="shared" si="29"/>
        <v>45</v>
      </c>
      <c r="AY67" s="309">
        <f t="shared" si="30"/>
        <v>26.999999999999996</v>
      </c>
      <c r="AZ67" s="1042" t="s">
        <v>7523</v>
      </c>
      <c r="BA67" s="1042" t="s">
        <v>209</v>
      </c>
      <c r="BB67" s="1042" t="s">
        <v>210</v>
      </c>
      <c r="BC67" s="1042" t="s">
        <v>211</v>
      </c>
      <c r="BD67" s="1042" t="s">
        <v>212</v>
      </c>
      <c r="BE67" s="1042" t="s">
        <v>213</v>
      </c>
      <c r="BF67" s="1042" t="s">
        <v>214</v>
      </c>
      <c r="BG67" s="1042"/>
      <c r="BH67" s="1042" t="s">
        <v>215</v>
      </c>
      <c r="BI67" s="1044" t="s">
        <v>216</v>
      </c>
    </row>
    <row r="68" spans="1:61" s="314" customFormat="1" ht="19.899999999999999" customHeight="1">
      <c r="A68" s="1026">
        <v>63</v>
      </c>
      <c r="B68" s="285" t="s">
        <v>3306</v>
      </c>
      <c r="C68" s="286" t="s">
        <v>5</v>
      </c>
      <c r="D68" s="287" t="s">
        <v>5</v>
      </c>
      <c r="E68" s="287" t="s">
        <v>217</v>
      </c>
      <c r="F68" s="288" t="s">
        <v>137</v>
      </c>
      <c r="G68" s="289" t="s">
        <v>218</v>
      </c>
      <c r="H68" s="311" t="s">
        <v>218</v>
      </c>
      <c r="I68" s="290">
        <v>31125001</v>
      </c>
      <c r="J68" s="291" t="s">
        <v>94</v>
      </c>
      <c r="K68" s="311"/>
      <c r="L68" s="292" t="s">
        <v>95</v>
      </c>
      <c r="M68" s="293"/>
      <c r="N68" s="292" t="s">
        <v>95</v>
      </c>
      <c r="O68" s="292" t="s">
        <v>95</v>
      </c>
      <c r="P68" s="292" t="s">
        <v>95</v>
      </c>
      <c r="Q68" s="320"/>
      <c r="R68" s="295" t="s">
        <v>199</v>
      </c>
      <c r="S68" s="296">
        <v>40909</v>
      </c>
      <c r="T68" s="297">
        <f>VLOOKUP(I68,单月票房,2,0)</f>
        <v>90</v>
      </c>
      <c r="U68" s="298">
        <f>VLOOKUP(I68,单月票房,3,0)</f>
        <v>165.54022000000001</v>
      </c>
      <c r="V68" s="298">
        <f>VLOOKUP(I68,单月票房,4,0)</f>
        <v>3.7305000000000001</v>
      </c>
      <c r="W68" s="299">
        <f>(V68*10000)/Y68</f>
        <v>5329.2857142857147</v>
      </c>
      <c r="X68" s="300">
        <f>VLOOKUP(I68,单月票房,5,0)</f>
        <v>44</v>
      </c>
      <c r="Y68" s="324">
        <v>7</v>
      </c>
      <c r="Z68" s="315">
        <v>1038</v>
      </c>
      <c r="AA68" s="1043">
        <v>7</v>
      </c>
      <c r="AB68" s="304">
        <v>0</v>
      </c>
      <c r="AC68" s="1043">
        <v>7</v>
      </c>
      <c r="AD68" s="1043">
        <v>7</v>
      </c>
      <c r="AE68" s="469">
        <v>7</v>
      </c>
      <c r="AF68" s="1036" t="s">
        <v>5989</v>
      </c>
      <c r="AG68" s="445" t="s">
        <v>4691</v>
      </c>
      <c r="AH68" s="445" t="s">
        <v>4691</v>
      </c>
      <c r="AI68" s="445" t="s">
        <v>4691</v>
      </c>
      <c r="AJ68" s="1037">
        <v>7</v>
      </c>
      <c r="AK68" s="1036" t="s">
        <v>4721</v>
      </c>
      <c r="AL68" s="445">
        <v>1</v>
      </c>
      <c r="AM68" s="445">
        <v>6</v>
      </c>
      <c r="AN68" s="445" t="s">
        <v>4691</v>
      </c>
      <c r="AO68" s="445" t="s">
        <v>4691</v>
      </c>
      <c r="AP68" s="445" t="s">
        <v>4691</v>
      </c>
      <c r="AQ68" s="445" t="s">
        <v>4691</v>
      </c>
      <c r="AR68" s="445" t="s">
        <v>4691</v>
      </c>
      <c r="AS68" s="445" t="s">
        <v>4691</v>
      </c>
      <c r="AT68" s="445" t="s">
        <v>4691</v>
      </c>
      <c r="AU68" s="445" t="s">
        <v>4691</v>
      </c>
      <c r="AV68" s="307">
        <f t="shared" si="27"/>
        <v>252</v>
      </c>
      <c r="AW68" s="309">
        <f t="shared" si="28"/>
        <v>176.39999999999998</v>
      </c>
      <c r="AX68" s="309">
        <f t="shared" si="29"/>
        <v>105</v>
      </c>
      <c r="AY68" s="309">
        <f t="shared" si="30"/>
        <v>63</v>
      </c>
      <c r="AZ68" s="1042" t="s">
        <v>7524</v>
      </c>
      <c r="BA68" s="1042" t="s">
        <v>219</v>
      </c>
      <c r="BB68" s="1042" t="s">
        <v>220</v>
      </c>
      <c r="BC68" s="1042" t="s">
        <v>183</v>
      </c>
      <c r="BD68" s="1042"/>
      <c r="BE68" s="1042"/>
      <c r="BF68" s="1042"/>
      <c r="BG68" s="1042"/>
      <c r="BH68" s="1042"/>
      <c r="BI68" s="1044"/>
    </row>
    <row r="69" spans="1:61" s="314" customFormat="1" ht="19.899999999999999" customHeight="1">
      <c r="A69" s="1026">
        <v>64</v>
      </c>
      <c r="B69" s="285" t="s">
        <v>3307</v>
      </c>
      <c r="C69" s="286" t="s">
        <v>5</v>
      </c>
      <c r="D69" s="287" t="s">
        <v>5</v>
      </c>
      <c r="E69" s="287" t="s">
        <v>187</v>
      </c>
      <c r="F69" s="288" t="s">
        <v>137</v>
      </c>
      <c r="G69" s="289" t="s">
        <v>828</v>
      </c>
      <c r="H69" s="311" t="s">
        <v>221</v>
      </c>
      <c r="I69" s="290">
        <v>31051201</v>
      </c>
      <c r="J69" s="291" t="s">
        <v>94</v>
      </c>
      <c r="K69" s="311"/>
      <c r="L69" s="292" t="s">
        <v>95</v>
      </c>
      <c r="M69" s="292" t="s">
        <v>95</v>
      </c>
      <c r="N69" s="293"/>
      <c r="O69" s="292" t="s">
        <v>95</v>
      </c>
      <c r="P69" s="292" t="s">
        <v>95</v>
      </c>
      <c r="Q69" s="1000" t="s">
        <v>6620</v>
      </c>
      <c r="R69" s="295" t="s">
        <v>222</v>
      </c>
      <c r="S69" s="296">
        <v>40978</v>
      </c>
      <c r="T69" s="297" t="s">
        <v>6531</v>
      </c>
      <c r="U69" s="297" t="s">
        <v>6531</v>
      </c>
      <c r="V69" s="297" t="s">
        <v>6531</v>
      </c>
      <c r="W69" s="297" t="s">
        <v>6531</v>
      </c>
      <c r="X69" s="297" t="s">
        <v>6531</v>
      </c>
      <c r="Y69" s="324">
        <v>9</v>
      </c>
      <c r="Z69" s="315">
        <v>1606</v>
      </c>
      <c r="AA69" s="1043">
        <v>9</v>
      </c>
      <c r="AB69" s="1043">
        <v>9</v>
      </c>
      <c r="AC69" s="304">
        <v>0</v>
      </c>
      <c r="AD69" s="1043">
        <v>9</v>
      </c>
      <c r="AE69" s="469">
        <v>9</v>
      </c>
      <c r="AF69" s="1036" t="s">
        <v>7525</v>
      </c>
      <c r="AG69" s="445" t="s">
        <v>4691</v>
      </c>
      <c r="AH69" s="445" t="s">
        <v>4691</v>
      </c>
      <c r="AI69" s="445" t="s">
        <v>4691</v>
      </c>
      <c r="AJ69" s="1037">
        <v>6</v>
      </c>
      <c r="AK69" s="1036" t="s">
        <v>4694</v>
      </c>
      <c r="AL69" s="445" t="s">
        <v>4691</v>
      </c>
      <c r="AM69" s="445" t="s">
        <v>4691</v>
      </c>
      <c r="AN69" s="445" t="s">
        <v>4691</v>
      </c>
      <c r="AO69" s="445" t="s">
        <v>4691</v>
      </c>
      <c r="AP69" s="445" t="s">
        <v>4691</v>
      </c>
      <c r="AQ69" s="445" t="s">
        <v>4691</v>
      </c>
      <c r="AR69" s="445" t="s">
        <v>4691</v>
      </c>
      <c r="AS69" s="445" t="s">
        <v>4691</v>
      </c>
      <c r="AT69" s="445" t="s">
        <v>4691</v>
      </c>
      <c r="AU69" s="445" t="s">
        <v>4691</v>
      </c>
      <c r="AV69" s="307">
        <f t="shared" si="27"/>
        <v>324</v>
      </c>
      <c r="AW69" s="309">
        <f t="shared" si="28"/>
        <v>226.79999999999998</v>
      </c>
      <c r="AX69" s="309">
        <f t="shared" si="29"/>
        <v>135</v>
      </c>
      <c r="AY69" s="309">
        <f t="shared" si="30"/>
        <v>81</v>
      </c>
      <c r="AZ69" s="1042" t="s">
        <v>7526</v>
      </c>
      <c r="BA69" s="1042" t="s">
        <v>223</v>
      </c>
      <c r="BB69" s="1042" t="s">
        <v>223</v>
      </c>
      <c r="BC69" s="1042"/>
      <c r="BD69" s="1042" t="s">
        <v>110</v>
      </c>
      <c r="BE69" s="1042"/>
      <c r="BF69" s="1042"/>
      <c r="BG69" s="1042" t="s">
        <v>224</v>
      </c>
      <c r="BH69" s="1042"/>
      <c r="BI69" s="1044" t="s">
        <v>225</v>
      </c>
    </row>
    <row r="70" spans="1:61" s="350" customFormat="1" ht="19.899999999999999" customHeight="1">
      <c r="A70" s="1026">
        <v>65</v>
      </c>
      <c r="B70" s="285" t="s">
        <v>3308</v>
      </c>
      <c r="C70" s="286" t="s">
        <v>5</v>
      </c>
      <c r="D70" s="287" t="s">
        <v>5</v>
      </c>
      <c r="E70" s="287" t="s">
        <v>217</v>
      </c>
      <c r="F70" s="307" t="s">
        <v>226</v>
      </c>
      <c r="G70" s="289" t="s">
        <v>820</v>
      </c>
      <c r="H70" s="311" t="s">
        <v>227</v>
      </c>
      <c r="I70" s="290">
        <v>31124201</v>
      </c>
      <c r="J70" s="291" t="s">
        <v>94</v>
      </c>
      <c r="K70" s="311"/>
      <c r="L70" s="292" t="s">
        <v>95</v>
      </c>
      <c r="M70" s="293"/>
      <c r="N70" s="293"/>
      <c r="O70" s="292" t="s">
        <v>95</v>
      </c>
      <c r="P70" s="292" t="s">
        <v>95</v>
      </c>
      <c r="Q70" s="320"/>
      <c r="R70" s="295" t="s">
        <v>199</v>
      </c>
      <c r="S70" s="296">
        <v>37649</v>
      </c>
      <c r="T70" s="297">
        <f t="shared" ref="T70:T101" si="31">VLOOKUP(I70,单月票房,2,0)</f>
        <v>8</v>
      </c>
      <c r="U70" s="298">
        <f t="shared" ref="U70:U101" si="32">VLOOKUP(I70,单月票房,3,0)</f>
        <v>367.61737999999997</v>
      </c>
      <c r="V70" s="298">
        <f t="shared" ref="V70:V101" si="33">VLOOKUP(I70,单月票房,4,0)</f>
        <v>7.0288000000000004</v>
      </c>
      <c r="W70" s="299">
        <f t="shared" ref="W70:W101" si="34">(V70*10000)/Y70</f>
        <v>7028.8</v>
      </c>
      <c r="X70" s="300">
        <f t="shared" ref="X70:X101" si="35">VLOOKUP(I70,单月票房,5,0)</f>
        <v>52</v>
      </c>
      <c r="Y70" s="301">
        <v>10</v>
      </c>
      <c r="Z70" s="302">
        <v>1331</v>
      </c>
      <c r="AA70" s="1043">
        <v>10</v>
      </c>
      <c r="AB70" s="304">
        <v>0</v>
      </c>
      <c r="AC70" s="304">
        <v>0</v>
      </c>
      <c r="AD70" s="1043">
        <v>10</v>
      </c>
      <c r="AE70" s="469">
        <v>10</v>
      </c>
      <c r="AF70" s="1036" t="s">
        <v>7527</v>
      </c>
      <c r="AG70" s="445">
        <v>1</v>
      </c>
      <c r="AH70" s="445">
        <v>1</v>
      </c>
      <c r="AI70" s="445">
        <v>305</v>
      </c>
      <c r="AJ70" s="1037">
        <v>6</v>
      </c>
      <c r="AK70" s="1036" t="s">
        <v>4694</v>
      </c>
      <c r="AL70" s="445" t="s">
        <v>4691</v>
      </c>
      <c r="AM70" s="445" t="s">
        <v>4691</v>
      </c>
      <c r="AN70" s="445" t="s">
        <v>4691</v>
      </c>
      <c r="AO70" s="445" t="s">
        <v>4691</v>
      </c>
      <c r="AP70" s="445" t="s">
        <v>4691</v>
      </c>
      <c r="AQ70" s="445" t="s">
        <v>4691</v>
      </c>
      <c r="AR70" s="445">
        <v>2</v>
      </c>
      <c r="AS70" s="445" t="s">
        <v>4722</v>
      </c>
      <c r="AT70" s="445" t="s">
        <v>4691</v>
      </c>
      <c r="AU70" s="445" t="s">
        <v>4691</v>
      </c>
      <c r="AV70" s="307">
        <f t="shared" si="27"/>
        <v>360</v>
      </c>
      <c r="AW70" s="309">
        <f t="shared" si="28"/>
        <v>252</v>
      </c>
      <c r="AX70" s="309">
        <f t="shared" si="29"/>
        <v>150</v>
      </c>
      <c r="AY70" s="309">
        <f t="shared" si="30"/>
        <v>90</v>
      </c>
      <c r="AZ70" s="1042" t="s">
        <v>7528</v>
      </c>
      <c r="BA70" s="1042" t="s">
        <v>228</v>
      </c>
      <c r="BB70" s="1042" t="s">
        <v>229</v>
      </c>
      <c r="BC70" s="1042" t="s">
        <v>183</v>
      </c>
      <c r="BD70" s="1042" t="s">
        <v>230</v>
      </c>
      <c r="BE70" s="1042" t="s">
        <v>231</v>
      </c>
      <c r="BF70" s="1042" t="s">
        <v>232</v>
      </c>
      <c r="BG70" s="1042"/>
      <c r="BH70" s="1042" t="s">
        <v>233</v>
      </c>
      <c r="BI70" s="1044" t="s">
        <v>234</v>
      </c>
    </row>
    <row r="71" spans="1:61" s="350" customFormat="1" ht="19.899999999999999" customHeight="1">
      <c r="A71" s="1026">
        <v>66</v>
      </c>
      <c r="B71" s="285" t="s">
        <v>3309</v>
      </c>
      <c r="C71" s="286" t="s">
        <v>5</v>
      </c>
      <c r="D71" s="287" t="s">
        <v>5</v>
      </c>
      <c r="E71" s="287" t="s">
        <v>189</v>
      </c>
      <c r="F71" s="307" t="s">
        <v>1344</v>
      </c>
      <c r="G71" s="289" t="s">
        <v>235</v>
      </c>
      <c r="H71" s="311" t="s">
        <v>235</v>
      </c>
      <c r="I71" s="290">
        <v>31020101</v>
      </c>
      <c r="J71" s="291" t="s">
        <v>94</v>
      </c>
      <c r="K71" s="311"/>
      <c r="L71" s="292" t="s">
        <v>95</v>
      </c>
      <c r="M71" s="292" t="s">
        <v>95</v>
      </c>
      <c r="N71" s="293"/>
      <c r="O71" s="292" t="s">
        <v>95</v>
      </c>
      <c r="P71" s="292" t="s">
        <v>95</v>
      </c>
      <c r="Q71" s="320"/>
      <c r="R71" s="295" t="s">
        <v>199</v>
      </c>
      <c r="S71" s="296">
        <v>37622</v>
      </c>
      <c r="T71" s="297">
        <f t="shared" si="31"/>
        <v>73</v>
      </c>
      <c r="U71" s="298">
        <f t="shared" si="32"/>
        <v>194.20060000000001</v>
      </c>
      <c r="V71" s="298">
        <f t="shared" si="33"/>
        <v>4.6436999999999999</v>
      </c>
      <c r="W71" s="299">
        <f t="shared" si="34"/>
        <v>15479</v>
      </c>
      <c r="X71" s="300">
        <f t="shared" si="35"/>
        <v>42</v>
      </c>
      <c r="Y71" s="301">
        <v>3</v>
      </c>
      <c r="Z71" s="302">
        <v>584</v>
      </c>
      <c r="AA71" s="1043">
        <v>3</v>
      </c>
      <c r="AB71" s="1043">
        <v>3</v>
      </c>
      <c r="AC71" s="304">
        <v>0</v>
      </c>
      <c r="AD71" s="1043">
        <v>3</v>
      </c>
      <c r="AE71" s="469">
        <v>3</v>
      </c>
      <c r="AF71" s="1036" t="s">
        <v>7529</v>
      </c>
      <c r="AG71" s="445" t="s">
        <v>4691</v>
      </c>
      <c r="AH71" s="445" t="s">
        <v>4691</v>
      </c>
      <c r="AI71" s="445" t="s">
        <v>4691</v>
      </c>
      <c r="AJ71" s="1037">
        <v>3</v>
      </c>
      <c r="AK71" s="1036" t="s">
        <v>4720</v>
      </c>
      <c r="AL71" s="445" t="s">
        <v>4691</v>
      </c>
      <c r="AM71" s="445" t="s">
        <v>4691</v>
      </c>
      <c r="AN71" s="445" t="s">
        <v>4691</v>
      </c>
      <c r="AO71" s="445" t="s">
        <v>4691</v>
      </c>
      <c r="AP71" s="445" t="s">
        <v>4691</v>
      </c>
      <c r="AQ71" s="445" t="s">
        <v>4691</v>
      </c>
      <c r="AR71" s="445" t="s">
        <v>4691</v>
      </c>
      <c r="AS71" s="445" t="s">
        <v>4691</v>
      </c>
      <c r="AT71" s="445">
        <v>1</v>
      </c>
      <c r="AU71" s="445" t="s">
        <v>4723</v>
      </c>
      <c r="AV71" s="307">
        <f t="shared" si="27"/>
        <v>108</v>
      </c>
      <c r="AW71" s="309">
        <f t="shared" si="28"/>
        <v>75.599999999999994</v>
      </c>
      <c r="AX71" s="309">
        <f t="shared" si="29"/>
        <v>45</v>
      </c>
      <c r="AY71" s="309">
        <f t="shared" si="30"/>
        <v>26.999999999999996</v>
      </c>
      <c r="AZ71" s="1042" t="s">
        <v>7530</v>
      </c>
      <c r="BA71" s="1042" t="s">
        <v>1345</v>
      </c>
      <c r="BB71" s="1042" t="s">
        <v>1346</v>
      </c>
      <c r="BC71" s="1042"/>
      <c r="BD71" s="1042" t="s">
        <v>1347</v>
      </c>
      <c r="BE71" s="1042"/>
      <c r="BF71" s="1042" t="s">
        <v>1348</v>
      </c>
      <c r="BG71" s="1042"/>
      <c r="BH71" s="1042"/>
      <c r="BI71" s="1044"/>
    </row>
    <row r="72" spans="1:61" s="520" customFormat="1" ht="19.899999999999999" customHeight="1">
      <c r="A72" s="1026">
        <v>67</v>
      </c>
      <c r="B72" s="285" t="s">
        <v>3310</v>
      </c>
      <c r="C72" s="359" t="s">
        <v>2484</v>
      </c>
      <c r="D72" s="287" t="s">
        <v>5</v>
      </c>
      <c r="E72" s="287" t="s">
        <v>206</v>
      </c>
      <c r="F72" s="360" t="s">
        <v>2253</v>
      </c>
      <c r="G72" s="289" t="s">
        <v>5852</v>
      </c>
      <c r="H72" s="317" t="s">
        <v>2100</v>
      </c>
      <c r="I72" s="290">
        <v>31070901</v>
      </c>
      <c r="J72" s="291" t="s">
        <v>94</v>
      </c>
      <c r="K72" s="352"/>
      <c r="L72" s="292" t="s">
        <v>95</v>
      </c>
      <c r="M72" s="293"/>
      <c r="N72" s="293"/>
      <c r="O72" s="292" t="s">
        <v>95</v>
      </c>
      <c r="P72" s="292" t="s">
        <v>95</v>
      </c>
      <c r="Q72" s="320"/>
      <c r="R72" s="295" t="s">
        <v>199</v>
      </c>
      <c r="S72" s="296">
        <v>40422</v>
      </c>
      <c r="T72" s="297">
        <f t="shared" si="31"/>
        <v>14</v>
      </c>
      <c r="U72" s="298">
        <f t="shared" si="32"/>
        <v>330.27457999999996</v>
      </c>
      <c r="V72" s="298">
        <f t="shared" si="33"/>
        <v>5.8876999999999997</v>
      </c>
      <c r="W72" s="299">
        <f t="shared" si="34"/>
        <v>14719.25</v>
      </c>
      <c r="X72" s="300">
        <f t="shared" si="35"/>
        <v>56</v>
      </c>
      <c r="Y72" s="301">
        <v>4</v>
      </c>
      <c r="Z72" s="302">
        <v>930</v>
      </c>
      <c r="AA72" s="1043">
        <v>4</v>
      </c>
      <c r="AB72" s="304">
        <v>0</v>
      </c>
      <c r="AC72" s="304">
        <v>0</v>
      </c>
      <c r="AD72" s="1043">
        <v>4</v>
      </c>
      <c r="AE72" s="469">
        <v>4</v>
      </c>
      <c r="AF72" s="1036" t="s">
        <v>5992</v>
      </c>
      <c r="AG72" s="445" t="s">
        <v>4691</v>
      </c>
      <c r="AH72" s="445" t="s">
        <v>4691</v>
      </c>
      <c r="AI72" s="445" t="s">
        <v>4691</v>
      </c>
      <c r="AJ72" s="1037">
        <v>4</v>
      </c>
      <c r="AK72" s="1036" t="s">
        <v>4706</v>
      </c>
      <c r="AL72" s="445" t="s">
        <v>4691</v>
      </c>
      <c r="AM72" s="445" t="s">
        <v>4691</v>
      </c>
      <c r="AN72" s="445" t="s">
        <v>4691</v>
      </c>
      <c r="AO72" s="445" t="s">
        <v>4691</v>
      </c>
      <c r="AP72" s="445" t="s">
        <v>4691</v>
      </c>
      <c r="AQ72" s="445" t="s">
        <v>4691</v>
      </c>
      <c r="AR72" s="445" t="s">
        <v>4691</v>
      </c>
      <c r="AS72" s="445" t="s">
        <v>4691</v>
      </c>
      <c r="AT72" s="445" t="s">
        <v>4691</v>
      </c>
      <c r="AU72" s="445" t="s">
        <v>4691</v>
      </c>
      <c r="AV72" s="307">
        <f t="shared" si="27"/>
        <v>144</v>
      </c>
      <c r="AW72" s="309">
        <f t="shared" si="28"/>
        <v>100.79999999999998</v>
      </c>
      <c r="AX72" s="309">
        <f t="shared" si="29"/>
        <v>60</v>
      </c>
      <c r="AY72" s="309">
        <f t="shared" si="30"/>
        <v>36</v>
      </c>
      <c r="AZ72" s="1042" t="s">
        <v>7531</v>
      </c>
      <c r="BA72" s="1042" t="s">
        <v>209</v>
      </c>
      <c r="BB72" s="1042" t="s">
        <v>210</v>
      </c>
      <c r="BC72" s="1042" t="s">
        <v>211</v>
      </c>
      <c r="BD72" s="1042" t="s">
        <v>212</v>
      </c>
      <c r="BE72" s="1042" t="s">
        <v>213</v>
      </c>
      <c r="BF72" s="1042" t="s">
        <v>214</v>
      </c>
      <c r="BG72" s="1042"/>
      <c r="BH72" s="1042" t="s">
        <v>215</v>
      </c>
      <c r="BI72" s="1044" t="s">
        <v>216</v>
      </c>
    </row>
    <row r="73" spans="1:61" s="314" customFormat="1" ht="19.899999999999999" customHeight="1">
      <c r="A73" s="1026">
        <v>68</v>
      </c>
      <c r="B73" s="285" t="s">
        <v>3311</v>
      </c>
      <c r="C73" s="286" t="s">
        <v>5</v>
      </c>
      <c r="D73" s="287" t="s">
        <v>5</v>
      </c>
      <c r="E73" s="287" t="s">
        <v>189</v>
      </c>
      <c r="F73" s="288" t="s">
        <v>190</v>
      </c>
      <c r="G73" s="289" t="s">
        <v>876</v>
      </c>
      <c r="H73" s="311" t="s">
        <v>236</v>
      </c>
      <c r="I73" s="290">
        <v>31011501</v>
      </c>
      <c r="J73" s="291" t="s">
        <v>94</v>
      </c>
      <c r="K73" s="311"/>
      <c r="L73" s="292" t="s">
        <v>95</v>
      </c>
      <c r="M73" s="293"/>
      <c r="N73" s="292" t="s">
        <v>95</v>
      </c>
      <c r="O73" s="292" t="s">
        <v>95</v>
      </c>
      <c r="P73" s="292" t="s">
        <v>95</v>
      </c>
      <c r="Q73" s="320"/>
      <c r="R73" s="295" t="s">
        <v>199</v>
      </c>
      <c r="S73" s="296">
        <v>38610</v>
      </c>
      <c r="T73" s="297">
        <f t="shared" si="31"/>
        <v>87</v>
      </c>
      <c r="U73" s="298">
        <f t="shared" si="32"/>
        <v>170.06873999999999</v>
      </c>
      <c r="V73" s="298">
        <f t="shared" si="33"/>
        <v>3.5869</v>
      </c>
      <c r="W73" s="299">
        <f t="shared" si="34"/>
        <v>5978.166666666667</v>
      </c>
      <c r="X73" s="300">
        <f t="shared" si="35"/>
        <v>47</v>
      </c>
      <c r="Y73" s="301">
        <v>6</v>
      </c>
      <c r="Z73" s="302">
        <v>313</v>
      </c>
      <c r="AA73" s="1043">
        <v>6</v>
      </c>
      <c r="AB73" s="304">
        <v>0</v>
      </c>
      <c r="AC73" s="1043">
        <v>6</v>
      </c>
      <c r="AD73" s="1043">
        <v>6</v>
      </c>
      <c r="AE73" s="469">
        <v>6</v>
      </c>
      <c r="AF73" s="1036" t="s">
        <v>7532</v>
      </c>
      <c r="AG73" s="445" t="s">
        <v>4691</v>
      </c>
      <c r="AH73" s="445" t="s">
        <v>4691</v>
      </c>
      <c r="AI73" s="445" t="s">
        <v>4691</v>
      </c>
      <c r="AJ73" s="1037">
        <v>6</v>
      </c>
      <c r="AK73" s="1036" t="s">
        <v>4694</v>
      </c>
      <c r="AL73" s="445" t="s">
        <v>4691</v>
      </c>
      <c r="AM73" s="445" t="s">
        <v>4691</v>
      </c>
      <c r="AN73" s="445" t="s">
        <v>4691</v>
      </c>
      <c r="AO73" s="445" t="s">
        <v>4691</v>
      </c>
      <c r="AP73" s="445" t="s">
        <v>4691</v>
      </c>
      <c r="AQ73" s="445" t="s">
        <v>4691</v>
      </c>
      <c r="AR73" s="445">
        <v>1</v>
      </c>
      <c r="AS73" s="445">
        <v>5</v>
      </c>
      <c r="AT73" s="445" t="s">
        <v>4691</v>
      </c>
      <c r="AU73" s="445" t="s">
        <v>4691</v>
      </c>
      <c r="AV73" s="307">
        <f t="shared" si="27"/>
        <v>216</v>
      </c>
      <c r="AW73" s="309">
        <f t="shared" si="28"/>
        <v>151.19999999999999</v>
      </c>
      <c r="AX73" s="309">
        <f t="shared" si="29"/>
        <v>90</v>
      </c>
      <c r="AY73" s="309">
        <f t="shared" si="30"/>
        <v>53.999999999999993</v>
      </c>
      <c r="AZ73" s="1042" t="s">
        <v>7533</v>
      </c>
      <c r="BA73" s="1042" t="s">
        <v>237</v>
      </c>
      <c r="BB73" s="1042" t="s">
        <v>192</v>
      </c>
      <c r="BC73" s="1042" t="s">
        <v>192</v>
      </c>
      <c r="BD73" s="1042" t="s">
        <v>193</v>
      </c>
      <c r="BE73" s="1042" t="s">
        <v>194</v>
      </c>
      <c r="BF73" s="1042" t="s">
        <v>195</v>
      </c>
      <c r="BG73" s="1042" t="s">
        <v>196</v>
      </c>
      <c r="BH73" s="1042" t="s">
        <v>197</v>
      </c>
      <c r="BI73" s="1044" t="s">
        <v>198</v>
      </c>
    </row>
    <row r="74" spans="1:61" s="314" customFormat="1" ht="19.899999999999999" customHeight="1">
      <c r="A74" s="1026">
        <v>69</v>
      </c>
      <c r="B74" s="285" t="s">
        <v>3312</v>
      </c>
      <c r="C74" s="286" t="s">
        <v>5</v>
      </c>
      <c r="D74" s="287" t="s">
        <v>5</v>
      </c>
      <c r="E74" s="287" t="s">
        <v>187</v>
      </c>
      <c r="F74" s="360" t="s">
        <v>2369</v>
      </c>
      <c r="G74" s="289" t="s">
        <v>1023</v>
      </c>
      <c r="H74" s="317" t="s">
        <v>2370</v>
      </c>
      <c r="I74" s="290">
        <v>31050301</v>
      </c>
      <c r="J74" s="291" t="s">
        <v>2371</v>
      </c>
      <c r="K74" s="317"/>
      <c r="L74" s="292" t="s">
        <v>95</v>
      </c>
      <c r="M74" s="292" t="s">
        <v>95</v>
      </c>
      <c r="N74" s="293"/>
      <c r="O74" s="292" t="s">
        <v>95</v>
      </c>
      <c r="P74" s="292" t="s">
        <v>95</v>
      </c>
      <c r="Q74" s="320"/>
      <c r="R74" s="295" t="s">
        <v>199</v>
      </c>
      <c r="S74" s="296">
        <v>34394</v>
      </c>
      <c r="T74" s="297">
        <f t="shared" si="31"/>
        <v>114</v>
      </c>
      <c r="U74" s="298">
        <f t="shared" si="32"/>
        <v>140.2552</v>
      </c>
      <c r="V74" s="298">
        <f t="shared" si="33"/>
        <v>3.8273999999999999</v>
      </c>
      <c r="W74" s="299">
        <f t="shared" si="34"/>
        <v>7654.8</v>
      </c>
      <c r="X74" s="300">
        <f t="shared" si="35"/>
        <v>37</v>
      </c>
      <c r="Y74" s="301">
        <v>5</v>
      </c>
      <c r="Z74" s="302">
        <v>880</v>
      </c>
      <c r="AA74" s="1043">
        <v>5</v>
      </c>
      <c r="AB74" s="1043">
        <v>5</v>
      </c>
      <c r="AC74" s="304">
        <v>0</v>
      </c>
      <c r="AD74" s="1043">
        <v>5</v>
      </c>
      <c r="AE74" s="469">
        <v>5</v>
      </c>
      <c r="AF74" s="1036" t="s">
        <v>7534</v>
      </c>
      <c r="AG74" s="445" t="s">
        <v>4691</v>
      </c>
      <c r="AH74" s="445" t="s">
        <v>4691</v>
      </c>
      <c r="AI74" s="445" t="s">
        <v>4691</v>
      </c>
      <c r="AJ74" s="1037">
        <v>5</v>
      </c>
      <c r="AK74" s="1036" t="s">
        <v>4707</v>
      </c>
      <c r="AL74" s="445" t="s">
        <v>4691</v>
      </c>
      <c r="AM74" s="445" t="s">
        <v>4691</v>
      </c>
      <c r="AN74" s="445" t="s">
        <v>4691</v>
      </c>
      <c r="AO74" s="445" t="s">
        <v>4691</v>
      </c>
      <c r="AP74" s="445" t="s">
        <v>4691</v>
      </c>
      <c r="AQ74" s="445" t="s">
        <v>4691</v>
      </c>
      <c r="AR74" s="445">
        <v>1</v>
      </c>
      <c r="AS74" s="445">
        <v>5</v>
      </c>
      <c r="AT74" s="445" t="s">
        <v>4691</v>
      </c>
      <c r="AU74" s="445" t="s">
        <v>4691</v>
      </c>
      <c r="AV74" s="307">
        <f t="shared" si="27"/>
        <v>180</v>
      </c>
      <c r="AW74" s="309">
        <f t="shared" si="28"/>
        <v>126</v>
      </c>
      <c r="AX74" s="309">
        <f t="shared" si="29"/>
        <v>75</v>
      </c>
      <c r="AY74" s="309">
        <f t="shared" si="30"/>
        <v>45</v>
      </c>
      <c r="AZ74" s="1042" t="s">
        <v>7535</v>
      </c>
      <c r="BA74" s="1042" t="s">
        <v>2372</v>
      </c>
      <c r="BB74" s="1042" t="s">
        <v>2373</v>
      </c>
      <c r="BC74" s="1042" t="s">
        <v>2374</v>
      </c>
      <c r="BD74" s="1042"/>
      <c r="BE74" s="1042" t="s">
        <v>2375</v>
      </c>
      <c r="BF74" s="1042" t="s">
        <v>2376</v>
      </c>
      <c r="BG74" s="1042"/>
      <c r="BH74" s="1042" t="s">
        <v>2377</v>
      </c>
      <c r="BI74" s="1044" t="s">
        <v>2378</v>
      </c>
    </row>
    <row r="75" spans="1:61" s="356" customFormat="1" ht="19.5" customHeight="1">
      <c r="A75" s="1026">
        <v>70</v>
      </c>
      <c r="B75" s="285" t="s">
        <v>3313</v>
      </c>
      <c r="C75" s="286" t="s">
        <v>5</v>
      </c>
      <c r="D75" s="287" t="s">
        <v>5</v>
      </c>
      <c r="E75" s="287" t="s">
        <v>186</v>
      </c>
      <c r="F75" s="307" t="s">
        <v>1349</v>
      </c>
      <c r="G75" s="289" t="s">
        <v>920</v>
      </c>
      <c r="H75" s="311" t="s">
        <v>238</v>
      </c>
      <c r="I75" s="290">
        <v>31090201</v>
      </c>
      <c r="J75" s="291" t="s">
        <v>94</v>
      </c>
      <c r="K75" s="311"/>
      <c r="L75" s="292" t="s">
        <v>95</v>
      </c>
      <c r="M75" s="292" t="s">
        <v>95</v>
      </c>
      <c r="N75" s="293"/>
      <c r="O75" s="292" t="s">
        <v>95</v>
      </c>
      <c r="P75" s="292" t="s">
        <v>95</v>
      </c>
      <c r="Q75" s="320"/>
      <c r="R75" s="295" t="s">
        <v>199</v>
      </c>
      <c r="S75" s="296">
        <v>367</v>
      </c>
      <c r="T75" s="297">
        <f t="shared" si="31"/>
        <v>186</v>
      </c>
      <c r="U75" s="298">
        <f t="shared" si="32"/>
        <v>89.951300000000003</v>
      </c>
      <c r="V75" s="298">
        <f t="shared" si="33"/>
        <v>2.7746</v>
      </c>
      <c r="W75" s="299">
        <f t="shared" si="34"/>
        <v>9248.6666666666661</v>
      </c>
      <c r="X75" s="300">
        <f t="shared" si="35"/>
        <v>32</v>
      </c>
      <c r="Y75" s="301">
        <v>3</v>
      </c>
      <c r="Z75" s="302">
        <v>655</v>
      </c>
      <c r="AA75" s="1043">
        <v>3</v>
      </c>
      <c r="AB75" s="1043">
        <v>3</v>
      </c>
      <c r="AC75" s="304">
        <v>0</v>
      </c>
      <c r="AD75" s="1043">
        <v>3</v>
      </c>
      <c r="AE75" s="469">
        <v>3</v>
      </c>
      <c r="AF75" s="1036" t="s">
        <v>7529</v>
      </c>
      <c r="AG75" s="445" t="s">
        <v>4691</v>
      </c>
      <c r="AH75" s="445" t="s">
        <v>4691</v>
      </c>
      <c r="AI75" s="445" t="s">
        <v>4691</v>
      </c>
      <c r="AJ75" s="1037">
        <v>3</v>
      </c>
      <c r="AK75" s="1036" t="s">
        <v>4720</v>
      </c>
      <c r="AL75" s="445" t="s">
        <v>4691</v>
      </c>
      <c r="AM75" s="445" t="s">
        <v>4691</v>
      </c>
      <c r="AN75" s="445" t="s">
        <v>4691</v>
      </c>
      <c r="AO75" s="445" t="s">
        <v>4691</v>
      </c>
      <c r="AP75" s="445" t="s">
        <v>4691</v>
      </c>
      <c r="AQ75" s="445" t="s">
        <v>4691</v>
      </c>
      <c r="AR75" s="445" t="s">
        <v>4691</v>
      </c>
      <c r="AS75" s="445" t="s">
        <v>4691</v>
      </c>
      <c r="AT75" s="445" t="s">
        <v>4691</v>
      </c>
      <c r="AU75" s="445" t="s">
        <v>4691</v>
      </c>
      <c r="AV75" s="307">
        <f t="shared" si="27"/>
        <v>108</v>
      </c>
      <c r="AW75" s="309">
        <f t="shared" si="28"/>
        <v>75.599999999999994</v>
      </c>
      <c r="AX75" s="309">
        <f t="shared" si="29"/>
        <v>45</v>
      </c>
      <c r="AY75" s="309">
        <f t="shared" si="30"/>
        <v>26.999999999999996</v>
      </c>
      <c r="AZ75" s="1042" t="s">
        <v>7536</v>
      </c>
      <c r="BA75" s="1042" t="s">
        <v>1350</v>
      </c>
      <c r="BB75" s="1042"/>
      <c r="BC75" s="1042"/>
      <c r="BD75" s="1042"/>
      <c r="BE75" s="1042"/>
      <c r="BF75" s="1042"/>
      <c r="BG75" s="1042"/>
      <c r="BH75" s="1042"/>
      <c r="BI75" s="1044"/>
    </row>
    <row r="76" spans="1:61" s="314" customFormat="1" ht="19.899999999999999" customHeight="1">
      <c r="A76" s="1026">
        <v>71</v>
      </c>
      <c r="B76" s="285" t="s">
        <v>3314</v>
      </c>
      <c r="C76" s="286" t="s">
        <v>5</v>
      </c>
      <c r="D76" s="287" t="s">
        <v>5</v>
      </c>
      <c r="E76" s="287" t="s">
        <v>252</v>
      </c>
      <c r="F76" s="307" t="s">
        <v>1349</v>
      </c>
      <c r="G76" s="289" t="s">
        <v>239</v>
      </c>
      <c r="H76" s="311" t="s">
        <v>239</v>
      </c>
      <c r="I76" s="290">
        <v>31182501</v>
      </c>
      <c r="J76" s="291" t="s">
        <v>94</v>
      </c>
      <c r="K76" s="311"/>
      <c r="L76" s="292" t="s">
        <v>95</v>
      </c>
      <c r="M76" s="293"/>
      <c r="N76" s="292" t="s">
        <v>95</v>
      </c>
      <c r="O76" s="292" t="s">
        <v>1352</v>
      </c>
      <c r="P76" s="292" t="s">
        <v>95</v>
      </c>
      <c r="Q76" s="320"/>
      <c r="R76" s="295" t="s">
        <v>199</v>
      </c>
      <c r="S76" s="296">
        <v>41380</v>
      </c>
      <c r="T76" s="297">
        <f t="shared" si="31"/>
        <v>218</v>
      </c>
      <c r="U76" s="298">
        <f t="shared" si="32"/>
        <v>72.975740000000002</v>
      </c>
      <c r="V76" s="298">
        <f t="shared" si="33"/>
        <v>1.7479</v>
      </c>
      <c r="W76" s="299">
        <f t="shared" si="34"/>
        <v>2913.1666666666665</v>
      </c>
      <c r="X76" s="300">
        <f t="shared" si="35"/>
        <v>42</v>
      </c>
      <c r="Y76" s="301">
        <v>6</v>
      </c>
      <c r="Z76" s="302">
        <v>682</v>
      </c>
      <c r="AA76" s="1043">
        <v>6</v>
      </c>
      <c r="AB76" s="304">
        <v>0</v>
      </c>
      <c r="AC76" s="1043">
        <v>6</v>
      </c>
      <c r="AD76" s="1043">
        <v>6</v>
      </c>
      <c r="AE76" s="469">
        <v>6</v>
      </c>
      <c r="AF76" s="1036" t="s">
        <v>5994</v>
      </c>
      <c r="AG76" s="445" t="s">
        <v>4691</v>
      </c>
      <c r="AH76" s="445" t="s">
        <v>4691</v>
      </c>
      <c r="AI76" s="445" t="s">
        <v>4691</v>
      </c>
      <c r="AJ76" s="1037">
        <v>6</v>
      </c>
      <c r="AK76" s="1036" t="s">
        <v>4694</v>
      </c>
      <c r="AL76" s="445">
        <v>1</v>
      </c>
      <c r="AM76" s="445">
        <v>5</v>
      </c>
      <c r="AN76" s="445" t="s">
        <v>4691</v>
      </c>
      <c r="AO76" s="445" t="s">
        <v>4691</v>
      </c>
      <c r="AP76" s="445" t="s">
        <v>4691</v>
      </c>
      <c r="AQ76" s="445" t="s">
        <v>4691</v>
      </c>
      <c r="AR76" s="445" t="s">
        <v>4691</v>
      </c>
      <c r="AS76" s="445" t="s">
        <v>4691</v>
      </c>
      <c r="AT76" s="445" t="s">
        <v>4691</v>
      </c>
      <c r="AU76" s="445" t="s">
        <v>4691</v>
      </c>
      <c r="AV76" s="307">
        <f t="shared" si="27"/>
        <v>216</v>
      </c>
      <c r="AW76" s="309">
        <f t="shared" si="28"/>
        <v>151.19999999999999</v>
      </c>
      <c r="AX76" s="309">
        <f t="shared" si="29"/>
        <v>90</v>
      </c>
      <c r="AY76" s="309">
        <f t="shared" si="30"/>
        <v>53.999999999999993</v>
      </c>
      <c r="AZ76" s="1042" t="s">
        <v>7537</v>
      </c>
      <c r="BA76" s="1042"/>
      <c r="BB76" s="1042" t="s">
        <v>1353</v>
      </c>
      <c r="BC76" s="1042" t="s">
        <v>1354</v>
      </c>
      <c r="BD76" s="1042"/>
      <c r="BE76" s="1042"/>
      <c r="BF76" s="1042"/>
      <c r="BG76" s="1042"/>
      <c r="BH76" s="1042" t="s">
        <v>1355</v>
      </c>
      <c r="BI76" s="1044" t="s">
        <v>1356</v>
      </c>
    </row>
    <row r="77" spans="1:61" s="314" customFormat="1" ht="19.899999999999999" customHeight="1">
      <c r="A77" s="1026">
        <v>72</v>
      </c>
      <c r="B77" s="285" t="s">
        <v>3315</v>
      </c>
      <c r="C77" s="286" t="s">
        <v>5</v>
      </c>
      <c r="D77" s="287" t="s">
        <v>5</v>
      </c>
      <c r="E77" s="287" t="s">
        <v>189</v>
      </c>
      <c r="F77" s="307" t="s">
        <v>1357</v>
      </c>
      <c r="G77" s="289" t="s">
        <v>831</v>
      </c>
      <c r="H77" s="311" t="s">
        <v>4361</v>
      </c>
      <c r="I77" s="290">
        <v>31020701</v>
      </c>
      <c r="J77" s="291" t="s">
        <v>94</v>
      </c>
      <c r="K77" s="311"/>
      <c r="L77" s="292" t="s">
        <v>95</v>
      </c>
      <c r="M77" s="293"/>
      <c r="N77" s="292"/>
      <c r="O77" s="292" t="s">
        <v>1281</v>
      </c>
      <c r="P77" s="292" t="s">
        <v>95</v>
      </c>
      <c r="Q77" s="320"/>
      <c r="R77" s="295" t="s">
        <v>199</v>
      </c>
      <c r="S77" s="296">
        <v>37974</v>
      </c>
      <c r="T77" s="297">
        <f t="shared" si="31"/>
        <v>60</v>
      </c>
      <c r="U77" s="298">
        <f t="shared" si="32"/>
        <v>213.62889999999999</v>
      </c>
      <c r="V77" s="298">
        <f t="shared" si="33"/>
        <v>5.3808999999999996</v>
      </c>
      <c r="W77" s="299">
        <f t="shared" si="34"/>
        <v>13452.249999999998</v>
      </c>
      <c r="X77" s="300">
        <f t="shared" si="35"/>
        <v>40</v>
      </c>
      <c r="Y77" s="301">
        <v>4</v>
      </c>
      <c r="Z77" s="302">
        <v>728</v>
      </c>
      <c r="AA77" s="1043">
        <v>4</v>
      </c>
      <c r="AB77" s="304">
        <v>0</v>
      </c>
      <c r="AC77" s="304">
        <v>0</v>
      </c>
      <c r="AD77" s="1043">
        <v>4</v>
      </c>
      <c r="AE77" s="469">
        <v>4</v>
      </c>
      <c r="AF77" s="1036" t="s">
        <v>5992</v>
      </c>
      <c r="AG77" s="445" t="s">
        <v>4691</v>
      </c>
      <c r="AH77" s="445" t="s">
        <v>4691</v>
      </c>
      <c r="AI77" s="445" t="s">
        <v>4691</v>
      </c>
      <c r="AJ77" s="1037">
        <v>4</v>
      </c>
      <c r="AK77" s="1036" t="s">
        <v>4706</v>
      </c>
      <c r="AL77" s="445" t="s">
        <v>4691</v>
      </c>
      <c r="AM77" s="445" t="s">
        <v>4691</v>
      </c>
      <c r="AN77" s="445" t="s">
        <v>4691</v>
      </c>
      <c r="AO77" s="445" t="s">
        <v>4691</v>
      </c>
      <c r="AP77" s="445" t="s">
        <v>4691</v>
      </c>
      <c r="AQ77" s="445" t="s">
        <v>4691</v>
      </c>
      <c r="AR77" s="445" t="s">
        <v>4691</v>
      </c>
      <c r="AS77" s="445" t="s">
        <v>4691</v>
      </c>
      <c r="AT77" s="445" t="s">
        <v>4691</v>
      </c>
      <c r="AU77" s="445" t="s">
        <v>4691</v>
      </c>
      <c r="AV77" s="307">
        <f t="shared" si="27"/>
        <v>144</v>
      </c>
      <c r="AW77" s="309">
        <f t="shared" si="28"/>
        <v>100.79999999999998</v>
      </c>
      <c r="AX77" s="309">
        <f t="shared" si="29"/>
        <v>60</v>
      </c>
      <c r="AY77" s="309">
        <f t="shared" si="30"/>
        <v>36</v>
      </c>
      <c r="AZ77" s="1042" t="s">
        <v>7538</v>
      </c>
      <c r="BA77" s="1042" t="s">
        <v>1358</v>
      </c>
      <c r="BB77" s="1042" t="s">
        <v>1359</v>
      </c>
      <c r="BC77" s="1042"/>
      <c r="BD77" s="1042" t="s">
        <v>1360</v>
      </c>
      <c r="BE77" s="1042"/>
      <c r="BF77" s="1042" t="s">
        <v>1361</v>
      </c>
      <c r="BG77" s="1042"/>
      <c r="BH77" s="1042"/>
      <c r="BI77" s="1044"/>
    </row>
    <row r="78" spans="1:61" s="314" customFormat="1" ht="19.899999999999999" customHeight="1">
      <c r="A78" s="1026">
        <v>73</v>
      </c>
      <c r="B78" s="285" t="s">
        <v>3316</v>
      </c>
      <c r="C78" s="286" t="s">
        <v>5</v>
      </c>
      <c r="D78" s="287" t="s">
        <v>5</v>
      </c>
      <c r="E78" s="287" t="s">
        <v>188</v>
      </c>
      <c r="F78" s="307" t="s">
        <v>1349</v>
      </c>
      <c r="G78" s="289" t="s">
        <v>957</v>
      </c>
      <c r="H78" s="326" t="s">
        <v>1362</v>
      </c>
      <c r="I78" s="290">
        <v>31114301</v>
      </c>
      <c r="J78" s="291" t="s">
        <v>94</v>
      </c>
      <c r="K78" s="311"/>
      <c r="L78" s="292" t="s">
        <v>95</v>
      </c>
      <c r="M78" s="292" t="s">
        <v>95</v>
      </c>
      <c r="N78" s="293"/>
      <c r="O78" s="292" t="s">
        <v>95</v>
      </c>
      <c r="P78" s="292" t="s">
        <v>95</v>
      </c>
      <c r="Q78" s="320"/>
      <c r="R78" s="295" t="s">
        <v>199</v>
      </c>
      <c r="S78" s="296">
        <v>42119</v>
      </c>
      <c r="T78" s="297">
        <f t="shared" si="31"/>
        <v>219</v>
      </c>
      <c r="U78" s="298">
        <f t="shared" si="32"/>
        <v>72.682859999999991</v>
      </c>
      <c r="V78" s="298">
        <f t="shared" si="33"/>
        <v>1.7817000000000001</v>
      </c>
      <c r="W78" s="299">
        <f t="shared" si="34"/>
        <v>4454.25</v>
      </c>
      <c r="X78" s="300">
        <f t="shared" si="35"/>
        <v>41</v>
      </c>
      <c r="Y78" s="301">
        <v>4</v>
      </c>
      <c r="Z78" s="302">
        <v>372</v>
      </c>
      <c r="AA78" s="1043">
        <v>4</v>
      </c>
      <c r="AB78" s="1043">
        <v>4</v>
      </c>
      <c r="AC78" s="304">
        <v>0</v>
      </c>
      <c r="AD78" s="1043">
        <v>4</v>
      </c>
      <c r="AE78" s="469">
        <v>4</v>
      </c>
      <c r="AF78" s="1036" t="s">
        <v>5992</v>
      </c>
      <c r="AG78" s="445" t="s">
        <v>4691</v>
      </c>
      <c r="AH78" s="445" t="s">
        <v>4691</v>
      </c>
      <c r="AI78" s="445" t="s">
        <v>4691</v>
      </c>
      <c r="AJ78" s="1037">
        <v>3</v>
      </c>
      <c r="AK78" s="1036" t="s">
        <v>4720</v>
      </c>
      <c r="AL78" s="445" t="s">
        <v>4691</v>
      </c>
      <c r="AM78" s="445" t="s">
        <v>4691</v>
      </c>
      <c r="AN78" s="445" t="s">
        <v>4691</v>
      </c>
      <c r="AO78" s="445" t="s">
        <v>4691</v>
      </c>
      <c r="AP78" s="445" t="s">
        <v>4691</v>
      </c>
      <c r="AQ78" s="445" t="s">
        <v>4691</v>
      </c>
      <c r="AR78" s="445" t="s">
        <v>4691</v>
      </c>
      <c r="AS78" s="445" t="s">
        <v>4691</v>
      </c>
      <c r="AT78" s="445" t="s">
        <v>4691</v>
      </c>
      <c r="AU78" s="445" t="s">
        <v>4691</v>
      </c>
      <c r="AV78" s="307">
        <f t="shared" si="27"/>
        <v>144</v>
      </c>
      <c r="AW78" s="309">
        <f t="shared" si="28"/>
        <v>100.79999999999998</v>
      </c>
      <c r="AX78" s="309">
        <f t="shared" si="29"/>
        <v>60</v>
      </c>
      <c r="AY78" s="309">
        <f t="shared" si="30"/>
        <v>36</v>
      </c>
      <c r="AZ78" s="1042" t="s">
        <v>7539</v>
      </c>
      <c r="BA78" s="1042" t="s">
        <v>1363</v>
      </c>
      <c r="BB78" s="1042" t="s">
        <v>1364</v>
      </c>
      <c r="BC78" s="1042"/>
      <c r="BD78" s="1042"/>
      <c r="BE78" s="1042"/>
      <c r="BF78" s="1042"/>
      <c r="BG78" s="1042"/>
      <c r="BH78" s="1042"/>
      <c r="BI78" s="1044"/>
    </row>
    <row r="79" spans="1:61" s="314" customFormat="1" ht="19.899999999999999" customHeight="1">
      <c r="A79" s="1026">
        <v>74</v>
      </c>
      <c r="B79" s="285" t="s">
        <v>3317</v>
      </c>
      <c r="C79" s="286" t="s">
        <v>5</v>
      </c>
      <c r="D79" s="287" t="s">
        <v>5</v>
      </c>
      <c r="E79" s="287" t="s">
        <v>240</v>
      </c>
      <c r="F79" s="288" t="s">
        <v>241</v>
      </c>
      <c r="G79" s="289" t="s">
        <v>2901</v>
      </c>
      <c r="H79" s="521" t="s">
        <v>242</v>
      </c>
      <c r="I79" s="290">
        <v>31172401</v>
      </c>
      <c r="J79" s="291" t="s">
        <v>94</v>
      </c>
      <c r="K79" s="493"/>
      <c r="L79" s="292" t="s">
        <v>95</v>
      </c>
      <c r="M79" s="292" t="s">
        <v>95</v>
      </c>
      <c r="N79" s="293"/>
      <c r="O79" s="292" t="s">
        <v>95</v>
      </c>
      <c r="P79" s="292" t="s">
        <v>95</v>
      </c>
      <c r="Q79" s="308"/>
      <c r="R79" s="295" t="s">
        <v>199</v>
      </c>
      <c r="S79" s="296">
        <v>40492</v>
      </c>
      <c r="T79" s="297">
        <f t="shared" si="31"/>
        <v>117</v>
      </c>
      <c r="U79" s="298">
        <f t="shared" si="32"/>
        <v>138.89930000000001</v>
      </c>
      <c r="V79" s="298">
        <f t="shared" si="33"/>
        <v>3.8268</v>
      </c>
      <c r="W79" s="299">
        <f t="shared" si="34"/>
        <v>5466.8571428571431</v>
      </c>
      <c r="X79" s="300">
        <f t="shared" si="35"/>
        <v>36</v>
      </c>
      <c r="Y79" s="301">
        <v>7</v>
      </c>
      <c r="Z79" s="302">
        <v>779</v>
      </c>
      <c r="AA79" s="1043">
        <v>7</v>
      </c>
      <c r="AB79" s="1043">
        <v>7</v>
      </c>
      <c r="AC79" s="304">
        <v>0</v>
      </c>
      <c r="AD79" s="1043">
        <v>7</v>
      </c>
      <c r="AE79" s="469">
        <v>7</v>
      </c>
      <c r="AF79" s="1036" t="s">
        <v>7516</v>
      </c>
      <c r="AG79" s="445" t="s">
        <v>4691</v>
      </c>
      <c r="AH79" s="445" t="s">
        <v>4691</v>
      </c>
      <c r="AI79" s="445" t="s">
        <v>4691</v>
      </c>
      <c r="AJ79" s="1037">
        <v>7</v>
      </c>
      <c r="AK79" s="1036" t="s">
        <v>4703</v>
      </c>
      <c r="AL79" s="445" t="s">
        <v>4691</v>
      </c>
      <c r="AM79" s="445" t="s">
        <v>4691</v>
      </c>
      <c r="AN79" s="445" t="s">
        <v>4691</v>
      </c>
      <c r="AO79" s="445" t="s">
        <v>4691</v>
      </c>
      <c r="AP79" s="445" t="s">
        <v>4691</v>
      </c>
      <c r="AQ79" s="445" t="s">
        <v>4691</v>
      </c>
      <c r="AR79" s="445" t="s">
        <v>4691</v>
      </c>
      <c r="AS79" s="445" t="s">
        <v>4691</v>
      </c>
      <c r="AT79" s="445" t="s">
        <v>4691</v>
      </c>
      <c r="AU79" s="445" t="s">
        <v>4691</v>
      </c>
      <c r="AV79" s="307">
        <f t="shared" si="27"/>
        <v>252</v>
      </c>
      <c r="AW79" s="309">
        <f t="shared" si="28"/>
        <v>176.39999999999998</v>
      </c>
      <c r="AX79" s="309">
        <f t="shared" si="29"/>
        <v>105</v>
      </c>
      <c r="AY79" s="309">
        <f t="shared" si="30"/>
        <v>63</v>
      </c>
      <c r="AZ79" s="1042" t="s">
        <v>7540</v>
      </c>
      <c r="BA79" s="1042"/>
      <c r="BB79" s="1042" t="s">
        <v>1365</v>
      </c>
      <c r="BC79" s="1042"/>
      <c r="BD79" s="1042"/>
      <c r="BE79" s="1042"/>
      <c r="BF79" s="1042"/>
      <c r="BG79" s="1042"/>
      <c r="BH79" s="1042"/>
      <c r="BI79" s="1044"/>
    </row>
    <row r="80" spans="1:61" s="314" customFormat="1" ht="19.899999999999999" customHeight="1">
      <c r="A80" s="1026">
        <v>75</v>
      </c>
      <c r="B80" s="285" t="s">
        <v>3318</v>
      </c>
      <c r="C80" s="287" t="s">
        <v>5</v>
      </c>
      <c r="D80" s="287" t="s">
        <v>5</v>
      </c>
      <c r="E80" s="287" t="s">
        <v>200</v>
      </c>
      <c r="F80" s="522" t="s">
        <v>1366</v>
      </c>
      <c r="G80" s="289" t="s">
        <v>925</v>
      </c>
      <c r="H80" s="523" t="s">
        <v>1367</v>
      </c>
      <c r="I80" s="290">
        <v>31142301</v>
      </c>
      <c r="J80" s="291" t="s">
        <v>94</v>
      </c>
      <c r="K80" s="523"/>
      <c r="L80" s="292" t="s">
        <v>95</v>
      </c>
      <c r="M80" s="292" t="s">
        <v>95</v>
      </c>
      <c r="N80" s="293"/>
      <c r="O80" s="292" t="s">
        <v>95</v>
      </c>
      <c r="P80" s="292" t="s">
        <v>95</v>
      </c>
      <c r="Q80" s="308"/>
      <c r="R80" s="295" t="s">
        <v>199</v>
      </c>
      <c r="S80" s="296">
        <v>41661</v>
      </c>
      <c r="T80" s="297">
        <f t="shared" si="31"/>
        <v>151</v>
      </c>
      <c r="U80" s="298">
        <f t="shared" si="32"/>
        <v>113.10836</v>
      </c>
      <c r="V80" s="298">
        <f t="shared" si="33"/>
        <v>2.7795000000000001</v>
      </c>
      <c r="W80" s="299">
        <f t="shared" si="34"/>
        <v>3474.375</v>
      </c>
      <c r="X80" s="300">
        <f t="shared" si="35"/>
        <v>41</v>
      </c>
      <c r="Y80" s="301">
        <v>8</v>
      </c>
      <c r="Z80" s="302">
        <v>931</v>
      </c>
      <c r="AA80" s="1043">
        <v>8</v>
      </c>
      <c r="AB80" s="1043">
        <v>8</v>
      </c>
      <c r="AC80" s="304">
        <v>0</v>
      </c>
      <c r="AD80" s="1043">
        <v>8</v>
      </c>
      <c r="AE80" s="469">
        <v>8</v>
      </c>
      <c r="AF80" s="1036" t="s">
        <v>5971</v>
      </c>
      <c r="AG80" s="445" t="s">
        <v>4691</v>
      </c>
      <c r="AH80" s="445" t="s">
        <v>4691</v>
      </c>
      <c r="AI80" s="445" t="s">
        <v>4691</v>
      </c>
      <c r="AJ80" s="1037">
        <v>8</v>
      </c>
      <c r="AK80" s="1036" t="s">
        <v>4705</v>
      </c>
      <c r="AL80" s="445">
        <v>1</v>
      </c>
      <c r="AM80" s="445">
        <v>5</v>
      </c>
      <c r="AN80" s="445" t="s">
        <v>4691</v>
      </c>
      <c r="AO80" s="445" t="s">
        <v>4691</v>
      </c>
      <c r="AP80" s="445" t="s">
        <v>4691</v>
      </c>
      <c r="AQ80" s="445" t="s">
        <v>4691</v>
      </c>
      <c r="AR80" s="445" t="s">
        <v>4691</v>
      </c>
      <c r="AS80" s="445" t="s">
        <v>4691</v>
      </c>
      <c r="AT80" s="445" t="s">
        <v>4691</v>
      </c>
      <c r="AU80" s="445" t="s">
        <v>4691</v>
      </c>
      <c r="AV80" s="307">
        <f t="shared" si="27"/>
        <v>288</v>
      </c>
      <c r="AW80" s="309">
        <f t="shared" si="28"/>
        <v>201.59999999999997</v>
      </c>
      <c r="AX80" s="309">
        <f t="shared" si="29"/>
        <v>120</v>
      </c>
      <c r="AY80" s="309">
        <f t="shared" si="30"/>
        <v>72</v>
      </c>
      <c r="AZ80" s="1042" t="s">
        <v>7541</v>
      </c>
      <c r="BA80" s="1042"/>
      <c r="BB80" s="1042" t="s">
        <v>1368</v>
      </c>
      <c r="BC80" s="1042" t="s">
        <v>243</v>
      </c>
      <c r="BD80" s="1042"/>
      <c r="BE80" s="1042"/>
      <c r="BF80" s="1042"/>
      <c r="BG80" s="1042"/>
      <c r="BH80" s="1042"/>
      <c r="BI80" s="1044"/>
    </row>
    <row r="81" spans="1:61" s="314" customFormat="1" ht="19.899999999999999" customHeight="1">
      <c r="A81" s="1026">
        <v>76</v>
      </c>
      <c r="B81" s="285" t="s">
        <v>3319</v>
      </c>
      <c r="C81" s="287" t="s">
        <v>5</v>
      </c>
      <c r="D81" s="287" t="s">
        <v>5</v>
      </c>
      <c r="E81" s="287" t="s">
        <v>217</v>
      </c>
      <c r="F81" s="522" t="s">
        <v>1369</v>
      </c>
      <c r="G81" s="289" t="s">
        <v>880</v>
      </c>
      <c r="H81" s="523" t="s">
        <v>1370</v>
      </c>
      <c r="I81" s="290">
        <v>31126001</v>
      </c>
      <c r="J81" s="291" t="s">
        <v>94</v>
      </c>
      <c r="K81" s="523"/>
      <c r="L81" s="292" t="s">
        <v>95</v>
      </c>
      <c r="M81" s="292" t="s">
        <v>95</v>
      </c>
      <c r="N81" s="293"/>
      <c r="O81" s="292" t="s">
        <v>95</v>
      </c>
      <c r="P81" s="292" t="s">
        <v>95</v>
      </c>
      <c r="Q81" s="308"/>
      <c r="R81" s="295" t="s">
        <v>244</v>
      </c>
      <c r="S81" s="296">
        <v>41653</v>
      </c>
      <c r="T81" s="297">
        <f t="shared" si="31"/>
        <v>107</v>
      </c>
      <c r="U81" s="298">
        <f t="shared" si="32"/>
        <v>143.35579999999999</v>
      </c>
      <c r="V81" s="298">
        <f t="shared" si="33"/>
        <v>3.3675999999999999</v>
      </c>
      <c r="W81" s="299">
        <f t="shared" si="34"/>
        <v>5612.666666666667</v>
      </c>
      <c r="X81" s="300">
        <f t="shared" si="35"/>
        <v>43</v>
      </c>
      <c r="Y81" s="301">
        <v>6</v>
      </c>
      <c r="Z81" s="302">
        <v>605</v>
      </c>
      <c r="AA81" s="1043">
        <v>6</v>
      </c>
      <c r="AB81" s="1043">
        <v>6</v>
      </c>
      <c r="AC81" s="304">
        <v>0</v>
      </c>
      <c r="AD81" s="1043">
        <v>6</v>
      </c>
      <c r="AE81" s="469">
        <v>6</v>
      </c>
      <c r="AF81" s="1036" t="s">
        <v>7521</v>
      </c>
      <c r="AG81" s="445" t="s">
        <v>4691</v>
      </c>
      <c r="AH81" s="445" t="s">
        <v>4691</v>
      </c>
      <c r="AI81" s="445" t="s">
        <v>4691</v>
      </c>
      <c r="AJ81" s="1037">
        <v>5</v>
      </c>
      <c r="AK81" s="1036" t="s">
        <v>4724</v>
      </c>
      <c r="AL81" s="445" t="s">
        <v>4691</v>
      </c>
      <c r="AM81" s="445" t="s">
        <v>4691</v>
      </c>
      <c r="AN81" s="445" t="s">
        <v>4691</v>
      </c>
      <c r="AO81" s="445" t="s">
        <v>4691</v>
      </c>
      <c r="AP81" s="445" t="s">
        <v>4691</v>
      </c>
      <c r="AQ81" s="445" t="s">
        <v>4691</v>
      </c>
      <c r="AR81" s="445" t="s">
        <v>4691</v>
      </c>
      <c r="AS81" s="445" t="s">
        <v>4691</v>
      </c>
      <c r="AT81" s="445" t="s">
        <v>4691</v>
      </c>
      <c r="AU81" s="445" t="s">
        <v>4691</v>
      </c>
      <c r="AV81" s="307">
        <f t="shared" si="27"/>
        <v>216</v>
      </c>
      <c r="AW81" s="309">
        <f t="shared" si="28"/>
        <v>151.19999999999999</v>
      </c>
      <c r="AX81" s="309">
        <f t="shared" si="29"/>
        <v>90</v>
      </c>
      <c r="AY81" s="309">
        <f t="shared" si="30"/>
        <v>53.999999999999993</v>
      </c>
      <c r="AZ81" s="1042" t="s">
        <v>7542</v>
      </c>
      <c r="BA81" s="1042"/>
      <c r="BB81" s="1042" t="s">
        <v>1371</v>
      </c>
      <c r="BC81" s="1042"/>
      <c r="BD81" s="1042"/>
      <c r="BE81" s="1042"/>
      <c r="BF81" s="1042"/>
      <c r="BG81" s="1042"/>
      <c r="BH81" s="1042"/>
      <c r="BI81" s="1044"/>
    </row>
    <row r="82" spans="1:61" s="314" customFormat="1" ht="19.899999999999999" customHeight="1">
      <c r="A82" s="1026">
        <v>77</v>
      </c>
      <c r="B82" s="285" t="s">
        <v>3320</v>
      </c>
      <c r="C82" s="287" t="s">
        <v>5</v>
      </c>
      <c r="D82" s="287" t="s">
        <v>5</v>
      </c>
      <c r="E82" s="287" t="s">
        <v>245</v>
      </c>
      <c r="F82" s="307" t="s">
        <v>246</v>
      </c>
      <c r="G82" s="289" t="s">
        <v>989</v>
      </c>
      <c r="H82" s="326" t="s">
        <v>4362</v>
      </c>
      <c r="I82" s="290">
        <v>31081801</v>
      </c>
      <c r="J82" s="291" t="s">
        <v>94</v>
      </c>
      <c r="K82" s="311"/>
      <c r="L82" s="292" t="s">
        <v>95</v>
      </c>
      <c r="M82" s="293"/>
      <c r="N82" s="292" t="s">
        <v>95</v>
      </c>
      <c r="O82" s="292" t="s">
        <v>95</v>
      </c>
      <c r="P82" s="292" t="s">
        <v>95</v>
      </c>
      <c r="Q82" s="320"/>
      <c r="R82" s="295" t="s">
        <v>199</v>
      </c>
      <c r="S82" s="296">
        <v>37974</v>
      </c>
      <c r="T82" s="297">
        <f t="shared" si="31"/>
        <v>214</v>
      </c>
      <c r="U82" s="298">
        <f t="shared" si="32"/>
        <v>74.024799999999999</v>
      </c>
      <c r="V82" s="298">
        <f t="shared" si="33"/>
        <v>1.9836</v>
      </c>
      <c r="W82" s="299">
        <f t="shared" si="34"/>
        <v>6612</v>
      </c>
      <c r="X82" s="300">
        <f t="shared" si="35"/>
        <v>37</v>
      </c>
      <c r="Y82" s="301">
        <v>3</v>
      </c>
      <c r="Z82" s="302">
        <v>337</v>
      </c>
      <c r="AA82" s="1043">
        <v>3</v>
      </c>
      <c r="AB82" s="304">
        <v>0</v>
      </c>
      <c r="AC82" s="1043">
        <v>3</v>
      </c>
      <c r="AD82" s="1043">
        <v>3</v>
      </c>
      <c r="AE82" s="469">
        <v>3</v>
      </c>
      <c r="AF82" s="1036" t="s">
        <v>5991</v>
      </c>
      <c r="AG82" s="445" t="s">
        <v>4691</v>
      </c>
      <c r="AH82" s="445" t="s">
        <v>4691</v>
      </c>
      <c r="AI82" s="445" t="s">
        <v>4691</v>
      </c>
      <c r="AJ82" s="1037">
        <v>3</v>
      </c>
      <c r="AK82" s="1036" t="s">
        <v>4720</v>
      </c>
      <c r="AL82" s="445" t="s">
        <v>4691</v>
      </c>
      <c r="AM82" s="445" t="s">
        <v>4691</v>
      </c>
      <c r="AN82" s="445" t="s">
        <v>4691</v>
      </c>
      <c r="AO82" s="445" t="s">
        <v>4691</v>
      </c>
      <c r="AP82" s="445" t="s">
        <v>4691</v>
      </c>
      <c r="AQ82" s="445" t="s">
        <v>4691</v>
      </c>
      <c r="AR82" s="445" t="s">
        <v>4691</v>
      </c>
      <c r="AS82" s="445" t="s">
        <v>4691</v>
      </c>
      <c r="AT82" s="445" t="s">
        <v>4691</v>
      </c>
      <c r="AU82" s="445" t="s">
        <v>4691</v>
      </c>
      <c r="AV82" s="307">
        <f t="shared" si="27"/>
        <v>108</v>
      </c>
      <c r="AW82" s="309">
        <f t="shared" si="28"/>
        <v>75.599999999999994</v>
      </c>
      <c r="AX82" s="309">
        <f t="shared" si="29"/>
        <v>45</v>
      </c>
      <c r="AY82" s="309">
        <f t="shared" si="30"/>
        <v>26.999999999999996</v>
      </c>
      <c r="AZ82" s="1042" t="s">
        <v>7543</v>
      </c>
      <c r="BA82" s="1042"/>
      <c r="BB82" s="1042" t="s">
        <v>247</v>
      </c>
      <c r="BC82" s="1042" t="s">
        <v>248</v>
      </c>
      <c r="BD82" s="1042"/>
      <c r="BE82" s="1042" t="s">
        <v>249</v>
      </c>
      <c r="BF82" s="1042"/>
      <c r="BG82" s="1042"/>
      <c r="BH82" s="1042" t="s">
        <v>250</v>
      </c>
      <c r="BI82" s="1044" t="s">
        <v>251</v>
      </c>
    </row>
    <row r="83" spans="1:61" s="314" customFormat="1" ht="19.899999999999999" customHeight="1">
      <c r="A83" s="1026">
        <v>78</v>
      </c>
      <c r="B83" s="285" t="s">
        <v>3321</v>
      </c>
      <c r="C83" s="286" t="s">
        <v>5</v>
      </c>
      <c r="D83" s="287" t="s">
        <v>5</v>
      </c>
      <c r="E83" s="287" t="s">
        <v>252</v>
      </c>
      <c r="F83" s="307" t="s">
        <v>137</v>
      </c>
      <c r="G83" s="289" t="s">
        <v>1080</v>
      </c>
      <c r="H83" s="493" t="s">
        <v>253</v>
      </c>
      <c r="I83" s="290">
        <v>31181901</v>
      </c>
      <c r="J83" s="524" t="s">
        <v>94</v>
      </c>
      <c r="K83" s="493"/>
      <c r="L83" s="292" t="s">
        <v>95</v>
      </c>
      <c r="M83" s="292" t="s">
        <v>95</v>
      </c>
      <c r="N83" s="293"/>
      <c r="O83" s="292" t="s">
        <v>95</v>
      </c>
      <c r="P83" s="292" t="s">
        <v>95</v>
      </c>
      <c r="Q83" s="320"/>
      <c r="R83" s="295" t="s">
        <v>5528</v>
      </c>
      <c r="S83" s="296">
        <v>40709</v>
      </c>
      <c r="T83" s="297">
        <f t="shared" si="31"/>
        <v>181</v>
      </c>
      <c r="U83" s="298">
        <f t="shared" si="32"/>
        <v>90.911500000000004</v>
      </c>
      <c r="V83" s="298">
        <f t="shared" si="33"/>
        <v>2.5505</v>
      </c>
      <c r="W83" s="299">
        <f t="shared" si="34"/>
        <v>4250.833333333333</v>
      </c>
      <c r="X83" s="300">
        <f t="shared" si="35"/>
        <v>36</v>
      </c>
      <c r="Y83" s="301">
        <v>6</v>
      </c>
      <c r="Z83" s="302">
        <v>866</v>
      </c>
      <c r="AA83" s="1043">
        <v>6</v>
      </c>
      <c r="AB83" s="1043">
        <v>6</v>
      </c>
      <c r="AC83" s="304">
        <v>0</v>
      </c>
      <c r="AD83" s="1043">
        <v>6</v>
      </c>
      <c r="AE83" s="469">
        <v>6</v>
      </c>
      <c r="AF83" s="1036" t="s">
        <v>7521</v>
      </c>
      <c r="AG83" s="445" t="s">
        <v>4691</v>
      </c>
      <c r="AH83" s="445" t="s">
        <v>4691</v>
      </c>
      <c r="AI83" s="445" t="s">
        <v>4691</v>
      </c>
      <c r="AJ83" s="1037">
        <v>3</v>
      </c>
      <c r="AK83" s="1036" t="s">
        <v>4720</v>
      </c>
      <c r="AL83" s="445" t="s">
        <v>4691</v>
      </c>
      <c r="AM83" s="445" t="s">
        <v>4691</v>
      </c>
      <c r="AN83" s="445" t="s">
        <v>4691</v>
      </c>
      <c r="AO83" s="445" t="s">
        <v>4691</v>
      </c>
      <c r="AP83" s="445" t="s">
        <v>4691</v>
      </c>
      <c r="AQ83" s="445" t="s">
        <v>4691</v>
      </c>
      <c r="AR83" s="445" t="s">
        <v>4691</v>
      </c>
      <c r="AS83" s="445" t="s">
        <v>4691</v>
      </c>
      <c r="AT83" s="445" t="s">
        <v>4691</v>
      </c>
      <c r="AU83" s="445" t="s">
        <v>4691</v>
      </c>
      <c r="AV83" s="307">
        <f t="shared" si="27"/>
        <v>216</v>
      </c>
      <c r="AW83" s="309">
        <f t="shared" si="28"/>
        <v>151.19999999999999</v>
      </c>
      <c r="AX83" s="309">
        <f t="shared" si="29"/>
        <v>90</v>
      </c>
      <c r="AY83" s="309">
        <f t="shared" si="30"/>
        <v>53.999999999999993</v>
      </c>
      <c r="AZ83" s="1042" t="s">
        <v>7544</v>
      </c>
      <c r="BA83" s="1042" t="s">
        <v>254</v>
      </c>
      <c r="BB83" s="1042"/>
      <c r="BC83" s="1042"/>
      <c r="BD83" s="1042" t="s">
        <v>255</v>
      </c>
      <c r="BE83" s="1042"/>
      <c r="BF83" s="1042" t="s">
        <v>256</v>
      </c>
      <c r="BG83" s="1042"/>
      <c r="BH83" s="1042" t="s">
        <v>257</v>
      </c>
      <c r="BI83" s="1044" t="s">
        <v>258</v>
      </c>
    </row>
    <row r="84" spans="1:61" s="314" customFormat="1" ht="19.899999999999999" customHeight="1">
      <c r="A84" s="1026">
        <v>79</v>
      </c>
      <c r="B84" s="285" t="s">
        <v>3322</v>
      </c>
      <c r="C84" s="286" t="s">
        <v>5</v>
      </c>
      <c r="D84" s="287" t="s">
        <v>5</v>
      </c>
      <c r="E84" s="287" t="s">
        <v>186</v>
      </c>
      <c r="F84" s="360" t="s">
        <v>648</v>
      </c>
      <c r="G84" s="289" t="s">
        <v>910</v>
      </c>
      <c r="H84" s="352" t="s">
        <v>1372</v>
      </c>
      <c r="I84" s="290">
        <v>31092101</v>
      </c>
      <c r="J84" s="291" t="s">
        <v>94</v>
      </c>
      <c r="K84" s="352"/>
      <c r="L84" s="292" t="s">
        <v>95</v>
      </c>
      <c r="M84" s="293"/>
      <c r="N84" s="292" t="s">
        <v>95</v>
      </c>
      <c r="O84" s="292" t="s">
        <v>95</v>
      </c>
      <c r="P84" s="292" t="s">
        <v>95</v>
      </c>
      <c r="Q84" s="320"/>
      <c r="R84" s="295" t="s">
        <v>199</v>
      </c>
      <c r="S84" s="296">
        <v>41965</v>
      </c>
      <c r="T84" s="297">
        <f t="shared" si="31"/>
        <v>133</v>
      </c>
      <c r="U84" s="298">
        <f t="shared" si="32"/>
        <v>125.25103999999999</v>
      </c>
      <c r="V84" s="298">
        <f t="shared" si="33"/>
        <v>2.9222000000000001</v>
      </c>
      <c r="W84" s="299">
        <f t="shared" si="34"/>
        <v>3246.8888888888887</v>
      </c>
      <c r="X84" s="300">
        <f t="shared" si="35"/>
        <v>43</v>
      </c>
      <c r="Y84" s="301">
        <v>9</v>
      </c>
      <c r="Z84" s="302">
        <v>454</v>
      </c>
      <c r="AA84" s="1043">
        <v>9</v>
      </c>
      <c r="AB84" s="304">
        <v>0</v>
      </c>
      <c r="AC84" s="1043">
        <v>9</v>
      </c>
      <c r="AD84" s="1043">
        <v>9</v>
      </c>
      <c r="AE84" s="469">
        <v>9</v>
      </c>
      <c r="AF84" s="1036" t="s">
        <v>5996</v>
      </c>
      <c r="AG84" s="445" t="s">
        <v>4691</v>
      </c>
      <c r="AH84" s="445" t="s">
        <v>4691</v>
      </c>
      <c r="AI84" s="445" t="s">
        <v>4691</v>
      </c>
      <c r="AJ84" s="1037">
        <v>6</v>
      </c>
      <c r="AK84" s="1036" t="s">
        <v>4694</v>
      </c>
      <c r="AL84" s="445" t="s">
        <v>4691</v>
      </c>
      <c r="AM84" s="445" t="s">
        <v>4691</v>
      </c>
      <c r="AN84" s="445" t="s">
        <v>4691</v>
      </c>
      <c r="AO84" s="445" t="s">
        <v>4691</v>
      </c>
      <c r="AP84" s="445" t="s">
        <v>4691</v>
      </c>
      <c r="AQ84" s="445" t="s">
        <v>4691</v>
      </c>
      <c r="AR84" s="445" t="s">
        <v>4691</v>
      </c>
      <c r="AS84" s="445" t="s">
        <v>4691</v>
      </c>
      <c r="AT84" s="445">
        <v>1</v>
      </c>
      <c r="AU84" s="445" t="s">
        <v>4725</v>
      </c>
      <c r="AV84" s="307">
        <f t="shared" si="27"/>
        <v>324</v>
      </c>
      <c r="AW84" s="309">
        <f t="shared" si="28"/>
        <v>226.79999999999998</v>
      </c>
      <c r="AX84" s="309">
        <f t="shared" si="29"/>
        <v>135</v>
      </c>
      <c r="AY84" s="309">
        <f t="shared" si="30"/>
        <v>81</v>
      </c>
      <c r="AZ84" s="1042" t="s">
        <v>7545</v>
      </c>
      <c r="BA84" s="1042"/>
      <c r="BB84" s="1042" t="s">
        <v>648</v>
      </c>
      <c r="BC84" s="1042"/>
      <c r="BD84" s="1042"/>
      <c r="BE84" s="1042"/>
      <c r="BF84" s="1042"/>
      <c r="BG84" s="1042"/>
      <c r="BH84" s="1042"/>
      <c r="BI84" s="1044"/>
    </row>
    <row r="85" spans="1:61" s="314" customFormat="1" ht="19.899999999999999" customHeight="1">
      <c r="A85" s="1026">
        <v>80</v>
      </c>
      <c r="B85" s="285" t="s">
        <v>3323</v>
      </c>
      <c r="C85" s="286" t="s">
        <v>5</v>
      </c>
      <c r="D85" s="287" t="s">
        <v>5</v>
      </c>
      <c r="E85" s="287" t="s">
        <v>217</v>
      </c>
      <c r="F85" s="287" t="s">
        <v>1373</v>
      </c>
      <c r="G85" s="289" t="s">
        <v>929</v>
      </c>
      <c r="H85" s="352" t="s">
        <v>4373</v>
      </c>
      <c r="I85" s="290">
        <v>31127001</v>
      </c>
      <c r="J85" s="291" t="s">
        <v>94</v>
      </c>
      <c r="K85" s="352"/>
      <c r="L85" s="292" t="s">
        <v>95</v>
      </c>
      <c r="M85" s="292" t="s">
        <v>95</v>
      </c>
      <c r="N85" s="293"/>
      <c r="O85" s="292" t="s">
        <v>95</v>
      </c>
      <c r="P85" s="292" t="s">
        <v>95</v>
      </c>
      <c r="Q85" s="327"/>
      <c r="R85" s="295" t="s">
        <v>199</v>
      </c>
      <c r="S85" s="296">
        <v>42203</v>
      </c>
      <c r="T85" s="297">
        <f t="shared" si="31"/>
        <v>115</v>
      </c>
      <c r="U85" s="298">
        <f t="shared" si="32"/>
        <v>139.7944</v>
      </c>
      <c r="V85" s="298">
        <f t="shared" si="33"/>
        <v>2.9253</v>
      </c>
      <c r="W85" s="299">
        <f t="shared" si="34"/>
        <v>2659.3636363636365</v>
      </c>
      <c r="X85" s="300">
        <f t="shared" si="35"/>
        <v>48</v>
      </c>
      <c r="Y85" s="301">
        <v>11</v>
      </c>
      <c r="Z85" s="302">
        <v>473</v>
      </c>
      <c r="AA85" s="1043">
        <v>11</v>
      </c>
      <c r="AB85" s="1043">
        <v>11</v>
      </c>
      <c r="AC85" s="304">
        <v>0</v>
      </c>
      <c r="AD85" s="1043">
        <v>11</v>
      </c>
      <c r="AE85" s="469">
        <v>11</v>
      </c>
      <c r="AF85" s="1036" t="s">
        <v>5988</v>
      </c>
      <c r="AG85" s="445" t="s">
        <v>4691</v>
      </c>
      <c r="AH85" s="445" t="s">
        <v>4691</v>
      </c>
      <c r="AI85" s="445" t="s">
        <v>4691</v>
      </c>
      <c r="AJ85" s="1037">
        <v>11</v>
      </c>
      <c r="AK85" s="1036" t="s">
        <v>4726</v>
      </c>
      <c r="AL85" s="445" t="s">
        <v>4691</v>
      </c>
      <c r="AM85" s="445" t="s">
        <v>4691</v>
      </c>
      <c r="AN85" s="445" t="s">
        <v>4691</v>
      </c>
      <c r="AO85" s="445" t="s">
        <v>4691</v>
      </c>
      <c r="AP85" s="445" t="s">
        <v>4691</v>
      </c>
      <c r="AQ85" s="445" t="s">
        <v>4691</v>
      </c>
      <c r="AR85" s="445" t="s">
        <v>4691</v>
      </c>
      <c r="AS85" s="445" t="s">
        <v>4691</v>
      </c>
      <c r="AT85" s="445" t="s">
        <v>4691</v>
      </c>
      <c r="AU85" s="445" t="s">
        <v>4691</v>
      </c>
      <c r="AV85" s="307">
        <f t="shared" si="27"/>
        <v>396</v>
      </c>
      <c r="AW85" s="309">
        <f t="shared" si="28"/>
        <v>277.2</v>
      </c>
      <c r="AX85" s="309">
        <f t="shared" si="29"/>
        <v>165</v>
      </c>
      <c r="AY85" s="309">
        <f t="shared" si="30"/>
        <v>99</v>
      </c>
      <c r="AZ85" s="1042" t="s">
        <v>7546</v>
      </c>
      <c r="BA85" s="1042"/>
      <c r="BB85" s="1042"/>
      <c r="BC85" s="1042"/>
      <c r="BD85" s="1042"/>
      <c r="BE85" s="1042"/>
      <c r="BF85" s="1042"/>
      <c r="BG85" s="1042"/>
      <c r="BH85" s="1042"/>
      <c r="BI85" s="1044"/>
    </row>
    <row r="86" spans="1:61" s="314" customFormat="1" ht="19.899999999999999" customHeight="1">
      <c r="A86" s="1026">
        <v>81</v>
      </c>
      <c r="B86" s="285" t="s">
        <v>3324</v>
      </c>
      <c r="C86" s="286" t="s">
        <v>5</v>
      </c>
      <c r="D86" s="287" t="s">
        <v>5</v>
      </c>
      <c r="E86" s="287" t="s">
        <v>2296</v>
      </c>
      <c r="F86" s="287" t="s">
        <v>1374</v>
      </c>
      <c r="G86" s="289" t="s">
        <v>906</v>
      </c>
      <c r="H86" s="352" t="s">
        <v>4374</v>
      </c>
      <c r="I86" s="290">
        <v>31194301</v>
      </c>
      <c r="J86" s="291" t="s">
        <v>94</v>
      </c>
      <c r="K86" s="352"/>
      <c r="L86" s="292" t="s">
        <v>95</v>
      </c>
      <c r="M86" s="292" t="s">
        <v>95</v>
      </c>
      <c r="N86" s="293"/>
      <c r="O86" s="292" t="s">
        <v>95</v>
      </c>
      <c r="P86" s="292" t="s">
        <v>95</v>
      </c>
      <c r="Q86" s="320"/>
      <c r="R86" s="295" t="s">
        <v>5528</v>
      </c>
      <c r="S86" s="296">
        <v>42198</v>
      </c>
      <c r="T86" s="297">
        <f t="shared" si="31"/>
        <v>93</v>
      </c>
      <c r="U86" s="298">
        <f t="shared" si="32"/>
        <v>162.03540000000001</v>
      </c>
      <c r="V86" s="298">
        <f t="shared" si="33"/>
        <v>4.4245999999999999</v>
      </c>
      <c r="W86" s="299">
        <f t="shared" si="34"/>
        <v>7374.333333333333</v>
      </c>
      <c r="X86" s="300">
        <f t="shared" si="35"/>
        <v>37</v>
      </c>
      <c r="Y86" s="301">
        <v>6</v>
      </c>
      <c r="Z86" s="302">
        <v>1196</v>
      </c>
      <c r="AA86" s="1043">
        <v>6</v>
      </c>
      <c r="AB86" s="1043">
        <v>6</v>
      </c>
      <c r="AC86" s="304">
        <v>0</v>
      </c>
      <c r="AD86" s="1043">
        <v>6</v>
      </c>
      <c r="AE86" s="469">
        <v>6</v>
      </c>
      <c r="AF86" s="1036" t="s">
        <v>5994</v>
      </c>
      <c r="AG86" s="445" t="s">
        <v>4691</v>
      </c>
      <c r="AH86" s="445" t="s">
        <v>4691</v>
      </c>
      <c r="AI86" s="445" t="s">
        <v>4691</v>
      </c>
      <c r="AJ86" s="1037">
        <v>5</v>
      </c>
      <c r="AK86" s="1036" t="s">
        <v>4727</v>
      </c>
      <c r="AL86" s="445" t="s">
        <v>4691</v>
      </c>
      <c r="AM86" s="445" t="s">
        <v>4691</v>
      </c>
      <c r="AN86" s="445" t="s">
        <v>4691</v>
      </c>
      <c r="AO86" s="445" t="s">
        <v>4691</v>
      </c>
      <c r="AP86" s="445" t="s">
        <v>4691</v>
      </c>
      <c r="AQ86" s="445" t="s">
        <v>4691</v>
      </c>
      <c r="AR86" s="445" t="s">
        <v>4691</v>
      </c>
      <c r="AS86" s="445" t="s">
        <v>4691</v>
      </c>
      <c r="AT86" s="445">
        <v>6</v>
      </c>
      <c r="AU86" s="445" t="s">
        <v>4728</v>
      </c>
      <c r="AV86" s="307">
        <f t="shared" si="27"/>
        <v>216</v>
      </c>
      <c r="AW86" s="309">
        <f t="shared" si="28"/>
        <v>151.19999999999999</v>
      </c>
      <c r="AX86" s="309">
        <f t="shared" si="29"/>
        <v>90</v>
      </c>
      <c r="AY86" s="309">
        <f t="shared" si="30"/>
        <v>53.999999999999993</v>
      </c>
      <c r="AZ86" s="1042" t="s">
        <v>7547</v>
      </c>
      <c r="BA86" s="1042"/>
      <c r="BB86" s="1042" t="s">
        <v>1375</v>
      </c>
      <c r="BC86" s="1042"/>
      <c r="BD86" s="1042"/>
      <c r="BE86" s="1042"/>
      <c r="BF86" s="1042"/>
      <c r="BG86" s="1042"/>
      <c r="BH86" s="1042"/>
      <c r="BI86" s="1044"/>
    </row>
    <row r="87" spans="1:61" s="314" customFormat="1" ht="19.899999999999999" customHeight="1">
      <c r="A87" s="1026">
        <v>82</v>
      </c>
      <c r="B87" s="285" t="s">
        <v>3325</v>
      </c>
      <c r="C87" s="286" t="s">
        <v>5</v>
      </c>
      <c r="D87" s="287" t="s">
        <v>5</v>
      </c>
      <c r="E87" s="287" t="s">
        <v>293</v>
      </c>
      <c r="F87" s="287" t="s">
        <v>1376</v>
      </c>
      <c r="G87" s="289" t="s">
        <v>662</v>
      </c>
      <c r="H87" s="352" t="s">
        <v>662</v>
      </c>
      <c r="I87" s="290">
        <v>31162801</v>
      </c>
      <c r="J87" s="291" t="s">
        <v>94</v>
      </c>
      <c r="K87" s="352"/>
      <c r="L87" s="292" t="s">
        <v>95</v>
      </c>
      <c r="M87" s="293"/>
      <c r="N87" s="292"/>
      <c r="O87" s="292" t="s">
        <v>95</v>
      </c>
      <c r="P87" s="292" t="s">
        <v>95</v>
      </c>
      <c r="Q87" s="320"/>
      <c r="R87" s="295" t="s">
        <v>359</v>
      </c>
      <c r="S87" s="296">
        <v>39067</v>
      </c>
      <c r="T87" s="297">
        <f t="shared" si="31"/>
        <v>25</v>
      </c>
      <c r="U87" s="298">
        <f t="shared" si="32"/>
        <v>287.65535</v>
      </c>
      <c r="V87" s="298">
        <f t="shared" si="33"/>
        <v>6.9501999999999997</v>
      </c>
      <c r="W87" s="299">
        <f t="shared" si="34"/>
        <v>7722.4444444444443</v>
      </c>
      <c r="X87" s="300">
        <f t="shared" si="35"/>
        <v>41</v>
      </c>
      <c r="Y87" s="301">
        <v>9</v>
      </c>
      <c r="Z87" s="302">
        <v>1453</v>
      </c>
      <c r="AA87" s="1043">
        <v>9</v>
      </c>
      <c r="AB87" s="304">
        <v>0</v>
      </c>
      <c r="AC87" s="304">
        <v>0</v>
      </c>
      <c r="AD87" s="1043">
        <v>9</v>
      </c>
      <c r="AE87" s="469">
        <v>9</v>
      </c>
      <c r="AF87" s="1036" t="s">
        <v>5996</v>
      </c>
      <c r="AG87" s="445" t="s">
        <v>4691</v>
      </c>
      <c r="AH87" s="445" t="s">
        <v>4691</v>
      </c>
      <c r="AI87" s="445" t="s">
        <v>4691</v>
      </c>
      <c r="AJ87" s="1037">
        <v>8</v>
      </c>
      <c r="AK87" s="1036" t="s">
        <v>4705</v>
      </c>
      <c r="AL87" s="445">
        <v>1</v>
      </c>
      <c r="AM87" s="445">
        <v>9</v>
      </c>
      <c r="AN87" s="445" t="s">
        <v>4691</v>
      </c>
      <c r="AO87" s="445" t="s">
        <v>4691</v>
      </c>
      <c r="AP87" s="445" t="s">
        <v>4691</v>
      </c>
      <c r="AQ87" s="445" t="s">
        <v>4691</v>
      </c>
      <c r="AR87" s="445" t="s">
        <v>4691</v>
      </c>
      <c r="AS87" s="445" t="s">
        <v>4691</v>
      </c>
      <c r="AT87" s="445" t="s">
        <v>4691</v>
      </c>
      <c r="AU87" s="445" t="s">
        <v>4691</v>
      </c>
      <c r="AV87" s="307">
        <f t="shared" si="27"/>
        <v>324</v>
      </c>
      <c r="AW87" s="309">
        <f t="shared" si="28"/>
        <v>226.79999999999998</v>
      </c>
      <c r="AX87" s="309">
        <f t="shared" si="29"/>
        <v>135</v>
      </c>
      <c r="AY87" s="309">
        <f t="shared" si="30"/>
        <v>81</v>
      </c>
      <c r="AZ87" s="1042" t="s">
        <v>7548</v>
      </c>
      <c r="BA87" s="1042"/>
      <c r="BB87" s="1042"/>
      <c r="BC87" s="1042"/>
      <c r="BD87" s="1042"/>
      <c r="BE87" s="1042"/>
      <c r="BF87" s="1042"/>
      <c r="BG87" s="1042"/>
      <c r="BH87" s="1042"/>
      <c r="BI87" s="1044"/>
    </row>
    <row r="88" spans="1:61" s="314" customFormat="1" ht="19.899999999999999" customHeight="1">
      <c r="A88" s="1026">
        <v>83</v>
      </c>
      <c r="B88" s="285" t="s">
        <v>3326</v>
      </c>
      <c r="C88" s="286" t="s">
        <v>5</v>
      </c>
      <c r="D88" s="287" t="s">
        <v>5</v>
      </c>
      <c r="E88" s="287" t="s">
        <v>217</v>
      </c>
      <c r="F88" s="360" t="s">
        <v>770</v>
      </c>
      <c r="G88" s="289" t="s">
        <v>787</v>
      </c>
      <c r="H88" s="352" t="s">
        <v>787</v>
      </c>
      <c r="I88" s="290">
        <v>31126301</v>
      </c>
      <c r="J88" s="291" t="s">
        <v>94</v>
      </c>
      <c r="K88" s="352"/>
      <c r="L88" s="292" t="s">
        <v>95</v>
      </c>
      <c r="M88" s="293"/>
      <c r="N88" s="292" t="s">
        <v>95</v>
      </c>
      <c r="O88" s="292" t="s">
        <v>95</v>
      </c>
      <c r="P88" s="292" t="s">
        <v>95</v>
      </c>
      <c r="Q88" s="327"/>
      <c r="R88" s="295" t="s">
        <v>345</v>
      </c>
      <c r="S88" s="296">
        <v>41813</v>
      </c>
      <c r="T88" s="297">
        <f t="shared" si="31"/>
        <v>66</v>
      </c>
      <c r="U88" s="298">
        <f t="shared" si="32"/>
        <v>203.59620000000001</v>
      </c>
      <c r="V88" s="298">
        <f t="shared" si="33"/>
        <v>4.9405999999999999</v>
      </c>
      <c r="W88" s="299">
        <f t="shared" si="34"/>
        <v>8234.3333333333339</v>
      </c>
      <c r="X88" s="300">
        <f t="shared" si="35"/>
        <v>41</v>
      </c>
      <c r="Y88" s="301">
        <v>6</v>
      </c>
      <c r="Z88" s="302">
        <v>616</v>
      </c>
      <c r="AA88" s="1043">
        <v>6</v>
      </c>
      <c r="AB88" s="304">
        <v>0</v>
      </c>
      <c r="AC88" s="1043">
        <v>6</v>
      </c>
      <c r="AD88" s="1043">
        <v>6</v>
      </c>
      <c r="AE88" s="469">
        <v>6</v>
      </c>
      <c r="AF88" s="1036" t="s">
        <v>5994</v>
      </c>
      <c r="AG88" s="445" t="s">
        <v>4691</v>
      </c>
      <c r="AH88" s="445" t="s">
        <v>4691</v>
      </c>
      <c r="AI88" s="445" t="s">
        <v>4691</v>
      </c>
      <c r="AJ88" s="1037">
        <v>6</v>
      </c>
      <c r="AK88" s="1036" t="s">
        <v>4694</v>
      </c>
      <c r="AL88" s="445" t="s">
        <v>4691</v>
      </c>
      <c r="AM88" s="445" t="s">
        <v>4691</v>
      </c>
      <c r="AN88" s="445" t="s">
        <v>4691</v>
      </c>
      <c r="AO88" s="445" t="s">
        <v>4691</v>
      </c>
      <c r="AP88" s="445" t="s">
        <v>4691</v>
      </c>
      <c r="AQ88" s="445" t="s">
        <v>4691</v>
      </c>
      <c r="AR88" s="445" t="s">
        <v>4691</v>
      </c>
      <c r="AS88" s="445" t="s">
        <v>4691</v>
      </c>
      <c r="AT88" s="445" t="s">
        <v>4691</v>
      </c>
      <c r="AU88" s="445" t="s">
        <v>4691</v>
      </c>
      <c r="AV88" s="307">
        <f t="shared" si="27"/>
        <v>216</v>
      </c>
      <c r="AW88" s="309">
        <f t="shared" si="28"/>
        <v>151.19999999999999</v>
      </c>
      <c r="AX88" s="309">
        <f t="shared" si="29"/>
        <v>90</v>
      </c>
      <c r="AY88" s="309">
        <f t="shared" si="30"/>
        <v>53.999999999999993</v>
      </c>
      <c r="AZ88" s="1042" t="s">
        <v>7549</v>
      </c>
      <c r="BA88" s="1042"/>
      <c r="BB88" s="1042" t="s">
        <v>770</v>
      </c>
      <c r="BC88" s="1042"/>
      <c r="BD88" s="1042"/>
      <c r="BE88" s="1042"/>
      <c r="BF88" s="1042"/>
      <c r="BG88" s="1042"/>
      <c r="BH88" s="1042"/>
      <c r="BI88" s="1044"/>
    </row>
    <row r="89" spans="1:61" s="314" customFormat="1" ht="19.899999999999999" customHeight="1">
      <c r="A89" s="1026">
        <v>84</v>
      </c>
      <c r="B89" s="285" t="s">
        <v>3327</v>
      </c>
      <c r="C89" s="286" t="s">
        <v>5</v>
      </c>
      <c r="D89" s="287" t="s">
        <v>5</v>
      </c>
      <c r="E89" s="287" t="s">
        <v>188</v>
      </c>
      <c r="F89" s="287" t="s">
        <v>1277</v>
      </c>
      <c r="G89" s="289" t="s">
        <v>1072</v>
      </c>
      <c r="H89" s="352" t="s">
        <v>1757</v>
      </c>
      <c r="I89" s="290">
        <v>31114401</v>
      </c>
      <c r="J89" s="291" t="s">
        <v>94</v>
      </c>
      <c r="K89" s="352"/>
      <c r="L89" s="292" t="s">
        <v>95</v>
      </c>
      <c r="M89" s="292" t="s">
        <v>95</v>
      </c>
      <c r="N89" s="293"/>
      <c r="O89" s="292" t="s">
        <v>95</v>
      </c>
      <c r="P89" s="292" t="s">
        <v>95</v>
      </c>
      <c r="Q89" s="327"/>
      <c r="R89" s="295" t="s">
        <v>5528</v>
      </c>
      <c r="S89" s="296">
        <v>42275</v>
      </c>
      <c r="T89" s="297">
        <f t="shared" si="31"/>
        <v>111</v>
      </c>
      <c r="U89" s="298">
        <f t="shared" si="32"/>
        <v>142.3186</v>
      </c>
      <c r="V89" s="298">
        <f t="shared" si="33"/>
        <v>2.9944999999999999</v>
      </c>
      <c r="W89" s="299">
        <f t="shared" si="34"/>
        <v>3327.2222222222222</v>
      </c>
      <c r="X89" s="300">
        <f t="shared" si="35"/>
        <v>48</v>
      </c>
      <c r="Y89" s="301">
        <v>9</v>
      </c>
      <c r="Z89" s="302">
        <v>1084</v>
      </c>
      <c r="AA89" s="1043">
        <v>9</v>
      </c>
      <c r="AB89" s="1043">
        <v>9</v>
      </c>
      <c r="AC89" s="304">
        <v>0</v>
      </c>
      <c r="AD89" s="1043">
        <v>9</v>
      </c>
      <c r="AE89" s="469">
        <v>9</v>
      </c>
      <c r="AF89" s="1036" t="s">
        <v>7520</v>
      </c>
      <c r="AG89" s="445">
        <v>1</v>
      </c>
      <c r="AH89" s="445" t="s">
        <v>4729</v>
      </c>
      <c r="AI89" s="445">
        <v>208</v>
      </c>
      <c r="AJ89" s="1037">
        <v>9</v>
      </c>
      <c r="AK89" s="1036" t="s">
        <v>4710</v>
      </c>
      <c r="AL89" s="445" t="s">
        <v>4691</v>
      </c>
      <c r="AM89" s="445" t="s">
        <v>4691</v>
      </c>
      <c r="AN89" s="445" t="s">
        <v>4691</v>
      </c>
      <c r="AO89" s="445" t="s">
        <v>4691</v>
      </c>
      <c r="AP89" s="445" t="s">
        <v>4691</v>
      </c>
      <c r="AQ89" s="445" t="s">
        <v>4691</v>
      </c>
      <c r="AR89" s="445">
        <v>1</v>
      </c>
      <c r="AS89" s="445" t="s">
        <v>4709</v>
      </c>
      <c r="AT89" s="445" t="s">
        <v>4691</v>
      </c>
      <c r="AU89" s="445" t="s">
        <v>4691</v>
      </c>
      <c r="AV89" s="307">
        <f t="shared" si="27"/>
        <v>324</v>
      </c>
      <c r="AW89" s="309">
        <f t="shared" si="28"/>
        <v>226.79999999999998</v>
      </c>
      <c r="AX89" s="309">
        <f t="shared" si="29"/>
        <v>135</v>
      </c>
      <c r="AY89" s="309">
        <f t="shared" si="30"/>
        <v>81</v>
      </c>
      <c r="AZ89" s="1042" t="s">
        <v>7550</v>
      </c>
      <c r="BA89" s="1042" t="s">
        <v>1377</v>
      </c>
      <c r="BB89" s="1042" t="s">
        <v>1378</v>
      </c>
      <c r="BC89" s="1042"/>
      <c r="BD89" s="1042"/>
      <c r="BE89" s="1042"/>
      <c r="BF89" s="1042"/>
      <c r="BG89" s="1042"/>
      <c r="BH89" s="1042"/>
      <c r="BI89" s="1044"/>
    </row>
    <row r="90" spans="1:61" s="314" customFormat="1" ht="19.899999999999999" customHeight="1">
      <c r="A90" s="1026">
        <v>85</v>
      </c>
      <c r="B90" s="285" t="s">
        <v>3328</v>
      </c>
      <c r="C90" s="286" t="s">
        <v>5</v>
      </c>
      <c r="D90" s="287" t="s">
        <v>5</v>
      </c>
      <c r="E90" s="287" t="s">
        <v>217</v>
      </c>
      <c r="F90" s="359" t="s">
        <v>1379</v>
      </c>
      <c r="G90" s="289" t="s">
        <v>1904</v>
      </c>
      <c r="H90" s="352" t="s">
        <v>4375</v>
      </c>
      <c r="I90" s="290">
        <v>31127501</v>
      </c>
      <c r="J90" s="291" t="s">
        <v>94</v>
      </c>
      <c r="K90" s="352"/>
      <c r="L90" s="292" t="s">
        <v>95</v>
      </c>
      <c r="M90" s="292" t="s">
        <v>95</v>
      </c>
      <c r="N90" s="293"/>
      <c r="O90" s="292" t="s">
        <v>95</v>
      </c>
      <c r="P90" s="292" t="s">
        <v>95</v>
      </c>
      <c r="Q90" s="327"/>
      <c r="R90" s="295" t="s">
        <v>5528</v>
      </c>
      <c r="S90" s="296">
        <v>42358</v>
      </c>
      <c r="T90" s="297">
        <f t="shared" si="31"/>
        <v>113</v>
      </c>
      <c r="U90" s="298">
        <f t="shared" si="32"/>
        <v>140.3169</v>
      </c>
      <c r="V90" s="298">
        <f t="shared" si="33"/>
        <v>3.5874999999999999</v>
      </c>
      <c r="W90" s="299">
        <f t="shared" si="34"/>
        <v>3986.1111111111113</v>
      </c>
      <c r="X90" s="300">
        <f t="shared" si="35"/>
        <v>39</v>
      </c>
      <c r="Y90" s="301">
        <v>9</v>
      </c>
      <c r="Z90" s="302">
        <v>719</v>
      </c>
      <c r="AA90" s="1043">
        <v>9</v>
      </c>
      <c r="AB90" s="1043">
        <v>9</v>
      </c>
      <c r="AC90" s="304">
        <v>0</v>
      </c>
      <c r="AD90" s="1043">
        <v>9</v>
      </c>
      <c r="AE90" s="469">
        <v>9</v>
      </c>
      <c r="AF90" s="1036" t="s">
        <v>7520</v>
      </c>
      <c r="AG90" s="445" t="s">
        <v>4691</v>
      </c>
      <c r="AH90" s="445" t="s">
        <v>4691</v>
      </c>
      <c r="AI90" s="445" t="s">
        <v>4691</v>
      </c>
      <c r="AJ90" s="1037">
        <v>9</v>
      </c>
      <c r="AK90" s="1036" t="s">
        <v>4710</v>
      </c>
      <c r="AL90" s="445" t="s">
        <v>4691</v>
      </c>
      <c r="AM90" s="445" t="s">
        <v>4691</v>
      </c>
      <c r="AN90" s="445" t="s">
        <v>4691</v>
      </c>
      <c r="AO90" s="445" t="s">
        <v>4691</v>
      </c>
      <c r="AP90" s="445" t="s">
        <v>4691</v>
      </c>
      <c r="AQ90" s="445" t="s">
        <v>4691</v>
      </c>
      <c r="AR90" s="445" t="s">
        <v>4691</v>
      </c>
      <c r="AS90" s="445" t="s">
        <v>4691</v>
      </c>
      <c r="AT90" s="445">
        <v>9</v>
      </c>
      <c r="AU90" s="445" t="s">
        <v>4730</v>
      </c>
      <c r="AV90" s="307">
        <f t="shared" si="27"/>
        <v>324</v>
      </c>
      <c r="AW90" s="309">
        <f t="shared" si="28"/>
        <v>226.79999999999998</v>
      </c>
      <c r="AX90" s="309">
        <f t="shared" si="29"/>
        <v>135</v>
      </c>
      <c r="AY90" s="309">
        <f t="shared" si="30"/>
        <v>81</v>
      </c>
      <c r="AZ90" s="1042" t="s">
        <v>7551</v>
      </c>
      <c r="BA90" s="1042"/>
      <c r="BB90" s="1042" t="s">
        <v>1380</v>
      </c>
      <c r="BC90" s="1042"/>
      <c r="BD90" s="1042"/>
      <c r="BE90" s="1042"/>
      <c r="BF90" s="1042"/>
      <c r="BG90" s="1042"/>
      <c r="BH90" s="1042"/>
      <c r="BI90" s="1044"/>
    </row>
    <row r="91" spans="1:61" s="314" customFormat="1" ht="19.899999999999999" customHeight="1">
      <c r="A91" s="1026">
        <v>86</v>
      </c>
      <c r="B91" s="285" t="s">
        <v>3329</v>
      </c>
      <c r="C91" s="286" t="s">
        <v>5</v>
      </c>
      <c r="D91" s="287" t="s">
        <v>5</v>
      </c>
      <c r="E91" s="287" t="s">
        <v>293</v>
      </c>
      <c r="F91" s="357" t="s">
        <v>687</v>
      </c>
      <c r="G91" s="289" t="s">
        <v>930</v>
      </c>
      <c r="H91" s="352" t="s">
        <v>930</v>
      </c>
      <c r="I91" s="290">
        <v>31163001</v>
      </c>
      <c r="J91" s="291" t="s">
        <v>94</v>
      </c>
      <c r="K91" s="352"/>
      <c r="L91" s="292" t="s">
        <v>95</v>
      </c>
      <c r="M91" s="293"/>
      <c r="N91" s="292" t="s">
        <v>95</v>
      </c>
      <c r="O91" s="292" t="s">
        <v>95</v>
      </c>
      <c r="P91" s="292" t="s">
        <v>95</v>
      </c>
      <c r="Q91" s="327"/>
      <c r="R91" s="295" t="s">
        <v>345</v>
      </c>
      <c r="S91" s="296">
        <v>40558</v>
      </c>
      <c r="T91" s="297">
        <f t="shared" si="31"/>
        <v>58</v>
      </c>
      <c r="U91" s="298">
        <f t="shared" si="32"/>
        <v>219.43332000000001</v>
      </c>
      <c r="V91" s="298">
        <f t="shared" si="33"/>
        <v>5.7241</v>
      </c>
      <c r="W91" s="299">
        <f t="shared" si="34"/>
        <v>7155.125</v>
      </c>
      <c r="X91" s="300">
        <f t="shared" si="35"/>
        <v>38</v>
      </c>
      <c r="Y91" s="301">
        <v>8</v>
      </c>
      <c r="Z91" s="302">
        <v>1284</v>
      </c>
      <c r="AA91" s="1043">
        <v>8</v>
      </c>
      <c r="AB91" s="304">
        <v>0</v>
      </c>
      <c r="AC91" s="1043">
        <v>8</v>
      </c>
      <c r="AD91" s="1043">
        <v>8</v>
      </c>
      <c r="AE91" s="469">
        <v>8</v>
      </c>
      <c r="AF91" s="1036" t="s">
        <v>7552</v>
      </c>
      <c r="AG91" s="445" t="s">
        <v>4691</v>
      </c>
      <c r="AH91" s="445" t="s">
        <v>4691</v>
      </c>
      <c r="AI91" s="445" t="s">
        <v>4691</v>
      </c>
      <c r="AJ91" s="1037">
        <v>8</v>
      </c>
      <c r="AK91" s="1036" t="s">
        <v>4731</v>
      </c>
      <c r="AL91" s="445" t="s">
        <v>4691</v>
      </c>
      <c r="AM91" s="445" t="s">
        <v>4691</v>
      </c>
      <c r="AN91" s="445" t="s">
        <v>4691</v>
      </c>
      <c r="AO91" s="445" t="s">
        <v>4691</v>
      </c>
      <c r="AP91" s="445" t="s">
        <v>4691</v>
      </c>
      <c r="AQ91" s="445" t="s">
        <v>4691</v>
      </c>
      <c r="AR91" s="445">
        <v>1</v>
      </c>
      <c r="AS91" s="445" t="s">
        <v>5883</v>
      </c>
      <c r="AT91" s="445" t="s">
        <v>4691</v>
      </c>
      <c r="AU91" s="445" t="s">
        <v>4691</v>
      </c>
      <c r="AV91" s="307">
        <f t="shared" si="27"/>
        <v>288</v>
      </c>
      <c r="AW91" s="309">
        <f t="shared" si="28"/>
        <v>201.59999999999997</v>
      </c>
      <c r="AX91" s="309">
        <f t="shared" si="29"/>
        <v>120</v>
      </c>
      <c r="AY91" s="309">
        <f t="shared" si="30"/>
        <v>72</v>
      </c>
      <c r="AZ91" s="1042" t="s">
        <v>7553</v>
      </c>
      <c r="BA91" s="1042" t="s">
        <v>688</v>
      </c>
      <c r="BB91" s="1042" t="s">
        <v>689</v>
      </c>
      <c r="BC91" s="1042" t="s">
        <v>444</v>
      </c>
      <c r="BD91" s="1042" t="s">
        <v>690</v>
      </c>
      <c r="BE91" s="1042" t="s">
        <v>691</v>
      </c>
      <c r="BF91" s="1042" t="s">
        <v>692</v>
      </c>
      <c r="BG91" s="1042" t="s">
        <v>693</v>
      </c>
      <c r="BH91" s="1042" t="s">
        <v>694</v>
      </c>
      <c r="BI91" s="1044" t="s">
        <v>695</v>
      </c>
    </row>
    <row r="92" spans="1:61" s="314" customFormat="1" ht="19.899999999999999" customHeight="1">
      <c r="A92" s="1026">
        <v>87</v>
      </c>
      <c r="B92" s="285" t="s">
        <v>3330</v>
      </c>
      <c r="C92" s="286" t="s">
        <v>5</v>
      </c>
      <c r="D92" s="287" t="s">
        <v>5</v>
      </c>
      <c r="E92" s="287" t="s">
        <v>188</v>
      </c>
      <c r="F92" s="357" t="s">
        <v>696</v>
      </c>
      <c r="G92" s="289" t="s">
        <v>926</v>
      </c>
      <c r="H92" s="352" t="s">
        <v>4376</v>
      </c>
      <c r="I92" s="290">
        <v>31112701</v>
      </c>
      <c r="J92" s="291" t="s">
        <v>94</v>
      </c>
      <c r="K92" s="352"/>
      <c r="L92" s="292" t="s">
        <v>95</v>
      </c>
      <c r="M92" s="293"/>
      <c r="N92" s="292" t="s">
        <v>95</v>
      </c>
      <c r="O92" s="292" t="s">
        <v>95</v>
      </c>
      <c r="P92" s="292" t="s">
        <v>95</v>
      </c>
      <c r="Q92" s="327"/>
      <c r="R92" s="295" t="s">
        <v>199</v>
      </c>
      <c r="S92" s="296">
        <v>41138</v>
      </c>
      <c r="T92" s="297">
        <f t="shared" si="31"/>
        <v>220</v>
      </c>
      <c r="U92" s="298">
        <f t="shared" si="32"/>
        <v>72.511049999999997</v>
      </c>
      <c r="V92" s="298">
        <f t="shared" si="33"/>
        <v>1.9639</v>
      </c>
      <c r="W92" s="299">
        <f t="shared" si="34"/>
        <v>3273.1666666666665</v>
      </c>
      <c r="X92" s="300">
        <f t="shared" si="35"/>
        <v>37</v>
      </c>
      <c r="Y92" s="301">
        <v>6</v>
      </c>
      <c r="Z92" s="302">
        <v>1045</v>
      </c>
      <c r="AA92" s="1043">
        <v>6</v>
      </c>
      <c r="AB92" s="304">
        <v>0</v>
      </c>
      <c r="AC92" s="1043">
        <v>6</v>
      </c>
      <c r="AD92" s="1043">
        <v>6</v>
      </c>
      <c r="AE92" s="469">
        <v>6</v>
      </c>
      <c r="AF92" s="1036" t="s">
        <v>7521</v>
      </c>
      <c r="AG92" s="445" t="s">
        <v>4691</v>
      </c>
      <c r="AH92" s="445" t="s">
        <v>4691</v>
      </c>
      <c r="AI92" s="445" t="s">
        <v>4691</v>
      </c>
      <c r="AJ92" s="1037">
        <v>6</v>
      </c>
      <c r="AK92" s="1036" t="s">
        <v>4694</v>
      </c>
      <c r="AL92" s="445" t="s">
        <v>4691</v>
      </c>
      <c r="AM92" s="445" t="s">
        <v>4691</v>
      </c>
      <c r="AN92" s="445" t="s">
        <v>4691</v>
      </c>
      <c r="AO92" s="445" t="s">
        <v>4691</v>
      </c>
      <c r="AP92" s="445" t="s">
        <v>4691</v>
      </c>
      <c r="AQ92" s="445" t="s">
        <v>4691</v>
      </c>
      <c r="AR92" s="445" t="s">
        <v>4691</v>
      </c>
      <c r="AS92" s="445" t="s">
        <v>4691</v>
      </c>
      <c r="AT92" s="445" t="s">
        <v>4691</v>
      </c>
      <c r="AU92" s="445" t="s">
        <v>4691</v>
      </c>
      <c r="AV92" s="307">
        <f t="shared" si="27"/>
        <v>216</v>
      </c>
      <c r="AW92" s="309">
        <f t="shared" si="28"/>
        <v>151.19999999999999</v>
      </c>
      <c r="AX92" s="309">
        <f t="shared" si="29"/>
        <v>90</v>
      </c>
      <c r="AY92" s="309">
        <f t="shared" si="30"/>
        <v>53.999999999999993</v>
      </c>
      <c r="AZ92" s="1042" t="s">
        <v>7554</v>
      </c>
      <c r="BA92" s="1042"/>
      <c r="BB92" s="1042"/>
      <c r="BC92" s="1042"/>
      <c r="BD92" s="1042"/>
      <c r="BE92" s="1042"/>
      <c r="BF92" s="1042"/>
      <c r="BG92" s="1042"/>
      <c r="BH92" s="1042"/>
      <c r="BI92" s="1044"/>
    </row>
    <row r="93" spans="1:61" s="314" customFormat="1" ht="19.899999999999999" customHeight="1">
      <c r="A93" s="1026">
        <v>88</v>
      </c>
      <c r="B93" s="285" t="s">
        <v>3331</v>
      </c>
      <c r="C93" s="286" t="s">
        <v>5</v>
      </c>
      <c r="D93" s="287" t="s">
        <v>5</v>
      </c>
      <c r="E93" s="287" t="s">
        <v>186</v>
      </c>
      <c r="F93" s="359" t="s">
        <v>1870</v>
      </c>
      <c r="G93" s="289" t="s">
        <v>1886</v>
      </c>
      <c r="H93" s="352" t="s">
        <v>1886</v>
      </c>
      <c r="I93" s="290">
        <v>31092301</v>
      </c>
      <c r="J93" s="291" t="s">
        <v>94</v>
      </c>
      <c r="K93" s="352"/>
      <c r="L93" s="292" t="s">
        <v>95</v>
      </c>
      <c r="M93" s="292" t="s">
        <v>95</v>
      </c>
      <c r="N93" s="293"/>
      <c r="O93" s="292" t="s">
        <v>95</v>
      </c>
      <c r="P93" s="292" t="s">
        <v>95</v>
      </c>
      <c r="Q93" s="327"/>
      <c r="R93" s="295" t="s">
        <v>199</v>
      </c>
      <c r="S93" s="296">
        <v>42384</v>
      </c>
      <c r="T93" s="297">
        <f t="shared" si="31"/>
        <v>39</v>
      </c>
      <c r="U93" s="298">
        <f t="shared" si="32"/>
        <v>252.80430000000001</v>
      </c>
      <c r="V93" s="298">
        <f t="shared" si="33"/>
        <v>6.5418000000000003</v>
      </c>
      <c r="W93" s="299">
        <f t="shared" si="34"/>
        <v>9345.4285714285706</v>
      </c>
      <c r="X93" s="300">
        <f t="shared" si="35"/>
        <v>39</v>
      </c>
      <c r="Y93" s="301">
        <v>7</v>
      </c>
      <c r="Z93" s="302">
        <v>1071</v>
      </c>
      <c r="AA93" s="1043">
        <v>7</v>
      </c>
      <c r="AB93" s="1043">
        <v>7</v>
      </c>
      <c r="AC93" s="304">
        <v>0</v>
      </c>
      <c r="AD93" s="1043">
        <v>7</v>
      </c>
      <c r="AE93" s="469">
        <v>7</v>
      </c>
      <c r="AF93" s="1036" t="s">
        <v>7516</v>
      </c>
      <c r="AG93" s="445" t="s">
        <v>4691</v>
      </c>
      <c r="AH93" s="445" t="s">
        <v>4691</v>
      </c>
      <c r="AI93" s="445" t="s">
        <v>4691</v>
      </c>
      <c r="AJ93" s="1037">
        <v>7</v>
      </c>
      <c r="AK93" s="1036" t="s">
        <v>4703</v>
      </c>
      <c r="AL93" s="445" t="s">
        <v>4691</v>
      </c>
      <c r="AM93" s="445" t="s">
        <v>4691</v>
      </c>
      <c r="AN93" s="445" t="s">
        <v>4691</v>
      </c>
      <c r="AO93" s="445" t="s">
        <v>4691</v>
      </c>
      <c r="AP93" s="445" t="s">
        <v>4691</v>
      </c>
      <c r="AQ93" s="445" t="s">
        <v>4691</v>
      </c>
      <c r="AR93" s="445" t="s">
        <v>4691</v>
      </c>
      <c r="AS93" s="445" t="s">
        <v>4691</v>
      </c>
      <c r="AT93" s="445">
        <v>1</v>
      </c>
      <c r="AU93" s="445" t="s">
        <v>4732</v>
      </c>
      <c r="AV93" s="307">
        <f t="shared" si="27"/>
        <v>252</v>
      </c>
      <c r="AW93" s="309">
        <f t="shared" si="28"/>
        <v>176.39999999999998</v>
      </c>
      <c r="AX93" s="309">
        <f t="shared" si="29"/>
        <v>105</v>
      </c>
      <c r="AY93" s="309">
        <f t="shared" si="30"/>
        <v>63</v>
      </c>
      <c r="AZ93" s="1042" t="s">
        <v>7555</v>
      </c>
      <c r="BA93" s="1042" t="s">
        <v>1871</v>
      </c>
      <c r="BB93" s="1042"/>
      <c r="BC93" s="1042"/>
      <c r="BD93" s="1042"/>
      <c r="BE93" s="1042"/>
      <c r="BF93" s="1042"/>
      <c r="BG93" s="1042" t="s">
        <v>1872</v>
      </c>
      <c r="BH93" s="1042" t="s">
        <v>1873</v>
      </c>
      <c r="BI93" s="1044"/>
    </row>
    <row r="94" spans="1:61" s="314" customFormat="1" ht="19.899999999999999" customHeight="1">
      <c r="A94" s="1026">
        <v>89</v>
      </c>
      <c r="B94" s="285" t="s">
        <v>3332</v>
      </c>
      <c r="C94" s="286" t="s">
        <v>5</v>
      </c>
      <c r="D94" s="287" t="s">
        <v>5</v>
      </c>
      <c r="E94" s="368" t="s">
        <v>5939</v>
      </c>
      <c r="F94" s="359" t="s">
        <v>1891</v>
      </c>
      <c r="G94" s="289" t="s">
        <v>2072</v>
      </c>
      <c r="H94" s="352" t="s">
        <v>1895</v>
      </c>
      <c r="I94" s="290">
        <v>31031601</v>
      </c>
      <c r="J94" s="291" t="s">
        <v>94</v>
      </c>
      <c r="K94" s="352"/>
      <c r="L94" s="292" t="s">
        <v>95</v>
      </c>
      <c r="M94" s="293"/>
      <c r="N94" s="292" t="s">
        <v>95</v>
      </c>
      <c r="O94" s="292" t="s">
        <v>95</v>
      </c>
      <c r="P94" s="292" t="s">
        <v>95</v>
      </c>
      <c r="Q94" s="327"/>
      <c r="R94" s="295" t="s">
        <v>199</v>
      </c>
      <c r="S94" s="296">
        <v>42396</v>
      </c>
      <c r="T94" s="297">
        <f t="shared" si="31"/>
        <v>75</v>
      </c>
      <c r="U94" s="298">
        <f t="shared" si="32"/>
        <v>190.7234</v>
      </c>
      <c r="V94" s="298">
        <f t="shared" si="33"/>
        <v>3.5703</v>
      </c>
      <c r="W94" s="299">
        <f t="shared" si="34"/>
        <v>5100.4285714285716</v>
      </c>
      <c r="X94" s="300">
        <f t="shared" si="35"/>
        <v>53</v>
      </c>
      <c r="Y94" s="301">
        <v>7</v>
      </c>
      <c r="Z94" s="302">
        <v>1056</v>
      </c>
      <c r="AA94" s="1043">
        <v>7</v>
      </c>
      <c r="AB94" s="304">
        <v>0</v>
      </c>
      <c r="AC94" s="1043">
        <v>7</v>
      </c>
      <c r="AD94" s="1043">
        <v>7</v>
      </c>
      <c r="AE94" s="469">
        <v>7</v>
      </c>
      <c r="AF94" s="1036" t="s">
        <v>7516</v>
      </c>
      <c r="AG94" s="445"/>
      <c r="AH94" s="445"/>
      <c r="AI94" s="445"/>
      <c r="AJ94" s="1037">
        <v>6</v>
      </c>
      <c r="AK94" s="1036" t="s">
        <v>4700</v>
      </c>
      <c r="AL94" s="445"/>
      <c r="AM94" s="445" t="s">
        <v>4691</v>
      </c>
      <c r="AN94" s="445"/>
      <c r="AO94" s="445" t="s">
        <v>4691</v>
      </c>
      <c r="AP94" s="445">
        <v>1</v>
      </c>
      <c r="AQ94" s="445">
        <v>1</v>
      </c>
      <c r="AR94" s="445" t="s">
        <v>4691</v>
      </c>
      <c r="AS94" s="445" t="s">
        <v>4691</v>
      </c>
      <c r="AT94" s="445"/>
      <c r="AU94" s="445" t="s">
        <v>4691</v>
      </c>
      <c r="AV94" s="307">
        <f t="shared" si="27"/>
        <v>252</v>
      </c>
      <c r="AW94" s="309">
        <f t="shared" si="28"/>
        <v>176.39999999999998</v>
      </c>
      <c r="AX94" s="309">
        <f t="shared" si="29"/>
        <v>105</v>
      </c>
      <c r="AY94" s="309">
        <f t="shared" si="30"/>
        <v>63</v>
      </c>
      <c r="AZ94" s="1042" t="s">
        <v>7556</v>
      </c>
      <c r="BA94" s="1042"/>
      <c r="BB94" s="1042"/>
      <c r="BC94" s="1042"/>
      <c r="BD94" s="1042"/>
      <c r="BE94" s="1042"/>
      <c r="BF94" s="1042"/>
      <c r="BG94" s="1042"/>
      <c r="BH94" s="1042"/>
      <c r="BI94" s="1044"/>
    </row>
    <row r="95" spans="1:61" s="314" customFormat="1" ht="19.899999999999999" customHeight="1">
      <c r="A95" s="1026">
        <v>90</v>
      </c>
      <c r="B95" s="285" t="s">
        <v>3333</v>
      </c>
      <c r="C95" s="286" t="s">
        <v>5</v>
      </c>
      <c r="D95" s="287" t="s">
        <v>5</v>
      </c>
      <c r="E95" s="287" t="s">
        <v>217</v>
      </c>
      <c r="F95" s="357" t="s">
        <v>1944</v>
      </c>
      <c r="G95" s="289" t="s">
        <v>1848</v>
      </c>
      <c r="H95" s="352" t="s">
        <v>1997</v>
      </c>
      <c r="I95" s="290">
        <v>31127301</v>
      </c>
      <c r="J95" s="291" t="s">
        <v>94</v>
      </c>
      <c r="K95" s="352"/>
      <c r="L95" s="292" t="s">
        <v>95</v>
      </c>
      <c r="M95" s="292" t="s">
        <v>95</v>
      </c>
      <c r="N95" s="293"/>
      <c r="O95" s="292" t="s">
        <v>95</v>
      </c>
      <c r="P95" s="292" t="s">
        <v>95</v>
      </c>
      <c r="Q95" s="327"/>
      <c r="R95" s="295" t="s">
        <v>199</v>
      </c>
      <c r="S95" s="296">
        <v>42342</v>
      </c>
      <c r="T95" s="297">
        <f t="shared" si="31"/>
        <v>54</v>
      </c>
      <c r="U95" s="298">
        <f t="shared" si="32"/>
        <v>225.8441</v>
      </c>
      <c r="V95" s="298">
        <f t="shared" si="33"/>
        <v>5.4528999999999996</v>
      </c>
      <c r="W95" s="299">
        <f t="shared" si="34"/>
        <v>6816.125</v>
      </c>
      <c r="X95" s="300">
        <f t="shared" si="35"/>
        <v>41</v>
      </c>
      <c r="Y95" s="301">
        <v>8</v>
      </c>
      <c r="Z95" s="302">
        <v>1148</v>
      </c>
      <c r="AA95" s="1043">
        <v>8</v>
      </c>
      <c r="AB95" s="1043">
        <v>8</v>
      </c>
      <c r="AC95" s="304">
        <v>0</v>
      </c>
      <c r="AD95" s="1043">
        <v>8</v>
      </c>
      <c r="AE95" s="469">
        <v>8</v>
      </c>
      <c r="AF95" s="1036" t="s">
        <v>7518</v>
      </c>
      <c r="AG95" s="445" t="s">
        <v>4691</v>
      </c>
      <c r="AH95" s="445" t="s">
        <v>4691</v>
      </c>
      <c r="AI95" s="445" t="s">
        <v>4691</v>
      </c>
      <c r="AJ95" s="1037">
        <v>8</v>
      </c>
      <c r="AK95" s="1036" t="s">
        <v>4705</v>
      </c>
      <c r="AL95" s="445" t="s">
        <v>4691</v>
      </c>
      <c r="AM95" s="445" t="s">
        <v>4691</v>
      </c>
      <c r="AN95" s="445" t="s">
        <v>4691</v>
      </c>
      <c r="AO95" s="445" t="s">
        <v>4691</v>
      </c>
      <c r="AP95" s="445">
        <v>1</v>
      </c>
      <c r="AQ95" s="445">
        <v>1</v>
      </c>
      <c r="AR95" s="445">
        <v>1</v>
      </c>
      <c r="AS95" s="445">
        <v>8</v>
      </c>
      <c r="AT95" s="445" t="s">
        <v>4691</v>
      </c>
      <c r="AU95" s="445" t="s">
        <v>4691</v>
      </c>
      <c r="AV95" s="307">
        <f t="shared" si="27"/>
        <v>288</v>
      </c>
      <c r="AW95" s="309">
        <f t="shared" si="28"/>
        <v>201.59999999999997</v>
      </c>
      <c r="AX95" s="309">
        <f t="shared" si="29"/>
        <v>120</v>
      </c>
      <c r="AY95" s="309">
        <f t="shared" si="30"/>
        <v>72</v>
      </c>
      <c r="AZ95" s="1042" t="s">
        <v>7557</v>
      </c>
      <c r="BA95" s="1042"/>
      <c r="BB95" s="1042"/>
      <c r="BC95" s="1042"/>
      <c r="BD95" s="1042"/>
      <c r="BE95" s="1042"/>
      <c r="BF95" s="1042"/>
      <c r="BG95" s="1042"/>
      <c r="BH95" s="1042"/>
      <c r="BI95" s="1044"/>
    </row>
    <row r="96" spans="1:61" s="314" customFormat="1" ht="19.899999999999999" customHeight="1">
      <c r="A96" s="1026">
        <v>91</v>
      </c>
      <c r="B96" s="285" t="s">
        <v>3334</v>
      </c>
      <c r="C96" s="286" t="s">
        <v>5</v>
      </c>
      <c r="D96" s="287" t="s">
        <v>5</v>
      </c>
      <c r="E96" s="287" t="s">
        <v>245</v>
      </c>
      <c r="F96" s="357" t="s">
        <v>1945</v>
      </c>
      <c r="G96" s="289" t="s">
        <v>1917</v>
      </c>
      <c r="H96" s="352" t="s">
        <v>1998</v>
      </c>
      <c r="I96" s="290">
        <v>31082201</v>
      </c>
      <c r="J96" s="291" t="s">
        <v>94</v>
      </c>
      <c r="K96" s="352"/>
      <c r="L96" s="292" t="s">
        <v>95</v>
      </c>
      <c r="M96" s="292" t="s">
        <v>95</v>
      </c>
      <c r="N96" s="293"/>
      <c r="O96" s="292" t="s">
        <v>95</v>
      </c>
      <c r="P96" s="292" t="s">
        <v>95</v>
      </c>
      <c r="Q96" s="327"/>
      <c r="R96" s="295" t="s">
        <v>199</v>
      </c>
      <c r="S96" s="296">
        <v>42368</v>
      </c>
      <c r="T96" s="297">
        <f t="shared" si="31"/>
        <v>222</v>
      </c>
      <c r="U96" s="298">
        <f t="shared" si="32"/>
        <v>71.690799999999996</v>
      </c>
      <c r="V96" s="298">
        <f t="shared" si="33"/>
        <v>1.7704</v>
      </c>
      <c r="W96" s="299">
        <f t="shared" si="34"/>
        <v>2529.1428571428573</v>
      </c>
      <c r="X96" s="300">
        <f t="shared" si="35"/>
        <v>40</v>
      </c>
      <c r="Y96" s="301">
        <v>7</v>
      </c>
      <c r="Z96" s="302">
        <v>840</v>
      </c>
      <c r="AA96" s="1043">
        <v>7</v>
      </c>
      <c r="AB96" s="1043">
        <v>7</v>
      </c>
      <c r="AC96" s="304">
        <v>0</v>
      </c>
      <c r="AD96" s="1043">
        <v>7</v>
      </c>
      <c r="AE96" s="469">
        <v>7</v>
      </c>
      <c r="AF96" s="1036" t="s">
        <v>7516</v>
      </c>
      <c r="AG96" s="445">
        <v>1</v>
      </c>
      <c r="AH96" s="445">
        <v>1</v>
      </c>
      <c r="AI96" s="445">
        <v>240</v>
      </c>
      <c r="AJ96" s="1037">
        <v>7</v>
      </c>
      <c r="AK96" s="1036" t="s">
        <v>4703</v>
      </c>
      <c r="AL96" s="445" t="s">
        <v>4691</v>
      </c>
      <c r="AM96" s="445" t="s">
        <v>4691</v>
      </c>
      <c r="AN96" s="445" t="s">
        <v>4691</v>
      </c>
      <c r="AO96" s="445" t="s">
        <v>4691</v>
      </c>
      <c r="AP96" s="445" t="s">
        <v>4691</v>
      </c>
      <c r="AQ96" s="445" t="s">
        <v>4691</v>
      </c>
      <c r="AR96" s="445" t="s">
        <v>4691</v>
      </c>
      <c r="AS96" s="445" t="s">
        <v>4691</v>
      </c>
      <c r="AT96" s="445">
        <v>1</v>
      </c>
      <c r="AU96" s="445">
        <v>1</v>
      </c>
      <c r="AV96" s="307">
        <f t="shared" si="27"/>
        <v>252</v>
      </c>
      <c r="AW96" s="309">
        <f t="shared" si="28"/>
        <v>176.39999999999998</v>
      </c>
      <c r="AX96" s="309">
        <f t="shared" si="29"/>
        <v>105</v>
      </c>
      <c r="AY96" s="309">
        <f t="shared" si="30"/>
        <v>63</v>
      </c>
      <c r="AZ96" s="1042" t="s">
        <v>7558</v>
      </c>
      <c r="BA96" s="1042"/>
      <c r="BB96" s="1042"/>
      <c r="BC96" s="1042"/>
      <c r="BD96" s="1042"/>
      <c r="BE96" s="1042"/>
      <c r="BF96" s="1042"/>
      <c r="BG96" s="1042"/>
      <c r="BH96" s="1042"/>
      <c r="BI96" s="1044"/>
    </row>
    <row r="97" spans="1:61" s="314" customFormat="1" ht="19.899999999999999" customHeight="1">
      <c r="A97" s="1026">
        <v>92</v>
      </c>
      <c r="B97" s="285" t="s">
        <v>3335</v>
      </c>
      <c r="C97" s="286" t="s">
        <v>5</v>
      </c>
      <c r="D97" s="287" t="s">
        <v>5</v>
      </c>
      <c r="E97" s="287" t="s">
        <v>186</v>
      </c>
      <c r="F97" s="359" t="s">
        <v>2007</v>
      </c>
      <c r="G97" s="289" t="s">
        <v>2093</v>
      </c>
      <c r="H97" s="352" t="s">
        <v>2024</v>
      </c>
      <c r="I97" s="290">
        <v>31092401</v>
      </c>
      <c r="J97" s="291" t="s">
        <v>94</v>
      </c>
      <c r="K97" s="352"/>
      <c r="L97" s="292" t="s">
        <v>95</v>
      </c>
      <c r="M97" s="293"/>
      <c r="N97" s="292" t="s">
        <v>95</v>
      </c>
      <c r="O97" s="292" t="s">
        <v>95</v>
      </c>
      <c r="P97" s="292" t="s">
        <v>95</v>
      </c>
      <c r="Q97" s="327"/>
      <c r="R97" s="295" t="s">
        <v>2240</v>
      </c>
      <c r="S97" s="296">
        <v>42424</v>
      </c>
      <c r="T97" s="297">
        <f t="shared" si="31"/>
        <v>89</v>
      </c>
      <c r="U97" s="298">
        <f t="shared" si="32"/>
        <v>167.29275000000001</v>
      </c>
      <c r="V97" s="298">
        <f t="shared" si="33"/>
        <v>4.7004999999999999</v>
      </c>
      <c r="W97" s="299">
        <f t="shared" si="34"/>
        <v>5222.7777777777774</v>
      </c>
      <c r="X97" s="300">
        <f t="shared" si="35"/>
        <v>36</v>
      </c>
      <c r="Y97" s="324">
        <v>9</v>
      </c>
      <c r="Z97" s="315">
        <v>1081</v>
      </c>
      <c r="AA97" s="1043">
        <v>9</v>
      </c>
      <c r="AB97" s="304">
        <v>0</v>
      </c>
      <c r="AC97" s="1043">
        <v>9</v>
      </c>
      <c r="AD97" s="1043">
        <v>9</v>
      </c>
      <c r="AE97" s="469">
        <v>9</v>
      </c>
      <c r="AF97" s="1036" t="s">
        <v>5996</v>
      </c>
      <c r="AG97" s="445" t="s">
        <v>4691</v>
      </c>
      <c r="AH97" s="445" t="s">
        <v>4691</v>
      </c>
      <c r="AI97" s="445" t="s">
        <v>4691</v>
      </c>
      <c r="AJ97" s="1037">
        <v>9</v>
      </c>
      <c r="AK97" s="1036" t="s">
        <v>4710</v>
      </c>
      <c r="AL97" s="445" t="s">
        <v>4691</v>
      </c>
      <c r="AM97" s="445" t="s">
        <v>4691</v>
      </c>
      <c r="AN97" s="445" t="s">
        <v>4691</v>
      </c>
      <c r="AO97" s="445" t="s">
        <v>4691</v>
      </c>
      <c r="AP97" s="445" t="s">
        <v>4691</v>
      </c>
      <c r="AQ97" s="445" t="s">
        <v>4691</v>
      </c>
      <c r="AR97" s="445" t="s">
        <v>4691</v>
      </c>
      <c r="AS97" s="445" t="s">
        <v>4691</v>
      </c>
      <c r="AT97" s="445">
        <v>1</v>
      </c>
      <c r="AU97" s="445" t="s">
        <v>4733</v>
      </c>
      <c r="AV97" s="307">
        <f t="shared" si="27"/>
        <v>324</v>
      </c>
      <c r="AW97" s="309">
        <f t="shared" si="28"/>
        <v>226.79999999999998</v>
      </c>
      <c r="AX97" s="309">
        <f t="shared" si="29"/>
        <v>135</v>
      </c>
      <c r="AY97" s="309">
        <f t="shared" si="30"/>
        <v>81</v>
      </c>
      <c r="AZ97" s="1042" t="s">
        <v>7559</v>
      </c>
      <c r="BA97" s="1042"/>
      <c r="BB97" s="1042"/>
      <c r="BC97" s="1042"/>
      <c r="BD97" s="1042"/>
      <c r="BE97" s="1042"/>
      <c r="BF97" s="1042"/>
      <c r="BG97" s="1042"/>
      <c r="BH97" s="1042"/>
      <c r="BI97" s="1044"/>
    </row>
    <row r="98" spans="1:61" s="314" customFormat="1" ht="19.899999999999999" customHeight="1">
      <c r="A98" s="1026">
        <v>93</v>
      </c>
      <c r="B98" s="285" t="s">
        <v>3336</v>
      </c>
      <c r="C98" s="286" t="s">
        <v>5</v>
      </c>
      <c r="D98" s="287" t="s">
        <v>5</v>
      </c>
      <c r="E98" s="287" t="s">
        <v>252</v>
      </c>
      <c r="F98" s="355" t="s">
        <v>2596</v>
      </c>
      <c r="G98" s="289" t="s">
        <v>2734</v>
      </c>
      <c r="H98" s="352" t="s">
        <v>2655</v>
      </c>
      <c r="I98" s="290">
        <v>31183401</v>
      </c>
      <c r="J98" s="291" t="s">
        <v>94</v>
      </c>
      <c r="K98" s="352"/>
      <c r="L98" s="292" t="s">
        <v>95</v>
      </c>
      <c r="M98" s="292" t="s">
        <v>95</v>
      </c>
      <c r="N98" s="293"/>
      <c r="O98" s="292" t="s">
        <v>95</v>
      </c>
      <c r="P98" s="292" t="s">
        <v>95</v>
      </c>
      <c r="Q98" s="327"/>
      <c r="R98" s="295" t="s">
        <v>199</v>
      </c>
      <c r="S98" s="296">
        <v>42517</v>
      </c>
      <c r="T98" s="297">
        <f t="shared" si="31"/>
        <v>160</v>
      </c>
      <c r="U98" s="298">
        <f t="shared" si="32"/>
        <v>105.783</v>
      </c>
      <c r="V98" s="298">
        <f t="shared" si="33"/>
        <v>2.7711000000000001</v>
      </c>
      <c r="W98" s="299">
        <f t="shared" si="34"/>
        <v>3463.875</v>
      </c>
      <c r="X98" s="300">
        <f t="shared" si="35"/>
        <v>38</v>
      </c>
      <c r="Y98" s="324">
        <v>8</v>
      </c>
      <c r="Z98" s="324">
        <v>1505</v>
      </c>
      <c r="AA98" s="1043">
        <v>8</v>
      </c>
      <c r="AB98" s="1043">
        <v>8</v>
      </c>
      <c r="AC98" s="304">
        <v>0</v>
      </c>
      <c r="AD98" s="1043">
        <v>8</v>
      </c>
      <c r="AE98" s="469">
        <v>8</v>
      </c>
      <c r="AF98" s="1036" t="s">
        <v>7518</v>
      </c>
      <c r="AG98" s="445" t="s">
        <v>4691</v>
      </c>
      <c r="AH98" s="445" t="s">
        <v>4691</v>
      </c>
      <c r="AI98" s="445" t="s">
        <v>4691</v>
      </c>
      <c r="AJ98" s="1037">
        <v>8</v>
      </c>
      <c r="AK98" s="1036" t="s">
        <v>4705</v>
      </c>
      <c r="AL98" s="445" t="s">
        <v>4691</v>
      </c>
      <c r="AM98" s="445" t="s">
        <v>4691</v>
      </c>
      <c r="AN98" s="445" t="s">
        <v>4691</v>
      </c>
      <c r="AO98" s="445" t="s">
        <v>4691</v>
      </c>
      <c r="AP98" s="445" t="s">
        <v>4691</v>
      </c>
      <c r="AQ98" s="445" t="s">
        <v>4691</v>
      </c>
      <c r="AR98" s="445" t="s">
        <v>4691</v>
      </c>
      <c r="AS98" s="445" t="s">
        <v>4691</v>
      </c>
      <c r="AT98" s="445" t="s">
        <v>4691</v>
      </c>
      <c r="AU98" s="445" t="s">
        <v>4691</v>
      </c>
      <c r="AV98" s="307">
        <f t="shared" ref="AV98:AV128" si="36">AD98*6*0.5*12</f>
        <v>288</v>
      </c>
      <c r="AW98" s="309">
        <f t="shared" ref="AW98:AW128" si="37">AD98*6*0.35*12</f>
        <v>201.59999999999997</v>
      </c>
      <c r="AX98" s="309">
        <f t="shared" ref="AX98:AX128" si="38">AD98*6*0.25*10</f>
        <v>120</v>
      </c>
      <c r="AY98" s="309">
        <f t="shared" ref="AY98:AY128" si="39">AD98*6*0.15*10</f>
        <v>72</v>
      </c>
      <c r="AZ98" s="1042" t="s">
        <v>7560</v>
      </c>
      <c r="BA98" s="1042"/>
      <c r="BB98" s="1042"/>
      <c r="BC98" s="1042"/>
      <c r="BD98" s="1042"/>
      <c r="BE98" s="1042"/>
      <c r="BF98" s="1042"/>
      <c r="BG98" s="1042"/>
      <c r="BH98" s="1042"/>
      <c r="BI98" s="1044"/>
    </row>
    <row r="99" spans="1:61" s="314" customFormat="1" ht="19.899999999999999" customHeight="1">
      <c r="A99" s="1026">
        <v>94</v>
      </c>
      <c r="B99" s="285" t="s">
        <v>3337</v>
      </c>
      <c r="C99" s="527" t="s">
        <v>5</v>
      </c>
      <c r="D99" s="528" t="s">
        <v>5</v>
      </c>
      <c r="E99" s="287" t="s">
        <v>217</v>
      </c>
      <c r="F99" s="529" t="s">
        <v>2686</v>
      </c>
      <c r="G99" s="289" t="s">
        <v>2843</v>
      </c>
      <c r="H99" s="352" t="s">
        <v>2704</v>
      </c>
      <c r="I99" s="290">
        <v>31127901</v>
      </c>
      <c r="J99" s="291" t="s">
        <v>94</v>
      </c>
      <c r="K99" s="352"/>
      <c r="L99" s="292" t="s">
        <v>95</v>
      </c>
      <c r="M99" s="292" t="s">
        <v>95</v>
      </c>
      <c r="N99" s="293"/>
      <c r="O99" s="292" t="s">
        <v>95</v>
      </c>
      <c r="P99" s="292" t="s">
        <v>95</v>
      </c>
      <c r="Q99" s="358"/>
      <c r="R99" s="295" t="s">
        <v>345</v>
      </c>
      <c r="S99" s="296">
        <v>42563</v>
      </c>
      <c r="T99" s="297">
        <f t="shared" si="31"/>
        <v>51</v>
      </c>
      <c r="U99" s="298">
        <f t="shared" si="32"/>
        <v>229.6857</v>
      </c>
      <c r="V99" s="298">
        <f t="shared" si="33"/>
        <v>5.3922999999999996</v>
      </c>
      <c r="W99" s="299">
        <f t="shared" si="34"/>
        <v>6740.375</v>
      </c>
      <c r="X99" s="300">
        <f t="shared" si="35"/>
        <v>43</v>
      </c>
      <c r="Y99" s="324">
        <v>8</v>
      </c>
      <c r="Z99" s="324">
        <v>727</v>
      </c>
      <c r="AA99" s="1043">
        <v>8</v>
      </c>
      <c r="AB99" s="1043">
        <v>8</v>
      </c>
      <c r="AC99" s="304">
        <v>0</v>
      </c>
      <c r="AD99" s="1043">
        <v>8</v>
      </c>
      <c r="AE99" s="469">
        <v>8</v>
      </c>
      <c r="AF99" s="1036" t="s">
        <v>5971</v>
      </c>
      <c r="AG99" s="445" t="s">
        <v>4691</v>
      </c>
      <c r="AH99" s="445" t="s">
        <v>4691</v>
      </c>
      <c r="AI99" s="445" t="s">
        <v>4691</v>
      </c>
      <c r="AJ99" s="1037">
        <v>8</v>
      </c>
      <c r="AK99" s="1036" t="s">
        <v>4705</v>
      </c>
      <c r="AL99" s="445" t="s">
        <v>4691</v>
      </c>
      <c r="AM99" s="445" t="s">
        <v>4691</v>
      </c>
      <c r="AN99" s="445" t="s">
        <v>4691</v>
      </c>
      <c r="AO99" s="445" t="s">
        <v>4691</v>
      </c>
      <c r="AP99" s="445" t="s">
        <v>4691</v>
      </c>
      <c r="AQ99" s="445" t="s">
        <v>4691</v>
      </c>
      <c r="AR99" s="445" t="s">
        <v>4691</v>
      </c>
      <c r="AS99" s="445" t="s">
        <v>4691</v>
      </c>
      <c r="AT99" s="445" t="s">
        <v>4691</v>
      </c>
      <c r="AU99" s="445" t="s">
        <v>4691</v>
      </c>
      <c r="AV99" s="307">
        <f t="shared" si="36"/>
        <v>288</v>
      </c>
      <c r="AW99" s="309">
        <f t="shared" si="37"/>
        <v>201.59999999999997</v>
      </c>
      <c r="AX99" s="309">
        <f t="shared" si="38"/>
        <v>120</v>
      </c>
      <c r="AY99" s="309">
        <f t="shared" si="39"/>
        <v>72</v>
      </c>
      <c r="AZ99" s="1042" t="s">
        <v>7561</v>
      </c>
      <c r="BA99" s="1042"/>
      <c r="BB99" s="1042"/>
      <c r="BC99" s="1042"/>
      <c r="BD99" s="1042"/>
      <c r="BE99" s="1042"/>
      <c r="BF99" s="1042"/>
      <c r="BG99" s="1042"/>
      <c r="BH99" s="1042"/>
      <c r="BI99" s="1044"/>
    </row>
    <row r="100" spans="1:61" s="350" customFormat="1" ht="19.899999999999999" customHeight="1">
      <c r="A100" s="1026">
        <v>95</v>
      </c>
      <c r="B100" s="285" t="s">
        <v>3338</v>
      </c>
      <c r="C100" s="527" t="s">
        <v>5</v>
      </c>
      <c r="D100" s="528" t="s">
        <v>5</v>
      </c>
      <c r="E100" s="287" t="s">
        <v>252</v>
      </c>
      <c r="F100" s="484" t="s">
        <v>2702</v>
      </c>
      <c r="G100" s="289" t="s">
        <v>2737</v>
      </c>
      <c r="H100" s="352" t="s">
        <v>2737</v>
      </c>
      <c r="I100" s="290">
        <v>31183601</v>
      </c>
      <c r="J100" s="291" t="s">
        <v>94</v>
      </c>
      <c r="K100" s="352"/>
      <c r="L100" s="292" t="s">
        <v>95</v>
      </c>
      <c r="M100" s="292" t="s">
        <v>95</v>
      </c>
      <c r="N100" s="293"/>
      <c r="O100" s="292" t="s">
        <v>95</v>
      </c>
      <c r="P100" s="292" t="s">
        <v>95</v>
      </c>
      <c r="Q100" s="358"/>
      <c r="R100" s="295" t="s">
        <v>199</v>
      </c>
      <c r="S100" s="296">
        <v>42566</v>
      </c>
      <c r="T100" s="297">
        <f t="shared" si="31"/>
        <v>79</v>
      </c>
      <c r="U100" s="298">
        <f t="shared" si="32"/>
        <v>185.9742</v>
      </c>
      <c r="V100" s="298">
        <f t="shared" si="33"/>
        <v>4.6412000000000004</v>
      </c>
      <c r="W100" s="299">
        <f t="shared" si="34"/>
        <v>5156.8888888888896</v>
      </c>
      <c r="X100" s="300">
        <f t="shared" si="35"/>
        <v>40</v>
      </c>
      <c r="Y100" s="324">
        <v>9</v>
      </c>
      <c r="Z100" s="324">
        <v>1637</v>
      </c>
      <c r="AA100" s="1043">
        <v>9</v>
      </c>
      <c r="AB100" s="1043">
        <v>9</v>
      </c>
      <c r="AC100" s="304">
        <v>0</v>
      </c>
      <c r="AD100" s="1043">
        <v>9</v>
      </c>
      <c r="AE100" s="469">
        <v>9</v>
      </c>
      <c r="AF100" s="1036" t="s">
        <v>5996</v>
      </c>
      <c r="AG100" s="445" t="s">
        <v>4691</v>
      </c>
      <c r="AH100" s="445" t="s">
        <v>4691</v>
      </c>
      <c r="AI100" s="445" t="s">
        <v>4691</v>
      </c>
      <c r="AJ100" s="1037">
        <v>9</v>
      </c>
      <c r="AK100" s="1036" t="s">
        <v>4710</v>
      </c>
      <c r="AL100" s="445" t="s">
        <v>4691</v>
      </c>
      <c r="AM100" s="445" t="s">
        <v>4691</v>
      </c>
      <c r="AN100" s="445" t="s">
        <v>4691</v>
      </c>
      <c r="AO100" s="445" t="s">
        <v>4691</v>
      </c>
      <c r="AP100" s="445" t="s">
        <v>4691</v>
      </c>
      <c r="AQ100" s="445" t="s">
        <v>4691</v>
      </c>
      <c r="AR100" s="445" t="s">
        <v>4691</v>
      </c>
      <c r="AS100" s="445" t="s">
        <v>4691</v>
      </c>
      <c r="AT100" s="445" t="s">
        <v>4691</v>
      </c>
      <c r="AU100" s="445" t="s">
        <v>4691</v>
      </c>
      <c r="AV100" s="307">
        <f t="shared" si="36"/>
        <v>324</v>
      </c>
      <c r="AW100" s="309">
        <f t="shared" si="37"/>
        <v>226.79999999999998</v>
      </c>
      <c r="AX100" s="309">
        <f t="shared" si="38"/>
        <v>135</v>
      </c>
      <c r="AY100" s="309">
        <f t="shared" si="39"/>
        <v>81</v>
      </c>
      <c r="AZ100" s="1042" t="s">
        <v>7562</v>
      </c>
      <c r="BA100" s="1042"/>
      <c r="BB100" s="1042"/>
      <c r="BC100" s="1042"/>
      <c r="BD100" s="1042"/>
      <c r="BE100" s="1042"/>
      <c r="BF100" s="1042"/>
      <c r="BG100" s="1042"/>
      <c r="BH100" s="1042"/>
      <c r="BI100" s="1044"/>
    </row>
    <row r="101" spans="1:61" s="350" customFormat="1" ht="19.899999999999999" customHeight="1">
      <c r="A101" s="1026">
        <v>96</v>
      </c>
      <c r="B101" s="285" t="s">
        <v>3339</v>
      </c>
      <c r="C101" s="527" t="s">
        <v>5</v>
      </c>
      <c r="D101" s="528" t="s">
        <v>5</v>
      </c>
      <c r="E101" s="287" t="s">
        <v>187</v>
      </c>
      <c r="F101" s="484" t="s">
        <v>2799</v>
      </c>
      <c r="G101" s="289" t="s">
        <v>2898</v>
      </c>
      <c r="H101" s="352" t="s">
        <v>2847</v>
      </c>
      <c r="I101" s="290">
        <v>31051601</v>
      </c>
      <c r="J101" s="291" t="s">
        <v>94</v>
      </c>
      <c r="K101" s="352"/>
      <c r="L101" s="292" t="s">
        <v>95</v>
      </c>
      <c r="M101" s="293"/>
      <c r="N101" s="292" t="s">
        <v>95</v>
      </c>
      <c r="O101" s="292" t="s">
        <v>95</v>
      </c>
      <c r="P101" s="292" t="s">
        <v>95</v>
      </c>
      <c r="Q101" s="358"/>
      <c r="R101" s="295" t="s">
        <v>294</v>
      </c>
      <c r="S101" s="296">
        <v>42593</v>
      </c>
      <c r="T101" s="297">
        <f t="shared" si="31"/>
        <v>143</v>
      </c>
      <c r="U101" s="298">
        <f t="shared" si="32"/>
        <v>118.8498</v>
      </c>
      <c r="V101" s="298">
        <f t="shared" si="33"/>
        <v>2.9182999999999999</v>
      </c>
      <c r="W101" s="299">
        <f t="shared" si="34"/>
        <v>3647.875</v>
      </c>
      <c r="X101" s="300">
        <f t="shared" si="35"/>
        <v>41</v>
      </c>
      <c r="Y101" s="324">
        <v>8</v>
      </c>
      <c r="Z101" s="324">
        <v>774</v>
      </c>
      <c r="AA101" s="1043">
        <v>8</v>
      </c>
      <c r="AB101" s="304">
        <v>0</v>
      </c>
      <c r="AC101" s="1043">
        <v>8</v>
      </c>
      <c r="AD101" s="1043">
        <v>8</v>
      </c>
      <c r="AE101" s="469">
        <v>8</v>
      </c>
      <c r="AF101" s="1036" t="s">
        <v>7518</v>
      </c>
      <c r="AG101" s="445" t="s">
        <v>4691</v>
      </c>
      <c r="AH101" s="445" t="s">
        <v>4691</v>
      </c>
      <c r="AI101" s="445" t="s">
        <v>4691</v>
      </c>
      <c r="AJ101" s="1037">
        <v>8</v>
      </c>
      <c r="AK101" s="1036" t="s">
        <v>4705</v>
      </c>
      <c r="AL101" s="445" t="s">
        <v>4691</v>
      </c>
      <c r="AM101" s="445" t="s">
        <v>4691</v>
      </c>
      <c r="AN101" s="445" t="s">
        <v>4691</v>
      </c>
      <c r="AO101" s="445" t="s">
        <v>4691</v>
      </c>
      <c r="AP101" s="445" t="s">
        <v>4691</v>
      </c>
      <c r="AQ101" s="445" t="s">
        <v>4691</v>
      </c>
      <c r="AR101" s="445" t="s">
        <v>4691</v>
      </c>
      <c r="AS101" s="445" t="s">
        <v>4691</v>
      </c>
      <c r="AT101" s="445" t="s">
        <v>4691</v>
      </c>
      <c r="AU101" s="445" t="s">
        <v>4691</v>
      </c>
      <c r="AV101" s="307">
        <f t="shared" si="36"/>
        <v>288</v>
      </c>
      <c r="AW101" s="309">
        <f t="shared" si="37"/>
        <v>201.59999999999997</v>
      </c>
      <c r="AX101" s="309">
        <f t="shared" si="38"/>
        <v>120</v>
      </c>
      <c r="AY101" s="309">
        <f t="shared" si="39"/>
        <v>72</v>
      </c>
      <c r="AZ101" s="1042" t="s">
        <v>7563</v>
      </c>
      <c r="BA101" s="1042"/>
      <c r="BB101" s="1042"/>
      <c r="BC101" s="1042"/>
      <c r="BD101" s="1042"/>
      <c r="BE101" s="1042"/>
      <c r="BF101" s="1042"/>
      <c r="BG101" s="1042"/>
      <c r="BH101" s="1042"/>
      <c r="BI101" s="1044"/>
    </row>
    <row r="102" spans="1:61" s="350" customFormat="1" ht="19.899999999999999" customHeight="1">
      <c r="A102" s="1026">
        <v>97</v>
      </c>
      <c r="B102" s="285" t="s">
        <v>3340</v>
      </c>
      <c r="C102" s="527" t="s">
        <v>5</v>
      </c>
      <c r="D102" s="528" t="s">
        <v>5</v>
      </c>
      <c r="E102" s="287" t="s">
        <v>188</v>
      </c>
      <c r="F102" s="359" t="s">
        <v>2856</v>
      </c>
      <c r="G102" s="289" t="s">
        <v>2899</v>
      </c>
      <c r="H102" s="352" t="s">
        <v>4377</v>
      </c>
      <c r="I102" s="290">
        <v>31114901</v>
      </c>
      <c r="J102" s="291" t="s">
        <v>94</v>
      </c>
      <c r="K102" s="352"/>
      <c r="L102" s="292" t="s">
        <v>95</v>
      </c>
      <c r="M102" s="293"/>
      <c r="N102" s="292" t="s">
        <v>95</v>
      </c>
      <c r="O102" s="292" t="s">
        <v>95</v>
      </c>
      <c r="P102" s="292" t="s">
        <v>95</v>
      </c>
      <c r="Q102" s="358"/>
      <c r="R102" s="295" t="s">
        <v>244</v>
      </c>
      <c r="S102" s="296">
        <v>42607</v>
      </c>
      <c r="T102" s="297">
        <f t="shared" ref="T102:T132" si="40">VLOOKUP(I102,单月票房,2,0)</f>
        <v>199</v>
      </c>
      <c r="U102" s="298">
        <f t="shared" ref="U102:U132" si="41">VLOOKUP(I102,单月票房,3,0)</f>
        <v>84.319000000000003</v>
      </c>
      <c r="V102" s="298">
        <f t="shared" ref="V102:V132" si="42">VLOOKUP(I102,单月票房,4,0)</f>
        <v>2.1728000000000001</v>
      </c>
      <c r="W102" s="299">
        <f t="shared" ref="W102:W132" si="43">(V102*10000)/Y102</f>
        <v>3104</v>
      </c>
      <c r="X102" s="300">
        <f t="shared" ref="X102:X132" si="44">VLOOKUP(I102,单月票房,5,0)</f>
        <v>39</v>
      </c>
      <c r="Y102" s="324">
        <v>7</v>
      </c>
      <c r="Z102" s="324">
        <v>606</v>
      </c>
      <c r="AA102" s="1043">
        <v>7</v>
      </c>
      <c r="AB102" s="304">
        <v>0</v>
      </c>
      <c r="AC102" s="1043">
        <v>7</v>
      </c>
      <c r="AD102" s="1043">
        <v>7</v>
      </c>
      <c r="AE102" s="469">
        <v>7</v>
      </c>
      <c r="AF102" s="1036" t="s">
        <v>7516</v>
      </c>
      <c r="AG102" s="445" t="s">
        <v>4691</v>
      </c>
      <c r="AH102" s="445" t="s">
        <v>4691</v>
      </c>
      <c r="AI102" s="445" t="s">
        <v>4691</v>
      </c>
      <c r="AJ102" s="1037">
        <v>7</v>
      </c>
      <c r="AK102" s="1036" t="s">
        <v>4703</v>
      </c>
      <c r="AL102" s="445" t="s">
        <v>4691</v>
      </c>
      <c r="AM102" s="445" t="s">
        <v>4691</v>
      </c>
      <c r="AN102" s="445" t="s">
        <v>4691</v>
      </c>
      <c r="AO102" s="445" t="s">
        <v>4691</v>
      </c>
      <c r="AP102" s="445" t="s">
        <v>4691</v>
      </c>
      <c r="AQ102" s="445" t="s">
        <v>4691</v>
      </c>
      <c r="AR102" s="445">
        <v>1</v>
      </c>
      <c r="AS102" s="445">
        <v>7</v>
      </c>
      <c r="AT102" s="445" t="s">
        <v>4691</v>
      </c>
      <c r="AU102" s="445" t="s">
        <v>4691</v>
      </c>
      <c r="AV102" s="307">
        <f t="shared" si="36"/>
        <v>252</v>
      </c>
      <c r="AW102" s="309">
        <f t="shared" si="37"/>
        <v>176.39999999999998</v>
      </c>
      <c r="AX102" s="309">
        <f t="shared" si="38"/>
        <v>105</v>
      </c>
      <c r="AY102" s="309">
        <f t="shared" si="39"/>
        <v>63</v>
      </c>
      <c r="AZ102" s="1042" t="s">
        <v>7564</v>
      </c>
      <c r="BA102" s="1042"/>
      <c r="BB102" s="1042"/>
      <c r="BC102" s="1042"/>
      <c r="BD102" s="1042"/>
      <c r="BE102" s="1042"/>
      <c r="BF102" s="1042"/>
      <c r="BG102" s="1042"/>
      <c r="BH102" s="1042"/>
      <c r="BI102" s="1044"/>
    </row>
    <row r="103" spans="1:61" s="350" customFormat="1" ht="19.899999999999999" customHeight="1">
      <c r="A103" s="1026">
        <v>98</v>
      </c>
      <c r="B103" s="285" t="s">
        <v>3341</v>
      </c>
      <c r="C103" s="527" t="s">
        <v>5</v>
      </c>
      <c r="D103" s="528" t="s">
        <v>5</v>
      </c>
      <c r="E103" s="287" t="s">
        <v>217</v>
      </c>
      <c r="F103" s="484" t="s">
        <v>3052</v>
      </c>
      <c r="G103" s="289" t="s">
        <v>3082</v>
      </c>
      <c r="H103" s="352" t="s">
        <v>4378</v>
      </c>
      <c r="I103" s="290">
        <v>31128101</v>
      </c>
      <c r="J103" s="291" t="s">
        <v>94</v>
      </c>
      <c r="K103" s="352"/>
      <c r="L103" s="292" t="s">
        <v>95</v>
      </c>
      <c r="M103" s="292" t="s">
        <v>95</v>
      </c>
      <c r="N103" s="293"/>
      <c r="O103" s="292" t="s">
        <v>95</v>
      </c>
      <c r="P103" s="292" t="s">
        <v>95</v>
      </c>
      <c r="Q103" s="358"/>
      <c r="R103" s="295" t="s">
        <v>5528</v>
      </c>
      <c r="S103" s="296">
        <v>42626</v>
      </c>
      <c r="T103" s="297">
        <f t="shared" si="40"/>
        <v>129</v>
      </c>
      <c r="U103" s="298">
        <f t="shared" si="41"/>
        <v>126.617</v>
      </c>
      <c r="V103" s="298">
        <f t="shared" si="42"/>
        <v>3.3628</v>
      </c>
      <c r="W103" s="299">
        <f t="shared" si="43"/>
        <v>4203.5</v>
      </c>
      <c r="X103" s="300">
        <f t="shared" si="44"/>
        <v>38</v>
      </c>
      <c r="Y103" s="324">
        <v>8</v>
      </c>
      <c r="Z103" s="324">
        <v>730</v>
      </c>
      <c r="AA103" s="1043">
        <v>8</v>
      </c>
      <c r="AB103" s="1043">
        <v>8</v>
      </c>
      <c r="AC103" s="304">
        <v>0</v>
      </c>
      <c r="AD103" s="1043">
        <v>8</v>
      </c>
      <c r="AE103" s="469">
        <v>8</v>
      </c>
      <c r="AF103" s="1036" t="s">
        <v>5971</v>
      </c>
      <c r="AG103" s="445" t="s">
        <v>4691</v>
      </c>
      <c r="AH103" s="445" t="s">
        <v>4691</v>
      </c>
      <c r="AI103" s="445" t="s">
        <v>4691</v>
      </c>
      <c r="AJ103" s="1037">
        <v>8</v>
      </c>
      <c r="AK103" s="1036" t="s">
        <v>4705</v>
      </c>
      <c r="AL103" s="445" t="s">
        <v>4691</v>
      </c>
      <c r="AM103" s="445" t="s">
        <v>4691</v>
      </c>
      <c r="AN103" s="445" t="s">
        <v>4691</v>
      </c>
      <c r="AO103" s="445" t="s">
        <v>4691</v>
      </c>
      <c r="AP103" s="445" t="s">
        <v>4691</v>
      </c>
      <c r="AQ103" s="445" t="s">
        <v>4691</v>
      </c>
      <c r="AR103" s="445" t="s">
        <v>4691</v>
      </c>
      <c r="AS103" s="445" t="s">
        <v>4691</v>
      </c>
      <c r="AT103" s="445" t="s">
        <v>4691</v>
      </c>
      <c r="AU103" s="445" t="s">
        <v>4691</v>
      </c>
      <c r="AV103" s="307">
        <f t="shared" si="36"/>
        <v>288</v>
      </c>
      <c r="AW103" s="309">
        <f t="shared" si="37"/>
        <v>201.59999999999997</v>
      </c>
      <c r="AX103" s="309">
        <f t="shared" si="38"/>
        <v>120</v>
      </c>
      <c r="AY103" s="309">
        <f t="shared" si="39"/>
        <v>72</v>
      </c>
      <c r="AZ103" s="1042" t="s">
        <v>7565</v>
      </c>
      <c r="BA103" s="1042"/>
      <c r="BB103" s="1042"/>
      <c r="BC103" s="1042"/>
      <c r="BD103" s="1042"/>
      <c r="BE103" s="1042"/>
      <c r="BF103" s="1042"/>
      <c r="BG103" s="1042"/>
      <c r="BH103" s="1042"/>
      <c r="BI103" s="1044"/>
    </row>
    <row r="104" spans="1:61" s="350" customFormat="1" ht="19.899999999999999" customHeight="1">
      <c r="A104" s="1026">
        <v>99</v>
      </c>
      <c r="B104" s="285" t="s">
        <v>3342</v>
      </c>
      <c r="C104" s="527" t="s">
        <v>5</v>
      </c>
      <c r="D104" s="528" t="s">
        <v>5</v>
      </c>
      <c r="E104" s="287" t="s">
        <v>188</v>
      </c>
      <c r="F104" s="359" t="s">
        <v>3066</v>
      </c>
      <c r="G104" s="289" t="s">
        <v>3174</v>
      </c>
      <c r="H104" s="352" t="s">
        <v>4379</v>
      </c>
      <c r="I104" s="290">
        <v>31115001</v>
      </c>
      <c r="J104" s="291" t="s">
        <v>94</v>
      </c>
      <c r="K104" s="352"/>
      <c r="L104" s="292" t="s">
        <v>95</v>
      </c>
      <c r="M104" s="293"/>
      <c r="N104" s="292" t="s">
        <v>95</v>
      </c>
      <c r="O104" s="292" t="s">
        <v>95</v>
      </c>
      <c r="P104" s="292" t="s">
        <v>95</v>
      </c>
      <c r="Q104" s="358"/>
      <c r="R104" s="295" t="s">
        <v>199</v>
      </c>
      <c r="S104" s="296">
        <v>42656</v>
      </c>
      <c r="T104" s="297">
        <f t="shared" si="40"/>
        <v>147</v>
      </c>
      <c r="U104" s="298">
        <f t="shared" si="41"/>
        <v>115.5654</v>
      </c>
      <c r="V104" s="298">
        <f t="shared" si="42"/>
        <v>2.5423</v>
      </c>
      <c r="W104" s="299">
        <f t="shared" si="43"/>
        <v>3631.8571428571427</v>
      </c>
      <c r="X104" s="300">
        <f t="shared" si="44"/>
        <v>45</v>
      </c>
      <c r="Y104" s="324">
        <v>7</v>
      </c>
      <c r="Z104" s="324">
        <v>1357</v>
      </c>
      <c r="AA104" s="1043">
        <v>7</v>
      </c>
      <c r="AB104" s="304">
        <v>0</v>
      </c>
      <c r="AC104" s="1043">
        <v>7</v>
      </c>
      <c r="AD104" s="1043">
        <v>7</v>
      </c>
      <c r="AE104" s="469">
        <v>7</v>
      </c>
      <c r="AF104" s="1036" t="s">
        <v>7516</v>
      </c>
      <c r="AG104" s="445" t="s">
        <v>4691</v>
      </c>
      <c r="AH104" s="445" t="s">
        <v>4691</v>
      </c>
      <c r="AI104" s="445" t="s">
        <v>4691</v>
      </c>
      <c r="AJ104" s="1037">
        <v>7</v>
      </c>
      <c r="AK104" s="1036" t="s">
        <v>4703</v>
      </c>
      <c r="AL104" s="445" t="s">
        <v>4691</v>
      </c>
      <c r="AM104" s="445" t="s">
        <v>4691</v>
      </c>
      <c r="AN104" s="445" t="s">
        <v>4691</v>
      </c>
      <c r="AO104" s="445" t="s">
        <v>4691</v>
      </c>
      <c r="AP104" s="445" t="s">
        <v>4691</v>
      </c>
      <c r="AQ104" s="445" t="s">
        <v>4691</v>
      </c>
      <c r="AR104" s="445" t="s">
        <v>4691</v>
      </c>
      <c r="AS104" s="445" t="s">
        <v>4691</v>
      </c>
      <c r="AT104" s="445" t="s">
        <v>4691</v>
      </c>
      <c r="AU104" s="445" t="s">
        <v>4691</v>
      </c>
      <c r="AV104" s="307">
        <f t="shared" si="36"/>
        <v>252</v>
      </c>
      <c r="AW104" s="309">
        <f t="shared" si="37"/>
        <v>176.39999999999998</v>
      </c>
      <c r="AX104" s="309">
        <f t="shared" si="38"/>
        <v>105</v>
      </c>
      <c r="AY104" s="309">
        <f t="shared" si="39"/>
        <v>63</v>
      </c>
      <c r="AZ104" s="1042" t="s">
        <v>7566</v>
      </c>
      <c r="BA104" s="1042"/>
      <c r="BB104" s="1042"/>
      <c r="BC104" s="1042"/>
      <c r="BD104" s="1042"/>
      <c r="BE104" s="1042"/>
      <c r="BF104" s="1042"/>
      <c r="BG104" s="1042"/>
      <c r="BH104" s="1042"/>
      <c r="BI104" s="1044"/>
    </row>
    <row r="105" spans="1:61" s="350" customFormat="1" ht="19.899999999999999" customHeight="1">
      <c r="A105" s="1026">
        <v>100</v>
      </c>
      <c r="B105" s="285" t="s">
        <v>3343</v>
      </c>
      <c r="C105" s="527" t="s">
        <v>5</v>
      </c>
      <c r="D105" s="528" t="s">
        <v>5</v>
      </c>
      <c r="E105" s="287" t="s">
        <v>200</v>
      </c>
      <c r="F105" s="484" t="s">
        <v>3136</v>
      </c>
      <c r="G105" s="530" t="s">
        <v>3137</v>
      </c>
      <c r="H105" s="352" t="s">
        <v>3144</v>
      </c>
      <c r="I105" s="290">
        <v>31142701</v>
      </c>
      <c r="J105" s="362" t="s">
        <v>94</v>
      </c>
      <c r="K105" s="352"/>
      <c r="L105" s="292" t="s">
        <v>95</v>
      </c>
      <c r="M105" s="292" t="s">
        <v>95</v>
      </c>
      <c r="N105" s="293"/>
      <c r="O105" s="292" t="s">
        <v>95</v>
      </c>
      <c r="P105" s="292" t="s">
        <v>95</v>
      </c>
      <c r="Q105" s="1015" t="s">
        <v>5913</v>
      </c>
      <c r="R105" s="295" t="s">
        <v>147</v>
      </c>
      <c r="S105" s="296">
        <v>42567</v>
      </c>
      <c r="T105" s="297">
        <f t="shared" si="40"/>
        <v>34</v>
      </c>
      <c r="U105" s="298">
        <f t="shared" si="41"/>
        <v>265.07249999999999</v>
      </c>
      <c r="V105" s="298">
        <f t="shared" si="42"/>
        <v>5.8171999999999997</v>
      </c>
      <c r="W105" s="299">
        <f t="shared" si="43"/>
        <v>7271.5</v>
      </c>
      <c r="X105" s="300">
        <f t="shared" si="44"/>
        <v>46</v>
      </c>
      <c r="Y105" s="324">
        <v>8</v>
      </c>
      <c r="Z105" s="324">
        <v>840</v>
      </c>
      <c r="AA105" s="1043">
        <v>8</v>
      </c>
      <c r="AB105" s="1043">
        <v>8</v>
      </c>
      <c r="AC105" s="304">
        <v>0</v>
      </c>
      <c r="AD105" s="1043">
        <v>8</v>
      </c>
      <c r="AE105" s="469">
        <v>8</v>
      </c>
      <c r="AF105" s="1036" t="s">
        <v>5971</v>
      </c>
      <c r="AG105" s="445" t="s">
        <v>4691</v>
      </c>
      <c r="AH105" s="445" t="s">
        <v>4691</v>
      </c>
      <c r="AI105" s="445" t="s">
        <v>4691</v>
      </c>
      <c r="AJ105" s="1037">
        <v>8</v>
      </c>
      <c r="AK105" s="1036" t="s">
        <v>4705</v>
      </c>
      <c r="AL105" s="445" t="s">
        <v>4691</v>
      </c>
      <c r="AM105" s="445" t="s">
        <v>4691</v>
      </c>
      <c r="AN105" s="445" t="s">
        <v>4691</v>
      </c>
      <c r="AO105" s="445" t="s">
        <v>4691</v>
      </c>
      <c r="AP105" s="445" t="s">
        <v>4691</v>
      </c>
      <c r="AQ105" s="445" t="s">
        <v>4691</v>
      </c>
      <c r="AR105" s="445" t="s">
        <v>4691</v>
      </c>
      <c r="AS105" s="445" t="s">
        <v>4691</v>
      </c>
      <c r="AT105" s="445">
        <v>1</v>
      </c>
      <c r="AU105" s="445" t="s">
        <v>4734</v>
      </c>
      <c r="AV105" s="307">
        <f t="shared" si="36"/>
        <v>288</v>
      </c>
      <c r="AW105" s="309">
        <f t="shared" si="37"/>
        <v>201.59999999999997</v>
      </c>
      <c r="AX105" s="309">
        <f t="shared" si="38"/>
        <v>120</v>
      </c>
      <c r="AY105" s="309">
        <f t="shared" si="39"/>
        <v>72</v>
      </c>
      <c r="AZ105" s="1042" t="s">
        <v>7567</v>
      </c>
      <c r="BA105" s="1042"/>
      <c r="BB105" s="1042"/>
      <c r="BC105" s="1042"/>
      <c r="BD105" s="1042"/>
      <c r="BE105" s="1042"/>
      <c r="BF105" s="1042"/>
      <c r="BG105" s="1042"/>
      <c r="BH105" s="1042"/>
      <c r="BI105" s="1044"/>
    </row>
    <row r="106" spans="1:61" s="350" customFormat="1" ht="19.899999999999999" customHeight="1">
      <c r="A106" s="1026">
        <v>101</v>
      </c>
      <c r="B106" s="285" t="s">
        <v>3903</v>
      </c>
      <c r="C106" s="484" t="s">
        <v>3901</v>
      </c>
      <c r="D106" s="484" t="s">
        <v>3901</v>
      </c>
      <c r="E106" s="531" t="s">
        <v>189</v>
      </c>
      <c r="F106" s="531" t="s">
        <v>2298</v>
      </c>
      <c r="G106" s="289" t="s">
        <v>3902</v>
      </c>
      <c r="H106" s="367" t="s">
        <v>1148</v>
      </c>
      <c r="I106" s="290">
        <v>31019901</v>
      </c>
      <c r="J106" s="362" t="s">
        <v>94</v>
      </c>
      <c r="K106" s="352"/>
      <c r="L106" s="292" t="s">
        <v>95</v>
      </c>
      <c r="M106" s="292" t="s">
        <v>95</v>
      </c>
      <c r="N106" s="293"/>
      <c r="O106" s="292" t="s">
        <v>95</v>
      </c>
      <c r="P106" s="292" t="s">
        <v>95</v>
      </c>
      <c r="Q106" s="532"/>
      <c r="R106" s="295" t="s">
        <v>199</v>
      </c>
      <c r="S106" s="296">
        <v>42168</v>
      </c>
      <c r="T106" s="297">
        <f t="shared" si="40"/>
        <v>261</v>
      </c>
      <c r="U106" s="298">
        <f t="shared" si="41"/>
        <v>36.83484</v>
      </c>
      <c r="V106" s="298">
        <f t="shared" si="42"/>
        <v>0.96340000000000003</v>
      </c>
      <c r="W106" s="299">
        <f t="shared" si="43"/>
        <v>4817</v>
      </c>
      <c r="X106" s="300">
        <f t="shared" si="44"/>
        <v>38</v>
      </c>
      <c r="Y106" s="324">
        <v>2</v>
      </c>
      <c r="Z106" s="324">
        <v>307</v>
      </c>
      <c r="AA106" s="1043">
        <v>2</v>
      </c>
      <c r="AB106" s="1043">
        <v>2</v>
      </c>
      <c r="AC106" s="304">
        <v>0</v>
      </c>
      <c r="AD106" s="1043">
        <v>2</v>
      </c>
      <c r="AE106" s="469">
        <v>2</v>
      </c>
      <c r="AF106" s="1036" t="s">
        <v>7519</v>
      </c>
      <c r="AG106" s="445" t="s">
        <v>4691</v>
      </c>
      <c r="AH106" s="445" t="s">
        <v>4691</v>
      </c>
      <c r="AI106" s="445" t="s">
        <v>4691</v>
      </c>
      <c r="AJ106" s="1037">
        <v>2</v>
      </c>
      <c r="AK106" s="1036" t="s">
        <v>4735</v>
      </c>
      <c r="AL106" s="445" t="s">
        <v>4691</v>
      </c>
      <c r="AM106" s="445" t="s">
        <v>4691</v>
      </c>
      <c r="AN106" s="445" t="s">
        <v>4691</v>
      </c>
      <c r="AO106" s="445" t="s">
        <v>4691</v>
      </c>
      <c r="AP106" s="445" t="s">
        <v>4691</v>
      </c>
      <c r="AQ106" s="445" t="s">
        <v>4691</v>
      </c>
      <c r="AR106" s="445" t="s">
        <v>4691</v>
      </c>
      <c r="AS106" s="445" t="s">
        <v>4691</v>
      </c>
      <c r="AT106" s="445" t="s">
        <v>4691</v>
      </c>
      <c r="AU106" s="445" t="s">
        <v>4691</v>
      </c>
      <c r="AV106" s="307">
        <f t="shared" si="36"/>
        <v>72</v>
      </c>
      <c r="AW106" s="309">
        <f t="shared" si="37"/>
        <v>50.399999999999991</v>
      </c>
      <c r="AX106" s="309">
        <f t="shared" si="38"/>
        <v>30</v>
      </c>
      <c r="AY106" s="309">
        <f t="shared" si="39"/>
        <v>18</v>
      </c>
      <c r="AZ106" s="1042" t="s">
        <v>7568</v>
      </c>
      <c r="BA106" s="1042"/>
      <c r="BB106" s="1042"/>
      <c r="BC106" s="1042"/>
      <c r="BD106" s="1042"/>
      <c r="BE106" s="1042"/>
      <c r="BF106" s="1042"/>
      <c r="BG106" s="1042"/>
      <c r="BH106" s="1042"/>
      <c r="BI106" s="1044"/>
    </row>
    <row r="107" spans="1:61" s="350" customFormat="1" ht="19.899999999999999" customHeight="1">
      <c r="A107" s="1026">
        <v>102</v>
      </c>
      <c r="B107" s="285" t="s">
        <v>3908</v>
      </c>
      <c r="C107" s="484" t="s">
        <v>3904</v>
      </c>
      <c r="D107" s="484" t="s">
        <v>2417</v>
      </c>
      <c r="E107" s="531" t="s">
        <v>3905</v>
      </c>
      <c r="F107" s="531" t="s">
        <v>3906</v>
      </c>
      <c r="G107" s="289" t="s">
        <v>3907</v>
      </c>
      <c r="H107" s="367" t="s">
        <v>958</v>
      </c>
      <c r="I107" s="290">
        <v>31060202</v>
      </c>
      <c r="J107" s="362" t="s">
        <v>94</v>
      </c>
      <c r="K107" s="352"/>
      <c r="L107" s="292" t="s">
        <v>95</v>
      </c>
      <c r="M107" s="292" t="s">
        <v>95</v>
      </c>
      <c r="N107" s="293"/>
      <c r="O107" s="292" t="s">
        <v>95</v>
      </c>
      <c r="P107" s="292" t="s">
        <v>95</v>
      </c>
      <c r="Q107" s="532"/>
      <c r="R107" s="295" t="s">
        <v>199</v>
      </c>
      <c r="S107" s="296">
        <v>38139</v>
      </c>
      <c r="T107" s="297">
        <f t="shared" si="40"/>
        <v>171</v>
      </c>
      <c r="U107" s="298">
        <f t="shared" si="41"/>
        <v>98.5792</v>
      </c>
      <c r="V107" s="298">
        <f t="shared" si="42"/>
        <v>2.9927000000000001</v>
      </c>
      <c r="W107" s="299">
        <f t="shared" si="43"/>
        <v>9975.6666666666661</v>
      </c>
      <c r="X107" s="300">
        <f t="shared" si="44"/>
        <v>33</v>
      </c>
      <c r="Y107" s="324">
        <v>3</v>
      </c>
      <c r="Z107" s="324">
        <v>574</v>
      </c>
      <c r="AA107" s="1043">
        <v>3</v>
      </c>
      <c r="AB107" s="1043">
        <v>3</v>
      </c>
      <c r="AC107" s="304">
        <v>0</v>
      </c>
      <c r="AD107" s="1043">
        <v>3</v>
      </c>
      <c r="AE107" s="469">
        <v>3</v>
      </c>
      <c r="AF107" s="1036" t="s">
        <v>7529</v>
      </c>
      <c r="AG107" s="445" t="s">
        <v>4691</v>
      </c>
      <c r="AH107" s="445" t="s">
        <v>4691</v>
      </c>
      <c r="AI107" s="445" t="s">
        <v>4691</v>
      </c>
      <c r="AJ107" s="1037">
        <v>3</v>
      </c>
      <c r="AK107" s="1036" t="s">
        <v>4720</v>
      </c>
      <c r="AL107" s="445" t="s">
        <v>4691</v>
      </c>
      <c r="AM107" s="445" t="s">
        <v>4691</v>
      </c>
      <c r="AN107" s="445" t="s">
        <v>4691</v>
      </c>
      <c r="AO107" s="445" t="s">
        <v>4691</v>
      </c>
      <c r="AP107" s="445" t="s">
        <v>4691</v>
      </c>
      <c r="AQ107" s="445" t="s">
        <v>4691</v>
      </c>
      <c r="AR107" s="445" t="s">
        <v>4691</v>
      </c>
      <c r="AS107" s="445" t="s">
        <v>4691</v>
      </c>
      <c r="AT107" s="445" t="s">
        <v>4691</v>
      </c>
      <c r="AU107" s="445" t="s">
        <v>4691</v>
      </c>
      <c r="AV107" s="307">
        <f t="shared" si="36"/>
        <v>108</v>
      </c>
      <c r="AW107" s="309">
        <f t="shared" si="37"/>
        <v>75.599999999999994</v>
      </c>
      <c r="AX107" s="309">
        <f t="shared" si="38"/>
        <v>45</v>
      </c>
      <c r="AY107" s="309">
        <f t="shared" si="39"/>
        <v>26.999999999999996</v>
      </c>
      <c r="AZ107" s="1042" t="s">
        <v>7569</v>
      </c>
      <c r="BA107" s="1042"/>
      <c r="BB107" s="1042"/>
      <c r="BC107" s="1042"/>
      <c r="BD107" s="1042"/>
      <c r="BE107" s="1042"/>
      <c r="BF107" s="1042"/>
      <c r="BG107" s="1042"/>
      <c r="BH107" s="1042"/>
      <c r="BI107" s="1044"/>
    </row>
    <row r="108" spans="1:61" s="350" customFormat="1" ht="19.899999999999999" customHeight="1">
      <c r="A108" s="1026">
        <v>103</v>
      </c>
      <c r="B108" s="285" t="s">
        <v>3911</v>
      </c>
      <c r="C108" s="484" t="s">
        <v>2417</v>
      </c>
      <c r="D108" s="484" t="s">
        <v>2417</v>
      </c>
      <c r="E108" s="531" t="s">
        <v>186</v>
      </c>
      <c r="F108" s="531" t="s">
        <v>3909</v>
      </c>
      <c r="G108" s="289" t="s">
        <v>3910</v>
      </c>
      <c r="H108" s="367" t="s">
        <v>1008</v>
      </c>
      <c r="I108" s="290">
        <v>31091201</v>
      </c>
      <c r="J108" s="362" t="s">
        <v>94</v>
      </c>
      <c r="K108" s="352"/>
      <c r="L108" s="292" t="s">
        <v>95</v>
      </c>
      <c r="M108" s="292" t="s">
        <v>95</v>
      </c>
      <c r="N108" s="293"/>
      <c r="O108" s="292" t="s">
        <v>95</v>
      </c>
      <c r="P108" s="292" t="s">
        <v>95</v>
      </c>
      <c r="Q108" s="532"/>
      <c r="R108" s="295" t="s">
        <v>294</v>
      </c>
      <c r="S108" s="296">
        <v>41593</v>
      </c>
      <c r="T108" s="297">
        <f t="shared" si="40"/>
        <v>165</v>
      </c>
      <c r="U108" s="298">
        <f t="shared" si="41"/>
        <v>102.48411</v>
      </c>
      <c r="V108" s="298">
        <f t="shared" si="42"/>
        <v>2.4380000000000002</v>
      </c>
      <c r="W108" s="299">
        <f t="shared" si="43"/>
        <v>4876</v>
      </c>
      <c r="X108" s="300">
        <f t="shared" si="44"/>
        <v>42</v>
      </c>
      <c r="Y108" s="324">
        <v>5</v>
      </c>
      <c r="Z108" s="324">
        <v>553</v>
      </c>
      <c r="AA108" s="1043">
        <v>5</v>
      </c>
      <c r="AB108" s="1043">
        <v>5</v>
      </c>
      <c r="AC108" s="304">
        <v>0</v>
      </c>
      <c r="AD108" s="1043">
        <v>5</v>
      </c>
      <c r="AE108" s="469">
        <v>5</v>
      </c>
      <c r="AF108" s="1036" t="s">
        <v>7570</v>
      </c>
      <c r="AG108" s="445" t="s">
        <v>4691</v>
      </c>
      <c r="AH108" s="445" t="s">
        <v>4691</v>
      </c>
      <c r="AI108" s="445" t="s">
        <v>4691</v>
      </c>
      <c r="AJ108" s="1037">
        <v>5</v>
      </c>
      <c r="AK108" s="1036" t="s">
        <v>4707</v>
      </c>
      <c r="AL108" s="445" t="s">
        <v>4691</v>
      </c>
      <c r="AM108" s="445" t="s">
        <v>4691</v>
      </c>
      <c r="AN108" s="445" t="s">
        <v>4691</v>
      </c>
      <c r="AO108" s="445" t="s">
        <v>4691</v>
      </c>
      <c r="AP108" s="445" t="s">
        <v>4691</v>
      </c>
      <c r="AQ108" s="445" t="s">
        <v>4691</v>
      </c>
      <c r="AR108" s="445" t="s">
        <v>4691</v>
      </c>
      <c r="AS108" s="445" t="s">
        <v>4691</v>
      </c>
      <c r="AT108" s="445" t="s">
        <v>4691</v>
      </c>
      <c r="AU108" s="445" t="s">
        <v>4691</v>
      </c>
      <c r="AV108" s="307">
        <f t="shared" si="36"/>
        <v>180</v>
      </c>
      <c r="AW108" s="309">
        <f t="shared" si="37"/>
        <v>126</v>
      </c>
      <c r="AX108" s="309">
        <f t="shared" si="38"/>
        <v>75</v>
      </c>
      <c r="AY108" s="309">
        <f t="shared" si="39"/>
        <v>45</v>
      </c>
      <c r="AZ108" s="1042" t="s">
        <v>7571</v>
      </c>
      <c r="BA108" s="1042"/>
      <c r="BB108" s="1042"/>
      <c r="BC108" s="1042"/>
      <c r="BD108" s="1042"/>
      <c r="BE108" s="1042"/>
      <c r="BF108" s="1042"/>
      <c r="BG108" s="1042"/>
      <c r="BH108" s="1042"/>
      <c r="BI108" s="1044"/>
    </row>
    <row r="109" spans="1:61" s="350" customFormat="1" ht="19.899999999999999" customHeight="1">
      <c r="A109" s="1026">
        <v>104</v>
      </c>
      <c r="B109" s="285" t="s">
        <v>3914</v>
      </c>
      <c r="C109" s="484" t="s">
        <v>3904</v>
      </c>
      <c r="D109" s="484" t="s">
        <v>3904</v>
      </c>
      <c r="E109" s="531" t="s">
        <v>252</v>
      </c>
      <c r="F109" s="531" t="s">
        <v>3912</v>
      </c>
      <c r="G109" s="289" t="s">
        <v>3913</v>
      </c>
      <c r="H109" s="367" t="s">
        <v>4380</v>
      </c>
      <c r="I109" s="290">
        <v>31183702</v>
      </c>
      <c r="J109" s="362" t="s">
        <v>94</v>
      </c>
      <c r="K109" s="352"/>
      <c r="L109" s="292" t="s">
        <v>95</v>
      </c>
      <c r="M109" s="293"/>
      <c r="N109" s="292" t="s">
        <v>95</v>
      </c>
      <c r="O109" s="292" t="s">
        <v>95</v>
      </c>
      <c r="P109" s="292" t="s">
        <v>95</v>
      </c>
      <c r="Q109" s="532"/>
      <c r="R109" s="295" t="s">
        <v>199</v>
      </c>
      <c r="S109" s="296">
        <v>42587</v>
      </c>
      <c r="T109" s="297">
        <f t="shared" si="40"/>
        <v>110</v>
      </c>
      <c r="U109" s="298">
        <f t="shared" si="41"/>
        <v>142.59052</v>
      </c>
      <c r="V109" s="298">
        <f t="shared" si="42"/>
        <v>4.0335000000000001</v>
      </c>
      <c r="W109" s="299">
        <f t="shared" si="43"/>
        <v>5762.1428571428569</v>
      </c>
      <c r="X109" s="300">
        <f t="shared" si="44"/>
        <v>35</v>
      </c>
      <c r="Y109" s="324">
        <v>7</v>
      </c>
      <c r="Z109" s="324">
        <v>881</v>
      </c>
      <c r="AA109" s="1043">
        <v>7</v>
      </c>
      <c r="AB109" s="304">
        <v>0</v>
      </c>
      <c r="AC109" s="1043">
        <v>7</v>
      </c>
      <c r="AD109" s="1043">
        <v>7</v>
      </c>
      <c r="AE109" s="469">
        <v>7</v>
      </c>
      <c r="AF109" s="1036" t="s">
        <v>7572</v>
      </c>
      <c r="AG109" s="445" t="s">
        <v>4691</v>
      </c>
      <c r="AH109" s="445" t="s">
        <v>4691</v>
      </c>
      <c r="AI109" s="445" t="s">
        <v>4691</v>
      </c>
      <c r="AJ109" s="1037">
        <v>7</v>
      </c>
      <c r="AK109" s="1036" t="s">
        <v>4700</v>
      </c>
      <c r="AL109" s="445" t="s">
        <v>4691</v>
      </c>
      <c r="AM109" s="445" t="s">
        <v>4691</v>
      </c>
      <c r="AN109" s="445" t="s">
        <v>4691</v>
      </c>
      <c r="AO109" s="445" t="s">
        <v>4691</v>
      </c>
      <c r="AP109" s="445" t="s">
        <v>4691</v>
      </c>
      <c r="AQ109" s="445" t="s">
        <v>4691</v>
      </c>
      <c r="AR109" s="445" t="s">
        <v>4691</v>
      </c>
      <c r="AS109" s="445" t="s">
        <v>4691</v>
      </c>
      <c r="AT109" s="445" t="s">
        <v>4691</v>
      </c>
      <c r="AU109" s="445" t="s">
        <v>4691</v>
      </c>
      <c r="AV109" s="307">
        <f t="shared" si="36"/>
        <v>252</v>
      </c>
      <c r="AW109" s="309">
        <f t="shared" si="37"/>
        <v>176.39999999999998</v>
      </c>
      <c r="AX109" s="309">
        <f t="shared" si="38"/>
        <v>105</v>
      </c>
      <c r="AY109" s="309">
        <f t="shared" si="39"/>
        <v>63</v>
      </c>
      <c r="AZ109" s="1042" t="s">
        <v>7573</v>
      </c>
      <c r="BA109" s="1042"/>
      <c r="BB109" s="1042"/>
      <c r="BC109" s="1042"/>
      <c r="BD109" s="1042"/>
      <c r="BE109" s="1042"/>
      <c r="BF109" s="1042"/>
      <c r="BG109" s="1042"/>
      <c r="BH109" s="1042"/>
      <c r="BI109" s="1044"/>
    </row>
    <row r="110" spans="1:61" s="350" customFormat="1" ht="19.899999999999999" customHeight="1">
      <c r="A110" s="1026">
        <v>105</v>
      </c>
      <c r="B110" s="285" t="s">
        <v>3916</v>
      </c>
      <c r="C110" s="359" t="s">
        <v>3904</v>
      </c>
      <c r="D110" s="359" t="s">
        <v>3904</v>
      </c>
      <c r="E110" s="531" t="s">
        <v>2296</v>
      </c>
      <c r="F110" s="329" t="s">
        <v>1292</v>
      </c>
      <c r="G110" s="289" t="s">
        <v>3915</v>
      </c>
      <c r="H110" s="367" t="s">
        <v>4192</v>
      </c>
      <c r="I110" s="290">
        <v>31194501</v>
      </c>
      <c r="J110" s="362" t="s">
        <v>94</v>
      </c>
      <c r="K110" s="352"/>
      <c r="L110" s="292" t="s">
        <v>95</v>
      </c>
      <c r="M110" s="292" t="s">
        <v>95</v>
      </c>
      <c r="N110" s="293"/>
      <c r="O110" s="292" t="s">
        <v>95</v>
      </c>
      <c r="P110" s="292" t="s">
        <v>95</v>
      </c>
      <c r="Q110" s="532"/>
      <c r="R110" s="295" t="s">
        <v>222</v>
      </c>
      <c r="S110" s="296">
        <v>42335</v>
      </c>
      <c r="T110" s="297">
        <f t="shared" si="40"/>
        <v>164</v>
      </c>
      <c r="U110" s="298">
        <f t="shared" si="41"/>
        <v>103.032</v>
      </c>
      <c r="V110" s="298">
        <f t="shared" si="42"/>
        <v>2.9013</v>
      </c>
      <c r="W110" s="299">
        <f t="shared" si="43"/>
        <v>4835.5</v>
      </c>
      <c r="X110" s="300">
        <f t="shared" si="44"/>
        <v>36</v>
      </c>
      <c r="Y110" s="324">
        <v>6</v>
      </c>
      <c r="Z110" s="324">
        <v>676</v>
      </c>
      <c r="AA110" s="1043">
        <v>6</v>
      </c>
      <c r="AB110" s="1043">
        <v>6</v>
      </c>
      <c r="AC110" s="304">
        <v>0</v>
      </c>
      <c r="AD110" s="1043">
        <v>6</v>
      </c>
      <c r="AE110" s="469">
        <v>6</v>
      </c>
      <c r="AF110" s="1036" t="s">
        <v>5994</v>
      </c>
      <c r="AG110" s="445" t="s">
        <v>4691</v>
      </c>
      <c r="AH110" s="445" t="s">
        <v>4691</v>
      </c>
      <c r="AI110" s="445" t="s">
        <v>4691</v>
      </c>
      <c r="AJ110" s="1037">
        <v>6</v>
      </c>
      <c r="AK110" s="1036" t="s">
        <v>4694</v>
      </c>
      <c r="AL110" s="445" t="s">
        <v>4691</v>
      </c>
      <c r="AM110" s="445" t="s">
        <v>4691</v>
      </c>
      <c r="AN110" s="445" t="s">
        <v>4691</v>
      </c>
      <c r="AO110" s="445" t="s">
        <v>4691</v>
      </c>
      <c r="AP110" s="445" t="s">
        <v>4691</v>
      </c>
      <c r="AQ110" s="445" t="s">
        <v>4691</v>
      </c>
      <c r="AR110" s="445" t="s">
        <v>4691</v>
      </c>
      <c r="AS110" s="445" t="s">
        <v>4691</v>
      </c>
      <c r="AT110" s="445" t="s">
        <v>4691</v>
      </c>
      <c r="AU110" s="445" t="s">
        <v>4691</v>
      </c>
      <c r="AV110" s="307">
        <f t="shared" si="36"/>
        <v>216</v>
      </c>
      <c r="AW110" s="309">
        <f t="shared" si="37"/>
        <v>151.19999999999999</v>
      </c>
      <c r="AX110" s="309">
        <f t="shared" si="38"/>
        <v>90</v>
      </c>
      <c r="AY110" s="309">
        <f t="shared" si="39"/>
        <v>53.999999999999993</v>
      </c>
      <c r="AZ110" s="1042" t="s">
        <v>7574</v>
      </c>
      <c r="BA110" s="1042"/>
      <c r="BB110" s="1042"/>
      <c r="BC110" s="1042"/>
      <c r="BD110" s="1042"/>
      <c r="BE110" s="1042"/>
      <c r="BF110" s="1042"/>
      <c r="BG110" s="1042"/>
      <c r="BH110" s="1042"/>
      <c r="BI110" s="1044"/>
    </row>
    <row r="111" spans="1:61" s="350" customFormat="1" ht="19.899999999999999" customHeight="1">
      <c r="A111" s="1026">
        <v>106</v>
      </c>
      <c r="B111" s="285" t="s">
        <v>3918</v>
      </c>
      <c r="C111" s="359" t="s">
        <v>3904</v>
      </c>
      <c r="D111" s="359" t="s">
        <v>3904</v>
      </c>
      <c r="E111" s="531" t="s">
        <v>206</v>
      </c>
      <c r="F111" s="531" t="s">
        <v>207</v>
      </c>
      <c r="G111" s="289" t="s">
        <v>3917</v>
      </c>
      <c r="H111" s="367" t="s">
        <v>2073</v>
      </c>
      <c r="I111" s="290">
        <v>31074101</v>
      </c>
      <c r="J111" s="362" t="s">
        <v>94</v>
      </c>
      <c r="K111" s="352"/>
      <c r="L111" s="292" t="s">
        <v>95</v>
      </c>
      <c r="M111" s="293"/>
      <c r="N111" s="292" t="s">
        <v>95</v>
      </c>
      <c r="O111" s="292" t="s">
        <v>95</v>
      </c>
      <c r="P111" s="292" t="s">
        <v>95</v>
      </c>
      <c r="Q111" s="532"/>
      <c r="R111" s="295" t="s">
        <v>345</v>
      </c>
      <c r="S111" s="296">
        <v>42405</v>
      </c>
      <c r="T111" s="297">
        <f t="shared" si="40"/>
        <v>67</v>
      </c>
      <c r="U111" s="298">
        <f t="shared" si="41"/>
        <v>203.53639999999999</v>
      </c>
      <c r="V111" s="298">
        <f t="shared" si="42"/>
        <v>5.5180999999999996</v>
      </c>
      <c r="W111" s="299">
        <f t="shared" si="43"/>
        <v>11036.199999999999</v>
      </c>
      <c r="X111" s="300">
        <f t="shared" si="44"/>
        <v>37</v>
      </c>
      <c r="Y111" s="324">
        <v>5</v>
      </c>
      <c r="Z111" s="324">
        <v>783</v>
      </c>
      <c r="AA111" s="1043">
        <v>5</v>
      </c>
      <c r="AB111" s="304">
        <v>0</v>
      </c>
      <c r="AC111" s="1043">
        <v>5</v>
      </c>
      <c r="AD111" s="1043">
        <v>5</v>
      </c>
      <c r="AE111" s="469">
        <v>5</v>
      </c>
      <c r="AF111" s="1036" t="s">
        <v>5993</v>
      </c>
      <c r="AG111" s="445" t="s">
        <v>4691</v>
      </c>
      <c r="AH111" s="445" t="s">
        <v>4691</v>
      </c>
      <c r="AI111" s="445" t="s">
        <v>4691</v>
      </c>
      <c r="AJ111" s="1037">
        <v>5</v>
      </c>
      <c r="AK111" s="1036" t="s">
        <v>4707</v>
      </c>
      <c r="AL111" s="445" t="s">
        <v>4691</v>
      </c>
      <c r="AM111" s="445" t="s">
        <v>4691</v>
      </c>
      <c r="AN111" s="445" t="s">
        <v>4691</v>
      </c>
      <c r="AO111" s="445" t="s">
        <v>4691</v>
      </c>
      <c r="AP111" s="445" t="s">
        <v>4691</v>
      </c>
      <c r="AQ111" s="445" t="s">
        <v>4691</v>
      </c>
      <c r="AR111" s="445" t="s">
        <v>4691</v>
      </c>
      <c r="AS111" s="445" t="s">
        <v>4691</v>
      </c>
      <c r="AT111" s="445" t="s">
        <v>4691</v>
      </c>
      <c r="AU111" s="445" t="s">
        <v>4691</v>
      </c>
      <c r="AV111" s="307">
        <f t="shared" si="36"/>
        <v>180</v>
      </c>
      <c r="AW111" s="309">
        <f t="shared" si="37"/>
        <v>126</v>
      </c>
      <c r="AX111" s="309">
        <f t="shared" si="38"/>
        <v>75</v>
      </c>
      <c r="AY111" s="309">
        <f t="shared" si="39"/>
        <v>45</v>
      </c>
      <c r="AZ111" s="1042" t="s">
        <v>7575</v>
      </c>
      <c r="BA111" s="1042"/>
      <c r="BB111" s="1042"/>
      <c r="BC111" s="1042"/>
      <c r="BD111" s="1042"/>
      <c r="BE111" s="1042"/>
      <c r="BF111" s="1042"/>
      <c r="BG111" s="1042"/>
      <c r="BH111" s="1042"/>
      <c r="BI111" s="1044"/>
    </row>
    <row r="112" spans="1:61" s="350" customFormat="1" ht="19.899999999999999" customHeight="1">
      <c r="A112" s="1026">
        <v>107</v>
      </c>
      <c r="B112" s="285" t="s">
        <v>3921</v>
      </c>
      <c r="C112" s="359" t="s">
        <v>3904</v>
      </c>
      <c r="D112" s="359" t="s">
        <v>3919</v>
      </c>
      <c r="E112" s="531" t="s">
        <v>2296</v>
      </c>
      <c r="F112" s="329" t="s">
        <v>1292</v>
      </c>
      <c r="G112" s="289" t="s">
        <v>3920</v>
      </c>
      <c r="H112" s="367" t="s">
        <v>4193</v>
      </c>
      <c r="I112" s="290">
        <v>31194701</v>
      </c>
      <c r="J112" s="362" t="s">
        <v>94</v>
      </c>
      <c r="K112" s="352"/>
      <c r="L112" s="292" t="s">
        <v>95</v>
      </c>
      <c r="M112" s="293"/>
      <c r="N112" s="292" t="s">
        <v>95</v>
      </c>
      <c r="O112" s="292" t="s">
        <v>95</v>
      </c>
      <c r="P112" s="292" t="s">
        <v>95</v>
      </c>
      <c r="Q112" s="532"/>
      <c r="R112" s="295" t="s">
        <v>96</v>
      </c>
      <c r="S112" s="296">
        <v>42475</v>
      </c>
      <c r="T112" s="297">
        <f t="shared" si="40"/>
        <v>194</v>
      </c>
      <c r="U112" s="298">
        <f t="shared" si="41"/>
        <v>86.867900000000006</v>
      </c>
      <c r="V112" s="298">
        <f t="shared" si="42"/>
        <v>2.3727999999999998</v>
      </c>
      <c r="W112" s="299">
        <f t="shared" si="43"/>
        <v>2965.9999999999995</v>
      </c>
      <c r="X112" s="300">
        <f t="shared" si="44"/>
        <v>37</v>
      </c>
      <c r="Y112" s="324">
        <v>8</v>
      </c>
      <c r="Z112" s="324">
        <v>735</v>
      </c>
      <c r="AA112" s="1043">
        <v>8</v>
      </c>
      <c r="AB112" s="304">
        <v>0</v>
      </c>
      <c r="AC112" s="1043">
        <v>8</v>
      </c>
      <c r="AD112" s="1043">
        <v>8</v>
      </c>
      <c r="AE112" s="469">
        <v>8</v>
      </c>
      <c r="AF112" s="1036" t="s">
        <v>7518</v>
      </c>
      <c r="AG112" s="445" t="s">
        <v>4691</v>
      </c>
      <c r="AH112" s="445" t="s">
        <v>4691</v>
      </c>
      <c r="AI112" s="445" t="s">
        <v>4691</v>
      </c>
      <c r="AJ112" s="1037">
        <v>8</v>
      </c>
      <c r="AK112" s="1036" t="s">
        <v>4705</v>
      </c>
      <c r="AL112" s="445" t="s">
        <v>4691</v>
      </c>
      <c r="AM112" s="445" t="s">
        <v>4691</v>
      </c>
      <c r="AN112" s="445" t="s">
        <v>4691</v>
      </c>
      <c r="AO112" s="445" t="s">
        <v>4691</v>
      </c>
      <c r="AP112" s="445" t="s">
        <v>4691</v>
      </c>
      <c r="AQ112" s="445" t="s">
        <v>4691</v>
      </c>
      <c r="AR112" s="445" t="s">
        <v>4691</v>
      </c>
      <c r="AS112" s="445" t="s">
        <v>4691</v>
      </c>
      <c r="AT112" s="445" t="s">
        <v>4691</v>
      </c>
      <c r="AU112" s="445" t="s">
        <v>4691</v>
      </c>
      <c r="AV112" s="307">
        <f t="shared" si="36"/>
        <v>288</v>
      </c>
      <c r="AW112" s="309">
        <f t="shared" si="37"/>
        <v>201.59999999999997</v>
      </c>
      <c r="AX112" s="309">
        <f t="shared" si="38"/>
        <v>120</v>
      </c>
      <c r="AY112" s="309">
        <f t="shared" si="39"/>
        <v>72</v>
      </c>
      <c r="AZ112" s="1042" t="s">
        <v>7576</v>
      </c>
      <c r="BA112" s="1042"/>
      <c r="BB112" s="1042"/>
      <c r="BC112" s="1042"/>
      <c r="BD112" s="1042"/>
      <c r="BE112" s="1042"/>
      <c r="BF112" s="1042"/>
      <c r="BG112" s="1042"/>
      <c r="BH112" s="1042"/>
      <c r="BI112" s="1044"/>
    </row>
    <row r="113" spans="1:62" s="350" customFormat="1" ht="19.899999999999999" customHeight="1">
      <c r="A113" s="1026">
        <v>108</v>
      </c>
      <c r="B113" s="285" t="s">
        <v>3923</v>
      </c>
      <c r="C113" s="359" t="s">
        <v>3919</v>
      </c>
      <c r="D113" s="359" t="s">
        <v>3904</v>
      </c>
      <c r="E113" s="531" t="s">
        <v>2296</v>
      </c>
      <c r="F113" s="329" t="s">
        <v>1292</v>
      </c>
      <c r="G113" s="289" t="s">
        <v>3922</v>
      </c>
      <c r="H113" s="367" t="s">
        <v>4194</v>
      </c>
      <c r="I113" s="290">
        <v>31194801</v>
      </c>
      <c r="J113" s="362" t="s">
        <v>94</v>
      </c>
      <c r="K113" s="352"/>
      <c r="L113" s="292" t="s">
        <v>95</v>
      </c>
      <c r="M113" s="293"/>
      <c r="N113" s="292" t="s">
        <v>95</v>
      </c>
      <c r="O113" s="292" t="s">
        <v>95</v>
      </c>
      <c r="P113" s="292" t="s">
        <v>95</v>
      </c>
      <c r="Q113" s="532"/>
      <c r="R113" s="295" t="s">
        <v>96</v>
      </c>
      <c r="S113" s="296">
        <v>42497</v>
      </c>
      <c r="T113" s="297">
        <f t="shared" si="40"/>
        <v>209</v>
      </c>
      <c r="U113" s="298">
        <f t="shared" si="41"/>
        <v>77.040000000000006</v>
      </c>
      <c r="V113" s="298">
        <f t="shared" si="42"/>
        <v>2.0933999999999999</v>
      </c>
      <c r="W113" s="299">
        <f t="shared" si="43"/>
        <v>2990.5714285714284</v>
      </c>
      <c r="X113" s="300">
        <f t="shared" si="44"/>
        <v>37</v>
      </c>
      <c r="Y113" s="324">
        <v>7</v>
      </c>
      <c r="Z113" s="324">
        <v>720</v>
      </c>
      <c r="AA113" s="1043">
        <v>7</v>
      </c>
      <c r="AB113" s="304">
        <v>0</v>
      </c>
      <c r="AC113" s="1043">
        <v>7</v>
      </c>
      <c r="AD113" s="1043">
        <v>7</v>
      </c>
      <c r="AE113" s="469">
        <v>7</v>
      </c>
      <c r="AF113" s="1036" t="s">
        <v>6606</v>
      </c>
      <c r="AG113" s="445" t="s">
        <v>4691</v>
      </c>
      <c r="AH113" s="445" t="s">
        <v>4691</v>
      </c>
      <c r="AI113" s="445" t="s">
        <v>4691</v>
      </c>
      <c r="AJ113" s="1037">
        <v>7</v>
      </c>
      <c r="AK113" s="1036" t="s">
        <v>4700</v>
      </c>
      <c r="AL113" s="445" t="s">
        <v>4691</v>
      </c>
      <c r="AM113" s="445" t="s">
        <v>4691</v>
      </c>
      <c r="AN113" s="445" t="s">
        <v>4691</v>
      </c>
      <c r="AO113" s="445" t="s">
        <v>4691</v>
      </c>
      <c r="AP113" s="445" t="s">
        <v>4691</v>
      </c>
      <c r="AQ113" s="445" t="s">
        <v>4691</v>
      </c>
      <c r="AR113" s="445" t="s">
        <v>4691</v>
      </c>
      <c r="AS113" s="445" t="s">
        <v>4691</v>
      </c>
      <c r="AT113" s="445" t="s">
        <v>4691</v>
      </c>
      <c r="AU113" s="445" t="s">
        <v>4691</v>
      </c>
      <c r="AV113" s="307">
        <f t="shared" si="36"/>
        <v>252</v>
      </c>
      <c r="AW113" s="309">
        <f t="shared" si="37"/>
        <v>176.39999999999998</v>
      </c>
      <c r="AX113" s="309">
        <f t="shared" si="38"/>
        <v>105</v>
      </c>
      <c r="AY113" s="309">
        <f t="shared" si="39"/>
        <v>63</v>
      </c>
      <c r="AZ113" s="1042" t="s">
        <v>7577</v>
      </c>
      <c r="BA113" s="1042"/>
      <c r="BB113" s="1042"/>
      <c r="BC113" s="1042"/>
      <c r="BD113" s="1042"/>
      <c r="BE113" s="1042"/>
      <c r="BF113" s="1042"/>
      <c r="BG113" s="1042"/>
      <c r="BH113" s="1042"/>
      <c r="BI113" s="1044"/>
    </row>
    <row r="114" spans="1:62" s="350" customFormat="1" ht="19.899999999999999" customHeight="1">
      <c r="A114" s="1026">
        <v>109</v>
      </c>
      <c r="B114" s="285" t="s">
        <v>3925</v>
      </c>
      <c r="C114" s="359" t="s">
        <v>3919</v>
      </c>
      <c r="D114" s="359" t="s">
        <v>2417</v>
      </c>
      <c r="E114" s="531" t="s">
        <v>217</v>
      </c>
      <c r="F114" s="329" t="s">
        <v>1292</v>
      </c>
      <c r="G114" s="289" t="s">
        <v>3924</v>
      </c>
      <c r="H114" s="367" t="s">
        <v>4195</v>
      </c>
      <c r="I114" s="290">
        <v>31126101</v>
      </c>
      <c r="J114" s="362" t="s">
        <v>94</v>
      </c>
      <c r="K114" s="352"/>
      <c r="L114" s="292" t="s">
        <v>95</v>
      </c>
      <c r="M114" s="292" t="s">
        <v>95</v>
      </c>
      <c r="N114" s="293"/>
      <c r="O114" s="292" t="s">
        <v>95</v>
      </c>
      <c r="P114" s="292" t="s">
        <v>95</v>
      </c>
      <c r="Q114" s="532"/>
      <c r="R114" s="295" t="s">
        <v>199</v>
      </c>
      <c r="S114" s="296">
        <v>41707</v>
      </c>
      <c r="T114" s="297">
        <f t="shared" si="40"/>
        <v>182</v>
      </c>
      <c r="U114" s="298">
        <f t="shared" si="41"/>
        <v>90.9084</v>
      </c>
      <c r="V114" s="298">
        <f t="shared" si="42"/>
        <v>2.4706999999999999</v>
      </c>
      <c r="W114" s="299">
        <f t="shared" si="43"/>
        <v>6176.75</v>
      </c>
      <c r="X114" s="300">
        <f t="shared" si="44"/>
        <v>37</v>
      </c>
      <c r="Y114" s="324">
        <v>4</v>
      </c>
      <c r="Z114" s="324">
        <v>519</v>
      </c>
      <c r="AA114" s="1043">
        <v>4</v>
      </c>
      <c r="AB114" s="1043">
        <v>4</v>
      </c>
      <c r="AC114" s="304">
        <v>0</v>
      </c>
      <c r="AD114" s="1043">
        <v>4</v>
      </c>
      <c r="AE114" s="469">
        <v>4</v>
      </c>
      <c r="AF114" s="1036" t="s">
        <v>5992</v>
      </c>
      <c r="AG114" s="445" t="s">
        <v>4691</v>
      </c>
      <c r="AH114" s="445" t="s">
        <v>4691</v>
      </c>
      <c r="AI114" s="445" t="s">
        <v>4691</v>
      </c>
      <c r="AJ114" s="1037">
        <v>4</v>
      </c>
      <c r="AK114" s="1036" t="s">
        <v>4706</v>
      </c>
      <c r="AL114" s="445" t="s">
        <v>4691</v>
      </c>
      <c r="AM114" s="445" t="s">
        <v>4691</v>
      </c>
      <c r="AN114" s="445" t="s">
        <v>4691</v>
      </c>
      <c r="AO114" s="445" t="s">
        <v>4691</v>
      </c>
      <c r="AP114" s="445" t="s">
        <v>4691</v>
      </c>
      <c r="AQ114" s="445" t="s">
        <v>4691</v>
      </c>
      <c r="AR114" s="445" t="s">
        <v>4691</v>
      </c>
      <c r="AS114" s="445" t="s">
        <v>4691</v>
      </c>
      <c r="AT114" s="445" t="s">
        <v>4691</v>
      </c>
      <c r="AU114" s="445" t="s">
        <v>4691</v>
      </c>
      <c r="AV114" s="307">
        <f t="shared" si="36"/>
        <v>144</v>
      </c>
      <c r="AW114" s="309">
        <f t="shared" si="37"/>
        <v>100.79999999999998</v>
      </c>
      <c r="AX114" s="309">
        <f t="shared" si="38"/>
        <v>60</v>
      </c>
      <c r="AY114" s="309">
        <f t="shared" si="39"/>
        <v>36</v>
      </c>
      <c r="AZ114" s="1042" t="s">
        <v>7578</v>
      </c>
      <c r="BA114" s="1042"/>
      <c r="BB114" s="1042"/>
      <c r="BC114" s="1042"/>
      <c r="BD114" s="1042"/>
      <c r="BE114" s="1042"/>
      <c r="BF114" s="1042"/>
      <c r="BG114" s="1042"/>
      <c r="BH114" s="1042"/>
      <c r="BI114" s="1044"/>
    </row>
    <row r="115" spans="1:62" s="350" customFormat="1" ht="19.899999999999999" customHeight="1">
      <c r="A115" s="1026">
        <v>110</v>
      </c>
      <c r="B115" s="285" t="s">
        <v>3927</v>
      </c>
      <c r="C115" s="359" t="s">
        <v>3919</v>
      </c>
      <c r="D115" s="359" t="s">
        <v>3919</v>
      </c>
      <c r="E115" s="531" t="s">
        <v>2296</v>
      </c>
      <c r="F115" s="329" t="s">
        <v>1292</v>
      </c>
      <c r="G115" s="289" t="s">
        <v>3926</v>
      </c>
      <c r="H115" s="367" t="s">
        <v>4196</v>
      </c>
      <c r="I115" s="290">
        <v>31194901</v>
      </c>
      <c r="J115" s="362" t="s">
        <v>94</v>
      </c>
      <c r="K115" s="352"/>
      <c r="L115" s="292" t="s">
        <v>95</v>
      </c>
      <c r="M115" s="293"/>
      <c r="N115" s="292" t="s">
        <v>95</v>
      </c>
      <c r="O115" s="292" t="s">
        <v>95</v>
      </c>
      <c r="P115" s="292" t="s">
        <v>95</v>
      </c>
      <c r="Q115" s="532"/>
      <c r="R115" s="295" t="s">
        <v>199</v>
      </c>
      <c r="S115" s="296">
        <v>42592</v>
      </c>
      <c r="T115" s="297">
        <f t="shared" si="40"/>
        <v>154</v>
      </c>
      <c r="U115" s="298">
        <f t="shared" si="41"/>
        <v>110.58329999999999</v>
      </c>
      <c r="V115" s="298">
        <f t="shared" si="42"/>
        <v>2.9937</v>
      </c>
      <c r="W115" s="299">
        <f t="shared" si="43"/>
        <v>4989.5</v>
      </c>
      <c r="X115" s="300">
        <f t="shared" si="44"/>
        <v>37</v>
      </c>
      <c r="Y115" s="324">
        <v>6</v>
      </c>
      <c r="Z115" s="324">
        <v>783</v>
      </c>
      <c r="AA115" s="1043">
        <v>6</v>
      </c>
      <c r="AB115" s="304">
        <v>0</v>
      </c>
      <c r="AC115" s="1043">
        <v>6</v>
      </c>
      <c r="AD115" s="1043">
        <v>6</v>
      </c>
      <c r="AE115" s="469">
        <v>6</v>
      </c>
      <c r="AF115" s="1036" t="s">
        <v>7521</v>
      </c>
      <c r="AG115" s="445" t="s">
        <v>4691</v>
      </c>
      <c r="AH115" s="445" t="s">
        <v>4691</v>
      </c>
      <c r="AI115" s="445" t="s">
        <v>4691</v>
      </c>
      <c r="AJ115" s="1037">
        <v>6</v>
      </c>
      <c r="AK115" s="1036" t="s">
        <v>4694</v>
      </c>
      <c r="AL115" s="445" t="s">
        <v>4691</v>
      </c>
      <c r="AM115" s="445" t="s">
        <v>4691</v>
      </c>
      <c r="AN115" s="445" t="s">
        <v>4691</v>
      </c>
      <c r="AO115" s="445" t="s">
        <v>4691</v>
      </c>
      <c r="AP115" s="445" t="s">
        <v>4691</v>
      </c>
      <c r="AQ115" s="445" t="s">
        <v>4691</v>
      </c>
      <c r="AR115" s="445" t="s">
        <v>4691</v>
      </c>
      <c r="AS115" s="445" t="s">
        <v>4691</v>
      </c>
      <c r="AT115" s="445" t="s">
        <v>4691</v>
      </c>
      <c r="AU115" s="445" t="s">
        <v>4691</v>
      </c>
      <c r="AV115" s="307">
        <f t="shared" si="36"/>
        <v>216</v>
      </c>
      <c r="AW115" s="309">
        <f t="shared" si="37"/>
        <v>151.19999999999999</v>
      </c>
      <c r="AX115" s="309">
        <f t="shared" si="38"/>
        <v>90</v>
      </c>
      <c r="AY115" s="309">
        <f t="shared" si="39"/>
        <v>53.999999999999993</v>
      </c>
      <c r="AZ115" s="1042" t="s">
        <v>7579</v>
      </c>
      <c r="BA115" s="1042"/>
      <c r="BB115" s="1042"/>
      <c r="BC115" s="1042"/>
      <c r="BD115" s="1042"/>
      <c r="BE115" s="1042"/>
      <c r="BF115" s="1042"/>
      <c r="BG115" s="1042"/>
      <c r="BH115" s="1042"/>
      <c r="BI115" s="1044"/>
    </row>
    <row r="116" spans="1:62" s="350" customFormat="1" ht="19.899999999999999" customHeight="1">
      <c r="A116" s="1026">
        <v>111</v>
      </c>
      <c r="B116" s="285" t="s">
        <v>3929</v>
      </c>
      <c r="C116" s="359" t="s">
        <v>3919</v>
      </c>
      <c r="D116" s="359" t="s">
        <v>3919</v>
      </c>
      <c r="E116" s="531" t="s">
        <v>217</v>
      </c>
      <c r="F116" s="329" t="s">
        <v>1292</v>
      </c>
      <c r="G116" s="289" t="s">
        <v>3928</v>
      </c>
      <c r="H116" s="367" t="s">
        <v>4197</v>
      </c>
      <c r="I116" s="290">
        <v>31127401</v>
      </c>
      <c r="J116" s="362" t="s">
        <v>94</v>
      </c>
      <c r="K116" s="352"/>
      <c r="L116" s="292" t="s">
        <v>95</v>
      </c>
      <c r="M116" s="292" t="s">
        <v>95</v>
      </c>
      <c r="N116" s="293"/>
      <c r="O116" s="292" t="s">
        <v>95</v>
      </c>
      <c r="P116" s="292" t="s">
        <v>95</v>
      </c>
      <c r="Q116" s="532"/>
      <c r="R116" s="295" t="s">
        <v>147</v>
      </c>
      <c r="S116" s="296">
        <v>42356</v>
      </c>
      <c r="T116" s="297">
        <f t="shared" si="40"/>
        <v>45</v>
      </c>
      <c r="U116" s="298">
        <f t="shared" si="41"/>
        <v>237.00630000000001</v>
      </c>
      <c r="V116" s="298">
        <f t="shared" si="42"/>
        <v>5.8573000000000004</v>
      </c>
      <c r="W116" s="299">
        <f t="shared" si="43"/>
        <v>7321.6250000000009</v>
      </c>
      <c r="X116" s="300">
        <f t="shared" si="44"/>
        <v>40</v>
      </c>
      <c r="Y116" s="324">
        <v>8</v>
      </c>
      <c r="Z116" s="324">
        <v>1293</v>
      </c>
      <c r="AA116" s="1043">
        <v>8</v>
      </c>
      <c r="AB116" s="1043">
        <v>8</v>
      </c>
      <c r="AC116" s="304">
        <v>0</v>
      </c>
      <c r="AD116" s="1043">
        <v>8</v>
      </c>
      <c r="AE116" s="469">
        <v>8</v>
      </c>
      <c r="AF116" s="1036" t="s">
        <v>5971</v>
      </c>
      <c r="AG116" s="445" t="s">
        <v>4691</v>
      </c>
      <c r="AH116" s="445" t="s">
        <v>4691</v>
      </c>
      <c r="AI116" s="445" t="s">
        <v>4691</v>
      </c>
      <c r="AJ116" s="1037">
        <v>8</v>
      </c>
      <c r="AK116" s="1036" t="s">
        <v>4705</v>
      </c>
      <c r="AL116" s="445" t="s">
        <v>4691</v>
      </c>
      <c r="AM116" s="445" t="s">
        <v>4691</v>
      </c>
      <c r="AN116" s="445" t="s">
        <v>4691</v>
      </c>
      <c r="AO116" s="445" t="s">
        <v>4691</v>
      </c>
      <c r="AP116" s="445" t="s">
        <v>4691</v>
      </c>
      <c r="AQ116" s="445" t="s">
        <v>4691</v>
      </c>
      <c r="AR116" s="445" t="s">
        <v>4691</v>
      </c>
      <c r="AS116" s="445" t="s">
        <v>4691</v>
      </c>
      <c r="AT116" s="445" t="s">
        <v>4691</v>
      </c>
      <c r="AU116" s="445" t="s">
        <v>4691</v>
      </c>
      <c r="AV116" s="307">
        <f t="shared" si="36"/>
        <v>288</v>
      </c>
      <c r="AW116" s="309">
        <f t="shared" si="37"/>
        <v>201.59999999999997</v>
      </c>
      <c r="AX116" s="309">
        <f t="shared" si="38"/>
        <v>120</v>
      </c>
      <c r="AY116" s="309">
        <f t="shared" si="39"/>
        <v>72</v>
      </c>
      <c r="AZ116" s="1042" t="s">
        <v>7580</v>
      </c>
      <c r="BA116" s="1042"/>
      <c r="BB116" s="1042"/>
      <c r="BC116" s="1042"/>
      <c r="BD116" s="1042"/>
      <c r="BE116" s="1042"/>
      <c r="BF116" s="1042"/>
      <c r="BG116" s="1042"/>
      <c r="BH116" s="1042"/>
      <c r="BI116" s="1044"/>
    </row>
    <row r="117" spans="1:62" s="354" customFormat="1" ht="19.899999999999999" customHeight="1">
      <c r="A117" s="1026">
        <v>112</v>
      </c>
      <c r="B117" s="285" t="s">
        <v>3931</v>
      </c>
      <c r="C117" s="359" t="s">
        <v>3919</v>
      </c>
      <c r="D117" s="359" t="s">
        <v>3919</v>
      </c>
      <c r="E117" s="531" t="s">
        <v>217</v>
      </c>
      <c r="F117" s="329" t="s">
        <v>1292</v>
      </c>
      <c r="G117" s="289" t="s">
        <v>3930</v>
      </c>
      <c r="H117" s="367" t="s">
        <v>4198</v>
      </c>
      <c r="I117" s="290">
        <v>31127201</v>
      </c>
      <c r="J117" s="362" t="s">
        <v>94</v>
      </c>
      <c r="K117" s="352"/>
      <c r="L117" s="292" t="s">
        <v>95</v>
      </c>
      <c r="M117" s="293"/>
      <c r="N117" s="292" t="s">
        <v>95</v>
      </c>
      <c r="O117" s="292" t="s">
        <v>95</v>
      </c>
      <c r="P117" s="292" t="s">
        <v>95</v>
      </c>
      <c r="Q117" s="532"/>
      <c r="R117" s="295" t="s">
        <v>115</v>
      </c>
      <c r="S117" s="296">
        <v>42319</v>
      </c>
      <c r="T117" s="297">
        <f t="shared" si="40"/>
        <v>144</v>
      </c>
      <c r="U117" s="298">
        <f t="shared" si="41"/>
        <v>118.22490000000001</v>
      </c>
      <c r="V117" s="298">
        <f t="shared" si="42"/>
        <v>3.1608000000000001</v>
      </c>
      <c r="W117" s="299">
        <f t="shared" si="43"/>
        <v>5268</v>
      </c>
      <c r="X117" s="300">
        <f t="shared" si="44"/>
        <v>37</v>
      </c>
      <c r="Y117" s="324">
        <v>6</v>
      </c>
      <c r="Z117" s="324">
        <v>549</v>
      </c>
      <c r="AA117" s="1043">
        <v>6</v>
      </c>
      <c r="AB117" s="304">
        <v>0</v>
      </c>
      <c r="AC117" s="1043">
        <v>6</v>
      </c>
      <c r="AD117" s="1043">
        <v>6</v>
      </c>
      <c r="AE117" s="469">
        <v>6</v>
      </c>
      <c r="AF117" s="1036" t="s">
        <v>5994</v>
      </c>
      <c r="AG117" s="445" t="s">
        <v>4691</v>
      </c>
      <c r="AH117" s="445" t="s">
        <v>4691</v>
      </c>
      <c r="AI117" s="445" t="s">
        <v>4691</v>
      </c>
      <c r="AJ117" s="1037">
        <v>6</v>
      </c>
      <c r="AK117" s="1036" t="s">
        <v>4694</v>
      </c>
      <c r="AL117" s="445" t="s">
        <v>4691</v>
      </c>
      <c r="AM117" s="445" t="s">
        <v>4691</v>
      </c>
      <c r="AN117" s="445" t="s">
        <v>4691</v>
      </c>
      <c r="AO117" s="445" t="s">
        <v>4691</v>
      </c>
      <c r="AP117" s="445" t="s">
        <v>4691</v>
      </c>
      <c r="AQ117" s="445" t="s">
        <v>4691</v>
      </c>
      <c r="AR117" s="445" t="s">
        <v>4691</v>
      </c>
      <c r="AS117" s="445" t="s">
        <v>4691</v>
      </c>
      <c r="AT117" s="445" t="s">
        <v>4691</v>
      </c>
      <c r="AU117" s="445" t="s">
        <v>4691</v>
      </c>
      <c r="AV117" s="307">
        <f t="shared" si="36"/>
        <v>216</v>
      </c>
      <c r="AW117" s="309">
        <f t="shared" si="37"/>
        <v>151.19999999999999</v>
      </c>
      <c r="AX117" s="309">
        <f t="shared" si="38"/>
        <v>90</v>
      </c>
      <c r="AY117" s="309">
        <f t="shared" si="39"/>
        <v>53.999999999999993</v>
      </c>
      <c r="AZ117" s="1042" t="s">
        <v>7581</v>
      </c>
      <c r="BA117" s="1042"/>
      <c r="BB117" s="1042"/>
      <c r="BC117" s="1042"/>
      <c r="BD117" s="1042"/>
      <c r="BE117" s="1042"/>
      <c r="BF117" s="1042"/>
      <c r="BG117" s="1042"/>
      <c r="BH117" s="1042"/>
      <c r="BI117" s="1044"/>
    </row>
    <row r="118" spans="1:62" s="350" customFormat="1" ht="19.899999999999999" customHeight="1">
      <c r="A118" s="1026">
        <v>113</v>
      </c>
      <c r="B118" s="285" t="s">
        <v>3933</v>
      </c>
      <c r="C118" s="359" t="s">
        <v>2417</v>
      </c>
      <c r="D118" s="359" t="s">
        <v>3904</v>
      </c>
      <c r="E118" s="531" t="s">
        <v>186</v>
      </c>
      <c r="F118" s="531" t="s">
        <v>3909</v>
      </c>
      <c r="G118" s="289" t="s">
        <v>3932</v>
      </c>
      <c r="H118" s="367" t="s">
        <v>4534</v>
      </c>
      <c r="I118" s="290">
        <v>31092701</v>
      </c>
      <c r="J118" s="362" t="s">
        <v>94</v>
      </c>
      <c r="K118" s="352"/>
      <c r="L118" s="292" t="s">
        <v>95</v>
      </c>
      <c r="M118" s="293"/>
      <c r="N118" s="292" t="s">
        <v>95</v>
      </c>
      <c r="O118" s="292" t="s">
        <v>95</v>
      </c>
      <c r="P118" s="292" t="s">
        <v>95</v>
      </c>
      <c r="Q118" s="532"/>
      <c r="R118" s="295" t="s">
        <v>3050</v>
      </c>
      <c r="S118" s="296">
        <v>42644</v>
      </c>
      <c r="T118" s="297">
        <f t="shared" si="40"/>
        <v>195</v>
      </c>
      <c r="U118" s="298">
        <f t="shared" si="41"/>
        <v>85.883499999999998</v>
      </c>
      <c r="V118" s="298">
        <f t="shared" si="42"/>
        <v>2.1442999999999999</v>
      </c>
      <c r="W118" s="299">
        <f t="shared" si="43"/>
        <v>3573.8333333333335</v>
      </c>
      <c r="X118" s="300">
        <f t="shared" si="44"/>
        <v>40</v>
      </c>
      <c r="Y118" s="324">
        <v>6</v>
      </c>
      <c r="Z118" s="324">
        <v>489</v>
      </c>
      <c r="AA118" s="1043">
        <v>6</v>
      </c>
      <c r="AB118" s="304">
        <v>0</v>
      </c>
      <c r="AC118" s="1043">
        <v>6</v>
      </c>
      <c r="AD118" s="1043">
        <v>6</v>
      </c>
      <c r="AE118" s="469">
        <v>6</v>
      </c>
      <c r="AF118" s="1036" t="s">
        <v>5994</v>
      </c>
      <c r="AG118" s="445" t="s">
        <v>4691</v>
      </c>
      <c r="AH118" s="445" t="s">
        <v>4691</v>
      </c>
      <c r="AI118" s="445" t="s">
        <v>4691</v>
      </c>
      <c r="AJ118" s="1037">
        <v>6</v>
      </c>
      <c r="AK118" s="1036" t="s">
        <v>4694</v>
      </c>
      <c r="AL118" s="445" t="s">
        <v>4691</v>
      </c>
      <c r="AM118" s="445" t="s">
        <v>4691</v>
      </c>
      <c r="AN118" s="445" t="s">
        <v>4691</v>
      </c>
      <c r="AO118" s="445" t="s">
        <v>4691</v>
      </c>
      <c r="AP118" s="445" t="s">
        <v>4691</v>
      </c>
      <c r="AQ118" s="445" t="s">
        <v>4691</v>
      </c>
      <c r="AR118" s="445" t="s">
        <v>4691</v>
      </c>
      <c r="AS118" s="445" t="s">
        <v>4691</v>
      </c>
      <c r="AT118" s="445" t="s">
        <v>4691</v>
      </c>
      <c r="AU118" s="445" t="s">
        <v>4691</v>
      </c>
      <c r="AV118" s="307">
        <f t="shared" si="36"/>
        <v>216</v>
      </c>
      <c r="AW118" s="309">
        <f t="shared" si="37"/>
        <v>151.19999999999999</v>
      </c>
      <c r="AX118" s="309">
        <f t="shared" si="38"/>
        <v>90</v>
      </c>
      <c r="AY118" s="309">
        <f t="shared" si="39"/>
        <v>53.999999999999993</v>
      </c>
      <c r="AZ118" s="1042" t="s">
        <v>7582</v>
      </c>
      <c r="BA118" s="1042"/>
      <c r="BB118" s="1042"/>
      <c r="BC118" s="1042"/>
      <c r="BD118" s="1042"/>
      <c r="BE118" s="1042"/>
      <c r="BF118" s="1042"/>
      <c r="BG118" s="1042"/>
      <c r="BH118" s="1042"/>
      <c r="BI118" s="1044"/>
    </row>
    <row r="119" spans="1:62" s="350" customFormat="1" ht="19.899999999999999" customHeight="1">
      <c r="A119" s="1026">
        <v>114</v>
      </c>
      <c r="B119" s="285" t="s">
        <v>3935</v>
      </c>
      <c r="C119" s="359" t="s">
        <v>2417</v>
      </c>
      <c r="D119" s="359" t="s">
        <v>3919</v>
      </c>
      <c r="E119" s="531" t="s">
        <v>217</v>
      </c>
      <c r="F119" s="329" t="s">
        <v>1292</v>
      </c>
      <c r="G119" s="289" t="s">
        <v>3934</v>
      </c>
      <c r="H119" s="367" t="s">
        <v>4199</v>
      </c>
      <c r="I119" s="290">
        <v>31128201</v>
      </c>
      <c r="J119" s="362" t="s">
        <v>94</v>
      </c>
      <c r="K119" s="352"/>
      <c r="L119" s="292" t="s">
        <v>95</v>
      </c>
      <c r="M119" s="293"/>
      <c r="N119" s="292" t="s">
        <v>95</v>
      </c>
      <c r="O119" s="292" t="s">
        <v>95</v>
      </c>
      <c r="P119" s="292" t="s">
        <v>95</v>
      </c>
      <c r="Q119" s="532"/>
      <c r="R119" s="295" t="s">
        <v>222</v>
      </c>
      <c r="S119" s="296">
        <v>42702</v>
      </c>
      <c r="T119" s="297">
        <f t="shared" si="40"/>
        <v>16</v>
      </c>
      <c r="U119" s="298">
        <f t="shared" si="41"/>
        <v>321.37700000000001</v>
      </c>
      <c r="V119" s="298">
        <f t="shared" si="42"/>
        <v>6.3971999999999998</v>
      </c>
      <c r="W119" s="299">
        <f t="shared" si="43"/>
        <v>7996.5</v>
      </c>
      <c r="X119" s="300">
        <f t="shared" si="44"/>
        <v>50</v>
      </c>
      <c r="Y119" s="324">
        <v>8</v>
      </c>
      <c r="Z119" s="324">
        <v>1658</v>
      </c>
      <c r="AA119" s="1043">
        <v>8</v>
      </c>
      <c r="AB119" s="304">
        <v>0</v>
      </c>
      <c r="AC119" s="1043">
        <v>8</v>
      </c>
      <c r="AD119" s="1043">
        <v>8</v>
      </c>
      <c r="AE119" s="469">
        <v>8</v>
      </c>
      <c r="AF119" s="1036" t="s">
        <v>5971</v>
      </c>
      <c r="AG119" s="445" t="s">
        <v>4691</v>
      </c>
      <c r="AH119" s="445" t="s">
        <v>4691</v>
      </c>
      <c r="AI119" s="445" t="s">
        <v>4691</v>
      </c>
      <c r="AJ119" s="1037">
        <v>8</v>
      </c>
      <c r="AK119" s="1036" t="s">
        <v>4705</v>
      </c>
      <c r="AL119" s="445" t="s">
        <v>4691</v>
      </c>
      <c r="AM119" s="445" t="s">
        <v>4691</v>
      </c>
      <c r="AN119" s="445" t="s">
        <v>4691</v>
      </c>
      <c r="AO119" s="445" t="s">
        <v>4691</v>
      </c>
      <c r="AP119" s="445" t="s">
        <v>4691</v>
      </c>
      <c r="AQ119" s="445" t="s">
        <v>4691</v>
      </c>
      <c r="AR119" s="445" t="s">
        <v>4691</v>
      </c>
      <c r="AS119" s="445" t="s">
        <v>4691</v>
      </c>
      <c r="AT119" s="445" t="s">
        <v>4691</v>
      </c>
      <c r="AU119" s="445" t="s">
        <v>4691</v>
      </c>
      <c r="AV119" s="307">
        <f t="shared" si="36"/>
        <v>288</v>
      </c>
      <c r="AW119" s="309">
        <f t="shared" si="37"/>
        <v>201.59999999999997</v>
      </c>
      <c r="AX119" s="309">
        <f t="shared" si="38"/>
        <v>120</v>
      </c>
      <c r="AY119" s="309">
        <f t="shared" si="39"/>
        <v>72</v>
      </c>
      <c r="AZ119" s="1042" t="s">
        <v>7583</v>
      </c>
      <c r="BA119" s="1042"/>
      <c r="BB119" s="1042"/>
      <c r="BC119" s="1042"/>
      <c r="BD119" s="1042"/>
      <c r="BE119" s="1042"/>
      <c r="BF119" s="1042"/>
      <c r="BG119" s="1042"/>
      <c r="BH119" s="1042"/>
      <c r="BI119" s="1044"/>
    </row>
    <row r="120" spans="1:62" s="350" customFormat="1" ht="19.899999999999999" customHeight="1">
      <c r="A120" s="1026">
        <v>115</v>
      </c>
      <c r="B120" s="285" t="s">
        <v>3938</v>
      </c>
      <c r="C120" s="359" t="s">
        <v>3919</v>
      </c>
      <c r="D120" s="359" t="s">
        <v>3936</v>
      </c>
      <c r="E120" s="531" t="s">
        <v>217</v>
      </c>
      <c r="F120" s="329" t="s">
        <v>1292</v>
      </c>
      <c r="G120" s="289" t="s">
        <v>3937</v>
      </c>
      <c r="H120" s="367" t="s">
        <v>4503</v>
      </c>
      <c r="I120" s="290">
        <v>31128301</v>
      </c>
      <c r="J120" s="362" t="s">
        <v>94</v>
      </c>
      <c r="K120" s="352"/>
      <c r="L120" s="292" t="s">
        <v>95</v>
      </c>
      <c r="M120" s="292" t="s">
        <v>95</v>
      </c>
      <c r="N120" s="293"/>
      <c r="O120" s="292" t="s">
        <v>95</v>
      </c>
      <c r="P120" s="292" t="s">
        <v>95</v>
      </c>
      <c r="Q120" s="532"/>
      <c r="R120" s="295" t="s">
        <v>115</v>
      </c>
      <c r="S120" s="296">
        <v>42708</v>
      </c>
      <c r="T120" s="297">
        <f t="shared" si="40"/>
        <v>56</v>
      </c>
      <c r="U120" s="298">
        <f t="shared" si="41"/>
        <v>222.01900000000001</v>
      </c>
      <c r="V120" s="298">
        <f t="shared" si="42"/>
        <v>5.6391999999999998</v>
      </c>
      <c r="W120" s="299">
        <f t="shared" si="43"/>
        <v>9398.6666666666661</v>
      </c>
      <c r="X120" s="300">
        <f t="shared" si="44"/>
        <v>39</v>
      </c>
      <c r="Y120" s="324">
        <v>6</v>
      </c>
      <c r="Z120" s="324">
        <v>869</v>
      </c>
      <c r="AA120" s="1043">
        <v>6</v>
      </c>
      <c r="AB120" s="1043">
        <v>6</v>
      </c>
      <c r="AC120" s="304">
        <v>0</v>
      </c>
      <c r="AD120" s="1043">
        <v>6</v>
      </c>
      <c r="AE120" s="469">
        <v>6</v>
      </c>
      <c r="AF120" s="1036" t="s">
        <v>5994</v>
      </c>
      <c r="AG120" s="445" t="s">
        <v>4691</v>
      </c>
      <c r="AH120" s="445" t="s">
        <v>4691</v>
      </c>
      <c r="AI120" s="445" t="s">
        <v>4691</v>
      </c>
      <c r="AJ120" s="1037">
        <v>6</v>
      </c>
      <c r="AK120" s="1036" t="s">
        <v>4694</v>
      </c>
      <c r="AL120" s="445" t="s">
        <v>4691</v>
      </c>
      <c r="AM120" s="445" t="s">
        <v>4691</v>
      </c>
      <c r="AN120" s="445" t="s">
        <v>4691</v>
      </c>
      <c r="AO120" s="445" t="s">
        <v>4691</v>
      </c>
      <c r="AP120" s="445" t="s">
        <v>4691</v>
      </c>
      <c r="AQ120" s="445" t="s">
        <v>4691</v>
      </c>
      <c r="AR120" s="445" t="s">
        <v>4691</v>
      </c>
      <c r="AS120" s="445" t="s">
        <v>4691</v>
      </c>
      <c r="AT120" s="445" t="s">
        <v>4691</v>
      </c>
      <c r="AU120" s="445" t="s">
        <v>4691</v>
      </c>
      <c r="AV120" s="307">
        <f t="shared" si="36"/>
        <v>216</v>
      </c>
      <c r="AW120" s="309">
        <f t="shared" si="37"/>
        <v>151.19999999999999</v>
      </c>
      <c r="AX120" s="309">
        <f t="shared" si="38"/>
        <v>90</v>
      </c>
      <c r="AY120" s="309">
        <f t="shared" si="39"/>
        <v>53.999999999999993</v>
      </c>
      <c r="AZ120" s="1042" t="s">
        <v>7584</v>
      </c>
      <c r="BA120" s="1042"/>
      <c r="BB120" s="1042"/>
      <c r="BC120" s="1042"/>
      <c r="BD120" s="1042"/>
      <c r="BE120" s="1042"/>
      <c r="BF120" s="1042"/>
      <c r="BG120" s="1042"/>
      <c r="BH120" s="1042"/>
      <c r="BI120" s="1044"/>
    </row>
    <row r="121" spans="1:62" s="350" customFormat="1" ht="19.899999999999999" customHeight="1">
      <c r="A121" s="1026">
        <v>116</v>
      </c>
      <c r="B121" s="285" t="s">
        <v>3940</v>
      </c>
      <c r="C121" s="359" t="s">
        <v>3919</v>
      </c>
      <c r="D121" s="359" t="s">
        <v>3919</v>
      </c>
      <c r="E121" s="531" t="s">
        <v>240</v>
      </c>
      <c r="F121" s="329" t="s">
        <v>1292</v>
      </c>
      <c r="G121" s="289" t="s">
        <v>3939</v>
      </c>
      <c r="H121" s="367" t="s">
        <v>4381</v>
      </c>
      <c r="I121" s="290">
        <v>31172901</v>
      </c>
      <c r="J121" s="362" t="s">
        <v>94</v>
      </c>
      <c r="K121" s="352"/>
      <c r="L121" s="292" t="s">
        <v>95</v>
      </c>
      <c r="M121" s="293"/>
      <c r="N121" s="292" t="s">
        <v>95</v>
      </c>
      <c r="O121" s="292" t="s">
        <v>95</v>
      </c>
      <c r="P121" s="292" t="s">
        <v>95</v>
      </c>
      <c r="Q121" s="532"/>
      <c r="R121" s="295" t="s">
        <v>5528</v>
      </c>
      <c r="S121" s="296">
        <v>42278</v>
      </c>
      <c r="T121" s="297">
        <f t="shared" si="40"/>
        <v>138</v>
      </c>
      <c r="U121" s="298">
        <f t="shared" si="41"/>
        <v>122.3356</v>
      </c>
      <c r="V121" s="298">
        <f t="shared" si="42"/>
        <v>3.1924999999999999</v>
      </c>
      <c r="W121" s="299">
        <f t="shared" si="43"/>
        <v>7981.25</v>
      </c>
      <c r="X121" s="300">
        <f t="shared" si="44"/>
        <v>38</v>
      </c>
      <c r="Y121" s="324">
        <v>4</v>
      </c>
      <c r="Z121" s="324">
        <v>719</v>
      </c>
      <c r="AA121" s="1043">
        <v>4</v>
      </c>
      <c r="AB121" s="304">
        <v>0</v>
      </c>
      <c r="AC121" s="1043">
        <v>4</v>
      </c>
      <c r="AD121" s="1043">
        <v>4</v>
      </c>
      <c r="AE121" s="469">
        <v>4</v>
      </c>
      <c r="AF121" s="1036" t="s">
        <v>7585</v>
      </c>
      <c r="AG121" s="445" t="s">
        <v>4691</v>
      </c>
      <c r="AH121" s="445" t="s">
        <v>4691</v>
      </c>
      <c r="AI121" s="445" t="s">
        <v>4691</v>
      </c>
      <c r="AJ121" s="1037">
        <v>4</v>
      </c>
      <c r="AK121" s="1036" t="s">
        <v>4706</v>
      </c>
      <c r="AL121" s="445" t="s">
        <v>4691</v>
      </c>
      <c r="AM121" s="445" t="s">
        <v>4691</v>
      </c>
      <c r="AN121" s="445" t="s">
        <v>4691</v>
      </c>
      <c r="AO121" s="445" t="s">
        <v>4691</v>
      </c>
      <c r="AP121" s="445" t="s">
        <v>4691</v>
      </c>
      <c r="AQ121" s="445" t="s">
        <v>4691</v>
      </c>
      <c r="AR121" s="445" t="s">
        <v>4691</v>
      </c>
      <c r="AS121" s="445" t="s">
        <v>4691</v>
      </c>
      <c r="AT121" s="445" t="s">
        <v>4691</v>
      </c>
      <c r="AU121" s="445" t="s">
        <v>4691</v>
      </c>
      <c r="AV121" s="307">
        <f t="shared" si="36"/>
        <v>144</v>
      </c>
      <c r="AW121" s="309">
        <f t="shared" si="37"/>
        <v>100.79999999999998</v>
      </c>
      <c r="AX121" s="309">
        <f t="shared" si="38"/>
        <v>60</v>
      </c>
      <c r="AY121" s="309">
        <f t="shared" si="39"/>
        <v>36</v>
      </c>
      <c r="AZ121" s="1042" t="s">
        <v>7586</v>
      </c>
      <c r="BA121" s="1042"/>
      <c r="BB121" s="1042"/>
      <c r="BC121" s="1042"/>
      <c r="BD121" s="1042"/>
      <c r="BE121" s="1042"/>
      <c r="BF121" s="1042"/>
      <c r="BG121" s="1042"/>
      <c r="BH121" s="1042"/>
      <c r="BI121" s="1044"/>
    </row>
    <row r="122" spans="1:62" s="350" customFormat="1" ht="19.899999999999999" customHeight="1">
      <c r="A122" s="1026">
        <v>117</v>
      </c>
      <c r="B122" s="285" t="s">
        <v>3942</v>
      </c>
      <c r="C122" s="359" t="s">
        <v>3919</v>
      </c>
      <c r="D122" s="359" t="s">
        <v>3919</v>
      </c>
      <c r="E122" s="531" t="s">
        <v>206</v>
      </c>
      <c r="F122" s="531" t="s">
        <v>207</v>
      </c>
      <c r="G122" s="289" t="s">
        <v>3941</v>
      </c>
      <c r="H122" s="367" t="s">
        <v>991</v>
      </c>
      <c r="I122" s="290">
        <v>31073401</v>
      </c>
      <c r="J122" s="362" t="s">
        <v>94</v>
      </c>
      <c r="K122" s="352"/>
      <c r="L122" s="292" t="s">
        <v>95</v>
      </c>
      <c r="M122" s="292" t="s">
        <v>95</v>
      </c>
      <c r="N122" s="293"/>
      <c r="O122" s="292" t="s">
        <v>95</v>
      </c>
      <c r="P122" s="292" t="s">
        <v>95</v>
      </c>
      <c r="Q122" s="532"/>
      <c r="R122" s="295" t="s">
        <v>147</v>
      </c>
      <c r="S122" s="296">
        <v>41307</v>
      </c>
      <c r="T122" s="297">
        <f t="shared" si="40"/>
        <v>169</v>
      </c>
      <c r="U122" s="298">
        <f t="shared" si="41"/>
        <v>99.993799999999993</v>
      </c>
      <c r="V122" s="298">
        <f t="shared" si="42"/>
        <v>3.0524</v>
      </c>
      <c r="W122" s="299">
        <f t="shared" si="43"/>
        <v>5087.333333333333</v>
      </c>
      <c r="X122" s="300">
        <f t="shared" si="44"/>
        <v>33</v>
      </c>
      <c r="Y122" s="324">
        <v>6</v>
      </c>
      <c r="Z122" s="324">
        <v>754</v>
      </c>
      <c r="AA122" s="1043">
        <v>6</v>
      </c>
      <c r="AB122" s="1043">
        <v>6</v>
      </c>
      <c r="AC122" s="304">
        <v>0</v>
      </c>
      <c r="AD122" s="1043">
        <v>6</v>
      </c>
      <c r="AE122" s="469">
        <v>6</v>
      </c>
      <c r="AF122" s="1036" t="s">
        <v>7521</v>
      </c>
      <c r="AG122" s="445" t="s">
        <v>4691</v>
      </c>
      <c r="AH122" s="445" t="s">
        <v>4691</v>
      </c>
      <c r="AI122" s="445" t="s">
        <v>4691</v>
      </c>
      <c r="AJ122" s="1037">
        <v>6</v>
      </c>
      <c r="AK122" s="1036" t="s">
        <v>4694</v>
      </c>
      <c r="AL122" s="445" t="s">
        <v>4691</v>
      </c>
      <c r="AM122" s="445" t="s">
        <v>4691</v>
      </c>
      <c r="AN122" s="445" t="s">
        <v>4691</v>
      </c>
      <c r="AO122" s="445" t="s">
        <v>4691</v>
      </c>
      <c r="AP122" s="445" t="s">
        <v>4691</v>
      </c>
      <c r="AQ122" s="445" t="s">
        <v>4691</v>
      </c>
      <c r="AR122" s="445" t="s">
        <v>4691</v>
      </c>
      <c r="AS122" s="445" t="s">
        <v>4691</v>
      </c>
      <c r="AT122" s="445" t="s">
        <v>4691</v>
      </c>
      <c r="AU122" s="445" t="s">
        <v>4691</v>
      </c>
      <c r="AV122" s="307">
        <f t="shared" si="36"/>
        <v>216</v>
      </c>
      <c r="AW122" s="309">
        <f t="shared" si="37"/>
        <v>151.19999999999999</v>
      </c>
      <c r="AX122" s="309">
        <f t="shared" si="38"/>
        <v>90</v>
      </c>
      <c r="AY122" s="309">
        <f t="shared" si="39"/>
        <v>53.999999999999993</v>
      </c>
      <c r="AZ122" s="1042" t="s">
        <v>7587</v>
      </c>
      <c r="BA122" s="1042"/>
      <c r="BB122" s="1042"/>
      <c r="BC122" s="1042"/>
      <c r="BD122" s="1042"/>
      <c r="BE122" s="1042"/>
      <c r="BF122" s="1042"/>
      <c r="BG122" s="1042"/>
      <c r="BH122" s="1042"/>
      <c r="BI122" s="1044"/>
    </row>
    <row r="123" spans="1:62" s="350" customFormat="1" ht="19.899999999999999" customHeight="1">
      <c r="A123" s="1026">
        <v>118</v>
      </c>
      <c r="B123" s="285" t="s">
        <v>4185</v>
      </c>
      <c r="C123" s="359" t="s">
        <v>3919</v>
      </c>
      <c r="D123" s="359" t="s">
        <v>3919</v>
      </c>
      <c r="E123" s="531" t="s">
        <v>245</v>
      </c>
      <c r="F123" s="329" t="s">
        <v>1292</v>
      </c>
      <c r="G123" s="289" t="s">
        <v>2670</v>
      </c>
      <c r="H123" s="367" t="s">
        <v>4382</v>
      </c>
      <c r="I123" s="290">
        <v>31082301</v>
      </c>
      <c r="J123" s="362" t="s">
        <v>94</v>
      </c>
      <c r="K123" s="352"/>
      <c r="L123" s="292" t="s">
        <v>95</v>
      </c>
      <c r="M123" s="293"/>
      <c r="N123" s="293"/>
      <c r="O123" s="292" t="s">
        <v>95</v>
      </c>
      <c r="P123" s="292" t="s">
        <v>95</v>
      </c>
      <c r="Q123" s="532"/>
      <c r="R123" s="295" t="s">
        <v>199</v>
      </c>
      <c r="S123" s="296">
        <v>42525</v>
      </c>
      <c r="T123" s="297">
        <f t="shared" si="40"/>
        <v>32</v>
      </c>
      <c r="U123" s="298">
        <f t="shared" si="41"/>
        <v>267.86412999999999</v>
      </c>
      <c r="V123" s="298">
        <f t="shared" si="42"/>
        <v>4.8037000000000001</v>
      </c>
      <c r="W123" s="299">
        <f t="shared" si="43"/>
        <v>6862.4285714285716</v>
      </c>
      <c r="X123" s="300">
        <f t="shared" si="44"/>
        <v>56</v>
      </c>
      <c r="Y123" s="324">
        <v>7</v>
      </c>
      <c r="Z123" s="324">
        <v>929</v>
      </c>
      <c r="AA123" s="1043">
        <v>7</v>
      </c>
      <c r="AB123" s="304">
        <v>0</v>
      </c>
      <c r="AC123" s="304">
        <v>0</v>
      </c>
      <c r="AD123" s="1043">
        <v>7</v>
      </c>
      <c r="AE123" s="469">
        <v>7</v>
      </c>
      <c r="AF123" s="1036" t="s">
        <v>6606</v>
      </c>
      <c r="AG123" s="445" t="s">
        <v>4691</v>
      </c>
      <c r="AH123" s="445" t="s">
        <v>4691</v>
      </c>
      <c r="AI123" s="445" t="s">
        <v>4691</v>
      </c>
      <c r="AJ123" s="1037">
        <v>7</v>
      </c>
      <c r="AK123" s="1036" t="s">
        <v>4700</v>
      </c>
      <c r="AL123" s="445" t="s">
        <v>4691</v>
      </c>
      <c r="AM123" s="445" t="s">
        <v>4691</v>
      </c>
      <c r="AN123" s="445" t="s">
        <v>4691</v>
      </c>
      <c r="AO123" s="445" t="s">
        <v>4691</v>
      </c>
      <c r="AP123" s="445" t="s">
        <v>4691</v>
      </c>
      <c r="AQ123" s="445" t="s">
        <v>4691</v>
      </c>
      <c r="AR123" s="445" t="s">
        <v>4691</v>
      </c>
      <c r="AS123" s="445" t="s">
        <v>4691</v>
      </c>
      <c r="AT123" s="445" t="s">
        <v>4691</v>
      </c>
      <c r="AU123" s="445" t="s">
        <v>4691</v>
      </c>
      <c r="AV123" s="307">
        <f t="shared" si="36"/>
        <v>252</v>
      </c>
      <c r="AW123" s="309">
        <f t="shared" si="37"/>
        <v>176.39999999999998</v>
      </c>
      <c r="AX123" s="309">
        <f t="shared" si="38"/>
        <v>105</v>
      </c>
      <c r="AY123" s="309">
        <f t="shared" si="39"/>
        <v>63</v>
      </c>
      <c r="AZ123" s="1042" t="s">
        <v>7588</v>
      </c>
      <c r="BA123" s="1042"/>
      <c r="BB123" s="1042"/>
      <c r="BC123" s="1042"/>
      <c r="BD123" s="1042"/>
      <c r="BE123" s="1042"/>
      <c r="BF123" s="1042"/>
      <c r="BG123" s="1042"/>
      <c r="BH123" s="1042"/>
      <c r="BI123" s="1044"/>
    </row>
    <row r="124" spans="1:62" s="350" customFormat="1" ht="19.899999999999999" customHeight="1">
      <c r="A124" s="1026">
        <v>119</v>
      </c>
      <c r="B124" s="285" t="s">
        <v>3944</v>
      </c>
      <c r="C124" s="359" t="s">
        <v>3919</v>
      </c>
      <c r="D124" s="359" t="s">
        <v>2417</v>
      </c>
      <c r="E124" s="531" t="s">
        <v>188</v>
      </c>
      <c r="F124" s="329" t="s">
        <v>1292</v>
      </c>
      <c r="G124" s="289" t="s">
        <v>3943</v>
      </c>
      <c r="H124" s="367" t="s">
        <v>2147</v>
      </c>
      <c r="I124" s="290">
        <v>31114701</v>
      </c>
      <c r="J124" s="362" t="s">
        <v>94</v>
      </c>
      <c r="K124" s="352"/>
      <c r="L124" s="292" t="s">
        <v>95</v>
      </c>
      <c r="M124" s="293"/>
      <c r="N124" s="292" t="s">
        <v>95</v>
      </c>
      <c r="O124" s="292" t="s">
        <v>95</v>
      </c>
      <c r="P124" s="292" t="s">
        <v>95</v>
      </c>
      <c r="Q124" s="532"/>
      <c r="R124" s="295" t="s">
        <v>359</v>
      </c>
      <c r="S124" s="296">
        <v>42446</v>
      </c>
      <c r="T124" s="297">
        <f t="shared" si="40"/>
        <v>240</v>
      </c>
      <c r="U124" s="298">
        <f t="shared" si="41"/>
        <v>53.821300000000001</v>
      </c>
      <c r="V124" s="298">
        <f t="shared" si="42"/>
        <v>1.5076000000000001</v>
      </c>
      <c r="W124" s="299">
        <f t="shared" si="43"/>
        <v>2153.7142857142858</v>
      </c>
      <c r="X124" s="300">
        <f t="shared" si="44"/>
        <v>36</v>
      </c>
      <c r="Y124" s="324">
        <v>7</v>
      </c>
      <c r="Z124" s="324">
        <v>895</v>
      </c>
      <c r="AA124" s="1043">
        <v>7</v>
      </c>
      <c r="AB124" s="304">
        <v>0</v>
      </c>
      <c r="AC124" s="1043">
        <v>7</v>
      </c>
      <c r="AD124" s="1043">
        <v>7</v>
      </c>
      <c r="AE124" s="469">
        <v>7</v>
      </c>
      <c r="AF124" s="1036" t="s">
        <v>6606</v>
      </c>
      <c r="AG124" s="445" t="s">
        <v>4691</v>
      </c>
      <c r="AH124" s="445" t="s">
        <v>4691</v>
      </c>
      <c r="AI124" s="445" t="s">
        <v>4691</v>
      </c>
      <c r="AJ124" s="1037">
        <v>7</v>
      </c>
      <c r="AK124" s="1036" t="s">
        <v>4700</v>
      </c>
      <c r="AL124" s="445" t="s">
        <v>4691</v>
      </c>
      <c r="AM124" s="445" t="s">
        <v>4691</v>
      </c>
      <c r="AN124" s="445" t="s">
        <v>4691</v>
      </c>
      <c r="AO124" s="445" t="s">
        <v>4691</v>
      </c>
      <c r="AP124" s="445" t="s">
        <v>4691</v>
      </c>
      <c r="AQ124" s="445" t="s">
        <v>4691</v>
      </c>
      <c r="AR124" s="445" t="s">
        <v>4691</v>
      </c>
      <c r="AS124" s="445" t="s">
        <v>4691</v>
      </c>
      <c r="AT124" s="445" t="s">
        <v>4691</v>
      </c>
      <c r="AU124" s="445" t="s">
        <v>4691</v>
      </c>
      <c r="AV124" s="307">
        <f t="shared" si="36"/>
        <v>252</v>
      </c>
      <c r="AW124" s="309">
        <f t="shared" si="37"/>
        <v>176.39999999999998</v>
      </c>
      <c r="AX124" s="309">
        <f t="shared" si="38"/>
        <v>105</v>
      </c>
      <c r="AY124" s="309">
        <f t="shared" si="39"/>
        <v>63</v>
      </c>
      <c r="AZ124" s="1042" t="s">
        <v>7589</v>
      </c>
      <c r="BA124" s="1042"/>
      <c r="BB124" s="1042"/>
      <c r="BC124" s="1042"/>
      <c r="BD124" s="1042"/>
      <c r="BE124" s="1042"/>
      <c r="BF124" s="1042"/>
      <c r="BG124" s="1042"/>
      <c r="BH124" s="1042"/>
      <c r="BI124" s="1044"/>
    </row>
    <row r="125" spans="1:62" s="350" customFormat="1" ht="19.899999999999999" customHeight="1">
      <c r="A125" s="1026">
        <v>120</v>
      </c>
      <c r="B125" s="285" t="s">
        <v>3946</v>
      </c>
      <c r="C125" s="359" t="s">
        <v>2417</v>
      </c>
      <c r="D125" s="359" t="s">
        <v>3919</v>
      </c>
      <c r="E125" s="531" t="s">
        <v>217</v>
      </c>
      <c r="F125" s="329" t="s">
        <v>1292</v>
      </c>
      <c r="G125" s="289" t="s">
        <v>3945</v>
      </c>
      <c r="H125" s="367" t="s">
        <v>1016</v>
      </c>
      <c r="I125" s="290">
        <v>31125401</v>
      </c>
      <c r="J125" s="362" t="s">
        <v>94</v>
      </c>
      <c r="K125" s="352"/>
      <c r="L125" s="292" t="s">
        <v>95</v>
      </c>
      <c r="M125" s="292" t="s">
        <v>95</v>
      </c>
      <c r="N125" s="293"/>
      <c r="O125" s="292" t="s">
        <v>95</v>
      </c>
      <c r="P125" s="292" t="s">
        <v>95</v>
      </c>
      <c r="Q125" s="532"/>
      <c r="R125" s="295" t="s">
        <v>222</v>
      </c>
      <c r="S125" s="296">
        <v>41118</v>
      </c>
      <c r="T125" s="297">
        <f t="shared" si="40"/>
        <v>252</v>
      </c>
      <c r="U125" s="298">
        <f t="shared" si="41"/>
        <v>46.02</v>
      </c>
      <c r="V125" s="298">
        <f t="shared" si="42"/>
        <v>1.2881</v>
      </c>
      <c r="W125" s="299">
        <f t="shared" si="43"/>
        <v>3220.25</v>
      </c>
      <c r="X125" s="300">
        <f t="shared" si="44"/>
        <v>36</v>
      </c>
      <c r="Y125" s="324">
        <v>4</v>
      </c>
      <c r="Z125" s="324">
        <v>676</v>
      </c>
      <c r="AA125" s="1043">
        <v>4</v>
      </c>
      <c r="AB125" s="1043">
        <v>4</v>
      </c>
      <c r="AC125" s="304">
        <v>0</v>
      </c>
      <c r="AD125" s="1043">
        <v>4</v>
      </c>
      <c r="AE125" s="469">
        <v>4</v>
      </c>
      <c r="AF125" s="1036" t="s">
        <v>7585</v>
      </c>
      <c r="AG125" s="445" t="s">
        <v>4691</v>
      </c>
      <c r="AH125" s="445" t="s">
        <v>4691</v>
      </c>
      <c r="AI125" s="445" t="s">
        <v>4691</v>
      </c>
      <c r="AJ125" s="1037">
        <v>4</v>
      </c>
      <c r="AK125" s="1036" t="s">
        <v>4706</v>
      </c>
      <c r="AL125" s="445" t="s">
        <v>4691</v>
      </c>
      <c r="AM125" s="445" t="s">
        <v>4691</v>
      </c>
      <c r="AN125" s="445" t="s">
        <v>4691</v>
      </c>
      <c r="AO125" s="445" t="s">
        <v>4691</v>
      </c>
      <c r="AP125" s="445" t="s">
        <v>4691</v>
      </c>
      <c r="AQ125" s="445" t="s">
        <v>4691</v>
      </c>
      <c r="AR125" s="445" t="s">
        <v>4691</v>
      </c>
      <c r="AS125" s="445" t="s">
        <v>4691</v>
      </c>
      <c r="AT125" s="445" t="s">
        <v>4691</v>
      </c>
      <c r="AU125" s="445" t="s">
        <v>4691</v>
      </c>
      <c r="AV125" s="307">
        <f t="shared" si="36"/>
        <v>144</v>
      </c>
      <c r="AW125" s="309">
        <f t="shared" si="37"/>
        <v>100.79999999999998</v>
      </c>
      <c r="AX125" s="309">
        <f t="shared" si="38"/>
        <v>60</v>
      </c>
      <c r="AY125" s="309">
        <f t="shared" si="39"/>
        <v>36</v>
      </c>
      <c r="AZ125" s="1042" t="s">
        <v>7590</v>
      </c>
      <c r="BA125" s="1042"/>
      <c r="BB125" s="1042"/>
      <c r="BC125" s="1042"/>
      <c r="BD125" s="1042"/>
      <c r="BE125" s="1042"/>
      <c r="BF125" s="1042"/>
      <c r="BG125" s="1042"/>
      <c r="BH125" s="1042"/>
      <c r="BI125" s="1044"/>
    </row>
    <row r="126" spans="1:62" s="350" customFormat="1" ht="19.899999999999999" customHeight="1">
      <c r="A126" s="1026">
        <v>121</v>
      </c>
      <c r="B126" s="285" t="s">
        <v>3948</v>
      </c>
      <c r="C126" s="359" t="s">
        <v>3919</v>
      </c>
      <c r="D126" s="359" t="s">
        <v>2417</v>
      </c>
      <c r="E126" s="531" t="s">
        <v>187</v>
      </c>
      <c r="F126" s="531" t="s">
        <v>2297</v>
      </c>
      <c r="G126" s="289" t="s">
        <v>3947</v>
      </c>
      <c r="H126" s="367" t="s">
        <v>4200</v>
      </c>
      <c r="I126" s="290">
        <v>31051801</v>
      </c>
      <c r="J126" s="362" t="s">
        <v>94</v>
      </c>
      <c r="K126" s="352"/>
      <c r="L126" s="292" t="s">
        <v>95</v>
      </c>
      <c r="M126" s="293"/>
      <c r="N126" s="292" t="s">
        <v>95</v>
      </c>
      <c r="O126" s="292" t="s">
        <v>95</v>
      </c>
      <c r="P126" s="292" t="s">
        <v>95</v>
      </c>
      <c r="Q126" s="532"/>
      <c r="R126" s="295" t="s">
        <v>199</v>
      </c>
      <c r="S126" s="296">
        <v>42713</v>
      </c>
      <c r="T126" s="297">
        <f t="shared" si="40"/>
        <v>92</v>
      </c>
      <c r="U126" s="298">
        <f t="shared" si="41"/>
        <v>164.56451000000001</v>
      </c>
      <c r="V126" s="298">
        <f t="shared" si="42"/>
        <v>5.0362</v>
      </c>
      <c r="W126" s="299">
        <f t="shared" si="43"/>
        <v>5036.2</v>
      </c>
      <c r="X126" s="300">
        <f t="shared" si="44"/>
        <v>33</v>
      </c>
      <c r="Y126" s="324">
        <v>10</v>
      </c>
      <c r="Z126" s="324">
        <v>1109</v>
      </c>
      <c r="AA126" s="1043">
        <v>10</v>
      </c>
      <c r="AB126" s="304">
        <v>0</v>
      </c>
      <c r="AC126" s="1043">
        <v>10</v>
      </c>
      <c r="AD126" s="1043">
        <v>10</v>
      </c>
      <c r="AE126" s="469">
        <v>10</v>
      </c>
      <c r="AF126" s="1036" t="s">
        <v>6107</v>
      </c>
      <c r="AG126" s="445" t="s">
        <v>4691</v>
      </c>
      <c r="AH126" s="445" t="s">
        <v>4691</v>
      </c>
      <c r="AI126" s="445" t="s">
        <v>4691</v>
      </c>
      <c r="AJ126" s="1037">
        <v>10</v>
      </c>
      <c r="AK126" s="1036" t="s">
        <v>4695</v>
      </c>
      <c r="AL126" s="445" t="s">
        <v>4691</v>
      </c>
      <c r="AM126" s="445" t="s">
        <v>4691</v>
      </c>
      <c r="AN126" s="445" t="s">
        <v>4691</v>
      </c>
      <c r="AO126" s="445" t="s">
        <v>4691</v>
      </c>
      <c r="AP126" s="445" t="s">
        <v>4691</v>
      </c>
      <c r="AQ126" s="445" t="s">
        <v>4691</v>
      </c>
      <c r="AR126" s="445" t="s">
        <v>4691</v>
      </c>
      <c r="AS126" s="445" t="s">
        <v>4691</v>
      </c>
      <c r="AT126" s="445" t="s">
        <v>4691</v>
      </c>
      <c r="AU126" s="445" t="s">
        <v>4691</v>
      </c>
      <c r="AV126" s="307">
        <f t="shared" si="36"/>
        <v>360</v>
      </c>
      <c r="AW126" s="309">
        <f t="shared" si="37"/>
        <v>252</v>
      </c>
      <c r="AX126" s="309">
        <f t="shared" si="38"/>
        <v>150</v>
      </c>
      <c r="AY126" s="309">
        <f t="shared" si="39"/>
        <v>90</v>
      </c>
      <c r="AZ126" s="1042" t="s">
        <v>7591</v>
      </c>
      <c r="BA126" s="1042"/>
      <c r="BB126" s="1042"/>
      <c r="BC126" s="1042"/>
      <c r="BD126" s="1042"/>
      <c r="BE126" s="1042"/>
      <c r="BF126" s="1042"/>
      <c r="BG126" s="1042"/>
      <c r="BH126" s="1042"/>
      <c r="BI126" s="1044"/>
    </row>
    <row r="127" spans="1:62" s="350" customFormat="1" ht="19.899999999999999" customHeight="1">
      <c r="A127" s="1026">
        <v>122</v>
      </c>
      <c r="B127" s="285" t="s">
        <v>4277</v>
      </c>
      <c r="C127" s="359" t="s">
        <v>2417</v>
      </c>
      <c r="D127" s="359" t="s">
        <v>2417</v>
      </c>
      <c r="E127" s="359" t="s">
        <v>4275</v>
      </c>
      <c r="F127" s="329" t="s">
        <v>1292</v>
      </c>
      <c r="G127" s="289" t="s">
        <v>4276</v>
      </c>
      <c r="H127" s="367" t="s">
        <v>4341</v>
      </c>
      <c r="I127" s="290">
        <v>31031801</v>
      </c>
      <c r="J127" s="362" t="s">
        <v>94</v>
      </c>
      <c r="K127" s="352"/>
      <c r="L127" s="292" t="s">
        <v>95</v>
      </c>
      <c r="M127" s="292" t="s">
        <v>95</v>
      </c>
      <c r="N127" s="293"/>
      <c r="O127" s="292" t="s">
        <v>95</v>
      </c>
      <c r="P127" s="292" t="s">
        <v>95</v>
      </c>
      <c r="Q127" s="532"/>
      <c r="R127" s="295" t="s">
        <v>3050</v>
      </c>
      <c r="S127" s="296">
        <v>42727</v>
      </c>
      <c r="T127" s="297">
        <f t="shared" si="40"/>
        <v>184</v>
      </c>
      <c r="U127" s="298">
        <f t="shared" si="41"/>
        <v>90.655199999999994</v>
      </c>
      <c r="V127" s="298">
        <f t="shared" si="42"/>
        <v>2.4260000000000002</v>
      </c>
      <c r="W127" s="299">
        <f t="shared" si="43"/>
        <v>3465.7142857142858</v>
      </c>
      <c r="X127" s="300">
        <f t="shared" si="44"/>
        <v>37</v>
      </c>
      <c r="Y127" s="324">
        <v>7</v>
      </c>
      <c r="Z127" s="324">
        <v>540</v>
      </c>
      <c r="AA127" s="1043">
        <v>7</v>
      </c>
      <c r="AB127" s="1043">
        <v>7</v>
      </c>
      <c r="AC127" s="304">
        <v>0</v>
      </c>
      <c r="AD127" s="1043">
        <v>7</v>
      </c>
      <c r="AE127" s="469">
        <v>7</v>
      </c>
      <c r="AF127" s="1036" t="s">
        <v>5989</v>
      </c>
      <c r="AG127" s="445" t="s">
        <v>4691</v>
      </c>
      <c r="AH127" s="445" t="s">
        <v>4691</v>
      </c>
      <c r="AI127" s="445" t="s">
        <v>4691</v>
      </c>
      <c r="AJ127" s="1037">
        <v>7</v>
      </c>
      <c r="AK127" s="1036" t="s">
        <v>4703</v>
      </c>
      <c r="AL127" s="445" t="s">
        <v>4691</v>
      </c>
      <c r="AM127" s="445" t="s">
        <v>4691</v>
      </c>
      <c r="AN127" s="445" t="s">
        <v>4691</v>
      </c>
      <c r="AO127" s="445" t="s">
        <v>4691</v>
      </c>
      <c r="AP127" s="445" t="s">
        <v>4691</v>
      </c>
      <c r="AQ127" s="445" t="s">
        <v>4691</v>
      </c>
      <c r="AR127" s="445" t="s">
        <v>4691</v>
      </c>
      <c r="AS127" s="445" t="s">
        <v>4691</v>
      </c>
      <c r="AT127" s="445" t="s">
        <v>4691</v>
      </c>
      <c r="AU127" s="445" t="s">
        <v>4691</v>
      </c>
      <c r="AV127" s="307">
        <f t="shared" si="36"/>
        <v>252</v>
      </c>
      <c r="AW127" s="309">
        <f t="shared" si="37"/>
        <v>176.39999999999998</v>
      </c>
      <c r="AX127" s="309">
        <f t="shared" si="38"/>
        <v>105</v>
      </c>
      <c r="AY127" s="309">
        <f t="shared" si="39"/>
        <v>63</v>
      </c>
      <c r="AZ127" s="1042" t="s">
        <v>7592</v>
      </c>
      <c r="BA127" s="1042"/>
      <c r="BB127" s="1042"/>
      <c r="BC127" s="1042"/>
      <c r="BD127" s="1042"/>
      <c r="BE127" s="1042"/>
      <c r="BF127" s="1042"/>
      <c r="BG127" s="1042"/>
      <c r="BH127" s="1042"/>
      <c r="BI127" s="1044"/>
      <c r="BJ127" s="533"/>
    </row>
    <row r="128" spans="1:62" s="350" customFormat="1" ht="19.899999999999999" customHeight="1">
      <c r="A128" s="1026">
        <v>123</v>
      </c>
      <c r="B128" s="285" t="s">
        <v>4281</v>
      </c>
      <c r="C128" s="359" t="s">
        <v>2417</v>
      </c>
      <c r="D128" s="359" t="s">
        <v>4278</v>
      </c>
      <c r="E128" s="359" t="s">
        <v>4279</v>
      </c>
      <c r="F128" s="329" t="s">
        <v>1292</v>
      </c>
      <c r="G128" s="289" t="s">
        <v>4280</v>
      </c>
      <c r="H128" s="367" t="s">
        <v>4607</v>
      </c>
      <c r="I128" s="290">
        <v>31128501</v>
      </c>
      <c r="J128" s="362" t="s">
        <v>94</v>
      </c>
      <c r="K128" s="352"/>
      <c r="L128" s="292" t="s">
        <v>95</v>
      </c>
      <c r="M128" s="293"/>
      <c r="N128" s="292" t="s">
        <v>95</v>
      </c>
      <c r="O128" s="292" t="s">
        <v>95</v>
      </c>
      <c r="P128" s="292" t="s">
        <v>95</v>
      </c>
      <c r="Q128" s="532"/>
      <c r="R128" s="295" t="s">
        <v>345</v>
      </c>
      <c r="S128" s="296">
        <v>42735</v>
      </c>
      <c r="T128" s="297">
        <f t="shared" si="40"/>
        <v>130</v>
      </c>
      <c r="U128" s="298">
        <f t="shared" si="41"/>
        <v>126.2518</v>
      </c>
      <c r="V128" s="298">
        <f t="shared" si="42"/>
        <v>3.0347</v>
      </c>
      <c r="W128" s="299">
        <f t="shared" si="43"/>
        <v>6069.4</v>
      </c>
      <c r="X128" s="300">
        <f t="shared" si="44"/>
        <v>42</v>
      </c>
      <c r="Y128" s="324">
        <v>5</v>
      </c>
      <c r="Z128" s="324">
        <v>629</v>
      </c>
      <c r="AA128" s="1043">
        <v>5</v>
      </c>
      <c r="AB128" s="304">
        <v>0</v>
      </c>
      <c r="AC128" s="1043">
        <v>5</v>
      </c>
      <c r="AD128" s="1043">
        <v>5</v>
      </c>
      <c r="AE128" s="469">
        <v>5</v>
      </c>
      <c r="AF128" s="1036" t="s">
        <v>7570</v>
      </c>
      <c r="AG128" s="445" t="s">
        <v>4691</v>
      </c>
      <c r="AH128" s="445" t="s">
        <v>4691</v>
      </c>
      <c r="AI128" s="445" t="s">
        <v>4691</v>
      </c>
      <c r="AJ128" s="1037">
        <v>5</v>
      </c>
      <c r="AK128" s="1036" t="s">
        <v>4707</v>
      </c>
      <c r="AL128" s="445" t="s">
        <v>4691</v>
      </c>
      <c r="AM128" s="445" t="s">
        <v>4691</v>
      </c>
      <c r="AN128" s="445" t="s">
        <v>4691</v>
      </c>
      <c r="AO128" s="445" t="s">
        <v>4691</v>
      </c>
      <c r="AP128" s="445" t="s">
        <v>4691</v>
      </c>
      <c r="AQ128" s="445" t="s">
        <v>4691</v>
      </c>
      <c r="AR128" s="445" t="s">
        <v>4691</v>
      </c>
      <c r="AS128" s="445" t="s">
        <v>4691</v>
      </c>
      <c r="AT128" s="445" t="s">
        <v>4691</v>
      </c>
      <c r="AU128" s="445" t="s">
        <v>4691</v>
      </c>
      <c r="AV128" s="307">
        <f t="shared" si="36"/>
        <v>180</v>
      </c>
      <c r="AW128" s="309">
        <f t="shared" si="37"/>
        <v>126</v>
      </c>
      <c r="AX128" s="309">
        <f t="shared" si="38"/>
        <v>75</v>
      </c>
      <c r="AY128" s="309">
        <f t="shared" si="39"/>
        <v>45</v>
      </c>
      <c r="AZ128" s="1042" t="s">
        <v>7593</v>
      </c>
      <c r="BA128" s="1042"/>
      <c r="BB128" s="1042"/>
      <c r="BC128" s="1042"/>
      <c r="BD128" s="1042"/>
      <c r="BE128" s="1042"/>
      <c r="BF128" s="1042"/>
      <c r="BG128" s="1042"/>
      <c r="BH128" s="1042"/>
      <c r="BI128" s="1044"/>
    </row>
    <row r="129" spans="1:61" s="314" customFormat="1" ht="19.899999999999999" customHeight="1">
      <c r="A129" s="1026">
        <v>124</v>
      </c>
      <c r="B129" s="369" t="s">
        <v>4443</v>
      </c>
      <c r="C129" s="355" t="s">
        <v>2417</v>
      </c>
      <c r="D129" s="355" t="s">
        <v>2417</v>
      </c>
      <c r="E129" s="355" t="s">
        <v>4441</v>
      </c>
      <c r="F129" s="329" t="s">
        <v>1292</v>
      </c>
      <c r="G129" s="289" t="s">
        <v>4442</v>
      </c>
      <c r="H129" s="367" t="s">
        <v>4515</v>
      </c>
      <c r="I129" s="290">
        <v>31142801</v>
      </c>
      <c r="J129" s="362" t="s">
        <v>94</v>
      </c>
      <c r="K129" s="352"/>
      <c r="L129" s="292" t="s">
        <v>95</v>
      </c>
      <c r="M129" s="293"/>
      <c r="N129" s="292" t="s">
        <v>95</v>
      </c>
      <c r="O129" s="292" t="s">
        <v>95</v>
      </c>
      <c r="P129" s="292" t="s">
        <v>95</v>
      </c>
      <c r="Q129" s="532"/>
      <c r="R129" s="295" t="s">
        <v>244</v>
      </c>
      <c r="S129" s="296">
        <v>42736</v>
      </c>
      <c r="T129" s="297">
        <f t="shared" si="40"/>
        <v>163</v>
      </c>
      <c r="U129" s="298">
        <f t="shared" si="41"/>
        <v>104.81319999999999</v>
      </c>
      <c r="V129" s="298">
        <f t="shared" si="42"/>
        <v>2.8475000000000001</v>
      </c>
      <c r="W129" s="299">
        <f t="shared" si="43"/>
        <v>4745.833333333333</v>
      </c>
      <c r="X129" s="300">
        <f t="shared" si="44"/>
        <v>37</v>
      </c>
      <c r="Y129" s="324">
        <v>6</v>
      </c>
      <c r="Z129" s="324">
        <v>433</v>
      </c>
      <c r="AA129" s="1043">
        <v>6</v>
      </c>
      <c r="AB129" s="304">
        <v>0</v>
      </c>
      <c r="AC129" s="1043">
        <v>6</v>
      </c>
      <c r="AD129" s="1043">
        <v>6</v>
      </c>
      <c r="AE129" s="469">
        <v>6</v>
      </c>
      <c r="AF129" s="1036" t="s">
        <v>7521</v>
      </c>
      <c r="AG129" s="445" t="s">
        <v>4691</v>
      </c>
      <c r="AH129" s="445" t="s">
        <v>4691</v>
      </c>
      <c r="AI129" s="445" t="s">
        <v>4691</v>
      </c>
      <c r="AJ129" s="1037">
        <v>6</v>
      </c>
      <c r="AK129" s="1036" t="s">
        <v>4694</v>
      </c>
      <c r="AL129" s="445" t="s">
        <v>4691</v>
      </c>
      <c r="AM129" s="445" t="s">
        <v>4691</v>
      </c>
      <c r="AN129" s="445" t="s">
        <v>4691</v>
      </c>
      <c r="AO129" s="445" t="s">
        <v>4691</v>
      </c>
      <c r="AP129" s="445" t="s">
        <v>4691</v>
      </c>
      <c r="AQ129" s="445" t="s">
        <v>4691</v>
      </c>
      <c r="AR129" s="445" t="s">
        <v>4691</v>
      </c>
      <c r="AS129" s="445" t="s">
        <v>4691</v>
      </c>
      <c r="AT129" s="445" t="s">
        <v>4691</v>
      </c>
      <c r="AU129" s="445" t="s">
        <v>4691</v>
      </c>
      <c r="AV129" s="307">
        <f t="shared" ref="AV129:AV161" si="45">AD129*6*0.5*12</f>
        <v>216</v>
      </c>
      <c r="AW129" s="309">
        <f t="shared" ref="AW129:AW161" si="46">AD129*6*0.35*12</f>
        <v>151.19999999999999</v>
      </c>
      <c r="AX129" s="309">
        <f t="shared" ref="AX129:AX161" si="47">AD129*6*0.25*10</f>
        <v>90</v>
      </c>
      <c r="AY129" s="309">
        <f t="shared" ref="AY129:AY161" si="48">AD129*6*0.15*10</f>
        <v>53.999999999999993</v>
      </c>
      <c r="AZ129" s="1042" t="s">
        <v>7594</v>
      </c>
      <c r="BA129" s="1042"/>
      <c r="BB129" s="1042"/>
      <c r="BC129" s="1042"/>
      <c r="BD129" s="1042"/>
      <c r="BE129" s="1042"/>
      <c r="BF129" s="1042"/>
      <c r="BG129" s="1042"/>
      <c r="BH129" s="1042"/>
      <c r="BI129" s="1044"/>
    </row>
    <row r="130" spans="1:61" s="314" customFormat="1" ht="19.899999999999999" customHeight="1">
      <c r="A130" s="1026">
        <v>125</v>
      </c>
      <c r="B130" s="369" t="s">
        <v>4597</v>
      </c>
      <c r="C130" s="529" t="s">
        <v>4579</v>
      </c>
      <c r="D130" s="529" t="s">
        <v>4579</v>
      </c>
      <c r="E130" s="355" t="s">
        <v>4580</v>
      </c>
      <c r="F130" s="329" t="s">
        <v>1292</v>
      </c>
      <c r="G130" s="289" t="s">
        <v>4596</v>
      </c>
      <c r="H130" s="367" t="s">
        <v>4598</v>
      </c>
      <c r="I130" s="290">
        <v>31092801</v>
      </c>
      <c r="J130" s="362" t="s">
        <v>94</v>
      </c>
      <c r="K130" s="352"/>
      <c r="L130" s="292" t="s">
        <v>95</v>
      </c>
      <c r="M130" s="292" t="s">
        <v>95</v>
      </c>
      <c r="N130" s="293"/>
      <c r="O130" s="292" t="s">
        <v>95</v>
      </c>
      <c r="P130" s="292" t="s">
        <v>95</v>
      </c>
      <c r="Q130" s="532"/>
      <c r="R130" s="295" t="s">
        <v>244</v>
      </c>
      <c r="S130" s="296">
        <v>42759</v>
      </c>
      <c r="T130" s="297">
        <f t="shared" si="40"/>
        <v>106</v>
      </c>
      <c r="U130" s="298">
        <f t="shared" si="41"/>
        <v>143.6653</v>
      </c>
      <c r="V130" s="298">
        <f t="shared" si="42"/>
        <v>3.8725000000000001</v>
      </c>
      <c r="W130" s="299">
        <f t="shared" si="43"/>
        <v>4302.7777777777774</v>
      </c>
      <c r="X130" s="300">
        <f t="shared" si="44"/>
        <v>37</v>
      </c>
      <c r="Y130" s="324">
        <v>9</v>
      </c>
      <c r="Z130" s="324">
        <v>716</v>
      </c>
      <c r="AA130" s="1043">
        <v>9</v>
      </c>
      <c r="AB130" s="1043">
        <v>9</v>
      </c>
      <c r="AC130" s="304">
        <v>0</v>
      </c>
      <c r="AD130" s="1043">
        <v>9</v>
      </c>
      <c r="AE130" s="469">
        <v>9</v>
      </c>
      <c r="AF130" s="1036" t="s">
        <v>7520</v>
      </c>
      <c r="AG130" s="445" t="s">
        <v>4691</v>
      </c>
      <c r="AH130" s="445" t="s">
        <v>4691</v>
      </c>
      <c r="AI130" s="445" t="s">
        <v>4691</v>
      </c>
      <c r="AJ130" s="1037" t="s">
        <v>4691</v>
      </c>
      <c r="AK130" s="1036" t="s">
        <v>4691</v>
      </c>
      <c r="AL130" s="445" t="s">
        <v>4691</v>
      </c>
      <c r="AM130" s="445" t="s">
        <v>4691</v>
      </c>
      <c r="AN130" s="445" t="s">
        <v>4691</v>
      </c>
      <c r="AO130" s="445" t="s">
        <v>4691</v>
      </c>
      <c r="AP130" s="445" t="s">
        <v>4691</v>
      </c>
      <c r="AQ130" s="445" t="s">
        <v>4691</v>
      </c>
      <c r="AR130" s="445" t="s">
        <v>4691</v>
      </c>
      <c r="AS130" s="445" t="s">
        <v>4691</v>
      </c>
      <c r="AT130" s="445" t="s">
        <v>4691</v>
      </c>
      <c r="AU130" s="445" t="s">
        <v>4691</v>
      </c>
      <c r="AV130" s="307">
        <f t="shared" si="45"/>
        <v>324</v>
      </c>
      <c r="AW130" s="309">
        <f t="shared" si="46"/>
        <v>226.79999999999998</v>
      </c>
      <c r="AX130" s="309">
        <f t="shared" si="47"/>
        <v>135</v>
      </c>
      <c r="AY130" s="309">
        <f t="shared" si="48"/>
        <v>81</v>
      </c>
      <c r="AZ130" s="1042" t="s">
        <v>7595</v>
      </c>
      <c r="BA130" s="1042"/>
      <c r="BB130" s="1042"/>
      <c r="BC130" s="1042"/>
      <c r="BD130" s="1042"/>
      <c r="BE130" s="1042"/>
      <c r="BF130" s="1042"/>
      <c r="BG130" s="1042"/>
      <c r="BH130" s="1042"/>
      <c r="BI130" s="1044"/>
    </row>
    <row r="131" spans="1:61" s="314" customFormat="1" ht="19.899999999999999" customHeight="1">
      <c r="A131" s="1026">
        <v>126</v>
      </c>
      <c r="B131" s="369" t="s">
        <v>4606</v>
      </c>
      <c r="C131" s="529" t="s">
        <v>5</v>
      </c>
      <c r="D131" s="529" t="s">
        <v>5</v>
      </c>
      <c r="E131" s="287" t="s">
        <v>4935</v>
      </c>
      <c r="F131" s="534" t="s">
        <v>4605</v>
      </c>
      <c r="G131" s="289" t="s">
        <v>2455</v>
      </c>
      <c r="H131" s="367" t="s">
        <v>4611</v>
      </c>
      <c r="I131" s="290">
        <v>31031701</v>
      </c>
      <c r="J131" s="362" t="s">
        <v>94</v>
      </c>
      <c r="K131" s="352"/>
      <c r="L131" s="292" t="s">
        <v>95</v>
      </c>
      <c r="M131" s="292" t="s">
        <v>95</v>
      </c>
      <c r="N131" s="293"/>
      <c r="O131" s="292" t="s">
        <v>95</v>
      </c>
      <c r="P131" s="292" t="s">
        <v>95</v>
      </c>
      <c r="Q131" s="532"/>
      <c r="R131" s="295" t="s">
        <v>199</v>
      </c>
      <c r="S131" s="296">
        <v>42518</v>
      </c>
      <c r="T131" s="297">
        <f t="shared" si="40"/>
        <v>55</v>
      </c>
      <c r="U131" s="298">
        <f t="shared" si="41"/>
        <v>223.2895</v>
      </c>
      <c r="V131" s="298">
        <f t="shared" si="42"/>
        <v>4.8304999999999998</v>
      </c>
      <c r="W131" s="299">
        <f t="shared" si="43"/>
        <v>6900.7142857142853</v>
      </c>
      <c r="X131" s="300">
        <f t="shared" si="44"/>
        <v>46</v>
      </c>
      <c r="Y131" s="324">
        <v>7</v>
      </c>
      <c r="Z131" s="324">
        <v>991</v>
      </c>
      <c r="AA131" s="1043">
        <v>7</v>
      </c>
      <c r="AB131" s="1043">
        <v>7</v>
      </c>
      <c r="AC131" s="304">
        <v>0</v>
      </c>
      <c r="AD131" s="1043">
        <v>7</v>
      </c>
      <c r="AE131" s="469">
        <v>7</v>
      </c>
      <c r="AF131" s="1036" t="s">
        <v>5989</v>
      </c>
      <c r="AG131" s="445">
        <v>1</v>
      </c>
      <c r="AH131" s="445" t="s">
        <v>5980</v>
      </c>
      <c r="AI131" s="445">
        <v>340</v>
      </c>
      <c r="AJ131" s="1037">
        <v>7</v>
      </c>
      <c r="AK131" s="1036" t="s">
        <v>4703</v>
      </c>
      <c r="AL131" s="445" t="s">
        <v>4691</v>
      </c>
      <c r="AM131" s="445" t="s">
        <v>4691</v>
      </c>
      <c r="AN131" s="445" t="s">
        <v>4691</v>
      </c>
      <c r="AO131" s="445" t="s">
        <v>4691</v>
      </c>
      <c r="AP131" s="445" t="s">
        <v>4691</v>
      </c>
      <c r="AQ131" s="445" t="s">
        <v>4691</v>
      </c>
      <c r="AR131" s="445" t="s">
        <v>4691</v>
      </c>
      <c r="AS131" s="445" t="s">
        <v>4691</v>
      </c>
      <c r="AT131" s="445" t="s">
        <v>4691</v>
      </c>
      <c r="AU131" s="445" t="s">
        <v>4691</v>
      </c>
      <c r="AV131" s="307">
        <f t="shared" si="45"/>
        <v>252</v>
      </c>
      <c r="AW131" s="309">
        <f t="shared" si="46"/>
        <v>176.39999999999998</v>
      </c>
      <c r="AX131" s="309">
        <f t="shared" si="47"/>
        <v>105</v>
      </c>
      <c r="AY131" s="309">
        <f t="shared" si="48"/>
        <v>63</v>
      </c>
      <c r="AZ131" s="1042" t="s">
        <v>7596</v>
      </c>
      <c r="BA131" s="1042"/>
      <c r="BB131" s="1042"/>
      <c r="BC131" s="1042"/>
      <c r="BD131" s="1042"/>
      <c r="BE131" s="1042"/>
      <c r="BF131" s="1042"/>
      <c r="BG131" s="1042"/>
      <c r="BH131" s="1042"/>
      <c r="BI131" s="1044"/>
    </row>
    <row r="132" spans="1:61" s="350" customFormat="1" ht="19.899999999999999" customHeight="1">
      <c r="A132" s="1026">
        <v>127</v>
      </c>
      <c r="B132" s="285" t="s">
        <v>4960</v>
      </c>
      <c r="C132" s="484" t="s">
        <v>2417</v>
      </c>
      <c r="D132" s="484" t="s">
        <v>2417</v>
      </c>
      <c r="E132" s="531" t="s">
        <v>4961</v>
      </c>
      <c r="F132" s="329" t="s">
        <v>1292</v>
      </c>
      <c r="G132" s="289" t="s">
        <v>4962</v>
      </c>
      <c r="H132" s="367" t="s">
        <v>4999</v>
      </c>
      <c r="I132" s="290">
        <v>31074201</v>
      </c>
      <c r="J132" s="362" t="s">
        <v>94</v>
      </c>
      <c r="K132" s="352"/>
      <c r="L132" s="292" t="s">
        <v>95</v>
      </c>
      <c r="M132" s="293"/>
      <c r="N132" s="292"/>
      <c r="O132" s="292" t="s">
        <v>95</v>
      </c>
      <c r="P132" s="292" t="s">
        <v>95</v>
      </c>
      <c r="Q132" s="532"/>
      <c r="R132" s="295" t="s">
        <v>199</v>
      </c>
      <c r="S132" s="296">
        <v>42756</v>
      </c>
      <c r="T132" s="297">
        <f t="shared" si="40"/>
        <v>72</v>
      </c>
      <c r="U132" s="298">
        <f t="shared" si="41"/>
        <v>194.65223</v>
      </c>
      <c r="V132" s="298">
        <f t="shared" si="42"/>
        <v>3.7317999999999998</v>
      </c>
      <c r="W132" s="299">
        <f t="shared" si="43"/>
        <v>5331.1428571428569</v>
      </c>
      <c r="X132" s="300">
        <f t="shared" si="44"/>
        <v>52</v>
      </c>
      <c r="Y132" s="324">
        <v>7</v>
      </c>
      <c r="Z132" s="324">
        <v>674</v>
      </c>
      <c r="AA132" s="1043">
        <v>7</v>
      </c>
      <c r="AB132" s="304">
        <v>0</v>
      </c>
      <c r="AC132" s="304">
        <v>0</v>
      </c>
      <c r="AD132" s="1043">
        <v>7</v>
      </c>
      <c r="AE132" s="469">
        <v>7</v>
      </c>
      <c r="AF132" s="1036" t="s">
        <v>5989</v>
      </c>
      <c r="AG132" s="445">
        <v>1</v>
      </c>
      <c r="AH132" s="445">
        <v>1</v>
      </c>
      <c r="AI132" s="445">
        <v>224</v>
      </c>
      <c r="AJ132" s="1037">
        <v>7</v>
      </c>
      <c r="AK132" s="1036" t="s">
        <v>4703</v>
      </c>
      <c r="AL132" s="445"/>
      <c r="AM132" s="445"/>
      <c r="AN132" s="445"/>
      <c r="AO132" s="445"/>
      <c r="AP132" s="445"/>
      <c r="AQ132" s="445"/>
      <c r="AR132" s="445"/>
      <c r="AS132" s="445"/>
      <c r="AT132" s="445"/>
      <c r="AU132" s="445"/>
      <c r="AV132" s="307">
        <f t="shared" si="45"/>
        <v>252</v>
      </c>
      <c r="AW132" s="309">
        <f t="shared" si="46"/>
        <v>176.39999999999998</v>
      </c>
      <c r="AX132" s="309">
        <f t="shared" si="47"/>
        <v>105</v>
      </c>
      <c r="AY132" s="309">
        <f t="shared" si="48"/>
        <v>63</v>
      </c>
      <c r="AZ132" s="1042" t="s">
        <v>7597</v>
      </c>
      <c r="BA132" s="1042"/>
      <c r="BB132" s="1042"/>
      <c r="BC132" s="1042"/>
      <c r="BD132" s="1042"/>
      <c r="BE132" s="1042"/>
      <c r="BF132" s="1042"/>
      <c r="BG132" s="1042"/>
      <c r="BH132" s="1042"/>
      <c r="BI132" s="1044"/>
    </row>
    <row r="133" spans="1:61" s="350" customFormat="1" ht="19.899999999999999" customHeight="1">
      <c r="A133" s="1026">
        <v>128</v>
      </c>
      <c r="B133" s="285" t="s">
        <v>4963</v>
      </c>
      <c r="C133" s="484" t="s">
        <v>2417</v>
      </c>
      <c r="D133" s="484" t="s">
        <v>2417</v>
      </c>
      <c r="E133" s="484" t="s">
        <v>4964</v>
      </c>
      <c r="F133" s="329" t="s">
        <v>1292</v>
      </c>
      <c r="G133" s="289" t="s">
        <v>4965</v>
      </c>
      <c r="H133" s="367" t="s">
        <v>5000</v>
      </c>
      <c r="I133" s="290">
        <v>31051901</v>
      </c>
      <c r="J133" s="362" t="s">
        <v>94</v>
      </c>
      <c r="K133" s="352"/>
      <c r="L133" s="292" t="s">
        <v>95</v>
      </c>
      <c r="M133" s="293"/>
      <c r="N133" s="292" t="s">
        <v>95</v>
      </c>
      <c r="O133" s="292" t="s">
        <v>95</v>
      </c>
      <c r="P133" s="292" t="s">
        <v>95</v>
      </c>
      <c r="Q133" s="532"/>
      <c r="R133" s="295" t="s">
        <v>199</v>
      </c>
      <c r="S133" s="296">
        <v>42753</v>
      </c>
      <c r="T133" s="297">
        <f t="shared" ref="T133:T150" si="49">VLOOKUP(I133,单月票房,2,0)</f>
        <v>168</v>
      </c>
      <c r="U133" s="298">
        <f t="shared" ref="U133:U150" si="50">VLOOKUP(I133,单月票房,3,0)</f>
        <v>101.52094</v>
      </c>
      <c r="V133" s="298">
        <f t="shared" ref="V133:V150" si="51">VLOOKUP(I133,单月票房,4,0)</f>
        <v>2.6095999999999999</v>
      </c>
      <c r="W133" s="299">
        <f t="shared" ref="W133:W150" si="52">(V133*10000)/Y133</f>
        <v>5219.2</v>
      </c>
      <c r="X133" s="300">
        <f t="shared" ref="X133:X150" si="53">VLOOKUP(I133,单月票房,5,0)</f>
        <v>39</v>
      </c>
      <c r="Y133" s="324">
        <v>5</v>
      </c>
      <c r="Z133" s="324">
        <v>526</v>
      </c>
      <c r="AA133" s="1043">
        <v>5</v>
      </c>
      <c r="AB133" s="304">
        <v>0</v>
      </c>
      <c r="AC133" s="1043">
        <v>5</v>
      </c>
      <c r="AD133" s="1043">
        <v>5</v>
      </c>
      <c r="AE133" s="469">
        <v>5</v>
      </c>
      <c r="AF133" s="1036" t="s">
        <v>5993</v>
      </c>
      <c r="AG133" s="445"/>
      <c r="AH133" s="445"/>
      <c r="AI133" s="445"/>
      <c r="AJ133" s="1037">
        <v>5</v>
      </c>
      <c r="AK133" s="1036" t="s">
        <v>4707</v>
      </c>
      <c r="AL133" s="445"/>
      <c r="AM133" s="445"/>
      <c r="AN133" s="445"/>
      <c r="AO133" s="445"/>
      <c r="AP133" s="445"/>
      <c r="AQ133" s="445"/>
      <c r="AR133" s="445"/>
      <c r="AS133" s="445"/>
      <c r="AT133" s="445"/>
      <c r="AU133" s="445"/>
      <c r="AV133" s="307">
        <f t="shared" si="45"/>
        <v>180</v>
      </c>
      <c r="AW133" s="309">
        <f t="shared" si="46"/>
        <v>126</v>
      </c>
      <c r="AX133" s="309">
        <f t="shared" si="47"/>
        <v>75</v>
      </c>
      <c r="AY133" s="309">
        <f t="shared" si="48"/>
        <v>45</v>
      </c>
      <c r="AZ133" s="1042" t="s">
        <v>7598</v>
      </c>
      <c r="BA133" s="1042"/>
      <c r="BB133" s="1042"/>
      <c r="BC133" s="1042"/>
      <c r="BD133" s="1042"/>
      <c r="BE133" s="1042"/>
      <c r="BF133" s="1042"/>
      <c r="BG133" s="1042"/>
      <c r="BH133" s="1042"/>
      <c r="BI133" s="1044"/>
    </row>
    <row r="134" spans="1:61" s="350" customFormat="1" ht="19.899999999999999" customHeight="1">
      <c r="A134" s="1026">
        <v>129</v>
      </c>
      <c r="B134" s="285" t="s">
        <v>5044</v>
      </c>
      <c r="C134" s="484" t="s">
        <v>5045</v>
      </c>
      <c r="D134" s="484" t="s">
        <v>5045</v>
      </c>
      <c r="E134" s="531" t="s">
        <v>5046</v>
      </c>
      <c r="F134" s="531" t="s">
        <v>5047</v>
      </c>
      <c r="G134" s="289" t="s">
        <v>5048</v>
      </c>
      <c r="H134" s="367" t="s">
        <v>5057</v>
      </c>
      <c r="I134" s="290">
        <v>31128901</v>
      </c>
      <c r="J134" s="362" t="s">
        <v>94</v>
      </c>
      <c r="K134" s="352"/>
      <c r="L134" s="292" t="s">
        <v>95</v>
      </c>
      <c r="M134" s="292" t="s">
        <v>95</v>
      </c>
      <c r="N134" s="293"/>
      <c r="O134" s="292" t="s">
        <v>95</v>
      </c>
      <c r="P134" s="292" t="s">
        <v>95</v>
      </c>
      <c r="Q134" s="532"/>
      <c r="R134" s="295" t="s">
        <v>199</v>
      </c>
      <c r="S134" s="296">
        <v>42793</v>
      </c>
      <c r="T134" s="297">
        <f t="shared" si="49"/>
        <v>74</v>
      </c>
      <c r="U134" s="298">
        <f t="shared" si="50"/>
        <v>191.94864999999999</v>
      </c>
      <c r="V134" s="298">
        <f t="shared" si="51"/>
        <v>4.3798000000000004</v>
      </c>
      <c r="W134" s="299">
        <f t="shared" si="52"/>
        <v>6256.8571428571431</v>
      </c>
      <c r="X134" s="300">
        <f t="shared" si="53"/>
        <v>44</v>
      </c>
      <c r="Y134" s="324">
        <v>7</v>
      </c>
      <c r="Z134" s="324">
        <v>1043</v>
      </c>
      <c r="AA134" s="1043">
        <v>7</v>
      </c>
      <c r="AB134" s="1043">
        <v>7</v>
      </c>
      <c r="AC134" s="304">
        <v>0</v>
      </c>
      <c r="AD134" s="1043">
        <v>7</v>
      </c>
      <c r="AE134" s="469">
        <v>7</v>
      </c>
      <c r="AF134" s="1036" t="s">
        <v>5989</v>
      </c>
      <c r="AG134" s="445"/>
      <c r="AH134" s="445"/>
      <c r="AI134" s="445"/>
      <c r="AJ134" s="1037">
        <v>7</v>
      </c>
      <c r="AK134" s="1036" t="s">
        <v>4703</v>
      </c>
      <c r="AL134" s="445"/>
      <c r="AM134" s="445"/>
      <c r="AN134" s="445"/>
      <c r="AO134" s="445"/>
      <c r="AP134" s="445"/>
      <c r="AQ134" s="445"/>
      <c r="AR134" s="445"/>
      <c r="AS134" s="445"/>
      <c r="AT134" s="445"/>
      <c r="AU134" s="445"/>
      <c r="AV134" s="307">
        <f t="shared" si="45"/>
        <v>252</v>
      </c>
      <c r="AW134" s="309">
        <f t="shared" si="46"/>
        <v>176.39999999999998</v>
      </c>
      <c r="AX134" s="309">
        <f t="shared" si="47"/>
        <v>105</v>
      </c>
      <c r="AY134" s="309">
        <f t="shared" si="48"/>
        <v>63</v>
      </c>
      <c r="AZ134" s="1042" t="s">
        <v>7599</v>
      </c>
      <c r="BA134" s="1042"/>
      <c r="BB134" s="1042"/>
      <c r="BC134" s="1042"/>
      <c r="BD134" s="1042"/>
      <c r="BE134" s="1042"/>
      <c r="BF134" s="1042"/>
      <c r="BG134" s="1042"/>
      <c r="BH134" s="1042"/>
      <c r="BI134" s="1044"/>
    </row>
    <row r="135" spans="1:61" s="350" customFormat="1" ht="19.899999999999999" customHeight="1">
      <c r="A135" s="1026">
        <v>130</v>
      </c>
      <c r="B135" s="285" t="s">
        <v>5059</v>
      </c>
      <c r="C135" s="531" t="s">
        <v>2485</v>
      </c>
      <c r="D135" s="531" t="s">
        <v>5060</v>
      </c>
      <c r="E135" s="531" t="s">
        <v>5046</v>
      </c>
      <c r="F135" s="329" t="s">
        <v>1292</v>
      </c>
      <c r="G135" s="536" t="s">
        <v>5061</v>
      </c>
      <c r="H135" s="367" t="s">
        <v>5077</v>
      </c>
      <c r="I135" s="290">
        <v>31129001</v>
      </c>
      <c r="J135" s="362" t="s">
        <v>94</v>
      </c>
      <c r="K135" s="352"/>
      <c r="L135" s="292" t="s">
        <v>95</v>
      </c>
      <c r="M135" s="293"/>
      <c r="N135" s="292" t="s">
        <v>95</v>
      </c>
      <c r="O135" s="292" t="s">
        <v>95</v>
      </c>
      <c r="P135" s="292" t="s">
        <v>95</v>
      </c>
      <c r="Q135" s="532"/>
      <c r="R135" s="295" t="s">
        <v>199</v>
      </c>
      <c r="S135" s="296">
        <v>42811</v>
      </c>
      <c r="T135" s="297">
        <f t="shared" si="49"/>
        <v>155</v>
      </c>
      <c r="U135" s="298">
        <f t="shared" si="50"/>
        <v>109.73793999999999</v>
      </c>
      <c r="V135" s="298">
        <f t="shared" si="51"/>
        <v>2.5775000000000001</v>
      </c>
      <c r="W135" s="299">
        <f t="shared" si="52"/>
        <v>4295.833333333333</v>
      </c>
      <c r="X135" s="300">
        <f t="shared" si="53"/>
        <v>43</v>
      </c>
      <c r="Y135" s="324">
        <v>6</v>
      </c>
      <c r="Z135" s="324">
        <v>480</v>
      </c>
      <c r="AA135" s="1043">
        <v>6</v>
      </c>
      <c r="AB135" s="304">
        <v>0</v>
      </c>
      <c r="AC135" s="1043">
        <v>6</v>
      </c>
      <c r="AD135" s="1043">
        <v>6</v>
      </c>
      <c r="AE135" s="469">
        <v>6</v>
      </c>
      <c r="AF135" s="1036" t="s">
        <v>5994</v>
      </c>
      <c r="AG135" s="445"/>
      <c r="AH135" s="445"/>
      <c r="AI135" s="445"/>
      <c r="AJ135" s="1037">
        <v>6</v>
      </c>
      <c r="AK135" s="1036" t="s">
        <v>4694</v>
      </c>
      <c r="AL135" s="445"/>
      <c r="AM135" s="445"/>
      <c r="AN135" s="445"/>
      <c r="AO135" s="445"/>
      <c r="AP135" s="445"/>
      <c r="AQ135" s="445"/>
      <c r="AR135" s="445"/>
      <c r="AS135" s="445"/>
      <c r="AT135" s="445"/>
      <c r="AU135" s="445"/>
      <c r="AV135" s="307">
        <f t="shared" si="45"/>
        <v>216</v>
      </c>
      <c r="AW135" s="309">
        <f t="shared" si="46"/>
        <v>151.19999999999999</v>
      </c>
      <c r="AX135" s="309">
        <f t="shared" si="47"/>
        <v>90</v>
      </c>
      <c r="AY135" s="309">
        <f t="shared" si="48"/>
        <v>53.999999999999993</v>
      </c>
      <c r="AZ135" s="1042" t="s">
        <v>7600</v>
      </c>
      <c r="BA135" s="1042"/>
      <c r="BB135" s="1042"/>
      <c r="BC135" s="1042"/>
      <c r="BD135" s="1042"/>
      <c r="BE135" s="1042"/>
      <c r="BF135" s="1042"/>
      <c r="BG135" s="1042"/>
      <c r="BH135" s="1042"/>
      <c r="BI135" s="1044"/>
    </row>
    <row r="136" spans="1:61" s="350" customFormat="1" ht="19.899999999999999" customHeight="1">
      <c r="A136" s="1026">
        <v>131</v>
      </c>
      <c r="B136" s="285" t="s">
        <v>5262</v>
      </c>
      <c r="C136" s="531" t="s">
        <v>2417</v>
      </c>
      <c r="D136" s="531" t="s">
        <v>5245</v>
      </c>
      <c r="E136" s="531" t="s">
        <v>5246</v>
      </c>
      <c r="F136" s="329" t="s">
        <v>1292</v>
      </c>
      <c r="G136" s="536" t="s">
        <v>5258</v>
      </c>
      <c r="H136" s="367" t="s">
        <v>5268</v>
      </c>
      <c r="I136" s="290">
        <v>31164801</v>
      </c>
      <c r="J136" s="362" t="s">
        <v>94</v>
      </c>
      <c r="K136" s="352"/>
      <c r="L136" s="292" t="s">
        <v>95</v>
      </c>
      <c r="M136" s="292" t="s">
        <v>95</v>
      </c>
      <c r="N136" s="293"/>
      <c r="O136" s="292" t="s">
        <v>95</v>
      </c>
      <c r="P136" s="292" t="s">
        <v>95</v>
      </c>
      <c r="Q136" s="532"/>
      <c r="R136" s="295" t="s">
        <v>5528</v>
      </c>
      <c r="S136" s="296">
        <v>42847</v>
      </c>
      <c r="T136" s="297">
        <f t="shared" si="49"/>
        <v>172</v>
      </c>
      <c r="U136" s="298">
        <f t="shared" si="50"/>
        <v>98.292439999999999</v>
      </c>
      <c r="V136" s="298">
        <f t="shared" si="51"/>
        <v>2.5133999999999999</v>
      </c>
      <c r="W136" s="299">
        <f t="shared" si="52"/>
        <v>3590.5714285714284</v>
      </c>
      <c r="X136" s="300">
        <f t="shared" si="53"/>
        <v>39</v>
      </c>
      <c r="Y136" s="324">
        <v>7</v>
      </c>
      <c r="Z136" s="324">
        <v>849</v>
      </c>
      <c r="AA136" s="1043">
        <v>7</v>
      </c>
      <c r="AB136" s="1043">
        <v>7</v>
      </c>
      <c r="AC136" s="304">
        <v>0</v>
      </c>
      <c r="AD136" s="1043">
        <v>7</v>
      </c>
      <c r="AE136" s="469">
        <v>7</v>
      </c>
      <c r="AF136" s="1036" t="s">
        <v>5989</v>
      </c>
      <c r="AG136" s="445"/>
      <c r="AH136" s="445"/>
      <c r="AI136" s="445"/>
      <c r="AJ136" s="1037">
        <v>7</v>
      </c>
      <c r="AK136" s="1036" t="s">
        <v>4703</v>
      </c>
      <c r="AL136" s="445"/>
      <c r="AM136" s="445"/>
      <c r="AN136" s="445"/>
      <c r="AO136" s="445"/>
      <c r="AP136" s="445"/>
      <c r="AQ136" s="445"/>
      <c r="AR136" s="445"/>
      <c r="AS136" s="445"/>
      <c r="AT136" s="445"/>
      <c r="AU136" s="445"/>
      <c r="AV136" s="307">
        <f t="shared" si="45"/>
        <v>252</v>
      </c>
      <c r="AW136" s="309">
        <f t="shared" si="46"/>
        <v>176.39999999999998</v>
      </c>
      <c r="AX136" s="309">
        <f t="shared" si="47"/>
        <v>105</v>
      </c>
      <c r="AY136" s="309">
        <f t="shared" si="48"/>
        <v>63</v>
      </c>
      <c r="AZ136" s="1042" t="s">
        <v>7601</v>
      </c>
      <c r="BA136" s="1042"/>
      <c r="BB136" s="1042"/>
      <c r="BC136" s="1042"/>
      <c r="BD136" s="1042"/>
      <c r="BE136" s="1042"/>
      <c r="BF136" s="1042"/>
      <c r="BG136" s="1042"/>
      <c r="BH136" s="1042"/>
      <c r="BI136" s="1044"/>
    </row>
    <row r="137" spans="1:61" s="354" customFormat="1" ht="21" customHeight="1">
      <c r="A137" s="1026">
        <v>132</v>
      </c>
      <c r="B137" s="285" t="s">
        <v>5274</v>
      </c>
      <c r="C137" s="531" t="s">
        <v>2417</v>
      </c>
      <c r="D137" s="531" t="s">
        <v>2417</v>
      </c>
      <c r="E137" s="531" t="s">
        <v>4279</v>
      </c>
      <c r="F137" s="329" t="s">
        <v>1292</v>
      </c>
      <c r="G137" s="536" t="s">
        <v>5267</v>
      </c>
      <c r="H137" s="367" t="s">
        <v>5375</v>
      </c>
      <c r="I137" s="290">
        <v>31128801</v>
      </c>
      <c r="J137" s="362" t="s">
        <v>94</v>
      </c>
      <c r="K137" s="352"/>
      <c r="L137" s="292" t="s">
        <v>95</v>
      </c>
      <c r="M137" s="293"/>
      <c r="N137" s="292" t="s">
        <v>95</v>
      </c>
      <c r="O137" s="292" t="s">
        <v>95</v>
      </c>
      <c r="P137" s="292" t="s">
        <v>95</v>
      </c>
      <c r="Q137" s="532"/>
      <c r="R137" s="295" t="s">
        <v>199</v>
      </c>
      <c r="S137" s="296">
        <v>42763</v>
      </c>
      <c r="T137" s="297">
        <f t="shared" si="49"/>
        <v>260</v>
      </c>
      <c r="U137" s="298">
        <f t="shared" si="50"/>
        <v>36.901299999999999</v>
      </c>
      <c r="V137" s="298">
        <f t="shared" si="51"/>
        <v>0.90069999999999995</v>
      </c>
      <c r="W137" s="299">
        <f t="shared" si="52"/>
        <v>2251.75</v>
      </c>
      <c r="X137" s="300">
        <f t="shared" si="53"/>
        <v>41</v>
      </c>
      <c r="Y137" s="324">
        <v>4</v>
      </c>
      <c r="Z137" s="324">
        <v>562</v>
      </c>
      <c r="AA137" s="1043">
        <v>4</v>
      </c>
      <c r="AB137" s="304">
        <v>0</v>
      </c>
      <c r="AC137" s="1043">
        <v>4</v>
      </c>
      <c r="AD137" s="1043">
        <v>4</v>
      </c>
      <c r="AE137" s="469">
        <v>4</v>
      </c>
      <c r="AF137" s="1036" t="s">
        <v>5992</v>
      </c>
      <c r="AG137" s="445"/>
      <c r="AH137" s="445"/>
      <c r="AI137" s="445"/>
      <c r="AJ137" s="1037">
        <v>4</v>
      </c>
      <c r="AK137" s="1036" t="s">
        <v>4706</v>
      </c>
      <c r="AL137" s="445"/>
      <c r="AM137" s="445"/>
      <c r="AN137" s="445"/>
      <c r="AO137" s="445"/>
      <c r="AP137" s="445"/>
      <c r="AQ137" s="445"/>
      <c r="AR137" s="445"/>
      <c r="AS137" s="445"/>
      <c r="AT137" s="445"/>
      <c r="AU137" s="445"/>
      <c r="AV137" s="307">
        <f t="shared" si="45"/>
        <v>144</v>
      </c>
      <c r="AW137" s="309">
        <f t="shared" si="46"/>
        <v>100.79999999999998</v>
      </c>
      <c r="AX137" s="309">
        <f t="shared" si="47"/>
        <v>60</v>
      </c>
      <c r="AY137" s="309">
        <f t="shared" si="48"/>
        <v>36</v>
      </c>
      <c r="AZ137" s="1042" t="s">
        <v>7602</v>
      </c>
      <c r="BA137" s="1042"/>
      <c r="BB137" s="1042"/>
      <c r="BC137" s="1042"/>
      <c r="BD137" s="1042"/>
      <c r="BE137" s="1042"/>
      <c r="BF137" s="1042"/>
      <c r="BG137" s="1042"/>
      <c r="BH137" s="1042"/>
      <c r="BI137" s="1044"/>
    </row>
    <row r="138" spans="1:61" s="394" customFormat="1" ht="19.5" customHeight="1">
      <c r="A138" s="1026">
        <v>133</v>
      </c>
      <c r="B138" s="375" t="s">
        <v>5589</v>
      </c>
      <c r="C138" s="376" t="s">
        <v>5</v>
      </c>
      <c r="D138" s="376" t="s">
        <v>5</v>
      </c>
      <c r="E138" s="377" t="s">
        <v>188</v>
      </c>
      <c r="F138" s="329" t="s">
        <v>1292</v>
      </c>
      <c r="G138" s="378" t="s">
        <v>5590</v>
      </c>
      <c r="H138" s="379" t="s">
        <v>5603</v>
      </c>
      <c r="I138" s="380">
        <v>31115601</v>
      </c>
      <c r="J138" s="387" t="s">
        <v>94</v>
      </c>
      <c r="K138" s="381"/>
      <c r="L138" s="382" t="s">
        <v>95</v>
      </c>
      <c r="M138" s="292" t="s">
        <v>95</v>
      </c>
      <c r="N138" s="382"/>
      <c r="O138" s="382" t="s">
        <v>95</v>
      </c>
      <c r="P138" s="383" t="s">
        <v>565</v>
      </c>
      <c r="Q138" s="384"/>
      <c r="R138" s="295" t="s">
        <v>5528</v>
      </c>
      <c r="S138" s="296">
        <v>42887</v>
      </c>
      <c r="T138" s="297">
        <f t="shared" si="49"/>
        <v>174</v>
      </c>
      <c r="U138" s="298">
        <f t="shared" si="50"/>
        <v>96.613600000000005</v>
      </c>
      <c r="V138" s="298">
        <f t="shared" si="51"/>
        <v>2.5310999999999999</v>
      </c>
      <c r="W138" s="299">
        <f t="shared" si="52"/>
        <v>2812.3333333333335</v>
      </c>
      <c r="X138" s="300">
        <f t="shared" si="53"/>
        <v>38</v>
      </c>
      <c r="Y138" s="385">
        <v>9</v>
      </c>
      <c r="Z138" s="386">
        <v>795</v>
      </c>
      <c r="AA138" s="1043">
        <v>9</v>
      </c>
      <c r="AB138" s="1043">
        <v>9</v>
      </c>
      <c r="AC138" s="304">
        <v>0</v>
      </c>
      <c r="AD138" s="1043">
        <v>9</v>
      </c>
      <c r="AE138" s="469">
        <v>9</v>
      </c>
      <c r="AF138" s="1036" t="s">
        <v>7520</v>
      </c>
      <c r="AG138" s="445"/>
      <c r="AH138" s="445"/>
      <c r="AI138" s="445"/>
      <c r="AJ138" s="1037"/>
      <c r="AK138" s="1036" t="s">
        <v>4710</v>
      </c>
      <c r="AL138" s="445"/>
      <c r="AM138" s="445"/>
      <c r="AN138" s="445"/>
      <c r="AO138" s="445"/>
      <c r="AP138" s="445"/>
      <c r="AQ138" s="445"/>
      <c r="AR138" s="445"/>
      <c r="AS138" s="445"/>
      <c r="AT138" s="445"/>
      <c r="AU138" s="445"/>
      <c r="AV138" s="307">
        <f t="shared" si="45"/>
        <v>324</v>
      </c>
      <c r="AW138" s="309">
        <f t="shared" si="46"/>
        <v>226.79999999999998</v>
      </c>
      <c r="AX138" s="309">
        <f t="shared" si="47"/>
        <v>135</v>
      </c>
      <c r="AY138" s="309">
        <f t="shared" si="48"/>
        <v>81</v>
      </c>
      <c r="AZ138" s="1042" t="s">
        <v>7603</v>
      </c>
      <c r="BA138" s="1042"/>
      <c r="BB138" s="1042"/>
      <c r="BC138" s="1042"/>
      <c r="BD138" s="1042"/>
      <c r="BE138" s="1042"/>
      <c r="BF138" s="1042"/>
      <c r="BG138" s="1042"/>
      <c r="BH138" s="1042"/>
      <c r="BI138" s="1044"/>
    </row>
    <row r="139" spans="1:61" s="394" customFormat="1" ht="20.25" customHeight="1">
      <c r="A139" s="1026">
        <v>134</v>
      </c>
      <c r="B139" s="537" t="s">
        <v>5479</v>
      </c>
      <c r="C139" s="538" t="s">
        <v>5480</v>
      </c>
      <c r="D139" s="538" t="s">
        <v>5</v>
      </c>
      <c r="E139" s="539" t="s">
        <v>189</v>
      </c>
      <c r="F139" s="540" t="s">
        <v>2298</v>
      </c>
      <c r="G139" s="541" t="s">
        <v>5481</v>
      </c>
      <c r="H139" s="542" t="s">
        <v>5597</v>
      </c>
      <c r="I139" s="543">
        <v>31021401</v>
      </c>
      <c r="J139" s="362" t="s">
        <v>94</v>
      </c>
      <c r="K139" s="544"/>
      <c r="L139" s="545" t="s">
        <v>5482</v>
      </c>
      <c r="M139" s="545"/>
      <c r="N139" s="545"/>
      <c r="O139" s="545" t="s">
        <v>5482</v>
      </c>
      <c r="P139" s="546" t="s">
        <v>5482</v>
      </c>
      <c r="Q139" s="547"/>
      <c r="R139" s="295" t="s">
        <v>222</v>
      </c>
      <c r="S139" s="296">
        <v>32874</v>
      </c>
      <c r="T139" s="297">
        <f t="shared" si="49"/>
        <v>134</v>
      </c>
      <c r="U139" s="298">
        <f t="shared" si="50"/>
        <v>124.2405</v>
      </c>
      <c r="V139" s="298">
        <f t="shared" si="51"/>
        <v>2.5306000000000002</v>
      </c>
      <c r="W139" s="299">
        <f t="shared" si="52"/>
        <v>4217.666666666667</v>
      </c>
      <c r="X139" s="300">
        <f t="shared" si="53"/>
        <v>49</v>
      </c>
      <c r="Y139" s="548">
        <v>6</v>
      </c>
      <c r="Z139" s="549">
        <v>674</v>
      </c>
      <c r="AA139" s="1043">
        <v>6</v>
      </c>
      <c r="AB139" s="304">
        <v>0</v>
      </c>
      <c r="AC139" s="304">
        <v>0</v>
      </c>
      <c r="AD139" s="1043">
        <v>6</v>
      </c>
      <c r="AE139" s="469">
        <v>6</v>
      </c>
      <c r="AF139" s="1036" t="s">
        <v>5994</v>
      </c>
      <c r="AG139" s="445"/>
      <c r="AH139" s="445"/>
      <c r="AI139" s="445"/>
      <c r="AJ139" s="1037"/>
      <c r="AK139" s="1036" t="s">
        <v>4707</v>
      </c>
      <c r="AL139" s="445"/>
      <c r="AM139" s="445"/>
      <c r="AN139" s="445"/>
      <c r="AO139" s="445"/>
      <c r="AP139" s="445"/>
      <c r="AQ139" s="445"/>
      <c r="AR139" s="445"/>
      <c r="AS139" s="445"/>
      <c r="AT139" s="445"/>
      <c r="AU139" s="445"/>
      <c r="AV139" s="307">
        <f t="shared" si="45"/>
        <v>216</v>
      </c>
      <c r="AW139" s="309">
        <f t="shared" si="46"/>
        <v>151.19999999999999</v>
      </c>
      <c r="AX139" s="309">
        <f t="shared" si="47"/>
        <v>90</v>
      </c>
      <c r="AY139" s="309">
        <f t="shared" si="48"/>
        <v>53.999999999999993</v>
      </c>
      <c r="AZ139" s="1042" t="s">
        <v>7604</v>
      </c>
      <c r="BA139" s="1042"/>
      <c r="BB139" s="1042"/>
      <c r="BC139" s="1042"/>
      <c r="BD139" s="1042"/>
      <c r="BE139" s="1042"/>
      <c r="BF139" s="1042"/>
      <c r="BG139" s="1042"/>
      <c r="BH139" s="1042"/>
      <c r="BI139" s="1044"/>
    </row>
    <row r="140" spans="1:61" s="394" customFormat="1" ht="19.5" customHeight="1">
      <c r="A140" s="1026">
        <v>135</v>
      </c>
      <c r="B140" s="375" t="s">
        <v>5586</v>
      </c>
      <c r="C140" s="376" t="s">
        <v>5</v>
      </c>
      <c r="D140" s="376" t="s">
        <v>5587</v>
      </c>
      <c r="E140" s="377" t="s">
        <v>2296</v>
      </c>
      <c r="F140" s="395" t="s">
        <v>5588</v>
      </c>
      <c r="G140" s="378" t="s">
        <v>5427</v>
      </c>
      <c r="H140" s="379" t="s">
        <v>5604</v>
      </c>
      <c r="I140" s="380">
        <v>31195501</v>
      </c>
      <c r="J140" s="362" t="s">
        <v>94</v>
      </c>
      <c r="K140" s="381"/>
      <c r="L140" s="382" t="s">
        <v>95</v>
      </c>
      <c r="M140" s="382"/>
      <c r="N140" s="382" t="s">
        <v>95</v>
      </c>
      <c r="O140" s="382" t="s">
        <v>95</v>
      </c>
      <c r="P140" s="383" t="s">
        <v>565</v>
      </c>
      <c r="Q140" s="384"/>
      <c r="R140" s="295" t="s">
        <v>182</v>
      </c>
      <c r="S140" s="296">
        <v>42837</v>
      </c>
      <c r="T140" s="297">
        <f t="shared" si="49"/>
        <v>158</v>
      </c>
      <c r="U140" s="298">
        <f t="shared" si="50"/>
        <v>106.8259</v>
      </c>
      <c r="V140" s="298">
        <f t="shared" si="51"/>
        <v>3.0482</v>
      </c>
      <c r="W140" s="299">
        <f t="shared" si="52"/>
        <v>4354.5714285714284</v>
      </c>
      <c r="X140" s="300">
        <f t="shared" si="53"/>
        <v>35</v>
      </c>
      <c r="Y140" s="385">
        <v>7</v>
      </c>
      <c r="Z140" s="386">
        <v>839</v>
      </c>
      <c r="AA140" s="1043">
        <v>7</v>
      </c>
      <c r="AB140" s="304">
        <v>0</v>
      </c>
      <c r="AC140" s="1043">
        <v>7</v>
      </c>
      <c r="AD140" s="1043">
        <v>7</v>
      </c>
      <c r="AE140" s="469">
        <v>7</v>
      </c>
      <c r="AF140" s="1036" t="s">
        <v>5989</v>
      </c>
      <c r="AG140" s="445"/>
      <c r="AH140" s="445"/>
      <c r="AI140" s="445"/>
      <c r="AJ140" s="1037">
        <v>7</v>
      </c>
      <c r="AK140" s="1036" t="s">
        <v>4703</v>
      </c>
      <c r="AL140" s="445"/>
      <c r="AM140" s="445"/>
      <c r="AN140" s="445"/>
      <c r="AO140" s="445"/>
      <c r="AP140" s="445"/>
      <c r="AQ140" s="445"/>
      <c r="AR140" s="445"/>
      <c r="AS140" s="445"/>
      <c r="AT140" s="445"/>
      <c r="AU140" s="445"/>
      <c r="AV140" s="307">
        <f t="shared" si="45"/>
        <v>252</v>
      </c>
      <c r="AW140" s="309">
        <f t="shared" si="46"/>
        <v>176.39999999999998</v>
      </c>
      <c r="AX140" s="309">
        <f t="shared" si="47"/>
        <v>105</v>
      </c>
      <c r="AY140" s="309">
        <f t="shared" si="48"/>
        <v>63</v>
      </c>
      <c r="AZ140" s="1042" t="s">
        <v>7605</v>
      </c>
      <c r="BA140" s="1042"/>
      <c r="BB140" s="1042"/>
      <c r="BC140" s="1042"/>
      <c r="BD140" s="1042"/>
      <c r="BE140" s="1042"/>
      <c r="BF140" s="1042"/>
      <c r="BG140" s="1042"/>
      <c r="BH140" s="1042"/>
      <c r="BI140" s="1044"/>
    </row>
    <row r="141" spans="1:61" s="394" customFormat="1" ht="19.5" customHeight="1">
      <c r="A141" s="1026">
        <v>136</v>
      </c>
      <c r="B141" s="448" t="s">
        <v>5785</v>
      </c>
      <c r="C141" s="449" t="s">
        <v>5</v>
      </c>
      <c r="D141" s="449" t="s">
        <v>5</v>
      </c>
      <c r="E141" s="450" t="s">
        <v>187</v>
      </c>
      <c r="F141" s="551" t="s">
        <v>2297</v>
      </c>
      <c r="G141" s="451" t="s">
        <v>829</v>
      </c>
      <c r="H141" s="452" t="s">
        <v>5797</v>
      </c>
      <c r="I141" s="453">
        <v>31051101</v>
      </c>
      <c r="J141" s="454" t="s">
        <v>94</v>
      </c>
      <c r="K141" s="455"/>
      <c r="L141" s="456" t="s">
        <v>95</v>
      </c>
      <c r="M141" s="456"/>
      <c r="N141" s="456"/>
      <c r="O141" s="456" t="s">
        <v>95</v>
      </c>
      <c r="P141" s="457" t="s">
        <v>565</v>
      </c>
      <c r="Q141" s="458"/>
      <c r="R141" s="295" t="s">
        <v>199</v>
      </c>
      <c r="S141" s="296">
        <v>40943</v>
      </c>
      <c r="T141" s="297">
        <f t="shared" si="49"/>
        <v>23</v>
      </c>
      <c r="U141" s="298">
        <f t="shared" si="50"/>
        <v>290.26609999999999</v>
      </c>
      <c r="V141" s="298">
        <f t="shared" si="51"/>
        <v>6.8437000000000001</v>
      </c>
      <c r="W141" s="299">
        <f t="shared" si="52"/>
        <v>8554.625</v>
      </c>
      <c r="X141" s="300">
        <f t="shared" si="53"/>
        <v>42</v>
      </c>
      <c r="Y141" s="459">
        <v>8</v>
      </c>
      <c r="Z141" s="460">
        <v>1167</v>
      </c>
      <c r="AA141" s="1043">
        <v>8</v>
      </c>
      <c r="AB141" s="304">
        <v>0</v>
      </c>
      <c r="AC141" s="304">
        <v>0</v>
      </c>
      <c r="AD141" s="1043">
        <v>8</v>
      </c>
      <c r="AE141" s="469">
        <v>8</v>
      </c>
      <c r="AF141" s="1036" t="s">
        <v>5971</v>
      </c>
      <c r="AG141" s="445"/>
      <c r="AH141" s="445"/>
      <c r="AI141" s="445"/>
      <c r="AJ141" s="1037"/>
      <c r="AK141" s="1036" t="s">
        <v>4705</v>
      </c>
      <c r="AL141" s="445"/>
      <c r="AM141" s="445"/>
      <c r="AN141" s="445"/>
      <c r="AO141" s="445"/>
      <c r="AP141" s="445"/>
      <c r="AQ141" s="445"/>
      <c r="AR141" s="445"/>
      <c r="AS141" s="445"/>
      <c r="AT141" s="445"/>
      <c r="AU141" s="445"/>
      <c r="AV141" s="307">
        <f t="shared" si="45"/>
        <v>288</v>
      </c>
      <c r="AW141" s="309">
        <f t="shared" si="46"/>
        <v>201.59999999999997</v>
      </c>
      <c r="AX141" s="309">
        <f t="shared" si="47"/>
        <v>120</v>
      </c>
      <c r="AY141" s="309">
        <f t="shared" si="48"/>
        <v>72</v>
      </c>
      <c r="AZ141" s="1042" t="s">
        <v>7606</v>
      </c>
      <c r="BA141" s="1042"/>
      <c r="BB141" s="1042"/>
      <c r="BC141" s="1042"/>
      <c r="BD141" s="1042"/>
      <c r="BE141" s="1042"/>
      <c r="BF141" s="1042"/>
      <c r="BG141" s="1042"/>
      <c r="BH141" s="1042"/>
      <c r="BI141" s="1044"/>
    </row>
    <row r="142" spans="1:61" s="394" customFormat="1" ht="19.5" customHeight="1">
      <c r="A142" s="1026">
        <v>137</v>
      </c>
      <c r="B142" s="553" t="s">
        <v>5832</v>
      </c>
      <c r="C142" s="554" t="s">
        <v>5</v>
      </c>
      <c r="D142" s="554" t="s">
        <v>5</v>
      </c>
      <c r="E142" s="555" t="s">
        <v>188</v>
      </c>
      <c r="F142" s="329" t="s">
        <v>1292</v>
      </c>
      <c r="G142" s="556" t="s">
        <v>866</v>
      </c>
      <c r="H142" s="557" t="s">
        <v>5850</v>
      </c>
      <c r="I142" s="558">
        <v>31113901</v>
      </c>
      <c r="J142" s="559" t="s">
        <v>94</v>
      </c>
      <c r="K142" s="560"/>
      <c r="L142" s="561" t="s">
        <v>95</v>
      </c>
      <c r="M142" s="561"/>
      <c r="N142" s="405" t="s">
        <v>565</v>
      </c>
      <c r="O142" s="561" t="s">
        <v>95</v>
      </c>
      <c r="P142" s="562" t="s">
        <v>1291</v>
      </c>
      <c r="Q142" s="563"/>
      <c r="R142" s="295" t="s">
        <v>5528</v>
      </c>
      <c r="S142" s="296">
        <v>41747</v>
      </c>
      <c r="T142" s="297">
        <f t="shared" si="49"/>
        <v>28</v>
      </c>
      <c r="U142" s="298">
        <f t="shared" si="50"/>
        <v>278.17790000000002</v>
      </c>
      <c r="V142" s="298">
        <f t="shared" si="51"/>
        <v>6.8117999999999999</v>
      </c>
      <c r="W142" s="299">
        <f t="shared" si="52"/>
        <v>9731.1428571428569</v>
      </c>
      <c r="X142" s="300">
        <f t="shared" si="53"/>
        <v>41</v>
      </c>
      <c r="Y142" s="564">
        <v>7</v>
      </c>
      <c r="Z142" s="565">
        <v>1452</v>
      </c>
      <c r="AA142" s="1043">
        <v>7</v>
      </c>
      <c r="AB142" s="304">
        <v>0</v>
      </c>
      <c r="AC142" s="1043">
        <v>7</v>
      </c>
      <c r="AD142" s="1043">
        <v>7</v>
      </c>
      <c r="AE142" s="469">
        <v>7</v>
      </c>
      <c r="AF142" s="1036" t="s">
        <v>5989</v>
      </c>
      <c r="AG142" s="445"/>
      <c r="AH142" s="445"/>
      <c r="AI142" s="445"/>
      <c r="AJ142" s="1037"/>
      <c r="AK142" s="1036"/>
      <c r="AL142" s="445"/>
      <c r="AM142" s="445"/>
      <c r="AN142" s="445"/>
      <c r="AO142" s="445"/>
      <c r="AP142" s="445"/>
      <c r="AQ142" s="445"/>
      <c r="AR142" s="445"/>
      <c r="AS142" s="445"/>
      <c r="AT142" s="445"/>
      <c r="AU142" s="445"/>
      <c r="AV142" s="307">
        <f t="shared" si="45"/>
        <v>252</v>
      </c>
      <c r="AW142" s="309">
        <f t="shared" si="46"/>
        <v>176.39999999999998</v>
      </c>
      <c r="AX142" s="309">
        <f t="shared" si="47"/>
        <v>105</v>
      </c>
      <c r="AY142" s="309">
        <f t="shared" si="48"/>
        <v>63</v>
      </c>
      <c r="AZ142" s="1042" t="s">
        <v>7607</v>
      </c>
      <c r="BA142" s="1042"/>
      <c r="BB142" s="1042"/>
      <c r="BC142" s="1042"/>
      <c r="BD142" s="1042"/>
      <c r="BE142" s="1042"/>
      <c r="BF142" s="1042"/>
      <c r="BG142" s="1042"/>
      <c r="BH142" s="1042"/>
      <c r="BI142" s="1044"/>
    </row>
    <row r="143" spans="1:61" s="394" customFormat="1" ht="19.5" customHeight="1">
      <c r="A143" s="1026">
        <v>138</v>
      </c>
      <c r="B143" s="566" t="s">
        <v>5847</v>
      </c>
      <c r="C143" s="567" t="s">
        <v>5</v>
      </c>
      <c r="D143" s="567" t="s">
        <v>5</v>
      </c>
      <c r="E143" s="568" t="s">
        <v>217</v>
      </c>
      <c r="F143" s="569" t="s">
        <v>5848</v>
      </c>
      <c r="G143" s="570" t="s">
        <v>5849</v>
      </c>
      <c r="H143" s="571" t="s">
        <v>5881</v>
      </c>
      <c r="I143" s="572">
        <v>31129201</v>
      </c>
      <c r="J143" s="573" t="s">
        <v>94</v>
      </c>
      <c r="K143" s="574"/>
      <c r="L143" s="575" t="s">
        <v>1961</v>
      </c>
      <c r="M143" s="575"/>
      <c r="N143" s="405" t="s">
        <v>565</v>
      </c>
      <c r="O143" s="575" t="s">
        <v>1961</v>
      </c>
      <c r="P143" s="576" t="s">
        <v>1961</v>
      </c>
      <c r="Q143" s="577"/>
      <c r="R143" s="295" t="s">
        <v>199</v>
      </c>
      <c r="S143" s="296">
        <v>42894</v>
      </c>
      <c r="T143" s="297">
        <f t="shared" si="49"/>
        <v>35</v>
      </c>
      <c r="U143" s="298">
        <f t="shared" si="50"/>
        <v>257.45733999999999</v>
      </c>
      <c r="V143" s="298">
        <f t="shared" si="51"/>
        <v>5.5021000000000004</v>
      </c>
      <c r="W143" s="299">
        <f t="shared" si="52"/>
        <v>7860.1428571428578</v>
      </c>
      <c r="X143" s="300">
        <f t="shared" si="53"/>
        <v>47</v>
      </c>
      <c r="Y143" s="578">
        <v>7</v>
      </c>
      <c r="Z143" s="579">
        <v>567</v>
      </c>
      <c r="AA143" s="1043">
        <v>7</v>
      </c>
      <c r="AB143" s="304">
        <v>0</v>
      </c>
      <c r="AC143" s="1043">
        <v>7</v>
      </c>
      <c r="AD143" s="1043">
        <v>7</v>
      </c>
      <c r="AE143" s="469">
        <v>7</v>
      </c>
      <c r="AF143" s="1036" t="s">
        <v>7516</v>
      </c>
      <c r="AG143" s="445">
        <v>1</v>
      </c>
      <c r="AH143" s="445">
        <v>5</v>
      </c>
      <c r="AI143" s="445">
        <v>180</v>
      </c>
      <c r="AJ143" s="1037">
        <v>7</v>
      </c>
      <c r="AK143" s="1036" t="s">
        <v>4703</v>
      </c>
      <c r="AL143" s="445"/>
      <c r="AM143" s="445"/>
      <c r="AN143" s="445"/>
      <c r="AO143" s="445"/>
      <c r="AP143" s="445"/>
      <c r="AQ143" s="445"/>
      <c r="AR143" s="445"/>
      <c r="AS143" s="445"/>
      <c r="AT143" s="445"/>
      <c r="AU143" s="445"/>
      <c r="AV143" s="307">
        <f t="shared" si="45"/>
        <v>252</v>
      </c>
      <c r="AW143" s="309">
        <f t="shared" si="46"/>
        <v>176.39999999999998</v>
      </c>
      <c r="AX143" s="309">
        <f t="shared" si="47"/>
        <v>105</v>
      </c>
      <c r="AY143" s="309">
        <f t="shared" si="48"/>
        <v>63</v>
      </c>
      <c r="AZ143" s="1042" t="s">
        <v>7608</v>
      </c>
      <c r="BA143" s="1042"/>
      <c r="BB143" s="1042"/>
      <c r="BC143" s="1042"/>
      <c r="BD143" s="1042"/>
      <c r="BE143" s="1042"/>
      <c r="BF143" s="1042"/>
      <c r="BG143" s="1042"/>
      <c r="BH143" s="1042"/>
      <c r="BI143" s="1044"/>
    </row>
    <row r="144" spans="1:61" s="394" customFormat="1" ht="19.5" customHeight="1">
      <c r="A144" s="1026">
        <v>139</v>
      </c>
      <c r="B144" s="396" t="s">
        <v>5856</v>
      </c>
      <c r="C144" s="397" t="s">
        <v>5</v>
      </c>
      <c r="D144" s="397" t="s">
        <v>5</v>
      </c>
      <c r="E144" s="398" t="s">
        <v>188</v>
      </c>
      <c r="F144" s="399" t="s">
        <v>5857</v>
      </c>
      <c r="G144" s="400" t="s">
        <v>830</v>
      </c>
      <c r="H144" s="401" t="s">
        <v>830</v>
      </c>
      <c r="I144" s="402">
        <v>31113001</v>
      </c>
      <c r="J144" s="403" t="s">
        <v>94</v>
      </c>
      <c r="K144" s="404"/>
      <c r="L144" s="405" t="s">
        <v>565</v>
      </c>
      <c r="M144" s="405"/>
      <c r="N144" s="405" t="s">
        <v>565</v>
      </c>
      <c r="O144" s="405" t="s">
        <v>565</v>
      </c>
      <c r="P144" s="406" t="s">
        <v>565</v>
      </c>
      <c r="Q144" s="407"/>
      <c r="R144" s="295" t="s">
        <v>199</v>
      </c>
      <c r="S144" s="296">
        <v>40712</v>
      </c>
      <c r="T144" s="297">
        <f t="shared" si="49"/>
        <v>37</v>
      </c>
      <c r="U144" s="298">
        <f t="shared" si="50"/>
        <v>253.35059999999999</v>
      </c>
      <c r="V144" s="298">
        <f t="shared" si="51"/>
        <v>5.9294000000000002</v>
      </c>
      <c r="W144" s="299">
        <f t="shared" si="52"/>
        <v>7411.75</v>
      </c>
      <c r="X144" s="300">
        <f t="shared" si="53"/>
        <v>43</v>
      </c>
      <c r="Y144" s="408">
        <v>8</v>
      </c>
      <c r="Z144" s="409">
        <v>1271</v>
      </c>
      <c r="AA144" s="1043">
        <v>7</v>
      </c>
      <c r="AB144" s="304">
        <v>0</v>
      </c>
      <c r="AC144" s="1043">
        <v>7</v>
      </c>
      <c r="AD144" s="1043">
        <v>7</v>
      </c>
      <c r="AE144" s="469">
        <v>7</v>
      </c>
      <c r="AF144" s="1036" t="s">
        <v>7609</v>
      </c>
      <c r="AG144" s="445"/>
      <c r="AH144" s="445"/>
      <c r="AI144" s="445"/>
      <c r="AJ144" s="1037">
        <v>8</v>
      </c>
      <c r="AK144" s="1036" t="s">
        <v>4705</v>
      </c>
      <c r="AL144" s="445"/>
      <c r="AM144" s="445"/>
      <c r="AN144" s="445"/>
      <c r="AO144" s="445"/>
      <c r="AP144" s="445"/>
      <c r="AQ144" s="445"/>
      <c r="AR144" s="445"/>
      <c r="AS144" s="445"/>
      <c r="AT144" s="445"/>
      <c r="AU144" s="445"/>
      <c r="AV144" s="307">
        <f t="shared" si="45"/>
        <v>252</v>
      </c>
      <c r="AW144" s="309">
        <f t="shared" si="46"/>
        <v>176.39999999999998</v>
      </c>
      <c r="AX144" s="309">
        <f t="shared" si="47"/>
        <v>105</v>
      </c>
      <c r="AY144" s="309">
        <f t="shared" si="48"/>
        <v>63</v>
      </c>
      <c r="AZ144" s="1042" t="s">
        <v>7610</v>
      </c>
      <c r="BA144" s="1042"/>
      <c r="BB144" s="1042"/>
      <c r="BC144" s="1042"/>
      <c r="BD144" s="1042"/>
      <c r="BE144" s="1042"/>
      <c r="BF144" s="1042"/>
      <c r="BG144" s="1042"/>
      <c r="BH144" s="1042"/>
      <c r="BI144" s="1044"/>
    </row>
    <row r="145" spans="1:61" s="583" customFormat="1" ht="19.899999999999999" customHeight="1">
      <c r="A145" s="1026">
        <v>140</v>
      </c>
      <c r="B145" s="435" t="s">
        <v>3356</v>
      </c>
      <c r="C145" s="1087" t="s">
        <v>2417</v>
      </c>
      <c r="D145" s="423" t="s">
        <v>6464</v>
      </c>
      <c r="E145" s="423" t="s">
        <v>6465</v>
      </c>
      <c r="F145" s="1088" t="s">
        <v>6466</v>
      </c>
      <c r="G145" s="580" t="s">
        <v>6467</v>
      </c>
      <c r="H145" s="446" t="s">
        <v>6527</v>
      </c>
      <c r="I145" s="435">
        <v>31126501</v>
      </c>
      <c r="J145" s="423" t="s">
        <v>1343</v>
      </c>
      <c r="K145" s="446"/>
      <c r="L145" s="440" t="s">
        <v>95</v>
      </c>
      <c r="M145" s="440"/>
      <c r="N145" s="440"/>
      <c r="O145" s="440" t="s">
        <v>95</v>
      </c>
      <c r="P145" s="440" t="s">
        <v>6468</v>
      </c>
      <c r="Q145" s="581"/>
      <c r="R145" s="295" t="s">
        <v>334</v>
      </c>
      <c r="S145" s="296">
        <v>41909</v>
      </c>
      <c r="T145" s="297">
        <f t="shared" si="49"/>
        <v>18</v>
      </c>
      <c r="U145" s="298">
        <f t="shared" si="50"/>
        <v>314.2518</v>
      </c>
      <c r="V145" s="298">
        <f t="shared" si="51"/>
        <v>6.2877999999999998</v>
      </c>
      <c r="W145" s="299">
        <f t="shared" si="52"/>
        <v>6287.8</v>
      </c>
      <c r="X145" s="300">
        <f t="shared" si="53"/>
        <v>50</v>
      </c>
      <c r="Y145" s="426">
        <v>10</v>
      </c>
      <c r="Z145" s="582">
        <v>1451</v>
      </c>
      <c r="AA145" s="1043">
        <v>10</v>
      </c>
      <c r="AB145" s="304">
        <v>0</v>
      </c>
      <c r="AC145" s="304">
        <v>0</v>
      </c>
      <c r="AD145" s="1043">
        <v>10</v>
      </c>
      <c r="AE145" s="469">
        <v>10</v>
      </c>
      <c r="AF145" s="1036" t="s">
        <v>7611</v>
      </c>
      <c r="AG145" s="445"/>
      <c r="AH145" s="445"/>
      <c r="AI145" s="445"/>
      <c r="AJ145" s="1037">
        <v>10</v>
      </c>
      <c r="AK145" s="1036" t="s">
        <v>6469</v>
      </c>
      <c r="AL145" s="445">
        <v>1</v>
      </c>
      <c r="AM145" s="445" t="s">
        <v>6470</v>
      </c>
      <c r="AN145" s="445"/>
      <c r="AO145" s="445"/>
      <c r="AP145" s="445"/>
      <c r="AQ145" s="445"/>
      <c r="AR145" s="445"/>
      <c r="AS145" s="445"/>
      <c r="AT145" s="445"/>
      <c r="AU145" s="445"/>
      <c r="AV145" s="307">
        <f t="shared" si="45"/>
        <v>360</v>
      </c>
      <c r="AW145" s="309">
        <f t="shared" si="46"/>
        <v>252</v>
      </c>
      <c r="AX145" s="309">
        <f t="shared" si="47"/>
        <v>150</v>
      </c>
      <c r="AY145" s="309">
        <f t="shared" si="48"/>
        <v>90</v>
      </c>
      <c r="AZ145" s="1042" t="s">
        <v>7612</v>
      </c>
      <c r="BA145" s="1042"/>
      <c r="BB145" s="1042" t="s">
        <v>5184</v>
      </c>
      <c r="BC145" s="1042"/>
      <c r="BD145" s="1042"/>
      <c r="BE145" s="1042"/>
      <c r="BF145" s="1042"/>
      <c r="BG145" s="1042" t="s">
        <v>5186</v>
      </c>
      <c r="BH145" s="1042" t="s">
        <v>347</v>
      </c>
      <c r="BI145" s="1044" t="s">
        <v>5186</v>
      </c>
    </row>
    <row r="146" spans="1:61" s="583" customFormat="1" ht="19.899999999999999" customHeight="1">
      <c r="A146" s="1026">
        <v>141</v>
      </c>
      <c r="B146" s="435" t="s">
        <v>6497</v>
      </c>
      <c r="C146" s="1087" t="s">
        <v>2417</v>
      </c>
      <c r="D146" s="423" t="s">
        <v>2417</v>
      </c>
      <c r="E146" s="423" t="s">
        <v>6498</v>
      </c>
      <c r="F146" s="1088" t="s">
        <v>1799</v>
      </c>
      <c r="G146" s="580" t="s">
        <v>6499</v>
      </c>
      <c r="H146" s="446" t="s">
        <v>6543</v>
      </c>
      <c r="I146" s="435">
        <v>31116001</v>
      </c>
      <c r="J146" s="423" t="s">
        <v>1343</v>
      </c>
      <c r="K146" s="446"/>
      <c r="L146" s="440" t="s">
        <v>6500</v>
      </c>
      <c r="M146" s="440"/>
      <c r="N146" s="440"/>
      <c r="O146" s="440" t="s">
        <v>6500</v>
      </c>
      <c r="P146" s="440" t="s">
        <v>565</v>
      </c>
      <c r="Q146" s="581"/>
      <c r="R146" s="295" t="s">
        <v>199</v>
      </c>
      <c r="S146" s="296">
        <v>42998</v>
      </c>
      <c r="T146" s="297">
        <f t="shared" si="49"/>
        <v>24</v>
      </c>
      <c r="U146" s="298">
        <f t="shared" si="50"/>
        <v>289.22649999999999</v>
      </c>
      <c r="V146" s="298">
        <f t="shared" si="51"/>
        <v>5.1524000000000001</v>
      </c>
      <c r="W146" s="299">
        <f t="shared" si="52"/>
        <v>5152.3999999999996</v>
      </c>
      <c r="X146" s="300">
        <f t="shared" si="53"/>
        <v>56</v>
      </c>
      <c r="Y146" s="426">
        <v>10</v>
      </c>
      <c r="Z146" s="582">
        <v>1702</v>
      </c>
      <c r="AA146" s="1043">
        <v>10</v>
      </c>
      <c r="AB146" s="304">
        <v>0</v>
      </c>
      <c r="AC146" s="304">
        <v>0</v>
      </c>
      <c r="AD146" s="1043">
        <v>10</v>
      </c>
      <c r="AE146" s="469">
        <v>10</v>
      </c>
      <c r="AF146" s="1036" t="s">
        <v>7515</v>
      </c>
      <c r="AG146" s="445"/>
      <c r="AH146" s="445"/>
      <c r="AI146" s="445"/>
      <c r="AJ146" s="1037">
        <v>10</v>
      </c>
      <c r="AK146" s="1036" t="s">
        <v>4695</v>
      </c>
      <c r="AL146" s="445"/>
      <c r="AM146" s="445"/>
      <c r="AN146" s="445"/>
      <c r="AO146" s="445"/>
      <c r="AP146" s="445"/>
      <c r="AQ146" s="445"/>
      <c r="AR146" s="445"/>
      <c r="AS146" s="445"/>
      <c r="AT146" s="445"/>
      <c r="AU146" s="445"/>
      <c r="AV146" s="307">
        <f t="shared" si="45"/>
        <v>360</v>
      </c>
      <c r="AW146" s="309">
        <f t="shared" si="46"/>
        <v>252</v>
      </c>
      <c r="AX146" s="309">
        <f t="shared" si="47"/>
        <v>150</v>
      </c>
      <c r="AY146" s="309">
        <f t="shared" si="48"/>
        <v>90</v>
      </c>
      <c r="AZ146" s="1042" t="s">
        <v>7613</v>
      </c>
      <c r="BA146" s="1042"/>
      <c r="BB146" s="1042"/>
      <c r="BC146" s="1042"/>
      <c r="BD146" s="1042"/>
      <c r="BE146" s="1042"/>
      <c r="BF146" s="1042"/>
      <c r="BG146" s="1042"/>
      <c r="BH146" s="1042"/>
      <c r="BI146" s="1044"/>
    </row>
    <row r="147" spans="1:61" s="583" customFormat="1" ht="19.899999999999999" customHeight="1">
      <c r="A147" s="1026">
        <v>142</v>
      </c>
      <c r="B147" s="435" t="s">
        <v>6506</v>
      </c>
      <c r="C147" s="1087" t="s">
        <v>2417</v>
      </c>
      <c r="D147" s="423" t="s">
        <v>2417</v>
      </c>
      <c r="E147" s="423" t="s">
        <v>6498</v>
      </c>
      <c r="F147" s="329" t="s">
        <v>1292</v>
      </c>
      <c r="G147" s="580" t="s">
        <v>6507</v>
      </c>
      <c r="H147" s="446" t="s">
        <v>6544</v>
      </c>
      <c r="I147" s="435">
        <v>31115801</v>
      </c>
      <c r="J147" s="423" t="s">
        <v>6508</v>
      </c>
      <c r="K147" s="446"/>
      <c r="L147" s="440" t="s">
        <v>565</v>
      </c>
      <c r="M147" s="292" t="s">
        <v>95</v>
      </c>
      <c r="N147" s="440"/>
      <c r="O147" s="440" t="s">
        <v>565</v>
      </c>
      <c r="P147" s="440" t="s">
        <v>565</v>
      </c>
      <c r="Q147" s="581"/>
      <c r="R147" s="295" t="s">
        <v>199</v>
      </c>
      <c r="S147" s="296">
        <v>43003</v>
      </c>
      <c r="T147" s="297">
        <f t="shared" si="49"/>
        <v>77</v>
      </c>
      <c r="U147" s="298">
        <f t="shared" si="50"/>
        <v>189.25620000000001</v>
      </c>
      <c r="V147" s="298">
        <f t="shared" si="51"/>
        <v>4.3285999999999998</v>
      </c>
      <c r="W147" s="299">
        <f t="shared" si="52"/>
        <v>4809.5555555555557</v>
      </c>
      <c r="X147" s="300">
        <f t="shared" si="53"/>
        <v>44</v>
      </c>
      <c r="Y147" s="426">
        <v>9</v>
      </c>
      <c r="Z147" s="582">
        <v>1444</v>
      </c>
      <c r="AA147" s="1043">
        <v>9</v>
      </c>
      <c r="AB147" s="1043">
        <v>9</v>
      </c>
      <c r="AC147" s="304">
        <v>0</v>
      </c>
      <c r="AD147" s="1043">
        <v>9</v>
      </c>
      <c r="AE147" s="469">
        <v>9</v>
      </c>
      <c r="AF147" s="1036" t="s">
        <v>5996</v>
      </c>
      <c r="AG147" s="445"/>
      <c r="AH147" s="445"/>
      <c r="AI147" s="445"/>
      <c r="AJ147" s="1037">
        <v>9</v>
      </c>
      <c r="AK147" s="1036" t="s">
        <v>4710</v>
      </c>
      <c r="AL147" s="445"/>
      <c r="AM147" s="445"/>
      <c r="AN147" s="445"/>
      <c r="AO147" s="445"/>
      <c r="AP147" s="445"/>
      <c r="AQ147" s="445"/>
      <c r="AR147" s="445"/>
      <c r="AS147" s="445"/>
      <c r="AT147" s="445"/>
      <c r="AU147" s="445"/>
      <c r="AV147" s="307">
        <f t="shared" si="45"/>
        <v>324</v>
      </c>
      <c r="AW147" s="309">
        <f t="shared" si="46"/>
        <v>226.79999999999998</v>
      </c>
      <c r="AX147" s="309">
        <f t="shared" si="47"/>
        <v>135</v>
      </c>
      <c r="AY147" s="309">
        <f t="shared" si="48"/>
        <v>81</v>
      </c>
      <c r="AZ147" s="1042" t="s">
        <v>7614</v>
      </c>
      <c r="BA147" s="1042"/>
      <c r="BB147" s="1042"/>
      <c r="BC147" s="1042"/>
      <c r="BD147" s="1042"/>
      <c r="BE147" s="1042"/>
      <c r="BF147" s="1042"/>
      <c r="BG147" s="1042"/>
      <c r="BH147" s="1042"/>
      <c r="BI147" s="1044"/>
    </row>
    <row r="148" spans="1:61" s="585" customFormat="1" ht="19.5" customHeight="1">
      <c r="A148" s="1026">
        <v>143</v>
      </c>
      <c r="B148" s="435" t="s">
        <v>6551</v>
      </c>
      <c r="C148" s="1087" t="s">
        <v>5</v>
      </c>
      <c r="D148" s="423" t="s">
        <v>5</v>
      </c>
      <c r="E148" s="423" t="s">
        <v>3905</v>
      </c>
      <c r="F148" s="1088" t="s">
        <v>125</v>
      </c>
      <c r="G148" s="580" t="s">
        <v>6550</v>
      </c>
      <c r="H148" s="584" t="s">
        <v>6577</v>
      </c>
      <c r="I148" s="435">
        <v>31061601</v>
      </c>
      <c r="J148" s="423" t="s">
        <v>1343</v>
      </c>
      <c r="K148" s="446"/>
      <c r="L148" s="440" t="s">
        <v>95</v>
      </c>
      <c r="M148" s="440"/>
      <c r="N148" s="440"/>
      <c r="O148" s="440" t="s">
        <v>95</v>
      </c>
      <c r="P148" s="440" t="s">
        <v>565</v>
      </c>
      <c r="Q148" s="581"/>
      <c r="R148" s="295" t="s">
        <v>199</v>
      </c>
      <c r="S148" s="296">
        <v>43008</v>
      </c>
      <c r="T148" s="297">
        <f t="shared" si="49"/>
        <v>198</v>
      </c>
      <c r="U148" s="298">
        <f t="shared" si="50"/>
        <v>84.422840000000008</v>
      </c>
      <c r="V148" s="298">
        <f t="shared" si="51"/>
        <v>2.0710999999999999</v>
      </c>
      <c r="W148" s="299">
        <f t="shared" si="52"/>
        <v>3451.8333333333335</v>
      </c>
      <c r="X148" s="300">
        <f t="shared" si="53"/>
        <v>41</v>
      </c>
      <c r="Y148" s="426">
        <v>6</v>
      </c>
      <c r="Z148" s="582">
        <v>405</v>
      </c>
      <c r="AA148" s="1043">
        <v>6</v>
      </c>
      <c r="AB148" s="304">
        <v>0</v>
      </c>
      <c r="AC148" s="304">
        <v>0</v>
      </c>
      <c r="AD148" s="1043">
        <v>6</v>
      </c>
      <c r="AE148" s="469">
        <v>6</v>
      </c>
      <c r="AF148" s="1036" t="s">
        <v>5994</v>
      </c>
      <c r="AG148" s="445"/>
      <c r="AH148" s="445"/>
      <c r="AI148" s="445"/>
      <c r="AJ148" s="1037"/>
      <c r="AK148" s="1036"/>
      <c r="AL148" s="445"/>
      <c r="AM148" s="445"/>
      <c r="AN148" s="445"/>
      <c r="AO148" s="445"/>
      <c r="AP148" s="445"/>
      <c r="AQ148" s="445"/>
      <c r="AR148" s="445"/>
      <c r="AS148" s="445"/>
      <c r="AT148" s="445"/>
      <c r="AU148" s="445"/>
      <c r="AV148" s="307">
        <f t="shared" si="45"/>
        <v>216</v>
      </c>
      <c r="AW148" s="309">
        <f t="shared" si="46"/>
        <v>151.19999999999999</v>
      </c>
      <c r="AX148" s="309">
        <f t="shared" si="47"/>
        <v>90</v>
      </c>
      <c r="AY148" s="309">
        <f t="shared" si="48"/>
        <v>53.999999999999993</v>
      </c>
      <c r="AZ148" s="1042" t="s">
        <v>7615</v>
      </c>
      <c r="BA148" s="1042"/>
      <c r="BB148" s="1042"/>
      <c r="BC148" s="1042"/>
      <c r="BD148" s="1042"/>
      <c r="BE148" s="1042"/>
      <c r="BF148" s="1042"/>
      <c r="BG148" s="1042"/>
      <c r="BH148" s="1042"/>
      <c r="BI148" s="1044"/>
    </row>
    <row r="149" spans="1:61" s="447" customFormat="1" ht="19.5" customHeight="1">
      <c r="A149" s="1026">
        <v>144</v>
      </c>
      <c r="B149" s="435" t="s">
        <v>6597</v>
      </c>
      <c r="C149" s="631" t="s">
        <v>3904</v>
      </c>
      <c r="D149" s="631" t="s">
        <v>6598</v>
      </c>
      <c r="E149" s="631" t="s">
        <v>187</v>
      </c>
      <c r="F149" s="1086" t="s">
        <v>6599</v>
      </c>
      <c r="G149" s="437" t="s">
        <v>6600</v>
      </c>
      <c r="H149" s="438" t="s">
        <v>6600</v>
      </c>
      <c r="I149" s="435">
        <v>31052101</v>
      </c>
      <c r="J149" s="428" t="s">
        <v>94</v>
      </c>
      <c r="K149" s="439"/>
      <c r="L149" s="440" t="s">
        <v>1414</v>
      </c>
      <c r="M149" s="440"/>
      <c r="N149" s="440"/>
      <c r="O149" s="440" t="s">
        <v>1414</v>
      </c>
      <c r="P149" s="441" t="s">
        <v>1414</v>
      </c>
      <c r="Q149" s="442"/>
      <c r="R149" s="295" t="s">
        <v>244</v>
      </c>
      <c r="S149" s="296">
        <v>43034</v>
      </c>
      <c r="T149" s="297">
        <f t="shared" si="49"/>
        <v>139</v>
      </c>
      <c r="U149" s="298">
        <f t="shared" si="50"/>
        <v>121.2923</v>
      </c>
      <c r="V149" s="298">
        <f t="shared" si="51"/>
        <v>3.2412000000000001</v>
      </c>
      <c r="W149" s="299">
        <f t="shared" si="52"/>
        <v>4051.5</v>
      </c>
      <c r="X149" s="300">
        <f t="shared" si="53"/>
        <v>37</v>
      </c>
      <c r="Y149" s="443">
        <v>8</v>
      </c>
      <c r="Z149" s="444">
        <v>720</v>
      </c>
      <c r="AA149" s="1043">
        <v>8</v>
      </c>
      <c r="AB149" s="304">
        <v>0</v>
      </c>
      <c r="AC149" s="304">
        <v>0</v>
      </c>
      <c r="AD149" s="1043">
        <v>8</v>
      </c>
      <c r="AE149" s="469">
        <v>8</v>
      </c>
      <c r="AF149" s="1036" t="s">
        <v>7518</v>
      </c>
      <c r="AG149" s="445"/>
      <c r="AH149" s="445"/>
      <c r="AI149" s="445"/>
      <c r="AJ149" s="1037">
        <v>8</v>
      </c>
      <c r="AK149" s="1036" t="s">
        <v>6601</v>
      </c>
      <c r="AL149" s="445"/>
      <c r="AM149" s="445"/>
      <c r="AN149" s="445"/>
      <c r="AO149" s="445"/>
      <c r="AP149" s="445"/>
      <c r="AQ149" s="445"/>
      <c r="AR149" s="445"/>
      <c r="AS149" s="445"/>
      <c r="AT149" s="445"/>
      <c r="AU149" s="445"/>
      <c r="AV149" s="307">
        <f t="shared" si="45"/>
        <v>288</v>
      </c>
      <c r="AW149" s="309">
        <f t="shared" si="46"/>
        <v>201.59999999999997</v>
      </c>
      <c r="AX149" s="309">
        <f t="shared" si="47"/>
        <v>120</v>
      </c>
      <c r="AY149" s="309">
        <f t="shared" si="48"/>
        <v>72</v>
      </c>
      <c r="AZ149" s="1042" t="s">
        <v>7616</v>
      </c>
      <c r="BA149" s="1042"/>
      <c r="BB149" s="1042"/>
      <c r="BC149" s="1042"/>
      <c r="BD149" s="1042"/>
      <c r="BE149" s="1042"/>
      <c r="BF149" s="1042"/>
      <c r="BG149" s="1042"/>
      <c r="BH149" s="1042"/>
      <c r="BI149" s="1044"/>
    </row>
    <row r="150" spans="1:61" s="447" customFormat="1" ht="19.5" customHeight="1">
      <c r="A150" s="1026">
        <v>145</v>
      </c>
      <c r="B150" s="435" t="s">
        <v>6948</v>
      </c>
      <c r="C150" s="631" t="s">
        <v>6949</v>
      </c>
      <c r="D150" s="631" t="s">
        <v>5</v>
      </c>
      <c r="E150" s="631" t="s">
        <v>217</v>
      </c>
      <c r="F150" s="467" t="s">
        <v>6950</v>
      </c>
      <c r="G150" s="437" t="s">
        <v>7269</v>
      </c>
      <c r="H150" s="438" t="s">
        <v>6993</v>
      </c>
      <c r="I150" s="435">
        <v>31129901</v>
      </c>
      <c r="J150" s="428" t="s">
        <v>6951</v>
      </c>
      <c r="K150" s="439"/>
      <c r="L150" s="440" t="s">
        <v>6952</v>
      </c>
      <c r="M150" s="440"/>
      <c r="N150" s="440"/>
      <c r="O150" s="440" t="s">
        <v>6952</v>
      </c>
      <c r="P150" s="441" t="s">
        <v>565</v>
      </c>
      <c r="Q150" s="442"/>
      <c r="R150" s="495" t="s">
        <v>6947</v>
      </c>
      <c r="S150" s="468">
        <v>43071</v>
      </c>
      <c r="T150" s="297">
        <f t="shared" si="49"/>
        <v>97</v>
      </c>
      <c r="U150" s="298">
        <f t="shared" si="50"/>
        <v>157.83626000000001</v>
      </c>
      <c r="V150" s="298">
        <f t="shared" si="51"/>
        <v>3.6274000000000002</v>
      </c>
      <c r="W150" s="299">
        <f t="shared" si="52"/>
        <v>6045.666666666667</v>
      </c>
      <c r="X150" s="300">
        <f t="shared" si="53"/>
        <v>44</v>
      </c>
      <c r="Y150" s="496">
        <v>6</v>
      </c>
      <c r="Z150" s="497">
        <v>740</v>
      </c>
      <c r="AA150" s="1043">
        <v>6</v>
      </c>
      <c r="AB150" s="304">
        <v>0</v>
      </c>
      <c r="AC150" s="304">
        <v>0</v>
      </c>
      <c r="AD150" s="1043">
        <v>6</v>
      </c>
      <c r="AE150" s="469">
        <v>6</v>
      </c>
      <c r="AF150" s="1036" t="s">
        <v>7521</v>
      </c>
      <c r="AG150" s="445"/>
      <c r="AH150" s="445"/>
      <c r="AI150" s="445"/>
      <c r="AJ150" s="1037">
        <v>6</v>
      </c>
      <c r="AK150" s="1036" t="s">
        <v>5994</v>
      </c>
      <c r="AL150" s="445"/>
      <c r="AM150" s="445"/>
      <c r="AN150" s="445"/>
      <c r="AO150" s="445"/>
      <c r="AP150" s="445"/>
      <c r="AQ150" s="445"/>
      <c r="AR150" s="445"/>
      <c r="AS150" s="445"/>
      <c r="AT150" s="445"/>
      <c r="AU150" s="445"/>
      <c r="AV150" s="307">
        <f t="shared" si="45"/>
        <v>216</v>
      </c>
      <c r="AW150" s="309">
        <f t="shared" si="46"/>
        <v>151.19999999999999</v>
      </c>
      <c r="AX150" s="309">
        <f t="shared" si="47"/>
        <v>90</v>
      </c>
      <c r="AY150" s="309">
        <f t="shared" si="48"/>
        <v>53.999999999999993</v>
      </c>
      <c r="AZ150" s="1042" t="s">
        <v>7617</v>
      </c>
      <c r="BA150" s="1042"/>
      <c r="BB150" s="1042"/>
      <c r="BC150" s="1042"/>
      <c r="BD150" s="1042"/>
      <c r="BE150" s="1042"/>
      <c r="BF150" s="1042"/>
      <c r="BG150" s="1042"/>
      <c r="BH150" s="1042"/>
      <c r="BI150" s="1044"/>
    </row>
    <row r="151" spans="1:61" s="447" customFormat="1" ht="19.5" customHeight="1">
      <c r="A151" s="1026">
        <v>146</v>
      </c>
      <c r="B151" s="435" t="s">
        <v>6958</v>
      </c>
      <c r="C151" s="631" t="s">
        <v>2485</v>
      </c>
      <c r="D151" s="631" t="s">
        <v>5</v>
      </c>
      <c r="E151" s="631" t="s">
        <v>188</v>
      </c>
      <c r="F151" s="467" t="s">
        <v>6959</v>
      </c>
      <c r="G151" s="437" t="s">
        <v>6960</v>
      </c>
      <c r="H151" s="438" t="s">
        <v>6994</v>
      </c>
      <c r="I151" s="435">
        <v>31114201</v>
      </c>
      <c r="J151" s="428" t="s">
        <v>1343</v>
      </c>
      <c r="K151" s="439"/>
      <c r="L151" s="440" t="s">
        <v>565</v>
      </c>
      <c r="M151" s="440"/>
      <c r="N151" s="405" t="s">
        <v>565</v>
      </c>
      <c r="O151" s="440" t="s">
        <v>6961</v>
      </c>
      <c r="P151" s="441" t="s">
        <v>565</v>
      </c>
      <c r="Q151" s="442"/>
      <c r="R151" s="495" t="s">
        <v>6962</v>
      </c>
      <c r="S151" s="468">
        <v>41987</v>
      </c>
      <c r="T151" s="297">
        <f t="shared" ref="T151:T167" si="54">VLOOKUP(I151,单月票房,2,0)</f>
        <v>36</v>
      </c>
      <c r="U151" s="298">
        <f t="shared" ref="U151:U167" si="55">VLOOKUP(I151,单月票房,3,0)</f>
        <v>256.38010000000003</v>
      </c>
      <c r="V151" s="298">
        <f t="shared" ref="V151:V167" si="56">VLOOKUP(I151,单月票房,4,0)</f>
        <v>5.9046000000000003</v>
      </c>
      <c r="W151" s="299">
        <f t="shared" ref="W151:W167" si="57">(V151*10000)/Y151</f>
        <v>7380.75</v>
      </c>
      <c r="X151" s="300">
        <f t="shared" ref="X151:X167" si="58">VLOOKUP(I151,单月票房,5,0)</f>
        <v>43</v>
      </c>
      <c r="Y151" s="496">
        <v>8</v>
      </c>
      <c r="Z151" s="497">
        <v>1664</v>
      </c>
      <c r="AA151" s="1043">
        <v>8</v>
      </c>
      <c r="AB151" s="304">
        <v>0</v>
      </c>
      <c r="AC151" s="1043">
        <v>8</v>
      </c>
      <c r="AD151" s="1043">
        <v>8</v>
      </c>
      <c r="AE151" s="469">
        <v>8</v>
      </c>
      <c r="AF151" s="1036" t="s">
        <v>5971</v>
      </c>
      <c r="AG151" s="445"/>
      <c r="AH151" s="445"/>
      <c r="AI151" s="445"/>
      <c r="AJ151" s="1037">
        <v>7</v>
      </c>
      <c r="AK151" s="1036" t="s">
        <v>6963</v>
      </c>
      <c r="AL151" s="445"/>
      <c r="AM151" s="445"/>
      <c r="AN151" s="445"/>
      <c r="AO151" s="445"/>
      <c r="AP151" s="445"/>
      <c r="AQ151" s="445"/>
      <c r="AR151" s="445"/>
      <c r="AS151" s="445"/>
      <c r="AT151" s="445"/>
      <c r="AU151" s="445"/>
      <c r="AV151" s="307">
        <f t="shared" si="45"/>
        <v>288</v>
      </c>
      <c r="AW151" s="309">
        <f t="shared" si="46"/>
        <v>201.59999999999997</v>
      </c>
      <c r="AX151" s="309">
        <f t="shared" si="47"/>
        <v>120</v>
      </c>
      <c r="AY151" s="309">
        <f t="shared" si="48"/>
        <v>72</v>
      </c>
      <c r="AZ151" s="1042" t="s">
        <v>7618</v>
      </c>
      <c r="BA151" s="1042"/>
      <c r="BB151" s="1042" t="s">
        <v>5184</v>
      </c>
      <c r="BC151" s="1042" t="s">
        <v>6964</v>
      </c>
      <c r="BD151" s="1042"/>
      <c r="BE151" s="1042"/>
      <c r="BF151" s="1042"/>
      <c r="BG151" s="1042" t="s">
        <v>5186</v>
      </c>
      <c r="BH151" s="1042" t="s">
        <v>6965</v>
      </c>
      <c r="BI151" s="1044" t="s">
        <v>5186</v>
      </c>
    </row>
    <row r="152" spans="1:61" s="447" customFormat="1" ht="19.5" customHeight="1">
      <c r="A152" s="1026">
        <v>147</v>
      </c>
      <c r="B152" s="435" t="s">
        <v>6982</v>
      </c>
      <c r="C152" s="631" t="s">
        <v>6983</v>
      </c>
      <c r="D152" s="631" t="s">
        <v>5</v>
      </c>
      <c r="E152" s="631" t="s">
        <v>3905</v>
      </c>
      <c r="F152" s="467" t="s">
        <v>6984</v>
      </c>
      <c r="G152" s="437" t="s">
        <v>6985</v>
      </c>
      <c r="H152" s="438" t="s">
        <v>7003</v>
      </c>
      <c r="I152" s="435">
        <v>31061501</v>
      </c>
      <c r="J152" s="428" t="s">
        <v>6986</v>
      </c>
      <c r="K152" s="439"/>
      <c r="L152" s="441" t="s">
        <v>6987</v>
      </c>
      <c r="M152" s="440"/>
      <c r="N152" s="405"/>
      <c r="O152" s="441" t="s">
        <v>6981</v>
      </c>
      <c r="P152" s="441" t="s">
        <v>6987</v>
      </c>
      <c r="Q152" s="442"/>
      <c r="R152" s="495" t="s">
        <v>6988</v>
      </c>
      <c r="S152" s="468">
        <v>42824</v>
      </c>
      <c r="T152" s="297">
        <f t="shared" si="54"/>
        <v>132</v>
      </c>
      <c r="U152" s="298">
        <f t="shared" si="55"/>
        <v>125.61620000000001</v>
      </c>
      <c r="V152" s="298">
        <f t="shared" si="56"/>
        <v>2.6505999999999998</v>
      </c>
      <c r="W152" s="299">
        <f t="shared" si="57"/>
        <v>3786.5714285714284</v>
      </c>
      <c r="X152" s="300">
        <f t="shared" si="58"/>
        <v>47</v>
      </c>
      <c r="Y152" s="496">
        <v>7</v>
      </c>
      <c r="Z152" s="497">
        <v>388</v>
      </c>
      <c r="AA152" s="1043">
        <v>7</v>
      </c>
      <c r="AB152" s="304">
        <v>0</v>
      </c>
      <c r="AC152" s="304">
        <v>0</v>
      </c>
      <c r="AD152" s="1043">
        <v>7</v>
      </c>
      <c r="AE152" s="469">
        <v>7</v>
      </c>
      <c r="AF152" s="1036" t="s">
        <v>7516</v>
      </c>
      <c r="AG152" s="445"/>
      <c r="AH152" s="445"/>
      <c r="AI152" s="445"/>
      <c r="AJ152" s="1037">
        <v>7</v>
      </c>
      <c r="AK152" s="1036" t="s">
        <v>6989</v>
      </c>
      <c r="AL152" s="445"/>
      <c r="AM152" s="445"/>
      <c r="AN152" s="445"/>
      <c r="AO152" s="445"/>
      <c r="AP152" s="445"/>
      <c r="AQ152" s="445"/>
      <c r="AR152" s="445"/>
      <c r="AS152" s="445"/>
      <c r="AT152" s="445"/>
      <c r="AU152" s="445"/>
      <c r="AV152" s="307">
        <f t="shared" si="45"/>
        <v>252</v>
      </c>
      <c r="AW152" s="309">
        <f t="shared" si="46"/>
        <v>176.39999999999998</v>
      </c>
      <c r="AX152" s="309">
        <f t="shared" si="47"/>
        <v>105</v>
      </c>
      <c r="AY152" s="309">
        <f t="shared" si="48"/>
        <v>63</v>
      </c>
      <c r="AZ152" s="1042" t="s">
        <v>7619</v>
      </c>
      <c r="BA152" s="1042"/>
      <c r="BB152" s="1042"/>
      <c r="BC152" s="1042"/>
      <c r="BD152" s="1042"/>
      <c r="BE152" s="1042"/>
      <c r="BF152" s="1042"/>
      <c r="BG152" s="1042"/>
      <c r="BH152" s="1042"/>
      <c r="BI152" s="1044"/>
    </row>
    <row r="153" spans="1:61" s="447" customFormat="1" ht="19.5" customHeight="1">
      <c r="A153" s="1026">
        <v>148</v>
      </c>
      <c r="B153" s="435" t="s">
        <v>6990</v>
      </c>
      <c r="C153" s="631" t="s">
        <v>2417</v>
      </c>
      <c r="D153" s="631" t="s">
        <v>5</v>
      </c>
      <c r="E153" s="631" t="s">
        <v>206</v>
      </c>
      <c r="F153" s="467" t="s">
        <v>6991</v>
      </c>
      <c r="G153" s="437" t="s">
        <v>6992</v>
      </c>
      <c r="H153" s="438" t="s">
        <v>7004</v>
      </c>
      <c r="I153" s="435">
        <v>31073901</v>
      </c>
      <c r="J153" s="428" t="s">
        <v>6986</v>
      </c>
      <c r="K153" s="428"/>
      <c r="L153" s="441" t="s">
        <v>1280</v>
      </c>
      <c r="M153" s="440"/>
      <c r="N153" s="405"/>
      <c r="O153" s="441" t="s">
        <v>6921</v>
      </c>
      <c r="P153" s="441" t="s">
        <v>565</v>
      </c>
      <c r="Q153" s="442"/>
      <c r="R153" s="495" t="s">
        <v>6935</v>
      </c>
      <c r="S153" s="468">
        <v>41924</v>
      </c>
      <c r="T153" s="297">
        <f t="shared" si="54"/>
        <v>128</v>
      </c>
      <c r="U153" s="298">
        <f t="shared" si="55"/>
        <v>126.7059</v>
      </c>
      <c r="V153" s="298">
        <f t="shared" si="56"/>
        <v>2.9426999999999999</v>
      </c>
      <c r="W153" s="299">
        <f t="shared" si="57"/>
        <v>5885.4</v>
      </c>
      <c r="X153" s="300">
        <f t="shared" si="58"/>
        <v>43</v>
      </c>
      <c r="Y153" s="496">
        <v>5</v>
      </c>
      <c r="Z153" s="497">
        <v>587</v>
      </c>
      <c r="AA153" s="1043">
        <v>5</v>
      </c>
      <c r="AB153" s="304">
        <v>0</v>
      </c>
      <c r="AC153" s="304">
        <v>0</v>
      </c>
      <c r="AD153" s="1043">
        <v>5</v>
      </c>
      <c r="AE153" s="469">
        <v>5</v>
      </c>
      <c r="AF153" s="1036" t="s">
        <v>7570</v>
      </c>
      <c r="AG153" s="445" t="s">
        <v>4691</v>
      </c>
      <c r="AH153" s="445" t="s">
        <v>4691</v>
      </c>
      <c r="AI153" s="445" t="s">
        <v>4691</v>
      </c>
      <c r="AJ153" s="1037">
        <v>5</v>
      </c>
      <c r="AK153" s="1036" t="s">
        <v>4707</v>
      </c>
      <c r="AL153" s="445" t="s">
        <v>4691</v>
      </c>
      <c r="AM153" s="445" t="s">
        <v>4691</v>
      </c>
      <c r="AN153" s="445" t="s">
        <v>4691</v>
      </c>
      <c r="AO153" s="445" t="s">
        <v>4691</v>
      </c>
      <c r="AP153" s="445" t="s">
        <v>4691</v>
      </c>
      <c r="AQ153" s="445" t="s">
        <v>4691</v>
      </c>
      <c r="AR153" s="445" t="s">
        <v>4691</v>
      </c>
      <c r="AS153" s="445" t="s">
        <v>4691</v>
      </c>
      <c r="AT153" s="445" t="s">
        <v>4691</v>
      </c>
      <c r="AU153" s="445" t="s">
        <v>4691</v>
      </c>
      <c r="AV153" s="307">
        <f t="shared" si="45"/>
        <v>180</v>
      </c>
      <c r="AW153" s="309">
        <f t="shared" si="46"/>
        <v>126</v>
      </c>
      <c r="AX153" s="309">
        <f t="shared" si="47"/>
        <v>75</v>
      </c>
      <c r="AY153" s="309">
        <f t="shared" si="48"/>
        <v>45</v>
      </c>
      <c r="AZ153" s="1042" t="s">
        <v>7620</v>
      </c>
      <c r="BA153" s="1042"/>
      <c r="BB153" s="1042"/>
      <c r="BC153" s="1042"/>
      <c r="BD153" s="1042"/>
      <c r="BE153" s="1042"/>
      <c r="BF153" s="1042"/>
      <c r="BG153" s="1042"/>
      <c r="BH153" s="1042"/>
      <c r="BI153" s="1044"/>
    </row>
    <row r="154" spans="1:61" s="1009" customFormat="1" ht="19.5" customHeight="1">
      <c r="A154" s="1026">
        <v>149</v>
      </c>
      <c r="B154" s="435" t="s">
        <v>7415</v>
      </c>
      <c r="C154" s="631" t="s">
        <v>5</v>
      </c>
      <c r="D154" s="631" t="s">
        <v>7416</v>
      </c>
      <c r="E154" s="631" t="s">
        <v>7417</v>
      </c>
      <c r="F154" s="467" t="s">
        <v>7418</v>
      </c>
      <c r="G154" s="1001" t="s">
        <v>7419</v>
      </c>
      <c r="H154" s="1002" t="s">
        <v>8687</v>
      </c>
      <c r="I154" s="435">
        <v>31134301</v>
      </c>
      <c r="J154" s="1003" t="s">
        <v>7420</v>
      </c>
      <c r="K154" s="439"/>
      <c r="L154" s="1004" t="s">
        <v>7421</v>
      </c>
      <c r="M154" s="1005"/>
      <c r="N154" s="405" t="s">
        <v>565</v>
      </c>
      <c r="O154" s="1004" t="s">
        <v>7421</v>
      </c>
      <c r="P154" s="1004" t="s">
        <v>7421</v>
      </c>
      <c r="Q154" s="1006"/>
      <c r="R154" s="1007" t="s">
        <v>147</v>
      </c>
      <c r="S154" s="1008">
        <v>43142</v>
      </c>
      <c r="T154" s="297">
        <f t="shared" si="54"/>
        <v>266</v>
      </c>
      <c r="U154" s="298">
        <f t="shared" si="55"/>
        <v>33.4452</v>
      </c>
      <c r="V154" s="298">
        <f t="shared" si="56"/>
        <v>0.6704</v>
      </c>
      <c r="W154" s="299">
        <f t="shared" si="57"/>
        <v>838</v>
      </c>
      <c r="X154" s="300">
        <f t="shared" si="58"/>
        <v>50</v>
      </c>
      <c r="Y154" s="496">
        <v>8</v>
      </c>
      <c r="Z154" s="497">
        <v>633</v>
      </c>
      <c r="AA154" s="1043">
        <v>8</v>
      </c>
      <c r="AB154" s="304">
        <v>0</v>
      </c>
      <c r="AC154" s="304">
        <v>8</v>
      </c>
      <c r="AD154" s="1043">
        <v>8</v>
      </c>
      <c r="AE154" s="469">
        <v>8</v>
      </c>
      <c r="AF154" s="1036" t="s">
        <v>7518</v>
      </c>
      <c r="AG154" s="445"/>
      <c r="AH154" s="445"/>
      <c r="AI154" s="445"/>
      <c r="AJ154" s="1037">
        <v>8</v>
      </c>
      <c r="AK154" s="1036" t="s">
        <v>4705</v>
      </c>
      <c r="AL154" s="445"/>
      <c r="AM154" s="445"/>
      <c r="AN154" s="445"/>
      <c r="AO154" s="445"/>
      <c r="AP154" s="445"/>
      <c r="AQ154" s="445"/>
      <c r="AR154" s="445"/>
      <c r="AS154" s="445"/>
      <c r="AT154" s="445"/>
      <c r="AU154" s="445"/>
      <c r="AV154" s="307">
        <f t="shared" si="45"/>
        <v>288</v>
      </c>
      <c r="AW154" s="309">
        <f t="shared" si="46"/>
        <v>201.59999999999997</v>
      </c>
      <c r="AX154" s="309">
        <f t="shared" si="47"/>
        <v>120</v>
      </c>
      <c r="AY154" s="309">
        <f t="shared" si="48"/>
        <v>72</v>
      </c>
      <c r="AZ154" s="1042" t="s">
        <v>7621</v>
      </c>
      <c r="BA154" s="1042" t="s">
        <v>7424</v>
      </c>
      <c r="BB154" s="1042" t="s">
        <v>7425</v>
      </c>
      <c r="BC154" s="1042"/>
      <c r="BD154" s="1042"/>
      <c r="BE154" s="1042"/>
      <c r="BF154" s="1042"/>
      <c r="BG154" s="1042"/>
      <c r="BH154" s="1042" t="s">
        <v>7426</v>
      </c>
      <c r="BI154" s="1044"/>
    </row>
    <row r="155" spans="1:61" s="314" customFormat="1" ht="19.899999999999999" customHeight="1">
      <c r="A155" s="1026">
        <v>150</v>
      </c>
      <c r="B155" s="285" t="s">
        <v>3355</v>
      </c>
      <c r="C155" s="286" t="s">
        <v>5</v>
      </c>
      <c r="D155" s="287" t="s">
        <v>5</v>
      </c>
      <c r="E155" s="287" t="s">
        <v>217</v>
      </c>
      <c r="F155" s="329" t="s">
        <v>1292</v>
      </c>
      <c r="G155" s="289" t="s">
        <v>979</v>
      </c>
      <c r="H155" s="352" t="s">
        <v>979</v>
      </c>
      <c r="I155" s="290">
        <v>31125901</v>
      </c>
      <c r="J155" s="291"/>
      <c r="K155" s="352"/>
      <c r="L155" s="292" t="s">
        <v>95</v>
      </c>
      <c r="M155" s="293"/>
      <c r="N155" s="292" t="s">
        <v>95</v>
      </c>
      <c r="O155" s="292" t="s">
        <v>95</v>
      </c>
      <c r="P155" s="292" t="s">
        <v>95</v>
      </c>
      <c r="Q155" s="327"/>
      <c r="R155" s="295" t="s">
        <v>359</v>
      </c>
      <c r="S155" s="296">
        <v>41572</v>
      </c>
      <c r="T155" s="297">
        <f t="shared" si="54"/>
        <v>99</v>
      </c>
      <c r="U155" s="298">
        <f t="shared" si="55"/>
        <v>149.77099999999999</v>
      </c>
      <c r="V155" s="298">
        <f t="shared" si="56"/>
        <v>3.6145</v>
      </c>
      <c r="W155" s="299">
        <f t="shared" si="57"/>
        <v>6024.166666666667</v>
      </c>
      <c r="X155" s="300">
        <f t="shared" si="58"/>
        <v>41</v>
      </c>
      <c r="Y155" s="324">
        <v>6</v>
      </c>
      <c r="Z155" s="315">
        <v>873</v>
      </c>
      <c r="AA155" s="1043">
        <v>6</v>
      </c>
      <c r="AB155" s="304">
        <v>0</v>
      </c>
      <c r="AC155" s="1043">
        <v>6</v>
      </c>
      <c r="AD155" s="1043">
        <v>6</v>
      </c>
      <c r="AE155" s="469">
        <v>6</v>
      </c>
      <c r="AF155" s="1036" t="s">
        <v>7521</v>
      </c>
      <c r="AG155" s="445" t="s">
        <v>4691</v>
      </c>
      <c r="AH155" s="445" t="s">
        <v>4691</v>
      </c>
      <c r="AI155" s="445" t="s">
        <v>4691</v>
      </c>
      <c r="AJ155" s="1037">
        <v>6</v>
      </c>
      <c r="AK155" s="1036" t="s">
        <v>4694</v>
      </c>
      <c r="AL155" s="445" t="s">
        <v>4691</v>
      </c>
      <c r="AM155" s="445" t="s">
        <v>4691</v>
      </c>
      <c r="AN155" s="445" t="s">
        <v>4691</v>
      </c>
      <c r="AO155" s="445" t="s">
        <v>4691</v>
      </c>
      <c r="AP155" s="445" t="s">
        <v>4691</v>
      </c>
      <c r="AQ155" s="445" t="s">
        <v>4691</v>
      </c>
      <c r="AR155" s="445" t="s">
        <v>4691</v>
      </c>
      <c r="AS155" s="445" t="s">
        <v>4691</v>
      </c>
      <c r="AT155" s="445" t="s">
        <v>4691</v>
      </c>
      <c r="AU155" s="445" t="s">
        <v>4691</v>
      </c>
      <c r="AV155" s="307">
        <f t="shared" si="45"/>
        <v>216</v>
      </c>
      <c r="AW155" s="309">
        <f t="shared" si="46"/>
        <v>151.19999999999999</v>
      </c>
      <c r="AX155" s="309">
        <f t="shared" si="47"/>
        <v>90</v>
      </c>
      <c r="AY155" s="309">
        <f t="shared" si="48"/>
        <v>53.999999999999993</v>
      </c>
      <c r="AZ155" s="1042" t="s">
        <v>7622</v>
      </c>
      <c r="BA155" s="1042"/>
      <c r="BB155" s="1042"/>
      <c r="BC155" s="1042"/>
      <c r="BD155" s="1042"/>
      <c r="BE155" s="1042"/>
      <c r="BF155" s="1042"/>
      <c r="BG155" s="1042"/>
      <c r="BH155" s="1042"/>
      <c r="BI155" s="1044"/>
    </row>
    <row r="156" spans="1:61" s="314" customFormat="1" ht="19.899999999999999" customHeight="1">
      <c r="A156" s="1026">
        <v>151</v>
      </c>
      <c r="B156" s="369" t="s">
        <v>4856</v>
      </c>
      <c r="C156" s="529" t="s">
        <v>5</v>
      </c>
      <c r="D156" s="529" t="s">
        <v>5</v>
      </c>
      <c r="E156" s="534" t="s">
        <v>4279</v>
      </c>
      <c r="F156" s="329" t="s">
        <v>1292</v>
      </c>
      <c r="G156" s="367" t="s">
        <v>4857</v>
      </c>
      <c r="H156" s="289" t="s">
        <v>2677</v>
      </c>
      <c r="I156" s="290">
        <v>31127801</v>
      </c>
      <c r="J156" s="362"/>
      <c r="K156" s="352"/>
      <c r="L156" s="292"/>
      <c r="M156" s="293"/>
      <c r="N156" s="293"/>
      <c r="O156" s="292"/>
      <c r="P156" s="292" t="s">
        <v>95</v>
      </c>
      <c r="Q156" s="532"/>
      <c r="R156" s="295" t="s">
        <v>244</v>
      </c>
      <c r="S156" s="296">
        <v>42542</v>
      </c>
      <c r="T156" s="297">
        <f t="shared" si="54"/>
        <v>127</v>
      </c>
      <c r="U156" s="298">
        <f t="shared" si="55"/>
        <v>127.4635</v>
      </c>
      <c r="V156" s="298">
        <f t="shared" si="56"/>
        <v>3.2206000000000001</v>
      </c>
      <c r="W156" s="299">
        <f t="shared" si="57"/>
        <v>4600.8571428571431</v>
      </c>
      <c r="X156" s="300">
        <f t="shared" si="58"/>
        <v>40</v>
      </c>
      <c r="Y156" s="324">
        <v>7</v>
      </c>
      <c r="Z156" s="324">
        <v>675</v>
      </c>
      <c r="AA156" s="1043">
        <v>0</v>
      </c>
      <c r="AB156" s="304">
        <v>0</v>
      </c>
      <c r="AC156" s="304">
        <v>0</v>
      </c>
      <c r="AD156" s="1043">
        <v>0</v>
      </c>
      <c r="AE156" s="469">
        <v>7</v>
      </c>
      <c r="AF156" s="1036" t="s">
        <v>5989</v>
      </c>
      <c r="AG156" s="445"/>
      <c r="AH156" s="445"/>
      <c r="AI156" s="445"/>
      <c r="AJ156" s="1037">
        <v>7</v>
      </c>
      <c r="AK156" s="1036" t="s">
        <v>4703</v>
      </c>
      <c r="AL156" s="445"/>
      <c r="AM156" s="445"/>
      <c r="AN156" s="445"/>
      <c r="AO156" s="445"/>
      <c r="AP156" s="445"/>
      <c r="AQ156" s="445"/>
      <c r="AR156" s="445"/>
      <c r="AS156" s="445"/>
      <c r="AT156" s="445"/>
      <c r="AU156" s="445"/>
      <c r="AV156" s="307">
        <f t="shared" si="45"/>
        <v>0</v>
      </c>
      <c r="AW156" s="309">
        <f t="shared" si="46"/>
        <v>0</v>
      </c>
      <c r="AX156" s="309">
        <f t="shared" si="47"/>
        <v>0</v>
      </c>
      <c r="AY156" s="309">
        <f t="shared" si="48"/>
        <v>0</v>
      </c>
      <c r="AZ156" s="1042" t="s">
        <v>7623</v>
      </c>
      <c r="BA156" s="1042"/>
      <c r="BB156" s="1042"/>
      <c r="BC156" s="1042"/>
      <c r="BD156" s="1042"/>
      <c r="BE156" s="1042"/>
      <c r="BF156" s="1042"/>
      <c r="BG156" s="1042"/>
      <c r="BH156" s="1042"/>
      <c r="BI156" s="1044"/>
    </row>
    <row r="157" spans="1:61" s="350" customFormat="1" ht="19.899999999999999" customHeight="1">
      <c r="A157" s="1026">
        <v>152</v>
      </c>
      <c r="B157" s="285" t="s">
        <v>3344</v>
      </c>
      <c r="C157" s="359" t="s">
        <v>2485</v>
      </c>
      <c r="D157" s="287" t="s">
        <v>2417</v>
      </c>
      <c r="E157" s="287" t="s">
        <v>2296</v>
      </c>
      <c r="F157" s="329" t="s">
        <v>1292</v>
      </c>
      <c r="G157" s="289" t="s">
        <v>970</v>
      </c>
      <c r="H157" s="352" t="s">
        <v>2456</v>
      </c>
      <c r="I157" s="290">
        <v>31194001</v>
      </c>
      <c r="J157" s="291"/>
      <c r="K157" s="352"/>
      <c r="L157" s="292"/>
      <c r="M157" s="293"/>
      <c r="N157" s="293"/>
      <c r="O157" s="292"/>
      <c r="P157" s="292" t="s">
        <v>95</v>
      </c>
      <c r="Q157" s="327"/>
      <c r="R157" s="295" t="s">
        <v>244</v>
      </c>
      <c r="S157" s="296">
        <v>42154</v>
      </c>
      <c r="T157" s="297">
        <f t="shared" si="54"/>
        <v>211</v>
      </c>
      <c r="U157" s="298">
        <f t="shared" si="55"/>
        <v>75.716200000000001</v>
      </c>
      <c r="V157" s="298">
        <f t="shared" si="56"/>
        <v>1.9863999999999999</v>
      </c>
      <c r="W157" s="299">
        <f t="shared" si="57"/>
        <v>3310.6666666666665</v>
      </c>
      <c r="X157" s="300">
        <f t="shared" si="58"/>
        <v>38</v>
      </c>
      <c r="Y157" s="324">
        <v>6</v>
      </c>
      <c r="Z157" s="315">
        <v>762</v>
      </c>
      <c r="AA157" s="1043">
        <v>0</v>
      </c>
      <c r="AB157" s="304">
        <v>0</v>
      </c>
      <c r="AC157" s="304">
        <v>0</v>
      </c>
      <c r="AD157" s="1043">
        <v>0</v>
      </c>
      <c r="AE157" s="469">
        <v>6</v>
      </c>
      <c r="AF157" s="1036" t="s">
        <v>5994</v>
      </c>
      <c r="AG157" s="445" t="s">
        <v>4691</v>
      </c>
      <c r="AH157" s="445" t="s">
        <v>4691</v>
      </c>
      <c r="AI157" s="445" t="s">
        <v>4691</v>
      </c>
      <c r="AJ157" s="1037">
        <v>4</v>
      </c>
      <c r="AK157" s="1036" t="s">
        <v>4736</v>
      </c>
      <c r="AL157" s="445" t="s">
        <v>4691</v>
      </c>
      <c r="AM157" s="445" t="s">
        <v>4691</v>
      </c>
      <c r="AN157" s="445" t="s">
        <v>4691</v>
      </c>
      <c r="AO157" s="445" t="s">
        <v>4691</v>
      </c>
      <c r="AP157" s="445" t="s">
        <v>4691</v>
      </c>
      <c r="AQ157" s="445" t="s">
        <v>4691</v>
      </c>
      <c r="AR157" s="445">
        <v>1</v>
      </c>
      <c r="AS157" s="445">
        <v>7</v>
      </c>
      <c r="AT157" s="445" t="s">
        <v>4691</v>
      </c>
      <c r="AU157" s="445" t="s">
        <v>4691</v>
      </c>
      <c r="AV157" s="307">
        <f t="shared" si="45"/>
        <v>0</v>
      </c>
      <c r="AW157" s="309">
        <f t="shared" si="46"/>
        <v>0</v>
      </c>
      <c r="AX157" s="309">
        <f t="shared" si="47"/>
        <v>0</v>
      </c>
      <c r="AY157" s="309">
        <f t="shared" si="48"/>
        <v>0</v>
      </c>
      <c r="AZ157" s="1042" t="s">
        <v>7624</v>
      </c>
      <c r="BA157" s="1042"/>
      <c r="BB157" s="1042"/>
      <c r="BC157" s="1042"/>
      <c r="BD157" s="1042"/>
      <c r="BE157" s="1042"/>
      <c r="BF157" s="1042"/>
      <c r="BG157" s="1042"/>
      <c r="BH157" s="1042"/>
      <c r="BI157" s="1044"/>
    </row>
    <row r="158" spans="1:61" s="314" customFormat="1" ht="19.899999999999999" customHeight="1">
      <c r="A158" s="1026">
        <v>153</v>
      </c>
      <c r="B158" s="285" t="s">
        <v>3345</v>
      </c>
      <c r="C158" s="286" t="s">
        <v>5</v>
      </c>
      <c r="D158" s="287" t="s">
        <v>5</v>
      </c>
      <c r="E158" s="287" t="s">
        <v>189</v>
      </c>
      <c r="F158" s="307" t="s">
        <v>190</v>
      </c>
      <c r="G158" s="289" t="s">
        <v>259</v>
      </c>
      <c r="H158" s="521" t="s">
        <v>259</v>
      </c>
      <c r="I158" s="290">
        <v>31010701</v>
      </c>
      <c r="J158" s="524"/>
      <c r="K158" s="493"/>
      <c r="L158" s="292"/>
      <c r="M158" s="293"/>
      <c r="N158" s="293"/>
      <c r="O158" s="292"/>
      <c r="P158" s="292" t="s">
        <v>95</v>
      </c>
      <c r="Q158" s="1013" t="s">
        <v>1381</v>
      </c>
      <c r="R158" s="295" t="s">
        <v>244</v>
      </c>
      <c r="S158" s="296">
        <v>37974</v>
      </c>
      <c r="T158" s="297">
        <f t="shared" si="54"/>
        <v>42</v>
      </c>
      <c r="U158" s="298">
        <f t="shared" si="55"/>
        <v>242.3</v>
      </c>
      <c r="V158" s="298">
        <f t="shared" si="56"/>
        <v>4.7339000000000002</v>
      </c>
      <c r="W158" s="299">
        <f t="shared" si="57"/>
        <v>6762.7142857142853</v>
      </c>
      <c r="X158" s="300">
        <f t="shared" si="58"/>
        <v>51</v>
      </c>
      <c r="Y158" s="301">
        <v>7</v>
      </c>
      <c r="Z158" s="302">
        <v>1054</v>
      </c>
      <c r="AA158" s="1043">
        <v>0</v>
      </c>
      <c r="AB158" s="304">
        <v>0</v>
      </c>
      <c r="AC158" s="304">
        <v>0</v>
      </c>
      <c r="AD158" s="1043">
        <v>0</v>
      </c>
      <c r="AE158" s="469">
        <v>6</v>
      </c>
      <c r="AF158" s="1036" t="s">
        <v>7625</v>
      </c>
      <c r="AG158" s="445">
        <v>1</v>
      </c>
      <c r="AH158" s="445">
        <v>5</v>
      </c>
      <c r="AI158" s="445">
        <v>358</v>
      </c>
      <c r="AJ158" s="1037">
        <v>4</v>
      </c>
      <c r="AK158" s="1036" t="s">
        <v>4738</v>
      </c>
      <c r="AL158" s="445"/>
      <c r="AM158" s="445" t="s">
        <v>4691</v>
      </c>
      <c r="AN158" s="445"/>
      <c r="AO158" s="445" t="s">
        <v>4691</v>
      </c>
      <c r="AP158" s="445"/>
      <c r="AQ158" s="445" t="s">
        <v>4691</v>
      </c>
      <c r="AR158" s="445" t="s">
        <v>4691</v>
      </c>
      <c r="AS158" s="445" t="s">
        <v>4691</v>
      </c>
      <c r="AT158" s="445">
        <v>1</v>
      </c>
      <c r="AU158" s="445" t="s">
        <v>4739</v>
      </c>
      <c r="AV158" s="307">
        <f t="shared" si="45"/>
        <v>0</v>
      </c>
      <c r="AW158" s="309">
        <f t="shared" si="46"/>
        <v>0</v>
      </c>
      <c r="AX158" s="309">
        <f t="shared" si="47"/>
        <v>0</v>
      </c>
      <c r="AY158" s="309">
        <f t="shared" si="48"/>
        <v>0</v>
      </c>
      <c r="AZ158" s="1042" t="s">
        <v>7626</v>
      </c>
      <c r="BA158" s="1042" t="s">
        <v>237</v>
      </c>
      <c r="BB158" s="1042" t="s">
        <v>260</v>
      </c>
      <c r="BC158" s="1042" t="s">
        <v>192</v>
      </c>
      <c r="BD158" s="1042" t="s">
        <v>261</v>
      </c>
      <c r="BE158" s="1042"/>
      <c r="BF158" s="1042"/>
      <c r="BG158" s="1042"/>
      <c r="BH158" s="1042" t="s">
        <v>262</v>
      </c>
      <c r="BI158" s="1044" t="s">
        <v>263</v>
      </c>
    </row>
    <row r="159" spans="1:61" s="314" customFormat="1" ht="19.899999999999999" customHeight="1">
      <c r="A159" s="1026">
        <v>154</v>
      </c>
      <c r="B159" s="285" t="s">
        <v>3346</v>
      </c>
      <c r="C159" s="286" t="s">
        <v>5</v>
      </c>
      <c r="D159" s="287" t="s">
        <v>5</v>
      </c>
      <c r="E159" s="287" t="s">
        <v>189</v>
      </c>
      <c r="F159" s="288" t="s">
        <v>190</v>
      </c>
      <c r="G159" s="289" t="s">
        <v>827</v>
      </c>
      <c r="H159" s="326" t="s">
        <v>1382</v>
      </c>
      <c r="I159" s="290">
        <v>31010101</v>
      </c>
      <c r="J159" s="524"/>
      <c r="K159" s="311"/>
      <c r="L159" s="307"/>
      <c r="M159" s="293"/>
      <c r="N159" s="293"/>
      <c r="O159" s="307"/>
      <c r="P159" s="292" t="s">
        <v>95</v>
      </c>
      <c r="Q159" s="1013" t="s">
        <v>264</v>
      </c>
      <c r="R159" s="295" t="s">
        <v>244</v>
      </c>
      <c r="S159" s="296">
        <v>10585</v>
      </c>
      <c r="T159" s="297">
        <f t="shared" si="54"/>
        <v>19</v>
      </c>
      <c r="U159" s="298">
        <f t="shared" si="55"/>
        <v>310.79349999999999</v>
      </c>
      <c r="V159" s="298">
        <f t="shared" si="56"/>
        <v>7.0765000000000002</v>
      </c>
      <c r="W159" s="299">
        <f t="shared" si="57"/>
        <v>11794.166666666666</v>
      </c>
      <c r="X159" s="300">
        <f t="shared" si="58"/>
        <v>44</v>
      </c>
      <c r="Y159" s="324">
        <v>6</v>
      </c>
      <c r="Z159" s="302">
        <v>1786</v>
      </c>
      <c r="AA159" s="1043">
        <v>0</v>
      </c>
      <c r="AB159" s="304">
        <v>0</v>
      </c>
      <c r="AC159" s="304">
        <v>0</v>
      </c>
      <c r="AD159" s="1043">
        <v>0</v>
      </c>
      <c r="AE159" s="469">
        <v>6</v>
      </c>
      <c r="AF159" s="1036" t="s">
        <v>7627</v>
      </c>
      <c r="AG159" s="445" t="s">
        <v>4691</v>
      </c>
      <c r="AH159" s="445" t="s">
        <v>4691</v>
      </c>
      <c r="AI159" s="445" t="s">
        <v>4691</v>
      </c>
      <c r="AJ159" s="1037">
        <v>6</v>
      </c>
      <c r="AK159" s="1036" t="s">
        <v>4694</v>
      </c>
      <c r="AL159" s="445" t="s">
        <v>4691</v>
      </c>
      <c r="AM159" s="445" t="s">
        <v>4691</v>
      </c>
      <c r="AN159" s="445" t="s">
        <v>4691</v>
      </c>
      <c r="AO159" s="445" t="s">
        <v>4691</v>
      </c>
      <c r="AP159" s="445" t="s">
        <v>4691</v>
      </c>
      <c r="AQ159" s="445" t="s">
        <v>4691</v>
      </c>
      <c r="AR159" s="445">
        <v>1</v>
      </c>
      <c r="AS159" s="445">
        <v>6</v>
      </c>
      <c r="AT159" s="445">
        <v>2</v>
      </c>
      <c r="AU159" s="445" t="s">
        <v>4740</v>
      </c>
      <c r="AV159" s="307">
        <f t="shared" si="45"/>
        <v>0</v>
      </c>
      <c r="AW159" s="309">
        <f t="shared" si="46"/>
        <v>0</v>
      </c>
      <c r="AX159" s="309">
        <f t="shared" si="47"/>
        <v>0</v>
      </c>
      <c r="AY159" s="309">
        <f t="shared" si="48"/>
        <v>0</v>
      </c>
      <c r="AZ159" s="1042" t="s">
        <v>7628</v>
      </c>
      <c r="BA159" s="1042" t="s">
        <v>191</v>
      </c>
      <c r="BB159" s="1042" t="s">
        <v>265</v>
      </c>
      <c r="BC159" s="1042" t="s">
        <v>192</v>
      </c>
      <c r="BD159" s="1042" t="s">
        <v>193</v>
      </c>
      <c r="BE159" s="1042" t="s">
        <v>194</v>
      </c>
      <c r="BF159" s="1042" t="s">
        <v>195</v>
      </c>
      <c r="BG159" s="1042"/>
      <c r="BH159" s="1042" t="s">
        <v>197</v>
      </c>
      <c r="BI159" s="1044" t="s">
        <v>198</v>
      </c>
    </row>
    <row r="160" spans="1:61" s="314" customFormat="1" ht="19.899999999999999" customHeight="1">
      <c r="A160" s="1026">
        <v>155</v>
      </c>
      <c r="B160" s="285" t="s">
        <v>3347</v>
      </c>
      <c r="C160" s="286" t="s">
        <v>5</v>
      </c>
      <c r="D160" s="287" t="s">
        <v>5</v>
      </c>
      <c r="E160" s="287" t="s">
        <v>217</v>
      </c>
      <c r="F160" s="288" t="s">
        <v>137</v>
      </c>
      <c r="G160" s="289" t="s">
        <v>891</v>
      </c>
      <c r="H160" s="326" t="s">
        <v>4363</v>
      </c>
      <c r="I160" s="290">
        <v>31124901</v>
      </c>
      <c r="J160" s="524"/>
      <c r="K160" s="311"/>
      <c r="L160" s="307"/>
      <c r="M160" s="293"/>
      <c r="N160" s="293"/>
      <c r="O160" s="307"/>
      <c r="P160" s="292" t="s">
        <v>95</v>
      </c>
      <c r="Q160" s="1013" t="s">
        <v>264</v>
      </c>
      <c r="R160" s="295" t="s">
        <v>244</v>
      </c>
      <c r="S160" s="296">
        <v>40911</v>
      </c>
      <c r="T160" s="297">
        <f t="shared" si="54"/>
        <v>84</v>
      </c>
      <c r="U160" s="298">
        <f t="shared" si="55"/>
        <v>174.76480000000001</v>
      </c>
      <c r="V160" s="298">
        <f t="shared" si="56"/>
        <v>4.6623000000000001</v>
      </c>
      <c r="W160" s="299">
        <f t="shared" si="57"/>
        <v>6660.4285714285716</v>
      </c>
      <c r="X160" s="300">
        <f t="shared" si="58"/>
        <v>37</v>
      </c>
      <c r="Y160" s="324">
        <v>7</v>
      </c>
      <c r="Z160" s="302">
        <v>639</v>
      </c>
      <c r="AA160" s="1043">
        <v>0</v>
      </c>
      <c r="AB160" s="304">
        <v>0</v>
      </c>
      <c r="AC160" s="304">
        <v>0</v>
      </c>
      <c r="AD160" s="1043">
        <v>0</v>
      </c>
      <c r="AE160" s="469">
        <v>7</v>
      </c>
      <c r="AF160" s="1036" t="s">
        <v>5989</v>
      </c>
      <c r="AG160" s="445" t="s">
        <v>4691</v>
      </c>
      <c r="AH160" s="445" t="s">
        <v>4691</v>
      </c>
      <c r="AI160" s="445" t="s">
        <v>4691</v>
      </c>
      <c r="AJ160" s="1037">
        <v>3</v>
      </c>
      <c r="AK160" s="1036" t="s">
        <v>4741</v>
      </c>
      <c r="AL160" s="445">
        <v>1</v>
      </c>
      <c r="AM160" s="445">
        <v>4</v>
      </c>
      <c r="AN160" s="445" t="s">
        <v>4691</v>
      </c>
      <c r="AO160" s="445" t="s">
        <v>4691</v>
      </c>
      <c r="AP160" s="445" t="s">
        <v>4691</v>
      </c>
      <c r="AQ160" s="445" t="s">
        <v>4691</v>
      </c>
      <c r="AR160" s="445" t="s">
        <v>4691</v>
      </c>
      <c r="AS160" s="445" t="s">
        <v>4691</v>
      </c>
      <c r="AT160" s="445" t="s">
        <v>4691</v>
      </c>
      <c r="AU160" s="445" t="s">
        <v>4691</v>
      </c>
      <c r="AV160" s="307">
        <f t="shared" si="45"/>
        <v>0</v>
      </c>
      <c r="AW160" s="309">
        <f t="shared" si="46"/>
        <v>0</v>
      </c>
      <c r="AX160" s="309">
        <f t="shared" si="47"/>
        <v>0</v>
      </c>
      <c r="AY160" s="309">
        <f t="shared" si="48"/>
        <v>0</v>
      </c>
      <c r="AZ160" s="1042" t="s">
        <v>7629</v>
      </c>
      <c r="BA160" s="1042" t="s">
        <v>266</v>
      </c>
      <c r="BB160" s="1042" t="s">
        <v>267</v>
      </c>
      <c r="BC160" s="1042" t="s">
        <v>268</v>
      </c>
      <c r="BD160" s="1042"/>
      <c r="BE160" s="1042" t="s">
        <v>269</v>
      </c>
      <c r="BF160" s="1042"/>
      <c r="BG160" s="1042"/>
      <c r="BH160" s="1042" t="s">
        <v>270</v>
      </c>
      <c r="BI160" s="1044" t="s">
        <v>271</v>
      </c>
    </row>
    <row r="161" spans="1:61" s="314" customFormat="1" ht="19.899999999999999" customHeight="1">
      <c r="A161" s="1026">
        <v>156</v>
      </c>
      <c r="B161" s="285" t="s">
        <v>3348</v>
      </c>
      <c r="C161" s="286" t="s">
        <v>5</v>
      </c>
      <c r="D161" s="287" t="s">
        <v>5</v>
      </c>
      <c r="E161" s="287" t="s">
        <v>293</v>
      </c>
      <c r="F161" s="288" t="s">
        <v>137</v>
      </c>
      <c r="G161" s="289" t="s">
        <v>1099</v>
      </c>
      <c r="H161" s="326" t="s">
        <v>272</v>
      </c>
      <c r="I161" s="290">
        <v>31163601</v>
      </c>
      <c r="J161" s="524"/>
      <c r="K161" s="311"/>
      <c r="L161" s="307"/>
      <c r="M161" s="293"/>
      <c r="N161" s="293"/>
      <c r="O161" s="307"/>
      <c r="P161" s="292" t="s">
        <v>95</v>
      </c>
      <c r="Q161" s="1013" t="s">
        <v>264</v>
      </c>
      <c r="R161" s="295" t="s">
        <v>244</v>
      </c>
      <c r="S161" s="296">
        <v>41271</v>
      </c>
      <c r="T161" s="297">
        <f t="shared" si="54"/>
        <v>237</v>
      </c>
      <c r="U161" s="298">
        <f t="shared" si="55"/>
        <v>55.033200000000001</v>
      </c>
      <c r="V161" s="298">
        <f t="shared" si="56"/>
        <v>1.4811000000000001</v>
      </c>
      <c r="W161" s="299">
        <f t="shared" si="57"/>
        <v>2962.2</v>
      </c>
      <c r="X161" s="300">
        <f t="shared" si="58"/>
        <v>37</v>
      </c>
      <c r="Y161" s="324">
        <v>5</v>
      </c>
      <c r="Z161" s="302">
        <v>609</v>
      </c>
      <c r="AA161" s="1043">
        <v>0</v>
      </c>
      <c r="AB161" s="304">
        <v>0</v>
      </c>
      <c r="AC161" s="304">
        <v>0</v>
      </c>
      <c r="AD161" s="1043">
        <v>0</v>
      </c>
      <c r="AE161" s="469">
        <v>5</v>
      </c>
      <c r="AF161" s="1036" t="s">
        <v>5993</v>
      </c>
      <c r="AG161" s="445" t="s">
        <v>4691</v>
      </c>
      <c r="AH161" s="445" t="s">
        <v>4691</v>
      </c>
      <c r="AI161" s="445" t="s">
        <v>4691</v>
      </c>
      <c r="AJ161" s="1037">
        <v>3</v>
      </c>
      <c r="AK161" s="1036" t="s">
        <v>4698</v>
      </c>
      <c r="AL161" s="445" t="s">
        <v>4691</v>
      </c>
      <c r="AM161" s="445" t="s">
        <v>4691</v>
      </c>
      <c r="AN161" s="445" t="s">
        <v>4691</v>
      </c>
      <c r="AO161" s="445" t="s">
        <v>4691</v>
      </c>
      <c r="AP161" s="445" t="s">
        <v>4691</v>
      </c>
      <c r="AQ161" s="445" t="s">
        <v>4691</v>
      </c>
      <c r="AR161" s="445" t="s">
        <v>4691</v>
      </c>
      <c r="AS161" s="445" t="s">
        <v>4691</v>
      </c>
      <c r="AT161" s="445" t="s">
        <v>4691</v>
      </c>
      <c r="AU161" s="445" t="s">
        <v>4691</v>
      </c>
      <c r="AV161" s="307">
        <f t="shared" si="45"/>
        <v>0</v>
      </c>
      <c r="AW161" s="309">
        <f t="shared" si="46"/>
        <v>0</v>
      </c>
      <c r="AX161" s="309">
        <f t="shared" si="47"/>
        <v>0</v>
      </c>
      <c r="AY161" s="309">
        <f t="shared" si="48"/>
        <v>0</v>
      </c>
      <c r="AZ161" s="1042" t="s">
        <v>7630</v>
      </c>
      <c r="BA161" s="1042" t="s">
        <v>1383</v>
      </c>
      <c r="BB161" s="1042" t="s">
        <v>1384</v>
      </c>
      <c r="BC161" s="1042"/>
      <c r="BD161" s="1042"/>
      <c r="BE161" s="1042"/>
      <c r="BF161" s="1042"/>
      <c r="BG161" s="1042"/>
      <c r="BH161" s="1042"/>
      <c r="BI161" s="1044"/>
    </row>
    <row r="162" spans="1:61" s="314" customFormat="1" ht="19.899999999999999" customHeight="1">
      <c r="A162" s="1026">
        <v>157</v>
      </c>
      <c r="B162" s="285" t="s">
        <v>3349</v>
      </c>
      <c r="C162" s="286" t="s">
        <v>5</v>
      </c>
      <c r="D162" s="287" t="s">
        <v>5</v>
      </c>
      <c r="E162" s="287" t="s">
        <v>189</v>
      </c>
      <c r="F162" s="307" t="s">
        <v>137</v>
      </c>
      <c r="G162" s="289" t="s">
        <v>1097</v>
      </c>
      <c r="H162" s="311" t="s">
        <v>273</v>
      </c>
      <c r="I162" s="290">
        <v>31010301</v>
      </c>
      <c r="J162" s="524"/>
      <c r="K162" s="311"/>
      <c r="L162" s="307"/>
      <c r="M162" s="293"/>
      <c r="N162" s="293"/>
      <c r="O162" s="307"/>
      <c r="P162" s="292" t="s">
        <v>95</v>
      </c>
      <c r="Q162" s="1013" t="s">
        <v>1381</v>
      </c>
      <c r="R162" s="295" t="s">
        <v>244</v>
      </c>
      <c r="S162" s="296">
        <v>10959</v>
      </c>
      <c r="T162" s="297">
        <f t="shared" si="54"/>
        <v>259</v>
      </c>
      <c r="U162" s="298">
        <f t="shared" si="55"/>
        <v>37.710700000000003</v>
      </c>
      <c r="V162" s="298">
        <f t="shared" si="56"/>
        <v>1.0896999999999999</v>
      </c>
      <c r="W162" s="299">
        <f t="shared" si="57"/>
        <v>10896.999999999998</v>
      </c>
      <c r="X162" s="300">
        <f t="shared" si="58"/>
        <v>35</v>
      </c>
      <c r="Y162" s="301">
        <v>1</v>
      </c>
      <c r="Z162" s="302">
        <v>341</v>
      </c>
      <c r="AA162" s="1043">
        <v>0</v>
      </c>
      <c r="AB162" s="304">
        <v>0</v>
      </c>
      <c r="AC162" s="304">
        <v>0</v>
      </c>
      <c r="AD162" s="1043">
        <v>0</v>
      </c>
      <c r="AE162" s="469">
        <v>1</v>
      </c>
      <c r="AF162" s="1036">
        <v>1</v>
      </c>
      <c r="AG162" s="445" t="s">
        <v>4691</v>
      </c>
      <c r="AH162" s="445" t="s">
        <v>4691</v>
      </c>
      <c r="AI162" s="445" t="s">
        <v>4691</v>
      </c>
      <c r="AJ162" s="1037"/>
      <c r="AK162" s="1036"/>
      <c r="AL162" s="445" t="s">
        <v>4691</v>
      </c>
      <c r="AM162" s="445" t="s">
        <v>4691</v>
      </c>
      <c r="AN162" s="445" t="s">
        <v>4691</v>
      </c>
      <c r="AO162" s="445" t="s">
        <v>4691</v>
      </c>
      <c r="AP162" s="445" t="s">
        <v>4691</v>
      </c>
      <c r="AQ162" s="445" t="s">
        <v>4691</v>
      </c>
      <c r="AR162" s="445" t="s">
        <v>4691</v>
      </c>
      <c r="AS162" s="445" t="s">
        <v>4691</v>
      </c>
      <c r="AT162" s="445" t="s">
        <v>4691</v>
      </c>
      <c r="AU162" s="445" t="s">
        <v>4691</v>
      </c>
      <c r="AV162" s="307">
        <f t="shared" ref="AV162:AV167" si="59">AD162*6*0.5*12</f>
        <v>0</v>
      </c>
      <c r="AW162" s="309">
        <f t="shared" ref="AW162:AW167" si="60">AD162*6*0.35*12</f>
        <v>0</v>
      </c>
      <c r="AX162" s="309">
        <f t="shared" ref="AX162:AX167" si="61">AD162*6*0.25*10</f>
        <v>0</v>
      </c>
      <c r="AY162" s="309">
        <f t="shared" ref="AY162:AY167" si="62">AD162*6*0.15*10</f>
        <v>0</v>
      </c>
      <c r="AZ162" s="1042" t="s">
        <v>7631</v>
      </c>
      <c r="BA162" s="1042" t="s">
        <v>274</v>
      </c>
      <c r="BB162" s="1042"/>
      <c r="BC162" s="1042"/>
      <c r="BD162" s="1042"/>
      <c r="BE162" s="1042"/>
      <c r="BF162" s="1042"/>
      <c r="BG162" s="1042"/>
      <c r="BH162" s="1042" t="s">
        <v>275</v>
      </c>
      <c r="BI162" s="1044"/>
    </row>
    <row r="163" spans="1:61" s="314" customFormat="1" ht="19.899999999999999" customHeight="1">
      <c r="A163" s="1026">
        <v>158</v>
      </c>
      <c r="B163" s="285" t="s">
        <v>3350</v>
      </c>
      <c r="C163" s="286" t="s">
        <v>5</v>
      </c>
      <c r="D163" s="287" t="s">
        <v>5</v>
      </c>
      <c r="E163" s="287" t="s">
        <v>188</v>
      </c>
      <c r="F163" s="288" t="s">
        <v>276</v>
      </c>
      <c r="G163" s="289" t="s">
        <v>277</v>
      </c>
      <c r="H163" s="311" t="s">
        <v>277</v>
      </c>
      <c r="I163" s="290">
        <v>31112801</v>
      </c>
      <c r="J163" s="524"/>
      <c r="K163" s="311"/>
      <c r="L163" s="307"/>
      <c r="M163" s="293"/>
      <c r="N163" s="293"/>
      <c r="O163" s="307"/>
      <c r="P163" s="292" t="s">
        <v>95</v>
      </c>
      <c r="Q163" s="1013" t="s">
        <v>264</v>
      </c>
      <c r="R163" s="295" t="s">
        <v>244</v>
      </c>
      <c r="S163" s="296">
        <v>40479</v>
      </c>
      <c r="T163" s="297">
        <f t="shared" si="54"/>
        <v>148</v>
      </c>
      <c r="U163" s="298">
        <f t="shared" si="55"/>
        <v>114.8429</v>
      </c>
      <c r="V163" s="298">
        <f t="shared" si="56"/>
        <v>3.3431000000000002</v>
      </c>
      <c r="W163" s="299">
        <f t="shared" si="57"/>
        <v>5571.833333333333</v>
      </c>
      <c r="X163" s="300">
        <f t="shared" si="58"/>
        <v>34</v>
      </c>
      <c r="Y163" s="324">
        <v>6</v>
      </c>
      <c r="Z163" s="485">
        <v>562</v>
      </c>
      <c r="AA163" s="1043">
        <v>0</v>
      </c>
      <c r="AB163" s="304">
        <v>0</v>
      </c>
      <c r="AC163" s="304">
        <v>0</v>
      </c>
      <c r="AD163" s="1043">
        <v>0</v>
      </c>
      <c r="AE163" s="469">
        <v>6</v>
      </c>
      <c r="AF163" s="1036" t="s">
        <v>5992</v>
      </c>
      <c r="AG163" s="445"/>
      <c r="AH163" s="445"/>
      <c r="AI163" s="445"/>
      <c r="AJ163" s="1037">
        <v>4</v>
      </c>
      <c r="AK163" s="1036" t="s">
        <v>4706</v>
      </c>
      <c r="AL163" s="445"/>
      <c r="AM163" s="445" t="s">
        <v>4691</v>
      </c>
      <c r="AN163" s="445"/>
      <c r="AO163" s="445" t="s">
        <v>4691</v>
      </c>
      <c r="AP163" s="445"/>
      <c r="AQ163" s="445" t="s">
        <v>4691</v>
      </c>
      <c r="AR163" s="445" t="s">
        <v>4691</v>
      </c>
      <c r="AS163" s="445" t="s">
        <v>4691</v>
      </c>
      <c r="AT163" s="445"/>
      <c r="AU163" s="445" t="s">
        <v>4691</v>
      </c>
      <c r="AV163" s="307">
        <f t="shared" si="59"/>
        <v>0</v>
      </c>
      <c r="AW163" s="309">
        <f t="shared" si="60"/>
        <v>0</v>
      </c>
      <c r="AX163" s="309">
        <f t="shared" si="61"/>
        <v>0</v>
      </c>
      <c r="AY163" s="309">
        <f t="shared" si="62"/>
        <v>0</v>
      </c>
      <c r="AZ163" s="1042" t="s">
        <v>7632</v>
      </c>
      <c r="BA163" s="1042"/>
      <c r="BB163" s="1042" t="s">
        <v>278</v>
      </c>
      <c r="BC163" s="1042" t="s">
        <v>279</v>
      </c>
      <c r="BD163" s="1042" t="s">
        <v>280</v>
      </c>
      <c r="BE163" s="1042" t="s">
        <v>281</v>
      </c>
      <c r="BF163" s="1042" t="s">
        <v>280</v>
      </c>
      <c r="BG163" s="1042"/>
      <c r="BH163" s="1042"/>
      <c r="BI163" s="1044" t="s">
        <v>282</v>
      </c>
    </row>
    <row r="164" spans="1:61" s="314" customFormat="1" ht="19.899999999999999" customHeight="1">
      <c r="A164" s="1026">
        <v>159</v>
      </c>
      <c r="B164" s="285" t="s">
        <v>3351</v>
      </c>
      <c r="C164" s="286" t="s">
        <v>5</v>
      </c>
      <c r="D164" s="287" t="s">
        <v>5</v>
      </c>
      <c r="E164" s="287" t="s">
        <v>217</v>
      </c>
      <c r="F164" s="288" t="s">
        <v>283</v>
      </c>
      <c r="G164" s="289" t="s">
        <v>284</v>
      </c>
      <c r="H164" s="311" t="s">
        <v>284</v>
      </c>
      <c r="I164" s="290">
        <v>31120907</v>
      </c>
      <c r="J164" s="524"/>
      <c r="K164" s="311"/>
      <c r="L164" s="307"/>
      <c r="M164" s="293"/>
      <c r="N164" s="293"/>
      <c r="O164" s="307"/>
      <c r="P164" s="292" t="s">
        <v>95</v>
      </c>
      <c r="Q164" s="1013" t="s">
        <v>264</v>
      </c>
      <c r="R164" s="295" t="s">
        <v>244</v>
      </c>
      <c r="S164" s="296">
        <v>38353</v>
      </c>
      <c r="T164" s="297">
        <f t="shared" si="54"/>
        <v>263</v>
      </c>
      <c r="U164" s="298">
        <f t="shared" si="55"/>
        <v>35.008699999999997</v>
      </c>
      <c r="V164" s="298">
        <f t="shared" si="56"/>
        <v>0.99</v>
      </c>
      <c r="W164" s="299">
        <f t="shared" si="57"/>
        <v>4950</v>
      </c>
      <c r="X164" s="300">
        <f t="shared" si="58"/>
        <v>35</v>
      </c>
      <c r="Y164" s="324">
        <v>2</v>
      </c>
      <c r="Z164" s="315">
        <v>1120</v>
      </c>
      <c r="AA164" s="1043">
        <v>0</v>
      </c>
      <c r="AB164" s="304">
        <v>0</v>
      </c>
      <c r="AC164" s="304">
        <v>0</v>
      </c>
      <c r="AD164" s="1043">
        <v>0</v>
      </c>
      <c r="AE164" s="469">
        <v>2</v>
      </c>
      <c r="AF164" s="1036" t="s">
        <v>5990</v>
      </c>
      <c r="AG164" s="445" t="s">
        <v>4691</v>
      </c>
      <c r="AH164" s="445" t="s">
        <v>4691</v>
      </c>
      <c r="AI164" s="445" t="s">
        <v>4691</v>
      </c>
      <c r="AJ164" s="1037">
        <v>2</v>
      </c>
      <c r="AK164" s="1036" t="s">
        <v>4735</v>
      </c>
      <c r="AL164" s="445" t="s">
        <v>4691</v>
      </c>
      <c r="AM164" s="445" t="s">
        <v>4691</v>
      </c>
      <c r="AN164" s="445" t="s">
        <v>4691</v>
      </c>
      <c r="AO164" s="445" t="s">
        <v>4691</v>
      </c>
      <c r="AP164" s="445" t="s">
        <v>4691</v>
      </c>
      <c r="AQ164" s="445" t="s">
        <v>4691</v>
      </c>
      <c r="AR164" s="445" t="s">
        <v>4691</v>
      </c>
      <c r="AS164" s="445" t="s">
        <v>4691</v>
      </c>
      <c r="AT164" s="445" t="s">
        <v>4691</v>
      </c>
      <c r="AU164" s="445" t="s">
        <v>4691</v>
      </c>
      <c r="AV164" s="307">
        <f t="shared" si="59"/>
        <v>0</v>
      </c>
      <c r="AW164" s="309">
        <f t="shared" si="60"/>
        <v>0</v>
      </c>
      <c r="AX164" s="309">
        <f t="shared" si="61"/>
        <v>0</v>
      </c>
      <c r="AY164" s="309">
        <f t="shared" si="62"/>
        <v>0</v>
      </c>
      <c r="AZ164" s="1042" t="s">
        <v>7633</v>
      </c>
      <c r="BA164" s="1042" t="s">
        <v>285</v>
      </c>
      <c r="BB164" s="1042" t="s">
        <v>286</v>
      </c>
      <c r="BC164" s="1042" t="s">
        <v>287</v>
      </c>
      <c r="BD164" s="1042" t="s">
        <v>288</v>
      </c>
      <c r="BE164" s="1042"/>
      <c r="BF164" s="1042" t="s">
        <v>289</v>
      </c>
      <c r="BG164" s="1042"/>
      <c r="BH164" s="1042" t="s">
        <v>290</v>
      </c>
      <c r="BI164" s="1044"/>
    </row>
    <row r="165" spans="1:61" s="314" customFormat="1" ht="19.899999999999999" customHeight="1">
      <c r="A165" s="1026">
        <v>160</v>
      </c>
      <c r="B165" s="285" t="s">
        <v>3352</v>
      </c>
      <c r="C165" s="286" t="s">
        <v>5</v>
      </c>
      <c r="D165" s="287" t="s">
        <v>5</v>
      </c>
      <c r="E165" s="287" t="s">
        <v>291</v>
      </c>
      <c r="F165" s="288" t="s">
        <v>137</v>
      </c>
      <c r="G165" s="289" t="s">
        <v>1157</v>
      </c>
      <c r="H165" s="311" t="s">
        <v>292</v>
      </c>
      <c r="I165" s="290">
        <v>31152001</v>
      </c>
      <c r="J165" s="524"/>
      <c r="K165" s="311"/>
      <c r="L165" s="307"/>
      <c r="M165" s="293"/>
      <c r="N165" s="293"/>
      <c r="O165" s="307"/>
      <c r="P165" s="292" t="s">
        <v>95</v>
      </c>
      <c r="Q165" s="1013" t="s">
        <v>264</v>
      </c>
      <c r="R165" s="295" t="s">
        <v>244</v>
      </c>
      <c r="S165" s="296">
        <v>40479</v>
      </c>
      <c r="T165" s="297">
        <f t="shared" si="54"/>
        <v>232</v>
      </c>
      <c r="U165" s="298">
        <f t="shared" si="55"/>
        <v>62.945900000000002</v>
      </c>
      <c r="V165" s="298">
        <f t="shared" si="56"/>
        <v>1.7541</v>
      </c>
      <c r="W165" s="299">
        <f t="shared" si="57"/>
        <v>5847</v>
      </c>
      <c r="X165" s="300">
        <f t="shared" si="58"/>
        <v>36</v>
      </c>
      <c r="Y165" s="324">
        <v>3</v>
      </c>
      <c r="Z165" s="315">
        <v>302</v>
      </c>
      <c r="AA165" s="1043">
        <v>0</v>
      </c>
      <c r="AB165" s="304">
        <v>0</v>
      </c>
      <c r="AC165" s="304">
        <v>0</v>
      </c>
      <c r="AD165" s="1043">
        <v>0</v>
      </c>
      <c r="AE165" s="469">
        <v>3</v>
      </c>
      <c r="AF165" s="1036" t="s">
        <v>5991</v>
      </c>
      <c r="AG165" s="445" t="s">
        <v>4691</v>
      </c>
      <c r="AH165" s="445" t="s">
        <v>4691</v>
      </c>
      <c r="AI165" s="445" t="s">
        <v>4691</v>
      </c>
      <c r="AJ165" s="1037">
        <v>3</v>
      </c>
      <c r="AK165" s="1036" t="s">
        <v>4720</v>
      </c>
      <c r="AL165" s="445" t="s">
        <v>4691</v>
      </c>
      <c r="AM165" s="445" t="s">
        <v>4691</v>
      </c>
      <c r="AN165" s="445" t="s">
        <v>4691</v>
      </c>
      <c r="AO165" s="445" t="s">
        <v>4691</v>
      </c>
      <c r="AP165" s="445" t="s">
        <v>4691</v>
      </c>
      <c r="AQ165" s="445" t="s">
        <v>4691</v>
      </c>
      <c r="AR165" s="445" t="s">
        <v>4691</v>
      </c>
      <c r="AS165" s="445" t="s">
        <v>4691</v>
      </c>
      <c r="AT165" s="445" t="s">
        <v>4691</v>
      </c>
      <c r="AU165" s="445" t="s">
        <v>4691</v>
      </c>
      <c r="AV165" s="307">
        <f t="shared" si="59"/>
        <v>0</v>
      </c>
      <c r="AW165" s="309">
        <f t="shared" si="60"/>
        <v>0</v>
      </c>
      <c r="AX165" s="309">
        <f t="shared" si="61"/>
        <v>0</v>
      </c>
      <c r="AY165" s="309">
        <f t="shared" si="62"/>
        <v>0</v>
      </c>
      <c r="AZ165" s="1042" t="s">
        <v>7634</v>
      </c>
      <c r="BA165" s="1042"/>
      <c r="BB165" s="1042"/>
      <c r="BC165" s="1042"/>
      <c r="BD165" s="1042"/>
      <c r="BE165" s="1042"/>
      <c r="BF165" s="1042"/>
      <c r="BG165" s="1042"/>
      <c r="BH165" s="1042"/>
      <c r="BI165" s="1044"/>
    </row>
    <row r="166" spans="1:61" s="314" customFormat="1" ht="19.899999999999999" customHeight="1">
      <c r="A166" s="1026">
        <v>161</v>
      </c>
      <c r="B166" s="285" t="s">
        <v>3353</v>
      </c>
      <c r="C166" s="286" t="s">
        <v>5</v>
      </c>
      <c r="D166" s="287" t="s">
        <v>5</v>
      </c>
      <c r="E166" s="287" t="s">
        <v>240</v>
      </c>
      <c r="F166" s="360" t="s">
        <v>1385</v>
      </c>
      <c r="G166" s="289" t="s">
        <v>896</v>
      </c>
      <c r="H166" s="352" t="s">
        <v>1386</v>
      </c>
      <c r="I166" s="290">
        <v>31172801</v>
      </c>
      <c r="J166" s="291"/>
      <c r="K166" s="352"/>
      <c r="L166" s="292"/>
      <c r="M166" s="293"/>
      <c r="N166" s="293"/>
      <c r="O166" s="292"/>
      <c r="P166" s="292" t="s">
        <v>95</v>
      </c>
      <c r="Q166" s="327"/>
      <c r="R166" s="295" t="s">
        <v>244</v>
      </c>
      <c r="S166" s="296">
        <v>41998</v>
      </c>
      <c r="T166" s="297">
        <f t="shared" si="54"/>
        <v>33</v>
      </c>
      <c r="U166" s="298">
        <f t="shared" si="55"/>
        <v>266.61700000000002</v>
      </c>
      <c r="V166" s="298">
        <f t="shared" si="56"/>
        <v>6.4428999999999998</v>
      </c>
      <c r="W166" s="299">
        <f t="shared" si="57"/>
        <v>9204.1428571428569</v>
      </c>
      <c r="X166" s="300">
        <f t="shared" si="58"/>
        <v>41</v>
      </c>
      <c r="Y166" s="301">
        <v>7</v>
      </c>
      <c r="Z166" s="302">
        <v>1484</v>
      </c>
      <c r="AA166" s="1043">
        <v>0</v>
      </c>
      <c r="AB166" s="304">
        <v>0</v>
      </c>
      <c r="AC166" s="304">
        <v>0</v>
      </c>
      <c r="AD166" s="1043">
        <v>0</v>
      </c>
      <c r="AE166" s="469">
        <v>7</v>
      </c>
      <c r="AF166" s="1036" t="s">
        <v>5989</v>
      </c>
      <c r="AG166" s="445" t="s">
        <v>4691</v>
      </c>
      <c r="AH166" s="445" t="s">
        <v>4691</v>
      </c>
      <c r="AI166" s="445" t="s">
        <v>4691</v>
      </c>
      <c r="AJ166" s="1037">
        <v>7</v>
      </c>
      <c r="AK166" s="1036" t="s">
        <v>4703</v>
      </c>
      <c r="AL166" s="445" t="s">
        <v>4691</v>
      </c>
      <c r="AM166" s="445" t="s">
        <v>4691</v>
      </c>
      <c r="AN166" s="445" t="s">
        <v>4691</v>
      </c>
      <c r="AO166" s="445" t="s">
        <v>4691</v>
      </c>
      <c r="AP166" s="445" t="s">
        <v>4691</v>
      </c>
      <c r="AQ166" s="445" t="s">
        <v>4691</v>
      </c>
      <c r="AR166" s="445" t="s">
        <v>4691</v>
      </c>
      <c r="AS166" s="445" t="s">
        <v>4691</v>
      </c>
      <c r="AT166" s="445">
        <v>1</v>
      </c>
      <c r="AU166" s="445" t="s">
        <v>4742</v>
      </c>
      <c r="AV166" s="307">
        <f t="shared" si="59"/>
        <v>0</v>
      </c>
      <c r="AW166" s="309">
        <f t="shared" si="60"/>
        <v>0</v>
      </c>
      <c r="AX166" s="309">
        <f t="shared" si="61"/>
        <v>0</v>
      </c>
      <c r="AY166" s="309">
        <f t="shared" si="62"/>
        <v>0</v>
      </c>
      <c r="AZ166" s="1042" t="s">
        <v>7635</v>
      </c>
      <c r="BA166" s="1042"/>
      <c r="BB166" s="1042" t="s">
        <v>1385</v>
      </c>
      <c r="BC166" s="1042" t="s">
        <v>1387</v>
      </c>
      <c r="BD166" s="1042" t="s">
        <v>1388</v>
      </c>
      <c r="BE166" s="1042" t="s">
        <v>1389</v>
      </c>
      <c r="BF166" s="1042"/>
      <c r="BG166" s="1042" t="s">
        <v>1390</v>
      </c>
      <c r="BH166" s="1042" t="s">
        <v>1391</v>
      </c>
      <c r="BI166" s="1044" t="s">
        <v>1392</v>
      </c>
    </row>
    <row r="167" spans="1:61" s="314" customFormat="1" ht="19.899999999999999" customHeight="1">
      <c r="A167" s="1026">
        <v>162</v>
      </c>
      <c r="B167" s="285" t="s">
        <v>3354</v>
      </c>
      <c r="C167" s="286" t="s">
        <v>5</v>
      </c>
      <c r="D167" s="287" t="s">
        <v>5</v>
      </c>
      <c r="E167" s="287" t="s">
        <v>189</v>
      </c>
      <c r="F167" s="360" t="s">
        <v>1335</v>
      </c>
      <c r="G167" s="289" t="s">
        <v>1079</v>
      </c>
      <c r="H167" s="352" t="s">
        <v>1393</v>
      </c>
      <c r="I167" s="290">
        <v>31011901</v>
      </c>
      <c r="J167" s="291"/>
      <c r="K167" s="352"/>
      <c r="L167" s="292"/>
      <c r="M167" s="293"/>
      <c r="N167" s="293"/>
      <c r="O167" s="292"/>
      <c r="P167" s="292" t="s">
        <v>95</v>
      </c>
      <c r="Q167" s="327"/>
      <c r="R167" s="295" t="s">
        <v>244</v>
      </c>
      <c r="S167" s="296">
        <v>41510</v>
      </c>
      <c r="T167" s="297">
        <f t="shared" si="54"/>
        <v>215</v>
      </c>
      <c r="U167" s="298">
        <f t="shared" si="55"/>
        <v>73.946700000000007</v>
      </c>
      <c r="V167" s="298">
        <f t="shared" si="56"/>
        <v>1.7397</v>
      </c>
      <c r="W167" s="299">
        <f t="shared" si="57"/>
        <v>4349.25</v>
      </c>
      <c r="X167" s="300">
        <f t="shared" si="58"/>
        <v>43</v>
      </c>
      <c r="Y167" s="301">
        <v>4</v>
      </c>
      <c r="Z167" s="302">
        <v>320</v>
      </c>
      <c r="AA167" s="1043">
        <v>0</v>
      </c>
      <c r="AB167" s="304">
        <v>0</v>
      </c>
      <c r="AC167" s="304">
        <v>0</v>
      </c>
      <c r="AD167" s="1043">
        <v>0</v>
      </c>
      <c r="AE167" s="469">
        <v>4</v>
      </c>
      <c r="AF167" s="1036" t="s">
        <v>5992</v>
      </c>
      <c r="AG167" s="445" t="s">
        <v>4691</v>
      </c>
      <c r="AH167" s="445" t="s">
        <v>4691</v>
      </c>
      <c r="AI167" s="445" t="s">
        <v>4691</v>
      </c>
      <c r="AJ167" s="1037">
        <v>4</v>
      </c>
      <c r="AK167" s="1036" t="s">
        <v>4706</v>
      </c>
      <c r="AL167" s="445" t="s">
        <v>4691</v>
      </c>
      <c r="AM167" s="445" t="s">
        <v>4691</v>
      </c>
      <c r="AN167" s="445" t="s">
        <v>4691</v>
      </c>
      <c r="AO167" s="445" t="s">
        <v>4691</v>
      </c>
      <c r="AP167" s="445" t="s">
        <v>4691</v>
      </c>
      <c r="AQ167" s="445" t="s">
        <v>4691</v>
      </c>
      <c r="AR167" s="445" t="s">
        <v>4691</v>
      </c>
      <c r="AS167" s="445" t="s">
        <v>4691</v>
      </c>
      <c r="AT167" s="445" t="s">
        <v>4691</v>
      </c>
      <c r="AU167" s="445" t="s">
        <v>4691</v>
      </c>
      <c r="AV167" s="307">
        <f t="shared" si="59"/>
        <v>0</v>
      </c>
      <c r="AW167" s="309">
        <f t="shared" si="60"/>
        <v>0</v>
      </c>
      <c r="AX167" s="309">
        <f t="shared" si="61"/>
        <v>0</v>
      </c>
      <c r="AY167" s="309">
        <f t="shared" si="62"/>
        <v>0</v>
      </c>
      <c r="AZ167" s="1042" t="s">
        <v>7636</v>
      </c>
      <c r="BA167" s="1042"/>
      <c r="BB167" s="1042"/>
      <c r="BC167" s="1042"/>
      <c r="BD167" s="1042"/>
      <c r="BE167" s="1042"/>
      <c r="BF167" s="1042"/>
      <c r="BG167" s="1042" t="s">
        <v>1394</v>
      </c>
      <c r="BH167" s="1042" t="s">
        <v>1395</v>
      </c>
      <c r="BI167" s="1044" t="s">
        <v>1396</v>
      </c>
    </row>
    <row r="168" spans="1:61" s="354" customFormat="1" ht="19.899999999999999" customHeight="1">
      <c r="A168" s="1027" t="s">
        <v>185</v>
      </c>
      <c r="B168" s="499"/>
      <c r="C168" s="590" t="s">
        <v>5</v>
      </c>
      <c r="D168" s="501" t="s">
        <v>5</v>
      </c>
      <c r="E168" s="502"/>
      <c r="F168" s="502"/>
      <c r="G168" s="503">
        <f>COUNTA(G66:G167)</f>
        <v>102</v>
      </c>
      <c r="H168" s="503">
        <f>COUNTA(H66:H167)</f>
        <v>102</v>
      </c>
      <c r="I168" s="499"/>
      <c r="J168" s="499"/>
      <c r="K168" s="503"/>
      <c r="L168" s="504">
        <f>COUNTA(L66:L167)</f>
        <v>90</v>
      </c>
      <c r="M168" s="504">
        <f>COUNTA(M66:M167)</f>
        <v>38</v>
      </c>
      <c r="N168" s="504">
        <f>COUNTA(N66:N167)</f>
        <v>37</v>
      </c>
      <c r="O168" s="504">
        <f>COUNTA(O66:O167)</f>
        <v>90</v>
      </c>
      <c r="P168" s="504">
        <f>COUNTA(P66:P167)</f>
        <v>102</v>
      </c>
      <c r="Q168" s="505"/>
      <c r="R168" s="505"/>
      <c r="S168" s="506"/>
      <c r="T168" s="507"/>
      <c r="U168" s="508">
        <f>SUM(U66:U167)</f>
        <v>15411.181730000009</v>
      </c>
      <c r="V168" s="508">
        <f>SUM(V66:V167)</f>
        <v>367.68769999999995</v>
      </c>
      <c r="W168" s="509">
        <f>V168*10000/Y168</f>
        <v>5537.465361445782</v>
      </c>
      <c r="X168" s="510">
        <f>U168/V168</f>
        <v>41.913780988594425</v>
      </c>
      <c r="Y168" s="511">
        <f t="shared" ref="Y168:AE168" si="63">SUM(Y66:Y167)</f>
        <v>664</v>
      </c>
      <c r="Z168" s="511">
        <f t="shared" si="63"/>
        <v>86933</v>
      </c>
      <c r="AA168" s="500">
        <f t="shared" si="63"/>
        <v>602</v>
      </c>
      <c r="AB168" s="500">
        <f t="shared" si="63"/>
        <v>251</v>
      </c>
      <c r="AC168" s="500">
        <f t="shared" si="63"/>
        <v>244</v>
      </c>
      <c r="AD168" s="500">
        <f t="shared" si="63"/>
        <v>602</v>
      </c>
      <c r="AE168" s="500">
        <f t="shared" si="63"/>
        <v>662</v>
      </c>
      <c r="AF168" s="512"/>
      <c r="AG168" s="512">
        <f>SUM(AG66:AG167)</f>
        <v>7</v>
      </c>
      <c r="AH168" s="512"/>
      <c r="AI168" s="512">
        <f>SUM(AI66:AI167)</f>
        <v>1855</v>
      </c>
      <c r="AJ168" s="512">
        <f>SUM(AJ66:AJ167)</f>
        <v>586</v>
      </c>
      <c r="AK168" s="513"/>
      <c r="AL168" s="512">
        <f>SUM(AL66:AL167)</f>
        <v>6</v>
      </c>
      <c r="AM168" s="512"/>
      <c r="AN168" s="512">
        <f>SUM(AN66:AN167)</f>
        <v>0</v>
      </c>
      <c r="AO168" s="512"/>
      <c r="AP168" s="512">
        <f>SUM(AP66:AP167)</f>
        <v>2</v>
      </c>
      <c r="AQ168" s="512"/>
      <c r="AR168" s="512">
        <f>SUM(AR66:AR167)</f>
        <v>10</v>
      </c>
      <c r="AS168" s="512"/>
      <c r="AT168" s="512">
        <f>SUM(AT66:AT167)</f>
        <v>25</v>
      </c>
      <c r="AU168" s="512"/>
      <c r="AV168" s="512">
        <f>SUM(AV66:AV167)</f>
        <v>21672</v>
      </c>
      <c r="AW168" s="512">
        <f>SUM(AW66:AW167)</f>
        <v>15170.400000000001</v>
      </c>
      <c r="AX168" s="512">
        <f>SUM(AX66:AX167)</f>
        <v>9030</v>
      </c>
      <c r="AY168" s="512">
        <f>SUM(AY66:AY167)</f>
        <v>5418</v>
      </c>
      <c r="AZ168" s="816"/>
      <c r="BA168" s="817"/>
      <c r="BB168" s="817"/>
      <c r="BC168" s="818"/>
      <c r="BD168" s="818"/>
      <c r="BE168" s="818"/>
      <c r="BF168" s="819"/>
      <c r="BG168" s="819"/>
      <c r="BH168" s="819"/>
      <c r="BI168" s="820"/>
    </row>
    <row r="169" spans="1:61" s="314" customFormat="1" ht="19.899999999999999" customHeight="1">
      <c r="A169" s="1026">
        <v>163</v>
      </c>
      <c r="B169" s="285" t="s">
        <v>3357</v>
      </c>
      <c r="C169" s="286" t="s">
        <v>6</v>
      </c>
      <c r="D169" s="307" t="s">
        <v>7</v>
      </c>
      <c r="E169" s="287" t="s">
        <v>301</v>
      </c>
      <c r="F169" s="286" t="s">
        <v>137</v>
      </c>
      <c r="G169" s="289" t="s">
        <v>937</v>
      </c>
      <c r="H169" s="591" t="s">
        <v>4364</v>
      </c>
      <c r="I169" s="290">
        <v>44007601</v>
      </c>
      <c r="J169" s="291" t="s">
        <v>94</v>
      </c>
      <c r="K169" s="591"/>
      <c r="L169" s="292" t="s">
        <v>95</v>
      </c>
      <c r="M169" s="293"/>
      <c r="N169" s="292" t="s">
        <v>95</v>
      </c>
      <c r="O169" s="292" t="s">
        <v>95</v>
      </c>
      <c r="P169" s="292" t="s">
        <v>95</v>
      </c>
      <c r="Q169" s="493"/>
      <c r="R169" s="295" t="s">
        <v>222</v>
      </c>
      <c r="S169" s="296">
        <v>40725</v>
      </c>
      <c r="T169" s="297">
        <f t="shared" ref="T169:T209" si="64">VLOOKUP(I169,单月票房,2,0)</f>
        <v>78</v>
      </c>
      <c r="U169" s="298">
        <f t="shared" ref="U169:U209" si="65">VLOOKUP(I169,单月票房,3,0)</f>
        <v>119.7499</v>
      </c>
      <c r="V169" s="298">
        <f t="shared" ref="V169:V209" si="66">VLOOKUP(I169,单月票房,4,0)</f>
        <v>2.9912999999999998</v>
      </c>
      <c r="W169" s="299">
        <f t="shared" ref="W169:W209" si="67">(V169*10000)/Y169</f>
        <v>3739.125</v>
      </c>
      <c r="X169" s="300">
        <f t="shared" ref="X169:X209" si="68">VLOOKUP(I169,单月票房,5,0)</f>
        <v>40</v>
      </c>
      <c r="Y169" s="489">
        <v>8</v>
      </c>
      <c r="Z169" s="315">
        <v>1478</v>
      </c>
      <c r="AA169" s="1043">
        <v>8</v>
      </c>
      <c r="AB169" s="304">
        <v>0</v>
      </c>
      <c r="AC169" s="1043">
        <v>8</v>
      </c>
      <c r="AD169" s="1043">
        <v>8</v>
      </c>
      <c r="AE169" s="469">
        <v>8</v>
      </c>
      <c r="AF169" s="1036" t="s">
        <v>5971</v>
      </c>
      <c r="AG169" s="445" t="s">
        <v>4691</v>
      </c>
      <c r="AH169" s="445" t="s">
        <v>4691</v>
      </c>
      <c r="AI169" s="445" t="s">
        <v>4691</v>
      </c>
      <c r="AJ169" s="1037">
        <v>2</v>
      </c>
      <c r="AK169" s="1036" t="s">
        <v>4735</v>
      </c>
      <c r="AL169" s="445" t="s">
        <v>4691</v>
      </c>
      <c r="AM169" s="445" t="s">
        <v>4691</v>
      </c>
      <c r="AN169" s="445" t="s">
        <v>4691</v>
      </c>
      <c r="AO169" s="445" t="s">
        <v>4691</v>
      </c>
      <c r="AP169" s="445" t="s">
        <v>4691</v>
      </c>
      <c r="AQ169" s="445" t="s">
        <v>4691</v>
      </c>
      <c r="AR169" s="445" t="s">
        <v>4691</v>
      </c>
      <c r="AS169" s="445" t="s">
        <v>4691</v>
      </c>
      <c r="AT169" s="445" t="s">
        <v>4691</v>
      </c>
      <c r="AU169" s="445" t="s">
        <v>4691</v>
      </c>
      <c r="AV169" s="307">
        <f t="shared" ref="AV169:AV209" si="69">AD169*6*0.5*12</f>
        <v>288</v>
      </c>
      <c r="AW169" s="309">
        <f t="shared" ref="AW169:AW209" si="70">AD169*6*0.35*12</f>
        <v>201.59999999999997</v>
      </c>
      <c r="AX169" s="309">
        <f t="shared" ref="AX169:AX209" si="71">AD169*6*0.25*10</f>
        <v>120</v>
      </c>
      <c r="AY169" s="309">
        <f t="shared" ref="AY169:AY209" si="72">AD169*6*0.15*10</f>
        <v>72</v>
      </c>
      <c r="AZ169" s="1042" t="s">
        <v>7637</v>
      </c>
      <c r="BA169" s="1042"/>
      <c r="BB169" s="1042"/>
      <c r="BC169" s="1042"/>
      <c r="BD169" s="1042"/>
      <c r="BE169" s="1042"/>
      <c r="BF169" s="1042"/>
      <c r="BG169" s="1042"/>
      <c r="BH169" s="1042"/>
      <c r="BI169" s="1044"/>
    </row>
    <row r="170" spans="1:61" s="314" customFormat="1" ht="19.899999999999999" customHeight="1">
      <c r="A170" s="1026">
        <v>164</v>
      </c>
      <c r="B170" s="285" t="s">
        <v>3358</v>
      </c>
      <c r="C170" s="286" t="s">
        <v>6</v>
      </c>
      <c r="D170" s="307" t="s">
        <v>7</v>
      </c>
      <c r="E170" s="287" t="s">
        <v>302</v>
      </c>
      <c r="F170" s="359" t="s">
        <v>2356</v>
      </c>
      <c r="G170" s="289" t="s">
        <v>2144</v>
      </c>
      <c r="H170" s="352" t="s">
        <v>2390</v>
      </c>
      <c r="I170" s="290">
        <v>44001331</v>
      </c>
      <c r="J170" s="304" t="s">
        <v>94</v>
      </c>
      <c r="K170" s="352"/>
      <c r="L170" s="357" t="s">
        <v>2357</v>
      </c>
      <c r="M170" s="292" t="s">
        <v>95</v>
      </c>
      <c r="N170" s="293"/>
      <c r="O170" s="357" t="s">
        <v>1518</v>
      </c>
      <c r="P170" s="357" t="s">
        <v>2358</v>
      </c>
      <c r="Q170" s="327"/>
      <c r="R170" s="295" t="s">
        <v>147</v>
      </c>
      <c r="S170" s="296">
        <v>42446</v>
      </c>
      <c r="T170" s="297">
        <f t="shared" si="64"/>
        <v>48</v>
      </c>
      <c r="U170" s="298">
        <f t="shared" si="65"/>
        <v>181.66781</v>
      </c>
      <c r="V170" s="298">
        <f t="shared" si="66"/>
        <v>4.7942</v>
      </c>
      <c r="W170" s="299">
        <f t="shared" si="67"/>
        <v>5992.75</v>
      </c>
      <c r="X170" s="300">
        <f t="shared" si="68"/>
        <v>38</v>
      </c>
      <c r="Y170" s="489">
        <v>8</v>
      </c>
      <c r="Z170" s="315">
        <v>942</v>
      </c>
      <c r="AA170" s="1043">
        <v>8</v>
      </c>
      <c r="AB170" s="1043">
        <v>8</v>
      </c>
      <c r="AC170" s="304">
        <v>0</v>
      </c>
      <c r="AD170" s="1043">
        <v>8</v>
      </c>
      <c r="AE170" s="469">
        <v>8</v>
      </c>
      <c r="AF170" s="1036" t="s">
        <v>5971</v>
      </c>
      <c r="AG170" s="445" t="s">
        <v>4691</v>
      </c>
      <c r="AH170" s="445" t="s">
        <v>4691</v>
      </c>
      <c r="AI170" s="445" t="s">
        <v>4691</v>
      </c>
      <c r="AJ170" s="1037">
        <v>8</v>
      </c>
      <c r="AK170" s="1036" t="s">
        <v>4705</v>
      </c>
      <c r="AL170" s="445" t="s">
        <v>4691</v>
      </c>
      <c r="AM170" s="445" t="s">
        <v>4691</v>
      </c>
      <c r="AN170" s="445" t="s">
        <v>4691</v>
      </c>
      <c r="AO170" s="445" t="s">
        <v>4691</v>
      </c>
      <c r="AP170" s="445" t="s">
        <v>4691</v>
      </c>
      <c r="AQ170" s="445" t="s">
        <v>4691</v>
      </c>
      <c r="AR170" s="445" t="s">
        <v>4691</v>
      </c>
      <c r="AS170" s="445" t="s">
        <v>4691</v>
      </c>
      <c r="AT170" s="445" t="s">
        <v>4691</v>
      </c>
      <c r="AU170" s="445" t="s">
        <v>4691</v>
      </c>
      <c r="AV170" s="307">
        <f t="shared" si="69"/>
        <v>288</v>
      </c>
      <c r="AW170" s="309">
        <f t="shared" si="70"/>
        <v>201.59999999999997</v>
      </c>
      <c r="AX170" s="309">
        <f t="shared" si="71"/>
        <v>120</v>
      </c>
      <c r="AY170" s="309">
        <f t="shared" si="72"/>
        <v>72</v>
      </c>
      <c r="AZ170" s="1042" t="s">
        <v>7638</v>
      </c>
      <c r="BA170" s="1042" t="s">
        <v>2359</v>
      </c>
      <c r="BB170" s="1042" t="s">
        <v>2360</v>
      </c>
      <c r="BC170" s="1042" t="s">
        <v>2361</v>
      </c>
      <c r="BD170" s="1042" t="s">
        <v>2362</v>
      </c>
      <c r="BE170" s="1042"/>
      <c r="BF170" s="1042" t="s">
        <v>2363</v>
      </c>
      <c r="BG170" s="1042" t="s">
        <v>2364</v>
      </c>
      <c r="BH170" s="1042" t="s">
        <v>2365</v>
      </c>
      <c r="BI170" s="1044" t="s">
        <v>2366</v>
      </c>
    </row>
    <row r="171" spans="1:61" s="314" customFormat="1" ht="19.899999999999999" customHeight="1">
      <c r="A171" s="1026">
        <v>165</v>
      </c>
      <c r="B171" s="285" t="s">
        <v>3359</v>
      </c>
      <c r="C171" s="286" t="s">
        <v>6</v>
      </c>
      <c r="D171" s="307" t="s">
        <v>7</v>
      </c>
      <c r="E171" s="287" t="s">
        <v>302</v>
      </c>
      <c r="F171" s="307" t="s">
        <v>303</v>
      </c>
      <c r="G171" s="289" t="s">
        <v>1020</v>
      </c>
      <c r="H171" s="592" t="s">
        <v>304</v>
      </c>
      <c r="I171" s="290">
        <v>44005201</v>
      </c>
      <c r="J171" s="291" t="s">
        <v>94</v>
      </c>
      <c r="K171" s="592"/>
      <c r="L171" s="292" t="s">
        <v>95</v>
      </c>
      <c r="M171" s="292" t="s">
        <v>95</v>
      </c>
      <c r="N171" s="293"/>
      <c r="O171" s="292" t="s">
        <v>95</v>
      </c>
      <c r="P171" s="292" t="s">
        <v>95</v>
      </c>
      <c r="Q171" s="320"/>
      <c r="R171" s="295" t="s">
        <v>199</v>
      </c>
      <c r="S171" s="296">
        <v>40263</v>
      </c>
      <c r="T171" s="297">
        <f t="shared" si="64"/>
        <v>89</v>
      </c>
      <c r="U171" s="298">
        <f t="shared" si="65"/>
        <v>104.23857</v>
      </c>
      <c r="V171" s="298">
        <f t="shared" si="66"/>
        <v>2.6122000000000001</v>
      </c>
      <c r="W171" s="299">
        <f t="shared" si="67"/>
        <v>6530.5</v>
      </c>
      <c r="X171" s="300">
        <f t="shared" si="68"/>
        <v>40</v>
      </c>
      <c r="Y171" s="489">
        <v>4</v>
      </c>
      <c r="Z171" s="315">
        <v>466</v>
      </c>
      <c r="AA171" s="1043">
        <v>4</v>
      </c>
      <c r="AB171" s="1043">
        <v>4</v>
      </c>
      <c r="AC171" s="304">
        <v>0</v>
      </c>
      <c r="AD171" s="1043">
        <v>4</v>
      </c>
      <c r="AE171" s="469">
        <v>4</v>
      </c>
      <c r="AF171" s="1036" t="s">
        <v>5992</v>
      </c>
      <c r="AG171" s="445" t="s">
        <v>4691</v>
      </c>
      <c r="AH171" s="445" t="s">
        <v>4691</v>
      </c>
      <c r="AI171" s="445" t="s">
        <v>4691</v>
      </c>
      <c r="AJ171" s="1037">
        <v>4</v>
      </c>
      <c r="AK171" s="1036" t="s">
        <v>4706</v>
      </c>
      <c r="AL171" s="445" t="s">
        <v>4691</v>
      </c>
      <c r="AM171" s="445" t="s">
        <v>4691</v>
      </c>
      <c r="AN171" s="445" t="s">
        <v>4691</v>
      </c>
      <c r="AO171" s="445" t="s">
        <v>4691</v>
      </c>
      <c r="AP171" s="445" t="s">
        <v>4691</v>
      </c>
      <c r="AQ171" s="445" t="s">
        <v>4691</v>
      </c>
      <c r="AR171" s="445" t="s">
        <v>4691</v>
      </c>
      <c r="AS171" s="445" t="s">
        <v>4691</v>
      </c>
      <c r="AT171" s="445" t="s">
        <v>4691</v>
      </c>
      <c r="AU171" s="445" t="s">
        <v>4691</v>
      </c>
      <c r="AV171" s="307">
        <f t="shared" si="69"/>
        <v>144</v>
      </c>
      <c r="AW171" s="309">
        <f t="shared" si="70"/>
        <v>100.79999999999998</v>
      </c>
      <c r="AX171" s="309">
        <f t="shared" si="71"/>
        <v>60</v>
      </c>
      <c r="AY171" s="309">
        <f t="shared" si="72"/>
        <v>36</v>
      </c>
      <c r="AZ171" s="1042" t="s">
        <v>7639</v>
      </c>
      <c r="BA171" s="1042" t="s">
        <v>305</v>
      </c>
      <c r="BB171" s="1042" t="s">
        <v>306</v>
      </c>
      <c r="BC171" s="1042" t="s">
        <v>307</v>
      </c>
      <c r="BD171" s="1042" t="s">
        <v>308</v>
      </c>
      <c r="BE171" s="1042" t="s">
        <v>306</v>
      </c>
      <c r="BF171" s="1042" t="s">
        <v>309</v>
      </c>
      <c r="BG171" s="1042" t="s">
        <v>310</v>
      </c>
      <c r="BH171" s="1042" t="s">
        <v>311</v>
      </c>
      <c r="BI171" s="1044" t="s">
        <v>312</v>
      </c>
    </row>
    <row r="172" spans="1:61" s="314" customFormat="1" ht="19.899999999999999" customHeight="1">
      <c r="A172" s="1026">
        <v>166</v>
      </c>
      <c r="B172" s="285" t="s">
        <v>3360</v>
      </c>
      <c r="C172" s="359" t="s">
        <v>2486</v>
      </c>
      <c r="D172" s="359" t="s">
        <v>2247</v>
      </c>
      <c r="E172" s="287" t="s">
        <v>301</v>
      </c>
      <c r="F172" s="359" t="s">
        <v>2181</v>
      </c>
      <c r="G172" s="289" t="s">
        <v>2735</v>
      </c>
      <c r="H172" s="352" t="s">
        <v>2367</v>
      </c>
      <c r="I172" s="290">
        <v>44001351</v>
      </c>
      <c r="J172" s="304" t="s">
        <v>94</v>
      </c>
      <c r="K172" s="340"/>
      <c r="L172" s="357" t="s">
        <v>565</v>
      </c>
      <c r="M172" s="293"/>
      <c r="N172" s="292" t="s">
        <v>95</v>
      </c>
      <c r="O172" s="357" t="s">
        <v>565</v>
      </c>
      <c r="P172" s="357" t="s">
        <v>565</v>
      </c>
      <c r="Q172" s="327"/>
      <c r="R172" s="295" t="s">
        <v>199</v>
      </c>
      <c r="S172" s="296">
        <v>42516</v>
      </c>
      <c r="T172" s="297">
        <f t="shared" si="64"/>
        <v>31</v>
      </c>
      <c r="U172" s="298">
        <f t="shared" si="65"/>
        <v>253.55510000000001</v>
      </c>
      <c r="V172" s="298">
        <f t="shared" si="66"/>
        <v>5.8182999999999998</v>
      </c>
      <c r="W172" s="299">
        <f t="shared" si="67"/>
        <v>8311.8571428571431</v>
      </c>
      <c r="X172" s="300">
        <f t="shared" si="68"/>
        <v>44</v>
      </c>
      <c r="Y172" s="489">
        <v>7</v>
      </c>
      <c r="Z172" s="315">
        <v>910</v>
      </c>
      <c r="AA172" s="1043">
        <v>7</v>
      </c>
      <c r="AB172" s="304">
        <v>0</v>
      </c>
      <c r="AC172" s="1043">
        <v>7</v>
      </c>
      <c r="AD172" s="1043">
        <v>7</v>
      </c>
      <c r="AE172" s="469">
        <v>7</v>
      </c>
      <c r="AF172" s="1036" t="s">
        <v>5989</v>
      </c>
      <c r="AG172" s="445" t="s">
        <v>4691</v>
      </c>
      <c r="AH172" s="445" t="s">
        <v>4691</v>
      </c>
      <c r="AI172" s="445" t="s">
        <v>4691</v>
      </c>
      <c r="AJ172" s="1037">
        <v>7</v>
      </c>
      <c r="AK172" s="1036" t="s">
        <v>4703</v>
      </c>
      <c r="AL172" s="445" t="s">
        <v>4691</v>
      </c>
      <c r="AM172" s="445" t="s">
        <v>4691</v>
      </c>
      <c r="AN172" s="445" t="s">
        <v>4691</v>
      </c>
      <c r="AO172" s="445" t="s">
        <v>4691</v>
      </c>
      <c r="AP172" s="445" t="s">
        <v>4691</v>
      </c>
      <c r="AQ172" s="445" t="s">
        <v>4691</v>
      </c>
      <c r="AR172" s="445" t="s">
        <v>4691</v>
      </c>
      <c r="AS172" s="445" t="s">
        <v>4691</v>
      </c>
      <c r="AT172" s="445" t="s">
        <v>4691</v>
      </c>
      <c r="AU172" s="445" t="s">
        <v>4691</v>
      </c>
      <c r="AV172" s="307">
        <f t="shared" si="69"/>
        <v>252</v>
      </c>
      <c r="AW172" s="309">
        <f t="shared" si="70"/>
        <v>176.39999999999998</v>
      </c>
      <c r="AX172" s="309">
        <f t="shared" si="71"/>
        <v>105</v>
      </c>
      <c r="AY172" s="309">
        <f t="shared" si="72"/>
        <v>63</v>
      </c>
      <c r="AZ172" s="1042" t="s">
        <v>7640</v>
      </c>
      <c r="BA172" s="1042"/>
      <c r="BB172" s="1042"/>
      <c r="BC172" s="1042"/>
      <c r="BD172" s="1042"/>
      <c r="BE172" s="1042"/>
      <c r="BF172" s="1042"/>
      <c r="BG172" s="1042"/>
      <c r="BH172" s="1042"/>
      <c r="BI172" s="1044"/>
    </row>
    <row r="173" spans="1:61" s="314" customFormat="1" ht="19.899999999999999" customHeight="1">
      <c r="A173" s="1026">
        <v>167</v>
      </c>
      <c r="B173" s="285" t="s">
        <v>3362</v>
      </c>
      <c r="C173" s="286" t="s">
        <v>6</v>
      </c>
      <c r="D173" s="307" t="s">
        <v>7</v>
      </c>
      <c r="E173" s="287" t="s">
        <v>2299</v>
      </c>
      <c r="F173" s="307" t="s">
        <v>1397</v>
      </c>
      <c r="G173" s="289" t="s">
        <v>1063</v>
      </c>
      <c r="H173" s="493" t="s">
        <v>1398</v>
      </c>
      <c r="I173" s="290">
        <v>44004401</v>
      </c>
      <c r="J173" s="524" t="s">
        <v>94</v>
      </c>
      <c r="K173" s="493"/>
      <c r="L173" s="292" t="s">
        <v>95</v>
      </c>
      <c r="M173" s="293"/>
      <c r="N173" s="292" t="s">
        <v>95</v>
      </c>
      <c r="O173" s="292" t="s">
        <v>95</v>
      </c>
      <c r="P173" s="292" t="s">
        <v>95</v>
      </c>
      <c r="Q173" s="320"/>
      <c r="R173" s="295" t="s">
        <v>107</v>
      </c>
      <c r="S173" s="296">
        <v>39448</v>
      </c>
      <c r="T173" s="297">
        <f t="shared" si="64"/>
        <v>50</v>
      </c>
      <c r="U173" s="298">
        <f t="shared" si="65"/>
        <v>179.58699999999999</v>
      </c>
      <c r="V173" s="298">
        <f t="shared" si="66"/>
        <v>4.5110999999999999</v>
      </c>
      <c r="W173" s="299">
        <f t="shared" si="67"/>
        <v>7518.5</v>
      </c>
      <c r="X173" s="300">
        <f t="shared" si="68"/>
        <v>40</v>
      </c>
      <c r="Y173" s="489">
        <v>6</v>
      </c>
      <c r="Z173" s="315">
        <v>999</v>
      </c>
      <c r="AA173" s="1043">
        <v>5</v>
      </c>
      <c r="AB173" s="304">
        <v>0</v>
      </c>
      <c r="AC173" s="1043">
        <v>5</v>
      </c>
      <c r="AD173" s="1043">
        <v>5</v>
      </c>
      <c r="AE173" s="469">
        <v>5</v>
      </c>
      <c r="AF173" s="1036" t="s">
        <v>7641</v>
      </c>
      <c r="AG173" s="445" t="s">
        <v>4691</v>
      </c>
      <c r="AH173" s="445" t="s">
        <v>4691</v>
      </c>
      <c r="AI173" s="445" t="s">
        <v>4691</v>
      </c>
      <c r="AJ173" s="1037">
        <v>3</v>
      </c>
      <c r="AK173" s="1036" t="s">
        <v>4744</v>
      </c>
      <c r="AL173" s="445" t="s">
        <v>4691</v>
      </c>
      <c r="AM173" s="445" t="s">
        <v>4691</v>
      </c>
      <c r="AN173" s="445" t="s">
        <v>4691</v>
      </c>
      <c r="AO173" s="445" t="s">
        <v>4691</v>
      </c>
      <c r="AP173" s="445" t="s">
        <v>4691</v>
      </c>
      <c r="AQ173" s="445" t="s">
        <v>4691</v>
      </c>
      <c r="AR173" s="445" t="s">
        <v>4691</v>
      </c>
      <c r="AS173" s="445" t="s">
        <v>4691</v>
      </c>
      <c r="AT173" s="445" t="s">
        <v>4691</v>
      </c>
      <c r="AU173" s="445" t="s">
        <v>4691</v>
      </c>
      <c r="AV173" s="307">
        <f t="shared" si="69"/>
        <v>180</v>
      </c>
      <c r="AW173" s="309">
        <f t="shared" si="70"/>
        <v>126</v>
      </c>
      <c r="AX173" s="309">
        <f t="shared" si="71"/>
        <v>75</v>
      </c>
      <c r="AY173" s="309">
        <f t="shared" si="72"/>
        <v>45</v>
      </c>
      <c r="AZ173" s="1042" t="s">
        <v>7642</v>
      </c>
      <c r="BA173" s="1042"/>
      <c r="BB173" s="1042"/>
      <c r="BC173" s="1042"/>
      <c r="BD173" s="1042"/>
      <c r="BE173" s="1042"/>
      <c r="BF173" s="1042"/>
      <c r="BG173" s="1042"/>
      <c r="BH173" s="1042"/>
      <c r="BI173" s="1044"/>
    </row>
    <row r="174" spans="1:61" s="314" customFormat="1" ht="19.899999999999999" customHeight="1">
      <c r="A174" s="1026">
        <v>168</v>
      </c>
      <c r="B174" s="285" t="s">
        <v>3363</v>
      </c>
      <c r="C174" s="286" t="s">
        <v>6</v>
      </c>
      <c r="D174" s="307" t="s">
        <v>7</v>
      </c>
      <c r="E174" s="287" t="s">
        <v>295</v>
      </c>
      <c r="F174" s="307" t="s">
        <v>1399</v>
      </c>
      <c r="G174" s="289" t="s">
        <v>934</v>
      </c>
      <c r="H174" s="493" t="s">
        <v>1400</v>
      </c>
      <c r="I174" s="290">
        <v>44006201</v>
      </c>
      <c r="J174" s="524" t="s">
        <v>94</v>
      </c>
      <c r="K174" s="493"/>
      <c r="L174" s="292" t="s">
        <v>95</v>
      </c>
      <c r="M174" s="292" t="s">
        <v>95</v>
      </c>
      <c r="N174" s="293"/>
      <c r="O174" s="292" t="s">
        <v>95</v>
      </c>
      <c r="P174" s="292" t="s">
        <v>95</v>
      </c>
      <c r="Q174" s="320"/>
      <c r="R174" s="295" t="s">
        <v>107</v>
      </c>
      <c r="S174" s="296">
        <v>40575</v>
      </c>
      <c r="T174" s="297">
        <f t="shared" si="64"/>
        <v>35</v>
      </c>
      <c r="U174" s="298">
        <f t="shared" si="65"/>
        <v>230.61070000000001</v>
      </c>
      <c r="V174" s="298">
        <f t="shared" si="66"/>
        <v>5.3920000000000003</v>
      </c>
      <c r="W174" s="299">
        <f t="shared" si="67"/>
        <v>10784</v>
      </c>
      <c r="X174" s="300">
        <f t="shared" si="68"/>
        <v>43</v>
      </c>
      <c r="Y174" s="489">
        <v>5</v>
      </c>
      <c r="Z174" s="315">
        <v>1002</v>
      </c>
      <c r="AA174" s="1043">
        <v>5</v>
      </c>
      <c r="AB174" s="1043">
        <v>5</v>
      </c>
      <c r="AC174" s="304">
        <v>0</v>
      </c>
      <c r="AD174" s="1043">
        <v>5</v>
      </c>
      <c r="AE174" s="469">
        <v>5</v>
      </c>
      <c r="AF174" s="1036" t="s">
        <v>5993</v>
      </c>
      <c r="AG174" s="445" t="s">
        <v>4691</v>
      </c>
      <c r="AH174" s="445" t="s">
        <v>4691</v>
      </c>
      <c r="AI174" s="445" t="s">
        <v>4691</v>
      </c>
      <c r="AJ174" s="1037">
        <v>4</v>
      </c>
      <c r="AK174" s="1036" t="s">
        <v>4706</v>
      </c>
      <c r="AL174" s="445" t="s">
        <v>4691</v>
      </c>
      <c r="AM174" s="445" t="s">
        <v>4691</v>
      </c>
      <c r="AN174" s="445" t="s">
        <v>4691</v>
      </c>
      <c r="AO174" s="445" t="s">
        <v>4691</v>
      </c>
      <c r="AP174" s="445" t="s">
        <v>4691</v>
      </c>
      <c r="AQ174" s="445" t="s">
        <v>4691</v>
      </c>
      <c r="AR174" s="445" t="s">
        <v>4691</v>
      </c>
      <c r="AS174" s="445" t="s">
        <v>4691</v>
      </c>
      <c r="AT174" s="445" t="s">
        <v>4691</v>
      </c>
      <c r="AU174" s="445" t="s">
        <v>4691</v>
      </c>
      <c r="AV174" s="307">
        <f t="shared" si="69"/>
        <v>180</v>
      </c>
      <c r="AW174" s="309">
        <f t="shared" si="70"/>
        <v>126</v>
      </c>
      <c r="AX174" s="309">
        <f t="shared" si="71"/>
        <v>75</v>
      </c>
      <c r="AY174" s="309">
        <f t="shared" si="72"/>
        <v>45</v>
      </c>
      <c r="AZ174" s="1042" t="s">
        <v>7643</v>
      </c>
      <c r="BA174" s="1042"/>
      <c r="BB174" s="1042"/>
      <c r="BC174" s="1042"/>
      <c r="BD174" s="1042"/>
      <c r="BE174" s="1042"/>
      <c r="BF174" s="1042"/>
      <c r="BG174" s="1042"/>
      <c r="BH174" s="1042"/>
      <c r="BI174" s="1044"/>
    </row>
    <row r="175" spans="1:61" s="314" customFormat="1" ht="19.899999999999999" customHeight="1">
      <c r="A175" s="1026">
        <v>169</v>
      </c>
      <c r="B175" s="285" t="s">
        <v>3364</v>
      </c>
      <c r="C175" s="286" t="s">
        <v>6</v>
      </c>
      <c r="D175" s="307" t="s">
        <v>7</v>
      </c>
      <c r="E175" s="287" t="s">
        <v>301</v>
      </c>
      <c r="F175" s="307" t="s">
        <v>1401</v>
      </c>
      <c r="G175" s="289" t="s">
        <v>1049</v>
      </c>
      <c r="H175" s="493" t="s">
        <v>1402</v>
      </c>
      <c r="I175" s="290">
        <v>44009201</v>
      </c>
      <c r="J175" s="524" t="s">
        <v>94</v>
      </c>
      <c r="K175" s="493"/>
      <c r="L175" s="292" t="s">
        <v>95</v>
      </c>
      <c r="M175" s="292" t="s">
        <v>95</v>
      </c>
      <c r="N175" s="293"/>
      <c r="O175" s="292" t="s">
        <v>95</v>
      </c>
      <c r="P175" s="292" t="s">
        <v>95</v>
      </c>
      <c r="Q175" s="320"/>
      <c r="R175" s="295" t="s">
        <v>107</v>
      </c>
      <c r="S175" s="296">
        <v>41251</v>
      </c>
      <c r="T175" s="297">
        <f t="shared" si="64"/>
        <v>63</v>
      </c>
      <c r="U175" s="298">
        <f t="shared" si="65"/>
        <v>149.19630000000001</v>
      </c>
      <c r="V175" s="298">
        <f t="shared" si="66"/>
        <v>3.6072000000000002</v>
      </c>
      <c r="W175" s="299">
        <f t="shared" si="67"/>
        <v>6012</v>
      </c>
      <c r="X175" s="300">
        <f t="shared" si="68"/>
        <v>41</v>
      </c>
      <c r="Y175" s="489">
        <v>6</v>
      </c>
      <c r="Z175" s="315">
        <v>939</v>
      </c>
      <c r="AA175" s="1043">
        <v>6</v>
      </c>
      <c r="AB175" s="1043">
        <v>6</v>
      </c>
      <c r="AC175" s="304">
        <v>0</v>
      </c>
      <c r="AD175" s="1043">
        <v>6</v>
      </c>
      <c r="AE175" s="469">
        <v>6</v>
      </c>
      <c r="AF175" s="1036" t="s">
        <v>6606</v>
      </c>
      <c r="AG175" s="445" t="s">
        <v>4691</v>
      </c>
      <c r="AH175" s="445" t="s">
        <v>4691</v>
      </c>
      <c r="AI175" s="445" t="s">
        <v>4691</v>
      </c>
      <c r="AJ175" s="1037">
        <v>4</v>
      </c>
      <c r="AK175" s="1036" t="s">
        <v>4736</v>
      </c>
      <c r="AL175" s="445" t="s">
        <v>4691</v>
      </c>
      <c r="AM175" s="445" t="s">
        <v>4691</v>
      </c>
      <c r="AN175" s="445" t="s">
        <v>4691</v>
      </c>
      <c r="AO175" s="445" t="s">
        <v>4691</v>
      </c>
      <c r="AP175" s="445" t="s">
        <v>4691</v>
      </c>
      <c r="AQ175" s="445" t="s">
        <v>4691</v>
      </c>
      <c r="AR175" s="445" t="s">
        <v>4691</v>
      </c>
      <c r="AS175" s="445" t="s">
        <v>4691</v>
      </c>
      <c r="AT175" s="445" t="s">
        <v>4691</v>
      </c>
      <c r="AU175" s="445" t="s">
        <v>4691</v>
      </c>
      <c r="AV175" s="307">
        <f t="shared" si="69"/>
        <v>216</v>
      </c>
      <c r="AW175" s="309">
        <f t="shared" si="70"/>
        <v>151.19999999999999</v>
      </c>
      <c r="AX175" s="309">
        <f t="shared" si="71"/>
        <v>90</v>
      </c>
      <c r="AY175" s="309">
        <f t="shared" si="72"/>
        <v>53.999999999999993</v>
      </c>
      <c r="AZ175" s="1042" t="s">
        <v>7644</v>
      </c>
      <c r="BA175" s="1042"/>
      <c r="BB175" s="1042"/>
      <c r="BC175" s="1042"/>
      <c r="BD175" s="1042"/>
      <c r="BE175" s="1042"/>
      <c r="BF175" s="1042"/>
      <c r="BG175" s="1042"/>
      <c r="BH175" s="1042"/>
      <c r="BI175" s="1044"/>
    </row>
    <row r="176" spans="1:61" s="356" customFormat="1" ht="20.100000000000001" customHeight="1">
      <c r="A176" s="1026">
        <v>170</v>
      </c>
      <c r="B176" s="285" t="s">
        <v>3365</v>
      </c>
      <c r="C176" s="286" t="s">
        <v>6</v>
      </c>
      <c r="D176" s="307" t="s">
        <v>7</v>
      </c>
      <c r="E176" s="287" t="s">
        <v>296</v>
      </c>
      <c r="F176" s="307" t="s">
        <v>137</v>
      </c>
      <c r="G176" s="289" t="s">
        <v>326</v>
      </c>
      <c r="H176" s="493" t="s">
        <v>326</v>
      </c>
      <c r="I176" s="290">
        <v>44007401</v>
      </c>
      <c r="J176" s="524" t="s">
        <v>94</v>
      </c>
      <c r="K176" s="493"/>
      <c r="L176" s="292" t="s">
        <v>95</v>
      </c>
      <c r="M176" s="293"/>
      <c r="N176" s="293"/>
      <c r="O176" s="292" t="s">
        <v>95</v>
      </c>
      <c r="P176" s="292" t="s">
        <v>95</v>
      </c>
      <c r="Q176" s="320"/>
      <c r="R176" s="295" t="s">
        <v>294</v>
      </c>
      <c r="S176" s="296">
        <v>40982</v>
      </c>
      <c r="T176" s="297">
        <f t="shared" si="64"/>
        <v>28</v>
      </c>
      <c r="U176" s="298">
        <f t="shared" si="65"/>
        <v>265.29039999999998</v>
      </c>
      <c r="V176" s="298">
        <f t="shared" si="66"/>
        <v>6.2066999999999997</v>
      </c>
      <c r="W176" s="299">
        <f t="shared" si="67"/>
        <v>6206.7</v>
      </c>
      <c r="X176" s="300">
        <f t="shared" si="68"/>
        <v>43</v>
      </c>
      <c r="Y176" s="489">
        <v>10</v>
      </c>
      <c r="Z176" s="315">
        <v>1658</v>
      </c>
      <c r="AA176" s="1043">
        <v>10</v>
      </c>
      <c r="AB176" s="304">
        <v>0</v>
      </c>
      <c r="AC176" s="304">
        <v>0</v>
      </c>
      <c r="AD176" s="1043">
        <v>10</v>
      </c>
      <c r="AE176" s="469">
        <v>10</v>
      </c>
      <c r="AF176" s="1036" t="s">
        <v>6107</v>
      </c>
      <c r="AG176" s="445" t="s">
        <v>4691</v>
      </c>
      <c r="AH176" s="445" t="s">
        <v>4691</v>
      </c>
      <c r="AI176" s="445" t="s">
        <v>4691</v>
      </c>
      <c r="AJ176" s="1037">
        <v>8</v>
      </c>
      <c r="AK176" s="1036" t="s">
        <v>4745</v>
      </c>
      <c r="AL176" s="445" t="s">
        <v>4691</v>
      </c>
      <c r="AM176" s="445" t="s">
        <v>4691</v>
      </c>
      <c r="AN176" s="445" t="s">
        <v>4691</v>
      </c>
      <c r="AO176" s="445" t="s">
        <v>4691</v>
      </c>
      <c r="AP176" s="445" t="s">
        <v>4691</v>
      </c>
      <c r="AQ176" s="445" t="s">
        <v>4691</v>
      </c>
      <c r="AR176" s="445" t="s">
        <v>4691</v>
      </c>
      <c r="AS176" s="445" t="s">
        <v>4691</v>
      </c>
      <c r="AT176" s="445" t="s">
        <v>4691</v>
      </c>
      <c r="AU176" s="445" t="s">
        <v>4691</v>
      </c>
      <c r="AV176" s="307">
        <f t="shared" si="69"/>
        <v>360</v>
      </c>
      <c r="AW176" s="309">
        <f t="shared" si="70"/>
        <v>252</v>
      </c>
      <c r="AX176" s="309">
        <f t="shared" si="71"/>
        <v>150</v>
      </c>
      <c r="AY176" s="309">
        <f t="shared" si="72"/>
        <v>90</v>
      </c>
      <c r="AZ176" s="1042" t="s">
        <v>7645</v>
      </c>
      <c r="BA176" s="1042" t="s">
        <v>327</v>
      </c>
      <c r="BB176" s="1042" t="s">
        <v>328</v>
      </c>
      <c r="BC176" s="1042" t="s">
        <v>329</v>
      </c>
      <c r="BD176" s="1042" t="s">
        <v>102</v>
      </c>
      <c r="BE176" s="1042"/>
      <c r="BF176" s="1042"/>
      <c r="BG176" s="1042" t="s">
        <v>330</v>
      </c>
      <c r="BH176" s="1042" t="s">
        <v>331</v>
      </c>
      <c r="BI176" s="1044" t="s">
        <v>332</v>
      </c>
    </row>
    <row r="177" spans="1:61" s="314" customFormat="1" ht="19.899999999999999" customHeight="1">
      <c r="A177" s="1026">
        <v>171</v>
      </c>
      <c r="B177" s="285" t="s">
        <v>3366</v>
      </c>
      <c r="C177" s="286" t="s">
        <v>6</v>
      </c>
      <c r="D177" s="307" t="s">
        <v>7</v>
      </c>
      <c r="E177" s="287" t="s">
        <v>324</v>
      </c>
      <c r="F177" s="360" t="s">
        <v>1403</v>
      </c>
      <c r="G177" s="289" t="s">
        <v>819</v>
      </c>
      <c r="H177" s="352" t="s">
        <v>1404</v>
      </c>
      <c r="I177" s="290">
        <v>44009901</v>
      </c>
      <c r="J177" s="524" t="s">
        <v>94</v>
      </c>
      <c r="K177" s="352"/>
      <c r="L177" s="292" t="s">
        <v>95</v>
      </c>
      <c r="M177" s="293"/>
      <c r="N177" s="293"/>
      <c r="O177" s="292" t="s">
        <v>95</v>
      </c>
      <c r="P177" s="292" t="s">
        <v>95</v>
      </c>
      <c r="Q177" s="320"/>
      <c r="R177" s="295" t="s">
        <v>294</v>
      </c>
      <c r="S177" s="296">
        <v>41472</v>
      </c>
      <c r="T177" s="297">
        <f t="shared" si="64"/>
        <v>4</v>
      </c>
      <c r="U177" s="298">
        <f t="shared" si="65"/>
        <v>427.36917499999998</v>
      </c>
      <c r="V177" s="298">
        <f t="shared" si="66"/>
        <v>10.2194</v>
      </c>
      <c r="W177" s="299">
        <f t="shared" si="67"/>
        <v>10219.4</v>
      </c>
      <c r="X177" s="300">
        <f t="shared" si="68"/>
        <v>42</v>
      </c>
      <c r="Y177" s="489">
        <v>10</v>
      </c>
      <c r="Z177" s="315">
        <v>1575</v>
      </c>
      <c r="AA177" s="1043">
        <v>10</v>
      </c>
      <c r="AB177" s="304">
        <v>0</v>
      </c>
      <c r="AC177" s="304">
        <v>0</v>
      </c>
      <c r="AD177" s="1043">
        <v>10</v>
      </c>
      <c r="AE177" s="469">
        <v>10</v>
      </c>
      <c r="AF177" s="1036" t="s">
        <v>6107</v>
      </c>
      <c r="AG177" s="445" t="s">
        <v>4691</v>
      </c>
      <c r="AH177" s="445" t="s">
        <v>4691</v>
      </c>
      <c r="AI177" s="445" t="s">
        <v>4691</v>
      </c>
      <c r="AJ177" s="1037">
        <v>9</v>
      </c>
      <c r="AK177" s="1036" t="s">
        <v>4746</v>
      </c>
      <c r="AL177" s="445" t="s">
        <v>4691</v>
      </c>
      <c r="AM177" s="445" t="s">
        <v>4691</v>
      </c>
      <c r="AN177" s="445" t="s">
        <v>4691</v>
      </c>
      <c r="AO177" s="445" t="s">
        <v>4691</v>
      </c>
      <c r="AP177" s="445" t="s">
        <v>4691</v>
      </c>
      <c r="AQ177" s="445" t="s">
        <v>4691</v>
      </c>
      <c r="AR177" s="445" t="s">
        <v>4691</v>
      </c>
      <c r="AS177" s="445" t="s">
        <v>4691</v>
      </c>
      <c r="AT177" s="445" t="s">
        <v>4691</v>
      </c>
      <c r="AU177" s="445" t="s">
        <v>4691</v>
      </c>
      <c r="AV177" s="307">
        <f t="shared" si="69"/>
        <v>360</v>
      </c>
      <c r="AW177" s="309">
        <f t="shared" si="70"/>
        <v>252</v>
      </c>
      <c r="AX177" s="309">
        <f t="shared" si="71"/>
        <v>150</v>
      </c>
      <c r="AY177" s="309">
        <f t="shared" si="72"/>
        <v>90</v>
      </c>
      <c r="AZ177" s="1042" t="s">
        <v>7646</v>
      </c>
      <c r="BA177" s="1042"/>
      <c r="BB177" s="1042"/>
      <c r="BC177" s="1042"/>
      <c r="BD177" s="1042"/>
      <c r="BE177" s="1042"/>
      <c r="BF177" s="1042"/>
      <c r="BG177" s="1042"/>
      <c r="BH177" s="1042"/>
      <c r="BI177" s="1044"/>
    </row>
    <row r="178" spans="1:61" s="314" customFormat="1" ht="19.899999999999999" customHeight="1">
      <c r="A178" s="1026">
        <v>172</v>
      </c>
      <c r="B178" s="285" t="s">
        <v>3367</v>
      </c>
      <c r="C178" s="286" t="s">
        <v>6</v>
      </c>
      <c r="D178" s="307" t="s">
        <v>7</v>
      </c>
      <c r="E178" s="287" t="s">
        <v>295</v>
      </c>
      <c r="F178" s="360" t="s">
        <v>1826</v>
      </c>
      <c r="G178" s="289" t="s">
        <v>981</v>
      </c>
      <c r="H178" s="352" t="s">
        <v>2200</v>
      </c>
      <c r="I178" s="290">
        <v>44211601</v>
      </c>
      <c r="J178" s="304" t="s">
        <v>94</v>
      </c>
      <c r="K178" s="352"/>
      <c r="L178" s="292" t="s">
        <v>95</v>
      </c>
      <c r="M178" s="292" t="s">
        <v>95</v>
      </c>
      <c r="N178" s="293"/>
      <c r="O178" s="292" t="s">
        <v>95</v>
      </c>
      <c r="P178" s="292" t="s">
        <v>95</v>
      </c>
      <c r="Q178" s="320"/>
      <c r="R178" s="295" t="s">
        <v>294</v>
      </c>
      <c r="S178" s="296">
        <v>41739</v>
      </c>
      <c r="T178" s="297">
        <f t="shared" si="64"/>
        <v>82</v>
      </c>
      <c r="U178" s="298">
        <f t="shared" si="65"/>
        <v>109.34399999999999</v>
      </c>
      <c r="V178" s="298">
        <f t="shared" si="66"/>
        <v>2.9860000000000002</v>
      </c>
      <c r="W178" s="299">
        <f t="shared" si="67"/>
        <v>4976.666666666667</v>
      </c>
      <c r="X178" s="300">
        <f t="shared" si="68"/>
        <v>37</v>
      </c>
      <c r="Y178" s="489">
        <v>6</v>
      </c>
      <c r="Z178" s="315">
        <v>468</v>
      </c>
      <c r="AA178" s="1043">
        <v>6</v>
      </c>
      <c r="AB178" s="1043">
        <v>6</v>
      </c>
      <c r="AC178" s="304">
        <v>0</v>
      </c>
      <c r="AD178" s="1043">
        <v>6</v>
      </c>
      <c r="AE178" s="469">
        <v>6</v>
      </c>
      <c r="AF178" s="1036" t="s">
        <v>5994</v>
      </c>
      <c r="AG178" s="445" t="s">
        <v>4691</v>
      </c>
      <c r="AH178" s="445" t="s">
        <v>4691</v>
      </c>
      <c r="AI178" s="445" t="s">
        <v>4691</v>
      </c>
      <c r="AJ178" s="1037">
        <v>6</v>
      </c>
      <c r="AK178" s="1036" t="s">
        <v>4694</v>
      </c>
      <c r="AL178" s="445" t="s">
        <v>4691</v>
      </c>
      <c r="AM178" s="445" t="s">
        <v>4691</v>
      </c>
      <c r="AN178" s="445" t="s">
        <v>4691</v>
      </c>
      <c r="AO178" s="445" t="s">
        <v>4691</v>
      </c>
      <c r="AP178" s="445" t="s">
        <v>4691</v>
      </c>
      <c r="AQ178" s="445" t="s">
        <v>4691</v>
      </c>
      <c r="AR178" s="445" t="s">
        <v>4691</v>
      </c>
      <c r="AS178" s="445" t="s">
        <v>4691</v>
      </c>
      <c r="AT178" s="445" t="s">
        <v>4691</v>
      </c>
      <c r="AU178" s="445" t="s">
        <v>4691</v>
      </c>
      <c r="AV178" s="307">
        <f t="shared" si="69"/>
        <v>216</v>
      </c>
      <c r="AW178" s="309">
        <f t="shared" si="70"/>
        <v>151.19999999999999</v>
      </c>
      <c r="AX178" s="309">
        <f t="shared" si="71"/>
        <v>90</v>
      </c>
      <c r="AY178" s="309">
        <f t="shared" si="72"/>
        <v>53.999999999999993</v>
      </c>
      <c r="AZ178" s="1042" t="s">
        <v>7647</v>
      </c>
      <c r="BA178" s="1042"/>
      <c r="BB178" s="1042" t="s">
        <v>1827</v>
      </c>
      <c r="BC178" s="1042"/>
      <c r="BD178" s="1042"/>
      <c r="BE178" s="1042"/>
      <c r="BF178" s="1042"/>
      <c r="BG178" s="1042"/>
      <c r="BH178" s="1042"/>
      <c r="BI178" s="1044"/>
    </row>
    <row r="179" spans="1:61" s="350" customFormat="1" ht="19.899999999999999" customHeight="1">
      <c r="A179" s="1026">
        <v>173</v>
      </c>
      <c r="B179" s="285" t="s">
        <v>3368</v>
      </c>
      <c r="C179" s="286" t="s">
        <v>6</v>
      </c>
      <c r="D179" s="307" t="s">
        <v>7</v>
      </c>
      <c r="E179" s="287" t="s">
        <v>296</v>
      </c>
      <c r="F179" s="357" t="s">
        <v>697</v>
      </c>
      <c r="G179" s="289" t="s">
        <v>1010</v>
      </c>
      <c r="H179" s="352" t="s">
        <v>1010</v>
      </c>
      <c r="I179" s="290">
        <v>44008701</v>
      </c>
      <c r="J179" s="304" t="s">
        <v>94</v>
      </c>
      <c r="K179" s="352"/>
      <c r="L179" s="292" t="s">
        <v>95</v>
      </c>
      <c r="M179" s="293"/>
      <c r="N179" s="292" t="s">
        <v>95</v>
      </c>
      <c r="O179" s="292" t="s">
        <v>95</v>
      </c>
      <c r="P179" s="292" t="s">
        <v>95</v>
      </c>
      <c r="Q179" s="327"/>
      <c r="R179" s="295" t="s">
        <v>294</v>
      </c>
      <c r="S179" s="296">
        <v>41145</v>
      </c>
      <c r="T179" s="297">
        <f t="shared" si="64"/>
        <v>98</v>
      </c>
      <c r="U179" s="298">
        <f t="shared" si="65"/>
        <v>94.771180000000001</v>
      </c>
      <c r="V179" s="298">
        <f t="shared" si="66"/>
        <v>2.508</v>
      </c>
      <c r="W179" s="299">
        <f t="shared" si="67"/>
        <v>4180</v>
      </c>
      <c r="X179" s="300">
        <f t="shared" si="68"/>
        <v>38</v>
      </c>
      <c r="Y179" s="489">
        <v>6</v>
      </c>
      <c r="Z179" s="315">
        <v>994</v>
      </c>
      <c r="AA179" s="1043">
        <v>6</v>
      </c>
      <c r="AB179" s="304">
        <v>0</v>
      </c>
      <c r="AC179" s="1043">
        <v>6</v>
      </c>
      <c r="AD179" s="1043">
        <v>6</v>
      </c>
      <c r="AE179" s="469">
        <v>6</v>
      </c>
      <c r="AF179" s="1036" t="s">
        <v>7521</v>
      </c>
      <c r="AG179" s="445" t="s">
        <v>4691</v>
      </c>
      <c r="AH179" s="445" t="s">
        <v>4691</v>
      </c>
      <c r="AI179" s="445" t="s">
        <v>4691</v>
      </c>
      <c r="AJ179" s="1037">
        <v>6</v>
      </c>
      <c r="AK179" s="1036" t="s">
        <v>4694</v>
      </c>
      <c r="AL179" s="445" t="s">
        <v>4691</v>
      </c>
      <c r="AM179" s="445" t="s">
        <v>4691</v>
      </c>
      <c r="AN179" s="445" t="s">
        <v>4691</v>
      </c>
      <c r="AO179" s="445" t="s">
        <v>4691</v>
      </c>
      <c r="AP179" s="445" t="s">
        <v>4691</v>
      </c>
      <c r="AQ179" s="445" t="s">
        <v>4691</v>
      </c>
      <c r="AR179" s="445" t="s">
        <v>4691</v>
      </c>
      <c r="AS179" s="445" t="s">
        <v>4691</v>
      </c>
      <c r="AT179" s="445" t="s">
        <v>4691</v>
      </c>
      <c r="AU179" s="445" t="s">
        <v>4691</v>
      </c>
      <c r="AV179" s="307">
        <f t="shared" si="69"/>
        <v>216</v>
      </c>
      <c r="AW179" s="309">
        <f t="shared" si="70"/>
        <v>151.19999999999999</v>
      </c>
      <c r="AX179" s="309">
        <f t="shared" si="71"/>
        <v>90</v>
      </c>
      <c r="AY179" s="309">
        <f t="shared" si="72"/>
        <v>53.999999999999993</v>
      </c>
      <c r="AZ179" s="1042" t="s">
        <v>7648</v>
      </c>
      <c r="BA179" s="1042"/>
      <c r="BB179" s="1042"/>
      <c r="BC179" s="1042"/>
      <c r="BD179" s="1042" t="s">
        <v>698</v>
      </c>
      <c r="BE179" s="1042"/>
      <c r="BF179" s="1042"/>
      <c r="BG179" s="1042" t="s">
        <v>699</v>
      </c>
      <c r="BH179" s="1042"/>
      <c r="BI179" s="1044"/>
    </row>
    <row r="180" spans="1:61" s="350" customFormat="1" ht="19.899999999999999" customHeight="1">
      <c r="A180" s="1026">
        <v>174</v>
      </c>
      <c r="B180" s="285" t="s">
        <v>3369</v>
      </c>
      <c r="C180" s="286" t="s">
        <v>6</v>
      </c>
      <c r="D180" s="307" t="s">
        <v>7</v>
      </c>
      <c r="E180" s="287" t="s">
        <v>295</v>
      </c>
      <c r="F180" s="329" t="s">
        <v>1292</v>
      </c>
      <c r="G180" s="289" t="s">
        <v>1040</v>
      </c>
      <c r="H180" s="352" t="s">
        <v>1040</v>
      </c>
      <c r="I180" s="290">
        <v>44016301</v>
      </c>
      <c r="J180" s="304" t="s">
        <v>94</v>
      </c>
      <c r="K180" s="352"/>
      <c r="L180" s="292" t="s">
        <v>95</v>
      </c>
      <c r="M180" s="292" t="s">
        <v>95</v>
      </c>
      <c r="N180" s="293"/>
      <c r="O180" s="292" t="s">
        <v>95</v>
      </c>
      <c r="P180" s="292" t="s">
        <v>95</v>
      </c>
      <c r="Q180" s="327"/>
      <c r="R180" s="295" t="s">
        <v>107</v>
      </c>
      <c r="S180" s="296">
        <v>37987</v>
      </c>
      <c r="T180" s="297">
        <f t="shared" si="64"/>
        <v>136</v>
      </c>
      <c r="U180" s="298">
        <f t="shared" si="65"/>
        <v>55.804099999999998</v>
      </c>
      <c r="V180" s="298">
        <f t="shared" si="66"/>
        <v>1.5046999999999999</v>
      </c>
      <c r="W180" s="299">
        <f t="shared" si="67"/>
        <v>3761.75</v>
      </c>
      <c r="X180" s="300">
        <f t="shared" si="68"/>
        <v>37</v>
      </c>
      <c r="Y180" s="489">
        <v>4</v>
      </c>
      <c r="Z180" s="315">
        <v>507</v>
      </c>
      <c r="AA180" s="1043">
        <v>4</v>
      </c>
      <c r="AB180" s="1043">
        <v>4</v>
      </c>
      <c r="AC180" s="304">
        <v>0</v>
      </c>
      <c r="AD180" s="1043">
        <v>4</v>
      </c>
      <c r="AE180" s="469">
        <v>4</v>
      </c>
      <c r="AF180" s="1036" t="s">
        <v>7585</v>
      </c>
      <c r="AG180" s="445" t="s">
        <v>4691</v>
      </c>
      <c r="AH180" s="445" t="s">
        <v>4691</v>
      </c>
      <c r="AI180" s="445" t="s">
        <v>4691</v>
      </c>
      <c r="AJ180" s="1037">
        <v>4</v>
      </c>
      <c r="AK180" s="1036" t="s">
        <v>4706</v>
      </c>
      <c r="AL180" s="445" t="s">
        <v>4691</v>
      </c>
      <c r="AM180" s="445" t="s">
        <v>4691</v>
      </c>
      <c r="AN180" s="445" t="s">
        <v>4691</v>
      </c>
      <c r="AO180" s="445" t="s">
        <v>4691</v>
      </c>
      <c r="AP180" s="445" t="s">
        <v>4691</v>
      </c>
      <c r="AQ180" s="445" t="s">
        <v>4691</v>
      </c>
      <c r="AR180" s="445" t="s">
        <v>4691</v>
      </c>
      <c r="AS180" s="445" t="s">
        <v>4691</v>
      </c>
      <c r="AT180" s="445" t="s">
        <v>4691</v>
      </c>
      <c r="AU180" s="445" t="s">
        <v>4691</v>
      </c>
      <c r="AV180" s="307">
        <f t="shared" si="69"/>
        <v>144</v>
      </c>
      <c r="AW180" s="309">
        <f t="shared" si="70"/>
        <v>100.79999999999998</v>
      </c>
      <c r="AX180" s="309">
        <f t="shared" si="71"/>
        <v>60</v>
      </c>
      <c r="AY180" s="309">
        <f t="shared" si="72"/>
        <v>36</v>
      </c>
      <c r="AZ180" s="1042" t="s">
        <v>7649</v>
      </c>
      <c r="BA180" s="1042"/>
      <c r="BB180" s="1042"/>
      <c r="BC180" s="1042"/>
      <c r="BD180" s="1042"/>
      <c r="BE180" s="1042"/>
      <c r="BF180" s="1042"/>
      <c r="BG180" s="1042"/>
      <c r="BH180" s="1042"/>
      <c r="BI180" s="1044"/>
    </row>
    <row r="181" spans="1:61" s="350" customFormat="1" ht="19.899999999999999" customHeight="1">
      <c r="A181" s="1026">
        <v>175</v>
      </c>
      <c r="B181" s="285" t="s">
        <v>3370</v>
      </c>
      <c r="C181" s="286" t="s">
        <v>2487</v>
      </c>
      <c r="D181" s="307" t="s">
        <v>2449</v>
      </c>
      <c r="E181" s="287" t="s">
        <v>2910</v>
      </c>
      <c r="F181" s="359" t="s">
        <v>2163</v>
      </c>
      <c r="G181" s="289" t="s">
        <v>2076</v>
      </c>
      <c r="H181" s="352" t="s">
        <v>4383</v>
      </c>
      <c r="I181" s="290">
        <v>44001281</v>
      </c>
      <c r="J181" s="304" t="s">
        <v>2534</v>
      </c>
      <c r="K181" s="594"/>
      <c r="L181" s="292" t="s">
        <v>95</v>
      </c>
      <c r="M181" s="293"/>
      <c r="N181" s="292" t="s">
        <v>95</v>
      </c>
      <c r="O181" s="304" t="s">
        <v>95</v>
      </c>
      <c r="P181" s="292" t="s">
        <v>95</v>
      </c>
      <c r="Q181" s="292"/>
      <c r="R181" s="295" t="s">
        <v>222</v>
      </c>
      <c r="S181" s="296">
        <v>42403</v>
      </c>
      <c r="T181" s="297">
        <f t="shared" si="64"/>
        <v>94</v>
      </c>
      <c r="U181" s="298">
        <f t="shared" si="65"/>
        <v>98.602339999999998</v>
      </c>
      <c r="V181" s="298">
        <f t="shared" si="66"/>
        <v>2.0796000000000001</v>
      </c>
      <c r="W181" s="299">
        <f t="shared" si="67"/>
        <v>3466</v>
      </c>
      <c r="X181" s="300">
        <f t="shared" si="68"/>
        <v>47</v>
      </c>
      <c r="Y181" s="489">
        <v>6</v>
      </c>
      <c r="Z181" s="315">
        <v>951</v>
      </c>
      <c r="AA181" s="1043">
        <v>6</v>
      </c>
      <c r="AB181" s="304">
        <v>0</v>
      </c>
      <c r="AC181" s="1043">
        <v>6</v>
      </c>
      <c r="AD181" s="1043">
        <v>6</v>
      </c>
      <c r="AE181" s="469">
        <v>6</v>
      </c>
      <c r="AF181" s="1036" t="s">
        <v>6606</v>
      </c>
      <c r="AG181" s="445" t="s">
        <v>4691</v>
      </c>
      <c r="AH181" s="445" t="s">
        <v>4691</v>
      </c>
      <c r="AI181" s="445" t="s">
        <v>4691</v>
      </c>
      <c r="AJ181" s="1037">
        <v>6</v>
      </c>
      <c r="AK181" s="1036" t="s">
        <v>4700</v>
      </c>
      <c r="AL181" s="445" t="s">
        <v>4691</v>
      </c>
      <c r="AM181" s="445" t="s">
        <v>4691</v>
      </c>
      <c r="AN181" s="445" t="s">
        <v>4691</v>
      </c>
      <c r="AO181" s="445" t="s">
        <v>4691</v>
      </c>
      <c r="AP181" s="445" t="s">
        <v>4691</v>
      </c>
      <c r="AQ181" s="445" t="s">
        <v>4691</v>
      </c>
      <c r="AR181" s="445" t="s">
        <v>4691</v>
      </c>
      <c r="AS181" s="445" t="s">
        <v>4691</v>
      </c>
      <c r="AT181" s="445" t="s">
        <v>4691</v>
      </c>
      <c r="AU181" s="445" t="s">
        <v>4691</v>
      </c>
      <c r="AV181" s="307">
        <f t="shared" si="69"/>
        <v>216</v>
      </c>
      <c r="AW181" s="309">
        <f t="shared" si="70"/>
        <v>151.19999999999999</v>
      </c>
      <c r="AX181" s="309">
        <f t="shared" si="71"/>
        <v>90</v>
      </c>
      <c r="AY181" s="309">
        <f t="shared" si="72"/>
        <v>53.999999999999993</v>
      </c>
      <c r="AZ181" s="1042" t="s">
        <v>7650</v>
      </c>
      <c r="BA181" s="1042"/>
      <c r="BB181" s="1042" t="s">
        <v>2432</v>
      </c>
      <c r="BC181" s="1042" t="s">
        <v>2433</v>
      </c>
      <c r="BD181" s="1042" t="s">
        <v>2434</v>
      </c>
      <c r="BE181" s="1042" t="s">
        <v>2435</v>
      </c>
      <c r="BF181" s="1042" t="s">
        <v>2436</v>
      </c>
      <c r="BG181" s="1042" t="s">
        <v>2437</v>
      </c>
      <c r="BH181" s="1042" t="s">
        <v>2438</v>
      </c>
      <c r="BI181" s="1044" t="s">
        <v>2439</v>
      </c>
    </row>
    <row r="182" spans="1:61" s="350" customFormat="1" ht="19.899999999999999" customHeight="1">
      <c r="A182" s="1026">
        <v>176</v>
      </c>
      <c r="B182" s="285" t="s">
        <v>3371</v>
      </c>
      <c r="C182" s="286" t="s">
        <v>6</v>
      </c>
      <c r="D182" s="307" t="s">
        <v>7</v>
      </c>
      <c r="E182" s="287" t="s">
        <v>2910</v>
      </c>
      <c r="F182" s="359" t="s">
        <v>2163</v>
      </c>
      <c r="G182" s="289" t="s">
        <v>1920</v>
      </c>
      <c r="H182" s="352" t="s">
        <v>4384</v>
      </c>
      <c r="I182" s="290">
        <v>44001231</v>
      </c>
      <c r="J182" s="304" t="s">
        <v>94</v>
      </c>
      <c r="K182" s="352"/>
      <c r="L182" s="292" t="s">
        <v>95</v>
      </c>
      <c r="M182" s="293"/>
      <c r="N182" s="292" t="s">
        <v>95</v>
      </c>
      <c r="O182" s="292" t="s">
        <v>95</v>
      </c>
      <c r="P182" s="292" t="s">
        <v>95</v>
      </c>
      <c r="Q182" s="327"/>
      <c r="R182" s="295" t="s">
        <v>222</v>
      </c>
      <c r="S182" s="296">
        <v>42373</v>
      </c>
      <c r="T182" s="297">
        <f t="shared" si="64"/>
        <v>72</v>
      </c>
      <c r="U182" s="298">
        <f t="shared" si="65"/>
        <v>133.95317</v>
      </c>
      <c r="V182" s="298">
        <f t="shared" si="66"/>
        <v>3.1844000000000001</v>
      </c>
      <c r="W182" s="299">
        <f t="shared" si="67"/>
        <v>4549.1428571428569</v>
      </c>
      <c r="X182" s="300">
        <f t="shared" si="68"/>
        <v>42</v>
      </c>
      <c r="Y182" s="489">
        <v>7</v>
      </c>
      <c r="Z182" s="315">
        <v>1076</v>
      </c>
      <c r="AA182" s="1043">
        <v>7</v>
      </c>
      <c r="AB182" s="304">
        <v>0</v>
      </c>
      <c r="AC182" s="1043">
        <v>7</v>
      </c>
      <c r="AD182" s="1043">
        <v>7</v>
      </c>
      <c r="AE182" s="469">
        <v>7</v>
      </c>
      <c r="AF182" s="1036" t="s">
        <v>5989</v>
      </c>
      <c r="AG182" s="445" t="s">
        <v>4691</v>
      </c>
      <c r="AH182" s="445" t="s">
        <v>4691</v>
      </c>
      <c r="AI182" s="445" t="s">
        <v>4691</v>
      </c>
      <c r="AJ182" s="1037">
        <v>7</v>
      </c>
      <c r="AK182" s="1036" t="s">
        <v>4747</v>
      </c>
      <c r="AL182" s="445" t="s">
        <v>4691</v>
      </c>
      <c r="AM182" s="445" t="s">
        <v>4691</v>
      </c>
      <c r="AN182" s="445" t="s">
        <v>4691</v>
      </c>
      <c r="AO182" s="445" t="s">
        <v>4691</v>
      </c>
      <c r="AP182" s="445" t="s">
        <v>4691</v>
      </c>
      <c r="AQ182" s="445" t="s">
        <v>4691</v>
      </c>
      <c r="AR182" s="445" t="s">
        <v>4691</v>
      </c>
      <c r="AS182" s="445" t="s">
        <v>4691</v>
      </c>
      <c r="AT182" s="445" t="s">
        <v>4691</v>
      </c>
      <c r="AU182" s="445" t="s">
        <v>4691</v>
      </c>
      <c r="AV182" s="307">
        <f t="shared" si="69"/>
        <v>252</v>
      </c>
      <c r="AW182" s="309">
        <f t="shared" si="70"/>
        <v>176.39999999999998</v>
      </c>
      <c r="AX182" s="309">
        <f t="shared" si="71"/>
        <v>105</v>
      </c>
      <c r="AY182" s="309">
        <f t="shared" si="72"/>
        <v>63</v>
      </c>
      <c r="AZ182" s="1042" t="s">
        <v>7651</v>
      </c>
      <c r="BA182" s="1042"/>
      <c r="BB182" s="1042" t="s">
        <v>2164</v>
      </c>
      <c r="BC182" s="1042" t="s">
        <v>2165</v>
      </c>
      <c r="BD182" s="1042" t="s">
        <v>2166</v>
      </c>
      <c r="BE182" s="1042" t="s">
        <v>2167</v>
      </c>
      <c r="BF182" s="1042" t="s">
        <v>2168</v>
      </c>
      <c r="BG182" s="1042" t="s">
        <v>2169</v>
      </c>
      <c r="BH182" s="1042" t="s">
        <v>2170</v>
      </c>
      <c r="BI182" s="1044" t="s">
        <v>2171</v>
      </c>
    </row>
    <row r="183" spans="1:61" s="350" customFormat="1" ht="19.899999999999999" customHeight="1">
      <c r="A183" s="1026">
        <v>177</v>
      </c>
      <c r="B183" s="285" t="s">
        <v>3372</v>
      </c>
      <c r="C183" s="359" t="s">
        <v>2488</v>
      </c>
      <c r="D183" s="359" t="s">
        <v>2247</v>
      </c>
      <c r="E183" s="287" t="s">
        <v>295</v>
      </c>
      <c r="F183" s="359" t="s">
        <v>2447</v>
      </c>
      <c r="G183" s="289" t="s">
        <v>973</v>
      </c>
      <c r="H183" s="352" t="s">
        <v>4385</v>
      </c>
      <c r="I183" s="290">
        <v>44008001</v>
      </c>
      <c r="J183" s="304" t="s">
        <v>94</v>
      </c>
      <c r="K183" s="594"/>
      <c r="L183" s="292" t="s">
        <v>95</v>
      </c>
      <c r="M183" s="292" t="s">
        <v>95</v>
      </c>
      <c r="N183" s="293"/>
      <c r="O183" s="292" t="s">
        <v>95</v>
      </c>
      <c r="P183" s="292" t="s">
        <v>95</v>
      </c>
      <c r="Q183" s="327"/>
      <c r="R183" s="295" t="s">
        <v>222</v>
      </c>
      <c r="S183" s="296">
        <v>40928</v>
      </c>
      <c r="T183" s="297">
        <f t="shared" si="64"/>
        <v>86</v>
      </c>
      <c r="U183" s="298">
        <f t="shared" si="65"/>
        <v>106.42104999999999</v>
      </c>
      <c r="V183" s="298">
        <f t="shared" si="66"/>
        <v>2.5699000000000001</v>
      </c>
      <c r="W183" s="299">
        <f t="shared" si="67"/>
        <v>3671.2857142857142</v>
      </c>
      <c r="X183" s="300">
        <f t="shared" si="68"/>
        <v>41</v>
      </c>
      <c r="Y183" s="489">
        <v>7</v>
      </c>
      <c r="Z183" s="315">
        <v>841</v>
      </c>
      <c r="AA183" s="1043">
        <v>7</v>
      </c>
      <c r="AB183" s="1043">
        <v>7</v>
      </c>
      <c r="AC183" s="304">
        <v>0</v>
      </c>
      <c r="AD183" s="1043">
        <v>7</v>
      </c>
      <c r="AE183" s="469">
        <v>7</v>
      </c>
      <c r="AF183" s="1036" t="s">
        <v>5989</v>
      </c>
      <c r="AG183" s="445" t="s">
        <v>4691</v>
      </c>
      <c r="AH183" s="445" t="s">
        <v>4691</v>
      </c>
      <c r="AI183" s="445" t="s">
        <v>4691</v>
      </c>
      <c r="AJ183" s="1037">
        <v>7</v>
      </c>
      <c r="AK183" s="1036" t="s">
        <v>4703</v>
      </c>
      <c r="AL183" s="445" t="s">
        <v>4691</v>
      </c>
      <c r="AM183" s="445" t="s">
        <v>4691</v>
      </c>
      <c r="AN183" s="445" t="s">
        <v>4691</v>
      </c>
      <c r="AO183" s="445" t="s">
        <v>4691</v>
      </c>
      <c r="AP183" s="445" t="s">
        <v>4691</v>
      </c>
      <c r="AQ183" s="445" t="s">
        <v>4691</v>
      </c>
      <c r="AR183" s="445" t="s">
        <v>4691</v>
      </c>
      <c r="AS183" s="445" t="s">
        <v>4691</v>
      </c>
      <c r="AT183" s="445" t="s">
        <v>4691</v>
      </c>
      <c r="AU183" s="445" t="s">
        <v>4691</v>
      </c>
      <c r="AV183" s="307">
        <f t="shared" si="69"/>
        <v>252</v>
      </c>
      <c r="AW183" s="309">
        <f t="shared" si="70"/>
        <v>176.39999999999998</v>
      </c>
      <c r="AX183" s="309">
        <f t="shared" si="71"/>
        <v>105</v>
      </c>
      <c r="AY183" s="309">
        <f t="shared" si="72"/>
        <v>63</v>
      </c>
      <c r="AZ183" s="1042" t="s">
        <v>7652</v>
      </c>
      <c r="BA183" s="1042"/>
      <c r="BB183" s="1042" t="s">
        <v>2440</v>
      </c>
      <c r="BC183" s="1042" t="s">
        <v>2441</v>
      </c>
      <c r="BD183" s="1042" t="s">
        <v>2442</v>
      </c>
      <c r="BE183" s="1042" t="s">
        <v>2443</v>
      </c>
      <c r="BF183" s="1042" t="s">
        <v>2448</v>
      </c>
      <c r="BG183" s="1042" t="s">
        <v>2444</v>
      </c>
      <c r="BH183" s="1042" t="s">
        <v>2445</v>
      </c>
      <c r="BI183" s="1044" t="s">
        <v>2446</v>
      </c>
    </row>
    <row r="184" spans="1:61" s="350" customFormat="1" ht="19.899999999999999" customHeight="1">
      <c r="A184" s="1026">
        <v>178</v>
      </c>
      <c r="B184" s="285" t="s">
        <v>3373</v>
      </c>
      <c r="C184" s="595" t="s">
        <v>6</v>
      </c>
      <c r="D184" s="596" t="s">
        <v>7</v>
      </c>
      <c r="E184" s="287" t="s">
        <v>296</v>
      </c>
      <c r="F184" s="484" t="s">
        <v>2708</v>
      </c>
      <c r="G184" s="289" t="s">
        <v>1110</v>
      </c>
      <c r="H184" s="352" t="s">
        <v>1110</v>
      </c>
      <c r="I184" s="290">
        <v>44001011</v>
      </c>
      <c r="J184" s="304" t="s">
        <v>94</v>
      </c>
      <c r="K184" s="352"/>
      <c r="L184" s="597" t="s">
        <v>1280</v>
      </c>
      <c r="M184" s="292" t="s">
        <v>95</v>
      </c>
      <c r="N184" s="293"/>
      <c r="O184" s="597" t="s">
        <v>2709</v>
      </c>
      <c r="P184" s="597" t="s">
        <v>2709</v>
      </c>
      <c r="Q184" s="320"/>
      <c r="R184" s="295" t="s">
        <v>345</v>
      </c>
      <c r="S184" s="296">
        <v>41841</v>
      </c>
      <c r="T184" s="297">
        <f t="shared" si="64"/>
        <v>148</v>
      </c>
      <c r="U184" s="298">
        <f t="shared" si="65"/>
        <v>44.993400000000001</v>
      </c>
      <c r="V184" s="298">
        <f t="shared" si="66"/>
        <v>1.226</v>
      </c>
      <c r="W184" s="299">
        <f t="shared" si="67"/>
        <v>2043.3333333333333</v>
      </c>
      <c r="X184" s="300">
        <f t="shared" si="68"/>
        <v>37</v>
      </c>
      <c r="Y184" s="489">
        <v>6</v>
      </c>
      <c r="Z184" s="315">
        <v>875</v>
      </c>
      <c r="AA184" s="1043">
        <v>6</v>
      </c>
      <c r="AB184" s="1043">
        <v>6</v>
      </c>
      <c r="AC184" s="304">
        <v>0</v>
      </c>
      <c r="AD184" s="1043">
        <v>6</v>
      </c>
      <c r="AE184" s="469">
        <v>6</v>
      </c>
      <c r="AF184" s="1036" t="s">
        <v>5994</v>
      </c>
      <c r="AG184" s="445" t="s">
        <v>4691</v>
      </c>
      <c r="AH184" s="445" t="s">
        <v>4691</v>
      </c>
      <c r="AI184" s="445" t="s">
        <v>4691</v>
      </c>
      <c r="AJ184" s="1037">
        <v>6</v>
      </c>
      <c r="AK184" s="1036" t="s">
        <v>4694</v>
      </c>
      <c r="AL184" s="445" t="s">
        <v>4691</v>
      </c>
      <c r="AM184" s="445" t="s">
        <v>4691</v>
      </c>
      <c r="AN184" s="445" t="s">
        <v>4691</v>
      </c>
      <c r="AO184" s="445" t="s">
        <v>4691</v>
      </c>
      <c r="AP184" s="445" t="s">
        <v>4691</v>
      </c>
      <c r="AQ184" s="445" t="s">
        <v>4691</v>
      </c>
      <c r="AR184" s="445" t="s">
        <v>4691</v>
      </c>
      <c r="AS184" s="445" t="s">
        <v>4691</v>
      </c>
      <c r="AT184" s="445" t="s">
        <v>4691</v>
      </c>
      <c r="AU184" s="445" t="s">
        <v>4691</v>
      </c>
      <c r="AV184" s="307">
        <f t="shared" si="69"/>
        <v>216</v>
      </c>
      <c r="AW184" s="309">
        <f t="shared" si="70"/>
        <v>151.19999999999999</v>
      </c>
      <c r="AX184" s="309">
        <f t="shared" si="71"/>
        <v>90</v>
      </c>
      <c r="AY184" s="309">
        <f t="shared" si="72"/>
        <v>53.999999999999993</v>
      </c>
      <c r="AZ184" s="1042" t="s">
        <v>7653</v>
      </c>
      <c r="BA184" s="1042"/>
      <c r="BB184" s="1042"/>
      <c r="BC184" s="1042"/>
      <c r="BD184" s="1042"/>
      <c r="BE184" s="1042"/>
      <c r="BF184" s="1042"/>
      <c r="BG184" s="1042"/>
      <c r="BH184" s="1042"/>
      <c r="BI184" s="1044"/>
    </row>
    <row r="185" spans="1:61" s="350" customFormat="1" ht="19.899999999999999" customHeight="1">
      <c r="A185" s="1026">
        <v>179</v>
      </c>
      <c r="B185" s="285" t="s">
        <v>3374</v>
      </c>
      <c r="C185" s="595" t="s">
        <v>6</v>
      </c>
      <c r="D185" s="596" t="s">
        <v>7</v>
      </c>
      <c r="E185" s="287" t="s">
        <v>296</v>
      </c>
      <c r="F185" s="363" t="s">
        <v>3159</v>
      </c>
      <c r="G185" s="530" t="s">
        <v>3175</v>
      </c>
      <c r="H185" s="352" t="s">
        <v>3216</v>
      </c>
      <c r="I185" s="290">
        <v>44001451</v>
      </c>
      <c r="J185" s="487" t="s">
        <v>94</v>
      </c>
      <c r="K185" s="352"/>
      <c r="L185" s="292" t="s">
        <v>95</v>
      </c>
      <c r="M185" s="292" t="s">
        <v>95</v>
      </c>
      <c r="N185" s="293"/>
      <c r="O185" s="292" t="s">
        <v>95</v>
      </c>
      <c r="P185" s="292" t="s">
        <v>95</v>
      </c>
      <c r="Q185" s="320"/>
      <c r="R185" s="295" t="s">
        <v>199</v>
      </c>
      <c r="S185" s="296">
        <v>42656</v>
      </c>
      <c r="T185" s="297">
        <f t="shared" si="64"/>
        <v>113</v>
      </c>
      <c r="U185" s="298">
        <f t="shared" si="65"/>
        <v>74.229209999999995</v>
      </c>
      <c r="V185" s="298">
        <f t="shared" si="66"/>
        <v>2.0028000000000001</v>
      </c>
      <c r="W185" s="299">
        <f t="shared" si="67"/>
        <v>1820.7272727272727</v>
      </c>
      <c r="X185" s="300">
        <f t="shared" si="68"/>
        <v>37</v>
      </c>
      <c r="Y185" s="346">
        <v>11</v>
      </c>
      <c r="Z185" s="346">
        <v>959</v>
      </c>
      <c r="AA185" s="1043">
        <v>11</v>
      </c>
      <c r="AB185" s="1043">
        <v>11</v>
      </c>
      <c r="AC185" s="304">
        <v>0</v>
      </c>
      <c r="AD185" s="1043">
        <v>11</v>
      </c>
      <c r="AE185" s="469">
        <v>11</v>
      </c>
      <c r="AF185" s="1036" t="s">
        <v>5988</v>
      </c>
      <c r="AG185" s="445" t="s">
        <v>4691</v>
      </c>
      <c r="AH185" s="445" t="s">
        <v>4691</v>
      </c>
      <c r="AI185" s="445" t="s">
        <v>4691</v>
      </c>
      <c r="AJ185" s="1037">
        <v>11</v>
      </c>
      <c r="AK185" s="1036" t="s">
        <v>4726</v>
      </c>
      <c r="AL185" s="445" t="s">
        <v>4691</v>
      </c>
      <c r="AM185" s="445" t="s">
        <v>4691</v>
      </c>
      <c r="AN185" s="445" t="s">
        <v>4691</v>
      </c>
      <c r="AO185" s="445" t="s">
        <v>4691</v>
      </c>
      <c r="AP185" s="445" t="s">
        <v>4691</v>
      </c>
      <c r="AQ185" s="445" t="s">
        <v>4691</v>
      </c>
      <c r="AR185" s="445" t="s">
        <v>4691</v>
      </c>
      <c r="AS185" s="445" t="s">
        <v>4691</v>
      </c>
      <c r="AT185" s="445" t="s">
        <v>4691</v>
      </c>
      <c r="AU185" s="445" t="s">
        <v>4691</v>
      </c>
      <c r="AV185" s="307">
        <f t="shared" si="69"/>
        <v>396</v>
      </c>
      <c r="AW185" s="309">
        <f t="shared" si="70"/>
        <v>277.2</v>
      </c>
      <c r="AX185" s="309">
        <f t="shared" si="71"/>
        <v>165</v>
      </c>
      <c r="AY185" s="309">
        <f t="shared" si="72"/>
        <v>99</v>
      </c>
      <c r="AZ185" s="1042" t="s">
        <v>7654</v>
      </c>
      <c r="BA185" s="1042"/>
      <c r="BB185" s="1042"/>
      <c r="BC185" s="1042"/>
      <c r="BD185" s="1042"/>
      <c r="BE185" s="1042"/>
      <c r="BF185" s="1042"/>
      <c r="BG185" s="1042"/>
      <c r="BH185" s="1042"/>
      <c r="BI185" s="1044"/>
    </row>
    <row r="186" spans="1:61" s="350" customFormat="1" ht="19.899999999999999" customHeight="1">
      <c r="A186" s="1026">
        <v>180</v>
      </c>
      <c r="B186" s="285" t="s">
        <v>3950</v>
      </c>
      <c r="C186" s="365" t="s">
        <v>3949</v>
      </c>
      <c r="D186" s="365" t="s">
        <v>2449</v>
      </c>
      <c r="E186" s="366" t="s">
        <v>295</v>
      </c>
      <c r="F186" s="329" t="s">
        <v>1292</v>
      </c>
      <c r="G186" s="289" t="s">
        <v>3113</v>
      </c>
      <c r="H186" s="367" t="s">
        <v>4201</v>
      </c>
      <c r="I186" s="290">
        <v>44001441</v>
      </c>
      <c r="J186" s="487" t="s">
        <v>94</v>
      </c>
      <c r="K186" s="352"/>
      <c r="L186" s="292" t="s">
        <v>95</v>
      </c>
      <c r="M186" s="292" t="s">
        <v>95</v>
      </c>
      <c r="N186" s="293"/>
      <c r="O186" s="292" t="s">
        <v>95</v>
      </c>
      <c r="P186" s="292" t="s">
        <v>95</v>
      </c>
      <c r="Q186" s="320"/>
      <c r="R186" s="295" t="s">
        <v>294</v>
      </c>
      <c r="S186" s="296">
        <v>42621</v>
      </c>
      <c r="T186" s="297">
        <f t="shared" si="64"/>
        <v>79</v>
      </c>
      <c r="U186" s="298">
        <f t="shared" si="65"/>
        <v>116.4148</v>
      </c>
      <c r="V186" s="298">
        <f t="shared" si="66"/>
        <v>3.2130999999999998</v>
      </c>
      <c r="W186" s="299">
        <f t="shared" si="67"/>
        <v>4590.1428571428569</v>
      </c>
      <c r="X186" s="300">
        <f t="shared" si="68"/>
        <v>36</v>
      </c>
      <c r="Y186" s="346">
        <v>7</v>
      </c>
      <c r="Z186" s="346">
        <v>767</v>
      </c>
      <c r="AA186" s="1043">
        <v>7</v>
      </c>
      <c r="AB186" s="1043">
        <v>7</v>
      </c>
      <c r="AC186" s="304">
        <v>0</v>
      </c>
      <c r="AD186" s="1043">
        <v>7</v>
      </c>
      <c r="AE186" s="469">
        <v>7</v>
      </c>
      <c r="AF186" s="1036" t="s">
        <v>5989</v>
      </c>
      <c r="AG186" s="445" t="s">
        <v>4691</v>
      </c>
      <c r="AH186" s="445" t="s">
        <v>4691</v>
      </c>
      <c r="AI186" s="445" t="s">
        <v>4691</v>
      </c>
      <c r="AJ186" s="1037">
        <v>7</v>
      </c>
      <c r="AK186" s="1036" t="s">
        <v>4703</v>
      </c>
      <c r="AL186" s="445" t="s">
        <v>4691</v>
      </c>
      <c r="AM186" s="445" t="s">
        <v>4691</v>
      </c>
      <c r="AN186" s="445" t="s">
        <v>4691</v>
      </c>
      <c r="AO186" s="445" t="s">
        <v>4691</v>
      </c>
      <c r="AP186" s="445" t="s">
        <v>4691</v>
      </c>
      <c r="AQ186" s="445" t="s">
        <v>4691</v>
      </c>
      <c r="AR186" s="445" t="s">
        <v>4691</v>
      </c>
      <c r="AS186" s="445" t="s">
        <v>4691</v>
      </c>
      <c r="AT186" s="445" t="s">
        <v>4691</v>
      </c>
      <c r="AU186" s="445" t="s">
        <v>4691</v>
      </c>
      <c r="AV186" s="307">
        <f t="shared" si="69"/>
        <v>252</v>
      </c>
      <c r="AW186" s="309">
        <f t="shared" si="70"/>
        <v>176.39999999999998</v>
      </c>
      <c r="AX186" s="309">
        <f t="shared" si="71"/>
        <v>105</v>
      </c>
      <c r="AY186" s="309">
        <f t="shared" si="72"/>
        <v>63</v>
      </c>
      <c r="AZ186" s="1042" t="s">
        <v>7655</v>
      </c>
      <c r="BA186" s="1042"/>
      <c r="BB186" s="1042"/>
      <c r="BC186" s="1042"/>
      <c r="BD186" s="1042"/>
      <c r="BE186" s="1042"/>
      <c r="BF186" s="1042"/>
      <c r="BG186" s="1042"/>
      <c r="BH186" s="1042"/>
      <c r="BI186" s="1044"/>
    </row>
    <row r="187" spans="1:61" s="350" customFormat="1" ht="19.899999999999999" customHeight="1">
      <c r="A187" s="1026">
        <v>181</v>
      </c>
      <c r="B187" s="285" t="s">
        <v>8698</v>
      </c>
      <c r="C187" s="365" t="s">
        <v>2487</v>
      </c>
      <c r="D187" s="365" t="s">
        <v>3951</v>
      </c>
      <c r="E187" s="366" t="s">
        <v>295</v>
      </c>
      <c r="F187" s="329" t="s">
        <v>1292</v>
      </c>
      <c r="G187" s="289" t="s">
        <v>1035</v>
      </c>
      <c r="H187" s="367" t="s">
        <v>4202</v>
      </c>
      <c r="I187" s="290">
        <v>44009501</v>
      </c>
      <c r="J187" s="487" t="s">
        <v>94</v>
      </c>
      <c r="K187" s="352"/>
      <c r="L187" s="292" t="s">
        <v>95</v>
      </c>
      <c r="M187" s="292" t="s">
        <v>95</v>
      </c>
      <c r="N187" s="293"/>
      <c r="O187" s="292" t="s">
        <v>95</v>
      </c>
      <c r="P187" s="292" t="s">
        <v>95</v>
      </c>
      <c r="Q187" s="320"/>
      <c r="R187" s="295" t="s">
        <v>294</v>
      </c>
      <c r="S187" s="296">
        <v>41392</v>
      </c>
      <c r="T187" s="297">
        <f t="shared" si="64"/>
        <v>140</v>
      </c>
      <c r="U187" s="298">
        <f t="shared" si="65"/>
        <v>53.359900000000003</v>
      </c>
      <c r="V187" s="298">
        <f t="shared" si="66"/>
        <v>1.3278000000000001</v>
      </c>
      <c r="W187" s="299">
        <f t="shared" si="67"/>
        <v>3319.5000000000005</v>
      </c>
      <c r="X187" s="300">
        <f t="shared" si="68"/>
        <v>40</v>
      </c>
      <c r="Y187" s="346">
        <v>4</v>
      </c>
      <c r="Z187" s="346">
        <v>530</v>
      </c>
      <c r="AA187" s="1043">
        <v>4</v>
      </c>
      <c r="AB187" s="1043">
        <v>4</v>
      </c>
      <c r="AC187" s="304">
        <v>0</v>
      </c>
      <c r="AD187" s="1043">
        <v>4</v>
      </c>
      <c r="AE187" s="469">
        <v>4</v>
      </c>
      <c r="AF187" s="1036" t="s">
        <v>5992</v>
      </c>
      <c r="AG187" s="445" t="s">
        <v>4691</v>
      </c>
      <c r="AH187" s="445" t="s">
        <v>4691</v>
      </c>
      <c r="AI187" s="445" t="s">
        <v>4691</v>
      </c>
      <c r="AJ187" s="1037">
        <v>4</v>
      </c>
      <c r="AK187" s="1036" t="s">
        <v>4706</v>
      </c>
      <c r="AL187" s="445" t="s">
        <v>4691</v>
      </c>
      <c r="AM187" s="445" t="s">
        <v>4691</v>
      </c>
      <c r="AN187" s="445" t="s">
        <v>4691</v>
      </c>
      <c r="AO187" s="445" t="s">
        <v>4691</v>
      </c>
      <c r="AP187" s="445" t="s">
        <v>4691</v>
      </c>
      <c r="AQ187" s="445" t="s">
        <v>4691</v>
      </c>
      <c r="AR187" s="445" t="s">
        <v>4691</v>
      </c>
      <c r="AS187" s="445" t="s">
        <v>4691</v>
      </c>
      <c r="AT187" s="445" t="s">
        <v>4691</v>
      </c>
      <c r="AU187" s="445" t="s">
        <v>4691</v>
      </c>
      <c r="AV187" s="307">
        <f t="shared" si="69"/>
        <v>144</v>
      </c>
      <c r="AW187" s="309">
        <f t="shared" si="70"/>
        <v>100.79999999999998</v>
      </c>
      <c r="AX187" s="309">
        <f t="shared" si="71"/>
        <v>60</v>
      </c>
      <c r="AY187" s="309">
        <f t="shared" si="72"/>
        <v>36</v>
      </c>
      <c r="AZ187" s="1042" t="s">
        <v>7656</v>
      </c>
      <c r="BA187" s="1042"/>
      <c r="BB187" s="1042"/>
      <c r="BC187" s="1042"/>
      <c r="BD187" s="1042"/>
      <c r="BE187" s="1042"/>
      <c r="BF187" s="1042"/>
      <c r="BG187" s="1042"/>
      <c r="BH187" s="1042"/>
      <c r="BI187" s="1044"/>
    </row>
    <row r="188" spans="1:61" s="350" customFormat="1" ht="19.899999999999999" customHeight="1">
      <c r="A188" s="1026">
        <v>182</v>
      </c>
      <c r="B188" s="285" t="s">
        <v>3952</v>
      </c>
      <c r="C188" s="365" t="s">
        <v>2487</v>
      </c>
      <c r="D188" s="365" t="s">
        <v>2449</v>
      </c>
      <c r="E188" s="366" t="s">
        <v>301</v>
      </c>
      <c r="F188" s="329" t="s">
        <v>1292</v>
      </c>
      <c r="G188" s="289" t="s">
        <v>1147</v>
      </c>
      <c r="H188" s="367" t="s">
        <v>1147</v>
      </c>
      <c r="I188" s="290">
        <v>44001191</v>
      </c>
      <c r="J188" s="487" t="s">
        <v>94</v>
      </c>
      <c r="K188" s="352"/>
      <c r="L188" s="292" t="s">
        <v>95</v>
      </c>
      <c r="M188" s="293"/>
      <c r="N188" s="292" t="s">
        <v>95</v>
      </c>
      <c r="O188" s="292" t="s">
        <v>95</v>
      </c>
      <c r="P188" s="292" t="s">
        <v>95</v>
      </c>
      <c r="Q188" s="320"/>
      <c r="R188" s="295" t="s">
        <v>107</v>
      </c>
      <c r="S188" s="296">
        <v>42330</v>
      </c>
      <c r="T188" s="297">
        <f t="shared" si="64"/>
        <v>92</v>
      </c>
      <c r="U188" s="298">
        <f t="shared" si="65"/>
        <v>100.68429999999999</v>
      </c>
      <c r="V188" s="298">
        <f t="shared" si="66"/>
        <v>2.5798000000000001</v>
      </c>
      <c r="W188" s="299">
        <f t="shared" si="67"/>
        <v>5159.6000000000004</v>
      </c>
      <c r="X188" s="300">
        <f t="shared" si="68"/>
        <v>39</v>
      </c>
      <c r="Y188" s="346">
        <v>5</v>
      </c>
      <c r="Z188" s="346">
        <v>593</v>
      </c>
      <c r="AA188" s="1043">
        <v>5</v>
      </c>
      <c r="AB188" s="304">
        <v>0</v>
      </c>
      <c r="AC188" s="1043">
        <v>5</v>
      </c>
      <c r="AD188" s="1043">
        <v>5</v>
      </c>
      <c r="AE188" s="469">
        <v>5</v>
      </c>
      <c r="AF188" s="1036" t="s">
        <v>5993</v>
      </c>
      <c r="AG188" s="445" t="s">
        <v>4691</v>
      </c>
      <c r="AH188" s="445" t="s">
        <v>4691</v>
      </c>
      <c r="AI188" s="445" t="s">
        <v>4691</v>
      </c>
      <c r="AJ188" s="1037">
        <v>5</v>
      </c>
      <c r="AK188" s="1036" t="s">
        <v>4707</v>
      </c>
      <c r="AL188" s="445" t="s">
        <v>4691</v>
      </c>
      <c r="AM188" s="445" t="s">
        <v>4691</v>
      </c>
      <c r="AN188" s="445" t="s">
        <v>4691</v>
      </c>
      <c r="AO188" s="445" t="s">
        <v>4691</v>
      </c>
      <c r="AP188" s="445" t="s">
        <v>4691</v>
      </c>
      <c r="AQ188" s="445" t="s">
        <v>4691</v>
      </c>
      <c r="AR188" s="445" t="s">
        <v>4691</v>
      </c>
      <c r="AS188" s="445" t="s">
        <v>4691</v>
      </c>
      <c r="AT188" s="445" t="s">
        <v>4691</v>
      </c>
      <c r="AU188" s="445" t="s">
        <v>4691</v>
      </c>
      <c r="AV188" s="307">
        <f t="shared" si="69"/>
        <v>180</v>
      </c>
      <c r="AW188" s="309">
        <f t="shared" si="70"/>
        <v>126</v>
      </c>
      <c r="AX188" s="309">
        <f t="shared" si="71"/>
        <v>75</v>
      </c>
      <c r="AY188" s="309">
        <f t="shared" si="72"/>
        <v>45</v>
      </c>
      <c r="AZ188" s="1042" t="s">
        <v>7657</v>
      </c>
      <c r="BA188" s="1042"/>
      <c r="BB188" s="1042"/>
      <c r="BC188" s="1042"/>
      <c r="BD188" s="1042"/>
      <c r="BE188" s="1042"/>
      <c r="BF188" s="1042"/>
      <c r="BG188" s="1042"/>
      <c r="BH188" s="1042"/>
      <c r="BI188" s="1044"/>
    </row>
    <row r="189" spans="1:61" s="350" customFormat="1" ht="19.899999999999999" customHeight="1">
      <c r="A189" s="1026">
        <v>183</v>
      </c>
      <c r="B189" s="285" t="s">
        <v>4285</v>
      </c>
      <c r="C189" s="365" t="s">
        <v>4282</v>
      </c>
      <c r="D189" s="365" t="s">
        <v>2449</v>
      </c>
      <c r="E189" s="365" t="s">
        <v>4283</v>
      </c>
      <c r="F189" s="365" t="s">
        <v>4284</v>
      </c>
      <c r="G189" s="289" t="s">
        <v>1234</v>
      </c>
      <c r="H189" s="367" t="s">
        <v>4342</v>
      </c>
      <c r="I189" s="290">
        <v>44006701</v>
      </c>
      <c r="J189" s="487" t="s">
        <v>94</v>
      </c>
      <c r="K189" s="352"/>
      <c r="L189" s="292" t="s">
        <v>95</v>
      </c>
      <c r="M189" s="293"/>
      <c r="N189" s="292" t="s">
        <v>95</v>
      </c>
      <c r="O189" s="292" t="s">
        <v>95</v>
      </c>
      <c r="P189" s="292" t="s">
        <v>95</v>
      </c>
      <c r="Q189" s="320"/>
      <c r="R189" s="295" t="s">
        <v>222</v>
      </c>
      <c r="S189" s="296">
        <v>40360</v>
      </c>
      <c r="T189" s="297">
        <f t="shared" si="64"/>
        <v>158</v>
      </c>
      <c r="U189" s="298">
        <f t="shared" si="65"/>
        <v>28.210799999999999</v>
      </c>
      <c r="V189" s="298">
        <f t="shared" si="66"/>
        <v>0.6331</v>
      </c>
      <c r="W189" s="299">
        <f t="shared" si="67"/>
        <v>2110.3333333333335</v>
      </c>
      <c r="X189" s="300">
        <f t="shared" si="68"/>
        <v>45</v>
      </c>
      <c r="Y189" s="346">
        <v>3</v>
      </c>
      <c r="Z189" s="346">
        <v>272</v>
      </c>
      <c r="AA189" s="1043">
        <v>3</v>
      </c>
      <c r="AB189" s="304">
        <v>0</v>
      </c>
      <c r="AC189" s="1043">
        <v>3</v>
      </c>
      <c r="AD189" s="1043">
        <v>3</v>
      </c>
      <c r="AE189" s="469">
        <v>3</v>
      </c>
      <c r="AF189" s="1036" t="s">
        <v>7529</v>
      </c>
      <c r="AG189" s="445" t="s">
        <v>4691</v>
      </c>
      <c r="AH189" s="445" t="s">
        <v>4691</v>
      </c>
      <c r="AI189" s="445" t="s">
        <v>4691</v>
      </c>
      <c r="AJ189" s="1037">
        <v>3</v>
      </c>
      <c r="AK189" s="1036" t="s">
        <v>4720</v>
      </c>
      <c r="AL189" s="445" t="s">
        <v>4691</v>
      </c>
      <c r="AM189" s="445" t="s">
        <v>4691</v>
      </c>
      <c r="AN189" s="445" t="s">
        <v>4691</v>
      </c>
      <c r="AO189" s="445" t="s">
        <v>4691</v>
      </c>
      <c r="AP189" s="445" t="s">
        <v>4691</v>
      </c>
      <c r="AQ189" s="445" t="s">
        <v>4691</v>
      </c>
      <c r="AR189" s="445" t="s">
        <v>4691</v>
      </c>
      <c r="AS189" s="445" t="s">
        <v>4691</v>
      </c>
      <c r="AT189" s="445" t="s">
        <v>4691</v>
      </c>
      <c r="AU189" s="445" t="s">
        <v>4691</v>
      </c>
      <c r="AV189" s="307">
        <f t="shared" si="69"/>
        <v>108</v>
      </c>
      <c r="AW189" s="309">
        <f t="shared" si="70"/>
        <v>75.599999999999994</v>
      </c>
      <c r="AX189" s="309">
        <f t="shared" si="71"/>
        <v>45</v>
      </c>
      <c r="AY189" s="309">
        <f t="shared" si="72"/>
        <v>26.999999999999996</v>
      </c>
      <c r="AZ189" s="1042" t="s">
        <v>7658</v>
      </c>
      <c r="BA189" s="1042"/>
      <c r="BB189" s="1042"/>
      <c r="BC189" s="1042"/>
      <c r="BD189" s="1042"/>
      <c r="BE189" s="1042"/>
      <c r="BF189" s="1042"/>
      <c r="BG189" s="1042"/>
      <c r="BH189" s="1042"/>
      <c r="BI189" s="1044"/>
    </row>
    <row r="190" spans="1:61" s="314" customFormat="1" ht="19.899999999999999" customHeight="1">
      <c r="A190" s="1026">
        <v>184</v>
      </c>
      <c r="B190" s="285" t="s">
        <v>4447</v>
      </c>
      <c r="C190" s="365" t="s">
        <v>4444</v>
      </c>
      <c r="D190" s="365" t="s">
        <v>3951</v>
      </c>
      <c r="E190" s="368" t="s">
        <v>298</v>
      </c>
      <c r="F190" s="365" t="s">
        <v>4445</v>
      </c>
      <c r="G190" s="289" t="s">
        <v>4446</v>
      </c>
      <c r="H190" s="367" t="s">
        <v>4516</v>
      </c>
      <c r="I190" s="290">
        <v>44008501</v>
      </c>
      <c r="J190" s="487" t="s">
        <v>94</v>
      </c>
      <c r="K190" s="352"/>
      <c r="L190" s="292" t="s">
        <v>95</v>
      </c>
      <c r="M190" s="292" t="s">
        <v>95</v>
      </c>
      <c r="N190" s="293"/>
      <c r="O190" s="292" t="s">
        <v>95</v>
      </c>
      <c r="P190" s="292" t="s">
        <v>95</v>
      </c>
      <c r="Q190" s="320"/>
      <c r="R190" s="295" t="s">
        <v>222</v>
      </c>
      <c r="S190" s="296">
        <v>41004</v>
      </c>
      <c r="T190" s="297">
        <f t="shared" si="64"/>
        <v>133</v>
      </c>
      <c r="U190" s="298">
        <f t="shared" si="65"/>
        <v>57.316200000000002</v>
      </c>
      <c r="V190" s="298">
        <f t="shared" si="66"/>
        <v>1.4664999999999999</v>
      </c>
      <c r="W190" s="299">
        <f t="shared" si="67"/>
        <v>2933</v>
      </c>
      <c r="X190" s="300">
        <f t="shared" si="68"/>
        <v>39</v>
      </c>
      <c r="Y190" s="346">
        <v>5</v>
      </c>
      <c r="Z190" s="346">
        <v>776</v>
      </c>
      <c r="AA190" s="1043">
        <v>5</v>
      </c>
      <c r="AB190" s="1043">
        <v>5</v>
      </c>
      <c r="AC190" s="304">
        <v>0</v>
      </c>
      <c r="AD190" s="1043">
        <v>5</v>
      </c>
      <c r="AE190" s="469">
        <v>5</v>
      </c>
      <c r="AF190" s="1036" t="s">
        <v>5993</v>
      </c>
      <c r="AG190" s="445"/>
      <c r="AH190" s="445"/>
      <c r="AI190" s="445"/>
      <c r="AJ190" s="1037">
        <v>5</v>
      </c>
      <c r="AK190" s="1036" t="s">
        <v>4707</v>
      </c>
      <c r="AL190" s="445"/>
      <c r="AM190" s="445" t="s">
        <v>4691</v>
      </c>
      <c r="AN190" s="445"/>
      <c r="AO190" s="445" t="s">
        <v>4691</v>
      </c>
      <c r="AP190" s="445"/>
      <c r="AQ190" s="445" t="s">
        <v>4691</v>
      </c>
      <c r="AR190" s="445" t="s">
        <v>4691</v>
      </c>
      <c r="AS190" s="445" t="s">
        <v>4691</v>
      </c>
      <c r="AT190" s="445"/>
      <c r="AU190" s="445" t="s">
        <v>4691</v>
      </c>
      <c r="AV190" s="307">
        <f t="shared" si="69"/>
        <v>180</v>
      </c>
      <c r="AW190" s="309">
        <f t="shared" si="70"/>
        <v>126</v>
      </c>
      <c r="AX190" s="309">
        <f t="shared" si="71"/>
        <v>75</v>
      </c>
      <c r="AY190" s="309">
        <f t="shared" si="72"/>
        <v>45</v>
      </c>
      <c r="AZ190" s="1042" t="s">
        <v>7659</v>
      </c>
      <c r="BA190" s="1042"/>
      <c r="BB190" s="1042"/>
      <c r="BC190" s="1042"/>
      <c r="BD190" s="1042"/>
      <c r="BE190" s="1042"/>
      <c r="BF190" s="1042"/>
      <c r="BG190" s="1042"/>
      <c r="BH190" s="1042"/>
      <c r="BI190" s="1044"/>
    </row>
    <row r="191" spans="1:61" s="314" customFormat="1" ht="19.899999999999999" customHeight="1">
      <c r="A191" s="1026">
        <v>185</v>
      </c>
      <c r="B191" s="285" t="s">
        <v>4662</v>
      </c>
      <c r="C191" s="365" t="s">
        <v>4448</v>
      </c>
      <c r="D191" s="365" t="s">
        <v>4449</v>
      </c>
      <c r="E191" s="365" t="s">
        <v>4450</v>
      </c>
      <c r="F191" s="365" t="s">
        <v>4451</v>
      </c>
      <c r="G191" s="289" t="s">
        <v>4661</v>
      </c>
      <c r="H191" s="367" t="s">
        <v>4517</v>
      </c>
      <c r="I191" s="290">
        <v>44211801</v>
      </c>
      <c r="J191" s="487" t="s">
        <v>94</v>
      </c>
      <c r="K191" s="352"/>
      <c r="L191" s="292" t="s">
        <v>95</v>
      </c>
      <c r="M191" s="293"/>
      <c r="N191" s="292" t="s">
        <v>95</v>
      </c>
      <c r="O191" s="292" t="s">
        <v>95</v>
      </c>
      <c r="P191" s="292" t="s">
        <v>95</v>
      </c>
      <c r="Q191" s="320"/>
      <c r="R191" s="295" t="s">
        <v>222</v>
      </c>
      <c r="S191" s="296">
        <v>1</v>
      </c>
      <c r="T191" s="297">
        <f t="shared" si="64"/>
        <v>141</v>
      </c>
      <c r="U191" s="298">
        <f t="shared" si="65"/>
        <v>52.720599999999997</v>
      </c>
      <c r="V191" s="298">
        <f t="shared" si="66"/>
        <v>1.2991999999999999</v>
      </c>
      <c r="W191" s="299">
        <f t="shared" si="67"/>
        <v>2598.4</v>
      </c>
      <c r="X191" s="300">
        <f t="shared" si="68"/>
        <v>41</v>
      </c>
      <c r="Y191" s="346">
        <v>5</v>
      </c>
      <c r="Z191" s="346">
        <v>739</v>
      </c>
      <c r="AA191" s="1043">
        <v>5</v>
      </c>
      <c r="AB191" s="304">
        <v>0</v>
      </c>
      <c r="AC191" s="1043">
        <v>5</v>
      </c>
      <c r="AD191" s="1043">
        <v>5</v>
      </c>
      <c r="AE191" s="469">
        <v>5</v>
      </c>
      <c r="AF191" s="1036" t="s">
        <v>5993</v>
      </c>
      <c r="AG191" s="445" t="s">
        <v>4691</v>
      </c>
      <c r="AH191" s="445" t="s">
        <v>4691</v>
      </c>
      <c r="AI191" s="445" t="s">
        <v>4691</v>
      </c>
      <c r="AJ191" s="1037">
        <v>5</v>
      </c>
      <c r="AK191" s="1036" t="s">
        <v>4707</v>
      </c>
      <c r="AL191" s="445" t="s">
        <v>4691</v>
      </c>
      <c r="AM191" s="445" t="s">
        <v>4691</v>
      </c>
      <c r="AN191" s="445" t="s">
        <v>4691</v>
      </c>
      <c r="AO191" s="445" t="s">
        <v>4691</v>
      </c>
      <c r="AP191" s="445" t="s">
        <v>4691</v>
      </c>
      <c r="AQ191" s="445" t="s">
        <v>4691</v>
      </c>
      <c r="AR191" s="445" t="s">
        <v>4691</v>
      </c>
      <c r="AS191" s="445" t="s">
        <v>4691</v>
      </c>
      <c r="AT191" s="445" t="s">
        <v>4691</v>
      </c>
      <c r="AU191" s="445" t="s">
        <v>4691</v>
      </c>
      <c r="AV191" s="307">
        <f t="shared" si="69"/>
        <v>180</v>
      </c>
      <c r="AW191" s="309">
        <f t="shared" si="70"/>
        <v>126</v>
      </c>
      <c r="AX191" s="309">
        <f t="shared" si="71"/>
        <v>75</v>
      </c>
      <c r="AY191" s="309">
        <f t="shared" si="72"/>
        <v>45</v>
      </c>
      <c r="AZ191" s="1042" t="s">
        <v>7660</v>
      </c>
      <c r="BA191" s="1042"/>
      <c r="BB191" s="1042"/>
      <c r="BC191" s="1042"/>
      <c r="BD191" s="1042"/>
      <c r="BE191" s="1042"/>
      <c r="BF191" s="1042"/>
      <c r="BG191" s="1042"/>
      <c r="BH191" s="1042"/>
      <c r="BI191" s="1044"/>
    </row>
    <row r="192" spans="1:61" s="599" customFormat="1" ht="19.899999999999999" customHeight="1">
      <c r="A192" s="1026">
        <v>186</v>
      </c>
      <c r="B192" s="285" t="s">
        <v>4858</v>
      </c>
      <c r="C192" s="598" t="s">
        <v>2487</v>
      </c>
      <c r="D192" s="598" t="s">
        <v>2449</v>
      </c>
      <c r="E192" s="355" t="s">
        <v>296</v>
      </c>
      <c r="F192" s="355" t="s">
        <v>4859</v>
      </c>
      <c r="G192" s="367" t="s">
        <v>4860</v>
      </c>
      <c r="H192" s="289" t="s">
        <v>4947</v>
      </c>
      <c r="I192" s="290">
        <v>44001581</v>
      </c>
      <c r="J192" s="487" t="s">
        <v>94</v>
      </c>
      <c r="K192" s="352"/>
      <c r="L192" s="292" t="s">
        <v>95</v>
      </c>
      <c r="M192" s="293"/>
      <c r="N192" s="292" t="s">
        <v>95</v>
      </c>
      <c r="O192" s="292" t="s">
        <v>95</v>
      </c>
      <c r="P192" s="292" t="s">
        <v>95</v>
      </c>
      <c r="Q192" s="320"/>
      <c r="R192" s="295" t="s">
        <v>294</v>
      </c>
      <c r="S192" s="296">
        <v>42761</v>
      </c>
      <c r="T192" s="297">
        <f t="shared" si="64"/>
        <v>46</v>
      </c>
      <c r="U192" s="298">
        <f t="shared" si="65"/>
        <v>183.93350000000001</v>
      </c>
      <c r="V192" s="298">
        <f t="shared" si="66"/>
        <v>4.0839999999999996</v>
      </c>
      <c r="W192" s="299">
        <f t="shared" si="67"/>
        <v>5834.2857142857129</v>
      </c>
      <c r="X192" s="300">
        <f t="shared" si="68"/>
        <v>45</v>
      </c>
      <c r="Y192" s="346">
        <v>7</v>
      </c>
      <c r="Z192" s="346">
        <v>979</v>
      </c>
      <c r="AA192" s="1043">
        <v>7</v>
      </c>
      <c r="AB192" s="304">
        <v>0</v>
      </c>
      <c r="AC192" s="1043">
        <v>7</v>
      </c>
      <c r="AD192" s="1043">
        <v>7</v>
      </c>
      <c r="AE192" s="469">
        <v>7</v>
      </c>
      <c r="AF192" s="1036" t="s">
        <v>7661</v>
      </c>
      <c r="AG192" s="445"/>
      <c r="AH192" s="445"/>
      <c r="AI192" s="445"/>
      <c r="AJ192" s="1037">
        <v>7</v>
      </c>
      <c r="AK192" s="1036" t="s">
        <v>5890</v>
      </c>
      <c r="AL192" s="445"/>
      <c r="AM192" s="445"/>
      <c r="AN192" s="445"/>
      <c r="AO192" s="445"/>
      <c r="AP192" s="445"/>
      <c r="AQ192" s="445"/>
      <c r="AR192" s="445"/>
      <c r="AS192" s="445"/>
      <c r="AT192" s="445"/>
      <c r="AU192" s="445"/>
      <c r="AV192" s="307">
        <f t="shared" si="69"/>
        <v>252</v>
      </c>
      <c r="AW192" s="309">
        <f t="shared" si="70"/>
        <v>176.39999999999998</v>
      </c>
      <c r="AX192" s="309">
        <f t="shared" si="71"/>
        <v>105</v>
      </c>
      <c r="AY192" s="309">
        <f t="shared" si="72"/>
        <v>63</v>
      </c>
      <c r="AZ192" s="1042" t="s">
        <v>7662</v>
      </c>
      <c r="BA192" s="1042"/>
      <c r="BB192" s="1042"/>
      <c r="BC192" s="1042"/>
      <c r="BD192" s="1042"/>
      <c r="BE192" s="1042"/>
      <c r="BF192" s="1042"/>
      <c r="BG192" s="1042"/>
      <c r="BH192" s="1042"/>
      <c r="BI192" s="1044"/>
    </row>
    <row r="193" spans="1:61" s="350" customFormat="1" ht="19.899999999999999" customHeight="1">
      <c r="A193" s="1026">
        <v>187</v>
      </c>
      <c r="B193" s="285" t="s">
        <v>5082</v>
      </c>
      <c r="C193" s="339" t="s">
        <v>2487</v>
      </c>
      <c r="D193" s="600" t="s">
        <v>2449</v>
      </c>
      <c r="E193" s="601" t="s">
        <v>5083</v>
      </c>
      <c r="F193" s="601" t="s">
        <v>5084</v>
      </c>
      <c r="G193" s="602" t="s">
        <v>5085</v>
      </c>
      <c r="H193" s="603" t="s">
        <v>5142</v>
      </c>
      <c r="I193" s="290">
        <v>44001621</v>
      </c>
      <c r="J193" s="487" t="s">
        <v>5086</v>
      </c>
      <c r="K193" s="352"/>
      <c r="L193" s="292" t="s">
        <v>95</v>
      </c>
      <c r="M193" s="292" t="s">
        <v>95</v>
      </c>
      <c r="N193" s="293"/>
      <c r="O193" s="292" t="s">
        <v>95</v>
      </c>
      <c r="P193" s="292" t="s">
        <v>95</v>
      </c>
      <c r="Q193" s="320"/>
      <c r="R193" s="295" t="s">
        <v>390</v>
      </c>
      <c r="S193" s="296">
        <v>42818</v>
      </c>
      <c r="T193" s="297">
        <f t="shared" si="64"/>
        <v>47</v>
      </c>
      <c r="U193" s="298">
        <f t="shared" si="65"/>
        <v>183.59049999999999</v>
      </c>
      <c r="V193" s="298">
        <f t="shared" si="66"/>
        <v>4.3357000000000001</v>
      </c>
      <c r="W193" s="299">
        <f t="shared" si="67"/>
        <v>3941.5454545454545</v>
      </c>
      <c r="X193" s="300">
        <f t="shared" si="68"/>
        <v>42</v>
      </c>
      <c r="Y193" s="604">
        <v>11</v>
      </c>
      <c r="Z193" s="604">
        <v>1118</v>
      </c>
      <c r="AA193" s="1043">
        <v>10</v>
      </c>
      <c r="AB193" s="1043">
        <v>10</v>
      </c>
      <c r="AC193" s="304">
        <v>0</v>
      </c>
      <c r="AD193" s="1043">
        <v>10</v>
      </c>
      <c r="AE193" s="469">
        <v>10</v>
      </c>
      <c r="AF193" s="1036" t="s">
        <v>7663</v>
      </c>
      <c r="AG193" s="445">
        <v>1</v>
      </c>
      <c r="AH193" s="445" t="s">
        <v>4729</v>
      </c>
      <c r="AI193" s="445">
        <v>300</v>
      </c>
      <c r="AJ193" s="1037">
        <v>10</v>
      </c>
      <c r="AK193" s="1036" t="s">
        <v>4760</v>
      </c>
      <c r="AL193" s="445"/>
      <c r="AM193" s="445"/>
      <c r="AN193" s="445"/>
      <c r="AO193" s="445"/>
      <c r="AP193" s="445"/>
      <c r="AQ193" s="445"/>
      <c r="AR193" s="445"/>
      <c r="AS193" s="445"/>
      <c r="AT193" s="445"/>
      <c r="AU193" s="445"/>
      <c r="AV193" s="307">
        <f t="shared" si="69"/>
        <v>360</v>
      </c>
      <c r="AW193" s="309">
        <f t="shared" si="70"/>
        <v>252</v>
      </c>
      <c r="AX193" s="309">
        <f t="shared" si="71"/>
        <v>150</v>
      </c>
      <c r="AY193" s="309">
        <f t="shared" si="72"/>
        <v>90</v>
      </c>
      <c r="AZ193" s="1042" t="s">
        <v>7664</v>
      </c>
      <c r="BA193" s="1042"/>
      <c r="BB193" s="1042"/>
      <c r="BC193" s="1042"/>
      <c r="BD193" s="1042"/>
      <c r="BE193" s="1042"/>
      <c r="BF193" s="1042"/>
      <c r="BG193" s="1042"/>
      <c r="BH193" s="1042"/>
      <c r="BI193" s="1044"/>
    </row>
    <row r="194" spans="1:61" s="356" customFormat="1" ht="21" customHeight="1">
      <c r="A194" s="1026">
        <v>188</v>
      </c>
      <c r="B194" s="605" t="s">
        <v>5415</v>
      </c>
      <c r="C194" s="606" t="s">
        <v>6</v>
      </c>
      <c r="D194" s="607" t="s">
        <v>7</v>
      </c>
      <c r="E194" s="601" t="s">
        <v>301</v>
      </c>
      <c r="F194" s="608" t="s">
        <v>5395</v>
      </c>
      <c r="G194" s="609" t="s">
        <v>5416</v>
      </c>
      <c r="H194" s="610" t="s">
        <v>5447</v>
      </c>
      <c r="I194" s="611">
        <v>44001641</v>
      </c>
      <c r="J194" s="612" t="s">
        <v>94</v>
      </c>
      <c r="K194" s="613"/>
      <c r="L194" s="614" t="s">
        <v>95</v>
      </c>
      <c r="M194" s="293"/>
      <c r="N194" s="292" t="s">
        <v>95</v>
      </c>
      <c r="O194" s="614" t="s">
        <v>95</v>
      </c>
      <c r="P194" s="614" t="s">
        <v>95</v>
      </c>
      <c r="Q194" s="294"/>
      <c r="R194" s="295" t="s">
        <v>222</v>
      </c>
      <c r="S194" s="296">
        <v>42832</v>
      </c>
      <c r="T194" s="297">
        <f t="shared" si="64"/>
        <v>114</v>
      </c>
      <c r="U194" s="298">
        <f t="shared" si="65"/>
        <v>73.186700000000002</v>
      </c>
      <c r="V194" s="298">
        <f t="shared" si="66"/>
        <v>1.9520999999999999</v>
      </c>
      <c r="W194" s="299">
        <f t="shared" si="67"/>
        <v>2788.7142857142858</v>
      </c>
      <c r="X194" s="300">
        <f t="shared" si="68"/>
        <v>37</v>
      </c>
      <c r="Y194" s="604">
        <v>7</v>
      </c>
      <c r="Z194" s="604">
        <v>1100</v>
      </c>
      <c r="AA194" s="1043">
        <v>7</v>
      </c>
      <c r="AB194" s="304">
        <v>0</v>
      </c>
      <c r="AC194" s="1043">
        <v>7</v>
      </c>
      <c r="AD194" s="1043">
        <v>7</v>
      </c>
      <c r="AE194" s="469">
        <v>7</v>
      </c>
      <c r="AF194" s="1036" t="s">
        <v>6767</v>
      </c>
      <c r="AG194" s="445"/>
      <c r="AH194" s="445"/>
      <c r="AI194" s="445"/>
      <c r="AJ194" s="1037">
        <v>7</v>
      </c>
      <c r="AK194" s="1036" t="s">
        <v>4747</v>
      </c>
      <c r="AL194" s="445"/>
      <c r="AM194" s="445"/>
      <c r="AN194" s="445"/>
      <c r="AO194" s="445"/>
      <c r="AP194" s="445"/>
      <c r="AQ194" s="445"/>
      <c r="AR194" s="445"/>
      <c r="AS194" s="445"/>
      <c r="AT194" s="445"/>
      <c r="AU194" s="445"/>
      <c r="AV194" s="307">
        <f t="shared" si="69"/>
        <v>252</v>
      </c>
      <c r="AW194" s="309">
        <f t="shared" si="70"/>
        <v>176.39999999999998</v>
      </c>
      <c r="AX194" s="309">
        <f t="shared" si="71"/>
        <v>105</v>
      </c>
      <c r="AY194" s="309">
        <f t="shared" si="72"/>
        <v>63</v>
      </c>
      <c r="AZ194" s="1042" t="s">
        <v>7665</v>
      </c>
      <c r="BA194" s="1042" t="s">
        <v>5396</v>
      </c>
      <c r="BB194" s="1042" t="s">
        <v>5397</v>
      </c>
      <c r="BC194" s="1042" t="s">
        <v>5398</v>
      </c>
      <c r="BD194" s="1042" t="s">
        <v>5399</v>
      </c>
      <c r="BE194" s="1042" t="s">
        <v>5400</v>
      </c>
      <c r="BF194" s="1042" t="s">
        <v>5401</v>
      </c>
      <c r="BG194" s="1042" t="s">
        <v>5402</v>
      </c>
      <c r="BH194" s="1042" t="s">
        <v>5403</v>
      </c>
      <c r="BI194" s="1044" t="s">
        <v>5404</v>
      </c>
    </row>
    <row r="195" spans="1:61" s="350" customFormat="1" ht="19.899999999999999" customHeight="1">
      <c r="A195" s="1026">
        <v>189</v>
      </c>
      <c r="B195" s="416" t="s">
        <v>7008</v>
      </c>
      <c r="C195" s="417" t="s">
        <v>6</v>
      </c>
      <c r="D195" s="419" t="s">
        <v>7</v>
      </c>
      <c r="E195" s="418" t="s">
        <v>302</v>
      </c>
      <c r="F195" s="617" t="s">
        <v>7009</v>
      </c>
      <c r="G195" s="420" t="s">
        <v>7010</v>
      </c>
      <c r="H195" s="618" t="s">
        <v>7011</v>
      </c>
      <c r="I195" s="422">
        <v>44001311</v>
      </c>
      <c r="J195" s="428" t="s">
        <v>94</v>
      </c>
      <c r="K195" s="618"/>
      <c r="L195" s="424" t="s">
        <v>95</v>
      </c>
      <c r="M195" s="424"/>
      <c r="N195" s="424"/>
      <c r="O195" s="424" t="s">
        <v>95</v>
      </c>
      <c r="P195" s="424" t="s">
        <v>95</v>
      </c>
      <c r="Q195" s="619"/>
      <c r="R195" s="620" t="s">
        <v>107</v>
      </c>
      <c r="S195" s="296">
        <v>42405</v>
      </c>
      <c r="T195" s="621">
        <f t="shared" si="64"/>
        <v>11</v>
      </c>
      <c r="U195" s="622">
        <f t="shared" si="65"/>
        <v>361.40823999999998</v>
      </c>
      <c r="V195" s="622">
        <f t="shared" si="66"/>
        <v>6.5972999999999997</v>
      </c>
      <c r="W195" s="623">
        <f t="shared" si="67"/>
        <v>8246.625</v>
      </c>
      <c r="X195" s="624">
        <f t="shared" si="68"/>
        <v>55</v>
      </c>
      <c r="Y195" s="625">
        <v>8</v>
      </c>
      <c r="Z195" s="427">
        <v>1127</v>
      </c>
      <c r="AA195" s="1043">
        <v>8</v>
      </c>
      <c r="AB195" s="304">
        <v>0</v>
      </c>
      <c r="AC195" s="304">
        <v>0</v>
      </c>
      <c r="AD195" s="1043">
        <v>8</v>
      </c>
      <c r="AE195" s="469">
        <v>8</v>
      </c>
      <c r="AF195" s="1036" t="s">
        <v>7666</v>
      </c>
      <c r="AG195" s="445">
        <v>1</v>
      </c>
      <c r="AH195" s="445">
        <v>8</v>
      </c>
      <c r="AI195" s="445">
        <v>327</v>
      </c>
      <c r="AJ195" s="1037">
        <v>5</v>
      </c>
      <c r="AK195" s="1036" t="s">
        <v>7012</v>
      </c>
      <c r="AL195" s="445">
        <v>1</v>
      </c>
      <c r="AM195" s="445">
        <v>2</v>
      </c>
      <c r="AN195" s="445"/>
      <c r="AO195" s="445" t="s">
        <v>4691</v>
      </c>
      <c r="AP195" s="445"/>
      <c r="AQ195" s="445" t="s">
        <v>4691</v>
      </c>
      <c r="AR195" s="445">
        <v>1</v>
      </c>
      <c r="AS195" s="445" t="s">
        <v>4709</v>
      </c>
      <c r="AT195" s="445"/>
      <c r="AU195" s="445" t="s">
        <v>4691</v>
      </c>
      <c r="AV195" s="307">
        <f t="shared" si="69"/>
        <v>288</v>
      </c>
      <c r="AW195" s="309">
        <f t="shared" si="70"/>
        <v>201.59999999999997</v>
      </c>
      <c r="AX195" s="309">
        <f t="shared" si="71"/>
        <v>120</v>
      </c>
      <c r="AY195" s="309">
        <f t="shared" si="72"/>
        <v>72</v>
      </c>
      <c r="AZ195" s="1042" t="s">
        <v>7667</v>
      </c>
      <c r="BA195" s="1042" t="s">
        <v>7013</v>
      </c>
      <c r="BB195" s="1042" t="s">
        <v>7014</v>
      </c>
      <c r="BC195" s="1042"/>
      <c r="BD195" s="1042"/>
      <c r="BE195" s="1042"/>
      <c r="BF195" s="1042"/>
      <c r="BG195" s="1042"/>
      <c r="BH195" s="1042"/>
      <c r="BI195" s="1044"/>
    </row>
    <row r="196" spans="1:61" s="356" customFormat="1" ht="21" customHeight="1">
      <c r="A196" s="1026">
        <v>190</v>
      </c>
      <c r="B196" s="605" t="s">
        <v>5417</v>
      </c>
      <c r="C196" s="606" t="s">
        <v>5394</v>
      </c>
      <c r="D196" s="607" t="s">
        <v>7</v>
      </c>
      <c r="E196" s="601" t="s">
        <v>4283</v>
      </c>
      <c r="F196" s="608" t="s">
        <v>5405</v>
      </c>
      <c r="G196" s="609" t="s">
        <v>5406</v>
      </c>
      <c r="H196" s="610" t="s">
        <v>5448</v>
      </c>
      <c r="I196" s="611">
        <v>44001631</v>
      </c>
      <c r="J196" s="612" t="s">
        <v>94</v>
      </c>
      <c r="K196" s="613"/>
      <c r="L196" s="614" t="s">
        <v>95</v>
      </c>
      <c r="M196" s="292" t="s">
        <v>95</v>
      </c>
      <c r="N196" s="293"/>
      <c r="O196" s="614" t="s">
        <v>95</v>
      </c>
      <c r="P196" s="614" t="s">
        <v>95</v>
      </c>
      <c r="Q196" s="294"/>
      <c r="R196" s="295" t="s">
        <v>222</v>
      </c>
      <c r="S196" s="296">
        <v>42833</v>
      </c>
      <c r="T196" s="297">
        <f t="shared" si="64"/>
        <v>110</v>
      </c>
      <c r="U196" s="298">
        <f t="shared" si="65"/>
        <v>76.651399999999995</v>
      </c>
      <c r="V196" s="298">
        <f t="shared" si="66"/>
        <v>2.1657999999999999</v>
      </c>
      <c r="W196" s="299">
        <f t="shared" si="67"/>
        <v>4331.6000000000004</v>
      </c>
      <c r="X196" s="300">
        <f t="shared" si="68"/>
        <v>35</v>
      </c>
      <c r="Y196" s="604">
        <v>5</v>
      </c>
      <c r="Z196" s="604">
        <v>569</v>
      </c>
      <c r="AA196" s="1043">
        <v>5</v>
      </c>
      <c r="AB196" s="1043">
        <v>5</v>
      </c>
      <c r="AC196" s="304">
        <v>0</v>
      </c>
      <c r="AD196" s="1043">
        <v>5</v>
      </c>
      <c r="AE196" s="469">
        <v>5</v>
      </c>
      <c r="AF196" s="1036" t="s">
        <v>5993</v>
      </c>
      <c r="AG196" s="445"/>
      <c r="AH196" s="445"/>
      <c r="AI196" s="445"/>
      <c r="AJ196" s="1037">
        <v>5</v>
      </c>
      <c r="AK196" s="1036" t="s">
        <v>4707</v>
      </c>
      <c r="AL196" s="445"/>
      <c r="AM196" s="445"/>
      <c r="AN196" s="445"/>
      <c r="AO196" s="445"/>
      <c r="AP196" s="445"/>
      <c r="AQ196" s="445"/>
      <c r="AR196" s="445"/>
      <c r="AS196" s="445"/>
      <c r="AT196" s="445"/>
      <c r="AU196" s="445"/>
      <c r="AV196" s="307">
        <f t="shared" si="69"/>
        <v>180</v>
      </c>
      <c r="AW196" s="309">
        <f t="shared" si="70"/>
        <v>126</v>
      </c>
      <c r="AX196" s="309">
        <f t="shared" si="71"/>
        <v>75</v>
      </c>
      <c r="AY196" s="309">
        <f t="shared" si="72"/>
        <v>45</v>
      </c>
      <c r="AZ196" s="1042" t="s">
        <v>7668</v>
      </c>
      <c r="BA196" s="1042" t="s">
        <v>5407</v>
      </c>
      <c r="BB196" s="1042" t="s">
        <v>5408</v>
      </c>
      <c r="BC196" s="1042"/>
      <c r="BD196" s="1042"/>
      <c r="BE196" s="1042"/>
      <c r="BF196" s="1042"/>
      <c r="BG196" s="1042"/>
      <c r="BH196" s="1042"/>
      <c r="BI196" s="1044"/>
    </row>
    <row r="197" spans="1:61" s="350" customFormat="1" ht="21" customHeight="1">
      <c r="A197" s="1026">
        <v>191</v>
      </c>
      <c r="B197" s="285" t="s">
        <v>5062</v>
      </c>
      <c r="C197" s="484" t="s">
        <v>2487</v>
      </c>
      <c r="D197" s="484" t="s">
        <v>7</v>
      </c>
      <c r="E197" s="359" t="s">
        <v>5063</v>
      </c>
      <c r="F197" s="329" t="s">
        <v>1292</v>
      </c>
      <c r="G197" s="289" t="s">
        <v>5064</v>
      </c>
      <c r="H197" s="352" t="s">
        <v>5078</v>
      </c>
      <c r="I197" s="290">
        <v>44001611</v>
      </c>
      <c r="J197" s="487" t="s">
        <v>94</v>
      </c>
      <c r="K197" s="352"/>
      <c r="L197" s="292" t="s">
        <v>95</v>
      </c>
      <c r="M197" s="292" t="s">
        <v>95</v>
      </c>
      <c r="N197" s="292" t="s">
        <v>95</v>
      </c>
      <c r="O197" s="292" t="s">
        <v>95</v>
      </c>
      <c r="P197" s="292" t="s">
        <v>95</v>
      </c>
      <c r="Q197" s="532"/>
      <c r="R197" s="295" t="s">
        <v>107</v>
      </c>
      <c r="S197" s="296">
        <v>42811</v>
      </c>
      <c r="T197" s="297">
        <f t="shared" si="64"/>
        <v>132</v>
      </c>
      <c r="U197" s="298">
        <f t="shared" si="65"/>
        <v>57.832500000000003</v>
      </c>
      <c r="V197" s="298">
        <f t="shared" si="66"/>
        <v>1.5948</v>
      </c>
      <c r="W197" s="299">
        <f t="shared" si="67"/>
        <v>3189.6</v>
      </c>
      <c r="X197" s="300">
        <f t="shared" si="68"/>
        <v>36</v>
      </c>
      <c r="Y197" s="301">
        <v>5</v>
      </c>
      <c r="Z197" s="301">
        <v>732</v>
      </c>
      <c r="AA197" s="1043">
        <v>5</v>
      </c>
      <c r="AB197" s="1043">
        <v>5</v>
      </c>
      <c r="AC197" s="1043">
        <v>5</v>
      </c>
      <c r="AD197" s="1043">
        <v>5</v>
      </c>
      <c r="AE197" s="469">
        <v>5</v>
      </c>
      <c r="AF197" s="1036" t="s">
        <v>5993</v>
      </c>
      <c r="AG197" s="445"/>
      <c r="AH197" s="445"/>
      <c r="AI197" s="445"/>
      <c r="AJ197" s="1037">
        <v>5</v>
      </c>
      <c r="AK197" s="1036" t="s">
        <v>4707</v>
      </c>
      <c r="AL197" s="445"/>
      <c r="AM197" s="445"/>
      <c r="AN197" s="445"/>
      <c r="AO197" s="445"/>
      <c r="AP197" s="445"/>
      <c r="AQ197" s="445"/>
      <c r="AR197" s="445"/>
      <c r="AS197" s="445"/>
      <c r="AT197" s="445"/>
      <c r="AU197" s="445"/>
      <c r="AV197" s="307">
        <f t="shared" si="69"/>
        <v>180</v>
      </c>
      <c r="AW197" s="309">
        <f t="shared" si="70"/>
        <v>126</v>
      </c>
      <c r="AX197" s="309">
        <f t="shared" si="71"/>
        <v>75</v>
      </c>
      <c r="AY197" s="309">
        <f t="shared" si="72"/>
        <v>45</v>
      </c>
      <c r="AZ197" s="1042" t="s">
        <v>7669</v>
      </c>
      <c r="BA197" s="1042"/>
      <c r="BB197" s="1042"/>
      <c r="BC197" s="1042"/>
      <c r="BD197" s="1042"/>
      <c r="BE197" s="1042"/>
      <c r="BF197" s="1042"/>
      <c r="BG197" s="1042"/>
      <c r="BH197" s="1042"/>
      <c r="BI197" s="1044"/>
    </row>
    <row r="198" spans="1:61" s="639" customFormat="1" ht="19.5" customHeight="1">
      <c r="A198" s="1026">
        <v>192</v>
      </c>
      <c r="B198" s="627" t="s">
        <v>6010</v>
      </c>
      <c r="C198" s="628" t="s">
        <v>6</v>
      </c>
      <c r="D198" s="628" t="s">
        <v>7</v>
      </c>
      <c r="E198" s="628" t="s">
        <v>296</v>
      </c>
      <c r="F198" s="329" t="s">
        <v>1292</v>
      </c>
      <c r="G198" s="629" t="s">
        <v>6011</v>
      </c>
      <c r="H198" s="630" t="s">
        <v>6029</v>
      </c>
      <c r="I198" s="631">
        <v>44001711</v>
      </c>
      <c r="J198" s="632" t="s">
        <v>94</v>
      </c>
      <c r="K198" s="633"/>
      <c r="L198" s="634" t="s">
        <v>6012</v>
      </c>
      <c r="M198" s="292" t="s">
        <v>95</v>
      </c>
      <c r="N198" s="292" t="s">
        <v>95</v>
      </c>
      <c r="O198" s="634" t="s">
        <v>565</v>
      </c>
      <c r="P198" s="635" t="s">
        <v>565</v>
      </c>
      <c r="Q198" s="636"/>
      <c r="R198" s="295" t="s">
        <v>294</v>
      </c>
      <c r="S198" s="296">
        <v>42977</v>
      </c>
      <c r="T198" s="297">
        <f t="shared" si="64"/>
        <v>93</v>
      </c>
      <c r="U198" s="298">
        <f t="shared" si="65"/>
        <v>98.906700000000001</v>
      </c>
      <c r="V198" s="298">
        <f t="shared" si="66"/>
        <v>2.8418000000000001</v>
      </c>
      <c r="W198" s="299">
        <f t="shared" si="67"/>
        <v>2841.8</v>
      </c>
      <c r="X198" s="300">
        <f t="shared" si="68"/>
        <v>35</v>
      </c>
      <c r="Y198" s="637">
        <v>10</v>
      </c>
      <c r="Z198" s="638">
        <v>1324</v>
      </c>
      <c r="AA198" s="1043">
        <v>10</v>
      </c>
      <c r="AB198" s="1043">
        <v>10</v>
      </c>
      <c r="AC198" s="1043">
        <v>10</v>
      </c>
      <c r="AD198" s="1043">
        <v>10</v>
      </c>
      <c r="AE198" s="469">
        <v>10</v>
      </c>
      <c r="AF198" s="1036" t="s">
        <v>6107</v>
      </c>
      <c r="AG198" s="445"/>
      <c r="AH198" s="445"/>
      <c r="AI198" s="445"/>
      <c r="AJ198" s="1037">
        <v>10</v>
      </c>
      <c r="AK198" s="1036" t="s">
        <v>4695</v>
      </c>
      <c r="AL198" s="445"/>
      <c r="AM198" s="445"/>
      <c r="AN198" s="445"/>
      <c r="AO198" s="445"/>
      <c r="AP198" s="445"/>
      <c r="AQ198" s="445"/>
      <c r="AR198" s="445"/>
      <c r="AS198" s="445"/>
      <c r="AT198" s="445"/>
      <c r="AU198" s="445"/>
      <c r="AV198" s="307">
        <f t="shared" si="69"/>
        <v>360</v>
      </c>
      <c r="AW198" s="309">
        <f t="shared" si="70"/>
        <v>252</v>
      </c>
      <c r="AX198" s="309">
        <f t="shared" si="71"/>
        <v>150</v>
      </c>
      <c r="AY198" s="309">
        <f t="shared" si="72"/>
        <v>90</v>
      </c>
      <c r="AZ198" s="1042" t="s">
        <v>7670</v>
      </c>
      <c r="BA198" s="1042"/>
      <c r="BB198" s="1042"/>
      <c r="BC198" s="1042"/>
      <c r="BD198" s="1042"/>
      <c r="BE198" s="1042"/>
      <c r="BF198" s="1042"/>
      <c r="BG198" s="1042"/>
      <c r="BH198" s="1042"/>
      <c r="BI198" s="1044"/>
    </row>
    <row r="199" spans="1:61" s="583" customFormat="1" ht="19.899999999999999" customHeight="1">
      <c r="A199" s="1026">
        <v>193</v>
      </c>
      <c r="B199" s="435" t="s">
        <v>6471</v>
      </c>
      <c r="C199" s="1087" t="s">
        <v>6472</v>
      </c>
      <c r="D199" s="423" t="s">
        <v>2449</v>
      </c>
      <c r="E199" s="423" t="s">
        <v>6473</v>
      </c>
      <c r="F199" s="1088" t="s">
        <v>6474</v>
      </c>
      <c r="G199" s="580" t="s">
        <v>6475</v>
      </c>
      <c r="H199" s="446" t="s">
        <v>6528</v>
      </c>
      <c r="I199" s="435">
        <v>44001751</v>
      </c>
      <c r="J199" s="423" t="s">
        <v>1343</v>
      </c>
      <c r="K199" s="446"/>
      <c r="L199" s="440" t="s">
        <v>95</v>
      </c>
      <c r="M199" s="440"/>
      <c r="N199" s="440" t="s">
        <v>95</v>
      </c>
      <c r="O199" s="440" t="s">
        <v>95</v>
      </c>
      <c r="P199" s="440" t="s">
        <v>6476</v>
      </c>
      <c r="Q199" s="581"/>
      <c r="R199" s="295" t="s">
        <v>107</v>
      </c>
      <c r="S199" s="296">
        <v>42985</v>
      </c>
      <c r="T199" s="297">
        <f t="shared" si="64"/>
        <v>85</v>
      </c>
      <c r="U199" s="298">
        <f t="shared" si="65"/>
        <v>106.96993999999999</v>
      </c>
      <c r="V199" s="298">
        <f t="shared" si="66"/>
        <v>2.9777999999999998</v>
      </c>
      <c r="W199" s="299">
        <f t="shared" si="67"/>
        <v>3722.2499999999995</v>
      </c>
      <c r="X199" s="300">
        <f t="shared" si="68"/>
        <v>36</v>
      </c>
      <c r="Y199" s="426">
        <v>8</v>
      </c>
      <c r="Z199" s="582">
        <v>1022</v>
      </c>
      <c r="AA199" s="1043">
        <v>8</v>
      </c>
      <c r="AB199" s="304">
        <v>0</v>
      </c>
      <c r="AC199" s="1043">
        <v>8</v>
      </c>
      <c r="AD199" s="1043">
        <v>8</v>
      </c>
      <c r="AE199" s="469">
        <v>8</v>
      </c>
      <c r="AF199" s="1036" t="s">
        <v>7518</v>
      </c>
      <c r="AG199" s="445"/>
      <c r="AH199" s="445"/>
      <c r="AI199" s="445"/>
      <c r="AJ199" s="1037">
        <v>8</v>
      </c>
      <c r="AK199" s="1036" t="s">
        <v>4705</v>
      </c>
      <c r="AL199" s="445"/>
      <c r="AM199" s="445"/>
      <c r="AN199" s="445"/>
      <c r="AO199" s="445"/>
      <c r="AP199" s="445"/>
      <c r="AQ199" s="445"/>
      <c r="AR199" s="445"/>
      <c r="AS199" s="445"/>
      <c r="AT199" s="445"/>
      <c r="AU199" s="445"/>
      <c r="AV199" s="307">
        <f t="shared" si="69"/>
        <v>288</v>
      </c>
      <c r="AW199" s="309">
        <f t="shared" si="70"/>
        <v>201.59999999999997</v>
      </c>
      <c r="AX199" s="309">
        <f t="shared" si="71"/>
        <v>120</v>
      </c>
      <c r="AY199" s="309">
        <f t="shared" si="72"/>
        <v>72</v>
      </c>
      <c r="AZ199" s="1042" t="s">
        <v>7671</v>
      </c>
      <c r="BA199" s="1042"/>
      <c r="BB199" s="1042"/>
      <c r="BC199" s="1042"/>
      <c r="BD199" s="1042"/>
      <c r="BE199" s="1042"/>
      <c r="BF199" s="1042"/>
      <c r="BG199" s="1042"/>
      <c r="BH199" s="1042"/>
      <c r="BI199" s="1044"/>
    </row>
    <row r="200" spans="1:61" s="447" customFormat="1" ht="19.5" customHeight="1">
      <c r="A200" s="1026">
        <v>194</v>
      </c>
      <c r="B200" s="435" t="s">
        <v>7159</v>
      </c>
      <c r="C200" s="631" t="s">
        <v>7160</v>
      </c>
      <c r="D200" s="631" t="s">
        <v>7</v>
      </c>
      <c r="E200" s="631" t="s">
        <v>295</v>
      </c>
      <c r="F200" s="467" t="s">
        <v>7161</v>
      </c>
      <c r="G200" s="437" t="s">
        <v>7162</v>
      </c>
      <c r="H200" s="438" t="s">
        <v>7256</v>
      </c>
      <c r="I200" s="435">
        <v>44001761</v>
      </c>
      <c r="J200" s="428" t="s">
        <v>1343</v>
      </c>
      <c r="K200" s="439"/>
      <c r="L200" s="441" t="s">
        <v>7163</v>
      </c>
      <c r="M200" s="440"/>
      <c r="N200" s="440" t="s">
        <v>95</v>
      </c>
      <c r="O200" s="441" t="s">
        <v>7163</v>
      </c>
      <c r="P200" s="441" t="s">
        <v>7164</v>
      </c>
      <c r="Q200" s="442"/>
      <c r="R200" s="495" t="s">
        <v>450</v>
      </c>
      <c r="S200" s="468">
        <v>43027</v>
      </c>
      <c r="T200" s="297">
        <f t="shared" si="64"/>
        <v>60</v>
      </c>
      <c r="U200" s="298">
        <f t="shared" si="65"/>
        <v>150.9794</v>
      </c>
      <c r="V200" s="298">
        <f t="shared" si="66"/>
        <v>3.2974999999999999</v>
      </c>
      <c r="W200" s="299">
        <f t="shared" si="67"/>
        <v>5495.833333333333</v>
      </c>
      <c r="X200" s="300">
        <f t="shared" si="68"/>
        <v>46</v>
      </c>
      <c r="Y200" s="496">
        <v>6</v>
      </c>
      <c r="Z200" s="497">
        <v>657</v>
      </c>
      <c r="AA200" s="1043">
        <v>6</v>
      </c>
      <c r="AB200" s="304">
        <v>0</v>
      </c>
      <c r="AC200" s="1043">
        <v>6</v>
      </c>
      <c r="AD200" s="1043">
        <v>6</v>
      </c>
      <c r="AE200" s="469">
        <v>6</v>
      </c>
      <c r="AF200" s="1036" t="s">
        <v>5994</v>
      </c>
      <c r="AG200" s="445"/>
      <c r="AH200" s="445"/>
      <c r="AI200" s="445"/>
      <c r="AJ200" s="1037">
        <v>6</v>
      </c>
      <c r="AK200" s="1036" t="s">
        <v>4694</v>
      </c>
      <c r="AL200" s="445"/>
      <c r="AM200" s="445"/>
      <c r="AN200" s="445"/>
      <c r="AO200" s="445"/>
      <c r="AP200" s="445"/>
      <c r="AQ200" s="445"/>
      <c r="AR200" s="445"/>
      <c r="AS200" s="445"/>
      <c r="AT200" s="445"/>
      <c r="AU200" s="445"/>
      <c r="AV200" s="307">
        <f t="shared" si="69"/>
        <v>216</v>
      </c>
      <c r="AW200" s="309">
        <f t="shared" si="70"/>
        <v>151.19999999999999</v>
      </c>
      <c r="AX200" s="309">
        <f t="shared" si="71"/>
        <v>90</v>
      </c>
      <c r="AY200" s="309">
        <f t="shared" si="72"/>
        <v>53.999999999999993</v>
      </c>
      <c r="AZ200" s="1042" t="s">
        <v>7672</v>
      </c>
      <c r="BA200" s="1042"/>
      <c r="BB200" s="1042"/>
      <c r="BC200" s="1042"/>
      <c r="BD200" s="1042"/>
      <c r="BE200" s="1042"/>
      <c r="BF200" s="1042"/>
      <c r="BG200" s="1042"/>
      <c r="BH200" s="1042"/>
      <c r="BI200" s="1044"/>
    </row>
    <row r="201" spans="1:61" s="1009" customFormat="1" ht="19.5" customHeight="1">
      <c r="A201" s="1026">
        <v>195</v>
      </c>
      <c r="B201" s="435" t="s">
        <v>7370</v>
      </c>
      <c r="C201" s="631" t="s">
        <v>6</v>
      </c>
      <c r="D201" s="631" t="s">
        <v>7371</v>
      </c>
      <c r="E201" s="631" t="s">
        <v>7372</v>
      </c>
      <c r="F201" s="467" t="s">
        <v>7373</v>
      </c>
      <c r="G201" s="1001" t="s">
        <v>7380</v>
      </c>
      <c r="H201" s="1002" t="s">
        <v>7481</v>
      </c>
      <c r="I201" s="435">
        <v>44001891</v>
      </c>
      <c r="J201" s="1003" t="s">
        <v>1343</v>
      </c>
      <c r="K201" s="439"/>
      <c r="L201" s="1004" t="s">
        <v>1281</v>
      </c>
      <c r="M201" s="1005"/>
      <c r="N201" s="440" t="s">
        <v>95</v>
      </c>
      <c r="O201" s="1004" t="s">
        <v>1281</v>
      </c>
      <c r="P201" s="1004" t="s">
        <v>7374</v>
      </c>
      <c r="Q201" s="1006"/>
      <c r="R201" s="1007" t="s">
        <v>294</v>
      </c>
      <c r="S201" s="1008">
        <v>43143</v>
      </c>
      <c r="T201" s="297">
        <f t="shared" si="64"/>
        <v>143</v>
      </c>
      <c r="U201" s="298">
        <f t="shared" si="65"/>
        <v>49.445399999999999</v>
      </c>
      <c r="V201" s="298">
        <f t="shared" si="66"/>
        <v>1.3536999999999999</v>
      </c>
      <c r="W201" s="299">
        <f t="shared" si="67"/>
        <v>902.46666666666658</v>
      </c>
      <c r="X201" s="300">
        <f t="shared" si="68"/>
        <v>37</v>
      </c>
      <c r="Y201" s="496">
        <v>15</v>
      </c>
      <c r="Z201" s="497">
        <v>2094</v>
      </c>
      <c r="AA201" s="1043">
        <v>15</v>
      </c>
      <c r="AB201" s="304">
        <v>0</v>
      </c>
      <c r="AC201" s="304">
        <v>15</v>
      </c>
      <c r="AD201" s="1043">
        <v>15</v>
      </c>
      <c r="AE201" s="469">
        <v>15</v>
      </c>
      <c r="AF201" s="1036" t="s">
        <v>7673</v>
      </c>
      <c r="AG201" s="445"/>
      <c r="AH201" s="445"/>
      <c r="AI201" s="445"/>
      <c r="AJ201" s="1037">
        <v>15</v>
      </c>
      <c r="AK201" s="1036" t="s">
        <v>7381</v>
      </c>
      <c r="AL201" s="445"/>
      <c r="AM201" s="445"/>
      <c r="AN201" s="445"/>
      <c r="AO201" s="445"/>
      <c r="AP201" s="445"/>
      <c r="AQ201" s="445"/>
      <c r="AR201" s="445"/>
      <c r="AS201" s="445"/>
      <c r="AT201" s="445"/>
      <c r="AU201" s="445"/>
      <c r="AV201" s="307">
        <f t="shared" si="69"/>
        <v>540</v>
      </c>
      <c r="AW201" s="309">
        <f t="shared" si="70"/>
        <v>377.99999999999994</v>
      </c>
      <c r="AX201" s="309">
        <f t="shared" si="71"/>
        <v>225</v>
      </c>
      <c r="AY201" s="309">
        <f t="shared" si="72"/>
        <v>135</v>
      </c>
      <c r="AZ201" s="1042" t="s">
        <v>7674</v>
      </c>
      <c r="BA201" s="1042" t="s">
        <v>7375</v>
      </c>
      <c r="BB201" s="1042" t="s">
        <v>7376</v>
      </c>
      <c r="BC201" s="1042"/>
      <c r="BD201" s="1042"/>
      <c r="BE201" s="1042"/>
      <c r="BF201" s="1042"/>
      <c r="BG201" s="1042"/>
      <c r="BH201" s="1042" t="s">
        <v>7377</v>
      </c>
      <c r="BI201" s="1044"/>
    </row>
    <row r="202" spans="1:61" s="647" customFormat="1" ht="19.899999999999999" customHeight="1">
      <c r="A202" s="1026">
        <v>196</v>
      </c>
      <c r="B202" s="640" t="s">
        <v>3361</v>
      </c>
      <c r="C202" s="288" t="s">
        <v>6</v>
      </c>
      <c r="D202" s="288" t="s">
        <v>7</v>
      </c>
      <c r="E202" s="519" t="s">
        <v>302</v>
      </c>
      <c r="F202" s="288" t="s">
        <v>314</v>
      </c>
      <c r="G202" s="641" t="s">
        <v>856</v>
      </c>
      <c r="H202" s="311" t="s">
        <v>315</v>
      </c>
      <c r="I202" s="642">
        <v>44005101</v>
      </c>
      <c r="J202" s="304"/>
      <c r="K202" s="311"/>
      <c r="L202" s="643"/>
      <c r="M202" s="644"/>
      <c r="N202" s="644"/>
      <c r="O202" s="643" t="s">
        <v>95</v>
      </c>
      <c r="P202" s="643" t="s">
        <v>95</v>
      </c>
      <c r="Q202" s="311"/>
      <c r="R202" s="295" t="s">
        <v>294</v>
      </c>
      <c r="S202" s="296">
        <v>40422</v>
      </c>
      <c r="T202" s="297">
        <f t="shared" si="64"/>
        <v>51</v>
      </c>
      <c r="U202" s="298">
        <f t="shared" si="65"/>
        <v>175.59059999999999</v>
      </c>
      <c r="V202" s="298">
        <f t="shared" si="66"/>
        <v>4.3711000000000002</v>
      </c>
      <c r="W202" s="299">
        <f t="shared" si="67"/>
        <v>7285.166666666667</v>
      </c>
      <c r="X202" s="300">
        <f t="shared" si="68"/>
        <v>40</v>
      </c>
      <c r="Y202" s="645">
        <v>6</v>
      </c>
      <c r="Z202" s="315">
        <v>850</v>
      </c>
      <c r="AA202" s="1043">
        <v>0</v>
      </c>
      <c r="AB202" s="304">
        <v>0</v>
      </c>
      <c r="AC202" s="304">
        <v>0</v>
      </c>
      <c r="AD202" s="1043">
        <v>6</v>
      </c>
      <c r="AE202" s="469">
        <v>6</v>
      </c>
      <c r="AF202" s="1036" t="s">
        <v>7675</v>
      </c>
      <c r="AG202" s="445" t="s">
        <v>4691</v>
      </c>
      <c r="AH202" s="445" t="s">
        <v>4691</v>
      </c>
      <c r="AI202" s="445" t="s">
        <v>4691</v>
      </c>
      <c r="AJ202" s="1037">
        <v>5</v>
      </c>
      <c r="AK202" s="1036" t="s">
        <v>4707</v>
      </c>
      <c r="AL202" s="445" t="s">
        <v>4691</v>
      </c>
      <c r="AM202" s="445" t="s">
        <v>4691</v>
      </c>
      <c r="AN202" s="445" t="s">
        <v>4691</v>
      </c>
      <c r="AO202" s="445" t="s">
        <v>4691</v>
      </c>
      <c r="AP202" s="445" t="s">
        <v>4691</v>
      </c>
      <c r="AQ202" s="445" t="s">
        <v>4691</v>
      </c>
      <c r="AR202" s="445">
        <v>1</v>
      </c>
      <c r="AS202" s="445" t="s">
        <v>4709</v>
      </c>
      <c r="AT202" s="445" t="s">
        <v>4691</v>
      </c>
      <c r="AU202" s="445" t="s">
        <v>4691</v>
      </c>
      <c r="AV202" s="307">
        <f t="shared" si="69"/>
        <v>216</v>
      </c>
      <c r="AW202" s="309">
        <f t="shared" si="70"/>
        <v>151.19999999999999</v>
      </c>
      <c r="AX202" s="309">
        <f t="shared" si="71"/>
        <v>90</v>
      </c>
      <c r="AY202" s="309">
        <f t="shared" si="72"/>
        <v>53.999999999999993</v>
      </c>
      <c r="AZ202" s="1042" t="s">
        <v>7676</v>
      </c>
      <c r="BA202" s="1042" t="s">
        <v>316</v>
      </c>
      <c r="BB202" s="1042" t="s">
        <v>317</v>
      </c>
      <c r="BC202" s="1042" t="s">
        <v>299</v>
      </c>
      <c r="BD202" s="1042" t="s">
        <v>318</v>
      </c>
      <c r="BE202" s="1042" t="s">
        <v>319</v>
      </c>
      <c r="BF202" s="1042" t="s">
        <v>320</v>
      </c>
      <c r="BG202" s="1042" t="s">
        <v>321</v>
      </c>
      <c r="BH202" s="1042" t="s">
        <v>322</v>
      </c>
      <c r="BI202" s="1044" t="s">
        <v>323</v>
      </c>
    </row>
    <row r="203" spans="1:61" s="350" customFormat="1" ht="19.899999999999999" customHeight="1">
      <c r="A203" s="1026">
        <v>197</v>
      </c>
      <c r="B203" s="285" t="s">
        <v>3375</v>
      </c>
      <c r="C203" s="595" t="s">
        <v>6</v>
      </c>
      <c r="D203" s="596" t="s">
        <v>7</v>
      </c>
      <c r="E203" s="287" t="s">
        <v>301</v>
      </c>
      <c r="F203" s="329" t="s">
        <v>1292</v>
      </c>
      <c r="G203" s="289" t="s">
        <v>1265</v>
      </c>
      <c r="H203" s="352" t="s">
        <v>4386</v>
      </c>
      <c r="I203" s="290">
        <v>44001201</v>
      </c>
      <c r="J203" s="304"/>
      <c r="K203" s="352"/>
      <c r="L203" s="292"/>
      <c r="M203" s="293"/>
      <c r="N203" s="293"/>
      <c r="O203" s="292"/>
      <c r="P203" s="292" t="s">
        <v>565</v>
      </c>
      <c r="Q203" s="320"/>
      <c r="R203" s="295" t="s">
        <v>294</v>
      </c>
      <c r="S203" s="296">
        <v>42335</v>
      </c>
      <c r="T203" s="297">
        <f t="shared" si="64"/>
        <v>83</v>
      </c>
      <c r="U203" s="298">
        <f t="shared" si="65"/>
        <v>108.38639999999999</v>
      </c>
      <c r="V203" s="298">
        <f t="shared" si="66"/>
        <v>2.9129999999999998</v>
      </c>
      <c r="W203" s="299">
        <f t="shared" si="67"/>
        <v>4854.9999999999991</v>
      </c>
      <c r="X203" s="300">
        <f t="shared" si="68"/>
        <v>37</v>
      </c>
      <c r="Y203" s="301">
        <v>6</v>
      </c>
      <c r="Z203" s="301">
        <v>874</v>
      </c>
      <c r="AA203" s="1043">
        <v>0</v>
      </c>
      <c r="AB203" s="304">
        <v>0</v>
      </c>
      <c r="AC203" s="304">
        <v>0</v>
      </c>
      <c r="AD203" s="1043">
        <v>0</v>
      </c>
      <c r="AE203" s="469">
        <v>6</v>
      </c>
      <c r="AF203" s="1036" t="s">
        <v>5994</v>
      </c>
      <c r="AG203" s="445" t="s">
        <v>4691</v>
      </c>
      <c r="AH203" s="445" t="s">
        <v>4691</v>
      </c>
      <c r="AI203" s="445" t="s">
        <v>4691</v>
      </c>
      <c r="AJ203" s="1037">
        <v>6</v>
      </c>
      <c r="AK203" s="1036" t="s">
        <v>4694</v>
      </c>
      <c r="AL203" s="445" t="s">
        <v>4691</v>
      </c>
      <c r="AM203" s="445" t="s">
        <v>4691</v>
      </c>
      <c r="AN203" s="445" t="s">
        <v>4691</v>
      </c>
      <c r="AO203" s="445" t="s">
        <v>4691</v>
      </c>
      <c r="AP203" s="445" t="s">
        <v>4691</v>
      </c>
      <c r="AQ203" s="445" t="s">
        <v>4691</v>
      </c>
      <c r="AR203" s="445" t="s">
        <v>4691</v>
      </c>
      <c r="AS203" s="445" t="s">
        <v>4691</v>
      </c>
      <c r="AT203" s="445" t="s">
        <v>4691</v>
      </c>
      <c r="AU203" s="445" t="s">
        <v>4691</v>
      </c>
      <c r="AV203" s="307">
        <f t="shared" si="69"/>
        <v>0</v>
      </c>
      <c r="AW203" s="309">
        <f t="shared" si="70"/>
        <v>0</v>
      </c>
      <c r="AX203" s="309">
        <f t="shared" si="71"/>
        <v>0</v>
      </c>
      <c r="AY203" s="309">
        <f t="shared" si="72"/>
        <v>0</v>
      </c>
      <c r="AZ203" s="1042" t="s">
        <v>7677</v>
      </c>
      <c r="BA203" s="1042" t="s">
        <v>2857</v>
      </c>
      <c r="BB203" s="1042" t="s">
        <v>2858</v>
      </c>
      <c r="BC203" s="1042" t="s">
        <v>2859</v>
      </c>
      <c r="BD203" s="1042"/>
      <c r="BE203" s="1042"/>
      <c r="BF203" s="1042"/>
      <c r="BG203" s="1042" t="s">
        <v>2860</v>
      </c>
      <c r="BH203" s="1042" t="s">
        <v>2861</v>
      </c>
      <c r="BI203" s="1044" t="s">
        <v>2862</v>
      </c>
    </row>
    <row r="204" spans="1:61" s="350" customFormat="1" ht="19.899999999999999" customHeight="1">
      <c r="A204" s="1026">
        <v>198</v>
      </c>
      <c r="B204" s="285" t="s">
        <v>3376</v>
      </c>
      <c r="C204" s="595" t="s">
        <v>6</v>
      </c>
      <c r="D204" s="596" t="s">
        <v>7</v>
      </c>
      <c r="E204" s="287" t="s">
        <v>324</v>
      </c>
      <c r="F204" s="359" t="s">
        <v>2863</v>
      </c>
      <c r="G204" s="289" t="s">
        <v>1113</v>
      </c>
      <c r="H204" s="352" t="s">
        <v>4387</v>
      </c>
      <c r="I204" s="290">
        <v>44004301</v>
      </c>
      <c r="J204" s="304"/>
      <c r="K204" s="352"/>
      <c r="L204" s="292"/>
      <c r="M204" s="293"/>
      <c r="N204" s="293"/>
      <c r="O204" s="292"/>
      <c r="P204" s="292" t="s">
        <v>565</v>
      </c>
      <c r="Q204" s="320"/>
      <c r="R204" s="295" t="s">
        <v>294</v>
      </c>
      <c r="S204" s="296">
        <v>1</v>
      </c>
      <c r="T204" s="297">
        <f t="shared" si="64"/>
        <v>124</v>
      </c>
      <c r="U204" s="298">
        <f t="shared" si="65"/>
        <v>62.146390000000004</v>
      </c>
      <c r="V204" s="298">
        <f t="shared" si="66"/>
        <v>1.3737999999999999</v>
      </c>
      <c r="W204" s="299">
        <f t="shared" si="67"/>
        <v>2747.6</v>
      </c>
      <c r="X204" s="300">
        <f t="shared" si="68"/>
        <v>45</v>
      </c>
      <c r="Y204" s="301">
        <v>5</v>
      </c>
      <c r="Z204" s="301">
        <v>604</v>
      </c>
      <c r="AA204" s="1043">
        <v>0</v>
      </c>
      <c r="AB204" s="304">
        <v>0</v>
      </c>
      <c r="AC204" s="304">
        <v>0</v>
      </c>
      <c r="AD204" s="1043">
        <v>0</v>
      </c>
      <c r="AE204" s="469">
        <v>5</v>
      </c>
      <c r="AF204" s="1036" t="s">
        <v>5993</v>
      </c>
      <c r="AG204" s="445" t="s">
        <v>4691</v>
      </c>
      <c r="AH204" s="445" t="s">
        <v>4691</v>
      </c>
      <c r="AI204" s="445" t="s">
        <v>4691</v>
      </c>
      <c r="AJ204" s="1037">
        <v>5</v>
      </c>
      <c r="AK204" s="1036" t="s">
        <v>4707</v>
      </c>
      <c r="AL204" s="445" t="s">
        <v>4691</v>
      </c>
      <c r="AM204" s="445" t="s">
        <v>4691</v>
      </c>
      <c r="AN204" s="445" t="s">
        <v>4691</v>
      </c>
      <c r="AO204" s="445" t="s">
        <v>4691</v>
      </c>
      <c r="AP204" s="445" t="s">
        <v>4691</v>
      </c>
      <c r="AQ204" s="445" t="s">
        <v>4691</v>
      </c>
      <c r="AR204" s="445" t="s">
        <v>4691</v>
      </c>
      <c r="AS204" s="445" t="s">
        <v>4691</v>
      </c>
      <c r="AT204" s="445" t="s">
        <v>4691</v>
      </c>
      <c r="AU204" s="445" t="s">
        <v>4691</v>
      </c>
      <c r="AV204" s="307">
        <f t="shared" si="69"/>
        <v>0</v>
      </c>
      <c r="AW204" s="309">
        <f t="shared" si="70"/>
        <v>0</v>
      </c>
      <c r="AX204" s="309">
        <f t="shared" si="71"/>
        <v>0</v>
      </c>
      <c r="AY204" s="309">
        <f t="shared" si="72"/>
        <v>0</v>
      </c>
      <c r="AZ204" s="1042" t="s">
        <v>7678</v>
      </c>
      <c r="BA204" s="1042" t="s">
        <v>2864</v>
      </c>
      <c r="BB204" s="1042" t="s">
        <v>2865</v>
      </c>
      <c r="BC204" s="1042" t="s">
        <v>2866</v>
      </c>
      <c r="BD204" s="1042" t="s">
        <v>2867</v>
      </c>
      <c r="BE204" s="1042"/>
      <c r="BF204" s="1042" t="s">
        <v>2868</v>
      </c>
      <c r="BG204" s="1042" t="s">
        <v>2869</v>
      </c>
      <c r="BH204" s="1042" t="s">
        <v>2870</v>
      </c>
      <c r="BI204" s="1044" t="s">
        <v>2871</v>
      </c>
    </row>
    <row r="205" spans="1:61" s="350" customFormat="1" ht="19.899999999999999" customHeight="1">
      <c r="A205" s="1026">
        <v>199</v>
      </c>
      <c r="B205" s="285" t="s">
        <v>3377</v>
      </c>
      <c r="C205" s="595" t="s">
        <v>6</v>
      </c>
      <c r="D205" s="596" t="s">
        <v>7</v>
      </c>
      <c r="E205" s="287" t="s">
        <v>300</v>
      </c>
      <c r="F205" s="360" t="s">
        <v>137</v>
      </c>
      <c r="G205" s="289" t="s">
        <v>832</v>
      </c>
      <c r="H205" s="352" t="s">
        <v>2738</v>
      </c>
      <c r="I205" s="290">
        <v>44008201</v>
      </c>
      <c r="J205" s="360"/>
      <c r="K205" s="352"/>
      <c r="L205" s="292"/>
      <c r="M205" s="293"/>
      <c r="N205" s="293"/>
      <c r="O205" s="292"/>
      <c r="P205" s="292" t="s">
        <v>95</v>
      </c>
      <c r="Q205" s="320"/>
      <c r="R205" s="295" t="s">
        <v>294</v>
      </c>
      <c r="S205" s="296">
        <v>40959</v>
      </c>
      <c r="T205" s="297">
        <f t="shared" si="64"/>
        <v>30</v>
      </c>
      <c r="U205" s="298">
        <f t="shared" si="65"/>
        <v>257.81024600000001</v>
      </c>
      <c r="V205" s="298">
        <f t="shared" si="66"/>
        <v>6.7005999999999997</v>
      </c>
      <c r="W205" s="299">
        <f t="shared" si="67"/>
        <v>5154.3076923076924</v>
      </c>
      <c r="X205" s="300">
        <f t="shared" si="68"/>
        <v>38</v>
      </c>
      <c r="Y205" s="489">
        <v>13</v>
      </c>
      <c r="Z205" s="315">
        <v>1489</v>
      </c>
      <c r="AA205" s="1043">
        <v>0</v>
      </c>
      <c r="AB205" s="304">
        <v>0</v>
      </c>
      <c r="AC205" s="304">
        <v>0</v>
      </c>
      <c r="AD205" s="1043">
        <v>0</v>
      </c>
      <c r="AE205" s="469">
        <v>13</v>
      </c>
      <c r="AF205" s="1036" t="s">
        <v>7679</v>
      </c>
      <c r="AG205" s="445"/>
      <c r="AH205" s="445"/>
      <c r="AI205" s="445"/>
      <c r="AJ205" s="1037">
        <v>13</v>
      </c>
      <c r="AK205" s="1036" t="s">
        <v>4749</v>
      </c>
      <c r="AL205" s="445"/>
      <c r="AM205" s="445" t="s">
        <v>4691</v>
      </c>
      <c r="AN205" s="445"/>
      <c r="AO205" s="445"/>
      <c r="AP205" s="445">
        <v>1</v>
      </c>
      <c r="AQ205" s="445">
        <v>12</v>
      </c>
      <c r="AR205" s="445" t="s">
        <v>4691</v>
      </c>
      <c r="AS205" s="445" t="s">
        <v>4691</v>
      </c>
      <c r="AT205" s="445"/>
      <c r="AU205" s="445" t="s">
        <v>4691</v>
      </c>
      <c r="AV205" s="307">
        <f t="shared" si="69"/>
        <v>0</v>
      </c>
      <c r="AW205" s="309">
        <f t="shared" si="70"/>
        <v>0</v>
      </c>
      <c r="AX205" s="309">
        <f t="shared" si="71"/>
        <v>0</v>
      </c>
      <c r="AY205" s="309">
        <f t="shared" si="72"/>
        <v>0</v>
      </c>
      <c r="AZ205" s="1042" t="s">
        <v>7680</v>
      </c>
      <c r="BA205" s="1042" t="s">
        <v>2710</v>
      </c>
      <c r="BB205" s="1042"/>
      <c r="BC205" s="1042"/>
      <c r="BD205" s="1042" t="s">
        <v>325</v>
      </c>
      <c r="BE205" s="1042"/>
      <c r="BF205" s="1042"/>
      <c r="BG205" s="1042"/>
      <c r="BH205" s="1042"/>
      <c r="BI205" s="1044" t="s">
        <v>2711</v>
      </c>
    </row>
    <row r="206" spans="1:61" s="350" customFormat="1" ht="19.899999999999999" customHeight="1">
      <c r="A206" s="1026">
        <v>200</v>
      </c>
      <c r="B206" s="285" t="s">
        <v>3378</v>
      </c>
      <c r="C206" s="595" t="s">
        <v>6</v>
      </c>
      <c r="D206" s="596" t="s">
        <v>7</v>
      </c>
      <c r="E206" s="287" t="s">
        <v>324</v>
      </c>
      <c r="F206" s="360" t="s">
        <v>137</v>
      </c>
      <c r="G206" s="289" t="s">
        <v>821</v>
      </c>
      <c r="H206" s="352" t="s">
        <v>2739</v>
      </c>
      <c r="I206" s="290">
        <v>44002801</v>
      </c>
      <c r="J206" s="360"/>
      <c r="K206" s="352"/>
      <c r="L206" s="292"/>
      <c r="M206" s="293"/>
      <c r="N206" s="293"/>
      <c r="O206" s="292"/>
      <c r="P206" s="292" t="s">
        <v>95</v>
      </c>
      <c r="Q206" s="320"/>
      <c r="R206" s="295" t="s">
        <v>294</v>
      </c>
      <c r="S206" s="296">
        <v>38450</v>
      </c>
      <c r="T206" s="297">
        <f t="shared" si="64"/>
        <v>6</v>
      </c>
      <c r="U206" s="298">
        <f t="shared" si="65"/>
        <v>395.57060000000001</v>
      </c>
      <c r="V206" s="298">
        <f t="shared" si="66"/>
        <v>10.3163</v>
      </c>
      <c r="W206" s="299">
        <f t="shared" si="67"/>
        <v>11462.555555555555</v>
      </c>
      <c r="X206" s="300">
        <f t="shared" si="68"/>
        <v>38</v>
      </c>
      <c r="Y206" s="489">
        <v>9</v>
      </c>
      <c r="Z206" s="315">
        <v>1112</v>
      </c>
      <c r="AA206" s="1043">
        <v>0</v>
      </c>
      <c r="AB206" s="304">
        <v>0</v>
      </c>
      <c r="AC206" s="304">
        <v>0</v>
      </c>
      <c r="AD206" s="1043">
        <v>0</v>
      </c>
      <c r="AE206" s="469">
        <v>9</v>
      </c>
      <c r="AF206" s="1036" t="s">
        <v>5996</v>
      </c>
      <c r="AG206" s="445" t="s">
        <v>4691</v>
      </c>
      <c r="AH206" s="445" t="s">
        <v>4691</v>
      </c>
      <c r="AI206" s="445" t="s">
        <v>4691</v>
      </c>
      <c r="AJ206" s="1037">
        <v>9</v>
      </c>
      <c r="AK206" s="1036" t="s">
        <v>4710</v>
      </c>
      <c r="AL206" s="445" t="s">
        <v>4691</v>
      </c>
      <c r="AM206" s="445" t="s">
        <v>4691</v>
      </c>
      <c r="AN206" s="445" t="s">
        <v>4691</v>
      </c>
      <c r="AO206" s="445" t="s">
        <v>4691</v>
      </c>
      <c r="AP206" s="445" t="s">
        <v>4691</v>
      </c>
      <c r="AQ206" s="445" t="s">
        <v>4691</v>
      </c>
      <c r="AR206" s="445" t="s">
        <v>4691</v>
      </c>
      <c r="AS206" s="445" t="s">
        <v>4691</v>
      </c>
      <c r="AT206" s="445" t="s">
        <v>4691</v>
      </c>
      <c r="AU206" s="445" t="s">
        <v>4691</v>
      </c>
      <c r="AV206" s="307">
        <f t="shared" si="69"/>
        <v>0</v>
      </c>
      <c r="AW206" s="309">
        <f t="shared" si="70"/>
        <v>0</v>
      </c>
      <c r="AX206" s="309">
        <f t="shared" si="71"/>
        <v>0</v>
      </c>
      <c r="AY206" s="309">
        <f t="shared" si="72"/>
        <v>0</v>
      </c>
      <c r="AZ206" s="1042" t="s">
        <v>7681</v>
      </c>
      <c r="BA206" s="1042" t="s">
        <v>2712</v>
      </c>
      <c r="BB206" s="1042" t="s">
        <v>2713</v>
      </c>
      <c r="BC206" s="1042"/>
      <c r="BD206" s="1042" t="s">
        <v>102</v>
      </c>
      <c r="BE206" s="1042"/>
      <c r="BF206" s="1042" t="s">
        <v>2714</v>
      </c>
      <c r="BG206" s="1042" t="s">
        <v>2715</v>
      </c>
      <c r="BH206" s="1042"/>
      <c r="BI206" s="1044" t="s">
        <v>333</v>
      </c>
    </row>
    <row r="207" spans="1:61" s="350" customFormat="1" ht="19.899999999999999" customHeight="1">
      <c r="A207" s="1026">
        <v>201</v>
      </c>
      <c r="B207" s="285" t="s">
        <v>3379</v>
      </c>
      <c r="C207" s="595" t="s">
        <v>6</v>
      </c>
      <c r="D207" s="596" t="s">
        <v>7</v>
      </c>
      <c r="E207" s="287" t="s">
        <v>302</v>
      </c>
      <c r="F207" s="360" t="s">
        <v>137</v>
      </c>
      <c r="G207" s="289" t="s">
        <v>1217</v>
      </c>
      <c r="H207" s="352" t="s">
        <v>2740</v>
      </c>
      <c r="I207" s="290">
        <v>44000901</v>
      </c>
      <c r="J207" s="360"/>
      <c r="K207" s="352"/>
      <c r="L207" s="292"/>
      <c r="M207" s="293"/>
      <c r="N207" s="293"/>
      <c r="O207" s="292"/>
      <c r="P207" s="292" t="s">
        <v>95</v>
      </c>
      <c r="Q207" s="320"/>
      <c r="R207" s="295" t="s">
        <v>294</v>
      </c>
      <c r="S207" s="296">
        <v>19725</v>
      </c>
      <c r="T207" s="297">
        <f t="shared" si="64"/>
        <v>108</v>
      </c>
      <c r="U207" s="298">
        <f t="shared" si="65"/>
        <v>77.590199999999996</v>
      </c>
      <c r="V207" s="298">
        <f t="shared" si="66"/>
        <v>2.2682000000000002</v>
      </c>
      <c r="W207" s="299">
        <f t="shared" si="67"/>
        <v>7560.6666666666679</v>
      </c>
      <c r="X207" s="300">
        <f t="shared" si="68"/>
        <v>34</v>
      </c>
      <c r="Y207" s="489">
        <v>3</v>
      </c>
      <c r="Z207" s="315">
        <v>562</v>
      </c>
      <c r="AA207" s="1043">
        <v>0</v>
      </c>
      <c r="AB207" s="304">
        <v>0</v>
      </c>
      <c r="AC207" s="304">
        <v>0</v>
      </c>
      <c r="AD207" s="1043">
        <v>0</v>
      </c>
      <c r="AE207" s="469">
        <v>3</v>
      </c>
      <c r="AF207" s="1036" t="s">
        <v>5991</v>
      </c>
      <c r="AG207" s="445" t="s">
        <v>4691</v>
      </c>
      <c r="AH207" s="445" t="s">
        <v>4691</v>
      </c>
      <c r="AI207" s="445" t="s">
        <v>4691</v>
      </c>
      <c r="AJ207" s="1037">
        <v>3</v>
      </c>
      <c r="AK207" s="1036" t="s">
        <v>4720</v>
      </c>
      <c r="AL207" s="445" t="s">
        <v>4691</v>
      </c>
      <c r="AM207" s="445" t="s">
        <v>4691</v>
      </c>
      <c r="AN207" s="445" t="s">
        <v>4691</v>
      </c>
      <c r="AO207" s="445" t="s">
        <v>4691</v>
      </c>
      <c r="AP207" s="445" t="s">
        <v>4691</v>
      </c>
      <c r="AQ207" s="445" t="s">
        <v>4691</v>
      </c>
      <c r="AR207" s="445" t="s">
        <v>4691</v>
      </c>
      <c r="AS207" s="445" t="s">
        <v>4691</v>
      </c>
      <c r="AT207" s="445" t="s">
        <v>4691</v>
      </c>
      <c r="AU207" s="445" t="s">
        <v>4691</v>
      </c>
      <c r="AV207" s="307">
        <f t="shared" si="69"/>
        <v>0</v>
      </c>
      <c r="AW207" s="309">
        <f t="shared" si="70"/>
        <v>0</v>
      </c>
      <c r="AX207" s="309">
        <f t="shared" si="71"/>
        <v>0</v>
      </c>
      <c r="AY207" s="309">
        <f t="shared" si="72"/>
        <v>0</v>
      </c>
      <c r="AZ207" s="1042" t="s">
        <v>7682</v>
      </c>
      <c r="BA207" s="1042" t="s">
        <v>2716</v>
      </c>
      <c r="BB207" s="1042" t="s">
        <v>2717</v>
      </c>
      <c r="BC207" s="1042" t="s">
        <v>329</v>
      </c>
      <c r="BD207" s="1042" t="s">
        <v>2718</v>
      </c>
      <c r="BE207" s="1042"/>
      <c r="BF207" s="1042"/>
      <c r="BG207" s="1042"/>
      <c r="BH207" s="1042"/>
      <c r="BI207" s="1044" t="s">
        <v>2719</v>
      </c>
    </row>
    <row r="208" spans="1:61" s="350" customFormat="1" ht="19.899999999999999" customHeight="1">
      <c r="A208" s="1026">
        <v>202</v>
      </c>
      <c r="B208" s="285" t="s">
        <v>3380</v>
      </c>
      <c r="C208" s="595" t="s">
        <v>6</v>
      </c>
      <c r="D208" s="596" t="s">
        <v>7</v>
      </c>
      <c r="E208" s="287" t="s">
        <v>300</v>
      </c>
      <c r="F208" s="360" t="s">
        <v>137</v>
      </c>
      <c r="G208" s="289" t="s">
        <v>943</v>
      </c>
      <c r="H208" s="352" t="s">
        <v>943</v>
      </c>
      <c r="I208" s="290">
        <v>44000201</v>
      </c>
      <c r="J208" s="360"/>
      <c r="K208" s="352"/>
      <c r="L208" s="292"/>
      <c r="M208" s="293"/>
      <c r="N208" s="293"/>
      <c r="O208" s="292"/>
      <c r="P208" s="292" t="s">
        <v>95</v>
      </c>
      <c r="Q208" s="320"/>
      <c r="R208" s="295" t="s">
        <v>294</v>
      </c>
      <c r="S208" s="296">
        <v>40208</v>
      </c>
      <c r="T208" s="297">
        <f t="shared" si="64"/>
        <v>122</v>
      </c>
      <c r="U208" s="298">
        <f t="shared" si="65"/>
        <v>64.916600000000003</v>
      </c>
      <c r="V208" s="298">
        <f t="shared" si="66"/>
        <v>1.7314000000000001</v>
      </c>
      <c r="W208" s="299">
        <f t="shared" si="67"/>
        <v>2885.6666666666665</v>
      </c>
      <c r="X208" s="300">
        <f t="shared" si="68"/>
        <v>37</v>
      </c>
      <c r="Y208" s="489">
        <v>6</v>
      </c>
      <c r="Z208" s="315">
        <v>670</v>
      </c>
      <c r="AA208" s="1043">
        <v>0</v>
      </c>
      <c r="AB208" s="304">
        <v>0</v>
      </c>
      <c r="AC208" s="304">
        <v>0</v>
      </c>
      <c r="AD208" s="1043">
        <v>0</v>
      </c>
      <c r="AE208" s="469">
        <v>6</v>
      </c>
      <c r="AF208" s="1036" t="s">
        <v>7521</v>
      </c>
      <c r="AG208" s="445" t="s">
        <v>4691</v>
      </c>
      <c r="AH208" s="445" t="s">
        <v>4691</v>
      </c>
      <c r="AI208" s="445" t="s">
        <v>4691</v>
      </c>
      <c r="AJ208" s="1037">
        <v>6</v>
      </c>
      <c r="AK208" s="1036" t="s">
        <v>4694</v>
      </c>
      <c r="AL208" s="445" t="s">
        <v>4691</v>
      </c>
      <c r="AM208" s="445" t="s">
        <v>4691</v>
      </c>
      <c r="AN208" s="445" t="s">
        <v>4691</v>
      </c>
      <c r="AO208" s="445" t="s">
        <v>4691</v>
      </c>
      <c r="AP208" s="445" t="s">
        <v>4691</v>
      </c>
      <c r="AQ208" s="445" t="s">
        <v>4691</v>
      </c>
      <c r="AR208" s="445" t="s">
        <v>4691</v>
      </c>
      <c r="AS208" s="445" t="s">
        <v>4691</v>
      </c>
      <c r="AT208" s="445" t="s">
        <v>4691</v>
      </c>
      <c r="AU208" s="445" t="s">
        <v>4691</v>
      </c>
      <c r="AV208" s="307">
        <f t="shared" si="69"/>
        <v>0</v>
      </c>
      <c r="AW208" s="309">
        <f t="shared" si="70"/>
        <v>0</v>
      </c>
      <c r="AX208" s="309">
        <f t="shared" si="71"/>
        <v>0</v>
      </c>
      <c r="AY208" s="309">
        <f t="shared" si="72"/>
        <v>0</v>
      </c>
      <c r="AZ208" s="1042" t="s">
        <v>7683</v>
      </c>
      <c r="BA208" s="1042"/>
      <c r="BB208" s="1042"/>
      <c r="BC208" s="1042"/>
      <c r="BD208" s="1042"/>
      <c r="BE208" s="1042"/>
      <c r="BF208" s="1042"/>
      <c r="BG208" s="1042"/>
      <c r="BH208" s="1042"/>
      <c r="BI208" s="1044"/>
    </row>
    <row r="209" spans="1:61" s="350" customFormat="1" ht="19.899999999999999" customHeight="1">
      <c r="A209" s="1026">
        <v>203</v>
      </c>
      <c r="B209" s="285" t="s">
        <v>3381</v>
      </c>
      <c r="C209" s="595" t="s">
        <v>6</v>
      </c>
      <c r="D209" s="596" t="s">
        <v>7</v>
      </c>
      <c r="E209" s="287" t="s">
        <v>324</v>
      </c>
      <c r="F209" s="360" t="s">
        <v>2720</v>
      </c>
      <c r="G209" s="289" t="s">
        <v>916</v>
      </c>
      <c r="H209" s="352" t="s">
        <v>916</v>
      </c>
      <c r="I209" s="290">
        <v>44000802</v>
      </c>
      <c r="J209" s="360"/>
      <c r="K209" s="352"/>
      <c r="L209" s="292"/>
      <c r="M209" s="293"/>
      <c r="N209" s="293"/>
      <c r="O209" s="292"/>
      <c r="P209" s="292" t="s">
        <v>95</v>
      </c>
      <c r="Q209" s="320"/>
      <c r="R209" s="295" t="s">
        <v>294</v>
      </c>
      <c r="S209" s="296">
        <v>18264</v>
      </c>
      <c r="T209" s="297">
        <f t="shared" si="64"/>
        <v>67</v>
      </c>
      <c r="U209" s="298">
        <f t="shared" si="65"/>
        <v>140.86799999999999</v>
      </c>
      <c r="V209" s="298">
        <f t="shared" si="66"/>
        <v>3.9325999999999999</v>
      </c>
      <c r="W209" s="299">
        <f t="shared" si="67"/>
        <v>4915.75</v>
      </c>
      <c r="X209" s="300">
        <f t="shared" si="68"/>
        <v>36</v>
      </c>
      <c r="Y209" s="489">
        <v>8</v>
      </c>
      <c r="Z209" s="315">
        <v>1168</v>
      </c>
      <c r="AA209" s="1043">
        <v>0</v>
      </c>
      <c r="AB209" s="304">
        <v>0</v>
      </c>
      <c r="AC209" s="304">
        <v>0</v>
      </c>
      <c r="AD209" s="1043">
        <v>0</v>
      </c>
      <c r="AE209" s="469">
        <v>8</v>
      </c>
      <c r="AF209" s="1036" t="s">
        <v>5971</v>
      </c>
      <c r="AG209" s="445" t="s">
        <v>4691</v>
      </c>
      <c r="AH209" s="445" t="s">
        <v>4691</v>
      </c>
      <c r="AI209" s="445" t="s">
        <v>4691</v>
      </c>
      <c r="AJ209" s="1037">
        <v>8</v>
      </c>
      <c r="AK209" s="1036" t="s">
        <v>4705</v>
      </c>
      <c r="AL209" s="445" t="s">
        <v>4691</v>
      </c>
      <c r="AM209" s="445" t="s">
        <v>4691</v>
      </c>
      <c r="AN209" s="445" t="s">
        <v>4691</v>
      </c>
      <c r="AO209" s="445" t="s">
        <v>4691</v>
      </c>
      <c r="AP209" s="445" t="s">
        <v>4691</v>
      </c>
      <c r="AQ209" s="445" t="s">
        <v>4691</v>
      </c>
      <c r="AR209" s="445" t="s">
        <v>4691</v>
      </c>
      <c r="AS209" s="445" t="s">
        <v>4691</v>
      </c>
      <c r="AT209" s="445" t="s">
        <v>4691</v>
      </c>
      <c r="AU209" s="445" t="s">
        <v>4691</v>
      </c>
      <c r="AV209" s="307">
        <f t="shared" si="69"/>
        <v>0</v>
      </c>
      <c r="AW209" s="309">
        <f t="shared" si="70"/>
        <v>0</v>
      </c>
      <c r="AX209" s="309">
        <f t="shared" si="71"/>
        <v>0</v>
      </c>
      <c r="AY209" s="309">
        <f t="shared" si="72"/>
        <v>0</v>
      </c>
      <c r="AZ209" s="1042" t="s">
        <v>7684</v>
      </c>
      <c r="BA209" s="1042"/>
      <c r="BB209" s="1042" t="s">
        <v>2721</v>
      </c>
      <c r="BC209" s="1042"/>
      <c r="BD209" s="1042"/>
      <c r="BE209" s="1042"/>
      <c r="BF209" s="1042"/>
      <c r="BG209" s="1042"/>
      <c r="BH209" s="1042"/>
      <c r="BI209" s="1044"/>
    </row>
    <row r="210" spans="1:61" s="314" customFormat="1" ht="19.899999999999999" customHeight="1">
      <c r="A210" s="1027" t="s">
        <v>185</v>
      </c>
      <c r="B210" s="499"/>
      <c r="C210" s="590" t="s">
        <v>6</v>
      </c>
      <c r="D210" s="501" t="s">
        <v>7</v>
      </c>
      <c r="E210" s="502"/>
      <c r="F210" s="502"/>
      <c r="G210" s="503">
        <f>COUNTA(G169:G209)</f>
        <v>41</v>
      </c>
      <c r="H210" s="503">
        <f>COUNTA(H169:H209)</f>
        <v>41</v>
      </c>
      <c r="I210" s="499"/>
      <c r="J210" s="499"/>
      <c r="K210" s="503"/>
      <c r="L210" s="504">
        <f>COUNTA(L169:L209)</f>
        <v>33</v>
      </c>
      <c r="M210" s="504">
        <f>COUNTA(M169:M209)</f>
        <v>16</v>
      </c>
      <c r="N210" s="504">
        <f>COUNTA(N169:N209)</f>
        <v>16</v>
      </c>
      <c r="O210" s="504">
        <f>COUNTA(O169:O209)</f>
        <v>34</v>
      </c>
      <c r="P210" s="504">
        <f>COUNTA(P169:P209)</f>
        <v>41</v>
      </c>
      <c r="Q210" s="505"/>
      <c r="R210" s="505"/>
      <c r="S210" s="506"/>
      <c r="T210" s="507"/>
      <c r="U210" s="508">
        <f>SUM(U169:U209)</f>
        <v>5663.873321</v>
      </c>
      <c r="V210" s="508">
        <f>SUM(V169:V209)</f>
        <v>139.54080000000005</v>
      </c>
      <c r="W210" s="509">
        <f>V210*10000/Y210</f>
        <v>4913.4084507042271</v>
      </c>
      <c r="X210" s="510">
        <f>U210/V210</f>
        <v>40.589371144496795</v>
      </c>
      <c r="Y210" s="511">
        <f t="shared" ref="Y210:AE210" si="73">SUM(Y169:Y209)</f>
        <v>284</v>
      </c>
      <c r="Z210" s="511">
        <f t="shared" si="73"/>
        <v>38368</v>
      </c>
      <c r="AA210" s="500">
        <f t="shared" si="73"/>
        <v>226</v>
      </c>
      <c r="AB210" s="500">
        <f t="shared" si="73"/>
        <v>103</v>
      </c>
      <c r="AC210" s="500">
        <f t="shared" si="73"/>
        <v>110</v>
      </c>
      <c r="AD210" s="500">
        <f t="shared" si="73"/>
        <v>232</v>
      </c>
      <c r="AE210" s="500">
        <f t="shared" si="73"/>
        <v>282</v>
      </c>
      <c r="AF210" s="512"/>
      <c r="AG210" s="512">
        <f>SUM(AG169:AG209)</f>
        <v>2</v>
      </c>
      <c r="AH210" s="512"/>
      <c r="AI210" s="512">
        <f>SUM(AI169:AI209)</f>
        <v>627</v>
      </c>
      <c r="AJ210" s="512">
        <f>SUM(AJ169:AJ209)</f>
        <v>264</v>
      </c>
      <c r="AK210" s="513"/>
      <c r="AL210" s="512">
        <f>SUM(AL169:AL209)</f>
        <v>1</v>
      </c>
      <c r="AM210" s="512"/>
      <c r="AN210" s="512">
        <f>SUM(AN169:AN209)</f>
        <v>0</v>
      </c>
      <c r="AO210" s="512"/>
      <c r="AP210" s="512">
        <f>SUM(AP169:AP209)</f>
        <v>1</v>
      </c>
      <c r="AQ210" s="512"/>
      <c r="AR210" s="512">
        <f>SUM(AR169:AR209)</f>
        <v>2</v>
      </c>
      <c r="AS210" s="512"/>
      <c r="AT210" s="512">
        <f>SUM(AT169:AT209)</f>
        <v>0</v>
      </c>
      <c r="AU210" s="512"/>
      <c r="AV210" s="512">
        <f>SUM(AV169:AV209)</f>
        <v>8352</v>
      </c>
      <c r="AW210" s="512">
        <f>SUM(AW169:AW209)</f>
        <v>5846.4000000000005</v>
      </c>
      <c r="AX210" s="512">
        <f>SUM(AX169:AX209)</f>
        <v>3480</v>
      </c>
      <c r="AY210" s="512">
        <f>SUM(AY169:AY209)</f>
        <v>2088</v>
      </c>
      <c r="AZ210" s="816"/>
      <c r="BA210" s="817"/>
      <c r="BB210" s="817"/>
      <c r="BC210" s="818"/>
      <c r="BD210" s="818"/>
      <c r="BE210" s="818"/>
      <c r="BF210" s="819"/>
      <c r="BG210" s="819"/>
      <c r="BH210" s="819"/>
      <c r="BI210" s="820"/>
    </row>
    <row r="211" spans="1:61" s="314" customFormat="1" ht="19.899999999999999" customHeight="1">
      <c r="A211" s="1026">
        <v>204</v>
      </c>
      <c r="B211" s="285" t="s">
        <v>3382</v>
      </c>
      <c r="C211" s="286" t="s">
        <v>6</v>
      </c>
      <c r="D211" s="307" t="s">
        <v>8</v>
      </c>
      <c r="E211" s="287" t="s">
        <v>339</v>
      </c>
      <c r="F211" s="307" t="s">
        <v>340</v>
      </c>
      <c r="G211" s="289" t="s">
        <v>341</v>
      </c>
      <c r="H211" s="308" t="s">
        <v>341</v>
      </c>
      <c r="I211" s="290">
        <v>44010402</v>
      </c>
      <c r="J211" s="291" t="s">
        <v>94</v>
      </c>
      <c r="K211" s="308"/>
      <c r="L211" s="292" t="s">
        <v>95</v>
      </c>
      <c r="M211" s="293"/>
      <c r="N211" s="292" t="s">
        <v>95</v>
      </c>
      <c r="O211" s="292" t="s">
        <v>95</v>
      </c>
      <c r="P211" s="292" t="s">
        <v>95</v>
      </c>
      <c r="Q211" s="1000" t="s">
        <v>8739</v>
      </c>
      <c r="R211" s="295" t="s">
        <v>182</v>
      </c>
      <c r="S211" s="296">
        <v>40544</v>
      </c>
      <c r="T211" s="297">
        <f t="shared" ref="T211:T236" si="74">VLOOKUP(I211,单月票房,2,0)</f>
        <v>41</v>
      </c>
      <c r="U211" s="298">
        <f t="shared" ref="U211:U236" si="75">VLOOKUP(I211,单月票房,3,0)</f>
        <v>167.98984999999999</v>
      </c>
      <c r="V211" s="298">
        <f t="shared" ref="V211:V236" si="76">VLOOKUP(I211,单月票房,4,0)</f>
        <v>4.1108000000000002</v>
      </c>
      <c r="W211" s="299">
        <f t="shared" ref="W211:W236" si="77">(V211*10000)/Y211</f>
        <v>5872.5714285714284</v>
      </c>
      <c r="X211" s="300">
        <f t="shared" ref="X211:X236" si="78">VLOOKUP(I211,单月票房,5,0)</f>
        <v>41</v>
      </c>
      <c r="Y211" s="301">
        <v>7</v>
      </c>
      <c r="Z211" s="648">
        <v>1109</v>
      </c>
      <c r="AA211" s="1043">
        <v>7</v>
      </c>
      <c r="AB211" s="304">
        <v>0</v>
      </c>
      <c r="AC211" s="1043">
        <v>7</v>
      </c>
      <c r="AD211" s="1043">
        <v>7</v>
      </c>
      <c r="AE211" s="469">
        <v>7</v>
      </c>
      <c r="AF211" s="1036" t="s">
        <v>6767</v>
      </c>
      <c r="AG211" s="445" t="s">
        <v>4691</v>
      </c>
      <c r="AH211" s="445" t="s">
        <v>4691</v>
      </c>
      <c r="AI211" s="445" t="s">
        <v>4691</v>
      </c>
      <c r="AJ211" s="1037">
        <v>7</v>
      </c>
      <c r="AK211" s="1036" t="s">
        <v>4747</v>
      </c>
      <c r="AL211" s="445" t="s">
        <v>4691</v>
      </c>
      <c r="AM211" s="445" t="s">
        <v>4691</v>
      </c>
      <c r="AN211" s="445" t="s">
        <v>4691</v>
      </c>
      <c r="AO211" s="445" t="s">
        <v>4691</v>
      </c>
      <c r="AP211" s="445" t="s">
        <v>4691</v>
      </c>
      <c r="AQ211" s="445" t="s">
        <v>4691</v>
      </c>
      <c r="AR211" s="445" t="s">
        <v>4691</v>
      </c>
      <c r="AS211" s="445" t="s">
        <v>4691</v>
      </c>
      <c r="AT211" s="445" t="s">
        <v>4691</v>
      </c>
      <c r="AU211" s="445" t="s">
        <v>4691</v>
      </c>
      <c r="AV211" s="307">
        <f t="shared" ref="AV211:AV236" si="79">AD211*6*0.5*12</f>
        <v>252</v>
      </c>
      <c r="AW211" s="309">
        <f t="shared" ref="AW211:AW236" si="80">AD211*6*0.35*12</f>
        <v>176.39999999999998</v>
      </c>
      <c r="AX211" s="309">
        <f t="shared" ref="AX211:AX236" si="81">AD211*6*0.25*10</f>
        <v>105</v>
      </c>
      <c r="AY211" s="309">
        <f t="shared" ref="AY211:AY236" si="82">AD211*6*0.15*10</f>
        <v>63</v>
      </c>
      <c r="AZ211" s="1042" t="s">
        <v>7685</v>
      </c>
      <c r="BA211" s="1042" t="s">
        <v>342</v>
      </c>
      <c r="BB211" s="1042" t="s">
        <v>343</v>
      </c>
      <c r="BC211" s="1042" t="s">
        <v>329</v>
      </c>
      <c r="BD211" s="1042" t="s">
        <v>337</v>
      </c>
      <c r="BE211" s="1042"/>
      <c r="BF211" s="1042"/>
      <c r="BG211" s="1042"/>
      <c r="BH211" s="1042" t="s">
        <v>344</v>
      </c>
      <c r="BI211" s="1044"/>
    </row>
    <row r="212" spans="1:61" s="314" customFormat="1" ht="19.899999999999999" customHeight="1">
      <c r="A212" s="1026">
        <v>205</v>
      </c>
      <c r="B212" s="285" t="s">
        <v>3383</v>
      </c>
      <c r="C212" s="286" t="s">
        <v>6</v>
      </c>
      <c r="D212" s="307" t="s">
        <v>8</v>
      </c>
      <c r="E212" s="287" t="s">
        <v>336</v>
      </c>
      <c r="F212" s="360" t="s">
        <v>348</v>
      </c>
      <c r="G212" s="289" t="s">
        <v>349</v>
      </c>
      <c r="H212" s="340" t="s">
        <v>349</v>
      </c>
      <c r="I212" s="290">
        <v>44018101</v>
      </c>
      <c r="J212" s="524" t="s">
        <v>94</v>
      </c>
      <c r="K212" s="340"/>
      <c r="L212" s="292" t="s">
        <v>95</v>
      </c>
      <c r="M212" s="292" t="s">
        <v>95</v>
      </c>
      <c r="N212" s="293"/>
      <c r="O212" s="292" t="s">
        <v>95</v>
      </c>
      <c r="P212" s="292" t="s">
        <v>95</v>
      </c>
      <c r="Q212" s="327"/>
      <c r="R212" s="295" t="s">
        <v>182</v>
      </c>
      <c r="S212" s="296">
        <v>40179</v>
      </c>
      <c r="T212" s="297">
        <f t="shared" si="74"/>
        <v>110</v>
      </c>
      <c r="U212" s="298">
        <f t="shared" si="75"/>
        <v>81.579899999999995</v>
      </c>
      <c r="V212" s="298">
        <f t="shared" si="76"/>
        <v>1.8495999999999999</v>
      </c>
      <c r="W212" s="299">
        <f t="shared" si="77"/>
        <v>3699.2</v>
      </c>
      <c r="X212" s="300">
        <f t="shared" si="78"/>
        <v>44</v>
      </c>
      <c r="Y212" s="301">
        <v>5</v>
      </c>
      <c r="Z212" s="302">
        <v>352</v>
      </c>
      <c r="AA212" s="1043">
        <v>5</v>
      </c>
      <c r="AB212" s="1043">
        <v>5</v>
      </c>
      <c r="AC212" s="304">
        <v>0</v>
      </c>
      <c r="AD212" s="1043">
        <v>5</v>
      </c>
      <c r="AE212" s="469">
        <v>5</v>
      </c>
      <c r="AF212" s="1036" t="s">
        <v>5993</v>
      </c>
      <c r="AG212" s="445"/>
      <c r="AH212" s="445"/>
      <c r="AI212" s="445"/>
      <c r="AJ212" s="1037">
        <v>5</v>
      </c>
      <c r="AK212" s="1036" t="s">
        <v>4707</v>
      </c>
      <c r="AL212" s="445"/>
      <c r="AM212" s="445" t="s">
        <v>4691</v>
      </c>
      <c r="AN212" s="445"/>
      <c r="AO212" s="445" t="s">
        <v>4691</v>
      </c>
      <c r="AP212" s="445"/>
      <c r="AQ212" s="445" t="s">
        <v>4691</v>
      </c>
      <c r="AR212" s="445">
        <v>1</v>
      </c>
      <c r="AS212" s="445">
        <v>5</v>
      </c>
      <c r="AT212" s="445"/>
      <c r="AU212" s="445" t="s">
        <v>4691</v>
      </c>
      <c r="AV212" s="307">
        <f t="shared" si="79"/>
        <v>180</v>
      </c>
      <c r="AW212" s="309">
        <f t="shared" si="80"/>
        <v>126</v>
      </c>
      <c r="AX212" s="309">
        <f t="shared" si="81"/>
        <v>75</v>
      </c>
      <c r="AY212" s="309">
        <f t="shared" si="82"/>
        <v>45</v>
      </c>
      <c r="AZ212" s="1042" t="s">
        <v>7686</v>
      </c>
      <c r="BA212" s="1042" t="s">
        <v>350</v>
      </c>
      <c r="BB212" s="1042" t="s">
        <v>351</v>
      </c>
      <c r="BC212" s="1042" t="s">
        <v>352</v>
      </c>
      <c r="BD212" s="1042" t="s">
        <v>353</v>
      </c>
      <c r="BE212" s="1042" t="s">
        <v>354</v>
      </c>
      <c r="BF212" s="1042" t="s">
        <v>355</v>
      </c>
      <c r="BG212" s="1042"/>
      <c r="BH212" s="1042" t="s">
        <v>356</v>
      </c>
      <c r="BI212" s="1044"/>
    </row>
    <row r="213" spans="1:61" s="314" customFormat="1" ht="19.899999999999999" customHeight="1">
      <c r="A213" s="1026">
        <v>206</v>
      </c>
      <c r="B213" s="285" t="s">
        <v>3384</v>
      </c>
      <c r="C213" s="286" t="s">
        <v>6</v>
      </c>
      <c r="D213" s="307" t="s">
        <v>8</v>
      </c>
      <c r="E213" s="287" t="s">
        <v>357</v>
      </c>
      <c r="F213" s="288" t="s">
        <v>137</v>
      </c>
      <c r="G213" s="289" t="s">
        <v>951</v>
      </c>
      <c r="H213" s="308" t="s">
        <v>358</v>
      </c>
      <c r="I213" s="290">
        <v>44220401</v>
      </c>
      <c r="J213" s="524" t="s">
        <v>94</v>
      </c>
      <c r="K213" s="308"/>
      <c r="L213" s="292" t="s">
        <v>95</v>
      </c>
      <c r="M213" s="292" t="s">
        <v>95</v>
      </c>
      <c r="N213" s="293"/>
      <c r="O213" s="292" t="s">
        <v>95</v>
      </c>
      <c r="P213" s="292" t="s">
        <v>95</v>
      </c>
      <c r="Q213" s="320"/>
      <c r="R213" s="295" t="s">
        <v>359</v>
      </c>
      <c r="S213" s="296">
        <v>41144</v>
      </c>
      <c r="T213" s="297">
        <f t="shared" si="74"/>
        <v>96</v>
      </c>
      <c r="U213" s="298">
        <f t="shared" si="75"/>
        <v>88.802099999999996</v>
      </c>
      <c r="V213" s="298">
        <f t="shared" si="76"/>
        <v>2.2191999999999998</v>
      </c>
      <c r="W213" s="299">
        <f t="shared" si="77"/>
        <v>3170.2857142857142</v>
      </c>
      <c r="X213" s="300">
        <f t="shared" si="78"/>
        <v>40</v>
      </c>
      <c r="Y213" s="301">
        <v>7</v>
      </c>
      <c r="Z213" s="302">
        <v>730</v>
      </c>
      <c r="AA213" s="1043">
        <v>7</v>
      </c>
      <c r="AB213" s="1043">
        <v>7</v>
      </c>
      <c r="AC213" s="304">
        <v>0</v>
      </c>
      <c r="AD213" s="1043">
        <v>7</v>
      </c>
      <c r="AE213" s="469">
        <v>7</v>
      </c>
      <c r="AF213" s="1036" t="s">
        <v>5989</v>
      </c>
      <c r="AG213" s="445"/>
      <c r="AH213" s="445"/>
      <c r="AI213" s="445"/>
      <c r="AJ213" s="1037">
        <v>4</v>
      </c>
      <c r="AK213" s="1036" t="s">
        <v>4706</v>
      </c>
      <c r="AL213" s="445"/>
      <c r="AM213" s="445" t="s">
        <v>4691</v>
      </c>
      <c r="AN213" s="445"/>
      <c r="AO213" s="445" t="s">
        <v>4691</v>
      </c>
      <c r="AP213" s="445"/>
      <c r="AQ213" s="445" t="s">
        <v>4691</v>
      </c>
      <c r="AR213" s="445" t="s">
        <v>4691</v>
      </c>
      <c r="AS213" s="445" t="s">
        <v>4691</v>
      </c>
      <c r="AT213" s="445"/>
      <c r="AU213" s="445" t="s">
        <v>4691</v>
      </c>
      <c r="AV213" s="307">
        <f t="shared" si="79"/>
        <v>252</v>
      </c>
      <c r="AW213" s="309">
        <f t="shared" si="80"/>
        <v>176.39999999999998</v>
      </c>
      <c r="AX213" s="309">
        <f t="shared" si="81"/>
        <v>105</v>
      </c>
      <c r="AY213" s="309">
        <f t="shared" si="82"/>
        <v>63</v>
      </c>
      <c r="AZ213" s="1042" t="s">
        <v>7687</v>
      </c>
      <c r="BA213" s="1042" t="s">
        <v>360</v>
      </c>
      <c r="BB213" s="1042" t="s">
        <v>360</v>
      </c>
      <c r="BC213" s="1042"/>
      <c r="BD213" s="1042"/>
      <c r="BE213" s="1042"/>
      <c r="BF213" s="1042"/>
      <c r="BG213" s="1042"/>
      <c r="BH213" s="1042"/>
      <c r="BI213" s="1044"/>
    </row>
    <row r="214" spans="1:61" s="314" customFormat="1" ht="19.899999999999999" customHeight="1">
      <c r="A214" s="1026">
        <v>207</v>
      </c>
      <c r="B214" s="285" t="s">
        <v>3385</v>
      </c>
      <c r="C214" s="286" t="s">
        <v>6</v>
      </c>
      <c r="D214" s="307" t="s">
        <v>8</v>
      </c>
      <c r="E214" s="287" t="s">
        <v>336</v>
      </c>
      <c r="F214" s="339" t="s">
        <v>1405</v>
      </c>
      <c r="G214" s="289" t="s">
        <v>871</v>
      </c>
      <c r="H214" s="340" t="s">
        <v>1406</v>
      </c>
      <c r="I214" s="290">
        <v>44011271</v>
      </c>
      <c r="J214" s="291" t="s">
        <v>94</v>
      </c>
      <c r="K214" s="340"/>
      <c r="L214" s="643" t="s">
        <v>95</v>
      </c>
      <c r="M214" s="293"/>
      <c r="N214" s="292" t="s">
        <v>95</v>
      </c>
      <c r="O214" s="643" t="s">
        <v>95</v>
      </c>
      <c r="P214" s="643" t="s">
        <v>95</v>
      </c>
      <c r="Q214" s="320"/>
      <c r="R214" s="295" t="s">
        <v>147</v>
      </c>
      <c r="S214" s="296">
        <v>42120</v>
      </c>
      <c r="T214" s="297">
        <f t="shared" si="74"/>
        <v>30</v>
      </c>
      <c r="U214" s="298">
        <f t="shared" si="75"/>
        <v>198.48328999999998</v>
      </c>
      <c r="V214" s="298">
        <f t="shared" si="76"/>
        <v>4.4814999999999996</v>
      </c>
      <c r="W214" s="299">
        <f t="shared" si="77"/>
        <v>6402.142857142856</v>
      </c>
      <c r="X214" s="300">
        <f t="shared" si="78"/>
        <v>44</v>
      </c>
      <c r="Y214" s="648">
        <v>7</v>
      </c>
      <c r="Z214" s="648">
        <v>806</v>
      </c>
      <c r="AA214" s="1043">
        <v>7</v>
      </c>
      <c r="AB214" s="304">
        <v>0</v>
      </c>
      <c r="AC214" s="1043">
        <v>7</v>
      </c>
      <c r="AD214" s="1043">
        <v>7</v>
      </c>
      <c r="AE214" s="469">
        <v>7</v>
      </c>
      <c r="AF214" s="1036" t="s">
        <v>5989</v>
      </c>
      <c r="AG214" s="445" t="s">
        <v>4691</v>
      </c>
      <c r="AH214" s="445" t="s">
        <v>4691</v>
      </c>
      <c r="AI214" s="445" t="s">
        <v>4691</v>
      </c>
      <c r="AJ214" s="1037">
        <v>7</v>
      </c>
      <c r="AK214" s="1036" t="s">
        <v>4703</v>
      </c>
      <c r="AL214" s="445" t="s">
        <v>4691</v>
      </c>
      <c r="AM214" s="445" t="s">
        <v>4691</v>
      </c>
      <c r="AN214" s="445" t="s">
        <v>4691</v>
      </c>
      <c r="AO214" s="445" t="s">
        <v>4691</v>
      </c>
      <c r="AP214" s="445" t="s">
        <v>4691</v>
      </c>
      <c r="AQ214" s="445" t="s">
        <v>4691</v>
      </c>
      <c r="AR214" s="445" t="s">
        <v>4691</v>
      </c>
      <c r="AS214" s="445" t="s">
        <v>4691</v>
      </c>
      <c r="AT214" s="445" t="s">
        <v>4691</v>
      </c>
      <c r="AU214" s="445" t="s">
        <v>4691</v>
      </c>
      <c r="AV214" s="307">
        <f t="shared" si="79"/>
        <v>252</v>
      </c>
      <c r="AW214" s="309">
        <f t="shared" si="80"/>
        <v>176.39999999999998</v>
      </c>
      <c r="AX214" s="309">
        <f t="shared" si="81"/>
        <v>105</v>
      </c>
      <c r="AY214" s="309">
        <f t="shared" si="82"/>
        <v>63</v>
      </c>
      <c r="AZ214" s="1042" t="s">
        <v>7688</v>
      </c>
      <c r="BA214" s="1042"/>
      <c r="BB214" s="1042"/>
      <c r="BC214" s="1042"/>
      <c r="BD214" s="1042"/>
      <c r="BE214" s="1042"/>
      <c r="BF214" s="1042"/>
      <c r="BG214" s="1042"/>
      <c r="BH214" s="1042"/>
      <c r="BI214" s="1044"/>
    </row>
    <row r="215" spans="1:61" s="314" customFormat="1" ht="19.899999999999999" customHeight="1">
      <c r="A215" s="1026">
        <v>208</v>
      </c>
      <c r="B215" s="285" t="s">
        <v>3386</v>
      </c>
      <c r="C215" s="286" t="s">
        <v>6</v>
      </c>
      <c r="D215" s="307" t="s">
        <v>8</v>
      </c>
      <c r="E215" s="287" t="s">
        <v>336</v>
      </c>
      <c r="F215" s="339" t="s">
        <v>1892</v>
      </c>
      <c r="G215" s="289" t="s">
        <v>2062</v>
      </c>
      <c r="H215" s="340" t="s">
        <v>1896</v>
      </c>
      <c r="I215" s="290">
        <v>44011521</v>
      </c>
      <c r="J215" s="291" t="s">
        <v>94</v>
      </c>
      <c r="K215" s="340"/>
      <c r="L215" s="643" t="s">
        <v>95</v>
      </c>
      <c r="M215" s="293"/>
      <c r="N215" s="292" t="s">
        <v>95</v>
      </c>
      <c r="O215" s="643" t="s">
        <v>95</v>
      </c>
      <c r="P215" s="643" t="s">
        <v>95</v>
      </c>
      <c r="Q215" s="320"/>
      <c r="R215" s="295" t="s">
        <v>294</v>
      </c>
      <c r="S215" s="296">
        <v>42395</v>
      </c>
      <c r="T215" s="297">
        <f t="shared" si="74"/>
        <v>4</v>
      </c>
      <c r="U215" s="298">
        <f t="shared" si="75"/>
        <v>391.68060000000003</v>
      </c>
      <c r="V215" s="298">
        <f t="shared" si="76"/>
        <v>8.6734000000000009</v>
      </c>
      <c r="W215" s="299">
        <f t="shared" si="77"/>
        <v>8673.4000000000015</v>
      </c>
      <c r="X215" s="300">
        <f t="shared" si="78"/>
        <v>45</v>
      </c>
      <c r="Y215" s="301">
        <v>10</v>
      </c>
      <c r="Z215" s="302">
        <v>1631</v>
      </c>
      <c r="AA215" s="1043">
        <v>9</v>
      </c>
      <c r="AB215" s="304">
        <v>0</v>
      </c>
      <c r="AC215" s="1043">
        <v>9</v>
      </c>
      <c r="AD215" s="1043">
        <v>9</v>
      </c>
      <c r="AE215" s="469">
        <v>9</v>
      </c>
      <c r="AF215" s="1036" t="s">
        <v>7689</v>
      </c>
      <c r="AG215" s="445">
        <v>1</v>
      </c>
      <c r="AH215" s="445">
        <v>9</v>
      </c>
      <c r="AI215" s="445">
        <v>300</v>
      </c>
      <c r="AJ215" s="1037">
        <v>9</v>
      </c>
      <c r="AK215" s="1036" t="s">
        <v>4752</v>
      </c>
      <c r="AL215" s="445">
        <v>1</v>
      </c>
      <c r="AM215" s="445" t="s">
        <v>4753</v>
      </c>
      <c r="AN215" s="445" t="s">
        <v>4691</v>
      </c>
      <c r="AO215" s="445" t="s">
        <v>4691</v>
      </c>
      <c r="AP215" s="445" t="s">
        <v>4691</v>
      </c>
      <c r="AQ215" s="445" t="s">
        <v>4691</v>
      </c>
      <c r="AR215" s="445">
        <v>1</v>
      </c>
      <c r="AS215" s="445" t="s">
        <v>4709</v>
      </c>
      <c r="AT215" s="445" t="s">
        <v>4691</v>
      </c>
      <c r="AU215" s="445" t="s">
        <v>4691</v>
      </c>
      <c r="AV215" s="307">
        <f t="shared" si="79"/>
        <v>324</v>
      </c>
      <c r="AW215" s="309">
        <f t="shared" si="80"/>
        <v>226.79999999999998</v>
      </c>
      <c r="AX215" s="309">
        <f t="shared" si="81"/>
        <v>135</v>
      </c>
      <c r="AY215" s="309">
        <f t="shared" si="82"/>
        <v>81</v>
      </c>
      <c r="AZ215" s="1042" t="s">
        <v>7690</v>
      </c>
      <c r="BA215" s="1042"/>
      <c r="BB215" s="1042"/>
      <c r="BC215" s="1042"/>
      <c r="BD215" s="1042"/>
      <c r="BE215" s="1042"/>
      <c r="BF215" s="1042"/>
      <c r="BG215" s="1042"/>
      <c r="BH215" s="1042"/>
      <c r="BI215" s="1044"/>
    </row>
    <row r="216" spans="1:61" s="314" customFormat="1" ht="19.899999999999999" customHeight="1">
      <c r="A216" s="1026">
        <v>209</v>
      </c>
      <c r="B216" s="285" t="s">
        <v>3387</v>
      </c>
      <c r="C216" s="286" t="s">
        <v>6</v>
      </c>
      <c r="D216" s="307" t="s">
        <v>8</v>
      </c>
      <c r="E216" s="287" t="s">
        <v>357</v>
      </c>
      <c r="F216" s="329" t="s">
        <v>1292</v>
      </c>
      <c r="G216" s="289" t="s">
        <v>959</v>
      </c>
      <c r="H216" s="340" t="s">
        <v>1924</v>
      </c>
      <c r="I216" s="290">
        <v>44221501</v>
      </c>
      <c r="J216" s="291" t="s">
        <v>94</v>
      </c>
      <c r="K216" s="340"/>
      <c r="L216" s="643" t="s">
        <v>95</v>
      </c>
      <c r="M216" s="292" t="s">
        <v>95</v>
      </c>
      <c r="N216" s="293"/>
      <c r="O216" s="643" t="s">
        <v>95</v>
      </c>
      <c r="P216" s="643" t="s">
        <v>95</v>
      </c>
      <c r="Q216" s="320"/>
      <c r="R216" s="295" t="s">
        <v>294</v>
      </c>
      <c r="S216" s="296">
        <v>41263</v>
      </c>
      <c r="T216" s="297">
        <f t="shared" si="74"/>
        <v>78</v>
      </c>
      <c r="U216" s="298">
        <f t="shared" si="75"/>
        <v>103.07259999999999</v>
      </c>
      <c r="V216" s="298">
        <f t="shared" si="76"/>
        <v>2.9030999999999998</v>
      </c>
      <c r="W216" s="299">
        <f t="shared" si="77"/>
        <v>3628.8749999999995</v>
      </c>
      <c r="X216" s="300">
        <f t="shared" si="78"/>
        <v>36</v>
      </c>
      <c r="Y216" s="301">
        <v>8</v>
      </c>
      <c r="Z216" s="302">
        <v>770</v>
      </c>
      <c r="AA216" s="1043">
        <v>8</v>
      </c>
      <c r="AB216" s="1043">
        <v>8</v>
      </c>
      <c r="AC216" s="304">
        <v>0</v>
      </c>
      <c r="AD216" s="1043">
        <v>8</v>
      </c>
      <c r="AE216" s="469">
        <v>8</v>
      </c>
      <c r="AF216" s="1036" t="s">
        <v>5971</v>
      </c>
      <c r="AG216" s="445" t="s">
        <v>4691</v>
      </c>
      <c r="AH216" s="445" t="s">
        <v>4691</v>
      </c>
      <c r="AI216" s="445" t="s">
        <v>4691</v>
      </c>
      <c r="AJ216" s="1037">
        <v>8</v>
      </c>
      <c r="AK216" s="1036" t="s">
        <v>4705</v>
      </c>
      <c r="AL216" s="445" t="s">
        <v>4691</v>
      </c>
      <c r="AM216" s="445" t="s">
        <v>4691</v>
      </c>
      <c r="AN216" s="445" t="s">
        <v>4691</v>
      </c>
      <c r="AO216" s="445" t="s">
        <v>4691</v>
      </c>
      <c r="AP216" s="445" t="s">
        <v>4691</v>
      </c>
      <c r="AQ216" s="445" t="s">
        <v>4691</v>
      </c>
      <c r="AR216" s="445" t="s">
        <v>4691</v>
      </c>
      <c r="AS216" s="445" t="s">
        <v>4691</v>
      </c>
      <c r="AT216" s="445" t="s">
        <v>4691</v>
      </c>
      <c r="AU216" s="445" t="s">
        <v>4691</v>
      </c>
      <c r="AV216" s="307">
        <f t="shared" si="79"/>
        <v>288</v>
      </c>
      <c r="AW216" s="309">
        <f t="shared" si="80"/>
        <v>201.59999999999997</v>
      </c>
      <c r="AX216" s="309">
        <f t="shared" si="81"/>
        <v>120</v>
      </c>
      <c r="AY216" s="309">
        <f t="shared" si="82"/>
        <v>72</v>
      </c>
      <c r="AZ216" s="1042" t="s">
        <v>7691</v>
      </c>
      <c r="BA216" s="1042" t="s">
        <v>1925</v>
      </c>
      <c r="BB216" s="1042" t="s">
        <v>1926</v>
      </c>
      <c r="BC216" s="1042" t="s">
        <v>1927</v>
      </c>
      <c r="BD216" s="1042" t="s">
        <v>659</v>
      </c>
      <c r="BE216" s="1042"/>
      <c r="BF216" s="1042"/>
      <c r="BG216" s="1042" t="s">
        <v>1928</v>
      </c>
      <c r="BH216" s="1042" t="s">
        <v>1929</v>
      </c>
      <c r="BI216" s="1044" t="s">
        <v>1930</v>
      </c>
    </row>
    <row r="217" spans="1:61" s="314" customFormat="1" ht="19.899999999999999" customHeight="1">
      <c r="A217" s="1026">
        <v>210</v>
      </c>
      <c r="B217" s="285" t="s">
        <v>3388</v>
      </c>
      <c r="C217" s="286" t="s">
        <v>6</v>
      </c>
      <c r="D217" s="307" t="s">
        <v>8</v>
      </c>
      <c r="E217" s="287" t="s">
        <v>357</v>
      </c>
      <c r="F217" s="329" t="s">
        <v>1292</v>
      </c>
      <c r="G217" s="289" t="s">
        <v>1936</v>
      </c>
      <c r="H217" s="340" t="s">
        <v>1999</v>
      </c>
      <c r="I217" s="290">
        <v>44011511</v>
      </c>
      <c r="J217" s="291" t="s">
        <v>94</v>
      </c>
      <c r="K217" s="340"/>
      <c r="L217" s="643" t="s">
        <v>95</v>
      </c>
      <c r="M217" s="292" t="s">
        <v>95</v>
      </c>
      <c r="N217" s="293"/>
      <c r="O217" s="643" t="s">
        <v>95</v>
      </c>
      <c r="P217" s="643" t="s">
        <v>95</v>
      </c>
      <c r="Q217" s="320"/>
      <c r="R217" s="295" t="s">
        <v>147</v>
      </c>
      <c r="S217" s="296">
        <v>42383</v>
      </c>
      <c r="T217" s="297">
        <f t="shared" si="74"/>
        <v>28</v>
      </c>
      <c r="U217" s="298">
        <f t="shared" si="75"/>
        <v>207.01122000000001</v>
      </c>
      <c r="V217" s="298">
        <f t="shared" si="76"/>
        <v>5.1112000000000002</v>
      </c>
      <c r="W217" s="299">
        <f t="shared" si="77"/>
        <v>5679.1111111111113</v>
      </c>
      <c r="X217" s="300">
        <f t="shared" si="78"/>
        <v>40</v>
      </c>
      <c r="Y217" s="324">
        <v>9</v>
      </c>
      <c r="Z217" s="315">
        <v>1345</v>
      </c>
      <c r="AA217" s="1043">
        <v>9</v>
      </c>
      <c r="AB217" s="1043">
        <v>9</v>
      </c>
      <c r="AC217" s="304">
        <v>0</v>
      </c>
      <c r="AD217" s="1043">
        <v>9</v>
      </c>
      <c r="AE217" s="469">
        <v>9</v>
      </c>
      <c r="AF217" s="1036" t="s">
        <v>7692</v>
      </c>
      <c r="AG217" s="445" t="s">
        <v>4691</v>
      </c>
      <c r="AH217" s="445" t="s">
        <v>4691</v>
      </c>
      <c r="AI217" s="445" t="s">
        <v>4691</v>
      </c>
      <c r="AJ217" s="1037">
        <v>9</v>
      </c>
      <c r="AK217" s="1036" t="s">
        <v>4755</v>
      </c>
      <c r="AL217" s="445" t="s">
        <v>4691</v>
      </c>
      <c r="AM217" s="445" t="s">
        <v>4691</v>
      </c>
      <c r="AN217" s="445" t="s">
        <v>4691</v>
      </c>
      <c r="AO217" s="445" t="s">
        <v>4691</v>
      </c>
      <c r="AP217" s="445" t="s">
        <v>4691</v>
      </c>
      <c r="AQ217" s="445" t="s">
        <v>4691</v>
      </c>
      <c r="AR217" s="445">
        <v>1</v>
      </c>
      <c r="AS217" s="445" t="s">
        <v>4709</v>
      </c>
      <c r="AT217" s="445" t="s">
        <v>4691</v>
      </c>
      <c r="AU217" s="445" t="s">
        <v>4691</v>
      </c>
      <c r="AV217" s="307">
        <f t="shared" si="79"/>
        <v>324</v>
      </c>
      <c r="AW217" s="309">
        <f t="shared" si="80"/>
        <v>226.79999999999998</v>
      </c>
      <c r="AX217" s="309">
        <f t="shared" si="81"/>
        <v>135</v>
      </c>
      <c r="AY217" s="309">
        <f t="shared" si="82"/>
        <v>81</v>
      </c>
      <c r="AZ217" s="1042" t="s">
        <v>7693</v>
      </c>
      <c r="BA217" s="1042" t="s">
        <v>1946</v>
      </c>
      <c r="BB217" s="1042"/>
      <c r="BC217" s="1042"/>
      <c r="BD217" s="1042"/>
      <c r="BE217" s="1042"/>
      <c r="BF217" s="1042"/>
      <c r="BG217" s="1042"/>
      <c r="BH217" s="1042"/>
      <c r="BI217" s="1044"/>
    </row>
    <row r="218" spans="1:61" s="314" customFormat="1" ht="19.899999999999999" customHeight="1">
      <c r="A218" s="1026">
        <v>211</v>
      </c>
      <c r="B218" s="285" t="s">
        <v>3389</v>
      </c>
      <c r="C218" s="286" t="s">
        <v>6</v>
      </c>
      <c r="D218" s="307" t="s">
        <v>8</v>
      </c>
      <c r="E218" s="287" t="s">
        <v>339</v>
      </c>
      <c r="F218" s="329" t="s">
        <v>1292</v>
      </c>
      <c r="G218" s="289" t="s">
        <v>914</v>
      </c>
      <c r="H218" s="340" t="s">
        <v>2027</v>
      </c>
      <c r="I218" s="290">
        <v>44010801</v>
      </c>
      <c r="J218" s="291" t="s">
        <v>94</v>
      </c>
      <c r="K218" s="340"/>
      <c r="L218" s="643" t="s">
        <v>95</v>
      </c>
      <c r="M218" s="293"/>
      <c r="N218" s="292" t="s">
        <v>95</v>
      </c>
      <c r="O218" s="643" t="s">
        <v>95</v>
      </c>
      <c r="P218" s="643" t="s">
        <v>95</v>
      </c>
      <c r="Q218" s="320"/>
      <c r="R218" s="295" t="s">
        <v>294</v>
      </c>
      <c r="S218" s="296">
        <v>36161</v>
      </c>
      <c r="T218" s="297">
        <f t="shared" si="74"/>
        <v>89</v>
      </c>
      <c r="U218" s="298">
        <f t="shared" si="75"/>
        <v>93.874200000000002</v>
      </c>
      <c r="V218" s="298">
        <f t="shared" si="76"/>
        <v>2.3077000000000001</v>
      </c>
      <c r="W218" s="299">
        <f t="shared" si="77"/>
        <v>11538.5</v>
      </c>
      <c r="X218" s="300">
        <f t="shared" si="78"/>
        <v>41</v>
      </c>
      <c r="Y218" s="301">
        <v>2</v>
      </c>
      <c r="Z218" s="302">
        <v>445</v>
      </c>
      <c r="AA218" s="1043">
        <v>2</v>
      </c>
      <c r="AB218" s="304">
        <v>0</v>
      </c>
      <c r="AC218" s="1043">
        <v>2</v>
      </c>
      <c r="AD218" s="1043">
        <v>2</v>
      </c>
      <c r="AE218" s="469">
        <v>2</v>
      </c>
      <c r="AF218" s="1036" t="s">
        <v>5990</v>
      </c>
      <c r="AG218" s="445" t="s">
        <v>4691</v>
      </c>
      <c r="AH218" s="445" t="s">
        <v>4691</v>
      </c>
      <c r="AI218" s="445" t="s">
        <v>4691</v>
      </c>
      <c r="AJ218" s="1037">
        <v>2</v>
      </c>
      <c r="AK218" s="1036" t="s">
        <v>4735</v>
      </c>
      <c r="AL218" s="445" t="s">
        <v>4691</v>
      </c>
      <c r="AM218" s="445" t="s">
        <v>4691</v>
      </c>
      <c r="AN218" s="445" t="s">
        <v>4691</v>
      </c>
      <c r="AO218" s="445" t="s">
        <v>4691</v>
      </c>
      <c r="AP218" s="445" t="s">
        <v>4691</v>
      </c>
      <c r="AQ218" s="445" t="s">
        <v>4691</v>
      </c>
      <c r="AR218" s="445" t="s">
        <v>4691</v>
      </c>
      <c r="AS218" s="445" t="s">
        <v>4691</v>
      </c>
      <c r="AT218" s="445" t="s">
        <v>4691</v>
      </c>
      <c r="AU218" s="445" t="s">
        <v>4691</v>
      </c>
      <c r="AV218" s="307">
        <f t="shared" si="79"/>
        <v>72</v>
      </c>
      <c r="AW218" s="309">
        <f t="shared" si="80"/>
        <v>50.399999999999991</v>
      </c>
      <c r="AX218" s="309">
        <f t="shared" si="81"/>
        <v>30</v>
      </c>
      <c r="AY218" s="309">
        <f t="shared" si="82"/>
        <v>18</v>
      </c>
      <c r="AZ218" s="1042" t="s">
        <v>7694</v>
      </c>
      <c r="BA218" s="1042" t="s">
        <v>2019</v>
      </c>
      <c r="BB218" s="1042" t="s">
        <v>5979</v>
      </c>
      <c r="BC218" s="1042" t="s">
        <v>2020</v>
      </c>
      <c r="BD218" s="1042" t="s">
        <v>659</v>
      </c>
      <c r="BE218" s="1042"/>
      <c r="BF218" s="1042"/>
      <c r="BG218" s="1042" t="s">
        <v>2021</v>
      </c>
      <c r="BH218" s="1042" t="s">
        <v>2022</v>
      </c>
      <c r="BI218" s="1044" t="s">
        <v>1351</v>
      </c>
    </row>
    <row r="219" spans="1:61" s="314" customFormat="1" ht="19.899999999999999" customHeight="1">
      <c r="A219" s="1026">
        <v>212</v>
      </c>
      <c r="B219" s="285" t="s">
        <v>3390</v>
      </c>
      <c r="C219" s="286" t="s">
        <v>6</v>
      </c>
      <c r="D219" s="307" t="s">
        <v>8</v>
      </c>
      <c r="E219" s="287" t="s">
        <v>336</v>
      </c>
      <c r="F219" s="359" t="s">
        <v>2101</v>
      </c>
      <c r="G219" s="289" t="s">
        <v>2090</v>
      </c>
      <c r="H219" s="340" t="s">
        <v>4388</v>
      </c>
      <c r="I219" s="290">
        <v>44011621</v>
      </c>
      <c r="J219" s="291" t="s">
        <v>94</v>
      </c>
      <c r="K219" s="340"/>
      <c r="L219" s="643" t="s">
        <v>95</v>
      </c>
      <c r="M219" s="292" t="s">
        <v>95</v>
      </c>
      <c r="N219" s="293"/>
      <c r="O219" s="643" t="s">
        <v>95</v>
      </c>
      <c r="P219" s="643" t="s">
        <v>95</v>
      </c>
      <c r="Q219" s="320"/>
      <c r="R219" s="295" t="s">
        <v>294</v>
      </c>
      <c r="S219" s="296">
        <v>42424</v>
      </c>
      <c r="T219" s="297">
        <f t="shared" si="74"/>
        <v>38</v>
      </c>
      <c r="U219" s="298">
        <f t="shared" si="75"/>
        <v>174.8409</v>
      </c>
      <c r="V219" s="298">
        <f t="shared" si="76"/>
        <v>5.0833000000000004</v>
      </c>
      <c r="W219" s="299">
        <f t="shared" si="77"/>
        <v>4236.0833333333339</v>
      </c>
      <c r="X219" s="300">
        <f t="shared" si="78"/>
        <v>34</v>
      </c>
      <c r="Y219" s="301">
        <v>12</v>
      </c>
      <c r="Z219" s="302">
        <v>1061</v>
      </c>
      <c r="AA219" s="1043">
        <v>12</v>
      </c>
      <c r="AB219" s="1043">
        <v>12</v>
      </c>
      <c r="AC219" s="304">
        <v>0</v>
      </c>
      <c r="AD219" s="1043">
        <v>12</v>
      </c>
      <c r="AE219" s="469">
        <v>12</v>
      </c>
      <c r="AF219" s="1036" t="s">
        <v>6514</v>
      </c>
      <c r="AG219" s="445" t="s">
        <v>4691</v>
      </c>
      <c r="AH219" s="445" t="s">
        <v>4691</v>
      </c>
      <c r="AI219" s="445" t="s">
        <v>4691</v>
      </c>
      <c r="AJ219" s="1037">
        <v>12</v>
      </c>
      <c r="AK219" s="1036" t="s">
        <v>4756</v>
      </c>
      <c r="AL219" s="445" t="s">
        <v>4691</v>
      </c>
      <c r="AM219" s="445" t="s">
        <v>4691</v>
      </c>
      <c r="AN219" s="445" t="s">
        <v>4691</v>
      </c>
      <c r="AO219" s="445" t="s">
        <v>4691</v>
      </c>
      <c r="AP219" s="445" t="s">
        <v>4691</v>
      </c>
      <c r="AQ219" s="445" t="s">
        <v>4691</v>
      </c>
      <c r="AR219" s="445">
        <v>1</v>
      </c>
      <c r="AS219" s="445" t="s">
        <v>4709</v>
      </c>
      <c r="AT219" s="445" t="s">
        <v>4691</v>
      </c>
      <c r="AU219" s="445" t="s">
        <v>4691</v>
      </c>
      <c r="AV219" s="307">
        <f t="shared" si="79"/>
        <v>432</v>
      </c>
      <c r="AW219" s="309">
        <f t="shared" si="80"/>
        <v>302.39999999999998</v>
      </c>
      <c r="AX219" s="309">
        <f t="shared" si="81"/>
        <v>180</v>
      </c>
      <c r="AY219" s="309">
        <f t="shared" si="82"/>
        <v>107.99999999999999</v>
      </c>
      <c r="AZ219" s="1042" t="s">
        <v>7695</v>
      </c>
      <c r="BA219" s="1042" t="s">
        <v>2102</v>
      </c>
      <c r="BB219" s="1042" t="s">
        <v>1799</v>
      </c>
      <c r="BC219" s="1042" t="s">
        <v>2103</v>
      </c>
      <c r="BD219" s="1042" t="s">
        <v>2104</v>
      </c>
      <c r="BE219" s="1042" t="s">
        <v>2105</v>
      </c>
      <c r="BF219" s="1042" t="s">
        <v>2106</v>
      </c>
      <c r="BG219" s="1042" t="s">
        <v>2107</v>
      </c>
      <c r="BH219" s="1042" t="s">
        <v>2108</v>
      </c>
      <c r="BI219" s="1044" t="s">
        <v>2109</v>
      </c>
    </row>
    <row r="220" spans="1:61" s="314" customFormat="1" ht="19.899999999999999" customHeight="1">
      <c r="A220" s="1026">
        <v>213</v>
      </c>
      <c r="B220" s="285" t="s">
        <v>3391</v>
      </c>
      <c r="C220" s="286" t="s">
        <v>6</v>
      </c>
      <c r="D220" s="307" t="s">
        <v>8</v>
      </c>
      <c r="E220" s="287" t="s">
        <v>357</v>
      </c>
      <c r="F220" s="359" t="s">
        <v>2110</v>
      </c>
      <c r="G220" s="289" t="s">
        <v>1066</v>
      </c>
      <c r="H220" s="340" t="s">
        <v>4389</v>
      </c>
      <c r="I220" s="290">
        <v>44011211</v>
      </c>
      <c r="J220" s="291" t="s">
        <v>94</v>
      </c>
      <c r="K220" s="340"/>
      <c r="L220" s="643" t="s">
        <v>95</v>
      </c>
      <c r="M220" s="293"/>
      <c r="N220" s="292" t="s">
        <v>95</v>
      </c>
      <c r="O220" s="643" t="s">
        <v>95</v>
      </c>
      <c r="P220" s="643" t="s">
        <v>95</v>
      </c>
      <c r="Q220" s="320"/>
      <c r="R220" s="295" t="s">
        <v>294</v>
      </c>
      <c r="S220" s="296">
        <v>42369</v>
      </c>
      <c r="T220" s="297">
        <f t="shared" si="74"/>
        <v>99</v>
      </c>
      <c r="U220" s="298">
        <f t="shared" si="75"/>
        <v>87.418899999999994</v>
      </c>
      <c r="V220" s="298">
        <f t="shared" si="76"/>
        <v>2.4287000000000001</v>
      </c>
      <c r="W220" s="299">
        <f t="shared" si="77"/>
        <v>3469.5714285714284</v>
      </c>
      <c r="X220" s="300">
        <f t="shared" si="78"/>
        <v>36</v>
      </c>
      <c r="Y220" s="301">
        <v>7</v>
      </c>
      <c r="Z220" s="302">
        <v>557</v>
      </c>
      <c r="AA220" s="1043">
        <v>7</v>
      </c>
      <c r="AB220" s="304">
        <v>0</v>
      </c>
      <c r="AC220" s="1043">
        <v>7</v>
      </c>
      <c r="AD220" s="1043">
        <v>7</v>
      </c>
      <c r="AE220" s="469">
        <v>7</v>
      </c>
      <c r="AF220" s="1036" t="s">
        <v>5989</v>
      </c>
      <c r="AG220" s="445" t="s">
        <v>4691</v>
      </c>
      <c r="AH220" s="445" t="s">
        <v>4691</v>
      </c>
      <c r="AI220" s="445" t="s">
        <v>4691</v>
      </c>
      <c r="AJ220" s="1037">
        <v>7</v>
      </c>
      <c r="AK220" s="1036" t="s">
        <v>4703</v>
      </c>
      <c r="AL220" s="445" t="s">
        <v>4691</v>
      </c>
      <c r="AM220" s="445" t="s">
        <v>4691</v>
      </c>
      <c r="AN220" s="445" t="s">
        <v>4691</v>
      </c>
      <c r="AO220" s="445" t="s">
        <v>4691</v>
      </c>
      <c r="AP220" s="445" t="s">
        <v>4691</v>
      </c>
      <c r="AQ220" s="445" t="s">
        <v>4691</v>
      </c>
      <c r="AR220" s="445" t="s">
        <v>4691</v>
      </c>
      <c r="AS220" s="445" t="s">
        <v>4691</v>
      </c>
      <c r="AT220" s="445" t="s">
        <v>4691</v>
      </c>
      <c r="AU220" s="445" t="s">
        <v>4691</v>
      </c>
      <c r="AV220" s="307">
        <f t="shared" si="79"/>
        <v>252</v>
      </c>
      <c r="AW220" s="309">
        <f t="shared" si="80"/>
        <v>176.39999999999998</v>
      </c>
      <c r="AX220" s="309">
        <f t="shared" si="81"/>
        <v>105</v>
      </c>
      <c r="AY220" s="309">
        <f t="shared" si="82"/>
        <v>63</v>
      </c>
      <c r="AZ220" s="1042" t="s">
        <v>7696</v>
      </c>
      <c r="BA220" s="1042" t="s">
        <v>2111</v>
      </c>
      <c r="BB220" s="1042" t="s">
        <v>2112</v>
      </c>
      <c r="BC220" s="1042" t="s">
        <v>2113</v>
      </c>
      <c r="BD220" s="1042"/>
      <c r="BE220" s="1042" t="s">
        <v>2114</v>
      </c>
      <c r="BF220" s="1042" t="s">
        <v>2115</v>
      </c>
      <c r="BG220" s="1042" t="s">
        <v>2116</v>
      </c>
      <c r="BH220" s="1042" t="s">
        <v>2117</v>
      </c>
      <c r="BI220" s="1044" t="s">
        <v>2118</v>
      </c>
    </row>
    <row r="221" spans="1:61" s="314" customFormat="1" ht="19.899999999999999" customHeight="1">
      <c r="A221" s="1026">
        <v>214</v>
      </c>
      <c r="B221" s="285" t="s">
        <v>3392</v>
      </c>
      <c r="C221" s="359" t="s">
        <v>2488</v>
      </c>
      <c r="D221" s="359" t="s">
        <v>2248</v>
      </c>
      <c r="E221" s="287" t="s">
        <v>5912</v>
      </c>
      <c r="F221" s="329" t="s">
        <v>1292</v>
      </c>
      <c r="G221" s="289" t="s">
        <v>1905</v>
      </c>
      <c r="H221" s="340" t="s">
        <v>1905</v>
      </c>
      <c r="I221" s="290">
        <v>44011451</v>
      </c>
      <c r="J221" s="291" t="s">
        <v>94</v>
      </c>
      <c r="K221" s="340"/>
      <c r="L221" s="643" t="s">
        <v>95</v>
      </c>
      <c r="M221" s="292" t="s">
        <v>95</v>
      </c>
      <c r="N221" s="293"/>
      <c r="O221" s="643" t="s">
        <v>95</v>
      </c>
      <c r="P221" s="643" t="s">
        <v>95</v>
      </c>
      <c r="Q221" s="320"/>
      <c r="R221" s="295" t="s">
        <v>334</v>
      </c>
      <c r="S221" s="296">
        <v>42339</v>
      </c>
      <c r="T221" s="297">
        <f t="shared" si="74"/>
        <v>194</v>
      </c>
      <c r="U221" s="298">
        <f t="shared" si="75"/>
        <v>37.67924</v>
      </c>
      <c r="V221" s="298">
        <f t="shared" si="76"/>
        <v>1.0811999999999999</v>
      </c>
      <c r="W221" s="299">
        <f t="shared" si="77"/>
        <v>1802</v>
      </c>
      <c r="X221" s="300">
        <f t="shared" si="78"/>
        <v>35</v>
      </c>
      <c r="Y221" s="301">
        <v>6</v>
      </c>
      <c r="Z221" s="302">
        <v>571</v>
      </c>
      <c r="AA221" s="1043">
        <v>6</v>
      </c>
      <c r="AB221" s="1043">
        <v>6</v>
      </c>
      <c r="AC221" s="304">
        <v>0</v>
      </c>
      <c r="AD221" s="1043">
        <v>6</v>
      </c>
      <c r="AE221" s="469">
        <v>6</v>
      </c>
      <c r="AF221" s="1036" t="s">
        <v>5994</v>
      </c>
      <c r="AG221" s="445" t="s">
        <v>4691</v>
      </c>
      <c r="AH221" s="445" t="s">
        <v>4691</v>
      </c>
      <c r="AI221" s="445" t="s">
        <v>4691</v>
      </c>
      <c r="AJ221" s="1037">
        <v>6</v>
      </c>
      <c r="AK221" s="1036" t="s">
        <v>4694</v>
      </c>
      <c r="AL221" s="445" t="s">
        <v>4691</v>
      </c>
      <c r="AM221" s="445" t="s">
        <v>4691</v>
      </c>
      <c r="AN221" s="445" t="s">
        <v>4691</v>
      </c>
      <c r="AO221" s="445" t="s">
        <v>4691</v>
      </c>
      <c r="AP221" s="445" t="s">
        <v>4691</v>
      </c>
      <c r="AQ221" s="445" t="s">
        <v>4691</v>
      </c>
      <c r="AR221" s="445" t="s">
        <v>4691</v>
      </c>
      <c r="AS221" s="445" t="s">
        <v>4691</v>
      </c>
      <c r="AT221" s="445" t="s">
        <v>4691</v>
      </c>
      <c r="AU221" s="445" t="s">
        <v>4691</v>
      </c>
      <c r="AV221" s="307">
        <f t="shared" si="79"/>
        <v>216</v>
      </c>
      <c r="AW221" s="309">
        <f t="shared" si="80"/>
        <v>151.19999999999999</v>
      </c>
      <c r="AX221" s="309">
        <f t="shared" si="81"/>
        <v>90</v>
      </c>
      <c r="AY221" s="309">
        <f t="shared" si="82"/>
        <v>53.999999999999993</v>
      </c>
      <c r="AZ221" s="1042" t="s">
        <v>7697</v>
      </c>
      <c r="BA221" s="1042"/>
      <c r="BB221" s="1042"/>
      <c r="BC221" s="1042"/>
      <c r="BD221" s="1042"/>
      <c r="BE221" s="1042"/>
      <c r="BF221" s="1042"/>
      <c r="BG221" s="1042"/>
      <c r="BH221" s="1042"/>
      <c r="BI221" s="1044"/>
    </row>
    <row r="222" spans="1:61" s="314" customFormat="1" ht="19.899999999999999" customHeight="1">
      <c r="A222" s="1026">
        <v>215</v>
      </c>
      <c r="B222" s="285" t="s">
        <v>3393</v>
      </c>
      <c r="C222" s="286" t="s">
        <v>6</v>
      </c>
      <c r="D222" s="307" t="s">
        <v>8</v>
      </c>
      <c r="E222" s="287" t="s">
        <v>339</v>
      </c>
      <c r="F222" s="359" t="s">
        <v>2149</v>
      </c>
      <c r="G222" s="289" t="s">
        <v>899</v>
      </c>
      <c r="H222" s="340" t="s">
        <v>4390</v>
      </c>
      <c r="I222" s="290">
        <v>44011301</v>
      </c>
      <c r="J222" s="291" t="s">
        <v>94</v>
      </c>
      <c r="K222" s="340"/>
      <c r="L222" s="643" t="s">
        <v>95</v>
      </c>
      <c r="M222" s="293"/>
      <c r="N222" s="292" t="s">
        <v>95</v>
      </c>
      <c r="O222" s="643" t="s">
        <v>95</v>
      </c>
      <c r="P222" s="643" t="s">
        <v>95</v>
      </c>
      <c r="Q222" s="320"/>
      <c r="R222" s="295" t="s">
        <v>147</v>
      </c>
      <c r="S222" s="296">
        <v>42126</v>
      </c>
      <c r="T222" s="297">
        <f t="shared" si="74"/>
        <v>36</v>
      </c>
      <c r="U222" s="298">
        <f t="shared" si="75"/>
        <v>183.43933999999999</v>
      </c>
      <c r="V222" s="298">
        <f t="shared" si="76"/>
        <v>4.3266999999999998</v>
      </c>
      <c r="W222" s="299">
        <f t="shared" si="77"/>
        <v>7211.166666666667</v>
      </c>
      <c r="X222" s="300">
        <f t="shared" si="78"/>
        <v>42</v>
      </c>
      <c r="Y222" s="301">
        <v>6</v>
      </c>
      <c r="Z222" s="302">
        <v>719</v>
      </c>
      <c r="AA222" s="1043">
        <v>6</v>
      </c>
      <c r="AB222" s="304">
        <v>0</v>
      </c>
      <c r="AC222" s="1043">
        <v>6</v>
      </c>
      <c r="AD222" s="1043">
        <v>6</v>
      </c>
      <c r="AE222" s="469">
        <v>6</v>
      </c>
      <c r="AF222" s="1036" t="s">
        <v>5994</v>
      </c>
      <c r="AG222" s="445" t="s">
        <v>4691</v>
      </c>
      <c r="AH222" s="445" t="s">
        <v>4691</v>
      </c>
      <c r="AI222" s="445" t="s">
        <v>4691</v>
      </c>
      <c r="AJ222" s="1037">
        <v>6</v>
      </c>
      <c r="AK222" s="1036" t="s">
        <v>4694</v>
      </c>
      <c r="AL222" s="445" t="s">
        <v>4691</v>
      </c>
      <c r="AM222" s="445" t="s">
        <v>4691</v>
      </c>
      <c r="AN222" s="445" t="s">
        <v>4691</v>
      </c>
      <c r="AO222" s="445" t="s">
        <v>4691</v>
      </c>
      <c r="AP222" s="445" t="s">
        <v>4691</v>
      </c>
      <c r="AQ222" s="445" t="s">
        <v>4691</v>
      </c>
      <c r="AR222" s="445" t="s">
        <v>4691</v>
      </c>
      <c r="AS222" s="445" t="s">
        <v>4691</v>
      </c>
      <c r="AT222" s="445" t="s">
        <v>4691</v>
      </c>
      <c r="AU222" s="445" t="s">
        <v>4691</v>
      </c>
      <c r="AV222" s="307">
        <f t="shared" si="79"/>
        <v>216</v>
      </c>
      <c r="AW222" s="309">
        <f t="shared" si="80"/>
        <v>151.19999999999999</v>
      </c>
      <c r="AX222" s="309">
        <f t="shared" si="81"/>
        <v>90</v>
      </c>
      <c r="AY222" s="309">
        <f t="shared" si="82"/>
        <v>53.999999999999993</v>
      </c>
      <c r="AZ222" s="1042" t="s">
        <v>7698</v>
      </c>
      <c r="BA222" s="1042" t="s">
        <v>2150</v>
      </c>
      <c r="BB222" s="1042" t="s">
        <v>2151</v>
      </c>
      <c r="BC222" s="1042" t="s">
        <v>2152</v>
      </c>
      <c r="BD222" s="1042" t="s">
        <v>2153</v>
      </c>
      <c r="BE222" s="1042" t="s">
        <v>2154</v>
      </c>
      <c r="BF222" s="1042" t="s">
        <v>2155</v>
      </c>
      <c r="BG222" s="1042" t="s">
        <v>2021</v>
      </c>
      <c r="BH222" s="1042" t="s">
        <v>2125</v>
      </c>
      <c r="BI222" s="1044" t="s">
        <v>2156</v>
      </c>
    </row>
    <row r="223" spans="1:61" s="350" customFormat="1" ht="19.899999999999999" customHeight="1">
      <c r="A223" s="1026">
        <v>216</v>
      </c>
      <c r="B223" s="285" t="s">
        <v>3394</v>
      </c>
      <c r="C223" s="286" t="s">
        <v>6</v>
      </c>
      <c r="D223" s="307" t="s">
        <v>8</v>
      </c>
      <c r="E223" s="287" t="s">
        <v>339</v>
      </c>
      <c r="F223" s="329" t="s">
        <v>1292</v>
      </c>
      <c r="G223" s="289" t="s">
        <v>2233</v>
      </c>
      <c r="H223" s="340" t="s">
        <v>2233</v>
      </c>
      <c r="I223" s="290">
        <v>44011681</v>
      </c>
      <c r="J223" s="291" t="s">
        <v>94</v>
      </c>
      <c r="K223" s="340"/>
      <c r="L223" s="643" t="s">
        <v>95</v>
      </c>
      <c r="M223" s="293"/>
      <c r="N223" s="292" t="s">
        <v>95</v>
      </c>
      <c r="O223" s="643" t="s">
        <v>95</v>
      </c>
      <c r="P223" s="643" t="s">
        <v>95</v>
      </c>
      <c r="Q223" s="320"/>
      <c r="R223" s="295" t="s">
        <v>158</v>
      </c>
      <c r="S223" s="296">
        <v>42490</v>
      </c>
      <c r="T223" s="297">
        <f t="shared" si="74"/>
        <v>61</v>
      </c>
      <c r="U223" s="298">
        <f t="shared" si="75"/>
        <v>127.97450000000001</v>
      </c>
      <c r="V223" s="298">
        <f t="shared" si="76"/>
        <v>3.6333000000000002</v>
      </c>
      <c r="W223" s="299">
        <f t="shared" si="77"/>
        <v>4541.625</v>
      </c>
      <c r="X223" s="300">
        <f t="shared" si="78"/>
        <v>35</v>
      </c>
      <c r="Y223" s="301">
        <v>8</v>
      </c>
      <c r="Z223" s="301">
        <v>800</v>
      </c>
      <c r="AA223" s="1043">
        <v>8</v>
      </c>
      <c r="AB223" s="304">
        <v>0</v>
      </c>
      <c r="AC223" s="1043">
        <v>8</v>
      </c>
      <c r="AD223" s="1043">
        <v>8</v>
      </c>
      <c r="AE223" s="469">
        <v>8</v>
      </c>
      <c r="AF223" s="1036" t="s">
        <v>5971</v>
      </c>
      <c r="AG223" s="445" t="s">
        <v>4691</v>
      </c>
      <c r="AH223" s="445" t="s">
        <v>4691</v>
      </c>
      <c r="AI223" s="445" t="s">
        <v>4691</v>
      </c>
      <c r="AJ223" s="1037">
        <v>6</v>
      </c>
      <c r="AK223" s="1036" t="s">
        <v>4694</v>
      </c>
      <c r="AL223" s="445" t="s">
        <v>4691</v>
      </c>
      <c r="AM223" s="445" t="s">
        <v>4691</v>
      </c>
      <c r="AN223" s="445" t="s">
        <v>4691</v>
      </c>
      <c r="AO223" s="445" t="s">
        <v>4691</v>
      </c>
      <c r="AP223" s="445" t="s">
        <v>4691</v>
      </c>
      <c r="AQ223" s="445" t="s">
        <v>4691</v>
      </c>
      <c r="AR223" s="445">
        <v>1</v>
      </c>
      <c r="AS223" s="445">
        <v>6</v>
      </c>
      <c r="AT223" s="445" t="s">
        <v>4691</v>
      </c>
      <c r="AU223" s="445" t="s">
        <v>4691</v>
      </c>
      <c r="AV223" s="307">
        <f t="shared" si="79"/>
        <v>288</v>
      </c>
      <c r="AW223" s="309">
        <f t="shared" si="80"/>
        <v>201.59999999999997</v>
      </c>
      <c r="AX223" s="309">
        <f t="shared" si="81"/>
        <v>120</v>
      </c>
      <c r="AY223" s="309">
        <f t="shared" si="82"/>
        <v>72</v>
      </c>
      <c r="AZ223" s="1042" t="s">
        <v>7699</v>
      </c>
      <c r="BA223" s="1042"/>
      <c r="BB223" s="1042"/>
      <c r="BC223" s="1042"/>
      <c r="BD223" s="1042"/>
      <c r="BE223" s="1042"/>
      <c r="BF223" s="1042"/>
      <c r="BG223" s="1042"/>
      <c r="BH223" s="1042"/>
      <c r="BI223" s="1044"/>
    </row>
    <row r="224" spans="1:61" s="652" customFormat="1" ht="20.100000000000001" customHeight="1">
      <c r="A224" s="1026">
        <v>217</v>
      </c>
      <c r="B224" s="285" t="s">
        <v>3395</v>
      </c>
      <c r="C224" s="595" t="s">
        <v>6</v>
      </c>
      <c r="D224" s="596" t="s">
        <v>8</v>
      </c>
      <c r="E224" s="287" t="s">
        <v>357</v>
      </c>
      <c r="F224" s="484" t="s">
        <v>2687</v>
      </c>
      <c r="G224" s="289" t="s">
        <v>1007</v>
      </c>
      <c r="H224" s="340" t="s">
        <v>4391</v>
      </c>
      <c r="I224" s="290">
        <v>44011201</v>
      </c>
      <c r="J224" s="291" t="s">
        <v>94</v>
      </c>
      <c r="K224" s="340"/>
      <c r="L224" s="292" t="s">
        <v>95</v>
      </c>
      <c r="M224" s="293"/>
      <c r="N224" s="292" t="s">
        <v>95</v>
      </c>
      <c r="O224" s="292" t="s">
        <v>95</v>
      </c>
      <c r="P224" s="292" t="s">
        <v>95</v>
      </c>
      <c r="Q224" s="532"/>
      <c r="R224" s="295" t="s">
        <v>294</v>
      </c>
      <c r="S224" s="296">
        <v>42039</v>
      </c>
      <c r="T224" s="297">
        <f t="shared" si="74"/>
        <v>98</v>
      </c>
      <c r="U224" s="298">
        <f t="shared" si="75"/>
        <v>87.491399999999999</v>
      </c>
      <c r="V224" s="298">
        <f t="shared" si="76"/>
        <v>2.3826999999999998</v>
      </c>
      <c r="W224" s="299">
        <f t="shared" si="77"/>
        <v>4765.3999999999996</v>
      </c>
      <c r="X224" s="300">
        <f t="shared" si="78"/>
        <v>37</v>
      </c>
      <c r="Y224" s="301">
        <v>5</v>
      </c>
      <c r="Z224" s="301">
        <v>445</v>
      </c>
      <c r="AA224" s="1043">
        <v>5</v>
      </c>
      <c r="AB224" s="304">
        <v>0</v>
      </c>
      <c r="AC224" s="1043">
        <v>5</v>
      </c>
      <c r="AD224" s="1043">
        <v>5</v>
      </c>
      <c r="AE224" s="469">
        <v>5</v>
      </c>
      <c r="AF224" s="1036" t="s">
        <v>5993</v>
      </c>
      <c r="AG224" s="445" t="s">
        <v>4691</v>
      </c>
      <c r="AH224" s="445" t="s">
        <v>4691</v>
      </c>
      <c r="AI224" s="445" t="s">
        <v>4691</v>
      </c>
      <c r="AJ224" s="1037">
        <v>5</v>
      </c>
      <c r="AK224" s="1036" t="s">
        <v>4707</v>
      </c>
      <c r="AL224" s="445" t="s">
        <v>4691</v>
      </c>
      <c r="AM224" s="445" t="s">
        <v>4691</v>
      </c>
      <c r="AN224" s="445" t="s">
        <v>4691</v>
      </c>
      <c r="AO224" s="445" t="s">
        <v>4691</v>
      </c>
      <c r="AP224" s="445" t="s">
        <v>4691</v>
      </c>
      <c r="AQ224" s="445" t="s">
        <v>4691</v>
      </c>
      <c r="AR224" s="445" t="s">
        <v>4691</v>
      </c>
      <c r="AS224" s="445" t="s">
        <v>4691</v>
      </c>
      <c r="AT224" s="445" t="s">
        <v>4691</v>
      </c>
      <c r="AU224" s="445" t="s">
        <v>4691</v>
      </c>
      <c r="AV224" s="307">
        <f t="shared" si="79"/>
        <v>180</v>
      </c>
      <c r="AW224" s="309">
        <f t="shared" si="80"/>
        <v>126</v>
      </c>
      <c r="AX224" s="309">
        <f t="shared" si="81"/>
        <v>75</v>
      </c>
      <c r="AY224" s="309">
        <f t="shared" si="82"/>
        <v>45</v>
      </c>
      <c r="AZ224" s="1042" t="s">
        <v>7700</v>
      </c>
      <c r="BA224" s="1042" t="s">
        <v>2688</v>
      </c>
      <c r="BB224" s="1042" t="s">
        <v>2689</v>
      </c>
      <c r="BC224" s="1042" t="s">
        <v>2690</v>
      </c>
      <c r="BD224" s="1042" t="s">
        <v>2691</v>
      </c>
      <c r="BE224" s="1042"/>
      <c r="BF224" s="1042"/>
      <c r="BG224" s="1042" t="s">
        <v>2692</v>
      </c>
      <c r="BH224" s="1042" t="s">
        <v>2693</v>
      </c>
      <c r="BI224" s="1044" t="s">
        <v>2694</v>
      </c>
    </row>
    <row r="225" spans="1:61" s="350" customFormat="1" ht="19.899999999999999" customHeight="1">
      <c r="A225" s="1026">
        <v>218</v>
      </c>
      <c r="B225" s="285" t="s">
        <v>3396</v>
      </c>
      <c r="C225" s="595" t="s">
        <v>6</v>
      </c>
      <c r="D225" s="596" t="s">
        <v>8</v>
      </c>
      <c r="E225" s="287" t="s">
        <v>5911</v>
      </c>
      <c r="F225" s="484" t="s">
        <v>2695</v>
      </c>
      <c r="G225" s="289" t="s">
        <v>1122</v>
      </c>
      <c r="H225" s="340" t="s">
        <v>4392</v>
      </c>
      <c r="I225" s="290">
        <v>44011431</v>
      </c>
      <c r="J225" s="291" t="s">
        <v>94</v>
      </c>
      <c r="K225" s="340"/>
      <c r="L225" s="357" t="s">
        <v>565</v>
      </c>
      <c r="M225" s="292" t="s">
        <v>95</v>
      </c>
      <c r="N225" s="293"/>
      <c r="O225" s="357" t="s">
        <v>565</v>
      </c>
      <c r="P225" s="357" t="s">
        <v>565</v>
      </c>
      <c r="Q225" s="532"/>
      <c r="R225" s="295" t="s">
        <v>294</v>
      </c>
      <c r="S225" s="296">
        <v>42273</v>
      </c>
      <c r="T225" s="297">
        <f t="shared" si="74"/>
        <v>164</v>
      </c>
      <c r="U225" s="298">
        <f t="shared" si="75"/>
        <v>49.358899999999998</v>
      </c>
      <c r="V225" s="298">
        <f t="shared" si="76"/>
        <v>1.3733</v>
      </c>
      <c r="W225" s="299">
        <f t="shared" si="77"/>
        <v>3433.25</v>
      </c>
      <c r="X225" s="300">
        <f t="shared" si="78"/>
        <v>36</v>
      </c>
      <c r="Y225" s="301">
        <v>4</v>
      </c>
      <c r="Z225" s="301">
        <v>571</v>
      </c>
      <c r="AA225" s="1043">
        <v>4</v>
      </c>
      <c r="AB225" s="1043">
        <v>4</v>
      </c>
      <c r="AC225" s="304">
        <v>0</v>
      </c>
      <c r="AD225" s="1043">
        <v>4</v>
      </c>
      <c r="AE225" s="469">
        <v>4</v>
      </c>
      <c r="AF225" s="1036" t="s">
        <v>7585</v>
      </c>
      <c r="AG225" s="445" t="s">
        <v>4691</v>
      </c>
      <c r="AH225" s="445" t="s">
        <v>4691</v>
      </c>
      <c r="AI225" s="445" t="s">
        <v>4691</v>
      </c>
      <c r="AJ225" s="1037">
        <v>4</v>
      </c>
      <c r="AK225" s="1036" t="s">
        <v>4706</v>
      </c>
      <c r="AL225" s="445" t="s">
        <v>4691</v>
      </c>
      <c r="AM225" s="445" t="s">
        <v>4691</v>
      </c>
      <c r="AN225" s="445" t="s">
        <v>4691</v>
      </c>
      <c r="AO225" s="445" t="s">
        <v>4691</v>
      </c>
      <c r="AP225" s="445" t="s">
        <v>4691</v>
      </c>
      <c r="AQ225" s="445" t="s">
        <v>4691</v>
      </c>
      <c r="AR225" s="445" t="s">
        <v>4691</v>
      </c>
      <c r="AS225" s="445" t="s">
        <v>4691</v>
      </c>
      <c r="AT225" s="445" t="s">
        <v>4691</v>
      </c>
      <c r="AU225" s="445" t="s">
        <v>4691</v>
      </c>
      <c r="AV225" s="307">
        <f t="shared" si="79"/>
        <v>144</v>
      </c>
      <c r="AW225" s="309">
        <f t="shared" si="80"/>
        <v>100.79999999999998</v>
      </c>
      <c r="AX225" s="309">
        <f t="shared" si="81"/>
        <v>60</v>
      </c>
      <c r="AY225" s="309">
        <f t="shared" si="82"/>
        <v>36</v>
      </c>
      <c r="AZ225" s="1042" t="s">
        <v>7701</v>
      </c>
      <c r="BA225" s="1042" t="s">
        <v>2696</v>
      </c>
      <c r="BB225" s="1042" t="s">
        <v>2697</v>
      </c>
      <c r="BC225" s="1042" t="s">
        <v>2698</v>
      </c>
      <c r="BD225" s="1042" t="s">
        <v>2691</v>
      </c>
      <c r="BE225" s="1042"/>
      <c r="BF225" s="1042"/>
      <c r="BG225" s="1042" t="s">
        <v>2692</v>
      </c>
      <c r="BH225" s="1042" t="s">
        <v>2693</v>
      </c>
      <c r="BI225" s="1044" t="s">
        <v>2694</v>
      </c>
    </row>
    <row r="226" spans="1:61" s="350" customFormat="1" ht="19.899999999999999" customHeight="1">
      <c r="A226" s="1026">
        <v>219</v>
      </c>
      <c r="B226" s="285" t="s">
        <v>3397</v>
      </c>
      <c r="C226" s="595" t="s">
        <v>6</v>
      </c>
      <c r="D226" s="596" t="s">
        <v>8</v>
      </c>
      <c r="E226" s="287" t="s">
        <v>338</v>
      </c>
      <c r="F226" s="484" t="s">
        <v>3053</v>
      </c>
      <c r="G226" s="289" t="s">
        <v>3084</v>
      </c>
      <c r="H226" s="340" t="s">
        <v>3061</v>
      </c>
      <c r="I226" s="290">
        <v>44011631</v>
      </c>
      <c r="J226" s="291" t="s">
        <v>94</v>
      </c>
      <c r="K226" s="340"/>
      <c r="L226" s="357" t="s">
        <v>95</v>
      </c>
      <c r="M226" s="292" t="s">
        <v>95</v>
      </c>
      <c r="N226" s="293"/>
      <c r="O226" s="357" t="s">
        <v>95</v>
      </c>
      <c r="P226" s="357" t="s">
        <v>95</v>
      </c>
      <c r="Q226" s="532"/>
      <c r="R226" s="295" t="s">
        <v>294</v>
      </c>
      <c r="S226" s="296">
        <v>42443</v>
      </c>
      <c r="T226" s="297">
        <f t="shared" si="74"/>
        <v>97</v>
      </c>
      <c r="U226" s="298">
        <f t="shared" si="75"/>
        <v>88.543999999999997</v>
      </c>
      <c r="V226" s="298">
        <f t="shared" si="76"/>
        <v>2.4980000000000002</v>
      </c>
      <c r="W226" s="299">
        <f t="shared" si="77"/>
        <v>2775.5555555555561</v>
      </c>
      <c r="X226" s="300">
        <f t="shared" si="78"/>
        <v>35</v>
      </c>
      <c r="Y226" s="301">
        <v>9</v>
      </c>
      <c r="Z226" s="301">
        <v>781</v>
      </c>
      <c r="AA226" s="1043">
        <v>9</v>
      </c>
      <c r="AB226" s="1043">
        <v>9</v>
      </c>
      <c r="AC226" s="304">
        <v>0</v>
      </c>
      <c r="AD226" s="1043">
        <v>9</v>
      </c>
      <c r="AE226" s="469">
        <v>9</v>
      </c>
      <c r="AF226" s="1036" t="s">
        <v>5996</v>
      </c>
      <c r="AG226" s="445" t="s">
        <v>4691</v>
      </c>
      <c r="AH226" s="445" t="s">
        <v>4691</v>
      </c>
      <c r="AI226" s="445" t="s">
        <v>4691</v>
      </c>
      <c r="AJ226" s="1037">
        <v>9</v>
      </c>
      <c r="AK226" s="1036" t="s">
        <v>4710</v>
      </c>
      <c r="AL226" s="445" t="s">
        <v>4691</v>
      </c>
      <c r="AM226" s="445" t="s">
        <v>4691</v>
      </c>
      <c r="AN226" s="445" t="s">
        <v>4691</v>
      </c>
      <c r="AO226" s="445" t="s">
        <v>4691</v>
      </c>
      <c r="AP226" s="445" t="s">
        <v>4691</v>
      </c>
      <c r="AQ226" s="445" t="s">
        <v>4691</v>
      </c>
      <c r="AR226" s="445" t="s">
        <v>4691</v>
      </c>
      <c r="AS226" s="445" t="s">
        <v>4691</v>
      </c>
      <c r="AT226" s="445" t="s">
        <v>4691</v>
      </c>
      <c r="AU226" s="445" t="s">
        <v>4691</v>
      </c>
      <c r="AV226" s="307">
        <f t="shared" si="79"/>
        <v>324</v>
      </c>
      <c r="AW226" s="309">
        <f t="shared" si="80"/>
        <v>226.79999999999998</v>
      </c>
      <c r="AX226" s="309">
        <f t="shared" si="81"/>
        <v>135</v>
      </c>
      <c r="AY226" s="309">
        <f t="shared" si="82"/>
        <v>81</v>
      </c>
      <c r="AZ226" s="1042" t="s">
        <v>7702</v>
      </c>
      <c r="BA226" s="1042"/>
      <c r="BB226" s="1042"/>
      <c r="BC226" s="1042"/>
      <c r="BD226" s="1042"/>
      <c r="BE226" s="1042"/>
      <c r="BF226" s="1042"/>
      <c r="BG226" s="1042"/>
      <c r="BH226" s="1042"/>
      <c r="BI226" s="1044"/>
    </row>
    <row r="227" spans="1:61" s="350" customFormat="1" ht="19.899999999999999" customHeight="1">
      <c r="A227" s="1026">
        <v>220</v>
      </c>
      <c r="B227" s="285" t="s">
        <v>3398</v>
      </c>
      <c r="C227" s="595" t="s">
        <v>6</v>
      </c>
      <c r="D227" s="596" t="s">
        <v>8</v>
      </c>
      <c r="E227" s="287" t="s">
        <v>357</v>
      </c>
      <c r="F227" s="484" t="s">
        <v>3147</v>
      </c>
      <c r="G227" s="530" t="s">
        <v>3176</v>
      </c>
      <c r="H227" s="340" t="s">
        <v>3152</v>
      </c>
      <c r="I227" s="290">
        <v>44011981</v>
      </c>
      <c r="J227" s="362" t="s">
        <v>94</v>
      </c>
      <c r="K227" s="340"/>
      <c r="L227" s="597" t="s">
        <v>95</v>
      </c>
      <c r="M227" s="293"/>
      <c r="N227" s="292" t="s">
        <v>95</v>
      </c>
      <c r="O227" s="597" t="s">
        <v>95</v>
      </c>
      <c r="P227" s="597" t="s">
        <v>95</v>
      </c>
      <c r="Q227" s="532"/>
      <c r="R227" s="295" t="s">
        <v>345</v>
      </c>
      <c r="S227" s="296">
        <v>42674</v>
      </c>
      <c r="T227" s="297">
        <f t="shared" si="74"/>
        <v>209</v>
      </c>
      <c r="U227" s="298">
        <f t="shared" si="75"/>
        <v>30.780200000000001</v>
      </c>
      <c r="V227" s="298">
        <f t="shared" si="76"/>
        <v>0.87209999999999999</v>
      </c>
      <c r="W227" s="299">
        <f t="shared" si="77"/>
        <v>1453.5</v>
      </c>
      <c r="X227" s="300">
        <f t="shared" si="78"/>
        <v>35</v>
      </c>
      <c r="Y227" s="301">
        <v>6</v>
      </c>
      <c r="Z227" s="301">
        <v>610</v>
      </c>
      <c r="AA227" s="1043">
        <v>6</v>
      </c>
      <c r="AB227" s="304">
        <v>0</v>
      </c>
      <c r="AC227" s="1043">
        <v>6</v>
      </c>
      <c r="AD227" s="1043">
        <v>6</v>
      </c>
      <c r="AE227" s="469">
        <v>6</v>
      </c>
      <c r="AF227" s="1036" t="s">
        <v>5994</v>
      </c>
      <c r="AG227" s="445" t="s">
        <v>4691</v>
      </c>
      <c r="AH227" s="445" t="s">
        <v>4691</v>
      </c>
      <c r="AI227" s="445" t="s">
        <v>4691</v>
      </c>
      <c r="AJ227" s="1037">
        <v>6</v>
      </c>
      <c r="AK227" s="1036" t="s">
        <v>4694</v>
      </c>
      <c r="AL227" s="445" t="s">
        <v>4691</v>
      </c>
      <c r="AM227" s="445" t="s">
        <v>4691</v>
      </c>
      <c r="AN227" s="445" t="s">
        <v>4691</v>
      </c>
      <c r="AO227" s="445" t="s">
        <v>4691</v>
      </c>
      <c r="AP227" s="445" t="s">
        <v>4691</v>
      </c>
      <c r="AQ227" s="445" t="s">
        <v>4691</v>
      </c>
      <c r="AR227" s="445" t="s">
        <v>4691</v>
      </c>
      <c r="AS227" s="445" t="s">
        <v>4691</v>
      </c>
      <c r="AT227" s="445" t="s">
        <v>4691</v>
      </c>
      <c r="AU227" s="445" t="s">
        <v>4691</v>
      </c>
      <c r="AV227" s="307">
        <f t="shared" si="79"/>
        <v>216</v>
      </c>
      <c r="AW227" s="309">
        <f t="shared" si="80"/>
        <v>151.19999999999999</v>
      </c>
      <c r="AX227" s="309">
        <f t="shared" si="81"/>
        <v>90</v>
      </c>
      <c r="AY227" s="309">
        <f t="shared" si="82"/>
        <v>53.999999999999993</v>
      </c>
      <c r="AZ227" s="1042" t="s">
        <v>7703</v>
      </c>
      <c r="BA227" s="1042"/>
      <c r="BB227" s="1042"/>
      <c r="BC227" s="1042"/>
      <c r="BD227" s="1042"/>
      <c r="BE227" s="1042"/>
      <c r="BF227" s="1042"/>
      <c r="BG227" s="1042"/>
      <c r="BH227" s="1042"/>
      <c r="BI227" s="1044"/>
    </row>
    <row r="228" spans="1:61" s="350" customFormat="1" ht="19.899999999999999" customHeight="1">
      <c r="A228" s="1026">
        <v>221</v>
      </c>
      <c r="B228" s="285" t="s">
        <v>3399</v>
      </c>
      <c r="C228" s="595" t="s">
        <v>6</v>
      </c>
      <c r="D228" s="596" t="s">
        <v>8</v>
      </c>
      <c r="E228" s="287" t="s">
        <v>5911</v>
      </c>
      <c r="F228" s="484" t="s">
        <v>3184</v>
      </c>
      <c r="G228" s="530" t="s">
        <v>3185</v>
      </c>
      <c r="H228" s="340" t="s">
        <v>3207</v>
      </c>
      <c r="I228" s="290">
        <v>44011831</v>
      </c>
      <c r="J228" s="362" t="s">
        <v>94</v>
      </c>
      <c r="K228" s="340"/>
      <c r="L228" s="597" t="s">
        <v>95</v>
      </c>
      <c r="M228" s="293"/>
      <c r="N228" s="292" t="s">
        <v>95</v>
      </c>
      <c r="O228" s="597" t="s">
        <v>95</v>
      </c>
      <c r="P228" s="597" t="s">
        <v>95</v>
      </c>
      <c r="Q228" s="532"/>
      <c r="R228" s="295" t="s">
        <v>199</v>
      </c>
      <c r="S228" s="296">
        <v>42605</v>
      </c>
      <c r="T228" s="297">
        <f t="shared" si="74"/>
        <v>66</v>
      </c>
      <c r="U228" s="298">
        <f t="shared" si="75"/>
        <v>119.4014</v>
      </c>
      <c r="V228" s="298">
        <f t="shared" si="76"/>
        <v>3.2936999999999999</v>
      </c>
      <c r="W228" s="299">
        <f t="shared" si="77"/>
        <v>4117.125</v>
      </c>
      <c r="X228" s="300">
        <f t="shared" si="78"/>
        <v>36</v>
      </c>
      <c r="Y228" s="301">
        <v>8</v>
      </c>
      <c r="Z228" s="301">
        <v>955</v>
      </c>
      <c r="AA228" s="1043">
        <v>8</v>
      </c>
      <c r="AB228" s="304">
        <v>0</v>
      </c>
      <c r="AC228" s="1043">
        <v>8</v>
      </c>
      <c r="AD228" s="1043">
        <v>8</v>
      </c>
      <c r="AE228" s="469">
        <v>8</v>
      </c>
      <c r="AF228" s="1036" t="s">
        <v>5971</v>
      </c>
      <c r="AG228" s="445" t="s">
        <v>4691</v>
      </c>
      <c r="AH228" s="445" t="s">
        <v>4691</v>
      </c>
      <c r="AI228" s="445" t="s">
        <v>4691</v>
      </c>
      <c r="AJ228" s="1037">
        <v>8</v>
      </c>
      <c r="AK228" s="1036" t="s">
        <v>4705</v>
      </c>
      <c r="AL228" s="445" t="s">
        <v>4691</v>
      </c>
      <c r="AM228" s="445" t="s">
        <v>4691</v>
      </c>
      <c r="AN228" s="445" t="s">
        <v>4691</v>
      </c>
      <c r="AO228" s="445" t="s">
        <v>4691</v>
      </c>
      <c r="AP228" s="445" t="s">
        <v>4691</v>
      </c>
      <c r="AQ228" s="445" t="s">
        <v>4691</v>
      </c>
      <c r="AR228" s="445" t="s">
        <v>4691</v>
      </c>
      <c r="AS228" s="445" t="s">
        <v>4691</v>
      </c>
      <c r="AT228" s="445" t="s">
        <v>4691</v>
      </c>
      <c r="AU228" s="445" t="s">
        <v>4691</v>
      </c>
      <c r="AV228" s="307">
        <f t="shared" si="79"/>
        <v>288</v>
      </c>
      <c r="AW228" s="309">
        <f t="shared" si="80"/>
        <v>201.59999999999997</v>
      </c>
      <c r="AX228" s="309">
        <f t="shared" si="81"/>
        <v>120</v>
      </c>
      <c r="AY228" s="309">
        <f t="shared" si="82"/>
        <v>72</v>
      </c>
      <c r="AZ228" s="1042" t="s">
        <v>7704</v>
      </c>
      <c r="BA228" s="1042"/>
      <c r="BB228" s="1042"/>
      <c r="BC228" s="1042"/>
      <c r="BD228" s="1042"/>
      <c r="BE228" s="1042"/>
      <c r="BF228" s="1042"/>
      <c r="BG228" s="1042"/>
      <c r="BH228" s="1042"/>
      <c r="BI228" s="1044"/>
    </row>
    <row r="229" spans="1:61" s="350" customFormat="1" ht="19.899999999999999" customHeight="1">
      <c r="A229" s="1026">
        <v>222</v>
      </c>
      <c r="B229" s="285" t="s">
        <v>3400</v>
      </c>
      <c r="C229" s="595" t="s">
        <v>6</v>
      </c>
      <c r="D229" s="596" t="s">
        <v>8</v>
      </c>
      <c r="E229" s="287" t="s">
        <v>5911</v>
      </c>
      <c r="F229" s="484" t="s">
        <v>3186</v>
      </c>
      <c r="G229" s="530" t="s">
        <v>3187</v>
      </c>
      <c r="H229" s="340" t="s">
        <v>3208</v>
      </c>
      <c r="I229" s="290">
        <v>44011951</v>
      </c>
      <c r="J229" s="362" t="s">
        <v>94</v>
      </c>
      <c r="K229" s="340"/>
      <c r="L229" s="597" t="s">
        <v>95</v>
      </c>
      <c r="M229" s="292" t="s">
        <v>95</v>
      </c>
      <c r="N229" s="293"/>
      <c r="O229" s="597" t="s">
        <v>95</v>
      </c>
      <c r="P229" s="597" t="s">
        <v>95</v>
      </c>
      <c r="Q229" s="532"/>
      <c r="R229" s="295" t="s">
        <v>294</v>
      </c>
      <c r="S229" s="296">
        <v>42642</v>
      </c>
      <c r="T229" s="297">
        <f t="shared" si="74"/>
        <v>170</v>
      </c>
      <c r="U229" s="298">
        <f t="shared" si="75"/>
        <v>47.664700000000003</v>
      </c>
      <c r="V229" s="298">
        <f t="shared" si="76"/>
        <v>1.3324</v>
      </c>
      <c r="W229" s="299">
        <f t="shared" si="77"/>
        <v>2220.6666666666665</v>
      </c>
      <c r="X229" s="300">
        <f t="shared" si="78"/>
        <v>36</v>
      </c>
      <c r="Y229" s="301">
        <v>6</v>
      </c>
      <c r="Z229" s="301">
        <v>528</v>
      </c>
      <c r="AA229" s="1043">
        <v>6</v>
      </c>
      <c r="AB229" s="1043">
        <v>6</v>
      </c>
      <c r="AC229" s="304">
        <v>0</v>
      </c>
      <c r="AD229" s="1043">
        <v>6</v>
      </c>
      <c r="AE229" s="469">
        <v>6</v>
      </c>
      <c r="AF229" s="1036" t="s">
        <v>5994</v>
      </c>
      <c r="AG229" s="445" t="s">
        <v>4691</v>
      </c>
      <c r="AH229" s="445" t="s">
        <v>4691</v>
      </c>
      <c r="AI229" s="445" t="s">
        <v>4691</v>
      </c>
      <c r="AJ229" s="1037">
        <v>6</v>
      </c>
      <c r="AK229" s="1036" t="s">
        <v>4694</v>
      </c>
      <c r="AL229" s="445" t="s">
        <v>4691</v>
      </c>
      <c r="AM229" s="445" t="s">
        <v>4691</v>
      </c>
      <c r="AN229" s="445" t="s">
        <v>4691</v>
      </c>
      <c r="AO229" s="445" t="s">
        <v>4691</v>
      </c>
      <c r="AP229" s="445" t="s">
        <v>4691</v>
      </c>
      <c r="AQ229" s="445" t="s">
        <v>4691</v>
      </c>
      <c r="AR229" s="445" t="s">
        <v>4691</v>
      </c>
      <c r="AS229" s="445" t="s">
        <v>4691</v>
      </c>
      <c r="AT229" s="445" t="s">
        <v>4691</v>
      </c>
      <c r="AU229" s="445" t="s">
        <v>4691</v>
      </c>
      <c r="AV229" s="307">
        <f t="shared" si="79"/>
        <v>216</v>
      </c>
      <c r="AW229" s="309">
        <f t="shared" si="80"/>
        <v>151.19999999999999</v>
      </c>
      <c r="AX229" s="309">
        <f t="shared" si="81"/>
        <v>90</v>
      </c>
      <c r="AY229" s="309">
        <f t="shared" si="82"/>
        <v>53.999999999999993</v>
      </c>
      <c r="AZ229" s="1042" t="s">
        <v>7705</v>
      </c>
      <c r="BA229" s="1042"/>
      <c r="BB229" s="1042"/>
      <c r="BC229" s="1042"/>
      <c r="BD229" s="1042"/>
      <c r="BE229" s="1042"/>
      <c r="BF229" s="1042"/>
      <c r="BG229" s="1042"/>
      <c r="BH229" s="1042"/>
      <c r="BI229" s="1044"/>
    </row>
    <row r="230" spans="1:61" s="350" customFormat="1" ht="19.899999999999999" customHeight="1">
      <c r="A230" s="1026">
        <v>223</v>
      </c>
      <c r="B230" s="285" t="s">
        <v>3410</v>
      </c>
      <c r="C230" s="653" t="s">
        <v>6</v>
      </c>
      <c r="D230" s="372" t="s">
        <v>8</v>
      </c>
      <c r="E230" s="287" t="s">
        <v>357</v>
      </c>
      <c r="F230" s="484" t="s">
        <v>3148</v>
      </c>
      <c r="G230" s="530" t="s">
        <v>3149</v>
      </c>
      <c r="H230" s="340" t="s">
        <v>3843</v>
      </c>
      <c r="I230" s="290">
        <v>44011891</v>
      </c>
      <c r="J230" s="362" t="s">
        <v>94</v>
      </c>
      <c r="K230" s="592"/>
      <c r="L230" s="597" t="s">
        <v>95</v>
      </c>
      <c r="M230" s="293"/>
      <c r="N230" s="292" t="s">
        <v>95</v>
      </c>
      <c r="O230" s="597" t="s">
        <v>95</v>
      </c>
      <c r="P230" s="597" t="s">
        <v>95</v>
      </c>
      <c r="Q230" s="532"/>
      <c r="R230" s="295" t="s">
        <v>199</v>
      </c>
      <c r="S230" s="296">
        <v>42626</v>
      </c>
      <c r="T230" s="297">
        <f t="shared" si="74"/>
        <v>177</v>
      </c>
      <c r="U230" s="298">
        <f t="shared" si="75"/>
        <v>43.013100000000001</v>
      </c>
      <c r="V230" s="298">
        <f t="shared" si="76"/>
        <v>1.1968000000000001</v>
      </c>
      <c r="W230" s="299">
        <f t="shared" si="77"/>
        <v>2393.6</v>
      </c>
      <c r="X230" s="300">
        <f t="shared" si="78"/>
        <v>36</v>
      </c>
      <c r="Y230" s="654">
        <v>5</v>
      </c>
      <c r="Z230" s="654">
        <v>440</v>
      </c>
      <c r="AA230" s="1043">
        <v>5</v>
      </c>
      <c r="AB230" s="304">
        <v>0</v>
      </c>
      <c r="AC230" s="1043">
        <v>5</v>
      </c>
      <c r="AD230" s="1043">
        <v>5</v>
      </c>
      <c r="AE230" s="469">
        <v>5</v>
      </c>
      <c r="AF230" s="1036" t="s">
        <v>5993</v>
      </c>
      <c r="AG230" s="445"/>
      <c r="AH230" s="445"/>
      <c r="AI230" s="445"/>
      <c r="AJ230" s="1037">
        <v>5</v>
      </c>
      <c r="AK230" s="1036" t="s">
        <v>4707</v>
      </c>
      <c r="AL230" s="445"/>
      <c r="AM230" s="445" t="s">
        <v>4691</v>
      </c>
      <c r="AN230" s="445"/>
      <c r="AO230" s="445" t="s">
        <v>4691</v>
      </c>
      <c r="AP230" s="445"/>
      <c r="AQ230" s="445" t="s">
        <v>4691</v>
      </c>
      <c r="AR230" s="445" t="s">
        <v>4691</v>
      </c>
      <c r="AS230" s="445" t="s">
        <v>4691</v>
      </c>
      <c r="AT230" s="445"/>
      <c r="AU230" s="445" t="s">
        <v>4691</v>
      </c>
      <c r="AV230" s="307">
        <f t="shared" si="79"/>
        <v>180</v>
      </c>
      <c r="AW230" s="309">
        <f t="shared" si="80"/>
        <v>126</v>
      </c>
      <c r="AX230" s="309">
        <f t="shared" si="81"/>
        <v>75</v>
      </c>
      <c r="AY230" s="309">
        <f t="shared" si="82"/>
        <v>45</v>
      </c>
      <c r="AZ230" s="1042" t="s">
        <v>7706</v>
      </c>
      <c r="BA230" s="1042"/>
      <c r="BB230" s="1042"/>
      <c r="BC230" s="1042"/>
      <c r="BD230" s="1042"/>
      <c r="BE230" s="1042"/>
      <c r="BF230" s="1042"/>
      <c r="BG230" s="1042"/>
      <c r="BH230" s="1042"/>
      <c r="BI230" s="1044"/>
    </row>
    <row r="231" spans="1:61" s="350" customFormat="1" ht="19.899999999999999" customHeight="1">
      <c r="A231" s="1026">
        <v>224</v>
      </c>
      <c r="B231" s="285" t="s">
        <v>4180</v>
      </c>
      <c r="C231" s="653" t="s">
        <v>6</v>
      </c>
      <c r="D231" s="372" t="s">
        <v>8</v>
      </c>
      <c r="E231" s="287" t="s">
        <v>2300</v>
      </c>
      <c r="F231" s="484" t="s">
        <v>3757</v>
      </c>
      <c r="G231" s="289" t="s">
        <v>4179</v>
      </c>
      <c r="H231" s="340" t="s">
        <v>3844</v>
      </c>
      <c r="I231" s="290">
        <v>44012031</v>
      </c>
      <c r="J231" s="362" t="s">
        <v>94</v>
      </c>
      <c r="K231" s="592"/>
      <c r="L231" s="597" t="s">
        <v>95</v>
      </c>
      <c r="M231" s="292" t="s">
        <v>95</v>
      </c>
      <c r="N231" s="293"/>
      <c r="O231" s="597" t="s">
        <v>95</v>
      </c>
      <c r="P231" s="597" t="s">
        <v>95</v>
      </c>
      <c r="Q231" s="532"/>
      <c r="R231" s="295" t="s">
        <v>294</v>
      </c>
      <c r="S231" s="296">
        <v>42717</v>
      </c>
      <c r="T231" s="297">
        <f t="shared" si="74"/>
        <v>165</v>
      </c>
      <c r="U231" s="298">
        <f t="shared" si="75"/>
        <v>49.058199999999999</v>
      </c>
      <c r="V231" s="298">
        <f t="shared" si="76"/>
        <v>1.2329000000000001</v>
      </c>
      <c r="W231" s="299">
        <f t="shared" si="77"/>
        <v>2054.8333333333335</v>
      </c>
      <c r="X231" s="300">
        <f t="shared" si="78"/>
        <v>40</v>
      </c>
      <c r="Y231" s="654">
        <v>6</v>
      </c>
      <c r="Z231" s="654">
        <v>540</v>
      </c>
      <c r="AA231" s="1043">
        <v>6</v>
      </c>
      <c r="AB231" s="1043">
        <v>6</v>
      </c>
      <c r="AC231" s="304">
        <v>0</v>
      </c>
      <c r="AD231" s="1043">
        <v>6</v>
      </c>
      <c r="AE231" s="469">
        <v>6</v>
      </c>
      <c r="AF231" s="1036" t="s">
        <v>5994</v>
      </c>
      <c r="AG231" s="445"/>
      <c r="AH231" s="445"/>
      <c r="AI231" s="445"/>
      <c r="AJ231" s="1037">
        <v>6</v>
      </c>
      <c r="AK231" s="1036" t="s">
        <v>4694</v>
      </c>
      <c r="AL231" s="445"/>
      <c r="AM231" s="445" t="s">
        <v>4691</v>
      </c>
      <c r="AN231" s="445"/>
      <c r="AO231" s="445" t="s">
        <v>4691</v>
      </c>
      <c r="AP231" s="445"/>
      <c r="AQ231" s="445" t="s">
        <v>4691</v>
      </c>
      <c r="AR231" s="445" t="s">
        <v>4691</v>
      </c>
      <c r="AS231" s="445" t="s">
        <v>4691</v>
      </c>
      <c r="AT231" s="445"/>
      <c r="AU231" s="445" t="s">
        <v>4691</v>
      </c>
      <c r="AV231" s="307">
        <f t="shared" si="79"/>
        <v>216</v>
      </c>
      <c r="AW231" s="309">
        <f t="shared" si="80"/>
        <v>151.19999999999999</v>
      </c>
      <c r="AX231" s="309">
        <f t="shared" si="81"/>
        <v>90</v>
      </c>
      <c r="AY231" s="309">
        <f t="shared" si="82"/>
        <v>53.999999999999993</v>
      </c>
      <c r="AZ231" s="1042" t="s">
        <v>7707</v>
      </c>
      <c r="BA231" s="1042"/>
      <c r="BB231" s="1042"/>
      <c r="BC231" s="1042"/>
      <c r="BD231" s="1042"/>
      <c r="BE231" s="1042"/>
      <c r="BF231" s="1042"/>
      <c r="BG231" s="1042"/>
      <c r="BH231" s="1042"/>
      <c r="BI231" s="1044"/>
    </row>
    <row r="232" spans="1:61" s="350" customFormat="1" ht="19.899999999999999" customHeight="1">
      <c r="A232" s="1026">
        <v>225</v>
      </c>
      <c r="B232" s="285" t="s">
        <v>4182</v>
      </c>
      <c r="C232" s="484" t="s">
        <v>2487</v>
      </c>
      <c r="D232" s="484" t="s">
        <v>8</v>
      </c>
      <c r="E232" s="484" t="s">
        <v>338</v>
      </c>
      <c r="F232" s="484" t="s">
        <v>3860</v>
      </c>
      <c r="G232" s="289" t="s">
        <v>4181</v>
      </c>
      <c r="H232" s="340" t="s">
        <v>4504</v>
      </c>
      <c r="I232" s="290">
        <v>44011871</v>
      </c>
      <c r="J232" s="362" t="s">
        <v>94</v>
      </c>
      <c r="K232" s="592"/>
      <c r="L232" s="597" t="s">
        <v>95</v>
      </c>
      <c r="M232" s="293"/>
      <c r="N232" s="292" t="s">
        <v>95</v>
      </c>
      <c r="O232" s="597" t="s">
        <v>95</v>
      </c>
      <c r="P232" s="597" t="s">
        <v>95</v>
      </c>
      <c r="Q232" s="532"/>
      <c r="R232" s="295" t="s">
        <v>182</v>
      </c>
      <c r="S232" s="296">
        <v>42640</v>
      </c>
      <c r="T232" s="297">
        <f t="shared" si="74"/>
        <v>162</v>
      </c>
      <c r="U232" s="298">
        <f t="shared" si="75"/>
        <v>49.88308</v>
      </c>
      <c r="V232" s="298">
        <f t="shared" si="76"/>
        <v>1.4040999999999999</v>
      </c>
      <c r="W232" s="299">
        <f t="shared" si="77"/>
        <v>2808.2</v>
      </c>
      <c r="X232" s="300">
        <f t="shared" si="78"/>
        <v>36</v>
      </c>
      <c r="Y232" s="654">
        <v>5</v>
      </c>
      <c r="Z232" s="654">
        <v>480</v>
      </c>
      <c r="AA232" s="1043">
        <v>5</v>
      </c>
      <c r="AB232" s="304">
        <v>0</v>
      </c>
      <c r="AC232" s="1043">
        <v>5</v>
      </c>
      <c r="AD232" s="1043">
        <v>5</v>
      </c>
      <c r="AE232" s="469">
        <v>5</v>
      </c>
      <c r="AF232" s="1036" t="s">
        <v>7708</v>
      </c>
      <c r="AG232" s="445" t="s">
        <v>4691</v>
      </c>
      <c r="AH232" s="445" t="s">
        <v>4691</v>
      </c>
      <c r="AI232" s="445" t="s">
        <v>4691</v>
      </c>
      <c r="AJ232" s="1037">
        <v>5</v>
      </c>
      <c r="AK232" s="1036" t="s">
        <v>4724</v>
      </c>
      <c r="AL232" s="445" t="s">
        <v>4691</v>
      </c>
      <c r="AM232" s="445" t="s">
        <v>4691</v>
      </c>
      <c r="AN232" s="445" t="s">
        <v>4691</v>
      </c>
      <c r="AO232" s="445" t="s">
        <v>4691</v>
      </c>
      <c r="AP232" s="445" t="s">
        <v>4691</v>
      </c>
      <c r="AQ232" s="445" t="s">
        <v>4691</v>
      </c>
      <c r="AR232" s="445" t="s">
        <v>4691</v>
      </c>
      <c r="AS232" s="445" t="s">
        <v>4691</v>
      </c>
      <c r="AT232" s="445" t="s">
        <v>4691</v>
      </c>
      <c r="AU232" s="445" t="s">
        <v>4691</v>
      </c>
      <c r="AV232" s="307">
        <f t="shared" si="79"/>
        <v>180</v>
      </c>
      <c r="AW232" s="309">
        <f t="shared" si="80"/>
        <v>126</v>
      </c>
      <c r="AX232" s="309">
        <f t="shared" si="81"/>
        <v>75</v>
      </c>
      <c r="AY232" s="309">
        <f t="shared" si="82"/>
        <v>45</v>
      </c>
      <c r="AZ232" s="1042" t="s">
        <v>7709</v>
      </c>
      <c r="BA232" s="1042"/>
      <c r="BB232" s="1042"/>
      <c r="BC232" s="1042"/>
      <c r="BD232" s="1042"/>
      <c r="BE232" s="1042"/>
      <c r="BF232" s="1042"/>
      <c r="BG232" s="1042"/>
      <c r="BH232" s="1042"/>
      <c r="BI232" s="1044"/>
    </row>
    <row r="233" spans="1:61" s="350" customFormat="1" ht="19.899999999999999" customHeight="1">
      <c r="A233" s="1026">
        <v>226</v>
      </c>
      <c r="B233" s="285" t="s">
        <v>4290</v>
      </c>
      <c r="C233" s="484" t="s">
        <v>4286</v>
      </c>
      <c r="D233" s="484" t="s">
        <v>4287</v>
      </c>
      <c r="E233" s="484" t="s">
        <v>338</v>
      </c>
      <c r="F233" s="484" t="s">
        <v>4288</v>
      </c>
      <c r="G233" s="289" t="s">
        <v>4289</v>
      </c>
      <c r="H233" s="340" t="s">
        <v>4343</v>
      </c>
      <c r="I233" s="290">
        <v>44012081</v>
      </c>
      <c r="J233" s="362" t="s">
        <v>94</v>
      </c>
      <c r="K233" s="592"/>
      <c r="L233" s="597" t="s">
        <v>95</v>
      </c>
      <c r="M233" s="292" t="s">
        <v>95</v>
      </c>
      <c r="N233" s="293"/>
      <c r="O233" s="597" t="s">
        <v>95</v>
      </c>
      <c r="P233" s="597" t="s">
        <v>95</v>
      </c>
      <c r="Q233" s="532"/>
      <c r="R233" s="295" t="s">
        <v>199</v>
      </c>
      <c r="S233" s="296">
        <v>42728</v>
      </c>
      <c r="T233" s="297">
        <f t="shared" si="74"/>
        <v>26</v>
      </c>
      <c r="U233" s="298">
        <f t="shared" si="75"/>
        <v>212.29033999999999</v>
      </c>
      <c r="V233" s="298">
        <f t="shared" si="76"/>
        <v>4.9997999999999996</v>
      </c>
      <c r="W233" s="299">
        <f t="shared" si="77"/>
        <v>5555.3333333333321</v>
      </c>
      <c r="X233" s="300">
        <f t="shared" si="78"/>
        <v>42</v>
      </c>
      <c r="Y233" s="654">
        <v>9</v>
      </c>
      <c r="Z233" s="654">
        <v>1324</v>
      </c>
      <c r="AA233" s="1043">
        <v>9</v>
      </c>
      <c r="AB233" s="1043">
        <v>9</v>
      </c>
      <c r="AC233" s="304">
        <v>0</v>
      </c>
      <c r="AD233" s="1043">
        <v>9</v>
      </c>
      <c r="AE233" s="469">
        <v>9</v>
      </c>
      <c r="AF233" s="1036" t="s">
        <v>5996</v>
      </c>
      <c r="AG233" s="445">
        <v>1</v>
      </c>
      <c r="AH233" s="445" t="s">
        <v>4729</v>
      </c>
      <c r="AI233" s="445">
        <v>298</v>
      </c>
      <c r="AJ233" s="1037">
        <v>9</v>
      </c>
      <c r="AK233" s="1036" t="s">
        <v>4710</v>
      </c>
      <c r="AL233" s="445"/>
      <c r="AM233" s="445" t="s">
        <v>4691</v>
      </c>
      <c r="AN233" s="445"/>
      <c r="AO233" s="445" t="s">
        <v>4691</v>
      </c>
      <c r="AP233" s="445"/>
      <c r="AQ233" s="445" t="s">
        <v>4691</v>
      </c>
      <c r="AR233" s="445" t="s">
        <v>4691</v>
      </c>
      <c r="AS233" s="445" t="s">
        <v>4691</v>
      </c>
      <c r="AT233" s="445"/>
      <c r="AU233" s="445" t="s">
        <v>4691</v>
      </c>
      <c r="AV233" s="307">
        <f t="shared" si="79"/>
        <v>324</v>
      </c>
      <c r="AW233" s="309">
        <f t="shared" si="80"/>
        <v>226.79999999999998</v>
      </c>
      <c r="AX233" s="309">
        <f t="shared" si="81"/>
        <v>135</v>
      </c>
      <c r="AY233" s="309">
        <f t="shared" si="82"/>
        <v>81</v>
      </c>
      <c r="AZ233" s="1042" t="s">
        <v>7710</v>
      </c>
      <c r="BA233" s="1042"/>
      <c r="BB233" s="1042"/>
      <c r="BC233" s="1042"/>
      <c r="BD233" s="1042"/>
      <c r="BE233" s="1042"/>
      <c r="BF233" s="1042"/>
      <c r="BG233" s="1042"/>
      <c r="BH233" s="1042"/>
      <c r="BI233" s="1044"/>
    </row>
    <row r="234" spans="1:61" s="350" customFormat="1" ht="19.899999999999999" customHeight="1">
      <c r="A234" s="1026">
        <v>227</v>
      </c>
      <c r="B234" s="285" t="s">
        <v>4539</v>
      </c>
      <c r="C234" s="484" t="s">
        <v>4535</v>
      </c>
      <c r="D234" s="484" t="s">
        <v>4536</v>
      </c>
      <c r="E234" s="359" t="s">
        <v>357</v>
      </c>
      <c r="F234" s="531" t="s">
        <v>4537</v>
      </c>
      <c r="G234" s="289" t="s">
        <v>4538</v>
      </c>
      <c r="H234" s="340" t="s">
        <v>4574</v>
      </c>
      <c r="I234" s="656">
        <v>44011751</v>
      </c>
      <c r="J234" s="362" t="s">
        <v>94</v>
      </c>
      <c r="K234" s="592"/>
      <c r="L234" s="657" t="s">
        <v>95</v>
      </c>
      <c r="M234" s="292" t="s">
        <v>95</v>
      </c>
      <c r="N234" s="293"/>
      <c r="O234" s="657" t="s">
        <v>95</v>
      </c>
      <c r="P234" s="657" t="s">
        <v>95</v>
      </c>
      <c r="Q234" s="532"/>
      <c r="R234" s="295" t="s">
        <v>294</v>
      </c>
      <c r="S234" s="296">
        <v>42533</v>
      </c>
      <c r="T234" s="297">
        <f t="shared" si="74"/>
        <v>86</v>
      </c>
      <c r="U234" s="298">
        <f t="shared" si="75"/>
        <v>96.207599999999999</v>
      </c>
      <c r="V234" s="298">
        <f t="shared" si="76"/>
        <v>2.6137999999999999</v>
      </c>
      <c r="W234" s="299">
        <f t="shared" si="77"/>
        <v>4356.333333333333</v>
      </c>
      <c r="X234" s="300">
        <f t="shared" si="78"/>
        <v>37</v>
      </c>
      <c r="Y234" s="654">
        <v>6</v>
      </c>
      <c r="Z234" s="654">
        <v>666</v>
      </c>
      <c r="AA234" s="1043">
        <v>6</v>
      </c>
      <c r="AB234" s="1043">
        <v>6</v>
      </c>
      <c r="AC234" s="304">
        <v>0</v>
      </c>
      <c r="AD234" s="1043">
        <v>6</v>
      </c>
      <c r="AE234" s="469">
        <v>6</v>
      </c>
      <c r="AF234" s="1036" t="s">
        <v>7521</v>
      </c>
      <c r="AG234" s="445"/>
      <c r="AH234" s="445"/>
      <c r="AI234" s="445"/>
      <c r="AJ234" s="1037">
        <v>6</v>
      </c>
      <c r="AK234" s="1036" t="s">
        <v>4694</v>
      </c>
      <c r="AL234" s="445"/>
      <c r="AM234" s="445" t="s">
        <v>4691</v>
      </c>
      <c r="AN234" s="445"/>
      <c r="AO234" s="445" t="s">
        <v>4691</v>
      </c>
      <c r="AP234" s="445"/>
      <c r="AQ234" s="445" t="s">
        <v>4691</v>
      </c>
      <c r="AR234" s="445" t="s">
        <v>4691</v>
      </c>
      <c r="AS234" s="445" t="s">
        <v>4691</v>
      </c>
      <c r="AT234" s="445"/>
      <c r="AU234" s="445" t="s">
        <v>4691</v>
      </c>
      <c r="AV234" s="307">
        <f t="shared" si="79"/>
        <v>216</v>
      </c>
      <c r="AW234" s="309">
        <f t="shared" si="80"/>
        <v>151.19999999999999</v>
      </c>
      <c r="AX234" s="309">
        <f t="shared" si="81"/>
        <v>90</v>
      </c>
      <c r="AY234" s="309">
        <f t="shared" si="82"/>
        <v>53.999999999999993</v>
      </c>
      <c r="AZ234" s="1042" t="s">
        <v>7711</v>
      </c>
      <c r="BA234" s="1042"/>
      <c r="BB234" s="1042"/>
      <c r="BC234" s="1042"/>
      <c r="BD234" s="1042"/>
      <c r="BE234" s="1042"/>
      <c r="BF234" s="1042"/>
      <c r="BG234" s="1042"/>
      <c r="BH234" s="1042"/>
      <c r="BI234" s="1044"/>
    </row>
    <row r="235" spans="1:61" s="350" customFormat="1" ht="19.899999999999999" customHeight="1">
      <c r="A235" s="1026">
        <v>228</v>
      </c>
      <c r="B235" s="285" t="s">
        <v>4966</v>
      </c>
      <c r="C235" s="484" t="s">
        <v>4967</v>
      </c>
      <c r="D235" s="484" t="s">
        <v>4968</v>
      </c>
      <c r="E235" s="484" t="s">
        <v>2300</v>
      </c>
      <c r="F235" s="484" t="s">
        <v>4969</v>
      </c>
      <c r="G235" s="289" t="s">
        <v>4970</v>
      </c>
      <c r="H235" s="289" t="s">
        <v>5001</v>
      </c>
      <c r="I235" s="290">
        <v>44012161</v>
      </c>
      <c r="J235" s="362" t="s">
        <v>94</v>
      </c>
      <c r="K235" s="592"/>
      <c r="L235" s="657" t="s">
        <v>95</v>
      </c>
      <c r="M235" s="293"/>
      <c r="N235" s="292" t="s">
        <v>95</v>
      </c>
      <c r="O235" s="657" t="s">
        <v>95</v>
      </c>
      <c r="P235" s="657" t="s">
        <v>95</v>
      </c>
      <c r="Q235" s="532"/>
      <c r="R235" s="295" t="s">
        <v>294</v>
      </c>
      <c r="S235" s="296">
        <v>42759</v>
      </c>
      <c r="T235" s="297">
        <f t="shared" si="74"/>
        <v>84</v>
      </c>
      <c r="U235" s="298">
        <f t="shared" si="75"/>
        <v>98.828800000000001</v>
      </c>
      <c r="V235" s="298">
        <f t="shared" si="76"/>
        <v>2.8411</v>
      </c>
      <c r="W235" s="299">
        <f t="shared" si="77"/>
        <v>4058.7142857142858</v>
      </c>
      <c r="X235" s="300">
        <f t="shared" si="78"/>
        <v>35</v>
      </c>
      <c r="Y235" s="654">
        <v>7</v>
      </c>
      <c r="Z235" s="654">
        <v>797</v>
      </c>
      <c r="AA235" s="1043">
        <v>7</v>
      </c>
      <c r="AB235" s="304">
        <v>0</v>
      </c>
      <c r="AC235" s="1043">
        <v>7</v>
      </c>
      <c r="AD235" s="1043">
        <v>7</v>
      </c>
      <c r="AE235" s="469">
        <v>7</v>
      </c>
      <c r="AF235" s="1036" t="s">
        <v>7712</v>
      </c>
      <c r="AG235" s="445"/>
      <c r="AH235" s="445"/>
      <c r="AI235" s="445"/>
      <c r="AJ235" s="1037">
        <v>2</v>
      </c>
      <c r="AK235" s="1036" t="s">
        <v>4735</v>
      </c>
      <c r="AL235" s="445">
        <v>1</v>
      </c>
      <c r="AM235" s="445" t="s">
        <v>5884</v>
      </c>
      <c r="AN235" s="445"/>
      <c r="AO235" s="445"/>
      <c r="AP235" s="445"/>
      <c r="AQ235" s="445"/>
      <c r="AR235" s="445">
        <v>1</v>
      </c>
      <c r="AS235" s="445" t="s">
        <v>4971</v>
      </c>
      <c r="AT235" s="445">
        <v>3</v>
      </c>
      <c r="AU235" s="445" t="s">
        <v>5975</v>
      </c>
      <c r="AV235" s="307">
        <f t="shared" si="79"/>
        <v>252</v>
      </c>
      <c r="AW235" s="309">
        <f t="shared" si="80"/>
        <v>176.39999999999998</v>
      </c>
      <c r="AX235" s="309">
        <f t="shared" si="81"/>
        <v>105</v>
      </c>
      <c r="AY235" s="309">
        <f t="shared" si="82"/>
        <v>63</v>
      </c>
      <c r="AZ235" s="1042" t="s">
        <v>7713</v>
      </c>
      <c r="BA235" s="1042" t="s">
        <v>4972</v>
      </c>
      <c r="BB235" s="1042" t="s">
        <v>4973</v>
      </c>
      <c r="BC235" s="1042" t="s">
        <v>4974</v>
      </c>
      <c r="BD235" s="1042" t="s">
        <v>4975</v>
      </c>
      <c r="BE235" s="1042" t="s">
        <v>4976</v>
      </c>
      <c r="BF235" s="1042" t="s">
        <v>4977</v>
      </c>
      <c r="BG235" s="1042"/>
      <c r="BH235" s="1042"/>
      <c r="BI235" s="1044"/>
    </row>
    <row r="236" spans="1:61" s="350" customFormat="1" ht="19.899999999999999" customHeight="1">
      <c r="A236" s="1026">
        <v>229</v>
      </c>
      <c r="B236" s="285" t="s">
        <v>5087</v>
      </c>
      <c r="C236" s="484" t="s">
        <v>5088</v>
      </c>
      <c r="D236" s="484" t="s">
        <v>5089</v>
      </c>
      <c r="E236" s="359" t="s">
        <v>5911</v>
      </c>
      <c r="F236" s="359" t="s">
        <v>5090</v>
      </c>
      <c r="G236" s="289" t="s">
        <v>5091</v>
      </c>
      <c r="H236" s="289" t="s">
        <v>5143</v>
      </c>
      <c r="I236" s="290">
        <v>44012221</v>
      </c>
      <c r="J236" s="362" t="s">
        <v>94</v>
      </c>
      <c r="K236" s="592"/>
      <c r="L236" s="657" t="s">
        <v>95</v>
      </c>
      <c r="M236" s="293"/>
      <c r="N236" s="292" t="s">
        <v>95</v>
      </c>
      <c r="O236" s="657" t="s">
        <v>95</v>
      </c>
      <c r="P236" s="657" t="s">
        <v>95</v>
      </c>
      <c r="Q236" s="532"/>
      <c r="R236" s="295" t="s">
        <v>345</v>
      </c>
      <c r="S236" s="296">
        <v>42812</v>
      </c>
      <c r="T236" s="297">
        <f t="shared" si="74"/>
        <v>121</v>
      </c>
      <c r="U236" s="298">
        <f t="shared" si="75"/>
        <v>73.092269999999999</v>
      </c>
      <c r="V236" s="298">
        <f t="shared" si="76"/>
        <v>2.0451999999999999</v>
      </c>
      <c r="W236" s="299">
        <f t="shared" si="77"/>
        <v>2921.7142857142858</v>
      </c>
      <c r="X236" s="300">
        <f t="shared" si="78"/>
        <v>36</v>
      </c>
      <c r="Y236" s="654">
        <v>7</v>
      </c>
      <c r="Z236" s="654">
        <v>865</v>
      </c>
      <c r="AA236" s="1043">
        <v>7</v>
      </c>
      <c r="AB236" s="304">
        <v>0</v>
      </c>
      <c r="AC236" s="1043">
        <v>7</v>
      </c>
      <c r="AD236" s="1043">
        <v>7</v>
      </c>
      <c r="AE236" s="469">
        <v>7</v>
      </c>
      <c r="AF236" s="1036" t="s">
        <v>5989</v>
      </c>
      <c r="AG236" s="445"/>
      <c r="AH236" s="445"/>
      <c r="AI236" s="445"/>
      <c r="AJ236" s="1037">
        <v>7</v>
      </c>
      <c r="AK236" s="1036" t="s">
        <v>4703</v>
      </c>
      <c r="AL236" s="445"/>
      <c r="AM236" s="445"/>
      <c r="AN236" s="445"/>
      <c r="AO236" s="445"/>
      <c r="AP236" s="445">
        <v>2</v>
      </c>
      <c r="AQ236" s="445" t="s">
        <v>5973</v>
      </c>
      <c r="AR236" s="445"/>
      <c r="AS236" s="445"/>
      <c r="AT236" s="445"/>
      <c r="AU236" s="445"/>
      <c r="AV236" s="307">
        <f t="shared" si="79"/>
        <v>252</v>
      </c>
      <c r="AW236" s="309">
        <f t="shared" si="80"/>
        <v>176.39999999999998</v>
      </c>
      <c r="AX236" s="309">
        <f t="shared" si="81"/>
        <v>105</v>
      </c>
      <c r="AY236" s="309">
        <f t="shared" si="82"/>
        <v>63</v>
      </c>
      <c r="AZ236" s="1042" t="s">
        <v>7714</v>
      </c>
      <c r="BA236" s="1042"/>
      <c r="BB236" s="1042"/>
      <c r="BC236" s="1042"/>
      <c r="BD236" s="1042"/>
      <c r="BE236" s="1042"/>
      <c r="BF236" s="1042"/>
      <c r="BG236" s="1042"/>
      <c r="BH236" s="1042"/>
      <c r="BI236" s="1044"/>
    </row>
    <row r="237" spans="1:61" s="350" customFormat="1" ht="19.899999999999999" customHeight="1">
      <c r="A237" s="1026">
        <v>230</v>
      </c>
      <c r="B237" s="285" t="s">
        <v>5092</v>
      </c>
      <c r="C237" s="484" t="s">
        <v>5088</v>
      </c>
      <c r="D237" s="484" t="s">
        <v>5089</v>
      </c>
      <c r="E237" s="658" t="s">
        <v>338</v>
      </c>
      <c r="F237" s="659" t="s">
        <v>5093</v>
      </c>
      <c r="G237" s="289" t="s">
        <v>5094</v>
      </c>
      <c r="H237" s="660" t="s">
        <v>4915</v>
      </c>
      <c r="I237" s="290">
        <v>44012111</v>
      </c>
      <c r="J237" s="362" t="s">
        <v>94</v>
      </c>
      <c r="K237" s="592"/>
      <c r="L237" s="657" t="s">
        <v>95</v>
      </c>
      <c r="M237" s="293"/>
      <c r="N237" s="292" t="s">
        <v>95</v>
      </c>
      <c r="O237" s="657" t="s">
        <v>95</v>
      </c>
      <c r="P237" s="657" t="s">
        <v>95</v>
      </c>
      <c r="Q237" s="532"/>
      <c r="R237" s="295" t="s">
        <v>294</v>
      </c>
      <c r="S237" s="296">
        <v>42739</v>
      </c>
      <c r="T237" s="297">
        <f t="shared" ref="T237:T255" si="83">VLOOKUP(I237,单月票房,2,0)</f>
        <v>63</v>
      </c>
      <c r="U237" s="298">
        <f t="shared" ref="U237:U255" si="84">VLOOKUP(I237,单月票房,3,0)</f>
        <v>127.09650000000001</v>
      </c>
      <c r="V237" s="298">
        <f t="shared" ref="V237:V255" si="85">VLOOKUP(I237,单月票房,4,0)</f>
        <v>3.3502999999999998</v>
      </c>
      <c r="W237" s="299">
        <f t="shared" ref="W237:W255" si="86">(V237*10000)/Y237</f>
        <v>5583.833333333333</v>
      </c>
      <c r="X237" s="300">
        <f t="shared" ref="X237:X255" si="87">VLOOKUP(I237,单月票房,5,0)</f>
        <v>38</v>
      </c>
      <c r="Y237" s="654">
        <v>6</v>
      </c>
      <c r="Z237" s="654">
        <v>692</v>
      </c>
      <c r="AA237" s="1043">
        <v>6</v>
      </c>
      <c r="AB237" s="304">
        <v>0</v>
      </c>
      <c r="AC237" s="1043">
        <v>6</v>
      </c>
      <c r="AD237" s="1043">
        <v>6</v>
      </c>
      <c r="AE237" s="469">
        <v>6</v>
      </c>
      <c r="AF237" s="1036" t="s">
        <v>5994</v>
      </c>
      <c r="AG237" s="445"/>
      <c r="AH237" s="445"/>
      <c r="AI237" s="445"/>
      <c r="AJ237" s="1037">
        <v>6</v>
      </c>
      <c r="AK237" s="1036" t="s">
        <v>4694</v>
      </c>
      <c r="AL237" s="445"/>
      <c r="AM237" s="445"/>
      <c r="AN237" s="445"/>
      <c r="AO237" s="445"/>
      <c r="AP237" s="445"/>
      <c r="AQ237" s="445"/>
      <c r="AR237" s="445"/>
      <c r="AS237" s="445"/>
      <c r="AT237" s="445"/>
      <c r="AU237" s="445"/>
      <c r="AV237" s="307">
        <f t="shared" ref="AV237:AV255" si="88">AD237*6*0.5*12</f>
        <v>216</v>
      </c>
      <c r="AW237" s="309">
        <f t="shared" ref="AW237:AW255" si="89">AD237*6*0.35*12</f>
        <v>151.19999999999999</v>
      </c>
      <c r="AX237" s="309">
        <f t="shared" ref="AX237:AX255" si="90">AD237*6*0.25*10</f>
        <v>90</v>
      </c>
      <c r="AY237" s="309">
        <f t="shared" ref="AY237:AY255" si="91">AD237*6*0.15*10</f>
        <v>53.999999999999993</v>
      </c>
      <c r="AZ237" s="1042" t="s">
        <v>7715</v>
      </c>
      <c r="BA237" s="1042" t="s">
        <v>5095</v>
      </c>
      <c r="BB237" s="1042" t="s">
        <v>5093</v>
      </c>
      <c r="BC237" s="1042" t="s">
        <v>5096</v>
      </c>
      <c r="BD237" s="1042" t="s">
        <v>5097</v>
      </c>
      <c r="BE237" s="1042"/>
      <c r="BF237" s="1042"/>
      <c r="BG237" s="1042"/>
      <c r="BH237" s="1042"/>
      <c r="BI237" s="1044"/>
    </row>
    <row r="238" spans="1:61" s="350" customFormat="1" ht="19.899999999999999" customHeight="1">
      <c r="A238" s="1026">
        <v>231</v>
      </c>
      <c r="B238" s="285" t="s">
        <v>5204</v>
      </c>
      <c r="C238" s="484" t="s">
        <v>6</v>
      </c>
      <c r="D238" s="484" t="s">
        <v>8</v>
      </c>
      <c r="E238" s="359" t="s">
        <v>5911</v>
      </c>
      <c r="F238" s="661" t="s">
        <v>5188</v>
      </c>
      <c r="G238" s="289" t="s">
        <v>5196</v>
      </c>
      <c r="H238" s="660" t="s">
        <v>5218</v>
      </c>
      <c r="I238" s="290">
        <v>44012251</v>
      </c>
      <c r="J238" s="362" t="s">
        <v>94</v>
      </c>
      <c r="K238" s="592"/>
      <c r="L238" s="657" t="s">
        <v>95</v>
      </c>
      <c r="M238" s="293"/>
      <c r="N238" s="292" t="s">
        <v>95</v>
      </c>
      <c r="O238" s="657" t="s">
        <v>95</v>
      </c>
      <c r="P238" s="657" t="s">
        <v>95</v>
      </c>
      <c r="Q238" s="532"/>
      <c r="R238" s="295" t="s">
        <v>294</v>
      </c>
      <c r="S238" s="296">
        <v>42818</v>
      </c>
      <c r="T238" s="297">
        <f t="shared" si="83"/>
        <v>107</v>
      </c>
      <c r="U238" s="298">
        <f t="shared" si="84"/>
        <v>82.594800000000006</v>
      </c>
      <c r="V238" s="298">
        <f t="shared" si="85"/>
        <v>2.0678999999999998</v>
      </c>
      <c r="W238" s="299">
        <f t="shared" si="86"/>
        <v>2954.1428571428573</v>
      </c>
      <c r="X238" s="300">
        <f t="shared" si="87"/>
        <v>40</v>
      </c>
      <c r="Y238" s="654">
        <v>7</v>
      </c>
      <c r="Z238" s="654">
        <v>574</v>
      </c>
      <c r="AA238" s="1043">
        <v>7</v>
      </c>
      <c r="AB238" s="304">
        <v>0</v>
      </c>
      <c r="AC238" s="1043">
        <v>7</v>
      </c>
      <c r="AD238" s="1043">
        <v>7</v>
      </c>
      <c r="AE238" s="469">
        <v>7</v>
      </c>
      <c r="AF238" s="1036" t="s">
        <v>5989</v>
      </c>
      <c r="AG238" s="445"/>
      <c r="AH238" s="445"/>
      <c r="AI238" s="445"/>
      <c r="AJ238" s="1037">
        <v>7</v>
      </c>
      <c r="AK238" s="1036" t="s">
        <v>4703</v>
      </c>
      <c r="AL238" s="445"/>
      <c r="AM238" s="445"/>
      <c r="AN238" s="445"/>
      <c r="AO238" s="445"/>
      <c r="AP238" s="445"/>
      <c r="AQ238" s="445"/>
      <c r="AR238" s="445"/>
      <c r="AS238" s="445"/>
      <c r="AT238" s="445"/>
      <c r="AU238" s="445"/>
      <c r="AV238" s="307">
        <f t="shared" si="88"/>
        <v>252</v>
      </c>
      <c r="AW238" s="309">
        <f t="shared" si="89"/>
        <v>176.39999999999998</v>
      </c>
      <c r="AX238" s="309">
        <f t="shared" si="90"/>
        <v>105</v>
      </c>
      <c r="AY238" s="309">
        <f t="shared" si="91"/>
        <v>63</v>
      </c>
      <c r="AZ238" s="1042" t="s">
        <v>7716</v>
      </c>
      <c r="BA238" s="1042" t="s">
        <v>5189</v>
      </c>
      <c r="BB238" s="1042" t="s">
        <v>5190</v>
      </c>
      <c r="BC238" s="1042"/>
      <c r="BD238" s="1042" t="s">
        <v>5191</v>
      </c>
      <c r="BE238" s="1042"/>
      <c r="BF238" s="1042"/>
      <c r="BG238" s="1042" t="s">
        <v>5192</v>
      </c>
      <c r="BH238" s="1042" t="s">
        <v>5193</v>
      </c>
      <c r="BI238" s="1044" t="s">
        <v>234</v>
      </c>
    </row>
    <row r="239" spans="1:61" s="350" customFormat="1" ht="19.899999999999999" customHeight="1">
      <c r="A239" s="1026">
        <v>232</v>
      </c>
      <c r="B239" s="662" t="s">
        <v>5453</v>
      </c>
      <c r="C239" s="663" t="s">
        <v>6</v>
      </c>
      <c r="D239" s="484" t="s">
        <v>8</v>
      </c>
      <c r="E239" s="664" t="s">
        <v>2300</v>
      </c>
      <c r="F239" s="665" t="s">
        <v>5445</v>
      </c>
      <c r="G239" s="666" t="s">
        <v>5446</v>
      </c>
      <c r="H239" s="667" t="s">
        <v>5470</v>
      </c>
      <c r="I239" s="668">
        <v>44012311</v>
      </c>
      <c r="J239" s="362" t="s">
        <v>94</v>
      </c>
      <c r="K239" s="669"/>
      <c r="L239" s="657" t="s">
        <v>95</v>
      </c>
      <c r="M239" s="657" t="s">
        <v>95</v>
      </c>
      <c r="N239" s="657"/>
      <c r="O239" s="657" t="s">
        <v>95</v>
      </c>
      <c r="P239" s="657" t="s">
        <v>95</v>
      </c>
      <c r="Q239" s="670"/>
      <c r="R239" s="295" t="s">
        <v>294</v>
      </c>
      <c r="S239" s="296">
        <v>42874</v>
      </c>
      <c r="T239" s="297">
        <f t="shared" si="83"/>
        <v>60</v>
      </c>
      <c r="U239" s="298">
        <f t="shared" si="84"/>
        <v>129.54589999999999</v>
      </c>
      <c r="V239" s="298">
        <f t="shared" si="85"/>
        <v>2.7919</v>
      </c>
      <c r="W239" s="299">
        <f t="shared" si="86"/>
        <v>5583.8</v>
      </c>
      <c r="X239" s="300">
        <f t="shared" si="87"/>
        <v>46</v>
      </c>
      <c r="Y239" s="671">
        <v>5</v>
      </c>
      <c r="Z239" s="671">
        <v>855</v>
      </c>
      <c r="AA239" s="1043">
        <v>5</v>
      </c>
      <c r="AB239" s="1043">
        <v>5</v>
      </c>
      <c r="AC239" s="304">
        <v>0</v>
      </c>
      <c r="AD239" s="1043">
        <v>5</v>
      </c>
      <c r="AE239" s="469">
        <v>5</v>
      </c>
      <c r="AF239" s="1036" t="s">
        <v>5993</v>
      </c>
      <c r="AG239" s="445"/>
      <c r="AH239" s="445"/>
      <c r="AI239" s="445"/>
      <c r="AJ239" s="1037">
        <v>5</v>
      </c>
      <c r="AK239" s="1036" t="s">
        <v>4707</v>
      </c>
      <c r="AL239" s="445"/>
      <c r="AM239" s="445"/>
      <c r="AN239" s="445"/>
      <c r="AO239" s="445"/>
      <c r="AP239" s="445"/>
      <c r="AQ239" s="445"/>
      <c r="AR239" s="445"/>
      <c r="AS239" s="445"/>
      <c r="AT239" s="445"/>
      <c r="AU239" s="445"/>
      <c r="AV239" s="307">
        <f t="shared" si="88"/>
        <v>180</v>
      </c>
      <c r="AW239" s="309">
        <f t="shared" si="89"/>
        <v>126</v>
      </c>
      <c r="AX239" s="309">
        <f t="shared" si="90"/>
        <v>75</v>
      </c>
      <c r="AY239" s="309">
        <f t="shared" si="91"/>
        <v>45</v>
      </c>
      <c r="AZ239" s="1042" t="s">
        <v>7717</v>
      </c>
      <c r="BA239" s="1042"/>
      <c r="BB239" s="1042"/>
      <c r="BC239" s="1042"/>
      <c r="BD239" s="1042"/>
      <c r="BE239" s="1042"/>
      <c r="BF239" s="1042"/>
      <c r="BG239" s="1042"/>
      <c r="BH239" s="1042"/>
      <c r="BI239" s="1044"/>
    </row>
    <row r="240" spans="1:61" s="639" customFormat="1" ht="19.5" customHeight="1">
      <c r="A240" s="1026">
        <v>233</v>
      </c>
      <c r="B240" s="627" t="s">
        <v>6000</v>
      </c>
      <c r="C240" s="628" t="s">
        <v>6</v>
      </c>
      <c r="D240" s="628" t="s">
        <v>8</v>
      </c>
      <c r="E240" s="628" t="s">
        <v>338</v>
      </c>
      <c r="F240" s="329" t="s">
        <v>1292</v>
      </c>
      <c r="G240" s="629" t="s">
        <v>6001</v>
      </c>
      <c r="H240" s="630" t="s">
        <v>6030</v>
      </c>
      <c r="I240" s="628">
        <v>44012301</v>
      </c>
      <c r="J240" s="632" t="s">
        <v>94</v>
      </c>
      <c r="K240" s="633"/>
      <c r="L240" s="634" t="s">
        <v>565</v>
      </c>
      <c r="M240" s="634" t="s">
        <v>565</v>
      </c>
      <c r="N240" s="634" t="s">
        <v>565</v>
      </c>
      <c r="O240" s="634" t="s">
        <v>565</v>
      </c>
      <c r="P240" s="635" t="s">
        <v>565</v>
      </c>
      <c r="Q240" s="636"/>
      <c r="R240" s="295" t="s">
        <v>294</v>
      </c>
      <c r="S240" s="296">
        <v>42866</v>
      </c>
      <c r="T240" s="297">
        <f t="shared" si="83"/>
        <v>79</v>
      </c>
      <c r="U240" s="298">
        <f t="shared" si="84"/>
        <v>102.69799999999999</v>
      </c>
      <c r="V240" s="298">
        <f t="shared" si="85"/>
        <v>2.7555999999999998</v>
      </c>
      <c r="W240" s="299">
        <f t="shared" si="86"/>
        <v>2755.6</v>
      </c>
      <c r="X240" s="300">
        <f t="shared" si="87"/>
        <v>37</v>
      </c>
      <c r="Y240" s="637">
        <v>10</v>
      </c>
      <c r="Z240" s="638">
        <v>896</v>
      </c>
      <c r="AA240" s="1043">
        <v>10</v>
      </c>
      <c r="AB240" s="1043">
        <v>10</v>
      </c>
      <c r="AC240" s="1043">
        <v>10</v>
      </c>
      <c r="AD240" s="1043">
        <v>10</v>
      </c>
      <c r="AE240" s="469">
        <v>10</v>
      </c>
      <c r="AF240" s="1036" t="s">
        <v>7718</v>
      </c>
      <c r="AG240" s="445"/>
      <c r="AH240" s="445"/>
      <c r="AI240" s="445"/>
      <c r="AJ240" s="1037">
        <v>10</v>
      </c>
      <c r="AK240" s="1036" t="s">
        <v>6025</v>
      </c>
      <c r="AL240" s="445"/>
      <c r="AM240" s="445"/>
      <c r="AN240" s="445"/>
      <c r="AO240" s="445"/>
      <c r="AP240" s="445"/>
      <c r="AQ240" s="445"/>
      <c r="AR240" s="445">
        <v>1</v>
      </c>
      <c r="AS240" s="445" t="s">
        <v>4709</v>
      </c>
      <c r="AT240" s="445"/>
      <c r="AU240" s="445"/>
      <c r="AV240" s="307">
        <f t="shared" si="88"/>
        <v>360</v>
      </c>
      <c r="AW240" s="309">
        <f t="shared" si="89"/>
        <v>252</v>
      </c>
      <c r="AX240" s="309">
        <f t="shared" si="90"/>
        <v>150</v>
      </c>
      <c r="AY240" s="309">
        <f t="shared" si="91"/>
        <v>90</v>
      </c>
      <c r="AZ240" s="1042" t="s">
        <v>7719</v>
      </c>
      <c r="BA240" s="1042" t="s">
        <v>6002</v>
      </c>
      <c r="BB240" s="1042" t="s">
        <v>6003</v>
      </c>
      <c r="BC240" s="1042" t="s">
        <v>6004</v>
      </c>
      <c r="BD240" s="1042" t="s">
        <v>6005</v>
      </c>
      <c r="BE240" s="1042" t="s">
        <v>6006</v>
      </c>
      <c r="BF240" s="1042" t="s">
        <v>6007</v>
      </c>
      <c r="BG240" s="1042" t="s">
        <v>6008</v>
      </c>
      <c r="BH240" s="1042" t="s">
        <v>6009</v>
      </c>
      <c r="BI240" s="1044" t="s">
        <v>297</v>
      </c>
    </row>
    <row r="241" spans="1:61" s="583" customFormat="1" ht="19.899999999999999" customHeight="1">
      <c r="A241" s="1026">
        <v>234</v>
      </c>
      <c r="B241" s="435" t="s">
        <v>6492</v>
      </c>
      <c r="C241" s="1087" t="s">
        <v>2487</v>
      </c>
      <c r="D241" s="423" t="s">
        <v>4287</v>
      </c>
      <c r="E241" s="423" t="s">
        <v>6493</v>
      </c>
      <c r="F241" s="1088" t="s">
        <v>6494</v>
      </c>
      <c r="G241" s="580" t="s">
        <v>6495</v>
      </c>
      <c r="H241" s="446" t="s">
        <v>6545</v>
      </c>
      <c r="I241" s="435">
        <v>44222201</v>
      </c>
      <c r="J241" s="423" t="s">
        <v>1343</v>
      </c>
      <c r="K241" s="446"/>
      <c r="L241" s="440" t="s">
        <v>565</v>
      </c>
      <c r="M241" s="440"/>
      <c r="N241" s="292" t="s">
        <v>95</v>
      </c>
      <c r="O241" s="440" t="s">
        <v>565</v>
      </c>
      <c r="P241" s="440" t="s">
        <v>6496</v>
      </c>
      <c r="Q241" s="581"/>
      <c r="R241" s="295" t="s">
        <v>345</v>
      </c>
      <c r="S241" s="296">
        <v>41306</v>
      </c>
      <c r="T241" s="297">
        <f t="shared" si="83"/>
        <v>64</v>
      </c>
      <c r="U241" s="298">
        <f t="shared" si="84"/>
        <v>123.66803999999999</v>
      </c>
      <c r="V241" s="298">
        <f t="shared" si="85"/>
        <v>3.3267000000000002</v>
      </c>
      <c r="W241" s="299">
        <f t="shared" si="86"/>
        <v>5544.5</v>
      </c>
      <c r="X241" s="300">
        <f t="shared" si="87"/>
        <v>37</v>
      </c>
      <c r="Y241" s="426">
        <v>6</v>
      </c>
      <c r="Z241" s="582">
        <v>887</v>
      </c>
      <c r="AA241" s="1043">
        <v>6</v>
      </c>
      <c r="AB241" s="304">
        <v>0</v>
      </c>
      <c r="AC241" s="1043">
        <v>6</v>
      </c>
      <c r="AD241" s="1043">
        <v>6</v>
      </c>
      <c r="AE241" s="469">
        <v>6</v>
      </c>
      <c r="AF241" s="1036" t="s">
        <v>5994</v>
      </c>
      <c r="AG241" s="445"/>
      <c r="AH241" s="445"/>
      <c r="AI241" s="445"/>
      <c r="AJ241" s="1037">
        <v>6</v>
      </c>
      <c r="AK241" s="1036" t="s">
        <v>4694</v>
      </c>
      <c r="AL241" s="445"/>
      <c r="AM241" s="445"/>
      <c r="AN241" s="445"/>
      <c r="AO241" s="445"/>
      <c r="AP241" s="445"/>
      <c r="AQ241" s="445"/>
      <c r="AR241" s="445"/>
      <c r="AS241" s="445"/>
      <c r="AT241" s="445"/>
      <c r="AU241" s="445"/>
      <c r="AV241" s="307">
        <f t="shared" si="88"/>
        <v>216</v>
      </c>
      <c r="AW241" s="309">
        <f t="shared" si="89"/>
        <v>151.19999999999999</v>
      </c>
      <c r="AX241" s="309">
        <f t="shared" si="90"/>
        <v>90</v>
      </c>
      <c r="AY241" s="309">
        <f t="shared" si="91"/>
        <v>53.999999999999993</v>
      </c>
      <c r="AZ241" s="1042" t="s">
        <v>7720</v>
      </c>
      <c r="BA241" s="1042"/>
      <c r="BB241" s="1042"/>
      <c r="BC241" s="1042"/>
      <c r="BD241" s="1042"/>
      <c r="BE241" s="1042"/>
      <c r="BF241" s="1042"/>
      <c r="BG241" s="1042"/>
      <c r="BH241" s="1042"/>
      <c r="BI241" s="1044"/>
    </row>
    <row r="242" spans="1:61" s="314" customFormat="1" ht="19.899999999999999" customHeight="1">
      <c r="A242" s="1026">
        <v>235</v>
      </c>
      <c r="B242" s="285" t="s">
        <v>3408</v>
      </c>
      <c r="C242" s="286" t="s">
        <v>6</v>
      </c>
      <c r="D242" s="307" t="s">
        <v>8</v>
      </c>
      <c r="E242" s="287" t="s">
        <v>2300</v>
      </c>
      <c r="F242" s="360" t="s">
        <v>1407</v>
      </c>
      <c r="G242" s="289" t="s">
        <v>917</v>
      </c>
      <c r="H242" s="340" t="s">
        <v>1408</v>
      </c>
      <c r="I242" s="290">
        <v>44224301</v>
      </c>
      <c r="J242" s="423" t="s">
        <v>1343</v>
      </c>
      <c r="K242" s="340"/>
      <c r="L242" s="292" t="s">
        <v>95</v>
      </c>
      <c r="M242" s="293"/>
      <c r="N242" s="292" t="s">
        <v>95</v>
      </c>
      <c r="O242" s="292" t="s">
        <v>95</v>
      </c>
      <c r="P242" s="292" t="s">
        <v>95</v>
      </c>
      <c r="Q242" s="672"/>
      <c r="R242" s="295" t="s">
        <v>294</v>
      </c>
      <c r="S242" s="296">
        <v>41745</v>
      </c>
      <c r="T242" s="297">
        <f t="shared" si="83"/>
        <v>72</v>
      </c>
      <c r="U242" s="298">
        <f t="shared" si="84"/>
        <v>109.68729999999999</v>
      </c>
      <c r="V242" s="298">
        <f t="shared" si="85"/>
        <v>3.0019999999999998</v>
      </c>
      <c r="W242" s="299">
        <f t="shared" si="86"/>
        <v>4288.5714285714284</v>
      </c>
      <c r="X242" s="300">
        <f t="shared" si="87"/>
        <v>37</v>
      </c>
      <c r="Y242" s="301">
        <v>7</v>
      </c>
      <c r="Z242" s="302">
        <v>736</v>
      </c>
      <c r="AA242" s="1043">
        <v>7</v>
      </c>
      <c r="AB242" s="304">
        <v>0</v>
      </c>
      <c r="AC242" s="1043">
        <v>7</v>
      </c>
      <c r="AD242" s="1043">
        <v>7</v>
      </c>
      <c r="AE242" s="469">
        <v>7</v>
      </c>
      <c r="AF242" s="1036" t="s">
        <v>5989</v>
      </c>
      <c r="AG242" s="445"/>
      <c r="AH242" s="445"/>
      <c r="AI242" s="445"/>
      <c r="AJ242" s="1037">
        <v>7</v>
      </c>
      <c r="AK242" s="1036" t="s">
        <v>4703</v>
      </c>
      <c r="AL242" s="445"/>
      <c r="AM242" s="445" t="s">
        <v>4691</v>
      </c>
      <c r="AN242" s="445"/>
      <c r="AO242" s="445" t="s">
        <v>4691</v>
      </c>
      <c r="AP242" s="445"/>
      <c r="AQ242" s="445" t="s">
        <v>4691</v>
      </c>
      <c r="AR242" s="445" t="s">
        <v>4691</v>
      </c>
      <c r="AS242" s="445" t="s">
        <v>4691</v>
      </c>
      <c r="AT242" s="445"/>
      <c r="AU242" s="445" t="s">
        <v>4691</v>
      </c>
      <c r="AV242" s="307">
        <f t="shared" si="88"/>
        <v>252</v>
      </c>
      <c r="AW242" s="309">
        <f t="shared" si="89"/>
        <v>176.39999999999998</v>
      </c>
      <c r="AX242" s="309">
        <f t="shared" si="90"/>
        <v>105</v>
      </c>
      <c r="AY242" s="309">
        <f t="shared" si="91"/>
        <v>63</v>
      </c>
      <c r="AZ242" s="1042" t="s">
        <v>7721</v>
      </c>
      <c r="BA242" s="1042" t="s">
        <v>1409</v>
      </c>
      <c r="BB242" s="1042" t="s">
        <v>1410</v>
      </c>
      <c r="BC242" s="1042"/>
      <c r="BD242" s="1042"/>
      <c r="BE242" s="1042"/>
      <c r="BF242" s="1042"/>
      <c r="BG242" s="1042"/>
      <c r="BH242" s="1042"/>
      <c r="BI242" s="1044"/>
    </row>
    <row r="243" spans="1:61" s="394" customFormat="1" ht="19.5" customHeight="1">
      <c r="A243" s="1026">
        <v>236</v>
      </c>
      <c r="B243" s="448" t="s">
        <v>6701</v>
      </c>
      <c r="C243" s="449" t="s">
        <v>6702</v>
      </c>
      <c r="D243" s="449" t="s">
        <v>8</v>
      </c>
      <c r="E243" s="450" t="s">
        <v>2300</v>
      </c>
      <c r="F243" s="399" t="s">
        <v>6644</v>
      </c>
      <c r="G243" s="451" t="s">
        <v>6703</v>
      </c>
      <c r="H243" s="452" t="s">
        <v>6687</v>
      </c>
      <c r="I243" s="453">
        <v>44012521</v>
      </c>
      <c r="J243" s="454" t="s">
        <v>94</v>
      </c>
      <c r="K243" s="455"/>
      <c r="L243" s="456" t="s">
        <v>6645</v>
      </c>
      <c r="M243" s="292" t="s">
        <v>95</v>
      </c>
      <c r="N243" s="456"/>
      <c r="O243" s="456" t="s">
        <v>6646</v>
      </c>
      <c r="P243" s="457" t="s">
        <v>6677</v>
      </c>
      <c r="Q243" s="458"/>
      <c r="R243" s="295" t="s">
        <v>115</v>
      </c>
      <c r="S243" s="296">
        <v>43042</v>
      </c>
      <c r="T243" s="297">
        <f t="shared" si="83"/>
        <v>155</v>
      </c>
      <c r="U243" s="298">
        <f t="shared" si="84"/>
        <v>53.124000000000002</v>
      </c>
      <c r="V243" s="298">
        <f t="shared" si="85"/>
        <v>1.4886999999999999</v>
      </c>
      <c r="W243" s="299">
        <f t="shared" si="86"/>
        <v>1488.7</v>
      </c>
      <c r="X243" s="300">
        <f t="shared" si="87"/>
        <v>36</v>
      </c>
      <c r="Y243" s="459">
        <v>10</v>
      </c>
      <c r="Z243" s="460">
        <v>800</v>
      </c>
      <c r="AA243" s="1043">
        <v>10</v>
      </c>
      <c r="AB243" s="1043">
        <v>10</v>
      </c>
      <c r="AC243" s="304">
        <v>0</v>
      </c>
      <c r="AD243" s="1043">
        <v>10</v>
      </c>
      <c r="AE243" s="469">
        <v>10</v>
      </c>
      <c r="AF243" s="1036" t="s">
        <v>6107</v>
      </c>
      <c r="AG243" s="445"/>
      <c r="AH243" s="445"/>
      <c r="AI243" s="445"/>
      <c r="AJ243" s="1037">
        <v>10</v>
      </c>
      <c r="AK243" s="1036" t="s">
        <v>6704</v>
      </c>
      <c r="AL243" s="445"/>
      <c r="AM243" s="445"/>
      <c r="AN243" s="445"/>
      <c r="AO243" s="445"/>
      <c r="AP243" s="445"/>
      <c r="AQ243" s="445"/>
      <c r="AR243" s="445"/>
      <c r="AS243" s="445"/>
      <c r="AT243" s="445"/>
      <c r="AU243" s="445"/>
      <c r="AV243" s="307">
        <f t="shared" si="88"/>
        <v>360</v>
      </c>
      <c r="AW243" s="309">
        <f t="shared" si="89"/>
        <v>252</v>
      </c>
      <c r="AX243" s="309">
        <f t="shared" si="90"/>
        <v>150</v>
      </c>
      <c r="AY243" s="309">
        <f t="shared" si="91"/>
        <v>90</v>
      </c>
      <c r="AZ243" s="1042" t="s">
        <v>7722</v>
      </c>
      <c r="BA243" s="1042"/>
      <c r="BB243" s="1042"/>
      <c r="BC243" s="1042"/>
      <c r="BD243" s="1042"/>
      <c r="BE243" s="1042"/>
      <c r="BF243" s="1042"/>
      <c r="BG243" s="1042"/>
      <c r="BH243" s="1042"/>
      <c r="BI243" s="1044"/>
    </row>
    <row r="244" spans="1:61" s="447" customFormat="1" ht="19.5" customHeight="1">
      <c r="A244" s="1026">
        <v>237</v>
      </c>
      <c r="B244" s="435" t="s">
        <v>6857</v>
      </c>
      <c r="C244" s="631" t="s">
        <v>6858</v>
      </c>
      <c r="D244" s="631" t="s">
        <v>8</v>
      </c>
      <c r="E244" s="631" t="s">
        <v>357</v>
      </c>
      <c r="F244" s="467" t="s">
        <v>6859</v>
      </c>
      <c r="G244" s="437" t="s">
        <v>6860</v>
      </c>
      <c r="H244" s="438" t="s">
        <v>6902</v>
      </c>
      <c r="I244" s="435">
        <v>44017401</v>
      </c>
      <c r="J244" s="428" t="s">
        <v>94</v>
      </c>
      <c r="K244" s="439"/>
      <c r="L244" s="440" t="s">
        <v>6861</v>
      </c>
      <c r="M244" s="440"/>
      <c r="N244" s="292" t="s">
        <v>95</v>
      </c>
      <c r="O244" s="440" t="s">
        <v>6850</v>
      </c>
      <c r="P244" s="441" t="s">
        <v>6861</v>
      </c>
      <c r="Q244" s="442"/>
      <c r="R244" s="295" t="s">
        <v>115</v>
      </c>
      <c r="S244" s="468">
        <v>40449</v>
      </c>
      <c r="T244" s="297">
        <f t="shared" si="83"/>
        <v>42</v>
      </c>
      <c r="U244" s="298">
        <f t="shared" si="84"/>
        <v>161.60003799999998</v>
      </c>
      <c r="V244" s="298">
        <f t="shared" si="85"/>
        <v>3.9298999999999999</v>
      </c>
      <c r="W244" s="299">
        <f t="shared" si="86"/>
        <v>3929.9</v>
      </c>
      <c r="X244" s="300">
        <f t="shared" si="87"/>
        <v>41</v>
      </c>
      <c r="Y244" s="444">
        <v>10</v>
      </c>
      <c r="Z244" s="460">
        <v>1059</v>
      </c>
      <c r="AA244" s="1043">
        <v>10</v>
      </c>
      <c r="AB244" s="304">
        <v>0</v>
      </c>
      <c r="AC244" s="1043">
        <v>10</v>
      </c>
      <c r="AD244" s="1043">
        <v>10</v>
      </c>
      <c r="AE244" s="469">
        <v>10</v>
      </c>
      <c r="AF244" s="1036" t="s">
        <v>7515</v>
      </c>
      <c r="AG244" s="445"/>
      <c r="AH244" s="445"/>
      <c r="AI244" s="445"/>
      <c r="AJ244" s="1037">
        <v>10</v>
      </c>
      <c r="AK244" s="1036" t="s">
        <v>6862</v>
      </c>
      <c r="AL244" s="445"/>
      <c r="AM244" s="445"/>
      <c r="AN244" s="445"/>
      <c r="AO244" s="445"/>
      <c r="AP244" s="445"/>
      <c r="AQ244" s="445"/>
      <c r="AR244" s="445"/>
      <c r="AS244" s="445"/>
      <c r="AT244" s="445"/>
      <c r="AU244" s="445"/>
      <c r="AV244" s="307">
        <f t="shared" si="88"/>
        <v>360</v>
      </c>
      <c r="AW244" s="309">
        <f t="shared" si="89"/>
        <v>252</v>
      </c>
      <c r="AX244" s="309">
        <f t="shared" si="90"/>
        <v>150</v>
      </c>
      <c r="AY244" s="309">
        <f t="shared" si="91"/>
        <v>90</v>
      </c>
      <c r="AZ244" s="1042" t="s">
        <v>7723</v>
      </c>
      <c r="BA244" s="1042"/>
      <c r="BB244" s="1042"/>
      <c r="BC244" s="1042"/>
      <c r="BD244" s="1042"/>
      <c r="BE244" s="1042"/>
      <c r="BF244" s="1042"/>
      <c r="BG244" s="1042"/>
      <c r="BH244" s="1042"/>
      <c r="BI244" s="1044"/>
    </row>
    <row r="245" spans="1:61" s="1009" customFormat="1" ht="19.5" customHeight="1">
      <c r="A245" s="1026">
        <v>238</v>
      </c>
      <c r="B245" s="435" t="s">
        <v>7347</v>
      </c>
      <c r="C245" s="631" t="s">
        <v>6</v>
      </c>
      <c r="D245" s="631" t="s">
        <v>8</v>
      </c>
      <c r="E245" s="631" t="s">
        <v>7348</v>
      </c>
      <c r="F245" s="467" t="s">
        <v>7349</v>
      </c>
      <c r="G245" s="1001" t="s">
        <v>7350</v>
      </c>
      <c r="H245" s="1002" t="s">
        <v>7378</v>
      </c>
      <c r="I245" s="435">
        <v>44012631</v>
      </c>
      <c r="J245" s="1003" t="s">
        <v>5496</v>
      </c>
      <c r="K245" s="439"/>
      <c r="L245" s="1004" t="s">
        <v>1280</v>
      </c>
      <c r="M245" s="1005"/>
      <c r="N245" s="292" t="s">
        <v>95</v>
      </c>
      <c r="O245" s="1004" t="s">
        <v>1280</v>
      </c>
      <c r="P245" s="1004" t="s">
        <v>1280</v>
      </c>
      <c r="Q245" s="1006"/>
      <c r="R245" s="1007" t="s">
        <v>294</v>
      </c>
      <c r="S245" s="1008">
        <v>1</v>
      </c>
      <c r="T245" s="297">
        <f t="shared" si="83"/>
        <v>53</v>
      </c>
      <c r="U245" s="298">
        <f t="shared" si="84"/>
        <v>134.98557099999999</v>
      </c>
      <c r="V245" s="298">
        <f t="shared" si="85"/>
        <v>2.9502999999999999</v>
      </c>
      <c r="W245" s="299">
        <f t="shared" si="86"/>
        <v>3278.1111111111113</v>
      </c>
      <c r="X245" s="300">
        <f t="shared" si="87"/>
        <v>46</v>
      </c>
      <c r="Y245" s="496">
        <v>9</v>
      </c>
      <c r="Z245" s="497">
        <v>1182</v>
      </c>
      <c r="AA245" s="1043">
        <v>9</v>
      </c>
      <c r="AB245" s="304">
        <v>0</v>
      </c>
      <c r="AC245" s="1043">
        <v>9</v>
      </c>
      <c r="AD245" s="1043">
        <v>9</v>
      </c>
      <c r="AE245" s="469">
        <v>9</v>
      </c>
      <c r="AF245" s="1036" t="s">
        <v>5996</v>
      </c>
      <c r="AG245" s="445"/>
      <c r="AH245" s="445"/>
      <c r="AI245" s="445"/>
      <c r="AJ245" s="1037">
        <v>9</v>
      </c>
      <c r="AK245" s="1036" t="s">
        <v>4710</v>
      </c>
      <c r="AL245" s="445"/>
      <c r="AM245" s="445"/>
      <c r="AN245" s="445"/>
      <c r="AO245" s="445"/>
      <c r="AP245" s="445"/>
      <c r="AQ245" s="445"/>
      <c r="AR245" s="445"/>
      <c r="AS245" s="445"/>
      <c r="AT245" s="445"/>
      <c r="AU245" s="445"/>
      <c r="AV245" s="307">
        <f t="shared" si="88"/>
        <v>324</v>
      </c>
      <c r="AW245" s="309">
        <f t="shared" si="89"/>
        <v>226.79999999999998</v>
      </c>
      <c r="AX245" s="309">
        <f t="shared" si="90"/>
        <v>135</v>
      </c>
      <c r="AY245" s="309">
        <f t="shared" si="91"/>
        <v>81</v>
      </c>
      <c r="AZ245" s="1042" t="s">
        <v>7351</v>
      </c>
      <c r="BA245" s="1042"/>
      <c r="BB245" s="1042" t="s">
        <v>7352</v>
      </c>
      <c r="BC245" s="1042" t="s">
        <v>7352</v>
      </c>
      <c r="BD245" s="1042"/>
      <c r="BE245" s="1042"/>
      <c r="BF245" s="1042"/>
      <c r="BG245" s="1042"/>
      <c r="BH245" s="1042"/>
      <c r="BI245" s="1044"/>
    </row>
    <row r="246" spans="1:61" s="1009" customFormat="1" ht="19.5" customHeight="1">
      <c r="A246" s="1026">
        <v>239</v>
      </c>
      <c r="B246" s="435" t="s">
        <v>7501</v>
      </c>
      <c r="C246" s="631" t="s">
        <v>6</v>
      </c>
      <c r="D246" s="631" t="s">
        <v>7502</v>
      </c>
      <c r="E246" s="631" t="s">
        <v>7503</v>
      </c>
      <c r="F246" s="467" t="s">
        <v>7504</v>
      </c>
      <c r="G246" s="1001" t="s">
        <v>7505</v>
      </c>
      <c r="H246" s="1002" t="s">
        <v>8706</v>
      </c>
      <c r="I246" s="435">
        <v>44011461</v>
      </c>
      <c r="J246" s="1003" t="s">
        <v>7506</v>
      </c>
      <c r="K246" s="439"/>
      <c r="L246" s="1004" t="s">
        <v>7483</v>
      </c>
      <c r="M246" s="292" t="s">
        <v>95</v>
      </c>
      <c r="N246" s="1005"/>
      <c r="O246" s="1004" t="s">
        <v>7483</v>
      </c>
      <c r="P246" s="1004" t="s">
        <v>7500</v>
      </c>
      <c r="Q246" s="1006"/>
      <c r="R246" s="1007" t="s">
        <v>222</v>
      </c>
      <c r="S246" s="1008" t="s">
        <v>7507</v>
      </c>
      <c r="T246" s="297">
        <f t="shared" ref="T246" si="92">VLOOKUP(I246,单月票房,2,0)</f>
        <v>100</v>
      </c>
      <c r="U246" s="298">
        <f t="shared" ref="U246" si="93">VLOOKUP(I246,单月票房,3,0)</f>
        <v>86.588189999999997</v>
      </c>
      <c r="V246" s="298">
        <f t="shared" ref="V246" si="94">VLOOKUP(I246,单月票房,4,0)</f>
        <v>2.4077999999999999</v>
      </c>
      <c r="W246" s="299">
        <f t="shared" ref="W246" si="95">(V246*10000)/Y246</f>
        <v>3439.7142857142858</v>
      </c>
      <c r="X246" s="300">
        <f t="shared" ref="X246" si="96">VLOOKUP(I246,单月票房,5,0)</f>
        <v>36</v>
      </c>
      <c r="Y246" s="496">
        <v>7</v>
      </c>
      <c r="Z246" s="497">
        <v>802</v>
      </c>
      <c r="AA246" s="1043">
        <v>7</v>
      </c>
      <c r="AB246" s="304">
        <v>7</v>
      </c>
      <c r="AC246" s="1050">
        <v>0</v>
      </c>
      <c r="AD246" s="1043">
        <v>7</v>
      </c>
      <c r="AE246" s="1051">
        <v>7</v>
      </c>
      <c r="AF246" s="1052" t="s">
        <v>5989</v>
      </c>
      <c r="AG246" s="445"/>
      <c r="AH246" s="445"/>
      <c r="AI246" s="445"/>
      <c r="AJ246" s="1037">
        <v>7</v>
      </c>
      <c r="AK246" s="1052" t="s">
        <v>4703</v>
      </c>
      <c r="AL246" s="445"/>
      <c r="AM246" s="445"/>
      <c r="AN246" s="445"/>
      <c r="AO246" s="445"/>
      <c r="AP246" s="445"/>
      <c r="AQ246" s="445"/>
      <c r="AR246" s="445"/>
      <c r="AS246" s="445"/>
      <c r="AT246" s="445"/>
      <c r="AU246" s="445"/>
      <c r="AV246" s="307">
        <f t="shared" si="88"/>
        <v>252</v>
      </c>
      <c r="AW246" s="309">
        <f t="shared" si="89"/>
        <v>176.39999999999998</v>
      </c>
      <c r="AX246" s="309">
        <f t="shared" si="90"/>
        <v>105</v>
      </c>
      <c r="AY246" s="309">
        <f t="shared" si="91"/>
        <v>63</v>
      </c>
      <c r="AZ246" s="1042" t="s">
        <v>7508</v>
      </c>
      <c r="BA246" s="1042"/>
      <c r="BB246" s="1042"/>
      <c r="BC246" s="1042"/>
      <c r="BD246" s="1042"/>
      <c r="BE246" s="1042"/>
      <c r="BF246" s="1042"/>
      <c r="BG246" s="1042"/>
      <c r="BH246" s="1042"/>
      <c r="BI246" s="1044"/>
    </row>
    <row r="247" spans="1:61" s="350" customFormat="1" ht="19.899999999999999" customHeight="1">
      <c r="A247" s="1026">
        <v>240</v>
      </c>
      <c r="B247" s="285" t="s">
        <v>3401</v>
      </c>
      <c r="C247" s="595" t="s">
        <v>6</v>
      </c>
      <c r="D247" s="596" t="s">
        <v>8</v>
      </c>
      <c r="E247" s="287" t="s">
        <v>357</v>
      </c>
      <c r="F247" s="329" t="s">
        <v>1292</v>
      </c>
      <c r="G247" s="289" t="s">
        <v>2800</v>
      </c>
      <c r="H247" s="340" t="s">
        <v>2848</v>
      </c>
      <c r="I247" s="290">
        <v>44011721</v>
      </c>
      <c r="J247" s="291"/>
      <c r="K247" s="340"/>
      <c r="L247" s="292" t="s">
        <v>95</v>
      </c>
      <c r="M247" s="292" t="s">
        <v>95</v>
      </c>
      <c r="N247" s="293"/>
      <c r="O247" s="292" t="s">
        <v>95</v>
      </c>
      <c r="P247" s="292" t="s">
        <v>95</v>
      </c>
      <c r="Q247" s="532"/>
      <c r="R247" s="295" t="s">
        <v>182</v>
      </c>
      <c r="S247" s="296">
        <v>42528</v>
      </c>
      <c r="T247" s="297">
        <f t="shared" si="83"/>
        <v>240</v>
      </c>
      <c r="U247" s="298">
        <f t="shared" si="84"/>
        <v>8.7593999999999994</v>
      </c>
      <c r="V247" s="298">
        <f t="shared" si="85"/>
        <v>0.2127</v>
      </c>
      <c r="W247" s="299">
        <f t="shared" si="86"/>
        <v>425.4</v>
      </c>
      <c r="X247" s="300">
        <f t="shared" si="87"/>
        <v>41</v>
      </c>
      <c r="Y247" s="301">
        <v>5</v>
      </c>
      <c r="Z247" s="301">
        <v>613</v>
      </c>
      <c r="AA247" s="1043">
        <v>4</v>
      </c>
      <c r="AB247" s="1043">
        <v>4</v>
      </c>
      <c r="AC247" s="304">
        <v>0</v>
      </c>
      <c r="AD247" s="1043">
        <v>4</v>
      </c>
      <c r="AE247" s="469">
        <v>4</v>
      </c>
      <c r="AF247" s="1036" t="s">
        <v>5993</v>
      </c>
      <c r="AG247" s="445" t="s">
        <v>4691</v>
      </c>
      <c r="AH247" s="445" t="s">
        <v>4691</v>
      </c>
      <c r="AI247" s="445" t="s">
        <v>4691</v>
      </c>
      <c r="AJ247" s="1037">
        <v>5</v>
      </c>
      <c r="AK247" s="1036" t="s">
        <v>4707</v>
      </c>
      <c r="AL247" s="445" t="s">
        <v>4691</v>
      </c>
      <c r="AM247" s="445" t="s">
        <v>4691</v>
      </c>
      <c r="AN247" s="445" t="s">
        <v>4691</v>
      </c>
      <c r="AO247" s="445" t="s">
        <v>4691</v>
      </c>
      <c r="AP247" s="445" t="s">
        <v>4691</v>
      </c>
      <c r="AQ247" s="445" t="s">
        <v>4691</v>
      </c>
      <c r="AR247" s="445" t="s">
        <v>4691</v>
      </c>
      <c r="AS247" s="445" t="s">
        <v>4691</v>
      </c>
      <c r="AT247" s="445" t="s">
        <v>4691</v>
      </c>
      <c r="AU247" s="445" t="s">
        <v>4691</v>
      </c>
      <c r="AV247" s="307">
        <f t="shared" si="88"/>
        <v>144</v>
      </c>
      <c r="AW247" s="309">
        <f t="shared" si="89"/>
        <v>100.79999999999998</v>
      </c>
      <c r="AX247" s="309">
        <f t="shared" si="90"/>
        <v>60</v>
      </c>
      <c r="AY247" s="309">
        <f t="shared" si="91"/>
        <v>36</v>
      </c>
      <c r="AZ247" s="1042" t="s">
        <v>7724</v>
      </c>
      <c r="BA247" s="1042"/>
      <c r="BB247" s="1042"/>
      <c r="BC247" s="1042"/>
      <c r="BD247" s="1042"/>
      <c r="BE247" s="1042"/>
      <c r="BF247" s="1042"/>
      <c r="BG247" s="1042"/>
      <c r="BH247" s="1042"/>
      <c r="BI247" s="1044"/>
    </row>
    <row r="248" spans="1:61" s="350" customFormat="1" ht="19.899999999999999" customHeight="1">
      <c r="A248" s="1026">
        <v>241</v>
      </c>
      <c r="B248" s="285" t="s">
        <v>3402</v>
      </c>
      <c r="C248" s="595" t="s">
        <v>6</v>
      </c>
      <c r="D248" s="596" t="s">
        <v>8</v>
      </c>
      <c r="E248" s="368" t="s">
        <v>357</v>
      </c>
      <c r="F248" s="329" t="s">
        <v>1292</v>
      </c>
      <c r="G248" s="289" t="s">
        <v>3118</v>
      </c>
      <c r="H248" s="340" t="s">
        <v>2849</v>
      </c>
      <c r="I248" s="290">
        <v>44011931</v>
      </c>
      <c r="J248" s="291"/>
      <c r="K248" s="340"/>
      <c r="L248" s="597" t="s">
        <v>2801</v>
      </c>
      <c r="M248" s="292" t="s">
        <v>95</v>
      </c>
      <c r="N248" s="293"/>
      <c r="O248" s="597" t="s">
        <v>2801</v>
      </c>
      <c r="P248" s="597" t="s">
        <v>2802</v>
      </c>
      <c r="Q248" s="532"/>
      <c r="R248" s="295" t="s">
        <v>182</v>
      </c>
      <c r="S248" s="296">
        <v>42642</v>
      </c>
      <c r="T248" s="297">
        <f t="shared" si="83"/>
        <v>166</v>
      </c>
      <c r="U248" s="298">
        <f t="shared" si="84"/>
        <v>48.673400000000001</v>
      </c>
      <c r="V248" s="298">
        <f t="shared" si="85"/>
        <v>1.2679</v>
      </c>
      <c r="W248" s="299">
        <f t="shared" si="86"/>
        <v>2535.8000000000002</v>
      </c>
      <c r="X248" s="300">
        <f t="shared" si="87"/>
        <v>38</v>
      </c>
      <c r="Y248" s="301">
        <v>5</v>
      </c>
      <c r="Z248" s="301">
        <v>759</v>
      </c>
      <c r="AA248" s="1043">
        <v>5</v>
      </c>
      <c r="AB248" s="1043">
        <v>5</v>
      </c>
      <c r="AC248" s="304">
        <v>0</v>
      </c>
      <c r="AD248" s="1043">
        <v>5</v>
      </c>
      <c r="AE248" s="469">
        <v>5</v>
      </c>
      <c r="AF248" s="1036" t="s">
        <v>7570</v>
      </c>
      <c r="AG248" s="445" t="s">
        <v>4691</v>
      </c>
      <c r="AH248" s="445" t="s">
        <v>4691</v>
      </c>
      <c r="AI248" s="445" t="s">
        <v>4691</v>
      </c>
      <c r="AJ248" s="1037">
        <v>5</v>
      </c>
      <c r="AK248" s="1036" t="s">
        <v>4707</v>
      </c>
      <c r="AL248" s="445" t="s">
        <v>4691</v>
      </c>
      <c r="AM248" s="445" t="s">
        <v>4691</v>
      </c>
      <c r="AN248" s="445" t="s">
        <v>4691</v>
      </c>
      <c r="AO248" s="445" t="s">
        <v>4691</v>
      </c>
      <c r="AP248" s="445" t="s">
        <v>4691</v>
      </c>
      <c r="AQ248" s="445" t="s">
        <v>4691</v>
      </c>
      <c r="AR248" s="445" t="s">
        <v>4691</v>
      </c>
      <c r="AS248" s="445" t="s">
        <v>4691</v>
      </c>
      <c r="AT248" s="445" t="s">
        <v>4691</v>
      </c>
      <c r="AU248" s="445" t="s">
        <v>4691</v>
      </c>
      <c r="AV248" s="307">
        <f t="shared" si="88"/>
        <v>180</v>
      </c>
      <c r="AW248" s="309">
        <f t="shared" si="89"/>
        <v>126</v>
      </c>
      <c r="AX248" s="309">
        <f t="shared" si="90"/>
        <v>75</v>
      </c>
      <c r="AY248" s="309">
        <f t="shared" si="91"/>
        <v>45</v>
      </c>
      <c r="AZ248" s="1042" t="s">
        <v>7725</v>
      </c>
      <c r="BA248" s="1042"/>
      <c r="BB248" s="1042"/>
      <c r="BC248" s="1042"/>
      <c r="BD248" s="1042"/>
      <c r="BE248" s="1042"/>
      <c r="BF248" s="1042"/>
      <c r="BG248" s="1042"/>
      <c r="BH248" s="1042"/>
      <c r="BI248" s="1044"/>
    </row>
    <row r="249" spans="1:61" s="350" customFormat="1" ht="19.899999999999999" customHeight="1">
      <c r="A249" s="1026">
        <v>242</v>
      </c>
      <c r="B249" s="285" t="s">
        <v>3403</v>
      </c>
      <c r="C249" s="595" t="s">
        <v>6</v>
      </c>
      <c r="D249" s="596" t="s">
        <v>8</v>
      </c>
      <c r="E249" s="287" t="s">
        <v>338</v>
      </c>
      <c r="F249" s="359" t="s">
        <v>2741</v>
      </c>
      <c r="G249" s="289" t="s">
        <v>2742</v>
      </c>
      <c r="H249" s="340" t="s">
        <v>2779</v>
      </c>
      <c r="I249" s="290">
        <v>44011281</v>
      </c>
      <c r="J249" s="291"/>
      <c r="K249" s="340"/>
      <c r="L249" s="643" t="s">
        <v>95</v>
      </c>
      <c r="M249" s="293"/>
      <c r="N249" s="292" t="s">
        <v>95</v>
      </c>
      <c r="O249" s="643" t="s">
        <v>95</v>
      </c>
      <c r="P249" s="643" t="s">
        <v>95</v>
      </c>
      <c r="Q249" s="532"/>
      <c r="R249" s="295" t="s">
        <v>182</v>
      </c>
      <c r="S249" s="296">
        <v>42154</v>
      </c>
      <c r="T249" s="297">
        <f t="shared" si="83"/>
        <v>210</v>
      </c>
      <c r="U249" s="298">
        <f t="shared" si="84"/>
        <v>29.984500000000001</v>
      </c>
      <c r="V249" s="298">
        <f t="shared" si="85"/>
        <v>0.86060000000000003</v>
      </c>
      <c r="W249" s="299">
        <f t="shared" si="86"/>
        <v>2868.6666666666665</v>
      </c>
      <c r="X249" s="300">
        <f t="shared" si="87"/>
        <v>35</v>
      </c>
      <c r="Y249" s="301">
        <v>3</v>
      </c>
      <c r="Z249" s="301">
        <v>283</v>
      </c>
      <c r="AA249" s="1043">
        <v>3</v>
      </c>
      <c r="AB249" s="304">
        <v>0</v>
      </c>
      <c r="AC249" s="1043">
        <v>3</v>
      </c>
      <c r="AD249" s="1043">
        <v>3</v>
      </c>
      <c r="AE249" s="469">
        <v>3</v>
      </c>
      <c r="AF249" s="1036" t="s">
        <v>5991</v>
      </c>
      <c r="AG249" s="445" t="s">
        <v>4691</v>
      </c>
      <c r="AH249" s="445" t="s">
        <v>4691</v>
      </c>
      <c r="AI249" s="445" t="s">
        <v>4691</v>
      </c>
      <c r="AJ249" s="1037">
        <v>3</v>
      </c>
      <c r="AK249" s="1036" t="s">
        <v>4720</v>
      </c>
      <c r="AL249" s="445" t="s">
        <v>4691</v>
      </c>
      <c r="AM249" s="445" t="s">
        <v>4691</v>
      </c>
      <c r="AN249" s="445" t="s">
        <v>4691</v>
      </c>
      <c r="AO249" s="445" t="s">
        <v>4691</v>
      </c>
      <c r="AP249" s="445" t="s">
        <v>4691</v>
      </c>
      <c r="AQ249" s="445" t="s">
        <v>4691</v>
      </c>
      <c r="AR249" s="445" t="s">
        <v>4691</v>
      </c>
      <c r="AS249" s="445" t="s">
        <v>4691</v>
      </c>
      <c r="AT249" s="445" t="s">
        <v>4691</v>
      </c>
      <c r="AU249" s="445" t="s">
        <v>4691</v>
      </c>
      <c r="AV249" s="307">
        <f t="shared" si="88"/>
        <v>108</v>
      </c>
      <c r="AW249" s="309">
        <f t="shared" si="89"/>
        <v>75.599999999999994</v>
      </c>
      <c r="AX249" s="309">
        <f t="shared" si="90"/>
        <v>45</v>
      </c>
      <c r="AY249" s="309">
        <f t="shared" si="91"/>
        <v>26.999999999999996</v>
      </c>
      <c r="AZ249" s="1042" t="s">
        <v>7726</v>
      </c>
      <c r="BA249" s="1042"/>
      <c r="BB249" s="1042"/>
      <c r="BC249" s="1042"/>
      <c r="BD249" s="1042"/>
      <c r="BE249" s="1042"/>
      <c r="BF249" s="1042"/>
      <c r="BG249" s="1042"/>
      <c r="BH249" s="1042"/>
      <c r="BI249" s="1044"/>
    </row>
    <row r="250" spans="1:61" s="350" customFormat="1" ht="19.899999999999999" customHeight="1">
      <c r="A250" s="1026">
        <v>243</v>
      </c>
      <c r="B250" s="285" t="s">
        <v>3404</v>
      </c>
      <c r="C250" s="286" t="s">
        <v>6</v>
      </c>
      <c r="D250" s="307" t="s">
        <v>8</v>
      </c>
      <c r="E250" s="287" t="s">
        <v>357</v>
      </c>
      <c r="F250" s="360" t="s">
        <v>2654</v>
      </c>
      <c r="G250" s="289" t="s">
        <v>1011</v>
      </c>
      <c r="H250" s="340" t="s">
        <v>2656</v>
      </c>
      <c r="I250" s="290">
        <v>44011101</v>
      </c>
      <c r="J250" s="291"/>
      <c r="K250" s="340"/>
      <c r="L250" s="643" t="s">
        <v>95</v>
      </c>
      <c r="M250" s="292" t="s">
        <v>95</v>
      </c>
      <c r="N250" s="293"/>
      <c r="O250" s="643" t="s">
        <v>95</v>
      </c>
      <c r="P250" s="643" t="s">
        <v>95</v>
      </c>
      <c r="Q250" s="320"/>
      <c r="R250" s="295" t="s">
        <v>182</v>
      </c>
      <c r="S250" s="296">
        <v>41973</v>
      </c>
      <c r="T250" s="297">
        <f t="shared" si="83"/>
        <v>205</v>
      </c>
      <c r="U250" s="298">
        <f t="shared" si="84"/>
        <v>32.1539</v>
      </c>
      <c r="V250" s="298">
        <f t="shared" si="85"/>
        <v>0.89329999999999998</v>
      </c>
      <c r="W250" s="299">
        <f t="shared" si="86"/>
        <v>2233.25</v>
      </c>
      <c r="X250" s="300">
        <f t="shared" si="87"/>
        <v>36</v>
      </c>
      <c r="Y250" s="301">
        <v>4</v>
      </c>
      <c r="Z250" s="301">
        <v>373</v>
      </c>
      <c r="AA250" s="1043">
        <v>4</v>
      </c>
      <c r="AB250" s="1043">
        <v>4</v>
      </c>
      <c r="AC250" s="304">
        <v>0</v>
      </c>
      <c r="AD250" s="1043">
        <v>4</v>
      </c>
      <c r="AE250" s="469">
        <v>4</v>
      </c>
      <c r="AF250" s="1036" t="s">
        <v>5992</v>
      </c>
      <c r="AG250" s="445" t="s">
        <v>4691</v>
      </c>
      <c r="AH250" s="445" t="s">
        <v>4691</v>
      </c>
      <c r="AI250" s="445" t="s">
        <v>4691</v>
      </c>
      <c r="AJ250" s="1037">
        <v>4</v>
      </c>
      <c r="AK250" s="1036" t="s">
        <v>4706</v>
      </c>
      <c r="AL250" s="445" t="s">
        <v>4691</v>
      </c>
      <c r="AM250" s="445" t="s">
        <v>4691</v>
      </c>
      <c r="AN250" s="445" t="s">
        <v>4691</v>
      </c>
      <c r="AO250" s="445" t="s">
        <v>4691</v>
      </c>
      <c r="AP250" s="445" t="s">
        <v>4691</v>
      </c>
      <c r="AQ250" s="445" t="s">
        <v>4691</v>
      </c>
      <c r="AR250" s="445" t="s">
        <v>4691</v>
      </c>
      <c r="AS250" s="445" t="s">
        <v>4691</v>
      </c>
      <c r="AT250" s="445" t="s">
        <v>4691</v>
      </c>
      <c r="AU250" s="445" t="s">
        <v>4691</v>
      </c>
      <c r="AV250" s="307">
        <f t="shared" si="88"/>
        <v>144</v>
      </c>
      <c r="AW250" s="309">
        <f t="shared" si="89"/>
        <v>100.79999999999998</v>
      </c>
      <c r="AX250" s="309">
        <f t="shared" si="90"/>
        <v>60</v>
      </c>
      <c r="AY250" s="309">
        <f t="shared" si="91"/>
        <v>36</v>
      </c>
      <c r="AZ250" s="1042" t="s">
        <v>7727</v>
      </c>
      <c r="BA250" s="1042"/>
      <c r="BB250" s="1042"/>
      <c r="BC250" s="1042"/>
      <c r="BD250" s="1042"/>
      <c r="BE250" s="1042"/>
      <c r="BF250" s="1042"/>
      <c r="BG250" s="1042"/>
      <c r="BH250" s="1042"/>
      <c r="BI250" s="1044"/>
    </row>
    <row r="251" spans="1:61" s="314" customFormat="1" ht="19.899999999999999" customHeight="1">
      <c r="A251" s="1026">
        <v>244</v>
      </c>
      <c r="B251" s="285" t="s">
        <v>3405</v>
      </c>
      <c r="C251" s="595" t="s">
        <v>6</v>
      </c>
      <c r="D251" s="596" t="s">
        <v>8</v>
      </c>
      <c r="E251" s="287" t="s">
        <v>5911</v>
      </c>
      <c r="F251" s="529" t="s">
        <v>2699</v>
      </c>
      <c r="G251" s="289" t="s">
        <v>1196</v>
      </c>
      <c r="H251" s="340" t="s">
        <v>2705</v>
      </c>
      <c r="I251" s="290">
        <v>44018901</v>
      </c>
      <c r="J251" s="291"/>
      <c r="K251" s="340"/>
      <c r="L251" s="292" t="s">
        <v>565</v>
      </c>
      <c r="M251" s="293"/>
      <c r="N251" s="292" t="s">
        <v>95</v>
      </c>
      <c r="O251" s="292" t="s">
        <v>565</v>
      </c>
      <c r="P251" s="292" t="s">
        <v>565</v>
      </c>
      <c r="Q251" s="673"/>
      <c r="R251" s="295" t="s">
        <v>222</v>
      </c>
      <c r="S251" s="296">
        <v>40866</v>
      </c>
      <c r="T251" s="297">
        <f t="shared" si="83"/>
        <v>190</v>
      </c>
      <c r="U251" s="298">
        <f t="shared" si="84"/>
        <v>40.0794</v>
      </c>
      <c r="V251" s="298">
        <f t="shared" si="85"/>
        <v>1.1238999999999999</v>
      </c>
      <c r="W251" s="299">
        <f t="shared" si="86"/>
        <v>2247.7999999999997</v>
      </c>
      <c r="X251" s="300">
        <f t="shared" si="87"/>
        <v>36</v>
      </c>
      <c r="Y251" s="301">
        <v>5</v>
      </c>
      <c r="Z251" s="301">
        <v>509</v>
      </c>
      <c r="AA251" s="1043">
        <v>5</v>
      </c>
      <c r="AB251" s="304">
        <v>0</v>
      </c>
      <c r="AC251" s="1043">
        <v>5</v>
      </c>
      <c r="AD251" s="1043">
        <v>5</v>
      </c>
      <c r="AE251" s="469">
        <v>5</v>
      </c>
      <c r="AF251" s="1036" t="s">
        <v>5993</v>
      </c>
      <c r="AG251" s="445" t="s">
        <v>4691</v>
      </c>
      <c r="AH251" s="445" t="s">
        <v>4691</v>
      </c>
      <c r="AI251" s="445" t="s">
        <v>4691</v>
      </c>
      <c r="AJ251" s="1037">
        <v>5</v>
      </c>
      <c r="AK251" s="1036" t="s">
        <v>4707</v>
      </c>
      <c r="AL251" s="445" t="s">
        <v>4691</v>
      </c>
      <c r="AM251" s="445" t="s">
        <v>4691</v>
      </c>
      <c r="AN251" s="445" t="s">
        <v>4691</v>
      </c>
      <c r="AO251" s="445" t="s">
        <v>4691</v>
      </c>
      <c r="AP251" s="445" t="s">
        <v>4691</v>
      </c>
      <c r="AQ251" s="445" t="s">
        <v>4691</v>
      </c>
      <c r="AR251" s="445" t="s">
        <v>4691</v>
      </c>
      <c r="AS251" s="445" t="s">
        <v>4691</v>
      </c>
      <c r="AT251" s="445" t="s">
        <v>4691</v>
      </c>
      <c r="AU251" s="445" t="s">
        <v>4691</v>
      </c>
      <c r="AV251" s="307">
        <f t="shared" si="88"/>
        <v>180</v>
      </c>
      <c r="AW251" s="309">
        <f t="shared" si="89"/>
        <v>126</v>
      </c>
      <c r="AX251" s="309">
        <f t="shared" si="90"/>
        <v>75</v>
      </c>
      <c r="AY251" s="309">
        <f t="shared" si="91"/>
        <v>45</v>
      </c>
      <c r="AZ251" s="1042" t="s">
        <v>7728</v>
      </c>
      <c r="BA251" s="1042"/>
      <c r="BB251" s="1042"/>
      <c r="BC251" s="1042"/>
      <c r="BD251" s="1042"/>
      <c r="BE251" s="1042"/>
      <c r="BF251" s="1042"/>
      <c r="BG251" s="1042"/>
      <c r="BH251" s="1042"/>
      <c r="BI251" s="1044"/>
    </row>
    <row r="252" spans="1:61" s="350" customFormat="1" ht="19.899999999999999" customHeight="1">
      <c r="A252" s="1026">
        <v>245</v>
      </c>
      <c r="B252" s="285" t="s">
        <v>3406</v>
      </c>
      <c r="C252" s="595" t="s">
        <v>6</v>
      </c>
      <c r="D252" s="596" t="s">
        <v>8</v>
      </c>
      <c r="E252" s="287" t="s">
        <v>336</v>
      </c>
      <c r="F252" s="329" t="s">
        <v>1292</v>
      </c>
      <c r="G252" s="289" t="s">
        <v>1253</v>
      </c>
      <c r="H252" s="340" t="s">
        <v>4393</v>
      </c>
      <c r="I252" s="290">
        <v>44013601</v>
      </c>
      <c r="J252" s="291"/>
      <c r="K252" s="340"/>
      <c r="L252" s="292" t="s">
        <v>565</v>
      </c>
      <c r="M252" s="292" t="s">
        <v>95</v>
      </c>
      <c r="N252" s="293"/>
      <c r="O252" s="292" t="s">
        <v>565</v>
      </c>
      <c r="P252" s="292" t="s">
        <v>565</v>
      </c>
      <c r="Q252" s="532"/>
      <c r="R252" s="295" t="s">
        <v>5528</v>
      </c>
      <c r="S252" s="296">
        <v>38718</v>
      </c>
      <c r="T252" s="297">
        <f t="shared" si="83"/>
        <v>243</v>
      </c>
      <c r="U252" s="298">
        <f t="shared" si="84"/>
        <v>7.0053999999999998</v>
      </c>
      <c r="V252" s="298">
        <f t="shared" si="85"/>
        <v>0.1963</v>
      </c>
      <c r="W252" s="299">
        <f t="shared" si="86"/>
        <v>1963</v>
      </c>
      <c r="X252" s="300">
        <f t="shared" si="87"/>
        <v>36</v>
      </c>
      <c r="Y252" s="301">
        <v>1</v>
      </c>
      <c r="Z252" s="301">
        <v>116</v>
      </c>
      <c r="AA252" s="1043">
        <v>1</v>
      </c>
      <c r="AB252" s="1043">
        <v>1</v>
      </c>
      <c r="AC252" s="304">
        <v>0</v>
      </c>
      <c r="AD252" s="1043">
        <v>1</v>
      </c>
      <c r="AE252" s="469">
        <v>1</v>
      </c>
      <c r="AF252" s="1036">
        <v>1</v>
      </c>
      <c r="AG252" s="445" t="s">
        <v>4691</v>
      </c>
      <c r="AH252" s="445" t="s">
        <v>4691</v>
      </c>
      <c r="AI252" s="445" t="s">
        <v>4691</v>
      </c>
      <c r="AJ252" s="1037">
        <v>1</v>
      </c>
      <c r="AK252" s="1036">
        <v>1</v>
      </c>
      <c r="AL252" s="445" t="s">
        <v>4691</v>
      </c>
      <c r="AM252" s="445" t="s">
        <v>4691</v>
      </c>
      <c r="AN252" s="445" t="s">
        <v>4691</v>
      </c>
      <c r="AO252" s="445" t="s">
        <v>4691</v>
      </c>
      <c r="AP252" s="445" t="s">
        <v>4691</v>
      </c>
      <c r="AQ252" s="445" t="s">
        <v>4691</v>
      </c>
      <c r="AR252" s="445" t="s">
        <v>4691</v>
      </c>
      <c r="AS252" s="445" t="s">
        <v>4691</v>
      </c>
      <c r="AT252" s="445" t="s">
        <v>4691</v>
      </c>
      <c r="AU252" s="445" t="s">
        <v>4691</v>
      </c>
      <c r="AV252" s="307">
        <f t="shared" si="88"/>
        <v>36</v>
      </c>
      <c r="AW252" s="309">
        <f t="shared" si="89"/>
        <v>25.199999999999996</v>
      </c>
      <c r="AX252" s="309">
        <f t="shared" si="90"/>
        <v>15</v>
      </c>
      <c r="AY252" s="309">
        <f t="shared" si="91"/>
        <v>9</v>
      </c>
      <c r="AZ252" s="1042" t="s">
        <v>7729</v>
      </c>
      <c r="BA252" s="1042"/>
      <c r="BB252" s="1042"/>
      <c r="BC252" s="1042"/>
      <c r="BD252" s="1042"/>
      <c r="BE252" s="1042"/>
      <c r="BF252" s="1042"/>
      <c r="BG252" s="1042"/>
      <c r="BH252" s="1042"/>
      <c r="BI252" s="1044"/>
    </row>
    <row r="253" spans="1:61" s="314" customFormat="1" ht="19.899999999999999" customHeight="1">
      <c r="A253" s="1026">
        <v>246</v>
      </c>
      <c r="B253" s="285" t="s">
        <v>3407</v>
      </c>
      <c r="C253" s="286" t="s">
        <v>6</v>
      </c>
      <c r="D253" s="307" t="s">
        <v>8</v>
      </c>
      <c r="E253" s="287" t="s">
        <v>339</v>
      </c>
      <c r="F253" s="359" t="s">
        <v>2119</v>
      </c>
      <c r="G253" s="289" t="s">
        <v>858</v>
      </c>
      <c r="H253" s="340" t="s">
        <v>3866</v>
      </c>
      <c r="I253" s="290">
        <v>44220801</v>
      </c>
      <c r="J253" s="291"/>
      <c r="K253" s="340"/>
      <c r="L253" s="292" t="s">
        <v>95</v>
      </c>
      <c r="M253" s="292" t="s">
        <v>95</v>
      </c>
      <c r="N253" s="293"/>
      <c r="O253" s="292" t="s">
        <v>95</v>
      </c>
      <c r="P253" s="292" t="s">
        <v>95</v>
      </c>
      <c r="Q253" s="320"/>
      <c r="R253" s="295" t="s">
        <v>182</v>
      </c>
      <c r="S253" s="296">
        <v>41197</v>
      </c>
      <c r="T253" s="297">
        <f t="shared" si="83"/>
        <v>35</v>
      </c>
      <c r="U253" s="298">
        <f t="shared" si="84"/>
        <v>183.6079</v>
      </c>
      <c r="V253" s="298">
        <f t="shared" si="85"/>
        <v>4.0960999999999999</v>
      </c>
      <c r="W253" s="299">
        <f t="shared" si="86"/>
        <v>5851.5714285714284</v>
      </c>
      <c r="X253" s="300">
        <f t="shared" si="87"/>
        <v>45</v>
      </c>
      <c r="Y253" s="301">
        <v>7</v>
      </c>
      <c r="Z253" s="302">
        <v>842</v>
      </c>
      <c r="AA253" s="1043">
        <v>7</v>
      </c>
      <c r="AB253" s="1043">
        <v>7</v>
      </c>
      <c r="AC253" s="304">
        <v>0</v>
      </c>
      <c r="AD253" s="1043">
        <v>7</v>
      </c>
      <c r="AE253" s="469">
        <v>7</v>
      </c>
      <c r="AF253" s="1036" t="s">
        <v>5989</v>
      </c>
      <c r="AG253" s="445" t="s">
        <v>4691</v>
      </c>
      <c r="AH253" s="445" t="s">
        <v>4691</v>
      </c>
      <c r="AI253" s="445" t="s">
        <v>4691</v>
      </c>
      <c r="AJ253" s="1037">
        <v>7</v>
      </c>
      <c r="AK253" s="1036" t="s">
        <v>4703</v>
      </c>
      <c r="AL253" s="445" t="s">
        <v>4691</v>
      </c>
      <c r="AM253" s="445" t="s">
        <v>4691</v>
      </c>
      <c r="AN253" s="445" t="s">
        <v>4691</v>
      </c>
      <c r="AO253" s="445" t="s">
        <v>4691</v>
      </c>
      <c r="AP253" s="445" t="s">
        <v>4691</v>
      </c>
      <c r="AQ253" s="445" t="s">
        <v>4691</v>
      </c>
      <c r="AR253" s="445" t="s">
        <v>4691</v>
      </c>
      <c r="AS253" s="445" t="s">
        <v>4691</v>
      </c>
      <c r="AT253" s="445" t="s">
        <v>4691</v>
      </c>
      <c r="AU253" s="445" t="s">
        <v>4691</v>
      </c>
      <c r="AV253" s="307">
        <f t="shared" si="88"/>
        <v>252</v>
      </c>
      <c r="AW253" s="309">
        <f t="shared" si="89"/>
        <v>176.39999999999998</v>
      </c>
      <c r="AX253" s="309">
        <f t="shared" si="90"/>
        <v>105</v>
      </c>
      <c r="AY253" s="309">
        <f t="shared" si="91"/>
        <v>63</v>
      </c>
      <c r="AZ253" s="1042" t="s">
        <v>7730</v>
      </c>
      <c r="BA253" s="1042" t="s">
        <v>2120</v>
      </c>
      <c r="BB253" s="1042" t="s">
        <v>2121</v>
      </c>
      <c r="BC253" s="1042" t="s">
        <v>2122</v>
      </c>
      <c r="BD253" s="1042" t="s">
        <v>2123</v>
      </c>
      <c r="BE253" s="1042" t="s">
        <v>2124</v>
      </c>
      <c r="BF253" s="1042" t="s">
        <v>2123</v>
      </c>
      <c r="BG253" s="1042" t="s">
        <v>2021</v>
      </c>
      <c r="BH253" s="1042" t="s">
        <v>2125</v>
      </c>
      <c r="BI253" s="1044" t="s">
        <v>2126</v>
      </c>
    </row>
    <row r="254" spans="1:61" s="314" customFormat="1" ht="19.899999999999999" customHeight="1">
      <c r="A254" s="1026">
        <v>247</v>
      </c>
      <c r="B254" s="285" t="s">
        <v>4184</v>
      </c>
      <c r="C254" s="286" t="s">
        <v>6</v>
      </c>
      <c r="D254" s="307" t="s">
        <v>8</v>
      </c>
      <c r="E254" s="287" t="s">
        <v>357</v>
      </c>
      <c r="F254" s="360" t="s">
        <v>1411</v>
      </c>
      <c r="G254" s="289" t="s">
        <v>4183</v>
      </c>
      <c r="H254" s="340" t="s">
        <v>1412</v>
      </c>
      <c r="I254" s="290">
        <v>44011291</v>
      </c>
      <c r="J254" s="291"/>
      <c r="K254" s="340"/>
      <c r="L254" s="292" t="s">
        <v>95</v>
      </c>
      <c r="M254" s="292" t="s">
        <v>95</v>
      </c>
      <c r="N254" s="293"/>
      <c r="O254" s="292" t="s">
        <v>95</v>
      </c>
      <c r="P254" s="292" t="s">
        <v>95</v>
      </c>
      <c r="Q254" s="320"/>
      <c r="R254" s="295" t="s">
        <v>199</v>
      </c>
      <c r="S254" s="296">
        <v>42128</v>
      </c>
      <c r="T254" s="297">
        <f t="shared" si="83"/>
        <v>23</v>
      </c>
      <c r="U254" s="298">
        <f t="shared" si="84"/>
        <v>217.01844800000001</v>
      </c>
      <c r="V254" s="298">
        <f t="shared" si="85"/>
        <v>5.4541000000000004</v>
      </c>
      <c r="W254" s="299">
        <f t="shared" si="86"/>
        <v>6060.1111111111122</v>
      </c>
      <c r="X254" s="300">
        <f t="shared" si="87"/>
        <v>40</v>
      </c>
      <c r="Y254" s="301">
        <v>9</v>
      </c>
      <c r="Z254" s="302">
        <v>1783</v>
      </c>
      <c r="AA254" s="1043">
        <v>8</v>
      </c>
      <c r="AB254" s="1043">
        <v>8</v>
      </c>
      <c r="AC254" s="304">
        <v>0</v>
      </c>
      <c r="AD254" s="1043">
        <v>8</v>
      </c>
      <c r="AE254" s="469">
        <v>8</v>
      </c>
      <c r="AF254" s="1036" t="s">
        <v>7692</v>
      </c>
      <c r="AG254" s="445" t="s">
        <v>4691</v>
      </c>
      <c r="AH254" s="445" t="s">
        <v>4691</v>
      </c>
      <c r="AI254" s="445" t="s">
        <v>4691</v>
      </c>
      <c r="AJ254" s="1037">
        <v>9</v>
      </c>
      <c r="AK254" s="1036" t="s">
        <v>4757</v>
      </c>
      <c r="AL254" s="445" t="s">
        <v>4691</v>
      </c>
      <c r="AM254" s="445" t="s">
        <v>4691</v>
      </c>
      <c r="AN254" s="445" t="s">
        <v>4691</v>
      </c>
      <c r="AO254" s="445" t="s">
        <v>4691</v>
      </c>
      <c r="AP254" s="445" t="s">
        <v>4691</v>
      </c>
      <c r="AQ254" s="445" t="s">
        <v>4691</v>
      </c>
      <c r="AR254" s="445" t="s">
        <v>4691</v>
      </c>
      <c r="AS254" s="445" t="s">
        <v>4691</v>
      </c>
      <c r="AT254" s="445" t="s">
        <v>4691</v>
      </c>
      <c r="AU254" s="445" t="s">
        <v>4691</v>
      </c>
      <c r="AV254" s="307">
        <f t="shared" si="88"/>
        <v>288</v>
      </c>
      <c r="AW254" s="309">
        <f t="shared" si="89"/>
        <v>201.59999999999997</v>
      </c>
      <c r="AX254" s="309">
        <f t="shared" si="90"/>
        <v>120</v>
      </c>
      <c r="AY254" s="309">
        <f t="shared" si="91"/>
        <v>72</v>
      </c>
      <c r="AZ254" s="1042" t="s">
        <v>7731</v>
      </c>
      <c r="BA254" s="1042"/>
      <c r="BB254" s="1042" t="s">
        <v>1413</v>
      </c>
      <c r="BC254" s="1042"/>
      <c r="BD254" s="1042"/>
      <c r="BE254" s="1042"/>
      <c r="BF254" s="1042"/>
      <c r="BG254" s="1042"/>
      <c r="BH254" s="1042"/>
      <c r="BI254" s="1044"/>
    </row>
    <row r="255" spans="1:61" s="314" customFormat="1" ht="19.899999999999999" customHeight="1">
      <c r="A255" s="1026">
        <v>248</v>
      </c>
      <c r="B255" s="285" t="s">
        <v>3409</v>
      </c>
      <c r="C255" s="286" t="s">
        <v>6</v>
      </c>
      <c r="D255" s="307" t="s">
        <v>8</v>
      </c>
      <c r="E255" s="287" t="s">
        <v>357</v>
      </c>
      <c r="F255" s="359" t="s">
        <v>2172</v>
      </c>
      <c r="G255" s="289" t="s">
        <v>988</v>
      </c>
      <c r="H255" s="340" t="s">
        <v>3867</v>
      </c>
      <c r="I255" s="290">
        <v>44011031</v>
      </c>
      <c r="J255" s="291"/>
      <c r="K255" s="340"/>
      <c r="L255" s="357" t="s">
        <v>565</v>
      </c>
      <c r="M255" s="293"/>
      <c r="N255" s="292" t="s">
        <v>95</v>
      </c>
      <c r="O255" s="357" t="s">
        <v>565</v>
      </c>
      <c r="P255" s="357" t="s">
        <v>565</v>
      </c>
      <c r="Q255" s="320"/>
      <c r="R255" s="295" t="s">
        <v>222</v>
      </c>
      <c r="S255" s="296">
        <v>41911</v>
      </c>
      <c r="T255" s="297">
        <f t="shared" si="83"/>
        <v>130</v>
      </c>
      <c r="U255" s="298">
        <f t="shared" si="84"/>
        <v>66.958799999999997</v>
      </c>
      <c r="V255" s="298">
        <f t="shared" si="85"/>
        <v>1.8835999999999999</v>
      </c>
      <c r="W255" s="299">
        <f t="shared" si="86"/>
        <v>3767.2</v>
      </c>
      <c r="X255" s="300">
        <f t="shared" si="87"/>
        <v>36</v>
      </c>
      <c r="Y255" s="301">
        <v>5</v>
      </c>
      <c r="Z255" s="302">
        <v>420</v>
      </c>
      <c r="AA255" s="1043">
        <v>5</v>
      </c>
      <c r="AB255" s="304">
        <v>0</v>
      </c>
      <c r="AC255" s="1043">
        <v>5</v>
      </c>
      <c r="AD255" s="1043">
        <v>5</v>
      </c>
      <c r="AE255" s="469">
        <v>5</v>
      </c>
      <c r="AF255" s="1036" t="s">
        <v>7708</v>
      </c>
      <c r="AG255" s="445" t="s">
        <v>4691</v>
      </c>
      <c r="AH255" s="445" t="s">
        <v>4691</v>
      </c>
      <c r="AI255" s="445" t="s">
        <v>4691</v>
      </c>
      <c r="AJ255" s="1037">
        <v>4</v>
      </c>
      <c r="AK255" s="1036" t="s">
        <v>4758</v>
      </c>
      <c r="AL255" s="445" t="s">
        <v>4691</v>
      </c>
      <c r="AM255" s="445" t="s">
        <v>4691</v>
      </c>
      <c r="AN255" s="445" t="s">
        <v>4691</v>
      </c>
      <c r="AO255" s="445" t="s">
        <v>4691</v>
      </c>
      <c r="AP255" s="445" t="s">
        <v>4691</v>
      </c>
      <c r="AQ255" s="445" t="s">
        <v>4691</v>
      </c>
      <c r="AR255" s="445" t="s">
        <v>4691</v>
      </c>
      <c r="AS255" s="445" t="s">
        <v>4691</v>
      </c>
      <c r="AT255" s="445" t="s">
        <v>4691</v>
      </c>
      <c r="AU255" s="445" t="s">
        <v>4691</v>
      </c>
      <c r="AV255" s="307">
        <f t="shared" si="88"/>
        <v>180</v>
      </c>
      <c r="AW255" s="309">
        <f t="shared" si="89"/>
        <v>126</v>
      </c>
      <c r="AX255" s="309">
        <f t="shared" si="90"/>
        <v>75</v>
      </c>
      <c r="AY255" s="309">
        <f t="shared" si="91"/>
        <v>45</v>
      </c>
      <c r="AZ255" s="1042" t="s">
        <v>7732</v>
      </c>
      <c r="BA255" s="1042" t="s">
        <v>2173</v>
      </c>
      <c r="BB255" s="1042" t="s">
        <v>2174</v>
      </c>
      <c r="BC255" s="1042" t="s">
        <v>2175</v>
      </c>
      <c r="BD255" s="1042"/>
      <c r="BE255" s="1042"/>
      <c r="BF255" s="1042" t="s">
        <v>2176</v>
      </c>
      <c r="BG255" s="1042"/>
      <c r="BH255" s="1042" t="s">
        <v>2177</v>
      </c>
      <c r="BI255" s="1044" t="s">
        <v>2178</v>
      </c>
    </row>
    <row r="256" spans="1:61" s="314" customFormat="1" ht="19.899999999999999" customHeight="1">
      <c r="A256" s="1027" t="s">
        <v>185</v>
      </c>
      <c r="B256" s="499"/>
      <c r="C256" s="590" t="s">
        <v>6</v>
      </c>
      <c r="D256" s="501" t="s">
        <v>8</v>
      </c>
      <c r="E256" s="502"/>
      <c r="F256" s="502"/>
      <c r="G256" s="503">
        <f>COUNTA(G211:G255)</f>
        <v>45</v>
      </c>
      <c r="H256" s="503">
        <f>COUNTA(H211:H255)</f>
        <v>45</v>
      </c>
      <c r="I256" s="499"/>
      <c r="J256" s="499"/>
      <c r="K256" s="503"/>
      <c r="L256" s="504">
        <f>COUNTA(L211:L255)</f>
        <v>45</v>
      </c>
      <c r="M256" s="504">
        <f>COUNTA(M211:M255)</f>
        <v>22</v>
      </c>
      <c r="N256" s="504">
        <f>COUNTA(N211:N255)</f>
        <v>24</v>
      </c>
      <c r="O256" s="504">
        <f>COUNTA(O211:O255)</f>
        <v>45</v>
      </c>
      <c r="P256" s="504">
        <f>COUNTA(P211:P255)</f>
        <v>45</v>
      </c>
      <c r="Q256" s="505"/>
      <c r="R256" s="505"/>
      <c r="S256" s="506"/>
      <c r="T256" s="507"/>
      <c r="U256" s="508">
        <f>SUM(U211:U255)</f>
        <v>4735.2901169999996</v>
      </c>
      <c r="V256" s="508">
        <f>SUM(V211:V255)</f>
        <v>120.35519999999998</v>
      </c>
      <c r="W256" s="509">
        <f>V256*10000/Y256</f>
        <v>4038.7651006711403</v>
      </c>
      <c r="X256" s="510">
        <f>U256/V256</f>
        <v>39.344291871061657</v>
      </c>
      <c r="Y256" s="511">
        <f t="shared" ref="Y256:AE256" si="97">SUM(Y211:Y255)</f>
        <v>298</v>
      </c>
      <c r="Z256" s="511">
        <f t="shared" si="97"/>
        <v>34079</v>
      </c>
      <c r="AA256" s="500">
        <f t="shared" si="97"/>
        <v>295</v>
      </c>
      <c r="AB256" s="500">
        <f t="shared" si="97"/>
        <v>148</v>
      </c>
      <c r="AC256" s="500">
        <f t="shared" si="97"/>
        <v>157</v>
      </c>
      <c r="AD256" s="500">
        <f t="shared" si="97"/>
        <v>295</v>
      </c>
      <c r="AE256" s="500">
        <f t="shared" si="97"/>
        <v>295</v>
      </c>
      <c r="AF256" s="512"/>
      <c r="AG256" s="512">
        <f>SUM(AG211:AG255)</f>
        <v>2</v>
      </c>
      <c r="AH256" s="512"/>
      <c r="AI256" s="512">
        <f>SUM(AI211:AI255)</f>
        <v>598</v>
      </c>
      <c r="AJ256" s="512">
        <f>SUM(AJ211:AJ255)</f>
        <v>286</v>
      </c>
      <c r="AK256" s="513"/>
      <c r="AL256" s="512">
        <f>SUM(AL211:AL255)</f>
        <v>2</v>
      </c>
      <c r="AM256" s="512"/>
      <c r="AN256" s="512">
        <f>SUM(AN211:AN255)</f>
        <v>0</v>
      </c>
      <c r="AO256" s="512"/>
      <c r="AP256" s="512">
        <f>SUM(AP211:AP255)</f>
        <v>2</v>
      </c>
      <c r="AQ256" s="512"/>
      <c r="AR256" s="512">
        <f>SUM(AR211:AR255)</f>
        <v>7</v>
      </c>
      <c r="AS256" s="512"/>
      <c r="AT256" s="512">
        <f>SUM(AT211:AT255)</f>
        <v>3</v>
      </c>
      <c r="AU256" s="512"/>
      <c r="AV256" s="512">
        <f>SUM(AV211:AV255)</f>
        <v>10620</v>
      </c>
      <c r="AW256" s="512">
        <f>SUM(AW211:AW255)</f>
        <v>7433.9999999999982</v>
      </c>
      <c r="AX256" s="512">
        <f>SUM(AX211:AX255)</f>
        <v>4425</v>
      </c>
      <c r="AY256" s="512">
        <f>SUM(AY211:AY255)</f>
        <v>2655</v>
      </c>
      <c r="AZ256" s="816"/>
      <c r="BA256" s="817"/>
      <c r="BB256" s="817"/>
      <c r="BC256" s="818"/>
      <c r="BD256" s="818"/>
      <c r="BE256" s="818"/>
      <c r="BF256" s="819"/>
      <c r="BG256" s="819"/>
      <c r="BH256" s="819"/>
      <c r="BI256" s="820"/>
    </row>
    <row r="257" spans="1:61" s="314" customFormat="1" ht="19.899999999999999" customHeight="1">
      <c r="A257" s="1026">
        <v>249</v>
      </c>
      <c r="B257" s="285" t="s">
        <v>3411</v>
      </c>
      <c r="C257" s="286" t="s">
        <v>2470</v>
      </c>
      <c r="D257" s="287" t="s">
        <v>1424</v>
      </c>
      <c r="E257" s="287" t="s">
        <v>2303</v>
      </c>
      <c r="F257" s="288" t="s">
        <v>1425</v>
      </c>
      <c r="G257" s="289" t="s">
        <v>844</v>
      </c>
      <c r="H257" s="493" t="s">
        <v>745</v>
      </c>
      <c r="I257" s="290">
        <v>51010601</v>
      </c>
      <c r="J257" s="304" t="s">
        <v>94</v>
      </c>
      <c r="K257" s="493"/>
      <c r="L257" s="643" t="s">
        <v>95</v>
      </c>
      <c r="M257" s="293"/>
      <c r="N257" s="293"/>
      <c r="O257" s="643" t="s">
        <v>95</v>
      </c>
      <c r="P257" s="643" t="s">
        <v>95</v>
      </c>
      <c r="Q257" s="1016" t="s">
        <v>2669</v>
      </c>
      <c r="R257" s="295" t="s">
        <v>390</v>
      </c>
      <c r="S257" s="296">
        <v>41593</v>
      </c>
      <c r="T257" s="297">
        <f t="shared" ref="T257:T274" si="98">VLOOKUP(I257,单月票房,2,0)</f>
        <v>21</v>
      </c>
      <c r="U257" s="298">
        <f t="shared" ref="U257:U274" si="99">VLOOKUP(I257,单月票房,3,0)</f>
        <v>310.72471000000002</v>
      </c>
      <c r="V257" s="298">
        <f t="shared" ref="V257:V274" si="100">VLOOKUP(I257,单月票房,4,0)</f>
        <v>8.2698999999999998</v>
      </c>
      <c r="W257" s="299">
        <f t="shared" ref="W257:W274" si="101">(V257*10000)/Y257</f>
        <v>7518.090909090909</v>
      </c>
      <c r="X257" s="300">
        <f t="shared" ref="X257:X274" si="102">VLOOKUP(I257,单月票房,5,0)</f>
        <v>38</v>
      </c>
      <c r="Y257" s="675">
        <v>11</v>
      </c>
      <c r="Z257" s="347">
        <v>1707</v>
      </c>
      <c r="AA257" s="1043">
        <v>11</v>
      </c>
      <c r="AB257" s="304">
        <v>0</v>
      </c>
      <c r="AC257" s="304">
        <v>0</v>
      </c>
      <c r="AD257" s="1043">
        <v>11</v>
      </c>
      <c r="AE257" s="469">
        <v>11</v>
      </c>
      <c r="AF257" s="1036" t="s">
        <v>7733</v>
      </c>
      <c r="AG257" s="445" t="s">
        <v>4691</v>
      </c>
      <c r="AH257" s="445" t="s">
        <v>4691</v>
      </c>
      <c r="AI257" s="445" t="s">
        <v>4691</v>
      </c>
      <c r="AJ257" s="1037">
        <v>11</v>
      </c>
      <c r="AK257" s="1036" t="s">
        <v>4759</v>
      </c>
      <c r="AL257" s="445" t="s">
        <v>4691</v>
      </c>
      <c r="AM257" s="445" t="s">
        <v>4691</v>
      </c>
      <c r="AN257" s="445" t="s">
        <v>4691</v>
      </c>
      <c r="AO257" s="445" t="s">
        <v>4691</v>
      </c>
      <c r="AP257" s="445" t="s">
        <v>4691</v>
      </c>
      <c r="AQ257" s="445" t="s">
        <v>4691</v>
      </c>
      <c r="AR257" s="445">
        <v>1</v>
      </c>
      <c r="AS257" s="445">
        <v>11</v>
      </c>
      <c r="AT257" s="445" t="s">
        <v>4691</v>
      </c>
      <c r="AU257" s="445" t="s">
        <v>4691</v>
      </c>
      <c r="AV257" s="307">
        <f t="shared" ref="AV257:AV287" si="103">AD257*6*0.5*12</f>
        <v>396</v>
      </c>
      <c r="AW257" s="309">
        <f t="shared" ref="AW257:AW287" si="104">AD257*6*0.35*12</f>
        <v>277.2</v>
      </c>
      <c r="AX257" s="309">
        <f t="shared" ref="AX257:AX287" si="105">AD257*6*0.25*10</f>
        <v>165</v>
      </c>
      <c r="AY257" s="309">
        <f t="shared" ref="AY257:AY287" si="106">AD257*6*0.15*10</f>
        <v>99</v>
      </c>
      <c r="AZ257" s="1042" t="s">
        <v>7734</v>
      </c>
      <c r="BA257" s="1042"/>
      <c r="BB257" s="1042"/>
      <c r="BC257" s="1042"/>
      <c r="BD257" s="1042"/>
      <c r="BE257" s="1042"/>
      <c r="BF257" s="1042"/>
      <c r="BG257" s="1042"/>
      <c r="BH257" s="1042"/>
      <c r="BI257" s="1044"/>
    </row>
    <row r="258" spans="1:61" s="314" customFormat="1" ht="19.899999999999999" customHeight="1">
      <c r="A258" s="1026">
        <v>250</v>
      </c>
      <c r="B258" s="285" t="s">
        <v>3412</v>
      </c>
      <c r="C258" s="286" t="s">
        <v>2470</v>
      </c>
      <c r="D258" s="287" t="s">
        <v>1426</v>
      </c>
      <c r="E258" s="287" t="s">
        <v>391</v>
      </c>
      <c r="F258" s="329" t="s">
        <v>1292</v>
      </c>
      <c r="G258" s="289" t="s">
        <v>1028</v>
      </c>
      <c r="H258" s="352" t="s">
        <v>1427</v>
      </c>
      <c r="I258" s="290">
        <v>51011301</v>
      </c>
      <c r="J258" s="304" t="s">
        <v>94</v>
      </c>
      <c r="K258" s="493"/>
      <c r="L258" s="643" t="s">
        <v>95</v>
      </c>
      <c r="M258" s="293"/>
      <c r="N258" s="292" t="s">
        <v>95</v>
      </c>
      <c r="O258" s="643" t="s">
        <v>95</v>
      </c>
      <c r="P258" s="643" t="s">
        <v>95</v>
      </c>
      <c r="Q258" s="1016" t="s">
        <v>2669</v>
      </c>
      <c r="R258" s="295" t="s">
        <v>390</v>
      </c>
      <c r="S258" s="296">
        <v>41594</v>
      </c>
      <c r="T258" s="297">
        <f t="shared" si="98"/>
        <v>119</v>
      </c>
      <c r="U258" s="298">
        <f t="shared" si="99"/>
        <v>94.210037</v>
      </c>
      <c r="V258" s="298">
        <f t="shared" si="100"/>
        <v>2.6905000000000001</v>
      </c>
      <c r="W258" s="299">
        <f t="shared" si="101"/>
        <v>3843.5714285714284</v>
      </c>
      <c r="X258" s="300">
        <f t="shared" si="102"/>
        <v>35</v>
      </c>
      <c r="Y258" s="675">
        <v>7</v>
      </c>
      <c r="Z258" s="347">
        <v>1174</v>
      </c>
      <c r="AA258" s="1043">
        <v>7</v>
      </c>
      <c r="AB258" s="304">
        <v>0</v>
      </c>
      <c r="AC258" s="1043">
        <v>7</v>
      </c>
      <c r="AD258" s="1043">
        <v>7</v>
      </c>
      <c r="AE258" s="469">
        <v>7</v>
      </c>
      <c r="AF258" s="1036" t="s">
        <v>5989</v>
      </c>
      <c r="AG258" s="445" t="s">
        <v>4691</v>
      </c>
      <c r="AH258" s="445" t="s">
        <v>4691</v>
      </c>
      <c r="AI258" s="445" t="s">
        <v>4691</v>
      </c>
      <c r="AJ258" s="1037">
        <v>7</v>
      </c>
      <c r="AK258" s="1036" t="s">
        <v>4703</v>
      </c>
      <c r="AL258" s="445" t="s">
        <v>4691</v>
      </c>
      <c r="AM258" s="445" t="s">
        <v>4691</v>
      </c>
      <c r="AN258" s="445" t="s">
        <v>4691</v>
      </c>
      <c r="AO258" s="445" t="s">
        <v>4691</v>
      </c>
      <c r="AP258" s="445" t="s">
        <v>4691</v>
      </c>
      <c r="AQ258" s="445" t="s">
        <v>4691</v>
      </c>
      <c r="AR258" s="445" t="s">
        <v>4691</v>
      </c>
      <c r="AS258" s="445" t="s">
        <v>4691</v>
      </c>
      <c r="AT258" s="445" t="s">
        <v>4691</v>
      </c>
      <c r="AU258" s="445" t="s">
        <v>4691</v>
      </c>
      <c r="AV258" s="307">
        <f t="shared" si="103"/>
        <v>252</v>
      </c>
      <c r="AW258" s="309">
        <f t="shared" si="104"/>
        <v>176.39999999999998</v>
      </c>
      <c r="AX258" s="309">
        <f t="shared" si="105"/>
        <v>105</v>
      </c>
      <c r="AY258" s="309">
        <f t="shared" si="106"/>
        <v>63</v>
      </c>
      <c r="AZ258" s="1042" t="s">
        <v>7735</v>
      </c>
      <c r="BA258" s="1042"/>
      <c r="BB258" s="1042"/>
      <c r="BC258" s="1042"/>
      <c r="BD258" s="1042"/>
      <c r="BE258" s="1042"/>
      <c r="BF258" s="1042"/>
      <c r="BG258" s="1042"/>
      <c r="BH258" s="1042"/>
      <c r="BI258" s="1044"/>
    </row>
    <row r="259" spans="1:61" s="350" customFormat="1" ht="19.899999999999999" customHeight="1">
      <c r="A259" s="1026">
        <v>251</v>
      </c>
      <c r="B259" s="285" t="s">
        <v>3413</v>
      </c>
      <c r="C259" s="286" t="s">
        <v>2489</v>
      </c>
      <c r="D259" s="287" t="s">
        <v>1426</v>
      </c>
      <c r="E259" s="287" t="s">
        <v>2911</v>
      </c>
      <c r="F259" s="288" t="s">
        <v>1428</v>
      </c>
      <c r="G259" s="289" t="s">
        <v>853</v>
      </c>
      <c r="H259" s="493" t="s">
        <v>1429</v>
      </c>
      <c r="I259" s="290">
        <v>51014201</v>
      </c>
      <c r="J259" s="304" t="s">
        <v>94</v>
      </c>
      <c r="K259" s="493"/>
      <c r="L259" s="643" t="s">
        <v>95</v>
      </c>
      <c r="M259" s="293"/>
      <c r="N259" s="293"/>
      <c r="O259" s="643" t="s">
        <v>95</v>
      </c>
      <c r="P259" s="643" t="s">
        <v>95</v>
      </c>
      <c r="Q259" s="320"/>
      <c r="R259" s="295" t="s">
        <v>390</v>
      </c>
      <c r="S259" s="296">
        <v>41646</v>
      </c>
      <c r="T259" s="297">
        <f t="shared" si="98"/>
        <v>5</v>
      </c>
      <c r="U259" s="298">
        <f t="shared" si="99"/>
        <v>381.89690000000002</v>
      </c>
      <c r="V259" s="298">
        <f t="shared" si="100"/>
        <v>9.1473999999999993</v>
      </c>
      <c r="W259" s="299">
        <f t="shared" si="101"/>
        <v>8315.818181818182</v>
      </c>
      <c r="X259" s="300">
        <f t="shared" si="102"/>
        <v>42</v>
      </c>
      <c r="Y259" s="346">
        <v>11</v>
      </c>
      <c r="Z259" s="347">
        <v>1922</v>
      </c>
      <c r="AA259" s="1043">
        <v>10</v>
      </c>
      <c r="AB259" s="304">
        <v>0</v>
      </c>
      <c r="AC259" s="304">
        <v>0</v>
      </c>
      <c r="AD259" s="1043">
        <v>10</v>
      </c>
      <c r="AE259" s="469">
        <v>10</v>
      </c>
      <c r="AF259" s="1036" t="s">
        <v>7736</v>
      </c>
      <c r="AG259" s="445">
        <v>1</v>
      </c>
      <c r="AH259" s="445">
        <v>1</v>
      </c>
      <c r="AI259" s="445">
        <v>352</v>
      </c>
      <c r="AJ259" s="1037">
        <v>10</v>
      </c>
      <c r="AK259" s="1036" t="s">
        <v>4760</v>
      </c>
      <c r="AL259" s="445" t="s">
        <v>4691</v>
      </c>
      <c r="AM259" s="445" t="s">
        <v>4691</v>
      </c>
      <c r="AN259" s="445" t="s">
        <v>4691</v>
      </c>
      <c r="AO259" s="445" t="s">
        <v>4691</v>
      </c>
      <c r="AP259" s="445" t="s">
        <v>4691</v>
      </c>
      <c r="AQ259" s="445" t="s">
        <v>4691</v>
      </c>
      <c r="AR259" s="445">
        <v>1</v>
      </c>
      <c r="AS259" s="445">
        <v>11</v>
      </c>
      <c r="AT259" s="445" t="s">
        <v>4691</v>
      </c>
      <c r="AU259" s="445" t="s">
        <v>4691</v>
      </c>
      <c r="AV259" s="307">
        <f t="shared" si="103"/>
        <v>360</v>
      </c>
      <c r="AW259" s="309">
        <f t="shared" si="104"/>
        <v>252</v>
      </c>
      <c r="AX259" s="309">
        <f t="shared" si="105"/>
        <v>150</v>
      </c>
      <c r="AY259" s="309">
        <f t="shared" si="106"/>
        <v>90</v>
      </c>
      <c r="AZ259" s="1042" t="s">
        <v>7737</v>
      </c>
      <c r="BA259" s="1042"/>
      <c r="BB259" s="1042" t="s">
        <v>1430</v>
      </c>
      <c r="BC259" s="1042" t="s">
        <v>1431</v>
      </c>
      <c r="BD259" s="1042" t="s">
        <v>1342</v>
      </c>
      <c r="BE259" s="1042" t="s">
        <v>1432</v>
      </c>
      <c r="BF259" s="1042" t="s">
        <v>1342</v>
      </c>
      <c r="BG259" s="1042"/>
      <c r="BH259" s="1042"/>
      <c r="BI259" s="1044"/>
    </row>
    <row r="260" spans="1:61" s="350" customFormat="1" ht="19.899999999999999" customHeight="1">
      <c r="A260" s="1026">
        <v>252</v>
      </c>
      <c r="B260" s="285" t="s">
        <v>3414</v>
      </c>
      <c r="C260" s="286" t="s">
        <v>2489</v>
      </c>
      <c r="D260" s="287" t="s">
        <v>1426</v>
      </c>
      <c r="E260" s="287" t="s">
        <v>2303</v>
      </c>
      <c r="F260" s="288" t="s">
        <v>1433</v>
      </c>
      <c r="G260" s="289" t="s">
        <v>852</v>
      </c>
      <c r="H260" s="493" t="s">
        <v>1434</v>
      </c>
      <c r="I260" s="290">
        <v>51014101</v>
      </c>
      <c r="J260" s="304" t="s">
        <v>94</v>
      </c>
      <c r="K260" s="493"/>
      <c r="L260" s="643" t="s">
        <v>95</v>
      </c>
      <c r="M260" s="292" t="s">
        <v>95</v>
      </c>
      <c r="N260" s="293"/>
      <c r="O260" s="643" t="s">
        <v>95</v>
      </c>
      <c r="P260" s="643" t="s">
        <v>95</v>
      </c>
      <c r="Q260" s="320"/>
      <c r="R260" s="295" t="s">
        <v>390</v>
      </c>
      <c r="S260" s="296">
        <v>41277</v>
      </c>
      <c r="T260" s="297">
        <f t="shared" si="98"/>
        <v>27</v>
      </c>
      <c r="U260" s="298">
        <f t="shared" si="99"/>
        <v>280.82400000000001</v>
      </c>
      <c r="V260" s="298">
        <f t="shared" si="100"/>
        <v>7.1260000000000003</v>
      </c>
      <c r="W260" s="299">
        <f t="shared" si="101"/>
        <v>8907.5</v>
      </c>
      <c r="X260" s="300">
        <f t="shared" si="102"/>
        <v>39</v>
      </c>
      <c r="Y260" s="675">
        <v>8</v>
      </c>
      <c r="Z260" s="347">
        <v>1074</v>
      </c>
      <c r="AA260" s="1043">
        <v>8</v>
      </c>
      <c r="AB260" s="1043">
        <v>8</v>
      </c>
      <c r="AC260" s="304">
        <v>0</v>
      </c>
      <c r="AD260" s="1043">
        <v>8</v>
      </c>
      <c r="AE260" s="469">
        <v>8</v>
      </c>
      <c r="AF260" s="1036" t="s">
        <v>7518</v>
      </c>
      <c r="AG260" s="445" t="s">
        <v>4691</v>
      </c>
      <c r="AH260" s="445" t="s">
        <v>4691</v>
      </c>
      <c r="AI260" s="445" t="s">
        <v>4691</v>
      </c>
      <c r="AJ260" s="1037">
        <v>8</v>
      </c>
      <c r="AK260" s="1036" t="s">
        <v>4705</v>
      </c>
      <c r="AL260" s="445" t="s">
        <v>4691</v>
      </c>
      <c r="AM260" s="445" t="s">
        <v>4691</v>
      </c>
      <c r="AN260" s="445" t="s">
        <v>4691</v>
      </c>
      <c r="AO260" s="445" t="s">
        <v>4691</v>
      </c>
      <c r="AP260" s="445" t="s">
        <v>4691</v>
      </c>
      <c r="AQ260" s="445" t="s">
        <v>4691</v>
      </c>
      <c r="AR260" s="445" t="s">
        <v>4691</v>
      </c>
      <c r="AS260" s="445" t="s">
        <v>4691</v>
      </c>
      <c r="AT260" s="445" t="s">
        <v>4691</v>
      </c>
      <c r="AU260" s="445" t="s">
        <v>4691</v>
      </c>
      <c r="AV260" s="307">
        <f t="shared" si="103"/>
        <v>288</v>
      </c>
      <c r="AW260" s="309">
        <f t="shared" si="104"/>
        <v>201.59999999999997</v>
      </c>
      <c r="AX260" s="309">
        <f t="shared" si="105"/>
        <v>120</v>
      </c>
      <c r="AY260" s="309">
        <f t="shared" si="106"/>
        <v>72</v>
      </c>
      <c r="AZ260" s="1042" t="s">
        <v>7738</v>
      </c>
      <c r="BA260" s="1042"/>
      <c r="BB260" s="1042" t="s">
        <v>1435</v>
      </c>
      <c r="BC260" s="1042" t="s">
        <v>1431</v>
      </c>
      <c r="BD260" s="1042"/>
      <c r="BE260" s="1042"/>
      <c r="BF260" s="1042"/>
      <c r="BG260" s="1042"/>
      <c r="BH260" s="1042"/>
      <c r="BI260" s="1044"/>
    </row>
    <row r="261" spans="1:61" s="314" customFormat="1" ht="19.899999999999999" customHeight="1">
      <c r="A261" s="1026">
        <v>253</v>
      </c>
      <c r="B261" s="285" t="s">
        <v>3418</v>
      </c>
      <c r="C261" s="286" t="s">
        <v>2491</v>
      </c>
      <c r="D261" s="287" t="s">
        <v>1426</v>
      </c>
      <c r="E261" s="287" t="s">
        <v>391</v>
      </c>
      <c r="F261" s="288" t="s">
        <v>1439</v>
      </c>
      <c r="G261" s="289" t="s">
        <v>405</v>
      </c>
      <c r="H261" s="493" t="s">
        <v>405</v>
      </c>
      <c r="I261" s="290">
        <v>51019501</v>
      </c>
      <c r="J261" s="524" t="s">
        <v>94</v>
      </c>
      <c r="K261" s="493"/>
      <c r="L261" s="292" t="s">
        <v>95</v>
      </c>
      <c r="M261" s="293"/>
      <c r="N261" s="292" t="s">
        <v>95</v>
      </c>
      <c r="O261" s="292" t="s">
        <v>95</v>
      </c>
      <c r="P261" s="292" t="s">
        <v>95</v>
      </c>
      <c r="Q261" s="320"/>
      <c r="R261" s="295" t="s">
        <v>390</v>
      </c>
      <c r="S261" s="296">
        <v>41175</v>
      </c>
      <c r="T261" s="297">
        <f t="shared" si="98"/>
        <v>66</v>
      </c>
      <c r="U261" s="298">
        <f t="shared" si="99"/>
        <v>169.3176</v>
      </c>
      <c r="V261" s="298">
        <f t="shared" si="100"/>
        <v>4.2282000000000002</v>
      </c>
      <c r="W261" s="299">
        <f t="shared" si="101"/>
        <v>6040.2857142857147</v>
      </c>
      <c r="X261" s="300">
        <f t="shared" si="102"/>
        <v>40</v>
      </c>
      <c r="Y261" s="675">
        <v>7</v>
      </c>
      <c r="Z261" s="347">
        <v>874</v>
      </c>
      <c r="AA261" s="1043">
        <v>7</v>
      </c>
      <c r="AB261" s="304">
        <v>0</v>
      </c>
      <c r="AC261" s="1043">
        <v>7</v>
      </c>
      <c r="AD261" s="1043">
        <v>7</v>
      </c>
      <c r="AE261" s="469">
        <v>7</v>
      </c>
      <c r="AF261" s="1036" t="s">
        <v>7739</v>
      </c>
      <c r="AG261" s="445"/>
      <c r="AH261" s="445"/>
      <c r="AI261" s="445"/>
      <c r="AJ261" s="1037">
        <v>7</v>
      </c>
      <c r="AK261" s="1036" t="s">
        <v>4750</v>
      </c>
      <c r="AL261" s="445"/>
      <c r="AM261" s="445" t="s">
        <v>4691</v>
      </c>
      <c r="AN261" s="445"/>
      <c r="AO261" s="445" t="s">
        <v>4691</v>
      </c>
      <c r="AP261" s="445"/>
      <c r="AQ261" s="445" t="s">
        <v>4691</v>
      </c>
      <c r="AR261" s="445">
        <v>1</v>
      </c>
      <c r="AS261" s="445" t="s">
        <v>5883</v>
      </c>
      <c r="AT261" s="445"/>
      <c r="AU261" s="445" t="s">
        <v>4691</v>
      </c>
      <c r="AV261" s="307">
        <f t="shared" si="103"/>
        <v>252</v>
      </c>
      <c r="AW261" s="309">
        <f t="shared" si="104"/>
        <v>176.39999999999998</v>
      </c>
      <c r="AX261" s="309">
        <f t="shared" si="105"/>
        <v>105</v>
      </c>
      <c r="AY261" s="309">
        <f t="shared" si="106"/>
        <v>63</v>
      </c>
      <c r="AZ261" s="1042" t="s">
        <v>7740</v>
      </c>
      <c r="BA261" s="1042" t="s">
        <v>1440</v>
      </c>
      <c r="BB261" s="1042" t="s">
        <v>1440</v>
      </c>
      <c r="BC261" s="1042" t="s">
        <v>299</v>
      </c>
      <c r="BD261" s="1042" t="s">
        <v>110</v>
      </c>
      <c r="BE261" s="1042" t="s">
        <v>406</v>
      </c>
      <c r="BF261" s="1042" t="s">
        <v>407</v>
      </c>
      <c r="BG261" s="1042" t="s">
        <v>408</v>
      </c>
      <c r="BH261" s="1042" t="s">
        <v>409</v>
      </c>
      <c r="BI261" s="1044" t="s">
        <v>333</v>
      </c>
    </row>
    <row r="262" spans="1:61" s="314" customFormat="1" ht="19.899999999999999" customHeight="1">
      <c r="A262" s="1026">
        <v>254</v>
      </c>
      <c r="B262" s="285" t="s">
        <v>3420</v>
      </c>
      <c r="C262" s="286" t="s">
        <v>2470</v>
      </c>
      <c r="D262" s="287" t="s">
        <v>1426</v>
      </c>
      <c r="E262" s="287" t="s">
        <v>410</v>
      </c>
      <c r="F262" s="360" t="s">
        <v>1441</v>
      </c>
      <c r="G262" s="289" t="s">
        <v>1075</v>
      </c>
      <c r="H262" s="352" t="s">
        <v>684</v>
      </c>
      <c r="I262" s="290">
        <v>51019961</v>
      </c>
      <c r="J262" s="291" t="s">
        <v>94</v>
      </c>
      <c r="K262" s="352"/>
      <c r="L262" s="292" t="s">
        <v>95</v>
      </c>
      <c r="M262" s="293"/>
      <c r="N262" s="292" t="s">
        <v>95</v>
      </c>
      <c r="O262" s="292" t="s">
        <v>95</v>
      </c>
      <c r="P262" s="292" t="s">
        <v>95</v>
      </c>
      <c r="Q262" s="327"/>
      <c r="R262" s="295" t="s">
        <v>361</v>
      </c>
      <c r="S262" s="296">
        <v>42205</v>
      </c>
      <c r="T262" s="297">
        <f t="shared" si="98"/>
        <v>109</v>
      </c>
      <c r="U262" s="298">
        <f t="shared" si="99"/>
        <v>105.0068</v>
      </c>
      <c r="V262" s="298">
        <f t="shared" si="100"/>
        <v>2.7435999999999998</v>
      </c>
      <c r="W262" s="299">
        <f t="shared" si="101"/>
        <v>4572.6666666666661</v>
      </c>
      <c r="X262" s="300">
        <f t="shared" si="102"/>
        <v>38</v>
      </c>
      <c r="Y262" s="346">
        <v>6</v>
      </c>
      <c r="Z262" s="347">
        <v>819</v>
      </c>
      <c r="AA262" s="1043">
        <v>6</v>
      </c>
      <c r="AB262" s="304">
        <v>0</v>
      </c>
      <c r="AC262" s="1043">
        <v>6</v>
      </c>
      <c r="AD262" s="1043">
        <v>6</v>
      </c>
      <c r="AE262" s="469">
        <v>6</v>
      </c>
      <c r="AF262" s="1036" t="s">
        <v>5994</v>
      </c>
      <c r="AG262" s="445" t="s">
        <v>4691</v>
      </c>
      <c r="AH262" s="445" t="s">
        <v>4691</v>
      </c>
      <c r="AI262" s="445" t="s">
        <v>4691</v>
      </c>
      <c r="AJ262" s="1037">
        <v>5</v>
      </c>
      <c r="AK262" s="1036" t="s">
        <v>4707</v>
      </c>
      <c r="AL262" s="445" t="s">
        <v>4691</v>
      </c>
      <c r="AM262" s="445" t="s">
        <v>4691</v>
      </c>
      <c r="AN262" s="445" t="s">
        <v>4691</v>
      </c>
      <c r="AO262" s="445" t="s">
        <v>4691</v>
      </c>
      <c r="AP262" s="445" t="s">
        <v>4691</v>
      </c>
      <c r="AQ262" s="445" t="s">
        <v>4691</v>
      </c>
      <c r="AR262" s="445" t="s">
        <v>4691</v>
      </c>
      <c r="AS262" s="445" t="s">
        <v>4691</v>
      </c>
      <c r="AT262" s="445" t="s">
        <v>4691</v>
      </c>
      <c r="AU262" s="445" t="s">
        <v>4691</v>
      </c>
      <c r="AV262" s="307">
        <f t="shared" si="103"/>
        <v>216</v>
      </c>
      <c r="AW262" s="309">
        <f t="shared" si="104"/>
        <v>151.19999999999999</v>
      </c>
      <c r="AX262" s="309">
        <f t="shared" si="105"/>
        <v>90</v>
      </c>
      <c r="AY262" s="309">
        <f t="shared" si="106"/>
        <v>53.999999999999993</v>
      </c>
      <c r="AZ262" s="1042" t="s">
        <v>7741</v>
      </c>
      <c r="BA262" s="1042"/>
      <c r="BB262" s="1042" t="s">
        <v>1441</v>
      </c>
      <c r="BC262" s="1042"/>
      <c r="BD262" s="1042"/>
      <c r="BE262" s="1042"/>
      <c r="BF262" s="1042"/>
      <c r="BG262" s="1042"/>
      <c r="BH262" s="1042"/>
      <c r="BI262" s="1044"/>
    </row>
    <row r="263" spans="1:61" s="314" customFormat="1" ht="19.899999999999999" customHeight="1">
      <c r="A263" s="1026">
        <v>255</v>
      </c>
      <c r="B263" s="285" t="s">
        <v>3421</v>
      </c>
      <c r="C263" s="286" t="s">
        <v>2470</v>
      </c>
      <c r="D263" s="287" t="s">
        <v>1426</v>
      </c>
      <c r="E263" s="287" t="s">
        <v>391</v>
      </c>
      <c r="F263" s="360" t="s">
        <v>752</v>
      </c>
      <c r="G263" s="289" t="s">
        <v>883</v>
      </c>
      <c r="H263" s="352" t="s">
        <v>883</v>
      </c>
      <c r="I263" s="290">
        <v>51011031</v>
      </c>
      <c r="J263" s="291" t="s">
        <v>94</v>
      </c>
      <c r="K263" s="352"/>
      <c r="L263" s="292" t="s">
        <v>95</v>
      </c>
      <c r="M263" s="292" t="s">
        <v>95</v>
      </c>
      <c r="N263" s="293"/>
      <c r="O263" s="292" t="s">
        <v>95</v>
      </c>
      <c r="P263" s="292" t="s">
        <v>95</v>
      </c>
      <c r="Q263" s="327"/>
      <c r="R263" s="295" t="s">
        <v>482</v>
      </c>
      <c r="S263" s="296">
        <v>42300</v>
      </c>
      <c r="T263" s="297">
        <f t="shared" si="98"/>
        <v>30</v>
      </c>
      <c r="U263" s="298">
        <f t="shared" si="99"/>
        <v>268.5326</v>
      </c>
      <c r="V263" s="298">
        <f t="shared" si="100"/>
        <v>6.4951999999999996</v>
      </c>
      <c r="W263" s="299">
        <f t="shared" si="101"/>
        <v>6495.2</v>
      </c>
      <c r="X263" s="300">
        <f t="shared" si="102"/>
        <v>41</v>
      </c>
      <c r="Y263" s="346">
        <v>10</v>
      </c>
      <c r="Z263" s="347">
        <v>1461</v>
      </c>
      <c r="AA263" s="1043">
        <v>9</v>
      </c>
      <c r="AB263" s="1043">
        <v>9</v>
      </c>
      <c r="AC263" s="304">
        <v>0</v>
      </c>
      <c r="AD263" s="1043">
        <v>9</v>
      </c>
      <c r="AE263" s="469">
        <v>9</v>
      </c>
      <c r="AF263" s="1036" t="s">
        <v>7742</v>
      </c>
      <c r="AG263" s="445">
        <v>1</v>
      </c>
      <c r="AH263" s="445">
        <v>9</v>
      </c>
      <c r="AI263" s="445">
        <v>284</v>
      </c>
      <c r="AJ263" s="1037">
        <v>9</v>
      </c>
      <c r="AK263" s="1036" t="s">
        <v>4765</v>
      </c>
      <c r="AL263" s="445"/>
      <c r="AM263" s="445" t="s">
        <v>4691</v>
      </c>
      <c r="AN263" s="445"/>
      <c r="AO263" s="445" t="s">
        <v>4691</v>
      </c>
      <c r="AP263" s="445"/>
      <c r="AQ263" s="445" t="s">
        <v>4691</v>
      </c>
      <c r="AR263" s="445" t="s">
        <v>4691</v>
      </c>
      <c r="AS263" s="445" t="s">
        <v>4691</v>
      </c>
      <c r="AT263" s="445"/>
      <c r="AU263" s="445" t="s">
        <v>4691</v>
      </c>
      <c r="AV263" s="307">
        <f t="shared" si="103"/>
        <v>324</v>
      </c>
      <c r="AW263" s="309">
        <f t="shared" si="104"/>
        <v>226.79999999999998</v>
      </c>
      <c r="AX263" s="309">
        <f t="shared" si="105"/>
        <v>135</v>
      </c>
      <c r="AY263" s="309">
        <f t="shared" si="106"/>
        <v>81</v>
      </c>
      <c r="AZ263" s="1042" t="s">
        <v>7743</v>
      </c>
      <c r="BA263" s="1042"/>
      <c r="BB263" s="1042" t="s">
        <v>753</v>
      </c>
      <c r="BC263" s="1042"/>
      <c r="BD263" s="1042"/>
      <c r="BE263" s="1042"/>
      <c r="BF263" s="1042"/>
      <c r="BG263" s="1042"/>
      <c r="BH263" s="1042"/>
      <c r="BI263" s="1044"/>
    </row>
    <row r="264" spans="1:61" s="314" customFormat="1" ht="19.899999999999999" customHeight="1">
      <c r="A264" s="1026">
        <v>256</v>
      </c>
      <c r="B264" s="285" t="s">
        <v>3422</v>
      </c>
      <c r="C264" s="286" t="s">
        <v>2491</v>
      </c>
      <c r="D264" s="287" t="s">
        <v>1424</v>
      </c>
      <c r="E264" s="287" t="s">
        <v>417</v>
      </c>
      <c r="F264" s="359" t="s">
        <v>1899</v>
      </c>
      <c r="G264" s="289" t="s">
        <v>2079</v>
      </c>
      <c r="H264" s="352" t="s">
        <v>1922</v>
      </c>
      <c r="I264" s="290">
        <v>51014221</v>
      </c>
      <c r="J264" s="291" t="s">
        <v>94</v>
      </c>
      <c r="K264" s="352"/>
      <c r="L264" s="292" t="s">
        <v>95</v>
      </c>
      <c r="M264" s="293"/>
      <c r="N264" s="292" t="s">
        <v>95</v>
      </c>
      <c r="O264" s="292" t="s">
        <v>95</v>
      </c>
      <c r="P264" s="292" t="s">
        <v>95</v>
      </c>
      <c r="Q264" s="327"/>
      <c r="R264" s="295" t="s">
        <v>361</v>
      </c>
      <c r="S264" s="296">
        <v>42414</v>
      </c>
      <c r="T264" s="297">
        <f t="shared" si="98"/>
        <v>53</v>
      </c>
      <c r="U264" s="298">
        <f t="shared" si="99"/>
        <v>192.11879999999999</v>
      </c>
      <c r="V264" s="298">
        <f t="shared" si="100"/>
        <v>4.9584000000000001</v>
      </c>
      <c r="W264" s="299">
        <f t="shared" si="101"/>
        <v>4132</v>
      </c>
      <c r="X264" s="300">
        <f t="shared" si="102"/>
        <v>39</v>
      </c>
      <c r="Y264" s="346">
        <v>12</v>
      </c>
      <c r="Z264" s="347">
        <v>1350</v>
      </c>
      <c r="AA264" s="1043">
        <v>12</v>
      </c>
      <c r="AB264" s="304">
        <v>0</v>
      </c>
      <c r="AC264" s="1043">
        <v>12</v>
      </c>
      <c r="AD264" s="1043">
        <v>12</v>
      </c>
      <c r="AE264" s="469">
        <v>12</v>
      </c>
      <c r="AF264" s="1036" t="s">
        <v>7744</v>
      </c>
      <c r="AG264" s="445" t="s">
        <v>4691</v>
      </c>
      <c r="AH264" s="445" t="s">
        <v>4691</v>
      </c>
      <c r="AI264" s="445" t="s">
        <v>4691</v>
      </c>
      <c r="AJ264" s="1037">
        <v>10</v>
      </c>
      <c r="AK264" s="1036" t="s">
        <v>4766</v>
      </c>
      <c r="AL264" s="445" t="s">
        <v>4691</v>
      </c>
      <c r="AM264" s="445" t="s">
        <v>4691</v>
      </c>
      <c r="AN264" s="445" t="s">
        <v>4691</v>
      </c>
      <c r="AO264" s="445" t="s">
        <v>4691</v>
      </c>
      <c r="AP264" s="445" t="s">
        <v>4691</v>
      </c>
      <c r="AQ264" s="445" t="s">
        <v>4691</v>
      </c>
      <c r="AR264" s="445" t="s">
        <v>4691</v>
      </c>
      <c r="AS264" s="445" t="s">
        <v>4691</v>
      </c>
      <c r="AT264" s="445" t="s">
        <v>4691</v>
      </c>
      <c r="AU264" s="445" t="s">
        <v>4691</v>
      </c>
      <c r="AV264" s="307">
        <f t="shared" si="103"/>
        <v>432</v>
      </c>
      <c r="AW264" s="309">
        <f t="shared" si="104"/>
        <v>302.39999999999998</v>
      </c>
      <c r="AX264" s="309">
        <f t="shared" si="105"/>
        <v>180</v>
      </c>
      <c r="AY264" s="309">
        <f t="shared" si="106"/>
        <v>107.99999999999999</v>
      </c>
      <c r="AZ264" s="1042" t="s">
        <v>7745</v>
      </c>
      <c r="BA264" s="1042"/>
      <c r="BB264" s="1042" t="s">
        <v>1899</v>
      </c>
      <c r="BC264" s="1042"/>
      <c r="BD264" s="1042"/>
      <c r="BE264" s="1042"/>
      <c r="BF264" s="1042"/>
      <c r="BG264" s="1042"/>
      <c r="BH264" s="1042"/>
      <c r="BI264" s="1044"/>
    </row>
    <row r="265" spans="1:61" s="314" customFormat="1" ht="19.899999999999999" customHeight="1">
      <c r="A265" s="1026">
        <v>257</v>
      </c>
      <c r="B265" s="285" t="s">
        <v>3423</v>
      </c>
      <c r="C265" s="286" t="s">
        <v>2470</v>
      </c>
      <c r="D265" s="287" t="s">
        <v>1424</v>
      </c>
      <c r="E265" s="287" t="s">
        <v>2912</v>
      </c>
      <c r="F265" s="359" t="s">
        <v>736</v>
      </c>
      <c r="G265" s="289" t="s">
        <v>672</v>
      </c>
      <c r="H265" s="352" t="s">
        <v>672</v>
      </c>
      <c r="I265" s="290">
        <v>51011501</v>
      </c>
      <c r="J265" s="291" t="s">
        <v>94</v>
      </c>
      <c r="K265" s="352"/>
      <c r="L265" s="292" t="s">
        <v>95</v>
      </c>
      <c r="M265" s="293"/>
      <c r="N265" s="292" t="s">
        <v>95</v>
      </c>
      <c r="O265" s="292" t="s">
        <v>95</v>
      </c>
      <c r="P265" s="292" t="s">
        <v>95</v>
      </c>
      <c r="Q265" s="327"/>
      <c r="R265" s="295" t="s">
        <v>390</v>
      </c>
      <c r="S265" s="296">
        <v>41848</v>
      </c>
      <c r="T265" s="297">
        <f t="shared" si="98"/>
        <v>84</v>
      </c>
      <c r="U265" s="298">
        <f t="shared" si="99"/>
        <v>141.0804</v>
      </c>
      <c r="V265" s="298">
        <f t="shared" si="100"/>
        <v>4.4783999999999997</v>
      </c>
      <c r="W265" s="299">
        <f t="shared" si="101"/>
        <v>8956.7999999999993</v>
      </c>
      <c r="X265" s="300">
        <f t="shared" si="102"/>
        <v>32</v>
      </c>
      <c r="Y265" s="324">
        <v>5</v>
      </c>
      <c r="Z265" s="315">
        <v>850</v>
      </c>
      <c r="AA265" s="1043">
        <v>5</v>
      </c>
      <c r="AB265" s="304">
        <v>0</v>
      </c>
      <c r="AC265" s="1043">
        <v>5</v>
      </c>
      <c r="AD265" s="1043">
        <v>5</v>
      </c>
      <c r="AE265" s="469">
        <v>5</v>
      </c>
      <c r="AF265" s="1036" t="s">
        <v>5993</v>
      </c>
      <c r="AG265" s="445" t="s">
        <v>4691</v>
      </c>
      <c r="AH265" s="445" t="s">
        <v>4691</v>
      </c>
      <c r="AI265" s="445" t="s">
        <v>4691</v>
      </c>
      <c r="AJ265" s="1037">
        <v>5</v>
      </c>
      <c r="AK265" s="1036" t="s">
        <v>4707</v>
      </c>
      <c r="AL265" s="445" t="s">
        <v>4691</v>
      </c>
      <c r="AM265" s="445" t="s">
        <v>4691</v>
      </c>
      <c r="AN265" s="445" t="s">
        <v>4691</v>
      </c>
      <c r="AO265" s="445" t="s">
        <v>4691</v>
      </c>
      <c r="AP265" s="445" t="s">
        <v>4691</v>
      </c>
      <c r="AQ265" s="445" t="s">
        <v>4691</v>
      </c>
      <c r="AR265" s="445" t="s">
        <v>4691</v>
      </c>
      <c r="AS265" s="445" t="s">
        <v>4691</v>
      </c>
      <c r="AT265" s="445" t="s">
        <v>4691</v>
      </c>
      <c r="AU265" s="445" t="s">
        <v>4691</v>
      </c>
      <c r="AV265" s="307">
        <f t="shared" si="103"/>
        <v>180</v>
      </c>
      <c r="AW265" s="309">
        <f t="shared" si="104"/>
        <v>126</v>
      </c>
      <c r="AX265" s="309">
        <f t="shared" si="105"/>
        <v>75</v>
      </c>
      <c r="AY265" s="309">
        <f t="shared" si="106"/>
        <v>45</v>
      </c>
      <c r="AZ265" s="1042" t="s">
        <v>7746</v>
      </c>
      <c r="BA265" s="1042"/>
      <c r="BB265" s="1042"/>
      <c r="BC265" s="1042"/>
      <c r="BD265" s="1042"/>
      <c r="BE265" s="1042"/>
      <c r="BF265" s="1042"/>
      <c r="BG265" s="1042"/>
      <c r="BH265" s="1042"/>
      <c r="BI265" s="1044"/>
    </row>
    <row r="266" spans="1:61" s="350" customFormat="1" ht="19.899999999999999" customHeight="1">
      <c r="A266" s="1026">
        <v>258</v>
      </c>
      <c r="B266" s="285" t="s">
        <v>3424</v>
      </c>
      <c r="C266" s="357" t="s">
        <v>2490</v>
      </c>
      <c r="D266" s="357" t="s">
        <v>2418</v>
      </c>
      <c r="E266" s="287" t="s">
        <v>391</v>
      </c>
      <c r="F266" s="357" t="s">
        <v>2419</v>
      </c>
      <c r="G266" s="289" t="s">
        <v>911</v>
      </c>
      <c r="H266" s="352" t="s">
        <v>3751</v>
      </c>
      <c r="I266" s="290">
        <v>51010141</v>
      </c>
      <c r="J266" s="291" t="s">
        <v>94</v>
      </c>
      <c r="K266" s="352"/>
      <c r="L266" s="292" t="s">
        <v>95</v>
      </c>
      <c r="M266" s="293"/>
      <c r="N266" s="292" t="s">
        <v>95</v>
      </c>
      <c r="O266" s="292" t="s">
        <v>95</v>
      </c>
      <c r="P266" s="292" t="s">
        <v>95</v>
      </c>
      <c r="Q266" s="358"/>
      <c r="R266" s="295" t="s">
        <v>334</v>
      </c>
      <c r="S266" s="296">
        <v>41964</v>
      </c>
      <c r="T266" s="297">
        <f t="shared" si="98"/>
        <v>31</v>
      </c>
      <c r="U266" s="298">
        <f t="shared" si="99"/>
        <v>263.60109999999997</v>
      </c>
      <c r="V266" s="298">
        <f t="shared" si="100"/>
        <v>6.4779999999999998</v>
      </c>
      <c r="W266" s="299">
        <f t="shared" si="101"/>
        <v>7197.7777777777774</v>
      </c>
      <c r="X266" s="300">
        <f t="shared" si="102"/>
        <v>41</v>
      </c>
      <c r="Y266" s="324">
        <v>9</v>
      </c>
      <c r="Z266" s="315">
        <v>1631</v>
      </c>
      <c r="AA266" s="1043">
        <v>9</v>
      </c>
      <c r="AB266" s="304">
        <v>0</v>
      </c>
      <c r="AC266" s="1043">
        <v>9</v>
      </c>
      <c r="AD266" s="1043">
        <v>9</v>
      </c>
      <c r="AE266" s="469">
        <v>9</v>
      </c>
      <c r="AF266" s="1036" t="s">
        <v>7520</v>
      </c>
      <c r="AG266" s="445" t="s">
        <v>4691</v>
      </c>
      <c r="AH266" s="445" t="s">
        <v>4691</v>
      </c>
      <c r="AI266" s="445" t="s">
        <v>4691</v>
      </c>
      <c r="AJ266" s="1037">
        <v>9</v>
      </c>
      <c r="AK266" s="1036" t="s">
        <v>4710</v>
      </c>
      <c r="AL266" s="445" t="s">
        <v>4691</v>
      </c>
      <c r="AM266" s="445" t="s">
        <v>4691</v>
      </c>
      <c r="AN266" s="445" t="s">
        <v>4691</v>
      </c>
      <c r="AO266" s="445" t="s">
        <v>4691</v>
      </c>
      <c r="AP266" s="445" t="s">
        <v>4691</v>
      </c>
      <c r="AQ266" s="445" t="s">
        <v>4691</v>
      </c>
      <c r="AR266" s="445" t="s">
        <v>4691</v>
      </c>
      <c r="AS266" s="445" t="s">
        <v>4691</v>
      </c>
      <c r="AT266" s="445" t="s">
        <v>4691</v>
      </c>
      <c r="AU266" s="445" t="s">
        <v>4691</v>
      </c>
      <c r="AV266" s="307">
        <f t="shared" si="103"/>
        <v>324</v>
      </c>
      <c r="AW266" s="309">
        <f t="shared" si="104"/>
        <v>226.79999999999998</v>
      </c>
      <c r="AX266" s="309">
        <f t="shared" si="105"/>
        <v>135</v>
      </c>
      <c r="AY266" s="309">
        <f t="shared" si="106"/>
        <v>81</v>
      </c>
      <c r="AZ266" s="1042" t="s">
        <v>7747</v>
      </c>
      <c r="BA266" s="1042"/>
      <c r="BB266" s="1042"/>
      <c r="BC266" s="1042"/>
      <c r="BD266" s="1042"/>
      <c r="BE266" s="1042"/>
      <c r="BF266" s="1042"/>
      <c r="BG266" s="1042"/>
      <c r="BH266" s="1042"/>
      <c r="BI266" s="1044"/>
    </row>
    <row r="267" spans="1:61" s="350" customFormat="1" ht="19.899999999999999" customHeight="1">
      <c r="A267" s="1026">
        <v>259</v>
      </c>
      <c r="B267" s="285" t="s">
        <v>3425</v>
      </c>
      <c r="C267" s="676" t="s">
        <v>3079</v>
      </c>
      <c r="D267" s="528" t="s">
        <v>3080</v>
      </c>
      <c r="E267" s="287" t="s">
        <v>410</v>
      </c>
      <c r="F267" s="676" t="s">
        <v>3081</v>
      </c>
      <c r="G267" s="289" t="s">
        <v>3177</v>
      </c>
      <c r="H267" s="352" t="s">
        <v>4394</v>
      </c>
      <c r="I267" s="290">
        <v>51010661</v>
      </c>
      <c r="J267" s="291" t="s">
        <v>94</v>
      </c>
      <c r="K267" s="352"/>
      <c r="L267" s="292" t="s">
        <v>95</v>
      </c>
      <c r="M267" s="292" t="s">
        <v>95</v>
      </c>
      <c r="N267" s="293"/>
      <c r="O267" s="292" t="s">
        <v>95</v>
      </c>
      <c r="P267" s="292" t="s">
        <v>95</v>
      </c>
      <c r="Q267" s="358"/>
      <c r="R267" s="295" t="s">
        <v>390</v>
      </c>
      <c r="S267" s="296">
        <v>42644</v>
      </c>
      <c r="T267" s="297">
        <f t="shared" si="98"/>
        <v>95</v>
      </c>
      <c r="U267" s="298">
        <f t="shared" si="99"/>
        <v>122.234036</v>
      </c>
      <c r="V267" s="298">
        <f t="shared" si="100"/>
        <v>3.3786</v>
      </c>
      <c r="W267" s="299">
        <f t="shared" si="101"/>
        <v>4826.5714285714284</v>
      </c>
      <c r="X267" s="300">
        <f t="shared" si="102"/>
        <v>36</v>
      </c>
      <c r="Y267" s="324">
        <v>7</v>
      </c>
      <c r="Z267" s="324">
        <v>712</v>
      </c>
      <c r="AA267" s="1043">
        <v>7</v>
      </c>
      <c r="AB267" s="1043">
        <v>7</v>
      </c>
      <c r="AC267" s="304">
        <v>0</v>
      </c>
      <c r="AD267" s="1043">
        <v>7</v>
      </c>
      <c r="AE267" s="469">
        <v>7</v>
      </c>
      <c r="AF267" s="1036" t="s">
        <v>5989</v>
      </c>
      <c r="AG267" s="445" t="s">
        <v>4691</v>
      </c>
      <c r="AH267" s="445" t="s">
        <v>4691</v>
      </c>
      <c r="AI267" s="445" t="s">
        <v>4691</v>
      </c>
      <c r="AJ267" s="1037">
        <v>7</v>
      </c>
      <c r="AK267" s="1036" t="s">
        <v>4703</v>
      </c>
      <c r="AL267" s="445" t="s">
        <v>4691</v>
      </c>
      <c r="AM267" s="445" t="s">
        <v>4691</v>
      </c>
      <c r="AN267" s="445" t="s">
        <v>4691</v>
      </c>
      <c r="AO267" s="445" t="s">
        <v>4691</v>
      </c>
      <c r="AP267" s="445" t="s">
        <v>4691</v>
      </c>
      <c r="AQ267" s="445" t="s">
        <v>4691</v>
      </c>
      <c r="AR267" s="445" t="s">
        <v>4691</v>
      </c>
      <c r="AS267" s="445" t="s">
        <v>4691</v>
      </c>
      <c r="AT267" s="445" t="s">
        <v>4691</v>
      </c>
      <c r="AU267" s="445" t="s">
        <v>4691</v>
      </c>
      <c r="AV267" s="307">
        <f t="shared" si="103"/>
        <v>252</v>
      </c>
      <c r="AW267" s="309">
        <f t="shared" si="104"/>
        <v>176.39999999999998</v>
      </c>
      <c r="AX267" s="309">
        <f t="shared" si="105"/>
        <v>105</v>
      </c>
      <c r="AY267" s="309">
        <f t="shared" si="106"/>
        <v>63</v>
      </c>
      <c r="AZ267" s="1042" t="s">
        <v>7748</v>
      </c>
      <c r="BA267" s="1042"/>
      <c r="BB267" s="1042"/>
      <c r="BC267" s="1042"/>
      <c r="BD267" s="1042"/>
      <c r="BE267" s="1042"/>
      <c r="BF267" s="1042"/>
      <c r="BG267" s="1042"/>
      <c r="BH267" s="1042"/>
      <c r="BI267" s="1044"/>
    </row>
    <row r="268" spans="1:61" s="350" customFormat="1" ht="19.899999999999999" customHeight="1">
      <c r="A268" s="1026">
        <v>260</v>
      </c>
      <c r="B268" s="285" t="s">
        <v>5999</v>
      </c>
      <c r="C268" s="677" t="s">
        <v>3953</v>
      </c>
      <c r="D268" s="677" t="s">
        <v>3954</v>
      </c>
      <c r="E268" s="677" t="s">
        <v>2913</v>
      </c>
      <c r="F268" s="677" t="s">
        <v>3955</v>
      </c>
      <c r="G268" s="289" t="s">
        <v>5987</v>
      </c>
      <c r="H268" s="367" t="s">
        <v>4203</v>
      </c>
      <c r="I268" s="290">
        <v>51018601</v>
      </c>
      <c r="J268" s="362" t="s">
        <v>94</v>
      </c>
      <c r="K268" s="352"/>
      <c r="L268" s="292" t="s">
        <v>95</v>
      </c>
      <c r="M268" s="293"/>
      <c r="N268" s="292" t="s">
        <v>95</v>
      </c>
      <c r="O268" s="292" t="s">
        <v>95</v>
      </c>
      <c r="P268" s="292" t="s">
        <v>95</v>
      </c>
      <c r="Q268" s="358"/>
      <c r="R268" s="295" t="s">
        <v>199</v>
      </c>
      <c r="S268" s="296">
        <v>40510</v>
      </c>
      <c r="T268" s="297">
        <f t="shared" si="98"/>
        <v>108</v>
      </c>
      <c r="U268" s="298">
        <f t="shared" si="99"/>
        <v>108.48739999999999</v>
      </c>
      <c r="V268" s="298">
        <f t="shared" si="100"/>
        <v>3.3862000000000001</v>
      </c>
      <c r="W268" s="299">
        <f t="shared" si="101"/>
        <v>5643.666666666667</v>
      </c>
      <c r="X268" s="300">
        <f t="shared" si="102"/>
        <v>32</v>
      </c>
      <c r="Y268" s="324">
        <v>6</v>
      </c>
      <c r="Z268" s="324">
        <v>995</v>
      </c>
      <c r="AA268" s="1043">
        <v>6</v>
      </c>
      <c r="AB268" s="304">
        <v>0</v>
      </c>
      <c r="AC268" s="1043">
        <v>6</v>
      </c>
      <c r="AD268" s="1043">
        <v>6</v>
      </c>
      <c r="AE268" s="469">
        <v>6</v>
      </c>
      <c r="AF268" s="1036" t="s">
        <v>5994</v>
      </c>
      <c r="AG268" s="445" t="s">
        <v>4691</v>
      </c>
      <c r="AH268" s="445" t="s">
        <v>4691</v>
      </c>
      <c r="AI268" s="445" t="s">
        <v>4691</v>
      </c>
      <c r="AJ268" s="1037">
        <v>6</v>
      </c>
      <c r="AK268" s="1036" t="s">
        <v>4694</v>
      </c>
      <c r="AL268" s="445" t="s">
        <v>4691</v>
      </c>
      <c r="AM268" s="445" t="s">
        <v>4691</v>
      </c>
      <c r="AN268" s="445" t="s">
        <v>4691</v>
      </c>
      <c r="AO268" s="445" t="s">
        <v>4691</v>
      </c>
      <c r="AP268" s="445" t="s">
        <v>4691</v>
      </c>
      <c r="AQ268" s="445" t="s">
        <v>4691</v>
      </c>
      <c r="AR268" s="445" t="s">
        <v>4691</v>
      </c>
      <c r="AS268" s="445" t="s">
        <v>4691</v>
      </c>
      <c r="AT268" s="445" t="s">
        <v>4691</v>
      </c>
      <c r="AU268" s="445" t="s">
        <v>4691</v>
      </c>
      <c r="AV268" s="307">
        <f t="shared" si="103"/>
        <v>216</v>
      </c>
      <c r="AW268" s="309">
        <f t="shared" si="104"/>
        <v>151.19999999999999</v>
      </c>
      <c r="AX268" s="309">
        <f t="shared" si="105"/>
        <v>90</v>
      </c>
      <c r="AY268" s="309">
        <f t="shared" si="106"/>
        <v>53.999999999999993</v>
      </c>
      <c r="AZ268" s="1042" t="s">
        <v>7749</v>
      </c>
      <c r="BA268" s="1042"/>
      <c r="BB268" s="1042"/>
      <c r="BC268" s="1042"/>
      <c r="BD268" s="1042"/>
      <c r="BE268" s="1042"/>
      <c r="BF268" s="1042"/>
      <c r="BG268" s="1042"/>
      <c r="BH268" s="1042"/>
      <c r="BI268" s="1044"/>
    </row>
    <row r="269" spans="1:61" s="350" customFormat="1" ht="19.899999999999999" customHeight="1">
      <c r="A269" s="1026">
        <v>261</v>
      </c>
      <c r="B269" s="285" t="s">
        <v>3958</v>
      </c>
      <c r="C269" s="365" t="s">
        <v>3956</v>
      </c>
      <c r="D269" s="365" t="s">
        <v>3957</v>
      </c>
      <c r="E269" s="366" t="s">
        <v>3829</v>
      </c>
      <c r="F269" s="329" t="s">
        <v>1292</v>
      </c>
      <c r="G269" s="289" t="s">
        <v>968</v>
      </c>
      <c r="H269" s="367" t="s">
        <v>4204</v>
      </c>
      <c r="I269" s="290">
        <v>51010161</v>
      </c>
      <c r="J269" s="487" t="s">
        <v>94</v>
      </c>
      <c r="K269" s="352"/>
      <c r="L269" s="292" t="s">
        <v>95</v>
      </c>
      <c r="M269" s="292" t="s">
        <v>95</v>
      </c>
      <c r="N269" s="293"/>
      <c r="O269" s="292" t="s">
        <v>95</v>
      </c>
      <c r="P269" s="292" t="s">
        <v>95</v>
      </c>
      <c r="Q269" s="358"/>
      <c r="R269" s="295" t="s">
        <v>450</v>
      </c>
      <c r="S269" s="296">
        <v>41969</v>
      </c>
      <c r="T269" s="297">
        <f t="shared" si="98"/>
        <v>63</v>
      </c>
      <c r="U269" s="298">
        <f t="shared" si="99"/>
        <v>173.37469999999999</v>
      </c>
      <c r="V269" s="298">
        <f t="shared" si="100"/>
        <v>5.5251000000000001</v>
      </c>
      <c r="W269" s="299">
        <f t="shared" si="101"/>
        <v>4604.25</v>
      </c>
      <c r="X269" s="300">
        <f t="shared" si="102"/>
        <v>31</v>
      </c>
      <c r="Y269" s="324">
        <v>12</v>
      </c>
      <c r="Z269" s="324">
        <v>1050</v>
      </c>
      <c r="AA269" s="1043">
        <v>12</v>
      </c>
      <c r="AB269" s="1043">
        <v>12</v>
      </c>
      <c r="AC269" s="304">
        <v>0</v>
      </c>
      <c r="AD269" s="1043">
        <v>12</v>
      </c>
      <c r="AE269" s="469">
        <v>12</v>
      </c>
      <c r="AF269" s="1036" t="s">
        <v>7409</v>
      </c>
      <c r="AG269" s="445" t="s">
        <v>4691</v>
      </c>
      <c r="AH269" s="445" t="s">
        <v>4691</v>
      </c>
      <c r="AI269" s="445" t="s">
        <v>4691</v>
      </c>
      <c r="AJ269" s="1037">
        <v>12</v>
      </c>
      <c r="AK269" s="1036" t="s">
        <v>4767</v>
      </c>
      <c r="AL269" s="445" t="s">
        <v>4691</v>
      </c>
      <c r="AM269" s="445" t="s">
        <v>4691</v>
      </c>
      <c r="AN269" s="445" t="s">
        <v>4691</v>
      </c>
      <c r="AO269" s="445" t="s">
        <v>4691</v>
      </c>
      <c r="AP269" s="445" t="s">
        <v>4691</v>
      </c>
      <c r="AQ269" s="445" t="s">
        <v>4691</v>
      </c>
      <c r="AR269" s="445" t="s">
        <v>4691</v>
      </c>
      <c r="AS269" s="445" t="s">
        <v>4691</v>
      </c>
      <c r="AT269" s="445" t="s">
        <v>4691</v>
      </c>
      <c r="AU269" s="445" t="s">
        <v>4691</v>
      </c>
      <c r="AV269" s="307">
        <f t="shared" si="103"/>
        <v>432</v>
      </c>
      <c r="AW269" s="309">
        <f t="shared" si="104"/>
        <v>302.39999999999998</v>
      </c>
      <c r="AX269" s="309">
        <f t="shared" si="105"/>
        <v>180</v>
      </c>
      <c r="AY269" s="309">
        <f t="shared" si="106"/>
        <v>107.99999999999999</v>
      </c>
      <c r="AZ269" s="1042" t="s">
        <v>7750</v>
      </c>
      <c r="BA269" s="1042"/>
      <c r="BB269" s="1042"/>
      <c r="BC269" s="1042"/>
      <c r="BD269" s="1042"/>
      <c r="BE269" s="1042"/>
      <c r="BF269" s="1042"/>
      <c r="BG269" s="1042"/>
      <c r="BH269" s="1042"/>
      <c r="BI269" s="1044"/>
    </row>
    <row r="270" spans="1:61" s="350" customFormat="1" ht="19.899999999999999" customHeight="1">
      <c r="A270" s="1026">
        <v>262</v>
      </c>
      <c r="B270" s="285" t="s">
        <v>3960</v>
      </c>
      <c r="C270" s="357" t="s">
        <v>2470</v>
      </c>
      <c r="D270" s="357" t="s">
        <v>3959</v>
      </c>
      <c r="E270" s="357" t="s">
        <v>3829</v>
      </c>
      <c r="F270" s="329" t="s">
        <v>1292</v>
      </c>
      <c r="G270" s="289" t="s">
        <v>1933</v>
      </c>
      <c r="H270" s="367" t="s">
        <v>4205</v>
      </c>
      <c r="I270" s="290">
        <v>51010031</v>
      </c>
      <c r="J270" s="362" t="s">
        <v>94</v>
      </c>
      <c r="K270" s="352"/>
      <c r="L270" s="292" t="s">
        <v>95</v>
      </c>
      <c r="M270" s="293"/>
      <c r="N270" s="292" t="s">
        <v>95</v>
      </c>
      <c r="O270" s="292" t="s">
        <v>95</v>
      </c>
      <c r="P270" s="292" t="s">
        <v>95</v>
      </c>
      <c r="Q270" s="358"/>
      <c r="R270" s="295" t="s">
        <v>294</v>
      </c>
      <c r="S270" s="296">
        <v>42373</v>
      </c>
      <c r="T270" s="297">
        <f t="shared" si="98"/>
        <v>35</v>
      </c>
      <c r="U270" s="298">
        <f t="shared" si="99"/>
        <v>249.06280000000001</v>
      </c>
      <c r="V270" s="298">
        <f t="shared" si="100"/>
        <v>7.5875000000000004</v>
      </c>
      <c r="W270" s="299">
        <f t="shared" si="101"/>
        <v>10839.285714285714</v>
      </c>
      <c r="X270" s="300">
        <f t="shared" si="102"/>
        <v>33</v>
      </c>
      <c r="Y270" s="324">
        <v>7</v>
      </c>
      <c r="Z270" s="324">
        <v>1460</v>
      </c>
      <c r="AA270" s="1043">
        <v>7</v>
      </c>
      <c r="AB270" s="304">
        <v>0</v>
      </c>
      <c r="AC270" s="1043">
        <v>7</v>
      </c>
      <c r="AD270" s="1043">
        <v>7</v>
      </c>
      <c r="AE270" s="469">
        <v>7</v>
      </c>
      <c r="AF270" s="1036" t="s">
        <v>7516</v>
      </c>
      <c r="AG270" s="445" t="s">
        <v>4691</v>
      </c>
      <c r="AH270" s="445" t="s">
        <v>4691</v>
      </c>
      <c r="AI270" s="445" t="s">
        <v>4691</v>
      </c>
      <c r="AJ270" s="1037">
        <v>7</v>
      </c>
      <c r="AK270" s="1036" t="s">
        <v>4703</v>
      </c>
      <c r="AL270" s="445" t="s">
        <v>4691</v>
      </c>
      <c r="AM270" s="445" t="s">
        <v>4691</v>
      </c>
      <c r="AN270" s="445" t="s">
        <v>4691</v>
      </c>
      <c r="AO270" s="445" t="s">
        <v>4691</v>
      </c>
      <c r="AP270" s="445" t="s">
        <v>4691</v>
      </c>
      <c r="AQ270" s="445" t="s">
        <v>4691</v>
      </c>
      <c r="AR270" s="445" t="s">
        <v>4691</v>
      </c>
      <c r="AS270" s="445" t="s">
        <v>4691</v>
      </c>
      <c r="AT270" s="445" t="s">
        <v>4691</v>
      </c>
      <c r="AU270" s="445" t="s">
        <v>4691</v>
      </c>
      <c r="AV270" s="307">
        <f t="shared" si="103"/>
        <v>252</v>
      </c>
      <c r="AW270" s="309">
        <f t="shared" si="104"/>
        <v>176.39999999999998</v>
      </c>
      <c r="AX270" s="309">
        <f t="shared" si="105"/>
        <v>105</v>
      </c>
      <c r="AY270" s="309">
        <f t="shared" si="106"/>
        <v>63</v>
      </c>
      <c r="AZ270" s="1042" t="s">
        <v>7751</v>
      </c>
      <c r="BA270" s="1042"/>
      <c r="BB270" s="1042"/>
      <c r="BC270" s="1042"/>
      <c r="BD270" s="1042"/>
      <c r="BE270" s="1042"/>
      <c r="BF270" s="1042"/>
      <c r="BG270" s="1042"/>
      <c r="BH270" s="1042"/>
      <c r="BI270" s="1044"/>
    </row>
    <row r="271" spans="1:61" s="350" customFormat="1" ht="19.899999999999999" customHeight="1">
      <c r="A271" s="1026">
        <v>263</v>
      </c>
      <c r="B271" s="285" t="s">
        <v>3427</v>
      </c>
      <c r="C271" s="357" t="s">
        <v>4291</v>
      </c>
      <c r="D271" s="357" t="s">
        <v>4292</v>
      </c>
      <c r="E271" s="368" t="s">
        <v>5940</v>
      </c>
      <c r="F271" s="357" t="s">
        <v>4293</v>
      </c>
      <c r="G271" s="289" t="s">
        <v>837</v>
      </c>
      <c r="H271" s="367" t="s">
        <v>4344</v>
      </c>
      <c r="I271" s="290">
        <v>51013701</v>
      </c>
      <c r="J271" s="362" t="s">
        <v>94</v>
      </c>
      <c r="K271" s="352"/>
      <c r="L271" s="292" t="s">
        <v>95</v>
      </c>
      <c r="M271" s="293"/>
      <c r="N271" s="293"/>
      <c r="O271" s="292" t="s">
        <v>95</v>
      </c>
      <c r="P271" s="292" t="s">
        <v>95</v>
      </c>
      <c r="Q271" s="358"/>
      <c r="R271" s="295" t="s">
        <v>199</v>
      </c>
      <c r="S271" s="296">
        <v>41624</v>
      </c>
      <c r="T271" s="297">
        <f t="shared" si="98"/>
        <v>34</v>
      </c>
      <c r="U271" s="298">
        <f t="shared" si="99"/>
        <v>249.69640000000001</v>
      </c>
      <c r="V271" s="298">
        <f t="shared" si="100"/>
        <v>7.1688999999999998</v>
      </c>
      <c r="W271" s="299">
        <f t="shared" si="101"/>
        <v>8961.125</v>
      </c>
      <c r="X271" s="300">
        <f t="shared" si="102"/>
        <v>35</v>
      </c>
      <c r="Y271" s="324">
        <v>8</v>
      </c>
      <c r="Z271" s="324">
        <v>1250</v>
      </c>
      <c r="AA271" s="1043">
        <v>8</v>
      </c>
      <c r="AB271" s="304">
        <v>0</v>
      </c>
      <c r="AC271" s="304">
        <v>0</v>
      </c>
      <c r="AD271" s="1043">
        <v>8</v>
      </c>
      <c r="AE271" s="469">
        <v>8</v>
      </c>
      <c r="AF271" s="1036" t="s">
        <v>5971</v>
      </c>
      <c r="AG271" s="445"/>
      <c r="AH271" s="445"/>
      <c r="AI271" s="445"/>
      <c r="AJ271" s="1037"/>
      <c r="AK271" s="1036" t="s">
        <v>4705</v>
      </c>
      <c r="AL271" s="445"/>
      <c r="AM271" s="445" t="s">
        <v>4691</v>
      </c>
      <c r="AN271" s="445"/>
      <c r="AO271" s="445" t="s">
        <v>4691</v>
      </c>
      <c r="AP271" s="445"/>
      <c r="AQ271" s="445" t="s">
        <v>4691</v>
      </c>
      <c r="AR271" s="445" t="s">
        <v>4691</v>
      </c>
      <c r="AS271" s="445" t="s">
        <v>4691</v>
      </c>
      <c r="AT271" s="445"/>
      <c r="AU271" s="445" t="s">
        <v>4691</v>
      </c>
      <c r="AV271" s="307">
        <f t="shared" si="103"/>
        <v>288</v>
      </c>
      <c r="AW271" s="309">
        <f t="shared" si="104"/>
        <v>201.59999999999997</v>
      </c>
      <c r="AX271" s="309">
        <f t="shared" si="105"/>
        <v>120</v>
      </c>
      <c r="AY271" s="309">
        <f t="shared" si="106"/>
        <v>72</v>
      </c>
      <c r="AZ271" s="1042" t="s">
        <v>7752</v>
      </c>
      <c r="BA271" s="1042"/>
      <c r="BB271" s="1042"/>
      <c r="BC271" s="1042"/>
      <c r="BD271" s="1042"/>
      <c r="BE271" s="1042"/>
      <c r="BF271" s="1042"/>
      <c r="BG271" s="1042"/>
      <c r="BH271" s="1042"/>
      <c r="BI271" s="1044"/>
    </row>
    <row r="272" spans="1:61" s="350" customFormat="1" ht="19.899999999999999" customHeight="1">
      <c r="A272" s="1026">
        <v>264</v>
      </c>
      <c r="B272" s="285" t="s">
        <v>4616</v>
      </c>
      <c r="C272" s="370" t="s">
        <v>4617</v>
      </c>
      <c r="D272" s="370" t="s">
        <v>1424</v>
      </c>
      <c r="E272" s="357" t="s">
        <v>4618</v>
      </c>
      <c r="F272" s="357" t="s">
        <v>4619</v>
      </c>
      <c r="G272" s="317" t="s">
        <v>4620</v>
      </c>
      <c r="H272" s="367" t="s">
        <v>4667</v>
      </c>
      <c r="I272" s="492">
        <v>51010351</v>
      </c>
      <c r="J272" s="362" t="s">
        <v>94</v>
      </c>
      <c r="K272" s="367"/>
      <c r="L272" s="292" t="s">
        <v>95</v>
      </c>
      <c r="M272" s="292" t="s">
        <v>95</v>
      </c>
      <c r="N272" s="293"/>
      <c r="O272" s="292" t="s">
        <v>95</v>
      </c>
      <c r="P272" s="292" t="s">
        <v>95</v>
      </c>
      <c r="Q272" s="327"/>
      <c r="R272" s="295" t="s">
        <v>199</v>
      </c>
      <c r="S272" s="296">
        <v>42763</v>
      </c>
      <c r="T272" s="297">
        <f t="shared" si="98"/>
        <v>143</v>
      </c>
      <c r="U272" s="298">
        <f t="shared" si="99"/>
        <v>59.233519999999999</v>
      </c>
      <c r="V272" s="298">
        <f t="shared" si="100"/>
        <v>1.8452</v>
      </c>
      <c r="W272" s="299">
        <f t="shared" si="101"/>
        <v>3690.4</v>
      </c>
      <c r="X272" s="300">
        <f t="shared" si="102"/>
        <v>32</v>
      </c>
      <c r="Y272" s="324">
        <v>5</v>
      </c>
      <c r="Z272" s="324">
        <v>432</v>
      </c>
      <c r="AA272" s="1043">
        <v>5</v>
      </c>
      <c r="AB272" s="1043">
        <v>5</v>
      </c>
      <c r="AC272" s="304">
        <v>0</v>
      </c>
      <c r="AD272" s="1043">
        <v>5</v>
      </c>
      <c r="AE272" s="469">
        <v>5</v>
      </c>
      <c r="AF272" s="1036" t="s">
        <v>7570</v>
      </c>
      <c r="AG272" s="445" t="s">
        <v>4691</v>
      </c>
      <c r="AH272" s="445" t="s">
        <v>4691</v>
      </c>
      <c r="AI272" s="445" t="s">
        <v>4691</v>
      </c>
      <c r="AJ272" s="1037">
        <v>5</v>
      </c>
      <c r="AK272" s="1036" t="s">
        <v>4707</v>
      </c>
      <c r="AL272" s="445" t="s">
        <v>4691</v>
      </c>
      <c r="AM272" s="445" t="s">
        <v>4691</v>
      </c>
      <c r="AN272" s="445" t="s">
        <v>4691</v>
      </c>
      <c r="AO272" s="445" t="s">
        <v>4691</v>
      </c>
      <c r="AP272" s="445" t="s">
        <v>4691</v>
      </c>
      <c r="AQ272" s="445" t="s">
        <v>4691</v>
      </c>
      <c r="AR272" s="445" t="s">
        <v>4691</v>
      </c>
      <c r="AS272" s="445" t="s">
        <v>4691</v>
      </c>
      <c r="AT272" s="445" t="s">
        <v>4691</v>
      </c>
      <c r="AU272" s="445" t="s">
        <v>4691</v>
      </c>
      <c r="AV272" s="307">
        <f t="shared" si="103"/>
        <v>180</v>
      </c>
      <c r="AW272" s="309">
        <f t="shared" si="104"/>
        <v>126</v>
      </c>
      <c r="AX272" s="309">
        <f t="shared" si="105"/>
        <v>75</v>
      </c>
      <c r="AY272" s="309">
        <f t="shared" si="106"/>
        <v>45</v>
      </c>
      <c r="AZ272" s="1042" t="s">
        <v>7753</v>
      </c>
      <c r="BA272" s="1042"/>
      <c r="BB272" s="1042"/>
      <c r="BC272" s="1042"/>
      <c r="BD272" s="1042"/>
      <c r="BE272" s="1042"/>
      <c r="BF272" s="1042"/>
      <c r="BG272" s="1042"/>
      <c r="BH272" s="1042"/>
      <c r="BI272" s="1044"/>
    </row>
    <row r="273" spans="1:61" s="394" customFormat="1" ht="19.5" customHeight="1">
      <c r="A273" s="1026">
        <v>265</v>
      </c>
      <c r="B273" s="396" t="s">
        <v>5865</v>
      </c>
      <c r="C273" s="397" t="s">
        <v>10</v>
      </c>
      <c r="D273" s="397" t="s">
        <v>2258</v>
      </c>
      <c r="E273" s="398" t="s">
        <v>3829</v>
      </c>
      <c r="F273" s="329" t="s">
        <v>1292</v>
      </c>
      <c r="G273" s="400" t="s">
        <v>2902</v>
      </c>
      <c r="H273" s="401" t="s">
        <v>5927</v>
      </c>
      <c r="I273" s="402">
        <v>51010081</v>
      </c>
      <c r="J273" s="403" t="s">
        <v>94</v>
      </c>
      <c r="K273" s="404"/>
      <c r="L273" s="405" t="s">
        <v>5866</v>
      </c>
      <c r="M273" s="405" t="s">
        <v>565</v>
      </c>
      <c r="N273" s="405"/>
      <c r="O273" s="405" t="s">
        <v>5866</v>
      </c>
      <c r="P273" s="406" t="s">
        <v>5866</v>
      </c>
      <c r="Q273" s="407"/>
      <c r="R273" s="295" t="s">
        <v>390</v>
      </c>
      <c r="S273" s="296">
        <v>42584</v>
      </c>
      <c r="T273" s="297">
        <f t="shared" si="98"/>
        <v>115</v>
      </c>
      <c r="U273" s="298">
        <f t="shared" si="99"/>
        <v>97.409202000000008</v>
      </c>
      <c r="V273" s="298">
        <f t="shared" si="100"/>
        <v>2.8689</v>
      </c>
      <c r="W273" s="299">
        <f t="shared" si="101"/>
        <v>4781.5</v>
      </c>
      <c r="X273" s="300">
        <f t="shared" si="102"/>
        <v>34</v>
      </c>
      <c r="Y273" s="408">
        <v>6</v>
      </c>
      <c r="Z273" s="409">
        <v>878</v>
      </c>
      <c r="AA273" s="1043">
        <v>6</v>
      </c>
      <c r="AB273" s="1043">
        <v>6</v>
      </c>
      <c r="AC273" s="304">
        <v>0</v>
      </c>
      <c r="AD273" s="1043">
        <v>6</v>
      </c>
      <c r="AE273" s="469">
        <v>6</v>
      </c>
      <c r="AF273" s="1036" t="s">
        <v>7521</v>
      </c>
      <c r="AG273" s="445"/>
      <c r="AH273" s="445"/>
      <c r="AI273" s="445"/>
      <c r="AJ273" s="1037"/>
      <c r="AK273" s="1036" t="s">
        <v>4694</v>
      </c>
      <c r="AL273" s="445"/>
      <c r="AM273" s="445"/>
      <c r="AN273" s="445"/>
      <c r="AO273" s="445"/>
      <c r="AP273" s="445"/>
      <c r="AQ273" s="445"/>
      <c r="AR273" s="445"/>
      <c r="AS273" s="445"/>
      <c r="AT273" s="445"/>
      <c r="AU273" s="445"/>
      <c r="AV273" s="307">
        <f t="shared" si="103"/>
        <v>216</v>
      </c>
      <c r="AW273" s="309">
        <f t="shared" si="104"/>
        <v>151.19999999999999</v>
      </c>
      <c r="AX273" s="309">
        <f t="shared" si="105"/>
        <v>90</v>
      </c>
      <c r="AY273" s="309">
        <f t="shared" si="106"/>
        <v>53.999999999999993</v>
      </c>
      <c r="AZ273" s="1042" t="s">
        <v>7754</v>
      </c>
      <c r="BA273" s="1042"/>
      <c r="BB273" s="1042"/>
      <c r="BC273" s="1042"/>
      <c r="BD273" s="1042"/>
      <c r="BE273" s="1042"/>
      <c r="BF273" s="1042"/>
      <c r="BG273" s="1042"/>
      <c r="BH273" s="1042"/>
      <c r="BI273" s="1044"/>
    </row>
    <row r="274" spans="1:61" s="447" customFormat="1" ht="19.5" customHeight="1">
      <c r="A274" s="1026">
        <v>266</v>
      </c>
      <c r="B274" s="435" t="s">
        <v>7136</v>
      </c>
      <c r="C274" s="631" t="s">
        <v>7137</v>
      </c>
      <c r="D274" s="631" t="s">
        <v>2258</v>
      </c>
      <c r="E274" s="631" t="s">
        <v>392</v>
      </c>
      <c r="F274" s="467" t="s">
        <v>7072</v>
      </c>
      <c r="G274" s="437" t="s">
        <v>7138</v>
      </c>
      <c r="H274" s="438" t="s">
        <v>7186</v>
      </c>
      <c r="I274" s="435">
        <v>51016011</v>
      </c>
      <c r="J274" s="428" t="s">
        <v>7139</v>
      </c>
      <c r="K274" s="439"/>
      <c r="L274" s="441" t="s">
        <v>95</v>
      </c>
      <c r="M274" s="440"/>
      <c r="N274" s="440"/>
      <c r="O274" s="441" t="s">
        <v>95</v>
      </c>
      <c r="P274" s="441" t="s">
        <v>7071</v>
      </c>
      <c r="Q274" s="1015" t="s">
        <v>6524</v>
      </c>
      <c r="R274" s="495" t="s">
        <v>147</v>
      </c>
      <c r="S274" s="468">
        <v>43091</v>
      </c>
      <c r="T274" s="297">
        <f t="shared" si="98"/>
        <v>125</v>
      </c>
      <c r="U274" s="298">
        <f t="shared" si="99"/>
        <v>84.836100000000002</v>
      </c>
      <c r="V274" s="298">
        <f t="shared" si="100"/>
        <v>2.0949</v>
      </c>
      <c r="W274" s="299">
        <f t="shared" si="101"/>
        <v>1904.4545454545455</v>
      </c>
      <c r="X274" s="300">
        <f t="shared" si="102"/>
        <v>40</v>
      </c>
      <c r="Y274" s="496">
        <v>11</v>
      </c>
      <c r="Z274" s="497">
        <v>395</v>
      </c>
      <c r="AA274" s="1043">
        <v>9</v>
      </c>
      <c r="AB274" s="304">
        <v>0</v>
      </c>
      <c r="AC274" s="304">
        <v>0</v>
      </c>
      <c r="AD274" s="1043">
        <v>9</v>
      </c>
      <c r="AE274" s="469">
        <v>9</v>
      </c>
      <c r="AF274" s="1036" t="s">
        <v>7692</v>
      </c>
      <c r="AG274" s="445"/>
      <c r="AH274" s="445"/>
      <c r="AI274" s="445"/>
      <c r="AJ274" s="1037">
        <v>9</v>
      </c>
      <c r="AK274" s="1036" t="s">
        <v>4754</v>
      </c>
      <c r="AL274" s="445"/>
      <c r="AM274" s="445"/>
      <c r="AN274" s="445"/>
      <c r="AO274" s="445"/>
      <c r="AP274" s="445"/>
      <c r="AQ274" s="445"/>
      <c r="AR274" s="445"/>
      <c r="AS274" s="445"/>
      <c r="AT274" s="445"/>
      <c r="AU274" s="445"/>
      <c r="AV274" s="307">
        <f t="shared" si="103"/>
        <v>324</v>
      </c>
      <c r="AW274" s="309">
        <f t="shared" si="104"/>
        <v>226.79999999999998</v>
      </c>
      <c r="AX274" s="309">
        <f t="shared" si="105"/>
        <v>135</v>
      </c>
      <c r="AY274" s="309">
        <f t="shared" si="106"/>
        <v>81</v>
      </c>
      <c r="AZ274" s="1042" t="s">
        <v>7755</v>
      </c>
      <c r="BA274" s="1042"/>
      <c r="BB274" s="1042"/>
      <c r="BC274" s="1042"/>
      <c r="BD274" s="1042"/>
      <c r="BE274" s="1042"/>
      <c r="BF274" s="1042"/>
      <c r="BG274" s="1042"/>
      <c r="BH274" s="1042"/>
      <c r="BI274" s="1044"/>
    </row>
    <row r="275" spans="1:61" s="647" customFormat="1" ht="19.899999999999999" customHeight="1">
      <c r="A275" s="1026">
        <v>267</v>
      </c>
      <c r="B275" s="640" t="s">
        <v>3419</v>
      </c>
      <c r="C275" s="288" t="s">
        <v>2489</v>
      </c>
      <c r="D275" s="519" t="s">
        <v>1426</v>
      </c>
      <c r="E275" s="519" t="s">
        <v>410</v>
      </c>
      <c r="F275" s="288" t="s">
        <v>137</v>
      </c>
      <c r="G275" s="641" t="s">
        <v>834</v>
      </c>
      <c r="H275" s="311" t="s">
        <v>411</v>
      </c>
      <c r="I275" s="642">
        <v>51012301</v>
      </c>
      <c r="J275" s="304"/>
      <c r="K275" s="311"/>
      <c r="L275" s="643"/>
      <c r="M275" s="644"/>
      <c r="N275" s="644"/>
      <c r="O275" s="643"/>
      <c r="P275" s="643" t="s">
        <v>95</v>
      </c>
      <c r="Q275" s="1017" t="s">
        <v>1829</v>
      </c>
      <c r="R275" s="295" t="s">
        <v>390</v>
      </c>
      <c r="S275" s="296">
        <v>40890</v>
      </c>
      <c r="T275" s="297">
        <f t="shared" ref="T275:T279" si="107">VLOOKUP(I275,单月票房,2,0)</f>
        <v>8</v>
      </c>
      <c r="U275" s="298">
        <f t="shared" ref="U275:U279" si="108">VLOOKUP(I275,单月票房,3,0)</f>
        <v>356.84056699999996</v>
      </c>
      <c r="V275" s="298">
        <f t="shared" ref="V275:V279" si="109">VLOOKUP(I275,单月票房,4,0)</f>
        <v>9.0385000000000009</v>
      </c>
      <c r="W275" s="299">
        <f t="shared" ref="W275:W279" si="110">(V275*10000)/Y275</f>
        <v>7532.0833333333348</v>
      </c>
      <c r="X275" s="300">
        <f t="shared" ref="X275:X279" si="111">VLOOKUP(I275,单月票房,5,0)</f>
        <v>39</v>
      </c>
      <c r="Y275" s="678">
        <v>12</v>
      </c>
      <c r="Z275" s="315">
        <v>1813</v>
      </c>
      <c r="AA275" s="1043">
        <v>0</v>
      </c>
      <c r="AB275" s="304">
        <v>0</v>
      </c>
      <c r="AC275" s="304">
        <v>0</v>
      </c>
      <c r="AD275" s="1043">
        <v>0</v>
      </c>
      <c r="AE275" s="469">
        <v>11</v>
      </c>
      <c r="AF275" s="1036" t="s">
        <v>5988</v>
      </c>
      <c r="AG275" s="445" t="s">
        <v>4691</v>
      </c>
      <c r="AH275" s="445" t="s">
        <v>4691</v>
      </c>
      <c r="AI275" s="445" t="s">
        <v>4691</v>
      </c>
      <c r="AJ275" s="1037">
        <v>5</v>
      </c>
      <c r="AK275" s="1036" t="s">
        <v>4764</v>
      </c>
      <c r="AL275" s="445" t="s">
        <v>4691</v>
      </c>
      <c r="AM275" s="445" t="s">
        <v>4691</v>
      </c>
      <c r="AN275" s="445" t="s">
        <v>4691</v>
      </c>
      <c r="AO275" s="445" t="s">
        <v>4691</v>
      </c>
      <c r="AP275" s="445" t="s">
        <v>4691</v>
      </c>
      <c r="AQ275" s="445" t="s">
        <v>4691</v>
      </c>
      <c r="AR275" s="445" t="s">
        <v>4691</v>
      </c>
      <c r="AS275" s="445" t="s">
        <v>4691</v>
      </c>
      <c r="AT275" s="445" t="s">
        <v>4691</v>
      </c>
      <c r="AU275" s="445" t="s">
        <v>4691</v>
      </c>
      <c r="AV275" s="307">
        <f t="shared" si="103"/>
        <v>0</v>
      </c>
      <c r="AW275" s="309">
        <f t="shared" si="104"/>
        <v>0</v>
      </c>
      <c r="AX275" s="309">
        <f t="shared" si="105"/>
        <v>0</v>
      </c>
      <c r="AY275" s="309">
        <f t="shared" si="106"/>
        <v>0</v>
      </c>
      <c r="AZ275" s="1042" t="s">
        <v>7756</v>
      </c>
      <c r="BA275" s="1042" t="s">
        <v>412</v>
      </c>
      <c r="BB275" s="1042"/>
      <c r="BC275" s="1042"/>
      <c r="BD275" s="1042" t="s">
        <v>413</v>
      </c>
      <c r="BE275" s="1042"/>
      <c r="BF275" s="1042"/>
      <c r="BG275" s="1042" t="s">
        <v>414</v>
      </c>
      <c r="BH275" s="1042" t="s">
        <v>415</v>
      </c>
      <c r="BI275" s="1044" t="s">
        <v>416</v>
      </c>
    </row>
    <row r="276" spans="1:61" s="647" customFormat="1" ht="19.899999999999999" customHeight="1">
      <c r="A276" s="1026">
        <v>268</v>
      </c>
      <c r="B276" s="640" t="s">
        <v>3415</v>
      </c>
      <c r="C276" s="288" t="s">
        <v>2470</v>
      </c>
      <c r="D276" s="519" t="s">
        <v>1426</v>
      </c>
      <c r="E276" s="519" t="s">
        <v>392</v>
      </c>
      <c r="F276" s="288" t="s">
        <v>393</v>
      </c>
      <c r="G276" s="641" t="s">
        <v>660</v>
      </c>
      <c r="H276" s="317" t="s">
        <v>1436</v>
      </c>
      <c r="I276" s="642">
        <v>51010301</v>
      </c>
      <c r="J276" s="304"/>
      <c r="K276" s="317"/>
      <c r="L276" s="643"/>
      <c r="M276" s="644"/>
      <c r="N276" s="644"/>
      <c r="O276" s="643"/>
      <c r="P276" s="643" t="s">
        <v>95</v>
      </c>
      <c r="Q276" s="1017" t="s">
        <v>2669</v>
      </c>
      <c r="R276" s="295" t="s">
        <v>390</v>
      </c>
      <c r="S276" s="296">
        <v>33939</v>
      </c>
      <c r="T276" s="297">
        <f t="shared" si="107"/>
        <v>4</v>
      </c>
      <c r="U276" s="298">
        <f t="shared" si="108"/>
        <v>453.12770300000005</v>
      </c>
      <c r="V276" s="298">
        <f t="shared" si="109"/>
        <v>11.3226</v>
      </c>
      <c r="W276" s="299">
        <f t="shared" si="110"/>
        <v>5959.2631578947367</v>
      </c>
      <c r="X276" s="300">
        <f t="shared" si="111"/>
        <v>40</v>
      </c>
      <c r="Y276" s="324">
        <v>19</v>
      </c>
      <c r="Z276" s="315">
        <v>2097</v>
      </c>
      <c r="AA276" s="1043">
        <v>0</v>
      </c>
      <c r="AB276" s="304">
        <v>0</v>
      </c>
      <c r="AC276" s="304">
        <v>0</v>
      </c>
      <c r="AD276" s="1043">
        <v>0</v>
      </c>
      <c r="AE276" s="469">
        <v>17</v>
      </c>
      <c r="AF276" s="1036" t="s">
        <v>7757</v>
      </c>
      <c r="AG276" s="445"/>
      <c r="AH276" s="445"/>
      <c r="AI276" s="445"/>
      <c r="AJ276" s="1037">
        <v>6</v>
      </c>
      <c r="AK276" s="1036" t="s">
        <v>4761</v>
      </c>
      <c r="AL276" s="445"/>
      <c r="AM276" s="445" t="s">
        <v>4691</v>
      </c>
      <c r="AN276" s="445"/>
      <c r="AO276" s="445" t="s">
        <v>4691</v>
      </c>
      <c r="AP276" s="445"/>
      <c r="AQ276" s="445" t="s">
        <v>4691</v>
      </c>
      <c r="AR276" s="445"/>
      <c r="AS276" s="445" t="s">
        <v>4691</v>
      </c>
      <c r="AT276" s="445"/>
      <c r="AU276" s="445" t="s">
        <v>4691</v>
      </c>
      <c r="AV276" s="307">
        <f t="shared" si="103"/>
        <v>0</v>
      </c>
      <c r="AW276" s="309">
        <f t="shared" si="104"/>
        <v>0</v>
      </c>
      <c r="AX276" s="309">
        <f t="shared" si="105"/>
        <v>0</v>
      </c>
      <c r="AY276" s="309">
        <f t="shared" si="106"/>
        <v>0</v>
      </c>
      <c r="AZ276" s="1042" t="s">
        <v>7758</v>
      </c>
      <c r="BA276" s="1042" t="s">
        <v>394</v>
      </c>
      <c r="BB276" s="1042" t="s">
        <v>395</v>
      </c>
      <c r="BC276" s="1042" t="s">
        <v>396</v>
      </c>
      <c r="BD276" s="1042"/>
      <c r="BE276" s="1042"/>
      <c r="BF276" s="1042"/>
      <c r="BG276" s="1042"/>
      <c r="BH276" s="1042" t="s">
        <v>397</v>
      </c>
      <c r="BI276" s="1044" t="s">
        <v>333</v>
      </c>
    </row>
    <row r="277" spans="1:61" s="647" customFormat="1" ht="19.899999999999999" customHeight="1">
      <c r="A277" s="1026">
        <v>269</v>
      </c>
      <c r="B277" s="640" t="s">
        <v>3416</v>
      </c>
      <c r="C277" s="288" t="s">
        <v>2470</v>
      </c>
      <c r="D277" s="519" t="s">
        <v>1426</v>
      </c>
      <c r="E277" s="519" t="s">
        <v>391</v>
      </c>
      <c r="F277" s="288" t="s">
        <v>137</v>
      </c>
      <c r="G277" s="641" t="s">
        <v>1024</v>
      </c>
      <c r="H277" s="317" t="s">
        <v>1437</v>
      </c>
      <c r="I277" s="642">
        <v>51011201</v>
      </c>
      <c r="J277" s="304"/>
      <c r="K277" s="311"/>
      <c r="L277" s="643"/>
      <c r="M277" s="644"/>
      <c r="N277" s="644"/>
      <c r="O277" s="643"/>
      <c r="P277" s="643" t="s">
        <v>95</v>
      </c>
      <c r="Q277" s="1017" t="s">
        <v>2669</v>
      </c>
      <c r="R277" s="295" t="s">
        <v>390</v>
      </c>
      <c r="S277" s="296">
        <v>40075</v>
      </c>
      <c r="T277" s="297">
        <f t="shared" si="107"/>
        <v>116</v>
      </c>
      <c r="U277" s="298">
        <f t="shared" si="108"/>
        <v>95.628733999999994</v>
      </c>
      <c r="V277" s="298">
        <f t="shared" si="109"/>
        <v>2.7702</v>
      </c>
      <c r="W277" s="299">
        <f t="shared" si="110"/>
        <v>6925.5</v>
      </c>
      <c r="X277" s="300">
        <f t="shared" si="111"/>
        <v>35</v>
      </c>
      <c r="Y277" s="678">
        <v>4</v>
      </c>
      <c r="Z277" s="315">
        <v>758</v>
      </c>
      <c r="AA277" s="1043">
        <v>0</v>
      </c>
      <c r="AB277" s="304">
        <v>0</v>
      </c>
      <c r="AC277" s="304">
        <v>0</v>
      </c>
      <c r="AD277" s="1043">
        <v>0</v>
      </c>
      <c r="AE277" s="469">
        <v>4</v>
      </c>
      <c r="AF277" s="1036" t="s">
        <v>5992</v>
      </c>
      <c r="AG277" s="445" t="s">
        <v>4691</v>
      </c>
      <c r="AH277" s="445" t="s">
        <v>4691</v>
      </c>
      <c r="AI277" s="445" t="s">
        <v>4691</v>
      </c>
      <c r="AJ277" s="1037">
        <v>3</v>
      </c>
      <c r="AK277" s="1036" t="s">
        <v>4762</v>
      </c>
      <c r="AL277" s="445" t="s">
        <v>4691</v>
      </c>
      <c r="AM277" s="445" t="s">
        <v>4691</v>
      </c>
      <c r="AN277" s="445" t="s">
        <v>4691</v>
      </c>
      <c r="AO277" s="445" t="s">
        <v>4691</v>
      </c>
      <c r="AP277" s="445" t="s">
        <v>4691</v>
      </c>
      <c r="AQ277" s="445" t="s">
        <v>4691</v>
      </c>
      <c r="AR277" s="445" t="s">
        <v>4691</v>
      </c>
      <c r="AS277" s="445" t="s">
        <v>4691</v>
      </c>
      <c r="AT277" s="445" t="s">
        <v>4691</v>
      </c>
      <c r="AU277" s="445" t="s">
        <v>4691</v>
      </c>
      <c r="AV277" s="307">
        <f t="shared" si="103"/>
        <v>0</v>
      </c>
      <c r="AW277" s="309">
        <f t="shared" si="104"/>
        <v>0</v>
      </c>
      <c r="AX277" s="309">
        <f t="shared" si="105"/>
        <v>0</v>
      </c>
      <c r="AY277" s="309">
        <f t="shared" si="106"/>
        <v>0</v>
      </c>
      <c r="AZ277" s="1042" t="s">
        <v>7759</v>
      </c>
      <c r="BA277" s="1042" t="s">
        <v>398</v>
      </c>
      <c r="BB277" s="1042" t="s">
        <v>399</v>
      </c>
      <c r="BC277" s="1042"/>
      <c r="BD277" s="1042" t="s">
        <v>110</v>
      </c>
      <c r="BE277" s="1042"/>
      <c r="BF277" s="1042"/>
      <c r="BG277" s="1042"/>
      <c r="BH277" s="1042"/>
      <c r="BI277" s="1044"/>
    </row>
    <row r="278" spans="1:61" s="647" customFormat="1" ht="19.899999999999999" customHeight="1">
      <c r="A278" s="1026">
        <v>270</v>
      </c>
      <c r="B278" s="640" t="s">
        <v>3417</v>
      </c>
      <c r="C278" s="288" t="s">
        <v>2491</v>
      </c>
      <c r="D278" s="519" t="s">
        <v>1426</v>
      </c>
      <c r="E278" s="519" t="s">
        <v>392</v>
      </c>
      <c r="F278" s="288" t="s">
        <v>400</v>
      </c>
      <c r="G278" s="641" t="s">
        <v>1004</v>
      </c>
      <c r="H278" s="317" t="s">
        <v>1438</v>
      </c>
      <c r="I278" s="642">
        <v>51011101</v>
      </c>
      <c r="J278" s="304"/>
      <c r="K278" s="311"/>
      <c r="L278" s="643"/>
      <c r="M278" s="644"/>
      <c r="N278" s="644"/>
      <c r="O278" s="643"/>
      <c r="P278" s="643" t="s">
        <v>95</v>
      </c>
      <c r="Q278" s="1017" t="s">
        <v>1829</v>
      </c>
      <c r="R278" s="295" t="s">
        <v>390</v>
      </c>
      <c r="S278" s="296">
        <v>40144</v>
      </c>
      <c r="T278" s="297">
        <f t="shared" si="107"/>
        <v>127</v>
      </c>
      <c r="U278" s="298">
        <f t="shared" si="108"/>
        <v>81.050411999999994</v>
      </c>
      <c r="V278" s="298">
        <f t="shared" si="109"/>
        <v>2.3071000000000002</v>
      </c>
      <c r="W278" s="299">
        <f t="shared" si="110"/>
        <v>4614.2</v>
      </c>
      <c r="X278" s="300">
        <f t="shared" si="111"/>
        <v>35</v>
      </c>
      <c r="Y278" s="678">
        <v>5</v>
      </c>
      <c r="Z278" s="315">
        <v>876</v>
      </c>
      <c r="AA278" s="1043">
        <v>0</v>
      </c>
      <c r="AB278" s="304">
        <v>0</v>
      </c>
      <c r="AC278" s="304">
        <v>0</v>
      </c>
      <c r="AD278" s="1043">
        <v>0</v>
      </c>
      <c r="AE278" s="469">
        <v>5</v>
      </c>
      <c r="AF278" s="1036" t="s">
        <v>5993</v>
      </c>
      <c r="AG278" s="445" t="s">
        <v>4691</v>
      </c>
      <c r="AH278" s="445" t="s">
        <v>4691</v>
      </c>
      <c r="AI278" s="445" t="s">
        <v>4691</v>
      </c>
      <c r="AJ278" s="1037">
        <v>2</v>
      </c>
      <c r="AK278" s="1036" t="s">
        <v>4763</v>
      </c>
      <c r="AL278" s="445" t="s">
        <v>4691</v>
      </c>
      <c r="AM278" s="445" t="s">
        <v>4691</v>
      </c>
      <c r="AN278" s="445" t="s">
        <v>4691</v>
      </c>
      <c r="AO278" s="445" t="s">
        <v>4691</v>
      </c>
      <c r="AP278" s="445" t="s">
        <v>4691</v>
      </c>
      <c r="AQ278" s="445" t="s">
        <v>4691</v>
      </c>
      <c r="AR278" s="445" t="s">
        <v>4691</v>
      </c>
      <c r="AS278" s="445" t="s">
        <v>4691</v>
      </c>
      <c r="AT278" s="445" t="s">
        <v>4691</v>
      </c>
      <c r="AU278" s="445" t="s">
        <v>4691</v>
      </c>
      <c r="AV278" s="307">
        <f t="shared" si="103"/>
        <v>0</v>
      </c>
      <c r="AW278" s="309">
        <f t="shared" si="104"/>
        <v>0</v>
      </c>
      <c r="AX278" s="309">
        <f t="shared" si="105"/>
        <v>0</v>
      </c>
      <c r="AY278" s="309">
        <f t="shared" si="106"/>
        <v>0</v>
      </c>
      <c r="AZ278" s="1042" t="s">
        <v>7760</v>
      </c>
      <c r="BA278" s="1042" t="s">
        <v>401</v>
      </c>
      <c r="BB278" s="1042" t="s">
        <v>402</v>
      </c>
      <c r="BC278" s="1042"/>
      <c r="BD278" s="1042" t="s">
        <v>102</v>
      </c>
      <c r="BE278" s="1042"/>
      <c r="BF278" s="1042"/>
      <c r="BG278" s="1042" t="s">
        <v>403</v>
      </c>
      <c r="BH278" s="1042" t="s">
        <v>404</v>
      </c>
      <c r="BI278" s="1044"/>
    </row>
    <row r="279" spans="1:61" s="350" customFormat="1" ht="19.899999999999999" customHeight="1">
      <c r="A279" s="1026">
        <v>271</v>
      </c>
      <c r="B279" s="285" t="s">
        <v>3426</v>
      </c>
      <c r="C279" s="484" t="s">
        <v>2700</v>
      </c>
      <c r="D279" s="528" t="s">
        <v>2701</v>
      </c>
      <c r="E279" s="287" t="s">
        <v>2913</v>
      </c>
      <c r="F279" s="329" t="s">
        <v>1292</v>
      </c>
      <c r="G279" s="289" t="s">
        <v>2146</v>
      </c>
      <c r="H279" s="352" t="s">
        <v>2706</v>
      </c>
      <c r="I279" s="290">
        <v>51014331</v>
      </c>
      <c r="J279" s="291"/>
      <c r="K279" s="352"/>
      <c r="L279" s="292" t="s">
        <v>95</v>
      </c>
      <c r="M279" s="292" t="s">
        <v>95</v>
      </c>
      <c r="N279" s="293"/>
      <c r="O279" s="292" t="s">
        <v>95</v>
      </c>
      <c r="P279" s="292" t="s">
        <v>95</v>
      </c>
      <c r="Q279" s="320"/>
      <c r="R279" s="295" t="s">
        <v>368</v>
      </c>
      <c r="S279" s="296">
        <v>42454</v>
      </c>
      <c r="T279" s="297">
        <f t="shared" si="107"/>
        <v>128</v>
      </c>
      <c r="U279" s="298">
        <f t="shared" si="108"/>
        <v>79.997100000000003</v>
      </c>
      <c r="V279" s="298">
        <f t="shared" si="109"/>
        <v>2.5430000000000001</v>
      </c>
      <c r="W279" s="299">
        <f t="shared" si="110"/>
        <v>5086</v>
      </c>
      <c r="X279" s="300">
        <f t="shared" si="111"/>
        <v>31</v>
      </c>
      <c r="Y279" s="346">
        <v>5</v>
      </c>
      <c r="Z279" s="346">
        <v>775</v>
      </c>
      <c r="AA279" s="1043">
        <v>5</v>
      </c>
      <c r="AB279" s="1043">
        <v>5</v>
      </c>
      <c r="AC279" s="304">
        <v>0</v>
      </c>
      <c r="AD279" s="1043">
        <v>5</v>
      </c>
      <c r="AE279" s="469">
        <v>5</v>
      </c>
      <c r="AF279" s="1036" t="s">
        <v>5993</v>
      </c>
      <c r="AG279" s="445" t="s">
        <v>4691</v>
      </c>
      <c r="AH279" s="445" t="s">
        <v>4691</v>
      </c>
      <c r="AI279" s="445" t="s">
        <v>4691</v>
      </c>
      <c r="AJ279" s="1037">
        <v>5</v>
      </c>
      <c r="AK279" s="1036" t="s">
        <v>4707</v>
      </c>
      <c r="AL279" s="445" t="s">
        <v>4691</v>
      </c>
      <c r="AM279" s="445" t="s">
        <v>4691</v>
      </c>
      <c r="AN279" s="445" t="s">
        <v>4691</v>
      </c>
      <c r="AO279" s="445" t="s">
        <v>4691</v>
      </c>
      <c r="AP279" s="445" t="s">
        <v>4691</v>
      </c>
      <c r="AQ279" s="445" t="s">
        <v>4691</v>
      </c>
      <c r="AR279" s="445" t="s">
        <v>4691</v>
      </c>
      <c r="AS279" s="445" t="s">
        <v>4691</v>
      </c>
      <c r="AT279" s="445" t="s">
        <v>4691</v>
      </c>
      <c r="AU279" s="445" t="s">
        <v>4691</v>
      </c>
      <c r="AV279" s="307">
        <f t="shared" si="103"/>
        <v>180</v>
      </c>
      <c r="AW279" s="309">
        <f t="shared" si="104"/>
        <v>126</v>
      </c>
      <c r="AX279" s="309">
        <f t="shared" si="105"/>
        <v>75</v>
      </c>
      <c r="AY279" s="309">
        <f t="shared" si="106"/>
        <v>45</v>
      </c>
      <c r="AZ279" s="1042" t="s">
        <v>7761</v>
      </c>
      <c r="BA279" s="1042"/>
      <c r="BB279" s="1042"/>
      <c r="BC279" s="1042"/>
      <c r="BD279" s="1042"/>
      <c r="BE279" s="1042"/>
      <c r="BF279" s="1042"/>
      <c r="BG279" s="1042"/>
      <c r="BH279" s="1042"/>
      <c r="BI279" s="1044"/>
    </row>
    <row r="280" spans="1:61" s="314" customFormat="1" ht="19.899999999999999" customHeight="1">
      <c r="A280" s="1026">
        <v>272</v>
      </c>
      <c r="B280" s="416" t="s">
        <v>6089</v>
      </c>
      <c r="C280" s="417" t="s">
        <v>10</v>
      </c>
      <c r="D280" s="418" t="s">
        <v>2258</v>
      </c>
      <c r="E280" s="418" t="s">
        <v>6090</v>
      </c>
      <c r="F280" s="329" t="s">
        <v>1292</v>
      </c>
      <c r="G280" s="420" t="s">
        <v>6091</v>
      </c>
      <c r="H280" s="420" t="s">
        <v>1055</v>
      </c>
      <c r="I280" s="422">
        <v>51014901</v>
      </c>
      <c r="J280" s="423"/>
      <c r="K280" s="420" t="s">
        <v>1423</v>
      </c>
      <c r="L280" s="424"/>
      <c r="M280" s="424"/>
      <c r="N280" s="424"/>
      <c r="O280" s="424"/>
      <c r="P280" s="424" t="s">
        <v>6092</v>
      </c>
      <c r="Q280" s="425"/>
      <c r="R280" s="295" t="s">
        <v>583</v>
      </c>
      <c r="S280" s="296">
        <v>41597</v>
      </c>
      <c r="T280" s="297">
        <f t="shared" ref="T280:T287" si="112">VLOOKUP(I280,单月票房,2,0)</f>
        <v>156</v>
      </c>
      <c r="U280" s="298">
        <f t="shared" ref="U280:U287" si="113">VLOOKUP(I280,单月票房,3,0)</f>
        <v>33.465499999999999</v>
      </c>
      <c r="V280" s="298">
        <f t="shared" ref="V280:V287" si="114">VLOOKUP(I280,单月票房,4,0)</f>
        <v>1.0740000000000001</v>
      </c>
      <c r="W280" s="299">
        <f t="shared" ref="W280:W287" si="115">(V280*10000)/Y280</f>
        <v>2685</v>
      </c>
      <c r="X280" s="300">
        <f t="shared" ref="X280:X287" si="116">VLOOKUP(I280,单月票房,5,0)</f>
        <v>31</v>
      </c>
      <c r="Y280" s="498">
        <v>4</v>
      </c>
      <c r="Z280" s="497">
        <v>462</v>
      </c>
      <c r="AA280" s="1043">
        <v>0</v>
      </c>
      <c r="AB280" s="304">
        <v>0</v>
      </c>
      <c r="AC280" s="304">
        <v>0</v>
      </c>
      <c r="AD280" s="1043">
        <v>0</v>
      </c>
      <c r="AE280" s="469">
        <v>4</v>
      </c>
      <c r="AF280" s="1036" t="s">
        <v>5992</v>
      </c>
      <c r="AG280" s="445"/>
      <c r="AH280" s="445"/>
      <c r="AI280" s="445"/>
      <c r="AJ280" s="1037"/>
      <c r="AK280" s="1036"/>
      <c r="AL280" s="445"/>
      <c r="AM280" s="445"/>
      <c r="AN280" s="445"/>
      <c r="AO280" s="445"/>
      <c r="AP280" s="445"/>
      <c r="AQ280" s="445"/>
      <c r="AR280" s="445"/>
      <c r="AS280" s="445"/>
      <c r="AT280" s="445"/>
      <c r="AU280" s="445"/>
      <c r="AV280" s="307">
        <f t="shared" si="103"/>
        <v>0</v>
      </c>
      <c r="AW280" s="309">
        <f t="shared" si="104"/>
        <v>0</v>
      </c>
      <c r="AX280" s="309">
        <f t="shared" si="105"/>
        <v>0</v>
      </c>
      <c r="AY280" s="309">
        <f t="shared" si="106"/>
        <v>0</v>
      </c>
      <c r="AZ280" s="1042" t="s">
        <v>7762</v>
      </c>
      <c r="BA280" s="1042"/>
      <c r="BB280" s="1042"/>
      <c r="BC280" s="1042"/>
      <c r="BD280" s="1042"/>
      <c r="BE280" s="1042"/>
      <c r="BF280" s="1042"/>
      <c r="BG280" s="1042"/>
      <c r="BH280" s="1042"/>
      <c r="BI280" s="1044"/>
    </row>
    <row r="281" spans="1:61" s="652" customFormat="1" ht="19.899999999999999" customHeight="1">
      <c r="A281" s="1026">
        <v>273</v>
      </c>
      <c r="B281" s="285" t="s">
        <v>3428</v>
      </c>
      <c r="C281" s="359" t="s">
        <v>2535</v>
      </c>
      <c r="D281" s="359" t="s">
        <v>2536</v>
      </c>
      <c r="E281" s="287" t="s">
        <v>2912</v>
      </c>
      <c r="F281" s="329" t="s">
        <v>1292</v>
      </c>
      <c r="G281" s="289" t="s">
        <v>928</v>
      </c>
      <c r="H281" s="352" t="s">
        <v>4395</v>
      </c>
      <c r="I281" s="290">
        <v>51012102</v>
      </c>
      <c r="J281" s="291"/>
      <c r="K281" s="340" t="s">
        <v>2537</v>
      </c>
      <c r="L281" s="292"/>
      <c r="M281" s="293"/>
      <c r="N281" s="293"/>
      <c r="O281" s="292"/>
      <c r="P281" s="292" t="s">
        <v>95</v>
      </c>
      <c r="Q281" s="320"/>
      <c r="R281" s="295" t="s">
        <v>390</v>
      </c>
      <c r="S281" s="296">
        <v>40656</v>
      </c>
      <c r="T281" s="297">
        <f t="shared" si="112"/>
        <v>104</v>
      </c>
      <c r="U281" s="298">
        <f t="shared" si="113"/>
        <v>111.19288999999999</v>
      </c>
      <c r="V281" s="298">
        <f t="shared" si="114"/>
        <v>3.1697000000000002</v>
      </c>
      <c r="W281" s="299">
        <f t="shared" si="115"/>
        <v>6339.4000000000005</v>
      </c>
      <c r="X281" s="300">
        <f t="shared" si="116"/>
        <v>35</v>
      </c>
      <c r="Y281" s="301">
        <v>5</v>
      </c>
      <c r="Z281" s="302">
        <v>544</v>
      </c>
      <c r="AA281" s="1043">
        <v>0</v>
      </c>
      <c r="AB281" s="304">
        <v>0</v>
      </c>
      <c r="AC281" s="304">
        <v>0</v>
      </c>
      <c r="AD281" s="1043">
        <v>0</v>
      </c>
      <c r="AE281" s="469">
        <v>5</v>
      </c>
      <c r="AF281" s="1036" t="s">
        <v>5993</v>
      </c>
      <c r="AG281" s="445" t="s">
        <v>4691</v>
      </c>
      <c r="AH281" s="445" t="s">
        <v>4691</v>
      </c>
      <c r="AI281" s="445" t="s">
        <v>4691</v>
      </c>
      <c r="AJ281" s="1037">
        <v>5</v>
      </c>
      <c r="AK281" s="1036" t="s">
        <v>4707</v>
      </c>
      <c r="AL281" s="445" t="s">
        <v>4691</v>
      </c>
      <c r="AM281" s="445" t="s">
        <v>4691</v>
      </c>
      <c r="AN281" s="445" t="s">
        <v>4691</v>
      </c>
      <c r="AO281" s="445" t="s">
        <v>4691</v>
      </c>
      <c r="AP281" s="445" t="s">
        <v>4691</v>
      </c>
      <c r="AQ281" s="445" t="s">
        <v>4691</v>
      </c>
      <c r="AR281" s="445" t="s">
        <v>4691</v>
      </c>
      <c r="AS281" s="445" t="s">
        <v>4691</v>
      </c>
      <c r="AT281" s="445" t="s">
        <v>4691</v>
      </c>
      <c r="AU281" s="445" t="s">
        <v>4691</v>
      </c>
      <c r="AV281" s="307">
        <f t="shared" si="103"/>
        <v>0</v>
      </c>
      <c r="AW281" s="309">
        <f t="shared" si="104"/>
        <v>0</v>
      </c>
      <c r="AX281" s="309">
        <f t="shared" si="105"/>
        <v>0</v>
      </c>
      <c r="AY281" s="309">
        <f t="shared" si="106"/>
        <v>0</v>
      </c>
      <c r="AZ281" s="1042" t="s">
        <v>7763</v>
      </c>
      <c r="BA281" s="1042"/>
      <c r="BB281" s="1042"/>
      <c r="BC281" s="1042"/>
      <c r="BD281" s="1042"/>
      <c r="BE281" s="1042"/>
      <c r="BF281" s="1042"/>
      <c r="BG281" s="1042"/>
      <c r="BH281" s="1042"/>
      <c r="BI281" s="1044"/>
    </row>
    <row r="282" spans="1:61" s="394" customFormat="1" ht="19.5" customHeight="1">
      <c r="A282" s="1026">
        <v>274</v>
      </c>
      <c r="B282" s="448" t="s">
        <v>5723</v>
      </c>
      <c r="C282" s="449" t="s">
        <v>10</v>
      </c>
      <c r="D282" s="449" t="s">
        <v>2258</v>
      </c>
      <c r="E282" s="450" t="s">
        <v>3872</v>
      </c>
      <c r="F282" s="329" t="s">
        <v>1292</v>
      </c>
      <c r="G282" s="451" t="s">
        <v>4925</v>
      </c>
      <c r="H282" s="452" t="s">
        <v>5798</v>
      </c>
      <c r="I282" s="453">
        <v>51010281</v>
      </c>
      <c r="J282" s="454"/>
      <c r="K282" s="455" t="s">
        <v>653</v>
      </c>
      <c r="L282" s="456"/>
      <c r="M282" s="456"/>
      <c r="N282" s="456"/>
      <c r="O282" s="456"/>
      <c r="P282" s="457" t="s">
        <v>565</v>
      </c>
      <c r="Q282" s="458"/>
      <c r="R282" s="295" t="s">
        <v>182</v>
      </c>
      <c r="S282" s="296">
        <v>42755</v>
      </c>
      <c r="T282" s="297">
        <f t="shared" si="112"/>
        <v>81</v>
      </c>
      <c r="U282" s="298">
        <f t="shared" si="113"/>
        <v>144.38040000000001</v>
      </c>
      <c r="V282" s="298">
        <f t="shared" si="114"/>
        <v>4.2214999999999998</v>
      </c>
      <c r="W282" s="299">
        <f t="shared" si="115"/>
        <v>6030.7142857142853</v>
      </c>
      <c r="X282" s="300">
        <f t="shared" si="116"/>
        <v>34</v>
      </c>
      <c r="Y282" s="459">
        <v>7</v>
      </c>
      <c r="Z282" s="460">
        <v>702</v>
      </c>
      <c r="AA282" s="1043">
        <v>0</v>
      </c>
      <c r="AB282" s="304">
        <v>0</v>
      </c>
      <c r="AC282" s="304">
        <v>0</v>
      </c>
      <c r="AD282" s="1043">
        <v>0</v>
      </c>
      <c r="AE282" s="469">
        <v>7</v>
      </c>
      <c r="AF282" s="1036" t="s">
        <v>5989</v>
      </c>
      <c r="AG282" s="445"/>
      <c r="AH282" s="445"/>
      <c r="AI282" s="445"/>
      <c r="AJ282" s="1037"/>
      <c r="AK282" s="1036"/>
      <c r="AL282" s="445"/>
      <c r="AM282" s="445"/>
      <c r="AN282" s="445"/>
      <c r="AO282" s="445"/>
      <c r="AP282" s="445"/>
      <c r="AQ282" s="445"/>
      <c r="AR282" s="445"/>
      <c r="AS282" s="445"/>
      <c r="AT282" s="445"/>
      <c r="AU282" s="445"/>
      <c r="AV282" s="307">
        <f t="shared" si="103"/>
        <v>0</v>
      </c>
      <c r="AW282" s="309">
        <f t="shared" si="104"/>
        <v>0</v>
      </c>
      <c r="AX282" s="309">
        <f t="shared" si="105"/>
        <v>0</v>
      </c>
      <c r="AY282" s="309">
        <f t="shared" si="106"/>
        <v>0</v>
      </c>
      <c r="AZ282" s="1042" t="s">
        <v>7764</v>
      </c>
      <c r="BA282" s="1042"/>
      <c r="BB282" s="1042"/>
      <c r="BC282" s="1042"/>
      <c r="BD282" s="1042"/>
      <c r="BE282" s="1042"/>
      <c r="BF282" s="1042"/>
      <c r="BG282" s="1042"/>
      <c r="BH282" s="1042"/>
      <c r="BI282" s="1044"/>
    </row>
    <row r="283" spans="1:61" s="447" customFormat="1" ht="19.5" customHeight="1">
      <c r="A283" s="1026">
        <v>275</v>
      </c>
      <c r="B283" s="435" t="s">
        <v>7152</v>
      </c>
      <c r="C283" s="631" t="s">
        <v>2470</v>
      </c>
      <c r="D283" s="631" t="s">
        <v>2258</v>
      </c>
      <c r="E283" s="631" t="s">
        <v>5940</v>
      </c>
      <c r="F283" s="467" t="s">
        <v>7153</v>
      </c>
      <c r="G283" s="437" t="s">
        <v>7154</v>
      </c>
      <c r="H283" s="438" t="s">
        <v>7187</v>
      </c>
      <c r="I283" s="435">
        <v>51015951</v>
      </c>
      <c r="J283" s="428"/>
      <c r="K283" s="439" t="s">
        <v>362</v>
      </c>
      <c r="L283" s="441"/>
      <c r="M283" s="440"/>
      <c r="N283" s="440"/>
      <c r="O283" s="441"/>
      <c r="P283" s="441" t="s">
        <v>565</v>
      </c>
      <c r="Q283" s="442"/>
      <c r="R283" s="495" t="s">
        <v>294</v>
      </c>
      <c r="S283" s="468">
        <v>43009</v>
      </c>
      <c r="T283" s="297">
        <f t="shared" si="112"/>
        <v>135</v>
      </c>
      <c r="U283" s="298">
        <f t="shared" si="113"/>
        <v>68.585149999999999</v>
      </c>
      <c r="V283" s="298">
        <f t="shared" si="114"/>
        <v>2.0259999999999998</v>
      </c>
      <c r="W283" s="299">
        <f t="shared" si="115"/>
        <v>3376.6666666666661</v>
      </c>
      <c r="X283" s="300">
        <f t="shared" si="116"/>
        <v>34</v>
      </c>
      <c r="Y283" s="496">
        <v>6</v>
      </c>
      <c r="Z283" s="497">
        <v>550</v>
      </c>
      <c r="AA283" s="1043">
        <v>0</v>
      </c>
      <c r="AB283" s="304">
        <v>0</v>
      </c>
      <c r="AC283" s="304">
        <v>0</v>
      </c>
      <c r="AD283" s="1043">
        <v>0</v>
      </c>
      <c r="AE283" s="469">
        <v>6</v>
      </c>
      <c r="AF283" s="1036" t="s">
        <v>7521</v>
      </c>
      <c r="AG283" s="445"/>
      <c r="AH283" s="445"/>
      <c r="AI283" s="445"/>
      <c r="AJ283" s="1037">
        <v>6</v>
      </c>
      <c r="AK283" s="1036" t="s">
        <v>4694</v>
      </c>
      <c r="AL283" s="445"/>
      <c r="AM283" s="445"/>
      <c r="AN283" s="445"/>
      <c r="AO283" s="445"/>
      <c r="AP283" s="445"/>
      <c r="AQ283" s="445"/>
      <c r="AR283" s="445"/>
      <c r="AS283" s="445"/>
      <c r="AT283" s="445"/>
      <c r="AU283" s="445"/>
      <c r="AV283" s="307">
        <f t="shared" si="103"/>
        <v>0</v>
      </c>
      <c r="AW283" s="309">
        <f t="shared" si="104"/>
        <v>0</v>
      </c>
      <c r="AX283" s="309">
        <f t="shared" si="105"/>
        <v>0</v>
      </c>
      <c r="AY283" s="309">
        <f t="shared" si="106"/>
        <v>0</v>
      </c>
      <c r="AZ283" s="1042" t="s">
        <v>7765</v>
      </c>
      <c r="BA283" s="1042"/>
      <c r="BB283" s="1042"/>
      <c r="BC283" s="1042"/>
      <c r="BD283" s="1042"/>
      <c r="BE283" s="1042"/>
      <c r="BF283" s="1042"/>
      <c r="BG283" s="1042"/>
      <c r="BH283" s="1042"/>
      <c r="BI283" s="1044"/>
    </row>
    <row r="284" spans="1:61" s="652" customFormat="1" ht="19.899999999999999" customHeight="1">
      <c r="A284" s="1026">
        <v>276</v>
      </c>
      <c r="B284" s="285" t="s">
        <v>3429</v>
      </c>
      <c r="C284" s="359" t="s">
        <v>2539</v>
      </c>
      <c r="D284" s="359" t="s">
        <v>2538</v>
      </c>
      <c r="E284" s="287" t="s">
        <v>2914</v>
      </c>
      <c r="F284" s="329" t="s">
        <v>1292</v>
      </c>
      <c r="G284" s="289" t="s">
        <v>1119</v>
      </c>
      <c r="H284" s="352" t="s">
        <v>1119</v>
      </c>
      <c r="I284" s="290">
        <v>51012202</v>
      </c>
      <c r="J284" s="291"/>
      <c r="K284" s="340" t="s">
        <v>2540</v>
      </c>
      <c r="L284" s="292"/>
      <c r="M284" s="293"/>
      <c r="N284" s="293"/>
      <c r="O284" s="292"/>
      <c r="P284" s="292" t="s">
        <v>95</v>
      </c>
      <c r="Q284" s="320"/>
      <c r="R284" s="295" t="s">
        <v>390</v>
      </c>
      <c r="S284" s="296">
        <v>40654</v>
      </c>
      <c r="T284" s="297">
        <f t="shared" si="112"/>
        <v>59</v>
      </c>
      <c r="U284" s="298">
        <f t="shared" si="113"/>
        <v>179.13115400000001</v>
      </c>
      <c r="V284" s="298">
        <f t="shared" si="114"/>
        <v>4.8337000000000003</v>
      </c>
      <c r="W284" s="299">
        <f t="shared" si="115"/>
        <v>9667.4</v>
      </c>
      <c r="X284" s="300">
        <f t="shared" si="116"/>
        <v>37</v>
      </c>
      <c r="Y284" s="301">
        <v>5</v>
      </c>
      <c r="Z284" s="302">
        <v>896</v>
      </c>
      <c r="AA284" s="1043">
        <v>0</v>
      </c>
      <c r="AB284" s="304">
        <v>0</v>
      </c>
      <c r="AC284" s="304">
        <v>0</v>
      </c>
      <c r="AD284" s="1043">
        <v>0</v>
      </c>
      <c r="AE284" s="469">
        <v>5</v>
      </c>
      <c r="AF284" s="1036" t="s">
        <v>5993</v>
      </c>
      <c r="AG284" s="445" t="s">
        <v>4691</v>
      </c>
      <c r="AH284" s="445" t="s">
        <v>4691</v>
      </c>
      <c r="AI284" s="445" t="s">
        <v>4691</v>
      </c>
      <c r="AJ284" s="1037">
        <v>5</v>
      </c>
      <c r="AK284" s="1036" t="s">
        <v>4707</v>
      </c>
      <c r="AL284" s="445" t="s">
        <v>4691</v>
      </c>
      <c r="AM284" s="445" t="s">
        <v>4691</v>
      </c>
      <c r="AN284" s="445" t="s">
        <v>4691</v>
      </c>
      <c r="AO284" s="445" t="s">
        <v>4691</v>
      </c>
      <c r="AP284" s="445" t="s">
        <v>4691</v>
      </c>
      <c r="AQ284" s="445" t="s">
        <v>4691</v>
      </c>
      <c r="AR284" s="445" t="s">
        <v>4691</v>
      </c>
      <c r="AS284" s="445" t="s">
        <v>4691</v>
      </c>
      <c r="AT284" s="445" t="s">
        <v>4691</v>
      </c>
      <c r="AU284" s="445" t="s">
        <v>4691</v>
      </c>
      <c r="AV284" s="307">
        <f t="shared" si="103"/>
        <v>0</v>
      </c>
      <c r="AW284" s="309">
        <f t="shared" si="104"/>
        <v>0</v>
      </c>
      <c r="AX284" s="309">
        <f t="shared" si="105"/>
        <v>0</v>
      </c>
      <c r="AY284" s="309">
        <f t="shared" si="106"/>
        <v>0</v>
      </c>
      <c r="AZ284" s="1042" t="s">
        <v>7766</v>
      </c>
      <c r="BA284" s="1042"/>
      <c r="BB284" s="1042"/>
      <c r="BC284" s="1042"/>
      <c r="BD284" s="1042"/>
      <c r="BE284" s="1042"/>
      <c r="BF284" s="1042"/>
      <c r="BG284" s="1042"/>
      <c r="BH284" s="1042"/>
      <c r="BI284" s="1044"/>
    </row>
    <row r="285" spans="1:61" s="314" customFormat="1" ht="19.5" customHeight="1">
      <c r="A285" s="1026">
        <v>277</v>
      </c>
      <c r="B285" s="416" t="s">
        <v>6082</v>
      </c>
      <c r="C285" s="417" t="s">
        <v>10</v>
      </c>
      <c r="D285" s="418" t="s">
        <v>2258</v>
      </c>
      <c r="E285" s="418" t="s">
        <v>6074</v>
      </c>
      <c r="F285" s="329" t="s">
        <v>1292</v>
      </c>
      <c r="G285" s="420" t="s">
        <v>6083</v>
      </c>
      <c r="H285" s="420" t="s">
        <v>6386</v>
      </c>
      <c r="I285" s="422">
        <v>51016001</v>
      </c>
      <c r="J285" s="423"/>
      <c r="K285" s="420" t="s">
        <v>777</v>
      </c>
      <c r="L285" s="424"/>
      <c r="M285" s="424"/>
      <c r="N285" s="424"/>
      <c r="O285" s="424"/>
      <c r="P285" s="424" t="s">
        <v>6085</v>
      </c>
      <c r="Q285" s="425"/>
      <c r="R285" s="295" t="s">
        <v>390</v>
      </c>
      <c r="S285" s="296">
        <v>41864</v>
      </c>
      <c r="T285" s="297">
        <f t="shared" si="112"/>
        <v>85</v>
      </c>
      <c r="U285" s="298">
        <f t="shared" si="113"/>
        <v>140.76727399999999</v>
      </c>
      <c r="V285" s="298">
        <f t="shared" si="114"/>
        <v>3.8809999999999998</v>
      </c>
      <c r="W285" s="299">
        <f t="shared" si="115"/>
        <v>7762</v>
      </c>
      <c r="X285" s="300">
        <f t="shared" si="116"/>
        <v>36</v>
      </c>
      <c r="Y285" s="498">
        <v>5</v>
      </c>
      <c r="Z285" s="497">
        <v>534</v>
      </c>
      <c r="AA285" s="1043">
        <v>0</v>
      </c>
      <c r="AB285" s="304">
        <v>0</v>
      </c>
      <c r="AC285" s="304">
        <v>0</v>
      </c>
      <c r="AD285" s="1043">
        <v>0</v>
      </c>
      <c r="AE285" s="469">
        <v>5</v>
      </c>
      <c r="AF285" s="1036" t="s">
        <v>7570</v>
      </c>
      <c r="AG285" s="445"/>
      <c r="AH285" s="445"/>
      <c r="AI285" s="445"/>
      <c r="AJ285" s="1037"/>
      <c r="AK285" s="1036"/>
      <c r="AL285" s="445"/>
      <c r="AM285" s="445"/>
      <c r="AN285" s="445"/>
      <c r="AO285" s="445"/>
      <c r="AP285" s="445"/>
      <c r="AQ285" s="445"/>
      <c r="AR285" s="445"/>
      <c r="AS285" s="445"/>
      <c r="AT285" s="445"/>
      <c r="AU285" s="445"/>
      <c r="AV285" s="307">
        <f t="shared" si="103"/>
        <v>0</v>
      </c>
      <c r="AW285" s="309">
        <f t="shared" si="104"/>
        <v>0</v>
      </c>
      <c r="AX285" s="309">
        <f t="shared" si="105"/>
        <v>0</v>
      </c>
      <c r="AY285" s="309">
        <f t="shared" si="106"/>
        <v>0</v>
      </c>
      <c r="AZ285" s="1042" t="s">
        <v>7767</v>
      </c>
      <c r="BA285" s="1042"/>
      <c r="BB285" s="1042"/>
      <c r="BC285" s="1042"/>
      <c r="BD285" s="1042"/>
      <c r="BE285" s="1042"/>
      <c r="BF285" s="1042"/>
      <c r="BG285" s="1042"/>
      <c r="BH285" s="1042"/>
      <c r="BI285" s="1044"/>
    </row>
    <row r="286" spans="1:61" s="314" customFormat="1" ht="19.5" customHeight="1">
      <c r="A286" s="1026">
        <v>278</v>
      </c>
      <c r="B286" s="416" t="s">
        <v>6076</v>
      </c>
      <c r="C286" s="417" t="s">
        <v>10</v>
      </c>
      <c r="D286" s="418" t="s">
        <v>2258</v>
      </c>
      <c r="E286" s="418" t="s">
        <v>6077</v>
      </c>
      <c r="F286" s="329" t="s">
        <v>1292</v>
      </c>
      <c r="G286" s="420" t="s">
        <v>6079</v>
      </c>
      <c r="H286" s="420" t="s">
        <v>6387</v>
      </c>
      <c r="I286" s="422">
        <v>51011401</v>
      </c>
      <c r="J286" s="423"/>
      <c r="K286" s="420" t="s">
        <v>6084</v>
      </c>
      <c r="L286" s="424"/>
      <c r="M286" s="424"/>
      <c r="N286" s="424"/>
      <c r="O286" s="424"/>
      <c r="P286" s="424" t="s">
        <v>565</v>
      </c>
      <c r="Q286" s="425"/>
      <c r="R286" s="295" t="s">
        <v>390</v>
      </c>
      <c r="S286" s="296">
        <v>41682</v>
      </c>
      <c r="T286" s="297">
        <f t="shared" si="112"/>
        <v>56</v>
      </c>
      <c r="U286" s="298">
        <f t="shared" si="113"/>
        <v>185.36882600000001</v>
      </c>
      <c r="V286" s="298">
        <f t="shared" si="114"/>
        <v>5.0050999999999997</v>
      </c>
      <c r="W286" s="299">
        <f t="shared" si="115"/>
        <v>5561.2222222222226</v>
      </c>
      <c r="X286" s="300">
        <f t="shared" si="116"/>
        <v>37</v>
      </c>
      <c r="Y286" s="498">
        <v>9</v>
      </c>
      <c r="Z286" s="497">
        <v>1236</v>
      </c>
      <c r="AA286" s="1043">
        <v>0</v>
      </c>
      <c r="AB286" s="304">
        <v>0</v>
      </c>
      <c r="AC286" s="304">
        <v>0</v>
      </c>
      <c r="AD286" s="1043">
        <v>0</v>
      </c>
      <c r="AE286" s="469">
        <v>9</v>
      </c>
      <c r="AF286" s="1036" t="s">
        <v>5996</v>
      </c>
      <c r="AG286" s="445"/>
      <c r="AH286" s="445"/>
      <c r="AI286" s="445"/>
      <c r="AJ286" s="1037"/>
      <c r="AK286" s="1036"/>
      <c r="AL286" s="445"/>
      <c r="AM286" s="445"/>
      <c r="AN286" s="445"/>
      <c r="AO286" s="445"/>
      <c r="AP286" s="445"/>
      <c r="AQ286" s="445"/>
      <c r="AR286" s="445"/>
      <c r="AS286" s="445"/>
      <c r="AT286" s="445"/>
      <c r="AU286" s="445"/>
      <c r="AV286" s="307">
        <f t="shared" si="103"/>
        <v>0</v>
      </c>
      <c r="AW286" s="309">
        <f t="shared" si="104"/>
        <v>0</v>
      </c>
      <c r="AX286" s="309">
        <f t="shared" si="105"/>
        <v>0</v>
      </c>
      <c r="AY286" s="309">
        <f t="shared" si="106"/>
        <v>0</v>
      </c>
      <c r="AZ286" s="1042" t="s">
        <v>7768</v>
      </c>
      <c r="BA286" s="1042"/>
      <c r="BB286" s="1042"/>
      <c r="BC286" s="1042"/>
      <c r="BD286" s="1042"/>
      <c r="BE286" s="1042"/>
      <c r="BF286" s="1042"/>
      <c r="BG286" s="1042"/>
      <c r="BH286" s="1042"/>
      <c r="BI286" s="1044"/>
    </row>
    <row r="287" spans="1:61" s="314" customFormat="1" ht="19.5" customHeight="1">
      <c r="A287" s="1026">
        <v>279</v>
      </c>
      <c r="B287" s="416" t="s">
        <v>6087</v>
      </c>
      <c r="C287" s="417" t="s">
        <v>2470</v>
      </c>
      <c r="D287" s="418" t="s">
        <v>6088</v>
      </c>
      <c r="E287" s="418" t="s">
        <v>6086</v>
      </c>
      <c r="F287" s="329" t="s">
        <v>1292</v>
      </c>
      <c r="G287" s="420" t="s">
        <v>6081</v>
      </c>
      <c r="H287" s="420" t="s">
        <v>6388</v>
      </c>
      <c r="I287" s="422">
        <v>51010981</v>
      </c>
      <c r="J287" s="423"/>
      <c r="K287" s="420" t="s">
        <v>6084</v>
      </c>
      <c r="L287" s="424"/>
      <c r="M287" s="424"/>
      <c r="N287" s="424"/>
      <c r="O287" s="424"/>
      <c r="P287" s="424" t="s">
        <v>6085</v>
      </c>
      <c r="Q287" s="425"/>
      <c r="R287" s="295" t="s">
        <v>390</v>
      </c>
      <c r="S287" s="296">
        <v>42821</v>
      </c>
      <c r="T287" s="297">
        <f t="shared" si="112"/>
        <v>106</v>
      </c>
      <c r="U287" s="298">
        <f t="shared" si="113"/>
        <v>109.445527</v>
      </c>
      <c r="V287" s="298">
        <f t="shared" si="114"/>
        <v>3.2898999999999998</v>
      </c>
      <c r="W287" s="299">
        <f t="shared" si="115"/>
        <v>4699.8571428571431</v>
      </c>
      <c r="X287" s="300">
        <f t="shared" si="116"/>
        <v>33</v>
      </c>
      <c r="Y287" s="498">
        <v>7</v>
      </c>
      <c r="Z287" s="497">
        <v>1124</v>
      </c>
      <c r="AA287" s="1043">
        <v>0</v>
      </c>
      <c r="AB287" s="304">
        <v>0</v>
      </c>
      <c r="AC287" s="304">
        <v>0</v>
      </c>
      <c r="AD287" s="1043">
        <v>0</v>
      </c>
      <c r="AE287" s="469">
        <v>7</v>
      </c>
      <c r="AF287" s="1036" t="s">
        <v>5989</v>
      </c>
      <c r="AG287" s="445"/>
      <c r="AH287" s="445"/>
      <c r="AI287" s="445"/>
      <c r="AJ287" s="1037"/>
      <c r="AK287" s="1036"/>
      <c r="AL287" s="445"/>
      <c r="AM287" s="445"/>
      <c r="AN287" s="445"/>
      <c r="AO287" s="445"/>
      <c r="AP287" s="445"/>
      <c r="AQ287" s="445"/>
      <c r="AR287" s="445"/>
      <c r="AS287" s="445"/>
      <c r="AT287" s="445"/>
      <c r="AU287" s="445"/>
      <c r="AV287" s="307">
        <f t="shared" si="103"/>
        <v>0</v>
      </c>
      <c r="AW287" s="309">
        <f t="shared" si="104"/>
        <v>0</v>
      </c>
      <c r="AX287" s="309">
        <f t="shared" si="105"/>
        <v>0</v>
      </c>
      <c r="AY287" s="309">
        <f t="shared" si="106"/>
        <v>0</v>
      </c>
      <c r="AZ287" s="1042" t="s">
        <v>7769</v>
      </c>
      <c r="BA287" s="1042"/>
      <c r="BB287" s="1042"/>
      <c r="BC287" s="1042"/>
      <c r="BD287" s="1042"/>
      <c r="BE287" s="1042"/>
      <c r="BF287" s="1042"/>
      <c r="BG287" s="1042"/>
      <c r="BH287" s="1042"/>
      <c r="BI287" s="1044"/>
    </row>
    <row r="288" spans="1:61" ht="19.899999999999999" customHeight="1">
      <c r="A288" s="1027" t="s">
        <v>185</v>
      </c>
      <c r="B288" s="499"/>
      <c r="C288" s="590" t="s">
        <v>2470</v>
      </c>
      <c r="D288" s="501" t="s">
        <v>1426</v>
      </c>
      <c r="E288" s="502"/>
      <c r="F288" s="502"/>
      <c r="G288" s="503">
        <f>COUNTA(G257:G287)</f>
        <v>31</v>
      </c>
      <c r="H288" s="503">
        <f>COUNTA(H257:H287)</f>
        <v>31</v>
      </c>
      <c r="I288" s="499"/>
      <c r="J288" s="499"/>
      <c r="K288" s="503"/>
      <c r="L288" s="504">
        <f>COUNTA(L257:L287)</f>
        <v>19</v>
      </c>
      <c r="M288" s="504">
        <f>COUNTA(M257:M287)</f>
        <v>7</v>
      </c>
      <c r="N288" s="504">
        <f>COUNTA(N257:N287)</f>
        <v>8</v>
      </c>
      <c r="O288" s="504">
        <f>COUNTA(O257:O287)</f>
        <v>19</v>
      </c>
      <c r="P288" s="504">
        <f>COUNTA(P257:P287)</f>
        <v>31</v>
      </c>
      <c r="Q288" s="505"/>
      <c r="R288" s="505"/>
      <c r="S288" s="506"/>
      <c r="T288" s="507"/>
      <c r="U288" s="508">
        <f>SUM(U257:U287)</f>
        <v>5390.6283419999982</v>
      </c>
      <c r="V288" s="508">
        <f>SUM(V257:V287)</f>
        <v>145.95319999999998</v>
      </c>
      <c r="W288" s="509">
        <f>V288*10000/Y288</f>
        <v>6056.1493775933604</v>
      </c>
      <c r="X288" s="510">
        <f>U288/V288</f>
        <v>36.933951033618989</v>
      </c>
      <c r="Y288" s="511">
        <f t="shared" ref="Y288:AE288" si="117">SUM(Y257:Y287)</f>
        <v>241</v>
      </c>
      <c r="Z288" s="511">
        <f t="shared" si="117"/>
        <v>32401</v>
      </c>
      <c r="AA288" s="500">
        <f t="shared" si="117"/>
        <v>149</v>
      </c>
      <c r="AB288" s="500">
        <f t="shared" si="117"/>
        <v>52</v>
      </c>
      <c r="AC288" s="500">
        <f t="shared" si="117"/>
        <v>59</v>
      </c>
      <c r="AD288" s="500">
        <f t="shared" si="117"/>
        <v>149</v>
      </c>
      <c r="AE288" s="500">
        <f t="shared" si="117"/>
        <v>234</v>
      </c>
      <c r="AF288" s="512"/>
      <c r="AG288" s="512">
        <f>SUM(AG257:AG287)</f>
        <v>2</v>
      </c>
      <c r="AH288" s="512"/>
      <c r="AI288" s="512">
        <f>SUM(AI257:AI287)</f>
        <v>636</v>
      </c>
      <c r="AJ288" s="512">
        <f>SUM(AJ257:AJ287)</f>
        <v>164</v>
      </c>
      <c r="AK288" s="513"/>
      <c r="AL288" s="512">
        <f>SUM(AL257:AL287)</f>
        <v>0</v>
      </c>
      <c r="AM288" s="512"/>
      <c r="AN288" s="512">
        <f>SUM(AN257:AN287)</f>
        <v>0</v>
      </c>
      <c r="AO288" s="512"/>
      <c r="AP288" s="512">
        <f>SUM(AP257:AP287)</f>
        <v>0</v>
      </c>
      <c r="AQ288" s="512"/>
      <c r="AR288" s="512">
        <f>SUM(AR257:AR287)</f>
        <v>3</v>
      </c>
      <c r="AS288" s="512"/>
      <c r="AT288" s="512">
        <f>SUM(AT257:AT287)</f>
        <v>0</v>
      </c>
      <c r="AU288" s="512"/>
      <c r="AV288" s="512">
        <f>SUM(AV257:AV287)</f>
        <v>5364</v>
      </c>
      <c r="AW288" s="512">
        <f>SUM(AW257:AW287)</f>
        <v>3754.8</v>
      </c>
      <c r="AX288" s="512">
        <f>SUM(AX257:AX287)</f>
        <v>2235</v>
      </c>
      <c r="AY288" s="512">
        <f>SUM(AY257:AY287)</f>
        <v>1341</v>
      </c>
      <c r="AZ288" s="816"/>
      <c r="BA288" s="817"/>
      <c r="BB288" s="817"/>
      <c r="BC288" s="818"/>
      <c r="BD288" s="818"/>
      <c r="BE288" s="818"/>
      <c r="BF288" s="819"/>
      <c r="BG288" s="819"/>
      <c r="BH288" s="819"/>
      <c r="BI288" s="820"/>
    </row>
    <row r="289" spans="1:61" s="652" customFormat="1" ht="19.899999999999999" customHeight="1">
      <c r="A289" s="1026">
        <v>280</v>
      </c>
      <c r="B289" s="285" t="s">
        <v>3430</v>
      </c>
      <c r="C289" s="286" t="s">
        <v>9</v>
      </c>
      <c r="D289" s="287" t="s">
        <v>1415</v>
      </c>
      <c r="E289" s="287" t="s">
        <v>364</v>
      </c>
      <c r="F289" s="288" t="s">
        <v>1416</v>
      </c>
      <c r="G289" s="289" t="s">
        <v>898</v>
      </c>
      <c r="H289" s="289" t="s">
        <v>1417</v>
      </c>
      <c r="I289" s="290">
        <v>42174101</v>
      </c>
      <c r="J289" s="291" t="s">
        <v>94</v>
      </c>
      <c r="K289" s="289"/>
      <c r="L289" s="292" t="s">
        <v>95</v>
      </c>
      <c r="M289" s="293"/>
      <c r="N289" s="292" t="s">
        <v>95</v>
      </c>
      <c r="O289" s="292" t="s">
        <v>95</v>
      </c>
      <c r="P289" s="292" t="s">
        <v>95</v>
      </c>
      <c r="Q289" s="320"/>
      <c r="R289" s="295" t="s">
        <v>361</v>
      </c>
      <c r="S289" s="296">
        <v>41759</v>
      </c>
      <c r="T289" s="297">
        <f t="shared" ref="T289:T297" si="118">VLOOKUP(I289,单月票房,2,0)</f>
        <v>55</v>
      </c>
      <c r="U289" s="298">
        <f t="shared" ref="U289:U297" si="119">VLOOKUP(I289,单月票房,3,0)</f>
        <v>156.8475</v>
      </c>
      <c r="V289" s="298">
        <f t="shared" ref="V289:V297" si="120">VLOOKUP(I289,单月票房,4,0)</f>
        <v>3.7690000000000001</v>
      </c>
      <c r="W289" s="299">
        <f t="shared" ref="W289:W297" si="121">(V289*10000)/Y289</f>
        <v>4711.25</v>
      </c>
      <c r="X289" s="300">
        <f t="shared" ref="X289:X297" si="122">VLOOKUP(I289,单月票房,5,0)</f>
        <v>42</v>
      </c>
      <c r="Y289" s="301">
        <v>8</v>
      </c>
      <c r="Z289" s="315">
        <v>1509</v>
      </c>
      <c r="AA289" s="1043">
        <v>8</v>
      </c>
      <c r="AB289" s="304">
        <v>0</v>
      </c>
      <c r="AC289" s="1043">
        <v>8</v>
      </c>
      <c r="AD289" s="1043">
        <v>8</v>
      </c>
      <c r="AE289" s="469">
        <v>8</v>
      </c>
      <c r="AF289" s="1036" t="s">
        <v>7770</v>
      </c>
      <c r="AG289" s="445">
        <v>1</v>
      </c>
      <c r="AH289" s="445">
        <v>5</v>
      </c>
      <c r="AI289" s="445">
        <v>358</v>
      </c>
      <c r="AJ289" s="1037">
        <v>8</v>
      </c>
      <c r="AK289" s="1036" t="s">
        <v>4705</v>
      </c>
      <c r="AL289" s="445" t="s">
        <v>4691</v>
      </c>
      <c r="AM289" s="445" t="s">
        <v>4691</v>
      </c>
      <c r="AN289" s="445" t="s">
        <v>4691</v>
      </c>
      <c r="AO289" s="445" t="s">
        <v>4691</v>
      </c>
      <c r="AP289" s="445" t="s">
        <v>4691</v>
      </c>
      <c r="AQ289" s="445" t="s">
        <v>4691</v>
      </c>
      <c r="AR289" s="445" t="s">
        <v>4691</v>
      </c>
      <c r="AS289" s="445" t="s">
        <v>4691</v>
      </c>
      <c r="AT289" s="445" t="s">
        <v>4691</v>
      </c>
      <c r="AU289" s="445" t="s">
        <v>4691</v>
      </c>
      <c r="AV289" s="307">
        <f t="shared" ref="AV289:AV312" si="123">AD289*6*0.5*12</f>
        <v>288</v>
      </c>
      <c r="AW289" s="309">
        <f t="shared" ref="AW289:AW312" si="124">AD289*6*0.35*12</f>
        <v>201.59999999999997</v>
      </c>
      <c r="AX289" s="309">
        <f t="shared" ref="AX289:AX312" si="125">AD289*6*0.25*10</f>
        <v>120</v>
      </c>
      <c r="AY289" s="309">
        <f t="shared" ref="AY289:AY312" si="126">AD289*6*0.15*10</f>
        <v>72</v>
      </c>
      <c r="AZ289" s="1042" t="s">
        <v>7771</v>
      </c>
      <c r="BA289" s="1042"/>
      <c r="BB289" s="1042"/>
      <c r="BC289" s="1042"/>
      <c r="BD289" s="1042"/>
      <c r="BE289" s="1042"/>
      <c r="BF289" s="1042"/>
      <c r="BG289" s="1042"/>
      <c r="BH289" s="1042"/>
      <c r="BI289" s="1044"/>
    </row>
    <row r="290" spans="1:61" s="652" customFormat="1" ht="19.899999999999999" customHeight="1">
      <c r="A290" s="1026">
        <v>281</v>
      </c>
      <c r="B290" s="285" t="s">
        <v>3431</v>
      </c>
      <c r="C290" s="286" t="s">
        <v>9</v>
      </c>
      <c r="D290" s="287" t="s">
        <v>1415</v>
      </c>
      <c r="E290" s="287" t="s">
        <v>365</v>
      </c>
      <c r="F290" s="288" t="s">
        <v>1418</v>
      </c>
      <c r="G290" s="289" t="s">
        <v>881</v>
      </c>
      <c r="H290" s="289" t="s">
        <v>1419</v>
      </c>
      <c r="I290" s="290">
        <v>42017501</v>
      </c>
      <c r="J290" s="524" t="s">
        <v>94</v>
      </c>
      <c r="K290" s="289"/>
      <c r="L290" s="292" t="s">
        <v>95</v>
      </c>
      <c r="M290" s="292" t="s">
        <v>95</v>
      </c>
      <c r="N290" s="293"/>
      <c r="O290" s="292" t="s">
        <v>95</v>
      </c>
      <c r="P290" s="292" t="s">
        <v>95</v>
      </c>
      <c r="Q290" s="320"/>
      <c r="R290" s="295" t="s">
        <v>115</v>
      </c>
      <c r="S290" s="296">
        <v>41741</v>
      </c>
      <c r="T290" s="297">
        <f t="shared" si="118"/>
        <v>38</v>
      </c>
      <c r="U290" s="298">
        <f t="shared" si="119"/>
        <v>185.2766</v>
      </c>
      <c r="V290" s="298">
        <f t="shared" si="120"/>
        <v>5.7695999999999996</v>
      </c>
      <c r="W290" s="299">
        <f t="shared" si="121"/>
        <v>6410.6666666666661</v>
      </c>
      <c r="X290" s="300">
        <f t="shared" si="122"/>
        <v>32</v>
      </c>
      <c r="Y290" s="301">
        <v>9</v>
      </c>
      <c r="Z290" s="302">
        <v>1203</v>
      </c>
      <c r="AA290" s="1043">
        <v>9</v>
      </c>
      <c r="AB290" s="1043">
        <v>9</v>
      </c>
      <c r="AC290" s="304">
        <v>0</v>
      </c>
      <c r="AD290" s="1043">
        <v>9</v>
      </c>
      <c r="AE290" s="469">
        <v>9</v>
      </c>
      <c r="AF290" s="1036" t="s">
        <v>5996</v>
      </c>
      <c r="AG290" s="445" t="s">
        <v>4691</v>
      </c>
      <c r="AH290" s="445" t="s">
        <v>4691</v>
      </c>
      <c r="AI290" s="445" t="s">
        <v>4691</v>
      </c>
      <c r="AJ290" s="1037">
        <v>9</v>
      </c>
      <c r="AK290" s="1036" t="s">
        <v>4710</v>
      </c>
      <c r="AL290" s="445" t="s">
        <v>4691</v>
      </c>
      <c r="AM290" s="445" t="s">
        <v>4691</v>
      </c>
      <c r="AN290" s="445" t="s">
        <v>4691</v>
      </c>
      <c r="AO290" s="445" t="s">
        <v>4691</v>
      </c>
      <c r="AP290" s="445" t="s">
        <v>4691</v>
      </c>
      <c r="AQ290" s="445" t="s">
        <v>4691</v>
      </c>
      <c r="AR290" s="445" t="s">
        <v>4691</v>
      </c>
      <c r="AS290" s="445" t="s">
        <v>4691</v>
      </c>
      <c r="AT290" s="445" t="s">
        <v>4691</v>
      </c>
      <c r="AU290" s="445" t="s">
        <v>4691</v>
      </c>
      <c r="AV290" s="307">
        <f t="shared" si="123"/>
        <v>324</v>
      </c>
      <c r="AW290" s="309">
        <f t="shared" si="124"/>
        <v>226.79999999999998</v>
      </c>
      <c r="AX290" s="309">
        <f t="shared" si="125"/>
        <v>135</v>
      </c>
      <c r="AY290" s="309">
        <f t="shared" si="126"/>
        <v>81</v>
      </c>
      <c r="AZ290" s="1042" t="s">
        <v>7772</v>
      </c>
      <c r="BA290" s="1042"/>
      <c r="BB290" s="1042" t="s">
        <v>1420</v>
      </c>
      <c r="BC290" s="1042"/>
      <c r="BD290" s="1042"/>
      <c r="BE290" s="1042"/>
      <c r="BF290" s="1042"/>
      <c r="BG290" s="1042"/>
      <c r="BH290" s="1042"/>
      <c r="BI290" s="1044"/>
    </row>
    <row r="291" spans="1:61" ht="19.899999999999999" customHeight="1">
      <c r="A291" s="1026">
        <v>282</v>
      </c>
      <c r="B291" s="285" t="s">
        <v>3432</v>
      </c>
      <c r="C291" s="286" t="s">
        <v>9</v>
      </c>
      <c r="D291" s="287" t="s">
        <v>1415</v>
      </c>
      <c r="E291" s="287" t="s">
        <v>365</v>
      </c>
      <c r="F291" s="307" t="s">
        <v>366</v>
      </c>
      <c r="G291" s="289" t="s">
        <v>5982</v>
      </c>
      <c r="H291" s="289" t="s">
        <v>367</v>
      </c>
      <c r="I291" s="290">
        <v>42011601</v>
      </c>
      <c r="J291" s="524" t="s">
        <v>94</v>
      </c>
      <c r="K291" s="289"/>
      <c r="L291" s="292" t="s">
        <v>95</v>
      </c>
      <c r="M291" s="293"/>
      <c r="N291" s="292" t="s">
        <v>95</v>
      </c>
      <c r="O291" s="292" t="s">
        <v>95</v>
      </c>
      <c r="P291" s="292" t="s">
        <v>95</v>
      </c>
      <c r="Q291" s="320"/>
      <c r="R291" s="295" t="s">
        <v>368</v>
      </c>
      <c r="S291" s="296">
        <v>40783</v>
      </c>
      <c r="T291" s="297">
        <f t="shared" si="118"/>
        <v>45</v>
      </c>
      <c r="U291" s="298">
        <f t="shared" si="119"/>
        <v>175.39160000000001</v>
      </c>
      <c r="V291" s="298">
        <f t="shared" si="120"/>
        <v>5.7569999999999997</v>
      </c>
      <c r="W291" s="299">
        <f t="shared" si="121"/>
        <v>4797.5</v>
      </c>
      <c r="X291" s="300">
        <f t="shared" si="122"/>
        <v>30</v>
      </c>
      <c r="Y291" s="301">
        <v>12</v>
      </c>
      <c r="Z291" s="302">
        <v>2274</v>
      </c>
      <c r="AA291" s="1043">
        <v>12</v>
      </c>
      <c r="AB291" s="304">
        <v>0</v>
      </c>
      <c r="AC291" s="1043">
        <v>12</v>
      </c>
      <c r="AD291" s="1043">
        <v>12</v>
      </c>
      <c r="AE291" s="469">
        <v>12</v>
      </c>
      <c r="AF291" s="1036" t="s">
        <v>7773</v>
      </c>
      <c r="AG291" s="445"/>
      <c r="AH291" s="445"/>
      <c r="AI291" s="445" t="s">
        <v>4691</v>
      </c>
      <c r="AJ291" s="1037">
        <v>5</v>
      </c>
      <c r="AK291" s="1036" t="s">
        <v>4770</v>
      </c>
      <c r="AL291" s="445" t="s">
        <v>4691</v>
      </c>
      <c r="AM291" s="445" t="s">
        <v>4691</v>
      </c>
      <c r="AN291" s="445" t="s">
        <v>4691</v>
      </c>
      <c r="AO291" s="445" t="s">
        <v>4691</v>
      </c>
      <c r="AP291" s="445">
        <v>1</v>
      </c>
      <c r="AQ291" s="445">
        <v>4</v>
      </c>
      <c r="AR291" s="445">
        <v>1</v>
      </c>
      <c r="AS291" s="445">
        <v>12</v>
      </c>
      <c r="AT291" s="445" t="s">
        <v>4691</v>
      </c>
      <c r="AU291" s="445" t="s">
        <v>4691</v>
      </c>
      <c r="AV291" s="307">
        <f t="shared" si="123"/>
        <v>432</v>
      </c>
      <c r="AW291" s="309">
        <f t="shared" si="124"/>
        <v>302.39999999999998</v>
      </c>
      <c r="AX291" s="309">
        <f t="shared" si="125"/>
        <v>180</v>
      </c>
      <c r="AY291" s="309">
        <f t="shared" si="126"/>
        <v>107.99999999999999</v>
      </c>
      <c r="AZ291" s="1042" t="s">
        <v>7774</v>
      </c>
      <c r="BA291" s="1042" t="s">
        <v>369</v>
      </c>
      <c r="BB291" s="1042" t="s">
        <v>370</v>
      </c>
      <c r="BC291" s="1042"/>
      <c r="BD291" s="1042" t="s">
        <v>371</v>
      </c>
      <c r="BE291" s="1042"/>
      <c r="BF291" s="1042"/>
      <c r="BG291" s="1042" t="s">
        <v>372</v>
      </c>
      <c r="BH291" s="1042"/>
      <c r="BI291" s="1044" t="s">
        <v>373</v>
      </c>
    </row>
    <row r="292" spans="1:61" ht="19.899999999999999" customHeight="1">
      <c r="A292" s="1026">
        <v>283</v>
      </c>
      <c r="B292" s="285" t="s">
        <v>3433</v>
      </c>
      <c r="C292" s="286" t="s">
        <v>9</v>
      </c>
      <c r="D292" s="287" t="s">
        <v>1415</v>
      </c>
      <c r="E292" s="287" t="s">
        <v>374</v>
      </c>
      <c r="F292" s="288" t="s">
        <v>137</v>
      </c>
      <c r="G292" s="289" t="s">
        <v>965</v>
      </c>
      <c r="H292" s="308" t="s">
        <v>375</v>
      </c>
      <c r="I292" s="290">
        <v>42011301</v>
      </c>
      <c r="J292" s="524" t="s">
        <v>94</v>
      </c>
      <c r="K292" s="308"/>
      <c r="L292" s="292" t="s">
        <v>95</v>
      </c>
      <c r="M292" s="293"/>
      <c r="N292" s="292" t="s">
        <v>95</v>
      </c>
      <c r="O292" s="292" t="s">
        <v>95</v>
      </c>
      <c r="P292" s="292" t="s">
        <v>95</v>
      </c>
      <c r="Q292" s="320"/>
      <c r="R292" s="295" t="s">
        <v>368</v>
      </c>
      <c r="S292" s="296">
        <v>40148</v>
      </c>
      <c r="T292" s="297">
        <f t="shared" si="118"/>
        <v>100</v>
      </c>
      <c r="U292" s="298">
        <f t="shared" si="119"/>
        <v>48.915799999999997</v>
      </c>
      <c r="V292" s="298">
        <f t="shared" si="120"/>
        <v>1.5727</v>
      </c>
      <c r="W292" s="299">
        <f t="shared" si="121"/>
        <v>2621.1666666666665</v>
      </c>
      <c r="X292" s="300">
        <f t="shared" si="122"/>
        <v>31</v>
      </c>
      <c r="Y292" s="681">
        <v>6</v>
      </c>
      <c r="Z292" s="302">
        <v>1009</v>
      </c>
      <c r="AA292" s="1043">
        <v>6</v>
      </c>
      <c r="AB292" s="304">
        <v>0</v>
      </c>
      <c r="AC292" s="1043">
        <v>6</v>
      </c>
      <c r="AD292" s="1043">
        <v>6</v>
      </c>
      <c r="AE292" s="469">
        <v>6</v>
      </c>
      <c r="AF292" s="1036" t="s">
        <v>5994</v>
      </c>
      <c r="AG292" s="445" t="s">
        <v>4691</v>
      </c>
      <c r="AH292" s="445" t="s">
        <v>4691</v>
      </c>
      <c r="AI292" s="445" t="s">
        <v>4691</v>
      </c>
      <c r="AJ292" s="1037">
        <v>3</v>
      </c>
      <c r="AK292" s="1036" t="s">
        <v>4741</v>
      </c>
      <c r="AL292" s="445" t="s">
        <v>4691</v>
      </c>
      <c r="AM292" s="445" t="s">
        <v>4691</v>
      </c>
      <c r="AN292" s="445" t="s">
        <v>4691</v>
      </c>
      <c r="AO292" s="445" t="s">
        <v>4691</v>
      </c>
      <c r="AP292" s="445" t="s">
        <v>4691</v>
      </c>
      <c r="AQ292" s="445" t="s">
        <v>4691</v>
      </c>
      <c r="AR292" s="445" t="s">
        <v>4691</v>
      </c>
      <c r="AS292" s="445" t="s">
        <v>4691</v>
      </c>
      <c r="AT292" s="445" t="s">
        <v>4691</v>
      </c>
      <c r="AU292" s="445" t="s">
        <v>4691</v>
      </c>
      <c r="AV292" s="307">
        <f t="shared" si="123"/>
        <v>216</v>
      </c>
      <c r="AW292" s="309">
        <f t="shared" si="124"/>
        <v>151.19999999999999</v>
      </c>
      <c r="AX292" s="309">
        <f t="shared" si="125"/>
        <v>90</v>
      </c>
      <c r="AY292" s="309">
        <f t="shared" si="126"/>
        <v>53.999999999999993</v>
      </c>
      <c r="AZ292" s="1042" t="s">
        <v>7775</v>
      </c>
      <c r="BA292" s="1042" t="s">
        <v>376</v>
      </c>
      <c r="BB292" s="1042" t="s">
        <v>377</v>
      </c>
      <c r="BC292" s="1042"/>
      <c r="BD292" s="1042"/>
      <c r="BE292" s="1042"/>
      <c r="BF292" s="1042"/>
      <c r="BG292" s="1042"/>
      <c r="BH292" s="1042"/>
      <c r="BI292" s="1044"/>
    </row>
    <row r="293" spans="1:61" ht="19.899999999999999" customHeight="1">
      <c r="A293" s="1026">
        <v>284</v>
      </c>
      <c r="B293" s="285" t="s">
        <v>3434</v>
      </c>
      <c r="C293" s="286" t="s">
        <v>9</v>
      </c>
      <c r="D293" s="287" t="s">
        <v>1415</v>
      </c>
      <c r="E293" s="287" t="s">
        <v>2915</v>
      </c>
      <c r="F293" s="307" t="s">
        <v>1421</v>
      </c>
      <c r="G293" s="289" t="s">
        <v>1127</v>
      </c>
      <c r="H293" s="308" t="s">
        <v>1127</v>
      </c>
      <c r="I293" s="290">
        <v>42011901</v>
      </c>
      <c r="J293" s="291" t="s">
        <v>94</v>
      </c>
      <c r="K293" s="308"/>
      <c r="L293" s="292" t="s">
        <v>95</v>
      </c>
      <c r="M293" s="292" t="s">
        <v>95</v>
      </c>
      <c r="N293" s="293"/>
      <c r="O293" s="292" t="s">
        <v>95</v>
      </c>
      <c r="P293" s="292" t="s">
        <v>95</v>
      </c>
      <c r="Q293" s="320"/>
      <c r="R293" s="295" t="s">
        <v>368</v>
      </c>
      <c r="S293" s="296">
        <v>41007</v>
      </c>
      <c r="T293" s="297">
        <f t="shared" si="118"/>
        <v>85</v>
      </c>
      <c r="U293" s="298">
        <f t="shared" si="119"/>
        <v>83.738900000000001</v>
      </c>
      <c r="V293" s="298">
        <f t="shared" si="120"/>
        <v>2.6800999999999999</v>
      </c>
      <c r="W293" s="299">
        <f t="shared" si="121"/>
        <v>5360.2</v>
      </c>
      <c r="X293" s="300">
        <f t="shared" si="122"/>
        <v>31</v>
      </c>
      <c r="Y293" s="681">
        <v>5</v>
      </c>
      <c r="Z293" s="302">
        <v>843</v>
      </c>
      <c r="AA293" s="1043">
        <v>5</v>
      </c>
      <c r="AB293" s="1043">
        <v>5</v>
      </c>
      <c r="AC293" s="304">
        <v>0</v>
      </c>
      <c r="AD293" s="1043">
        <v>5</v>
      </c>
      <c r="AE293" s="469">
        <v>5</v>
      </c>
      <c r="AF293" s="1036" t="s">
        <v>5993</v>
      </c>
      <c r="AG293" s="445" t="s">
        <v>4691</v>
      </c>
      <c r="AH293" s="445" t="s">
        <v>4691</v>
      </c>
      <c r="AI293" s="445" t="s">
        <v>4691</v>
      </c>
      <c r="AJ293" s="1037">
        <v>5</v>
      </c>
      <c r="AK293" s="1036" t="s">
        <v>4707</v>
      </c>
      <c r="AL293" s="445" t="s">
        <v>4691</v>
      </c>
      <c r="AM293" s="445" t="s">
        <v>4691</v>
      </c>
      <c r="AN293" s="445" t="s">
        <v>4691</v>
      </c>
      <c r="AO293" s="445" t="s">
        <v>4691</v>
      </c>
      <c r="AP293" s="445" t="s">
        <v>4691</v>
      </c>
      <c r="AQ293" s="445" t="s">
        <v>4691</v>
      </c>
      <c r="AR293" s="445" t="s">
        <v>4691</v>
      </c>
      <c r="AS293" s="445" t="s">
        <v>4691</v>
      </c>
      <c r="AT293" s="445" t="s">
        <v>4691</v>
      </c>
      <c r="AU293" s="445" t="s">
        <v>4691</v>
      </c>
      <c r="AV293" s="307">
        <f t="shared" si="123"/>
        <v>180</v>
      </c>
      <c r="AW293" s="309">
        <f t="shared" si="124"/>
        <v>126</v>
      </c>
      <c r="AX293" s="309">
        <f t="shared" si="125"/>
        <v>75</v>
      </c>
      <c r="AY293" s="309">
        <f t="shared" si="126"/>
        <v>45</v>
      </c>
      <c r="AZ293" s="1042" t="s">
        <v>7776</v>
      </c>
      <c r="BA293" s="1042"/>
      <c r="BB293" s="1042"/>
      <c r="BC293" s="1042"/>
      <c r="BD293" s="1042"/>
      <c r="BE293" s="1042"/>
      <c r="BF293" s="1042"/>
      <c r="BG293" s="1042"/>
      <c r="BH293" s="1042"/>
      <c r="BI293" s="1044"/>
    </row>
    <row r="294" spans="1:61" ht="19.899999999999999" customHeight="1">
      <c r="A294" s="1026">
        <v>285</v>
      </c>
      <c r="B294" s="285" t="s">
        <v>3435</v>
      </c>
      <c r="C294" s="286" t="s">
        <v>9</v>
      </c>
      <c r="D294" s="287" t="s">
        <v>1415</v>
      </c>
      <c r="E294" s="287" t="s">
        <v>363</v>
      </c>
      <c r="F294" s="329" t="s">
        <v>1292</v>
      </c>
      <c r="G294" s="289" t="s">
        <v>873</v>
      </c>
      <c r="H294" s="340" t="s">
        <v>2128</v>
      </c>
      <c r="I294" s="290">
        <v>42019801</v>
      </c>
      <c r="J294" s="291" t="s">
        <v>94</v>
      </c>
      <c r="K294" s="340"/>
      <c r="L294" s="292" t="s">
        <v>95</v>
      </c>
      <c r="M294" s="292" t="s">
        <v>95</v>
      </c>
      <c r="N294" s="293"/>
      <c r="O294" s="292" t="s">
        <v>95</v>
      </c>
      <c r="P294" s="292" t="s">
        <v>95</v>
      </c>
      <c r="Q294" s="320"/>
      <c r="R294" s="295" t="s">
        <v>222</v>
      </c>
      <c r="S294" s="296">
        <v>42273</v>
      </c>
      <c r="T294" s="297">
        <f t="shared" si="118"/>
        <v>25</v>
      </c>
      <c r="U294" s="298">
        <f t="shared" si="119"/>
        <v>228.13200000000001</v>
      </c>
      <c r="V294" s="298">
        <f t="shared" si="120"/>
        <v>5.9173999999999998</v>
      </c>
      <c r="W294" s="299">
        <f t="shared" si="121"/>
        <v>5917.4</v>
      </c>
      <c r="X294" s="300">
        <f t="shared" si="122"/>
        <v>39</v>
      </c>
      <c r="Y294" s="681">
        <v>10</v>
      </c>
      <c r="Z294" s="302">
        <v>1399</v>
      </c>
      <c r="AA294" s="1043">
        <v>10</v>
      </c>
      <c r="AB294" s="1043">
        <v>10</v>
      </c>
      <c r="AC294" s="304">
        <v>0</v>
      </c>
      <c r="AD294" s="1043">
        <v>10</v>
      </c>
      <c r="AE294" s="469">
        <v>10</v>
      </c>
      <c r="AF294" s="1036" t="s">
        <v>7777</v>
      </c>
      <c r="AG294" s="445" t="s">
        <v>4691</v>
      </c>
      <c r="AH294" s="445" t="s">
        <v>4691</v>
      </c>
      <c r="AI294" s="445" t="s">
        <v>4691</v>
      </c>
      <c r="AJ294" s="1037">
        <v>10</v>
      </c>
      <c r="AK294" s="1036" t="s">
        <v>5901</v>
      </c>
      <c r="AL294" s="445" t="s">
        <v>4691</v>
      </c>
      <c r="AM294" s="445" t="s">
        <v>4691</v>
      </c>
      <c r="AN294" s="445" t="s">
        <v>4691</v>
      </c>
      <c r="AO294" s="445" t="s">
        <v>4691</v>
      </c>
      <c r="AP294" s="445" t="s">
        <v>4691</v>
      </c>
      <c r="AQ294" s="445" t="s">
        <v>4691</v>
      </c>
      <c r="AR294" s="445">
        <v>1</v>
      </c>
      <c r="AS294" s="445">
        <v>10</v>
      </c>
      <c r="AT294" s="445" t="s">
        <v>4691</v>
      </c>
      <c r="AU294" s="445" t="s">
        <v>4691</v>
      </c>
      <c r="AV294" s="307">
        <f t="shared" si="123"/>
        <v>360</v>
      </c>
      <c r="AW294" s="309">
        <f t="shared" si="124"/>
        <v>252</v>
      </c>
      <c r="AX294" s="309">
        <f t="shared" si="125"/>
        <v>150</v>
      </c>
      <c r="AY294" s="309">
        <f t="shared" si="126"/>
        <v>90</v>
      </c>
      <c r="AZ294" s="1042" t="s">
        <v>7778</v>
      </c>
      <c r="BA294" s="1042"/>
      <c r="BB294" s="1042"/>
      <c r="BC294" s="1042"/>
      <c r="BD294" s="1042"/>
      <c r="BE294" s="1042"/>
      <c r="BF294" s="1042"/>
      <c r="BG294" s="1042"/>
      <c r="BH294" s="1042"/>
      <c r="BI294" s="1044"/>
    </row>
    <row r="295" spans="1:61" ht="19.899999999999999" customHeight="1">
      <c r="A295" s="1026">
        <v>286</v>
      </c>
      <c r="B295" s="285" t="s">
        <v>3436</v>
      </c>
      <c r="C295" s="286" t="s">
        <v>9</v>
      </c>
      <c r="D295" s="287" t="s">
        <v>1415</v>
      </c>
      <c r="E295" s="287" t="s">
        <v>363</v>
      </c>
      <c r="F295" s="339" t="s">
        <v>2194</v>
      </c>
      <c r="G295" s="289" t="s">
        <v>2081</v>
      </c>
      <c r="H295" s="340" t="s">
        <v>2081</v>
      </c>
      <c r="I295" s="290">
        <v>42019011</v>
      </c>
      <c r="J295" s="291" t="s">
        <v>94</v>
      </c>
      <c r="K295" s="340"/>
      <c r="L295" s="292" t="s">
        <v>95</v>
      </c>
      <c r="M295" s="293"/>
      <c r="N295" s="292" t="s">
        <v>95</v>
      </c>
      <c r="O295" s="292" t="s">
        <v>95</v>
      </c>
      <c r="P295" s="292" t="s">
        <v>95</v>
      </c>
      <c r="Q295" s="320"/>
      <c r="R295" s="295" t="s">
        <v>482</v>
      </c>
      <c r="S295" s="296">
        <v>42396</v>
      </c>
      <c r="T295" s="297">
        <f t="shared" si="118"/>
        <v>48</v>
      </c>
      <c r="U295" s="298">
        <f t="shared" si="119"/>
        <v>172.26079999999999</v>
      </c>
      <c r="V295" s="298">
        <f t="shared" si="120"/>
        <v>5.4942000000000002</v>
      </c>
      <c r="W295" s="299">
        <f t="shared" si="121"/>
        <v>6104.666666666667</v>
      </c>
      <c r="X295" s="300">
        <f t="shared" si="122"/>
        <v>31</v>
      </c>
      <c r="Y295" s="681">
        <v>9</v>
      </c>
      <c r="Z295" s="302">
        <v>1968</v>
      </c>
      <c r="AA295" s="1043">
        <v>9</v>
      </c>
      <c r="AB295" s="304">
        <v>0</v>
      </c>
      <c r="AC295" s="1043">
        <v>9</v>
      </c>
      <c r="AD295" s="1043">
        <v>9</v>
      </c>
      <c r="AE295" s="469">
        <v>9</v>
      </c>
      <c r="AF295" s="1036" t="s">
        <v>5996</v>
      </c>
      <c r="AG295" s="445" t="s">
        <v>4691</v>
      </c>
      <c r="AH295" s="445" t="s">
        <v>4691</v>
      </c>
      <c r="AI295" s="445" t="s">
        <v>4691</v>
      </c>
      <c r="AJ295" s="1037">
        <v>9</v>
      </c>
      <c r="AK295" s="1036" t="s">
        <v>4710</v>
      </c>
      <c r="AL295" s="445" t="s">
        <v>4691</v>
      </c>
      <c r="AM295" s="445" t="s">
        <v>4691</v>
      </c>
      <c r="AN295" s="445" t="s">
        <v>4691</v>
      </c>
      <c r="AO295" s="445" t="s">
        <v>4691</v>
      </c>
      <c r="AP295" s="445" t="s">
        <v>4691</v>
      </c>
      <c r="AQ295" s="445" t="s">
        <v>4691</v>
      </c>
      <c r="AR295" s="445" t="s">
        <v>4691</v>
      </c>
      <c r="AS295" s="445" t="s">
        <v>4691</v>
      </c>
      <c r="AT295" s="445" t="s">
        <v>4691</v>
      </c>
      <c r="AU295" s="445" t="s">
        <v>4691</v>
      </c>
      <c r="AV295" s="307">
        <f t="shared" si="123"/>
        <v>324</v>
      </c>
      <c r="AW295" s="309">
        <f t="shared" si="124"/>
        <v>226.79999999999998</v>
      </c>
      <c r="AX295" s="309">
        <f t="shared" si="125"/>
        <v>135</v>
      </c>
      <c r="AY295" s="309">
        <f t="shared" si="126"/>
        <v>81</v>
      </c>
      <c r="AZ295" s="1042" t="s">
        <v>7779</v>
      </c>
      <c r="BA295" s="1042"/>
      <c r="BB295" s="1042"/>
      <c r="BC295" s="1042"/>
      <c r="BD295" s="1042"/>
      <c r="BE295" s="1042"/>
      <c r="BF295" s="1042"/>
      <c r="BG295" s="1042"/>
      <c r="BH295" s="1042"/>
      <c r="BI295" s="1044"/>
    </row>
    <row r="296" spans="1:61" s="652" customFormat="1" ht="19.899999999999999" customHeight="1">
      <c r="A296" s="1026">
        <v>287</v>
      </c>
      <c r="B296" s="285" t="s">
        <v>3437</v>
      </c>
      <c r="C296" s="595" t="s">
        <v>9</v>
      </c>
      <c r="D296" s="528" t="s">
        <v>2803</v>
      </c>
      <c r="E296" s="287" t="s">
        <v>374</v>
      </c>
      <c r="F296" s="329" t="s">
        <v>1292</v>
      </c>
      <c r="G296" s="289" t="s">
        <v>2804</v>
      </c>
      <c r="H296" s="340" t="s">
        <v>875</v>
      </c>
      <c r="I296" s="290">
        <v>42019101</v>
      </c>
      <c r="J296" s="291" t="s">
        <v>94</v>
      </c>
      <c r="K296" s="340"/>
      <c r="L296" s="292" t="s">
        <v>95</v>
      </c>
      <c r="M296" s="293"/>
      <c r="N296" s="292" t="s">
        <v>95</v>
      </c>
      <c r="O296" s="292" t="s">
        <v>95</v>
      </c>
      <c r="P296" s="292" t="s">
        <v>95</v>
      </c>
      <c r="Q296" s="532"/>
      <c r="R296" s="295" t="s">
        <v>199</v>
      </c>
      <c r="S296" s="296">
        <v>42247</v>
      </c>
      <c r="T296" s="297">
        <f t="shared" si="118"/>
        <v>89</v>
      </c>
      <c r="U296" s="298">
        <f t="shared" si="119"/>
        <v>75.6374</v>
      </c>
      <c r="V296" s="298">
        <f t="shared" si="120"/>
        <v>2.4135</v>
      </c>
      <c r="W296" s="299">
        <f t="shared" si="121"/>
        <v>4022.5</v>
      </c>
      <c r="X296" s="300">
        <f t="shared" si="122"/>
        <v>31</v>
      </c>
      <c r="Y296" s="681">
        <v>6</v>
      </c>
      <c r="Z296" s="681">
        <v>703</v>
      </c>
      <c r="AA296" s="1043">
        <v>6</v>
      </c>
      <c r="AB296" s="304">
        <v>0</v>
      </c>
      <c r="AC296" s="1043">
        <v>6</v>
      </c>
      <c r="AD296" s="1043">
        <v>6</v>
      </c>
      <c r="AE296" s="469">
        <v>6</v>
      </c>
      <c r="AF296" s="1036" t="s">
        <v>5994</v>
      </c>
      <c r="AG296" s="445" t="s">
        <v>4691</v>
      </c>
      <c r="AH296" s="445" t="s">
        <v>4691</v>
      </c>
      <c r="AI296" s="445" t="s">
        <v>4691</v>
      </c>
      <c r="AJ296" s="1037">
        <v>6</v>
      </c>
      <c r="AK296" s="1036" t="s">
        <v>4694</v>
      </c>
      <c r="AL296" s="445" t="s">
        <v>4691</v>
      </c>
      <c r="AM296" s="445" t="s">
        <v>4691</v>
      </c>
      <c r="AN296" s="445" t="s">
        <v>4691</v>
      </c>
      <c r="AO296" s="445" t="s">
        <v>4691</v>
      </c>
      <c r="AP296" s="445" t="s">
        <v>4691</v>
      </c>
      <c r="AQ296" s="445" t="s">
        <v>4691</v>
      </c>
      <c r="AR296" s="445" t="s">
        <v>4691</v>
      </c>
      <c r="AS296" s="445" t="s">
        <v>4691</v>
      </c>
      <c r="AT296" s="445" t="s">
        <v>4691</v>
      </c>
      <c r="AU296" s="445" t="s">
        <v>4691</v>
      </c>
      <c r="AV296" s="307">
        <f t="shared" si="123"/>
        <v>216</v>
      </c>
      <c r="AW296" s="309">
        <f t="shared" si="124"/>
        <v>151.19999999999999</v>
      </c>
      <c r="AX296" s="309">
        <f t="shared" si="125"/>
        <v>90</v>
      </c>
      <c r="AY296" s="309">
        <f t="shared" si="126"/>
        <v>53.999999999999993</v>
      </c>
      <c r="AZ296" s="1042" t="s">
        <v>7780</v>
      </c>
      <c r="BA296" s="1042"/>
      <c r="BB296" s="1042"/>
      <c r="BC296" s="1042"/>
      <c r="BD296" s="1042"/>
      <c r="BE296" s="1042"/>
      <c r="BF296" s="1042"/>
      <c r="BG296" s="1042"/>
      <c r="BH296" s="1042"/>
      <c r="BI296" s="1044"/>
    </row>
    <row r="297" spans="1:61" s="652" customFormat="1" ht="19.899999999999999" customHeight="1">
      <c r="A297" s="1026">
        <v>288</v>
      </c>
      <c r="B297" s="285" t="s">
        <v>3438</v>
      </c>
      <c r="C297" s="595" t="s">
        <v>9</v>
      </c>
      <c r="D297" s="528" t="s">
        <v>1415</v>
      </c>
      <c r="E297" s="287" t="s">
        <v>2307</v>
      </c>
      <c r="F297" s="682" t="s">
        <v>3067</v>
      </c>
      <c r="G297" s="289" t="s">
        <v>3085</v>
      </c>
      <c r="H297" s="340" t="s">
        <v>3076</v>
      </c>
      <c r="I297" s="290">
        <v>42019091</v>
      </c>
      <c r="J297" s="291" t="s">
        <v>94</v>
      </c>
      <c r="K297" s="340"/>
      <c r="L297" s="292" t="s">
        <v>95</v>
      </c>
      <c r="M297" s="292" t="s">
        <v>95</v>
      </c>
      <c r="N297" s="293"/>
      <c r="O297" s="292" t="s">
        <v>95</v>
      </c>
      <c r="P297" s="292" t="s">
        <v>95</v>
      </c>
      <c r="Q297" s="320"/>
      <c r="R297" s="295" t="s">
        <v>361</v>
      </c>
      <c r="S297" s="296">
        <v>42631</v>
      </c>
      <c r="T297" s="297">
        <f t="shared" si="118"/>
        <v>19</v>
      </c>
      <c r="U297" s="298">
        <f t="shared" si="119"/>
        <v>296.29660000000001</v>
      </c>
      <c r="V297" s="298">
        <f t="shared" si="120"/>
        <v>6.6891999999999996</v>
      </c>
      <c r="W297" s="299">
        <f t="shared" si="121"/>
        <v>5574.333333333333</v>
      </c>
      <c r="X297" s="300">
        <f t="shared" si="122"/>
        <v>44</v>
      </c>
      <c r="Y297" s="681">
        <v>12</v>
      </c>
      <c r="Z297" s="681">
        <v>1917</v>
      </c>
      <c r="AA297" s="1043">
        <v>12</v>
      </c>
      <c r="AB297" s="1043">
        <v>12</v>
      </c>
      <c r="AC297" s="304">
        <v>0</v>
      </c>
      <c r="AD297" s="1043">
        <v>12</v>
      </c>
      <c r="AE297" s="469">
        <v>12</v>
      </c>
      <c r="AF297" s="1036" t="s">
        <v>7409</v>
      </c>
      <c r="AG297" s="445" t="s">
        <v>4691</v>
      </c>
      <c r="AH297" s="445" t="s">
        <v>4691</v>
      </c>
      <c r="AI297" s="445" t="s">
        <v>4691</v>
      </c>
      <c r="AJ297" s="1037">
        <v>10</v>
      </c>
      <c r="AK297" s="1036" t="s">
        <v>4773</v>
      </c>
      <c r="AL297" s="445" t="s">
        <v>4691</v>
      </c>
      <c r="AM297" s="445" t="s">
        <v>4691</v>
      </c>
      <c r="AN297" s="445" t="s">
        <v>4691</v>
      </c>
      <c r="AO297" s="445" t="s">
        <v>4691</v>
      </c>
      <c r="AP297" s="445" t="s">
        <v>4691</v>
      </c>
      <c r="AQ297" s="445" t="s">
        <v>4691</v>
      </c>
      <c r="AR297" s="445" t="s">
        <v>4691</v>
      </c>
      <c r="AS297" s="445" t="s">
        <v>4691</v>
      </c>
      <c r="AT297" s="445" t="s">
        <v>4691</v>
      </c>
      <c r="AU297" s="445" t="s">
        <v>4691</v>
      </c>
      <c r="AV297" s="307">
        <f t="shared" si="123"/>
        <v>432</v>
      </c>
      <c r="AW297" s="309">
        <f t="shared" si="124"/>
        <v>302.39999999999998</v>
      </c>
      <c r="AX297" s="309">
        <f t="shared" si="125"/>
        <v>180</v>
      </c>
      <c r="AY297" s="309">
        <f t="shared" si="126"/>
        <v>107.99999999999999</v>
      </c>
      <c r="AZ297" s="1042" t="s">
        <v>7781</v>
      </c>
      <c r="BA297" s="1042"/>
      <c r="BB297" s="1042"/>
      <c r="BC297" s="1042"/>
      <c r="BD297" s="1042"/>
      <c r="BE297" s="1042"/>
      <c r="BF297" s="1042"/>
      <c r="BG297" s="1042"/>
      <c r="BH297" s="1042"/>
      <c r="BI297" s="1044"/>
    </row>
    <row r="298" spans="1:61" ht="19.899999999999999" customHeight="1">
      <c r="A298" s="1026">
        <v>289</v>
      </c>
      <c r="B298" s="285" t="s">
        <v>5454</v>
      </c>
      <c r="C298" s="286" t="s">
        <v>9</v>
      </c>
      <c r="D298" s="287" t="s">
        <v>1415</v>
      </c>
      <c r="E298" s="287" t="s">
        <v>2916</v>
      </c>
      <c r="F298" s="357" t="s">
        <v>735</v>
      </c>
      <c r="G298" s="289" t="s">
        <v>1046</v>
      </c>
      <c r="H298" s="340" t="s">
        <v>2000</v>
      </c>
      <c r="I298" s="290">
        <v>42172901</v>
      </c>
      <c r="J298" s="291" t="s">
        <v>94</v>
      </c>
      <c r="K298" s="340"/>
      <c r="L298" s="292" t="s">
        <v>95</v>
      </c>
      <c r="M298" s="292" t="s">
        <v>95</v>
      </c>
      <c r="N298" s="293"/>
      <c r="O298" s="292" t="s">
        <v>95</v>
      </c>
      <c r="P298" s="292" t="s">
        <v>95</v>
      </c>
      <c r="Q298" s="1000" t="s">
        <v>7267</v>
      </c>
      <c r="R298" s="620" t="s">
        <v>147</v>
      </c>
      <c r="S298" s="296">
        <v>41682</v>
      </c>
      <c r="T298" s="297" t="s">
        <v>6531</v>
      </c>
      <c r="U298" s="297" t="s">
        <v>6531</v>
      </c>
      <c r="V298" s="297" t="s">
        <v>6531</v>
      </c>
      <c r="W298" s="297" t="s">
        <v>6531</v>
      </c>
      <c r="X298" s="297" t="s">
        <v>6531</v>
      </c>
      <c r="Y298" s="324">
        <v>6</v>
      </c>
      <c r="Z298" s="315">
        <v>1099</v>
      </c>
      <c r="AA298" s="1043">
        <v>6</v>
      </c>
      <c r="AB298" s="1043">
        <v>6</v>
      </c>
      <c r="AC298" s="304">
        <v>0</v>
      </c>
      <c r="AD298" s="1043">
        <v>6</v>
      </c>
      <c r="AE298" s="469">
        <v>6</v>
      </c>
      <c r="AF298" s="1036" t="s">
        <v>5994</v>
      </c>
      <c r="AG298" s="445" t="s">
        <v>4691</v>
      </c>
      <c r="AH298" s="445" t="s">
        <v>4691</v>
      </c>
      <c r="AI298" s="445" t="s">
        <v>4691</v>
      </c>
      <c r="AJ298" s="1037">
        <v>4</v>
      </c>
      <c r="AK298" s="1036" t="s">
        <v>4774</v>
      </c>
      <c r="AL298" s="445" t="s">
        <v>4691</v>
      </c>
      <c r="AM298" s="445" t="s">
        <v>4691</v>
      </c>
      <c r="AN298" s="445" t="s">
        <v>4691</v>
      </c>
      <c r="AO298" s="445" t="s">
        <v>4691</v>
      </c>
      <c r="AP298" s="445" t="s">
        <v>4691</v>
      </c>
      <c r="AQ298" s="445" t="s">
        <v>4691</v>
      </c>
      <c r="AR298" s="445" t="s">
        <v>4691</v>
      </c>
      <c r="AS298" s="445" t="s">
        <v>4691</v>
      </c>
      <c r="AT298" s="445" t="s">
        <v>4691</v>
      </c>
      <c r="AU298" s="445" t="s">
        <v>4691</v>
      </c>
      <c r="AV298" s="307">
        <f t="shared" si="123"/>
        <v>216</v>
      </c>
      <c r="AW298" s="309">
        <f t="shared" si="124"/>
        <v>151.19999999999999</v>
      </c>
      <c r="AX298" s="309">
        <f t="shared" si="125"/>
        <v>90</v>
      </c>
      <c r="AY298" s="309">
        <f t="shared" si="126"/>
        <v>53.999999999999993</v>
      </c>
      <c r="AZ298" s="1042" t="s">
        <v>7782</v>
      </c>
      <c r="BA298" s="1042"/>
      <c r="BB298" s="1042"/>
      <c r="BC298" s="1042"/>
      <c r="BD298" s="1042"/>
      <c r="BE298" s="1042"/>
      <c r="BF298" s="1042"/>
      <c r="BG298" s="1042"/>
      <c r="BH298" s="1042"/>
      <c r="BI298" s="1044"/>
    </row>
    <row r="299" spans="1:61" s="652" customFormat="1" ht="19.899999999999999" customHeight="1">
      <c r="A299" s="1026">
        <v>290</v>
      </c>
      <c r="B299" s="285" t="s">
        <v>4621</v>
      </c>
      <c r="C299" s="484" t="s">
        <v>3223</v>
      </c>
      <c r="D299" s="484" t="s">
        <v>1415</v>
      </c>
      <c r="E299" s="484" t="s">
        <v>4622</v>
      </c>
      <c r="F299" s="484" t="s">
        <v>4623</v>
      </c>
      <c r="G299" s="317" t="s">
        <v>4624</v>
      </c>
      <c r="H299" s="340" t="s">
        <v>4668</v>
      </c>
      <c r="I299" s="492">
        <v>42019271</v>
      </c>
      <c r="J299" s="362" t="s">
        <v>94</v>
      </c>
      <c r="K299" s="340"/>
      <c r="L299" s="292" t="s">
        <v>95</v>
      </c>
      <c r="M299" s="293"/>
      <c r="N299" s="292" t="s">
        <v>95</v>
      </c>
      <c r="O299" s="292" t="s">
        <v>95</v>
      </c>
      <c r="P299" s="292" t="s">
        <v>95</v>
      </c>
      <c r="Q299" s="532"/>
      <c r="R299" s="295" t="s">
        <v>199</v>
      </c>
      <c r="S299" s="296">
        <v>42752</v>
      </c>
      <c r="T299" s="297">
        <f t="shared" ref="T299:T312" si="127">VLOOKUP(I299,单月票房,2,0)</f>
        <v>61</v>
      </c>
      <c r="U299" s="298">
        <f t="shared" ref="U299:U312" si="128">VLOOKUP(I299,单月票房,3,0)</f>
        <v>142.43770000000001</v>
      </c>
      <c r="V299" s="298">
        <f t="shared" ref="V299:V312" si="129">VLOOKUP(I299,单月票房,4,0)</f>
        <v>4.5586000000000002</v>
      </c>
      <c r="W299" s="299">
        <f t="shared" ref="W299:W312" si="130">(V299*10000)/Y299</f>
        <v>6512.2857142857147</v>
      </c>
      <c r="X299" s="300">
        <f t="shared" ref="X299:X312" si="131">VLOOKUP(I299,单月票房,5,0)</f>
        <v>31</v>
      </c>
      <c r="Y299" s="681">
        <v>7</v>
      </c>
      <c r="Z299" s="681">
        <v>1007</v>
      </c>
      <c r="AA299" s="1043">
        <v>7</v>
      </c>
      <c r="AB299" s="304">
        <v>0</v>
      </c>
      <c r="AC299" s="1043">
        <v>7</v>
      </c>
      <c r="AD299" s="1043">
        <v>7</v>
      </c>
      <c r="AE299" s="469">
        <v>7</v>
      </c>
      <c r="AF299" s="1036" t="s">
        <v>5989</v>
      </c>
      <c r="AG299" s="445" t="s">
        <v>4691</v>
      </c>
      <c r="AH299" s="445" t="s">
        <v>4691</v>
      </c>
      <c r="AI299" s="445" t="s">
        <v>4691</v>
      </c>
      <c r="AJ299" s="1037">
        <v>7</v>
      </c>
      <c r="AK299" s="1036" t="s">
        <v>4703</v>
      </c>
      <c r="AL299" s="445" t="s">
        <v>4691</v>
      </c>
      <c r="AM299" s="445" t="s">
        <v>4691</v>
      </c>
      <c r="AN299" s="445" t="s">
        <v>4691</v>
      </c>
      <c r="AO299" s="445" t="s">
        <v>4691</v>
      </c>
      <c r="AP299" s="445" t="s">
        <v>4691</v>
      </c>
      <c r="AQ299" s="445" t="s">
        <v>4691</v>
      </c>
      <c r="AR299" s="445" t="s">
        <v>4691</v>
      </c>
      <c r="AS299" s="445" t="s">
        <v>4691</v>
      </c>
      <c r="AT299" s="445" t="s">
        <v>4691</v>
      </c>
      <c r="AU299" s="445" t="s">
        <v>4691</v>
      </c>
      <c r="AV299" s="307">
        <f t="shared" si="123"/>
        <v>252</v>
      </c>
      <c r="AW299" s="309">
        <f t="shared" si="124"/>
        <v>176.39999999999998</v>
      </c>
      <c r="AX299" s="309">
        <f t="shared" si="125"/>
        <v>105</v>
      </c>
      <c r="AY299" s="309">
        <f t="shared" si="126"/>
        <v>63</v>
      </c>
      <c r="AZ299" s="1042" t="s">
        <v>7783</v>
      </c>
      <c r="BA299" s="1042"/>
      <c r="BB299" s="1042"/>
      <c r="BC299" s="1042"/>
      <c r="BD299" s="1042"/>
      <c r="BE299" s="1042"/>
      <c r="BF299" s="1042"/>
      <c r="BG299" s="1042"/>
      <c r="BH299" s="1042"/>
      <c r="BI299" s="1044"/>
    </row>
    <row r="300" spans="1:61" s="394" customFormat="1" ht="19.5" customHeight="1">
      <c r="A300" s="1026">
        <v>291</v>
      </c>
      <c r="B300" s="375" t="s">
        <v>5543</v>
      </c>
      <c r="C300" s="376" t="s">
        <v>9</v>
      </c>
      <c r="D300" s="376" t="s">
        <v>2259</v>
      </c>
      <c r="E300" s="377" t="s">
        <v>365</v>
      </c>
      <c r="F300" s="395" t="s">
        <v>5544</v>
      </c>
      <c r="G300" s="378" t="s">
        <v>4918</v>
      </c>
      <c r="H300" s="379" t="s">
        <v>5605</v>
      </c>
      <c r="I300" s="380">
        <v>42019291</v>
      </c>
      <c r="J300" s="487" t="s">
        <v>94</v>
      </c>
      <c r="K300" s="381"/>
      <c r="L300" s="382" t="s">
        <v>95</v>
      </c>
      <c r="M300" s="292" t="s">
        <v>95</v>
      </c>
      <c r="N300" s="382"/>
      <c r="O300" s="382" t="s">
        <v>95</v>
      </c>
      <c r="P300" s="383" t="s">
        <v>565</v>
      </c>
      <c r="Q300" s="384"/>
      <c r="R300" s="295" t="s">
        <v>294</v>
      </c>
      <c r="S300" s="296">
        <v>42760</v>
      </c>
      <c r="T300" s="297">
        <f t="shared" si="127"/>
        <v>87</v>
      </c>
      <c r="U300" s="298">
        <f t="shared" si="128"/>
        <v>78.971000000000004</v>
      </c>
      <c r="V300" s="298">
        <f t="shared" si="129"/>
        <v>2.5846</v>
      </c>
      <c r="W300" s="299">
        <f t="shared" si="130"/>
        <v>4307.666666666667</v>
      </c>
      <c r="X300" s="300">
        <f t="shared" si="131"/>
        <v>31</v>
      </c>
      <c r="Y300" s="385">
        <v>6</v>
      </c>
      <c r="Z300" s="386">
        <v>600</v>
      </c>
      <c r="AA300" s="1043">
        <v>6</v>
      </c>
      <c r="AB300" s="1043">
        <v>6</v>
      </c>
      <c r="AC300" s="304">
        <v>0</v>
      </c>
      <c r="AD300" s="1043">
        <v>6</v>
      </c>
      <c r="AE300" s="469">
        <v>6</v>
      </c>
      <c r="AF300" s="1036" t="s">
        <v>7521</v>
      </c>
      <c r="AG300" s="445"/>
      <c r="AH300" s="445"/>
      <c r="AI300" s="445"/>
      <c r="AJ300" s="1037"/>
      <c r="AK300" s="1036" t="s">
        <v>4694</v>
      </c>
      <c r="AL300" s="445"/>
      <c r="AM300" s="445"/>
      <c r="AN300" s="445"/>
      <c r="AO300" s="445"/>
      <c r="AP300" s="445"/>
      <c r="AQ300" s="445"/>
      <c r="AR300" s="445"/>
      <c r="AS300" s="445"/>
      <c r="AT300" s="445"/>
      <c r="AU300" s="445"/>
      <c r="AV300" s="307">
        <f t="shared" si="123"/>
        <v>216</v>
      </c>
      <c r="AW300" s="309">
        <f t="shared" si="124"/>
        <v>151.19999999999999</v>
      </c>
      <c r="AX300" s="309">
        <f t="shared" si="125"/>
        <v>90</v>
      </c>
      <c r="AY300" s="309">
        <f t="shared" si="126"/>
        <v>53.999999999999993</v>
      </c>
      <c r="AZ300" s="1042" t="s">
        <v>7784</v>
      </c>
      <c r="BA300" s="1042"/>
      <c r="BB300" s="1042"/>
      <c r="BC300" s="1042"/>
      <c r="BD300" s="1042"/>
      <c r="BE300" s="1042"/>
      <c r="BF300" s="1042"/>
      <c r="BG300" s="1042"/>
      <c r="BH300" s="1042"/>
      <c r="BI300" s="1044"/>
    </row>
    <row r="301" spans="1:61" s="394" customFormat="1" ht="19.5" customHeight="1">
      <c r="A301" s="1026">
        <v>292</v>
      </c>
      <c r="B301" s="375" t="s">
        <v>5545</v>
      </c>
      <c r="C301" s="376" t="s">
        <v>9</v>
      </c>
      <c r="D301" s="376" t="s">
        <v>2259</v>
      </c>
      <c r="E301" s="377" t="s">
        <v>363</v>
      </c>
      <c r="F301" s="395" t="s">
        <v>5546</v>
      </c>
      <c r="G301" s="378" t="s">
        <v>4926</v>
      </c>
      <c r="H301" s="379" t="s">
        <v>5606</v>
      </c>
      <c r="I301" s="380">
        <v>42019261</v>
      </c>
      <c r="J301" s="487" t="s">
        <v>94</v>
      </c>
      <c r="K301" s="381"/>
      <c r="L301" s="382" t="s">
        <v>95</v>
      </c>
      <c r="M301" s="382"/>
      <c r="N301" s="292" t="s">
        <v>95</v>
      </c>
      <c r="O301" s="382" t="s">
        <v>95</v>
      </c>
      <c r="P301" s="383" t="s">
        <v>565</v>
      </c>
      <c r="Q301" s="384"/>
      <c r="R301" s="295" t="s">
        <v>450</v>
      </c>
      <c r="S301" s="296">
        <v>42755</v>
      </c>
      <c r="T301" s="297">
        <f t="shared" si="127"/>
        <v>98</v>
      </c>
      <c r="U301" s="298">
        <f t="shared" si="128"/>
        <v>56.256599999999999</v>
      </c>
      <c r="V301" s="298">
        <f t="shared" si="129"/>
        <v>1.855</v>
      </c>
      <c r="W301" s="299">
        <f t="shared" si="130"/>
        <v>1855</v>
      </c>
      <c r="X301" s="300">
        <f t="shared" si="131"/>
        <v>30</v>
      </c>
      <c r="Y301" s="385">
        <v>10</v>
      </c>
      <c r="Z301" s="386">
        <v>719</v>
      </c>
      <c r="AA301" s="1043">
        <v>10</v>
      </c>
      <c r="AB301" s="304">
        <v>0</v>
      </c>
      <c r="AC301" s="304">
        <v>10</v>
      </c>
      <c r="AD301" s="1043">
        <v>10</v>
      </c>
      <c r="AE301" s="469">
        <v>10</v>
      </c>
      <c r="AF301" s="1036" t="s">
        <v>6107</v>
      </c>
      <c r="AG301" s="445"/>
      <c r="AH301" s="445"/>
      <c r="AI301" s="445"/>
      <c r="AJ301" s="1037"/>
      <c r="AK301" s="1036" t="s">
        <v>4695</v>
      </c>
      <c r="AL301" s="445"/>
      <c r="AM301" s="445"/>
      <c r="AN301" s="445"/>
      <c r="AO301" s="445"/>
      <c r="AP301" s="445"/>
      <c r="AQ301" s="445"/>
      <c r="AR301" s="445"/>
      <c r="AS301" s="445"/>
      <c r="AT301" s="445"/>
      <c r="AU301" s="445"/>
      <c r="AV301" s="307">
        <f t="shared" si="123"/>
        <v>360</v>
      </c>
      <c r="AW301" s="309">
        <f t="shared" si="124"/>
        <v>252</v>
      </c>
      <c r="AX301" s="309">
        <f t="shared" si="125"/>
        <v>150</v>
      </c>
      <c r="AY301" s="309">
        <f t="shared" si="126"/>
        <v>90</v>
      </c>
      <c r="AZ301" s="1042" t="s">
        <v>7785</v>
      </c>
      <c r="BA301" s="1042"/>
      <c r="BB301" s="1042"/>
      <c r="BC301" s="1042"/>
      <c r="BD301" s="1042"/>
      <c r="BE301" s="1042"/>
      <c r="BF301" s="1042"/>
      <c r="BG301" s="1042"/>
      <c r="BH301" s="1042"/>
      <c r="BI301" s="1044"/>
    </row>
    <row r="302" spans="1:61" s="394" customFormat="1" ht="19.5" customHeight="1">
      <c r="A302" s="1026">
        <v>293</v>
      </c>
      <c r="B302" s="375" t="s">
        <v>5547</v>
      </c>
      <c r="C302" s="376" t="s">
        <v>9</v>
      </c>
      <c r="D302" s="376" t="s">
        <v>2259</v>
      </c>
      <c r="E302" s="377" t="s">
        <v>5548</v>
      </c>
      <c r="F302" s="395" t="s">
        <v>5549</v>
      </c>
      <c r="G302" s="378" t="s">
        <v>4923</v>
      </c>
      <c r="H302" s="379" t="s">
        <v>5607</v>
      </c>
      <c r="I302" s="380">
        <v>42019251</v>
      </c>
      <c r="J302" s="487" t="s">
        <v>94</v>
      </c>
      <c r="K302" s="381"/>
      <c r="L302" s="382" t="s">
        <v>95</v>
      </c>
      <c r="M302" s="382"/>
      <c r="N302" s="382"/>
      <c r="O302" s="382" t="s">
        <v>95</v>
      </c>
      <c r="P302" s="383" t="s">
        <v>565</v>
      </c>
      <c r="Q302" s="384"/>
      <c r="R302" s="295" t="s">
        <v>368</v>
      </c>
      <c r="S302" s="296">
        <v>42757</v>
      </c>
      <c r="T302" s="297">
        <f t="shared" si="127"/>
        <v>84</v>
      </c>
      <c r="U302" s="298">
        <f t="shared" si="128"/>
        <v>87.670299999999997</v>
      </c>
      <c r="V302" s="298">
        <f t="shared" si="129"/>
        <v>2.4843000000000002</v>
      </c>
      <c r="W302" s="299">
        <f t="shared" si="130"/>
        <v>2760.3333333333335</v>
      </c>
      <c r="X302" s="300">
        <f t="shared" si="131"/>
        <v>35</v>
      </c>
      <c r="Y302" s="385">
        <v>9</v>
      </c>
      <c r="Z302" s="386">
        <v>1342</v>
      </c>
      <c r="AA302" s="1043">
        <v>9</v>
      </c>
      <c r="AB302" s="304">
        <v>0</v>
      </c>
      <c r="AC302" s="304">
        <v>0</v>
      </c>
      <c r="AD302" s="1043">
        <v>9</v>
      </c>
      <c r="AE302" s="469">
        <v>9</v>
      </c>
      <c r="AF302" s="1036" t="s">
        <v>5996</v>
      </c>
      <c r="AG302" s="445"/>
      <c r="AH302" s="445"/>
      <c r="AI302" s="445"/>
      <c r="AJ302" s="1037"/>
      <c r="AK302" s="1036" t="s">
        <v>4710</v>
      </c>
      <c r="AL302" s="445"/>
      <c r="AM302" s="445"/>
      <c r="AN302" s="445"/>
      <c r="AO302" s="445"/>
      <c r="AP302" s="445"/>
      <c r="AQ302" s="445"/>
      <c r="AR302" s="445"/>
      <c r="AS302" s="445"/>
      <c r="AT302" s="445"/>
      <c r="AU302" s="445"/>
      <c r="AV302" s="307">
        <f t="shared" si="123"/>
        <v>324</v>
      </c>
      <c r="AW302" s="309">
        <f t="shared" si="124"/>
        <v>226.79999999999998</v>
      </c>
      <c r="AX302" s="309">
        <f t="shared" si="125"/>
        <v>135</v>
      </c>
      <c r="AY302" s="309">
        <f t="shared" si="126"/>
        <v>81</v>
      </c>
      <c r="AZ302" s="1042" t="s">
        <v>7786</v>
      </c>
      <c r="BA302" s="1042"/>
      <c r="BB302" s="1042"/>
      <c r="BC302" s="1042"/>
      <c r="BD302" s="1042"/>
      <c r="BE302" s="1042"/>
      <c r="BF302" s="1042"/>
      <c r="BG302" s="1042"/>
      <c r="BH302" s="1042"/>
      <c r="BI302" s="1044"/>
    </row>
    <row r="303" spans="1:61" s="585" customFormat="1" ht="19.899999999999999" customHeight="1">
      <c r="A303" s="1026">
        <v>294</v>
      </c>
      <c r="B303" s="435" t="s">
        <v>6555</v>
      </c>
      <c r="C303" s="1087" t="s">
        <v>9</v>
      </c>
      <c r="D303" s="423" t="s">
        <v>2259</v>
      </c>
      <c r="E303" s="423" t="s">
        <v>363</v>
      </c>
      <c r="F303" s="1088" t="s">
        <v>6539</v>
      </c>
      <c r="G303" s="580" t="s">
        <v>6540</v>
      </c>
      <c r="H303" s="584" t="s">
        <v>6578</v>
      </c>
      <c r="I303" s="435">
        <v>42019321</v>
      </c>
      <c r="J303" s="423" t="s">
        <v>6541</v>
      </c>
      <c r="K303" s="446"/>
      <c r="L303" s="440" t="s">
        <v>95</v>
      </c>
      <c r="M303" s="440"/>
      <c r="N303" s="440"/>
      <c r="O303" s="440" t="s">
        <v>95</v>
      </c>
      <c r="P303" s="440" t="s">
        <v>6542</v>
      </c>
      <c r="Q303" s="581"/>
      <c r="R303" s="295" t="s">
        <v>115</v>
      </c>
      <c r="S303" s="296">
        <v>42905</v>
      </c>
      <c r="T303" s="297">
        <f t="shared" si="127"/>
        <v>93</v>
      </c>
      <c r="U303" s="298">
        <f t="shared" si="128"/>
        <v>63.145000000000003</v>
      </c>
      <c r="V303" s="298">
        <f t="shared" si="129"/>
        <v>2.0655000000000001</v>
      </c>
      <c r="W303" s="299">
        <f t="shared" si="130"/>
        <v>2295</v>
      </c>
      <c r="X303" s="300">
        <f t="shared" si="131"/>
        <v>31</v>
      </c>
      <c r="Y303" s="426">
        <v>9</v>
      </c>
      <c r="Z303" s="582">
        <v>487</v>
      </c>
      <c r="AA303" s="1043">
        <v>9</v>
      </c>
      <c r="AB303" s="304">
        <v>0</v>
      </c>
      <c r="AC303" s="304">
        <v>0</v>
      </c>
      <c r="AD303" s="1043">
        <v>9</v>
      </c>
      <c r="AE303" s="469">
        <v>9</v>
      </c>
      <c r="AF303" s="1036" t="s">
        <v>5996</v>
      </c>
      <c r="AG303" s="445"/>
      <c r="AH303" s="445"/>
      <c r="AI303" s="445"/>
      <c r="AJ303" s="1037"/>
      <c r="AK303" s="1036"/>
      <c r="AL303" s="445"/>
      <c r="AM303" s="445"/>
      <c r="AN303" s="445"/>
      <c r="AO303" s="445"/>
      <c r="AP303" s="445"/>
      <c r="AQ303" s="445"/>
      <c r="AR303" s="445"/>
      <c r="AS303" s="445"/>
      <c r="AT303" s="445"/>
      <c r="AU303" s="445"/>
      <c r="AV303" s="307">
        <f t="shared" si="123"/>
        <v>324</v>
      </c>
      <c r="AW303" s="309">
        <f t="shared" si="124"/>
        <v>226.79999999999998</v>
      </c>
      <c r="AX303" s="309">
        <f t="shared" si="125"/>
        <v>135</v>
      </c>
      <c r="AY303" s="309">
        <f t="shared" si="126"/>
        <v>81</v>
      </c>
      <c r="AZ303" s="1042" t="s">
        <v>7787</v>
      </c>
      <c r="BA303" s="1042"/>
      <c r="BB303" s="1042"/>
      <c r="BC303" s="1042"/>
      <c r="BD303" s="1042"/>
      <c r="BE303" s="1042"/>
      <c r="BF303" s="1042"/>
      <c r="BG303" s="1042"/>
      <c r="BH303" s="1042"/>
      <c r="BI303" s="1044"/>
    </row>
    <row r="304" spans="1:61" s="394" customFormat="1" ht="19.5" customHeight="1">
      <c r="A304" s="1026">
        <v>295</v>
      </c>
      <c r="B304" s="448" t="s">
        <v>6653</v>
      </c>
      <c r="C304" s="449" t="s">
        <v>3223</v>
      </c>
      <c r="D304" s="449" t="s">
        <v>2259</v>
      </c>
      <c r="E304" s="450" t="s">
        <v>6654</v>
      </c>
      <c r="F304" s="399" t="s">
        <v>6655</v>
      </c>
      <c r="G304" s="451" t="s">
        <v>6656</v>
      </c>
      <c r="H304" s="452" t="s">
        <v>6688</v>
      </c>
      <c r="I304" s="453">
        <v>42019431</v>
      </c>
      <c r="J304" s="454" t="s">
        <v>94</v>
      </c>
      <c r="K304" s="455"/>
      <c r="L304" s="456" t="s">
        <v>1280</v>
      </c>
      <c r="M304" s="456"/>
      <c r="N304" s="292" t="s">
        <v>95</v>
      </c>
      <c r="O304" s="456" t="s">
        <v>6657</v>
      </c>
      <c r="P304" s="457" t="s">
        <v>2357</v>
      </c>
      <c r="Q304" s="458"/>
      <c r="R304" s="295" t="s">
        <v>361</v>
      </c>
      <c r="S304" s="296">
        <v>43041</v>
      </c>
      <c r="T304" s="297">
        <f t="shared" si="127"/>
        <v>65</v>
      </c>
      <c r="U304" s="298">
        <f t="shared" si="128"/>
        <v>130.0874</v>
      </c>
      <c r="V304" s="298">
        <f t="shared" si="129"/>
        <v>3.4962</v>
      </c>
      <c r="W304" s="299">
        <f t="shared" si="130"/>
        <v>4370.25</v>
      </c>
      <c r="X304" s="300">
        <f t="shared" si="131"/>
        <v>37</v>
      </c>
      <c r="Y304" s="459">
        <v>8</v>
      </c>
      <c r="Z304" s="460">
        <v>1500</v>
      </c>
      <c r="AA304" s="1043">
        <v>8</v>
      </c>
      <c r="AB304" s="304">
        <v>0</v>
      </c>
      <c r="AC304" s="1043">
        <v>8</v>
      </c>
      <c r="AD304" s="1043">
        <v>8</v>
      </c>
      <c r="AE304" s="469">
        <v>8</v>
      </c>
      <c r="AF304" s="1036" t="s">
        <v>5971</v>
      </c>
      <c r="AG304" s="445"/>
      <c r="AH304" s="445"/>
      <c r="AI304" s="445"/>
      <c r="AJ304" s="1037">
        <v>8</v>
      </c>
      <c r="AK304" s="1036" t="s">
        <v>5995</v>
      </c>
      <c r="AL304" s="445"/>
      <c r="AM304" s="445"/>
      <c r="AN304" s="445"/>
      <c r="AO304" s="445"/>
      <c r="AP304" s="445"/>
      <c r="AQ304" s="445"/>
      <c r="AR304" s="445"/>
      <c r="AS304" s="445"/>
      <c r="AT304" s="445"/>
      <c r="AU304" s="445"/>
      <c r="AV304" s="307">
        <f t="shared" si="123"/>
        <v>288</v>
      </c>
      <c r="AW304" s="309">
        <f t="shared" si="124"/>
        <v>201.59999999999997</v>
      </c>
      <c r="AX304" s="309">
        <f t="shared" si="125"/>
        <v>120</v>
      </c>
      <c r="AY304" s="309">
        <f t="shared" si="126"/>
        <v>72</v>
      </c>
      <c r="AZ304" s="1042" t="s">
        <v>7788</v>
      </c>
      <c r="BA304" s="1042"/>
      <c r="BB304" s="1042"/>
      <c r="BC304" s="1042"/>
      <c r="BD304" s="1042"/>
      <c r="BE304" s="1042"/>
      <c r="BF304" s="1042"/>
      <c r="BG304" s="1042"/>
      <c r="BH304" s="1042"/>
      <c r="BI304" s="1044"/>
    </row>
    <row r="305" spans="1:61" ht="19.899999999999999" customHeight="1">
      <c r="A305" s="1026">
        <v>296</v>
      </c>
      <c r="B305" s="285" t="s">
        <v>3439</v>
      </c>
      <c r="C305" s="286" t="s">
        <v>9</v>
      </c>
      <c r="D305" s="287" t="s">
        <v>1415</v>
      </c>
      <c r="E305" s="287" t="s">
        <v>2916</v>
      </c>
      <c r="F305" s="339" t="s">
        <v>2179</v>
      </c>
      <c r="G305" s="289" t="s">
        <v>1259</v>
      </c>
      <c r="H305" s="340" t="s">
        <v>1259</v>
      </c>
      <c r="I305" s="290">
        <v>42019701</v>
      </c>
      <c r="J305" s="291"/>
      <c r="K305" s="340"/>
      <c r="L305" s="292" t="s">
        <v>95</v>
      </c>
      <c r="M305" s="293"/>
      <c r="N305" s="292" t="s">
        <v>95</v>
      </c>
      <c r="O305" s="292" t="s">
        <v>95</v>
      </c>
      <c r="P305" s="292" t="s">
        <v>95</v>
      </c>
      <c r="Q305" s="320"/>
      <c r="R305" s="295" t="s">
        <v>368</v>
      </c>
      <c r="S305" s="296">
        <v>42328</v>
      </c>
      <c r="T305" s="297">
        <f t="shared" si="127"/>
        <v>82</v>
      </c>
      <c r="U305" s="298">
        <f t="shared" si="128"/>
        <v>99.546700000000001</v>
      </c>
      <c r="V305" s="298">
        <f t="shared" si="129"/>
        <v>2.7860999999999998</v>
      </c>
      <c r="W305" s="299">
        <f t="shared" si="130"/>
        <v>3482.6249999999995</v>
      </c>
      <c r="X305" s="300">
        <f t="shared" si="131"/>
        <v>36</v>
      </c>
      <c r="Y305" s="681">
        <v>8</v>
      </c>
      <c r="Z305" s="302">
        <v>739</v>
      </c>
      <c r="AA305" s="1043">
        <v>8</v>
      </c>
      <c r="AB305" s="304">
        <v>0</v>
      </c>
      <c r="AC305" s="1043">
        <v>8</v>
      </c>
      <c r="AD305" s="1043">
        <v>8</v>
      </c>
      <c r="AE305" s="469">
        <v>8</v>
      </c>
      <c r="AF305" s="1036" t="s">
        <v>5971</v>
      </c>
      <c r="AG305" s="445" t="s">
        <v>4691</v>
      </c>
      <c r="AH305" s="445" t="s">
        <v>4691</v>
      </c>
      <c r="AI305" s="445" t="s">
        <v>4691</v>
      </c>
      <c r="AJ305" s="1037">
        <v>8</v>
      </c>
      <c r="AK305" s="1036" t="s">
        <v>4705</v>
      </c>
      <c r="AL305" s="445" t="s">
        <v>4691</v>
      </c>
      <c r="AM305" s="445" t="s">
        <v>4691</v>
      </c>
      <c r="AN305" s="445" t="s">
        <v>4691</v>
      </c>
      <c r="AO305" s="445" t="s">
        <v>4691</v>
      </c>
      <c r="AP305" s="445" t="s">
        <v>4691</v>
      </c>
      <c r="AQ305" s="445" t="s">
        <v>4691</v>
      </c>
      <c r="AR305" s="445" t="s">
        <v>4691</v>
      </c>
      <c r="AS305" s="445" t="s">
        <v>4691</v>
      </c>
      <c r="AT305" s="445" t="s">
        <v>4691</v>
      </c>
      <c r="AU305" s="445" t="s">
        <v>4691</v>
      </c>
      <c r="AV305" s="307">
        <f t="shared" si="123"/>
        <v>288</v>
      </c>
      <c r="AW305" s="309">
        <f t="shared" si="124"/>
        <v>201.59999999999997</v>
      </c>
      <c r="AX305" s="309">
        <f t="shared" si="125"/>
        <v>120</v>
      </c>
      <c r="AY305" s="309">
        <f t="shared" si="126"/>
        <v>72</v>
      </c>
      <c r="AZ305" s="1042" t="s">
        <v>7789</v>
      </c>
      <c r="BA305" s="1042"/>
      <c r="BB305" s="1042"/>
      <c r="BC305" s="1042"/>
      <c r="BD305" s="1042"/>
      <c r="BE305" s="1042"/>
      <c r="BF305" s="1042"/>
      <c r="BG305" s="1042"/>
      <c r="BH305" s="1042"/>
      <c r="BI305" s="1044"/>
    </row>
    <row r="306" spans="1:61" ht="19.899999999999999" customHeight="1">
      <c r="A306" s="1026">
        <v>297</v>
      </c>
      <c r="B306" s="285" t="s">
        <v>3441</v>
      </c>
      <c r="C306" s="286" t="s">
        <v>9</v>
      </c>
      <c r="D306" s="287" t="s">
        <v>1415</v>
      </c>
      <c r="E306" s="287" t="s">
        <v>365</v>
      </c>
      <c r="F306" s="288" t="s">
        <v>378</v>
      </c>
      <c r="G306" s="289" t="s">
        <v>960</v>
      </c>
      <c r="H306" s="289" t="s">
        <v>379</v>
      </c>
      <c r="I306" s="290">
        <v>42010101</v>
      </c>
      <c r="J306" s="524"/>
      <c r="K306" s="289"/>
      <c r="L306" s="292" t="s">
        <v>95</v>
      </c>
      <c r="M306" s="292" t="s">
        <v>95</v>
      </c>
      <c r="N306" s="293"/>
      <c r="O306" s="292" t="s">
        <v>95</v>
      </c>
      <c r="P306" s="292" t="s">
        <v>95</v>
      </c>
      <c r="Q306" s="320"/>
      <c r="R306" s="295" t="s">
        <v>368</v>
      </c>
      <c r="S306" s="296">
        <v>36504</v>
      </c>
      <c r="T306" s="297">
        <f t="shared" si="127"/>
        <v>81</v>
      </c>
      <c r="U306" s="298">
        <f t="shared" si="128"/>
        <v>101.3008</v>
      </c>
      <c r="V306" s="298">
        <f t="shared" si="129"/>
        <v>3.2845</v>
      </c>
      <c r="W306" s="299">
        <f t="shared" si="130"/>
        <v>5474.166666666667</v>
      </c>
      <c r="X306" s="300">
        <f t="shared" si="131"/>
        <v>31</v>
      </c>
      <c r="Y306" s="301">
        <v>6</v>
      </c>
      <c r="Z306" s="302">
        <v>936</v>
      </c>
      <c r="AA306" s="1043">
        <v>6</v>
      </c>
      <c r="AB306" s="1043">
        <v>6</v>
      </c>
      <c r="AC306" s="304">
        <v>0</v>
      </c>
      <c r="AD306" s="1043">
        <v>6</v>
      </c>
      <c r="AE306" s="469">
        <v>6</v>
      </c>
      <c r="AF306" s="1036" t="s">
        <v>5994</v>
      </c>
      <c r="AG306" s="445" t="s">
        <v>4691</v>
      </c>
      <c r="AH306" s="445" t="s">
        <v>4691</v>
      </c>
      <c r="AI306" s="445" t="s">
        <v>4691</v>
      </c>
      <c r="AJ306" s="1037">
        <v>3</v>
      </c>
      <c r="AK306" s="1036" t="s">
        <v>4751</v>
      </c>
      <c r="AL306" s="445" t="s">
        <v>4691</v>
      </c>
      <c r="AM306" s="445" t="s">
        <v>4691</v>
      </c>
      <c r="AN306" s="445" t="s">
        <v>4691</v>
      </c>
      <c r="AO306" s="445" t="s">
        <v>4691</v>
      </c>
      <c r="AP306" s="445" t="s">
        <v>4691</v>
      </c>
      <c r="AQ306" s="445" t="s">
        <v>4691</v>
      </c>
      <c r="AR306" s="445" t="s">
        <v>4691</v>
      </c>
      <c r="AS306" s="445" t="s">
        <v>4691</v>
      </c>
      <c r="AT306" s="445" t="s">
        <v>4691</v>
      </c>
      <c r="AU306" s="445" t="s">
        <v>4691</v>
      </c>
      <c r="AV306" s="307">
        <f t="shared" si="123"/>
        <v>216</v>
      </c>
      <c r="AW306" s="309">
        <f t="shared" si="124"/>
        <v>151.19999999999999</v>
      </c>
      <c r="AX306" s="309">
        <f t="shared" si="125"/>
        <v>90</v>
      </c>
      <c r="AY306" s="309">
        <f t="shared" si="126"/>
        <v>53.999999999999993</v>
      </c>
      <c r="AZ306" s="1042" t="s">
        <v>7790</v>
      </c>
      <c r="BA306" s="1042" t="s">
        <v>380</v>
      </c>
      <c r="BB306" s="1042" t="s">
        <v>381</v>
      </c>
      <c r="BC306" s="1042" t="s">
        <v>381</v>
      </c>
      <c r="BD306" s="1042" t="s">
        <v>382</v>
      </c>
      <c r="BE306" s="1042"/>
      <c r="BF306" s="1042"/>
      <c r="BG306" s="1042" t="s">
        <v>383</v>
      </c>
      <c r="BH306" s="1042" t="s">
        <v>384</v>
      </c>
      <c r="BI306" s="1044"/>
    </row>
    <row r="307" spans="1:61" ht="19.899999999999999" customHeight="1">
      <c r="A307" s="1026">
        <v>298</v>
      </c>
      <c r="B307" s="285" t="s">
        <v>3442</v>
      </c>
      <c r="C307" s="286" t="s">
        <v>9</v>
      </c>
      <c r="D307" s="287" t="s">
        <v>1415</v>
      </c>
      <c r="E307" s="287" t="s">
        <v>363</v>
      </c>
      <c r="F307" s="288" t="s">
        <v>385</v>
      </c>
      <c r="G307" s="289" t="s">
        <v>386</v>
      </c>
      <c r="H307" s="308" t="s">
        <v>386</v>
      </c>
      <c r="I307" s="290">
        <v>42011001</v>
      </c>
      <c r="J307" s="524"/>
      <c r="K307" s="308"/>
      <c r="L307" s="292" t="s">
        <v>95</v>
      </c>
      <c r="M307" s="292" t="s">
        <v>95</v>
      </c>
      <c r="N307" s="293"/>
      <c r="O307" s="292" t="s">
        <v>95</v>
      </c>
      <c r="P307" s="292" t="s">
        <v>95</v>
      </c>
      <c r="Q307" s="320"/>
      <c r="R307" s="295" t="s">
        <v>368</v>
      </c>
      <c r="S307" s="296">
        <v>367</v>
      </c>
      <c r="T307" s="297">
        <f t="shared" si="127"/>
        <v>34</v>
      </c>
      <c r="U307" s="298">
        <f t="shared" si="128"/>
        <v>195.74010000000001</v>
      </c>
      <c r="V307" s="298">
        <f t="shared" si="129"/>
        <v>5.9206000000000003</v>
      </c>
      <c r="W307" s="299">
        <f t="shared" si="130"/>
        <v>7400.75</v>
      </c>
      <c r="X307" s="300">
        <f t="shared" si="131"/>
        <v>33</v>
      </c>
      <c r="Y307" s="681">
        <v>8</v>
      </c>
      <c r="Z307" s="302">
        <v>1222</v>
      </c>
      <c r="AA307" s="1043">
        <v>8</v>
      </c>
      <c r="AB307" s="1043">
        <v>8</v>
      </c>
      <c r="AC307" s="304">
        <v>0</v>
      </c>
      <c r="AD307" s="1043">
        <v>8</v>
      </c>
      <c r="AE307" s="469">
        <v>8</v>
      </c>
      <c r="AF307" s="1036" t="s">
        <v>7791</v>
      </c>
      <c r="AG307" s="445" t="s">
        <v>4691</v>
      </c>
      <c r="AH307" s="445" t="s">
        <v>4691</v>
      </c>
      <c r="AI307" s="445" t="s">
        <v>4691</v>
      </c>
      <c r="AJ307" s="1037">
        <v>3</v>
      </c>
      <c r="AK307" s="1036" t="s">
        <v>4776</v>
      </c>
      <c r="AL307" s="445" t="s">
        <v>4691</v>
      </c>
      <c r="AM307" s="445" t="s">
        <v>4691</v>
      </c>
      <c r="AN307" s="445" t="s">
        <v>4691</v>
      </c>
      <c r="AO307" s="445" t="s">
        <v>4691</v>
      </c>
      <c r="AP307" s="445" t="s">
        <v>4691</v>
      </c>
      <c r="AQ307" s="445" t="s">
        <v>4691</v>
      </c>
      <c r="AR307" s="445">
        <v>1</v>
      </c>
      <c r="AS307" s="445">
        <v>8</v>
      </c>
      <c r="AT307" s="445" t="s">
        <v>4691</v>
      </c>
      <c r="AU307" s="445" t="s">
        <v>4691</v>
      </c>
      <c r="AV307" s="307">
        <f t="shared" si="123"/>
        <v>288</v>
      </c>
      <c r="AW307" s="309">
        <f t="shared" si="124"/>
        <v>201.59999999999997</v>
      </c>
      <c r="AX307" s="309">
        <f t="shared" si="125"/>
        <v>120</v>
      </c>
      <c r="AY307" s="309">
        <f t="shared" si="126"/>
        <v>72</v>
      </c>
      <c r="AZ307" s="1042" t="s">
        <v>7792</v>
      </c>
      <c r="BA307" s="1042" t="s">
        <v>387</v>
      </c>
      <c r="BB307" s="1042" t="s">
        <v>381</v>
      </c>
      <c r="BC307" s="1042" t="s">
        <v>388</v>
      </c>
      <c r="BD307" s="1042" t="s">
        <v>102</v>
      </c>
      <c r="BE307" s="1042"/>
      <c r="BF307" s="1042"/>
      <c r="BG307" s="1042"/>
      <c r="BH307" s="1042" t="s">
        <v>102</v>
      </c>
      <c r="BI307" s="1044"/>
    </row>
    <row r="308" spans="1:61" ht="19.899999999999999" customHeight="1">
      <c r="A308" s="1026">
        <v>299</v>
      </c>
      <c r="B308" s="285" t="s">
        <v>3440</v>
      </c>
      <c r="C308" s="286" t="s">
        <v>9</v>
      </c>
      <c r="D308" s="287" t="s">
        <v>1415</v>
      </c>
      <c r="E308" s="287" t="s">
        <v>374</v>
      </c>
      <c r="F308" s="357" t="s">
        <v>1422</v>
      </c>
      <c r="G308" s="289" t="s">
        <v>874</v>
      </c>
      <c r="H308" s="340" t="s">
        <v>874</v>
      </c>
      <c r="I308" s="290">
        <v>42018301</v>
      </c>
      <c r="J308" s="291"/>
      <c r="K308" s="340"/>
      <c r="L308" s="292"/>
      <c r="M308" s="293"/>
      <c r="N308" s="293"/>
      <c r="O308" s="292"/>
      <c r="P308" s="292" t="s">
        <v>95</v>
      </c>
      <c r="Q308" s="327"/>
      <c r="R308" s="295" t="s">
        <v>368</v>
      </c>
      <c r="S308" s="296">
        <v>42039</v>
      </c>
      <c r="T308" s="297">
        <f t="shared" si="127"/>
        <v>22</v>
      </c>
      <c r="U308" s="298">
        <f t="shared" si="128"/>
        <v>233.39160000000001</v>
      </c>
      <c r="V308" s="298">
        <f t="shared" si="129"/>
        <v>5.9939999999999998</v>
      </c>
      <c r="W308" s="299">
        <f t="shared" si="130"/>
        <v>6660</v>
      </c>
      <c r="X308" s="300">
        <f t="shared" si="131"/>
        <v>39</v>
      </c>
      <c r="Y308" s="681">
        <v>9</v>
      </c>
      <c r="Z308" s="302">
        <v>1570</v>
      </c>
      <c r="AA308" s="1043">
        <v>0</v>
      </c>
      <c r="AB308" s="304">
        <v>0</v>
      </c>
      <c r="AC308" s="304">
        <v>0</v>
      </c>
      <c r="AD308" s="1043">
        <v>0</v>
      </c>
      <c r="AE308" s="469">
        <v>9</v>
      </c>
      <c r="AF308" s="1036" t="s">
        <v>7520</v>
      </c>
      <c r="AG308" s="445" t="s">
        <v>4691</v>
      </c>
      <c r="AH308" s="445" t="s">
        <v>4691</v>
      </c>
      <c r="AI308" s="445" t="s">
        <v>4691</v>
      </c>
      <c r="AJ308" s="1037">
        <v>8</v>
      </c>
      <c r="AK308" s="1036" t="s">
        <v>4775</v>
      </c>
      <c r="AL308" s="445" t="s">
        <v>4691</v>
      </c>
      <c r="AM308" s="445" t="s">
        <v>4691</v>
      </c>
      <c r="AN308" s="445" t="s">
        <v>4691</v>
      </c>
      <c r="AO308" s="445" t="s">
        <v>4691</v>
      </c>
      <c r="AP308" s="445" t="s">
        <v>4691</v>
      </c>
      <c r="AQ308" s="445" t="s">
        <v>4691</v>
      </c>
      <c r="AR308" s="445" t="s">
        <v>4691</v>
      </c>
      <c r="AS308" s="445" t="s">
        <v>4691</v>
      </c>
      <c r="AT308" s="445" t="s">
        <v>4691</v>
      </c>
      <c r="AU308" s="445" t="s">
        <v>4691</v>
      </c>
      <c r="AV308" s="307">
        <f t="shared" si="123"/>
        <v>0</v>
      </c>
      <c r="AW308" s="309">
        <f t="shared" si="124"/>
        <v>0</v>
      </c>
      <c r="AX308" s="309">
        <f t="shared" si="125"/>
        <v>0</v>
      </c>
      <c r="AY308" s="309">
        <f t="shared" si="126"/>
        <v>0</v>
      </c>
      <c r="AZ308" s="1042" t="s">
        <v>7793</v>
      </c>
      <c r="BA308" s="1042"/>
      <c r="BB308" s="1042"/>
      <c r="BC308" s="1042" t="s">
        <v>1300</v>
      </c>
      <c r="BD308" s="1042"/>
      <c r="BE308" s="1042"/>
      <c r="BF308" s="1042"/>
      <c r="BG308" s="1042"/>
      <c r="BH308" s="1042"/>
      <c r="BI308" s="1044"/>
    </row>
    <row r="309" spans="1:61" s="652" customFormat="1" ht="19.899999999999999" customHeight="1">
      <c r="A309" s="1026">
        <v>300</v>
      </c>
      <c r="B309" s="285" t="s">
        <v>3443</v>
      </c>
      <c r="C309" s="286" t="s">
        <v>9</v>
      </c>
      <c r="D309" s="287" t="s">
        <v>1415</v>
      </c>
      <c r="E309" s="287" t="s">
        <v>363</v>
      </c>
      <c r="F309" s="329" t="s">
        <v>1292</v>
      </c>
      <c r="G309" s="289" t="s">
        <v>1247</v>
      </c>
      <c r="H309" s="521" t="s">
        <v>1247</v>
      </c>
      <c r="I309" s="290">
        <v>42010301</v>
      </c>
      <c r="J309" s="524"/>
      <c r="K309" s="493"/>
      <c r="L309" s="307"/>
      <c r="M309" s="293"/>
      <c r="N309" s="293"/>
      <c r="O309" s="307"/>
      <c r="P309" s="292" t="s">
        <v>565</v>
      </c>
      <c r="Q309" s="672"/>
      <c r="R309" s="295" t="s">
        <v>368</v>
      </c>
      <c r="S309" s="296">
        <v>367</v>
      </c>
      <c r="T309" s="297">
        <f>VLOOKUP(I309,单月票房,2,0)</f>
        <v>111</v>
      </c>
      <c r="U309" s="298">
        <f>VLOOKUP(I309,单月票房,3,0)</f>
        <v>17.9057</v>
      </c>
      <c r="V309" s="298">
        <f>VLOOKUP(I309,单月票房,4,0)</f>
        <v>0.60809999999999997</v>
      </c>
      <c r="W309" s="299">
        <f>(V309*10000)/Y309</f>
        <v>3040.5</v>
      </c>
      <c r="X309" s="300">
        <f>VLOOKUP(I309,单月票房,5,0)</f>
        <v>29</v>
      </c>
      <c r="Y309" s="301">
        <v>2</v>
      </c>
      <c r="Z309" s="302">
        <v>516</v>
      </c>
      <c r="AA309" s="1043">
        <v>0</v>
      </c>
      <c r="AB309" s="304">
        <v>0</v>
      </c>
      <c r="AC309" s="304">
        <v>0</v>
      </c>
      <c r="AD309" s="1043">
        <v>0</v>
      </c>
      <c r="AE309" s="469">
        <v>2</v>
      </c>
      <c r="AF309" s="1036" t="s">
        <v>5990</v>
      </c>
      <c r="AG309" s="445" t="s">
        <v>4691</v>
      </c>
      <c r="AH309" s="445" t="s">
        <v>4691</v>
      </c>
      <c r="AI309" s="445" t="s">
        <v>4691</v>
      </c>
      <c r="AJ309" s="1037" t="s">
        <v>4691</v>
      </c>
      <c r="AK309" s="1036" t="s">
        <v>4691</v>
      </c>
      <c r="AL309" s="445" t="s">
        <v>4691</v>
      </c>
      <c r="AM309" s="445" t="s">
        <v>4691</v>
      </c>
      <c r="AN309" s="445" t="s">
        <v>4691</v>
      </c>
      <c r="AO309" s="445" t="s">
        <v>4691</v>
      </c>
      <c r="AP309" s="445" t="s">
        <v>4691</v>
      </c>
      <c r="AQ309" s="445" t="s">
        <v>4691</v>
      </c>
      <c r="AR309" s="445" t="s">
        <v>4691</v>
      </c>
      <c r="AS309" s="445" t="s">
        <v>4691</v>
      </c>
      <c r="AT309" s="445" t="s">
        <v>4691</v>
      </c>
      <c r="AU309" s="445" t="s">
        <v>4691</v>
      </c>
      <c r="AV309" s="307">
        <f t="shared" si="123"/>
        <v>0</v>
      </c>
      <c r="AW309" s="309">
        <f t="shared" si="124"/>
        <v>0</v>
      </c>
      <c r="AX309" s="309">
        <f t="shared" si="125"/>
        <v>0</v>
      </c>
      <c r="AY309" s="309">
        <f t="shared" si="126"/>
        <v>0</v>
      </c>
      <c r="AZ309" s="1042" t="s">
        <v>7794</v>
      </c>
      <c r="BA309" s="1042"/>
      <c r="BB309" s="1042"/>
      <c r="BC309" s="1042"/>
      <c r="BD309" s="1042"/>
      <c r="BE309" s="1042"/>
      <c r="BF309" s="1042"/>
      <c r="BG309" s="1042"/>
      <c r="BH309" s="1042"/>
      <c r="BI309" s="1044"/>
    </row>
    <row r="310" spans="1:61" s="394" customFormat="1" ht="19.5" customHeight="1">
      <c r="A310" s="1026">
        <v>301</v>
      </c>
      <c r="B310" s="448" t="s">
        <v>6705</v>
      </c>
      <c r="C310" s="449" t="s">
        <v>6706</v>
      </c>
      <c r="D310" s="449" t="s">
        <v>2259</v>
      </c>
      <c r="E310" s="450" t="s">
        <v>2915</v>
      </c>
      <c r="F310" s="329" t="s">
        <v>1292</v>
      </c>
      <c r="G310" s="451" t="s">
        <v>6707</v>
      </c>
      <c r="H310" s="452" t="s">
        <v>7188</v>
      </c>
      <c r="I310" s="453">
        <v>42018401</v>
      </c>
      <c r="J310" s="454"/>
      <c r="K310" s="455"/>
      <c r="L310" s="456"/>
      <c r="M310" s="456"/>
      <c r="N310" s="456"/>
      <c r="O310" s="456"/>
      <c r="P310" s="457" t="s">
        <v>6708</v>
      </c>
      <c r="Q310" s="458"/>
      <c r="R310" s="295" t="s">
        <v>147</v>
      </c>
      <c r="S310" s="296">
        <v>42042</v>
      </c>
      <c r="T310" s="297">
        <f>VLOOKUP(I310,单月票房,2,0)</f>
        <v>63</v>
      </c>
      <c r="U310" s="298">
        <f>VLOOKUP(I310,单月票房,3,0)</f>
        <v>137.94749999999999</v>
      </c>
      <c r="V310" s="298">
        <f>VLOOKUP(I310,单月票房,4,0)</f>
        <v>3.9302999999999999</v>
      </c>
      <c r="W310" s="299">
        <f>(V310*10000)/Y310</f>
        <v>5614.7142857142853</v>
      </c>
      <c r="X310" s="300">
        <f>VLOOKUP(I310,单月票房,5,0)</f>
        <v>35</v>
      </c>
      <c r="Y310" s="459">
        <v>7</v>
      </c>
      <c r="Z310" s="460">
        <v>889</v>
      </c>
      <c r="AA310" s="1043">
        <v>0</v>
      </c>
      <c r="AB310" s="304">
        <v>0</v>
      </c>
      <c r="AC310" s="304">
        <v>0</v>
      </c>
      <c r="AD310" s="1043">
        <v>0</v>
      </c>
      <c r="AE310" s="469">
        <v>7</v>
      </c>
      <c r="AF310" s="1036" t="s">
        <v>5989</v>
      </c>
      <c r="AG310" s="445"/>
      <c r="AH310" s="445"/>
      <c r="AI310" s="445"/>
      <c r="AJ310" s="1037">
        <v>7</v>
      </c>
      <c r="AK310" s="1036" t="s">
        <v>6709</v>
      </c>
      <c r="AL310" s="445"/>
      <c r="AM310" s="445"/>
      <c r="AN310" s="445"/>
      <c r="AO310" s="445"/>
      <c r="AP310" s="445"/>
      <c r="AQ310" s="445"/>
      <c r="AR310" s="445"/>
      <c r="AS310" s="445"/>
      <c r="AT310" s="445"/>
      <c r="AU310" s="445"/>
      <c r="AV310" s="307">
        <f t="shared" si="123"/>
        <v>0</v>
      </c>
      <c r="AW310" s="309">
        <f t="shared" si="124"/>
        <v>0</v>
      </c>
      <c r="AX310" s="309">
        <f t="shared" si="125"/>
        <v>0</v>
      </c>
      <c r="AY310" s="309">
        <f t="shared" si="126"/>
        <v>0</v>
      </c>
      <c r="AZ310" s="1042" t="s">
        <v>7795</v>
      </c>
      <c r="BA310" s="1042"/>
      <c r="BB310" s="1042" t="s">
        <v>6710</v>
      </c>
      <c r="BC310" s="1042"/>
      <c r="BD310" s="1042" t="s">
        <v>6711</v>
      </c>
      <c r="BE310" s="1042"/>
      <c r="BF310" s="1042"/>
      <c r="BG310" s="1042" t="s">
        <v>6666</v>
      </c>
      <c r="BH310" s="1042" t="s">
        <v>6712</v>
      </c>
      <c r="BI310" s="1044"/>
    </row>
    <row r="311" spans="1:61" s="394" customFormat="1" ht="19.5" customHeight="1">
      <c r="A311" s="1026">
        <v>302</v>
      </c>
      <c r="B311" s="448" t="s">
        <v>6713</v>
      </c>
      <c r="C311" s="449" t="s">
        <v>6714</v>
      </c>
      <c r="D311" s="449" t="s">
        <v>2259</v>
      </c>
      <c r="E311" s="450" t="s">
        <v>2915</v>
      </c>
      <c r="F311" s="329" t="s">
        <v>1292</v>
      </c>
      <c r="G311" s="451" t="s">
        <v>6667</v>
      </c>
      <c r="H311" s="452" t="s">
        <v>7189</v>
      </c>
      <c r="I311" s="453">
        <v>42019031</v>
      </c>
      <c r="J311" s="454"/>
      <c r="K311" s="455"/>
      <c r="L311" s="456"/>
      <c r="M311" s="456"/>
      <c r="N311" s="456"/>
      <c r="O311" s="456"/>
      <c r="P311" s="457" t="s">
        <v>2357</v>
      </c>
      <c r="Q311" s="458"/>
      <c r="R311" s="295" t="s">
        <v>147</v>
      </c>
      <c r="S311" s="296">
        <v>42368</v>
      </c>
      <c r="T311" s="297">
        <f>VLOOKUP(I311,单月票房,2,0)</f>
        <v>69</v>
      </c>
      <c r="U311" s="298">
        <f>VLOOKUP(I311,单月票房,3,0)</f>
        <v>114.19840000000001</v>
      </c>
      <c r="V311" s="298">
        <f>VLOOKUP(I311,单月票房,4,0)</f>
        <v>3.1006999999999998</v>
      </c>
      <c r="W311" s="299">
        <f>(V311*10000)/Y311</f>
        <v>6201.4</v>
      </c>
      <c r="X311" s="300">
        <f>VLOOKUP(I311,单月票房,5,0)</f>
        <v>37</v>
      </c>
      <c r="Y311" s="459">
        <v>5</v>
      </c>
      <c r="Z311" s="460">
        <v>960</v>
      </c>
      <c r="AA311" s="1043">
        <v>0</v>
      </c>
      <c r="AB311" s="304">
        <v>0</v>
      </c>
      <c r="AC311" s="304">
        <v>0</v>
      </c>
      <c r="AD311" s="1043">
        <v>0</v>
      </c>
      <c r="AE311" s="469">
        <v>5</v>
      </c>
      <c r="AF311" s="1036" t="s">
        <v>5993</v>
      </c>
      <c r="AG311" s="445"/>
      <c r="AH311" s="445"/>
      <c r="AI311" s="445"/>
      <c r="AJ311" s="1037">
        <v>5</v>
      </c>
      <c r="AK311" s="1036" t="s">
        <v>6715</v>
      </c>
      <c r="AL311" s="445"/>
      <c r="AM311" s="445"/>
      <c r="AN311" s="445"/>
      <c r="AO311" s="445"/>
      <c r="AP311" s="445"/>
      <c r="AQ311" s="445"/>
      <c r="AR311" s="445"/>
      <c r="AS311" s="445"/>
      <c r="AT311" s="445"/>
      <c r="AU311" s="445"/>
      <c r="AV311" s="307">
        <f t="shared" si="123"/>
        <v>0</v>
      </c>
      <c r="AW311" s="309">
        <f t="shared" si="124"/>
        <v>0</v>
      </c>
      <c r="AX311" s="309">
        <f t="shared" si="125"/>
        <v>0</v>
      </c>
      <c r="AY311" s="309">
        <f t="shared" si="126"/>
        <v>0</v>
      </c>
      <c r="AZ311" s="1042" t="s">
        <v>7796</v>
      </c>
      <c r="BA311" s="1042"/>
      <c r="BB311" s="1042" t="s">
        <v>6716</v>
      </c>
      <c r="BC311" s="1042"/>
      <c r="BD311" s="1042"/>
      <c r="BE311" s="1042"/>
      <c r="BF311" s="1042"/>
      <c r="BG311" s="1042" t="s">
        <v>6669</v>
      </c>
      <c r="BH311" s="1042" t="s">
        <v>6717</v>
      </c>
      <c r="BI311" s="1044"/>
    </row>
    <row r="312" spans="1:61" s="394" customFormat="1" ht="19.5" customHeight="1">
      <c r="A312" s="1026">
        <v>303</v>
      </c>
      <c r="B312" s="448" t="s">
        <v>5681</v>
      </c>
      <c r="C312" s="449" t="s">
        <v>9</v>
      </c>
      <c r="D312" s="449" t="s">
        <v>2259</v>
      </c>
      <c r="E312" s="450" t="s">
        <v>363</v>
      </c>
      <c r="F312" s="551" t="s">
        <v>5682</v>
      </c>
      <c r="G312" s="451" t="s">
        <v>1224</v>
      </c>
      <c r="H312" s="452" t="s">
        <v>5799</v>
      </c>
      <c r="I312" s="453">
        <v>42172501</v>
      </c>
      <c r="J312" s="454"/>
      <c r="K312" s="455" t="s">
        <v>653</v>
      </c>
      <c r="L312" s="456"/>
      <c r="M312" s="456"/>
      <c r="N312" s="456"/>
      <c r="O312" s="456"/>
      <c r="P312" s="457" t="s">
        <v>565</v>
      </c>
      <c r="Q312" s="458"/>
      <c r="R312" s="295" t="s">
        <v>3842</v>
      </c>
      <c r="S312" s="296">
        <v>41500</v>
      </c>
      <c r="T312" s="297">
        <f t="shared" si="127"/>
        <v>110</v>
      </c>
      <c r="U312" s="298">
        <f t="shared" si="128"/>
        <v>29.456900000000001</v>
      </c>
      <c r="V312" s="298">
        <f t="shared" si="129"/>
        <v>0.94889999999999997</v>
      </c>
      <c r="W312" s="299">
        <f t="shared" si="130"/>
        <v>1355.5714285714287</v>
      </c>
      <c r="X312" s="300">
        <f t="shared" si="131"/>
        <v>31</v>
      </c>
      <c r="Y312" s="459">
        <v>7</v>
      </c>
      <c r="Z312" s="460">
        <v>480</v>
      </c>
      <c r="AA312" s="1043">
        <v>0</v>
      </c>
      <c r="AB312" s="304">
        <v>0</v>
      </c>
      <c r="AC312" s="304">
        <v>0</v>
      </c>
      <c r="AD312" s="1043">
        <v>0</v>
      </c>
      <c r="AE312" s="469">
        <v>7</v>
      </c>
      <c r="AF312" s="1036" t="s">
        <v>6767</v>
      </c>
      <c r="AG312" s="445"/>
      <c r="AH312" s="445"/>
      <c r="AI312" s="445"/>
      <c r="AJ312" s="1037"/>
      <c r="AK312" s="1036" t="s">
        <v>4747</v>
      </c>
      <c r="AL312" s="445"/>
      <c r="AM312" s="445"/>
      <c r="AN312" s="445"/>
      <c r="AO312" s="445"/>
      <c r="AP312" s="445"/>
      <c r="AQ312" s="445"/>
      <c r="AR312" s="445"/>
      <c r="AS312" s="445"/>
      <c r="AT312" s="445"/>
      <c r="AU312" s="445"/>
      <c r="AV312" s="307">
        <f t="shared" si="123"/>
        <v>0</v>
      </c>
      <c r="AW312" s="309">
        <f t="shared" si="124"/>
        <v>0</v>
      </c>
      <c r="AX312" s="309">
        <f t="shared" si="125"/>
        <v>0</v>
      </c>
      <c r="AY312" s="309">
        <f t="shared" si="126"/>
        <v>0</v>
      </c>
      <c r="AZ312" s="1042" t="s">
        <v>7797</v>
      </c>
      <c r="BA312" s="1042"/>
      <c r="BB312" s="1042"/>
      <c r="BC312" s="1042"/>
      <c r="BD312" s="1042"/>
      <c r="BE312" s="1042"/>
      <c r="BF312" s="1042"/>
      <c r="BG312" s="1042"/>
      <c r="BH312" s="1042"/>
      <c r="BI312" s="1044"/>
    </row>
    <row r="313" spans="1:61" ht="19.899999999999999" customHeight="1">
      <c r="A313" s="1027" t="s">
        <v>185</v>
      </c>
      <c r="B313" s="499"/>
      <c r="C313" s="590" t="s">
        <v>9</v>
      </c>
      <c r="D313" s="501" t="s">
        <v>1415</v>
      </c>
      <c r="E313" s="502"/>
      <c r="F313" s="502"/>
      <c r="G313" s="503">
        <f>COUNTA(G289:G312)</f>
        <v>24</v>
      </c>
      <c r="H313" s="503">
        <f>COUNTA(H289:H312)</f>
        <v>24</v>
      </c>
      <c r="I313" s="499"/>
      <c r="J313" s="499"/>
      <c r="K313" s="503"/>
      <c r="L313" s="504">
        <f>COUNTA(L289:L312)</f>
        <v>19</v>
      </c>
      <c r="M313" s="504">
        <f>COUNTA(M289:M312)</f>
        <v>8</v>
      </c>
      <c r="N313" s="504">
        <f>COUNTA(N289:N312)</f>
        <v>9</v>
      </c>
      <c r="O313" s="504">
        <f>COUNTA(O289:O312)</f>
        <v>19</v>
      </c>
      <c r="P313" s="504">
        <f>COUNTA(P289:P312)</f>
        <v>24</v>
      </c>
      <c r="Q313" s="505"/>
      <c r="R313" s="505"/>
      <c r="S313" s="506"/>
      <c r="T313" s="507"/>
      <c r="U313" s="508">
        <f>SUM(U289:U312)</f>
        <v>2910.5528999999997</v>
      </c>
      <c r="V313" s="508">
        <f>SUM(V289:V312)</f>
        <v>83.680099999999982</v>
      </c>
      <c r="W313" s="509">
        <f>V313*10000/Y313</f>
        <v>4547.8315217391291</v>
      </c>
      <c r="X313" s="510">
        <f>U313/V313</f>
        <v>34.781900356237628</v>
      </c>
      <c r="Y313" s="511">
        <f t="shared" ref="Y313:AE313" si="132">SUM(Y289:Y312)</f>
        <v>184</v>
      </c>
      <c r="Z313" s="511">
        <f t="shared" si="132"/>
        <v>26891</v>
      </c>
      <c r="AA313" s="500">
        <f t="shared" si="132"/>
        <v>154</v>
      </c>
      <c r="AB313" s="500">
        <f t="shared" si="132"/>
        <v>62</v>
      </c>
      <c r="AC313" s="500">
        <f t="shared" si="132"/>
        <v>74</v>
      </c>
      <c r="AD313" s="500">
        <f t="shared" si="132"/>
        <v>154</v>
      </c>
      <c r="AE313" s="500">
        <f t="shared" si="132"/>
        <v>184</v>
      </c>
      <c r="AF313" s="512"/>
      <c r="AG313" s="512">
        <f>SUM(AG289:AG312)</f>
        <v>1</v>
      </c>
      <c r="AH313" s="512"/>
      <c r="AI313" s="512">
        <f>SUM(AI289:AI312)</f>
        <v>358</v>
      </c>
      <c r="AJ313" s="512">
        <f>SUM(AJ289:AJ312)</f>
        <v>118</v>
      </c>
      <c r="AK313" s="513"/>
      <c r="AL313" s="512">
        <f>SUM(AL289:AL312)</f>
        <v>0</v>
      </c>
      <c r="AM313" s="512"/>
      <c r="AN313" s="512">
        <f>SUM(AN289:AN312)</f>
        <v>0</v>
      </c>
      <c r="AO313" s="512"/>
      <c r="AP313" s="512">
        <f>SUM(AP289:AP312)</f>
        <v>1</v>
      </c>
      <c r="AQ313" s="512"/>
      <c r="AR313" s="512">
        <f>SUM(AR289:AR312)</f>
        <v>3</v>
      </c>
      <c r="AS313" s="512"/>
      <c r="AT313" s="512">
        <f>SUM(AT289:AT312)</f>
        <v>0</v>
      </c>
      <c r="AU313" s="512"/>
      <c r="AV313" s="512">
        <f>SUM(AV289:AV312)</f>
        <v>5544</v>
      </c>
      <c r="AW313" s="512">
        <f>SUM(AW289:AW312)</f>
        <v>3880.7999999999997</v>
      </c>
      <c r="AX313" s="512">
        <f>SUM(AX289:AX312)</f>
        <v>2310</v>
      </c>
      <c r="AY313" s="512">
        <f>SUM(AY289:AY312)</f>
        <v>1386</v>
      </c>
      <c r="AZ313" s="816"/>
      <c r="BA313" s="817"/>
      <c r="BB313" s="817"/>
      <c r="BC313" s="818"/>
      <c r="BD313" s="818"/>
      <c r="BE313" s="818"/>
      <c r="BF313" s="819"/>
      <c r="BG313" s="819"/>
      <c r="BH313" s="819"/>
      <c r="BI313" s="820"/>
    </row>
    <row r="314" spans="1:61" ht="19.899999999999999" customHeight="1">
      <c r="A314" s="1026">
        <v>304</v>
      </c>
      <c r="B314" s="285" t="s">
        <v>3444</v>
      </c>
      <c r="C314" s="286" t="s">
        <v>11</v>
      </c>
      <c r="D314" s="286" t="s">
        <v>11</v>
      </c>
      <c r="E314" s="287" t="s">
        <v>2301</v>
      </c>
      <c r="F314" s="288" t="s">
        <v>137</v>
      </c>
      <c r="G314" s="289" t="s">
        <v>998</v>
      </c>
      <c r="H314" s="289" t="s">
        <v>419</v>
      </c>
      <c r="I314" s="290">
        <v>50070601</v>
      </c>
      <c r="J314" s="291" t="s">
        <v>94</v>
      </c>
      <c r="K314" s="289"/>
      <c r="L314" s="292" t="s">
        <v>95</v>
      </c>
      <c r="M314" s="293"/>
      <c r="N314" s="292" t="s">
        <v>95</v>
      </c>
      <c r="O314" s="292" t="s">
        <v>95</v>
      </c>
      <c r="P314" s="292" t="s">
        <v>95</v>
      </c>
      <c r="Q314" s="320"/>
      <c r="R314" s="295" t="s">
        <v>147</v>
      </c>
      <c r="S314" s="296">
        <v>41122</v>
      </c>
      <c r="T314" s="297">
        <f>VLOOKUP(I314,单月票房,2,0)</f>
        <v>111</v>
      </c>
      <c r="U314" s="298">
        <f>VLOOKUP(I314,单月票房,3,0)</f>
        <v>96.309399999999997</v>
      </c>
      <c r="V314" s="298">
        <f>VLOOKUP(I314,单月票房,4,0)</f>
        <v>2.9693000000000001</v>
      </c>
      <c r="W314" s="299">
        <f>(V314*10000)/Y314</f>
        <v>3711.625</v>
      </c>
      <c r="X314" s="300">
        <f>VLOOKUP(I314,单月票房,5,0)</f>
        <v>32</v>
      </c>
      <c r="Y314" s="301">
        <v>8</v>
      </c>
      <c r="Z314" s="347">
        <v>927</v>
      </c>
      <c r="AA314" s="1043">
        <v>8</v>
      </c>
      <c r="AB314" s="304">
        <v>0</v>
      </c>
      <c r="AC314" s="1043">
        <v>8</v>
      </c>
      <c r="AD314" s="1043">
        <v>8</v>
      </c>
      <c r="AE314" s="469">
        <v>8</v>
      </c>
      <c r="AF314" s="1036" t="s">
        <v>7798</v>
      </c>
      <c r="AG314" s="445" t="s">
        <v>4691</v>
      </c>
      <c r="AH314" s="445" t="s">
        <v>4691</v>
      </c>
      <c r="AI314" s="445" t="s">
        <v>4691</v>
      </c>
      <c r="AJ314" s="1037">
        <v>6</v>
      </c>
      <c r="AK314" s="1036" t="s">
        <v>5899</v>
      </c>
      <c r="AL314" s="445" t="s">
        <v>4691</v>
      </c>
      <c r="AM314" s="445" t="s">
        <v>4691</v>
      </c>
      <c r="AN314" s="445" t="s">
        <v>4691</v>
      </c>
      <c r="AO314" s="445" t="s">
        <v>4691</v>
      </c>
      <c r="AP314" s="445" t="s">
        <v>4691</v>
      </c>
      <c r="AQ314" s="445" t="s">
        <v>4691</v>
      </c>
      <c r="AR314" s="445" t="s">
        <v>4691</v>
      </c>
      <c r="AS314" s="445" t="s">
        <v>4691</v>
      </c>
      <c r="AT314" s="445" t="s">
        <v>4691</v>
      </c>
      <c r="AU314" s="445" t="s">
        <v>4691</v>
      </c>
      <c r="AV314" s="307">
        <f t="shared" ref="AV314:AV340" si="133">AD314*6*0.5*12</f>
        <v>288</v>
      </c>
      <c r="AW314" s="309">
        <f t="shared" ref="AW314:AW340" si="134">AD314*6*0.35*12</f>
        <v>201.59999999999997</v>
      </c>
      <c r="AX314" s="309">
        <f t="shared" ref="AX314:AX340" si="135">AD314*6*0.25*10</f>
        <v>120</v>
      </c>
      <c r="AY314" s="309">
        <f t="shared" ref="AY314:AY340" si="136">AD314*6*0.15*10</f>
        <v>72</v>
      </c>
      <c r="AZ314" s="1042" t="s">
        <v>7799</v>
      </c>
      <c r="BA314" s="1042" t="s">
        <v>420</v>
      </c>
      <c r="BB314" s="1042" t="s">
        <v>421</v>
      </c>
      <c r="BC314" s="1042" t="s">
        <v>108</v>
      </c>
      <c r="BD314" s="1042"/>
      <c r="BE314" s="1042" t="s">
        <v>422</v>
      </c>
      <c r="BF314" s="1042"/>
      <c r="BG314" s="1042" t="s">
        <v>423</v>
      </c>
      <c r="BH314" s="1042" t="s">
        <v>424</v>
      </c>
      <c r="BI314" s="1044" t="s">
        <v>425</v>
      </c>
    </row>
    <row r="315" spans="1:61" ht="19.899999999999999" customHeight="1">
      <c r="A315" s="1026">
        <v>305</v>
      </c>
      <c r="B315" s="285" t="s">
        <v>3445</v>
      </c>
      <c r="C315" s="286" t="s">
        <v>11</v>
      </c>
      <c r="D315" s="286" t="s">
        <v>11</v>
      </c>
      <c r="E315" s="287" t="s">
        <v>1282</v>
      </c>
      <c r="F315" s="288" t="s">
        <v>1443</v>
      </c>
      <c r="G315" s="289" t="s">
        <v>426</v>
      </c>
      <c r="H315" s="289" t="s">
        <v>426</v>
      </c>
      <c r="I315" s="290">
        <v>50050301</v>
      </c>
      <c r="J315" s="524" t="s">
        <v>94</v>
      </c>
      <c r="K315" s="289"/>
      <c r="L315" s="292" t="s">
        <v>95</v>
      </c>
      <c r="M315" s="293"/>
      <c r="N315" s="292" t="s">
        <v>95</v>
      </c>
      <c r="O315" s="292" t="s">
        <v>95</v>
      </c>
      <c r="P315" s="292" t="s">
        <v>95</v>
      </c>
      <c r="Q315" s="320"/>
      <c r="R315" s="295" t="s">
        <v>390</v>
      </c>
      <c r="S315" s="296">
        <v>40214</v>
      </c>
      <c r="T315" s="297">
        <f>VLOOKUP(I315,单月票房,2,0)</f>
        <v>90</v>
      </c>
      <c r="U315" s="298">
        <f>VLOOKUP(I315,单月票房,3,0)</f>
        <v>118.2726</v>
      </c>
      <c r="V315" s="298">
        <f>VLOOKUP(I315,单月票房,4,0)</f>
        <v>3.3087</v>
      </c>
      <c r="W315" s="299">
        <f>(V315*10000)/Y315</f>
        <v>4135.875</v>
      </c>
      <c r="X315" s="300">
        <f>VLOOKUP(I315,单月票房,5,0)</f>
        <v>36</v>
      </c>
      <c r="Y315" s="301">
        <v>8</v>
      </c>
      <c r="Z315" s="347">
        <v>1805</v>
      </c>
      <c r="AA315" s="1043">
        <v>7</v>
      </c>
      <c r="AB315" s="304">
        <v>0</v>
      </c>
      <c r="AC315" s="1043">
        <v>7</v>
      </c>
      <c r="AD315" s="1043">
        <v>7</v>
      </c>
      <c r="AE315" s="469">
        <v>7</v>
      </c>
      <c r="AF315" s="1036" t="s">
        <v>7800</v>
      </c>
      <c r="AG315" s="445">
        <v>1</v>
      </c>
      <c r="AH315" s="445">
        <v>5</v>
      </c>
      <c r="AI315" s="445">
        <v>442</v>
      </c>
      <c r="AJ315" s="1037">
        <v>7</v>
      </c>
      <c r="AK315" s="1036" t="s">
        <v>4772</v>
      </c>
      <c r="AL315" s="445"/>
      <c r="AM315" s="445" t="s">
        <v>4691</v>
      </c>
      <c r="AN315" s="445"/>
      <c r="AO315" s="445" t="s">
        <v>4691</v>
      </c>
      <c r="AP315" s="445"/>
      <c r="AQ315" s="445" t="s">
        <v>4691</v>
      </c>
      <c r="AR315" s="445" t="s">
        <v>4691</v>
      </c>
      <c r="AS315" s="445" t="s">
        <v>4691</v>
      </c>
      <c r="AT315" s="445"/>
      <c r="AU315" s="445" t="s">
        <v>4691</v>
      </c>
      <c r="AV315" s="307">
        <f t="shared" si="133"/>
        <v>252</v>
      </c>
      <c r="AW315" s="309">
        <f t="shared" si="134"/>
        <v>176.39999999999998</v>
      </c>
      <c r="AX315" s="309">
        <f t="shared" si="135"/>
        <v>105</v>
      </c>
      <c r="AY315" s="309">
        <f t="shared" si="136"/>
        <v>63</v>
      </c>
      <c r="AZ315" s="1042" t="s">
        <v>7801</v>
      </c>
      <c r="BA315" s="1042" t="s">
        <v>427</v>
      </c>
      <c r="BB315" s="1042" t="s">
        <v>428</v>
      </c>
      <c r="BC315" s="1042" t="s">
        <v>429</v>
      </c>
      <c r="BD315" s="1042" t="s">
        <v>102</v>
      </c>
      <c r="BE315" s="1042" t="s">
        <v>430</v>
      </c>
      <c r="BF315" s="1042"/>
      <c r="BG315" s="1042" t="s">
        <v>431</v>
      </c>
      <c r="BH315" s="1042" t="s">
        <v>432</v>
      </c>
      <c r="BI315" s="1044" t="s">
        <v>433</v>
      </c>
    </row>
    <row r="316" spans="1:61" ht="19.899999999999999" customHeight="1">
      <c r="A316" s="1026">
        <v>306</v>
      </c>
      <c r="B316" s="285" t="s">
        <v>3446</v>
      </c>
      <c r="C316" s="286" t="s">
        <v>11</v>
      </c>
      <c r="D316" s="286" t="s">
        <v>11</v>
      </c>
      <c r="E316" s="287" t="s">
        <v>418</v>
      </c>
      <c r="F316" s="359" t="s">
        <v>1444</v>
      </c>
      <c r="G316" s="289" t="s">
        <v>1128</v>
      </c>
      <c r="H316" s="289" t="s">
        <v>1445</v>
      </c>
      <c r="I316" s="290">
        <v>50030221</v>
      </c>
      <c r="J316" s="291" t="s">
        <v>94</v>
      </c>
      <c r="K316" s="289"/>
      <c r="L316" s="292" t="s">
        <v>95</v>
      </c>
      <c r="M316" s="293"/>
      <c r="N316" s="292" t="s">
        <v>95</v>
      </c>
      <c r="O316" s="292" t="s">
        <v>95</v>
      </c>
      <c r="P316" s="292" t="s">
        <v>95</v>
      </c>
      <c r="Q316" s="320"/>
      <c r="R316" s="295" t="s">
        <v>361</v>
      </c>
      <c r="S316" s="296">
        <v>42185</v>
      </c>
      <c r="T316" s="297">
        <f>VLOOKUP(I316,单月票房,2,0)</f>
        <v>179</v>
      </c>
      <c r="U316" s="298">
        <f>VLOOKUP(I316,单月票房,3,0)</f>
        <v>38.387999999999998</v>
      </c>
      <c r="V316" s="298">
        <f>VLOOKUP(I316,单月票房,4,0)</f>
        <v>1.0834999999999999</v>
      </c>
      <c r="W316" s="299">
        <f>(V316*10000)/Y316</f>
        <v>1805.833333333333</v>
      </c>
      <c r="X316" s="300">
        <f>VLOOKUP(I316,单月票房,5,0)</f>
        <v>35</v>
      </c>
      <c r="Y316" s="301">
        <v>6</v>
      </c>
      <c r="Z316" s="302">
        <v>894</v>
      </c>
      <c r="AA316" s="1043">
        <v>6</v>
      </c>
      <c r="AB316" s="304">
        <v>0</v>
      </c>
      <c r="AC316" s="1043">
        <v>6</v>
      </c>
      <c r="AD316" s="1043">
        <v>6</v>
      </c>
      <c r="AE316" s="469">
        <v>6</v>
      </c>
      <c r="AF316" s="1036" t="s">
        <v>5994</v>
      </c>
      <c r="AG316" s="445" t="s">
        <v>4691</v>
      </c>
      <c r="AH316" s="445" t="s">
        <v>4691</v>
      </c>
      <c r="AI316" s="445" t="s">
        <v>4691</v>
      </c>
      <c r="AJ316" s="1037">
        <v>6</v>
      </c>
      <c r="AK316" s="1036" t="s">
        <v>4694</v>
      </c>
      <c r="AL316" s="445" t="s">
        <v>4691</v>
      </c>
      <c r="AM316" s="445" t="s">
        <v>4691</v>
      </c>
      <c r="AN316" s="445" t="s">
        <v>4691</v>
      </c>
      <c r="AO316" s="445" t="s">
        <v>4691</v>
      </c>
      <c r="AP316" s="445" t="s">
        <v>4691</v>
      </c>
      <c r="AQ316" s="445" t="s">
        <v>4691</v>
      </c>
      <c r="AR316" s="445" t="s">
        <v>4691</v>
      </c>
      <c r="AS316" s="445" t="s">
        <v>4691</v>
      </c>
      <c r="AT316" s="445" t="s">
        <v>4691</v>
      </c>
      <c r="AU316" s="445" t="s">
        <v>4691</v>
      </c>
      <c r="AV316" s="307">
        <f t="shared" si="133"/>
        <v>216</v>
      </c>
      <c r="AW316" s="309">
        <f t="shared" si="134"/>
        <v>151.19999999999999</v>
      </c>
      <c r="AX316" s="309">
        <f t="shared" si="135"/>
        <v>90</v>
      </c>
      <c r="AY316" s="309">
        <f t="shared" si="136"/>
        <v>53.999999999999993</v>
      </c>
      <c r="AZ316" s="1042" t="s">
        <v>7802</v>
      </c>
      <c r="BA316" s="1042"/>
      <c r="BB316" s="1042"/>
      <c r="BC316" s="1042"/>
      <c r="BD316" s="1042"/>
      <c r="BE316" s="1042"/>
      <c r="BF316" s="1042"/>
      <c r="BG316" s="1042"/>
      <c r="BH316" s="1042"/>
      <c r="BI316" s="1044"/>
    </row>
    <row r="317" spans="1:61" s="652" customFormat="1" ht="19.899999999999999" customHeight="1">
      <c r="A317" s="1026">
        <v>307</v>
      </c>
      <c r="B317" s="285" t="s">
        <v>3447</v>
      </c>
      <c r="C317" s="339" t="s">
        <v>2492</v>
      </c>
      <c r="D317" s="339" t="s">
        <v>2243</v>
      </c>
      <c r="E317" s="287" t="s">
        <v>1854</v>
      </c>
      <c r="F317" s="339" t="s">
        <v>2241</v>
      </c>
      <c r="G317" s="289" t="s">
        <v>2074</v>
      </c>
      <c r="H317" s="289" t="s">
        <v>2246</v>
      </c>
      <c r="I317" s="290">
        <v>50060131</v>
      </c>
      <c r="J317" s="291" t="s">
        <v>94</v>
      </c>
      <c r="K317" s="493"/>
      <c r="L317" s="292" t="s">
        <v>2242</v>
      </c>
      <c r="M317" s="293"/>
      <c r="N317" s="292" t="s">
        <v>95</v>
      </c>
      <c r="O317" s="292" t="s">
        <v>95</v>
      </c>
      <c r="P317" s="292" t="s">
        <v>95</v>
      </c>
      <c r="Q317" s="320"/>
      <c r="R317" s="295" t="s">
        <v>199</v>
      </c>
      <c r="S317" s="296">
        <v>42403</v>
      </c>
      <c r="T317" s="297">
        <f>VLOOKUP(I317,单月票房,2,0)</f>
        <v>152</v>
      </c>
      <c r="U317" s="298">
        <f>VLOOKUP(I317,单月票房,3,0)</f>
        <v>59.005899999999997</v>
      </c>
      <c r="V317" s="298">
        <f>VLOOKUP(I317,单月票房,4,0)</f>
        <v>1.8180000000000001</v>
      </c>
      <c r="W317" s="299">
        <f>(V317*10000)/Y317</f>
        <v>4545</v>
      </c>
      <c r="X317" s="300">
        <f>VLOOKUP(I317,单月票房,5,0)</f>
        <v>32</v>
      </c>
      <c r="Y317" s="301">
        <v>4</v>
      </c>
      <c r="Z317" s="302">
        <v>884</v>
      </c>
      <c r="AA317" s="1043">
        <v>4</v>
      </c>
      <c r="AB317" s="304">
        <v>0</v>
      </c>
      <c r="AC317" s="1043">
        <v>4</v>
      </c>
      <c r="AD317" s="1043">
        <v>4</v>
      </c>
      <c r="AE317" s="469">
        <v>4</v>
      </c>
      <c r="AF317" s="1036" t="s">
        <v>5992</v>
      </c>
      <c r="AG317" s="445" t="s">
        <v>4691</v>
      </c>
      <c r="AH317" s="445" t="s">
        <v>4691</v>
      </c>
      <c r="AI317" s="445" t="s">
        <v>4691</v>
      </c>
      <c r="AJ317" s="1037">
        <v>4</v>
      </c>
      <c r="AK317" s="1036" t="s">
        <v>4706</v>
      </c>
      <c r="AL317" s="445" t="s">
        <v>4691</v>
      </c>
      <c r="AM317" s="445" t="s">
        <v>4691</v>
      </c>
      <c r="AN317" s="445" t="s">
        <v>4691</v>
      </c>
      <c r="AO317" s="445" t="s">
        <v>4691</v>
      </c>
      <c r="AP317" s="445" t="s">
        <v>4691</v>
      </c>
      <c r="AQ317" s="445" t="s">
        <v>4691</v>
      </c>
      <c r="AR317" s="445" t="s">
        <v>4691</v>
      </c>
      <c r="AS317" s="445" t="s">
        <v>4691</v>
      </c>
      <c r="AT317" s="445" t="s">
        <v>4691</v>
      </c>
      <c r="AU317" s="445" t="s">
        <v>4691</v>
      </c>
      <c r="AV317" s="307">
        <f t="shared" si="133"/>
        <v>144</v>
      </c>
      <c r="AW317" s="309">
        <f t="shared" si="134"/>
        <v>100.79999999999998</v>
      </c>
      <c r="AX317" s="309">
        <f t="shared" si="135"/>
        <v>60</v>
      </c>
      <c r="AY317" s="309">
        <f t="shared" si="136"/>
        <v>36</v>
      </c>
      <c r="AZ317" s="1042" t="s">
        <v>7803</v>
      </c>
      <c r="BA317" s="1042"/>
      <c r="BB317" s="1042"/>
      <c r="BC317" s="1042"/>
      <c r="BD317" s="1042"/>
      <c r="BE317" s="1042"/>
      <c r="BF317" s="1042"/>
      <c r="BG317" s="1042"/>
      <c r="BH317" s="1042"/>
      <c r="BI317" s="1044"/>
    </row>
    <row r="318" spans="1:61" s="652" customFormat="1" ht="19.899999999999999" customHeight="1">
      <c r="A318" s="1026">
        <v>308</v>
      </c>
      <c r="B318" s="285" t="s">
        <v>3448</v>
      </c>
      <c r="C318" s="286" t="s">
        <v>11</v>
      </c>
      <c r="D318" s="287" t="s">
        <v>11</v>
      </c>
      <c r="E318" s="287" t="s">
        <v>2919</v>
      </c>
      <c r="F318" s="287" t="s">
        <v>737</v>
      </c>
      <c r="G318" s="289" t="s">
        <v>674</v>
      </c>
      <c r="H318" s="592" t="s">
        <v>674</v>
      </c>
      <c r="I318" s="290">
        <v>50040401</v>
      </c>
      <c r="J318" s="291" t="s">
        <v>94</v>
      </c>
      <c r="K318" s="592"/>
      <c r="L318" s="292" t="s">
        <v>95</v>
      </c>
      <c r="M318" s="292" t="s">
        <v>95</v>
      </c>
      <c r="N318" s="293"/>
      <c r="O318" s="292" t="s">
        <v>95</v>
      </c>
      <c r="P318" s="292" t="s">
        <v>95</v>
      </c>
      <c r="Q318" s="1000" t="s">
        <v>7268</v>
      </c>
      <c r="R318" s="620" t="s">
        <v>390</v>
      </c>
      <c r="S318" s="296">
        <v>41300</v>
      </c>
      <c r="T318" s="297" t="s">
        <v>6531</v>
      </c>
      <c r="U318" s="297" t="s">
        <v>6531</v>
      </c>
      <c r="V318" s="297" t="s">
        <v>6531</v>
      </c>
      <c r="W318" s="297" t="s">
        <v>6531</v>
      </c>
      <c r="X318" s="297" t="s">
        <v>6531</v>
      </c>
      <c r="Y318" s="324">
        <v>8</v>
      </c>
      <c r="Z318" s="315">
        <v>880</v>
      </c>
      <c r="AA318" s="1043">
        <v>8</v>
      </c>
      <c r="AB318" s="1043">
        <v>8</v>
      </c>
      <c r="AC318" s="304">
        <v>0</v>
      </c>
      <c r="AD318" s="1043">
        <v>8</v>
      </c>
      <c r="AE318" s="469">
        <v>8</v>
      </c>
      <c r="AF318" s="1036" t="s">
        <v>5971</v>
      </c>
      <c r="AG318" s="445" t="s">
        <v>4691</v>
      </c>
      <c r="AH318" s="445" t="s">
        <v>4691</v>
      </c>
      <c r="AI318" s="445" t="s">
        <v>4691</v>
      </c>
      <c r="AJ318" s="1037">
        <v>4</v>
      </c>
      <c r="AK318" s="1036" t="s">
        <v>4777</v>
      </c>
      <c r="AL318" s="445" t="s">
        <v>4691</v>
      </c>
      <c r="AM318" s="445" t="s">
        <v>4691</v>
      </c>
      <c r="AN318" s="445" t="s">
        <v>4691</v>
      </c>
      <c r="AO318" s="445" t="s">
        <v>4691</v>
      </c>
      <c r="AP318" s="445" t="s">
        <v>4691</v>
      </c>
      <c r="AQ318" s="445" t="s">
        <v>4691</v>
      </c>
      <c r="AR318" s="445" t="s">
        <v>4691</v>
      </c>
      <c r="AS318" s="445" t="s">
        <v>4691</v>
      </c>
      <c r="AT318" s="445" t="s">
        <v>4691</v>
      </c>
      <c r="AU318" s="445" t="s">
        <v>4691</v>
      </c>
      <c r="AV318" s="307">
        <f t="shared" si="133"/>
        <v>288</v>
      </c>
      <c r="AW318" s="309">
        <f t="shared" si="134"/>
        <v>201.59999999999997</v>
      </c>
      <c r="AX318" s="309">
        <f t="shared" si="135"/>
        <v>120</v>
      </c>
      <c r="AY318" s="309">
        <f t="shared" si="136"/>
        <v>72</v>
      </c>
      <c r="AZ318" s="1042" t="s">
        <v>7804</v>
      </c>
      <c r="BA318" s="1042"/>
      <c r="BB318" s="1042"/>
      <c r="BC318" s="1042"/>
      <c r="BD318" s="1042"/>
      <c r="BE318" s="1042"/>
      <c r="BF318" s="1042"/>
      <c r="BG318" s="1042"/>
      <c r="BH318" s="1042"/>
      <c r="BI318" s="1044"/>
    </row>
    <row r="319" spans="1:61" s="652" customFormat="1" ht="19.899999999999999" customHeight="1">
      <c r="A319" s="1026">
        <v>309</v>
      </c>
      <c r="B319" s="285" t="s">
        <v>3449</v>
      </c>
      <c r="C319" s="595" t="s">
        <v>11</v>
      </c>
      <c r="D319" s="287" t="s">
        <v>11</v>
      </c>
      <c r="E319" s="287" t="s">
        <v>1854</v>
      </c>
      <c r="F319" s="287" t="s">
        <v>3068</v>
      </c>
      <c r="G319" s="289" t="s">
        <v>3086</v>
      </c>
      <c r="H319" s="289" t="s">
        <v>3077</v>
      </c>
      <c r="I319" s="290">
        <v>50060141</v>
      </c>
      <c r="J319" s="291" t="s">
        <v>94</v>
      </c>
      <c r="K319" s="289"/>
      <c r="L319" s="292" t="s">
        <v>95</v>
      </c>
      <c r="M319" s="292" t="s">
        <v>95</v>
      </c>
      <c r="N319" s="293"/>
      <c r="O319" s="292" t="s">
        <v>95</v>
      </c>
      <c r="P319" s="292" t="s">
        <v>95</v>
      </c>
      <c r="Q319" s="532"/>
      <c r="R319" s="295" t="s">
        <v>107</v>
      </c>
      <c r="S319" s="296">
        <v>42642</v>
      </c>
      <c r="T319" s="297">
        <f t="shared" ref="T319:T326" si="137">VLOOKUP(I319,单月票房,2,0)</f>
        <v>17</v>
      </c>
      <c r="U319" s="298">
        <f t="shared" ref="U319:U326" si="138">VLOOKUP(I319,单月票房,3,0)</f>
        <v>241.63720000000001</v>
      </c>
      <c r="V319" s="298">
        <f t="shared" ref="V319:V326" si="139">VLOOKUP(I319,单月票房,4,0)</f>
        <v>7.1269</v>
      </c>
      <c r="W319" s="299">
        <f t="shared" ref="W319:W326" si="140">(V319*10000)/Y319</f>
        <v>3098.6521739130435</v>
      </c>
      <c r="X319" s="300">
        <f t="shared" ref="X319:X326" si="141">VLOOKUP(I319,单月票房,5,0)</f>
        <v>34</v>
      </c>
      <c r="Y319" s="301">
        <v>23</v>
      </c>
      <c r="Z319" s="301">
        <v>1400</v>
      </c>
      <c r="AA319" s="1043">
        <v>23</v>
      </c>
      <c r="AB319" s="1043">
        <v>23</v>
      </c>
      <c r="AC319" s="304">
        <v>0</v>
      </c>
      <c r="AD319" s="1043">
        <v>23</v>
      </c>
      <c r="AE319" s="469">
        <v>23</v>
      </c>
      <c r="AF319" s="1036" t="s">
        <v>7805</v>
      </c>
      <c r="AG319" s="445"/>
      <c r="AH319" s="445"/>
      <c r="AI319" s="445"/>
      <c r="AJ319" s="1037">
        <v>23</v>
      </c>
      <c r="AK319" s="1036" t="s">
        <v>4778</v>
      </c>
      <c r="AL319" s="445"/>
      <c r="AM319" s="445" t="s">
        <v>4691</v>
      </c>
      <c r="AN319" s="445"/>
      <c r="AO319" s="445" t="s">
        <v>4691</v>
      </c>
      <c r="AP319" s="445"/>
      <c r="AQ319" s="445" t="s">
        <v>4691</v>
      </c>
      <c r="AR319" s="445"/>
      <c r="AS319" s="445" t="s">
        <v>4691</v>
      </c>
      <c r="AT319" s="445"/>
      <c r="AU319" s="445" t="s">
        <v>4691</v>
      </c>
      <c r="AV319" s="307">
        <f t="shared" si="133"/>
        <v>828</v>
      </c>
      <c r="AW319" s="309">
        <f t="shared" si="134"/>
        <v>579.59999999999991</v>
      </c>
      <c r="AX319" s="309">
        <f t="shared" si="135"/>
        <v>345</v>
      </c>
      <c r="AY319" s="309">
        <f t="shared" si="136"/>
        <v>207</v>
      </c>
      <c r="AZ319" s="1042" t="s">
        <v>7806</v>
      </c>
      <c r="BA319" s="1042"/>
      <c r="BB319" s="1042" t="s">
        <v>3069</v>
      </c>
      <c r="BC319" s="1042"/>
      <c r="BD319" s="1042"/>
      <c r="BE319" s="1042"/>
      <c r="BF319" s="1042"/>
      <c r="BG319" s="1042"/>
      <c r="BH319" s="1042"/>
      <c r="BI319" s="1044"/>
    </row>
    <row r="320" spans="1:61" s="652" customFormat="1" ht="19.899999999999999" customHeight="1">
      <c r="A320" s="1026">
        <v>310</v>
      </c>
      <c r="B320" s="285" t="s">
        <v>3450</v>
      </c>
      <c r="C320" s="595" t="s">
        <v>11</v>
      </c>
      <c r="D320" s="287" t="s">
        <v>11</v>
      </c>
      <c r="E320" s="368" t="s">
        <v>5941</v>
      </c>
      <c r="F320" s="287" t="s">
        <v>3070</v>
      </c>
      <c r="G320" s="289" t="s">
        <v>3227</v>
      </c>
      <c r="H320" s="289" t="s">
        <v>3078</v>
      </c>
      <c r="I320" s="290">
        <v>50260031</v>
      </c>
      <c r="J320" s="291" t="s">
        <v>94</v>
      </c>
      <c r="K320" s="289"/>
      <c r="L320" s="292" t="s">
        <v>95</v>
      </c>
      <c r="M320" s="292" t="s">
        <v>95</v>
      </c>
      <c r="N320" s="293"/>
      <c r="O320" s="292" t="s">
        <v>95</v>
      </c>
      <c r="P320" s="292" t="s">
        <v>95</v>
      </c>
      <c r="Q320" s="320"/>
      <c r="R320" s="295" t="s">
        <v>2239</v>
      </c>
      <c r="S320" s="296">
        <v>41865</v>
      </c>
      <c r="T320" s="297">
        <f t="shared" si="137"/>
        <v>22</v>
      </c>
      <c r="U320" s="298">
        <f t="shared" si="138"/>
        <v>223.43629999999999</v>
      </c>
      <c r="V320" s="298">
        <f t="shared" si="139"/>
        <v>6.1932999999999998</v>
      </c>
      <c r="W320" s="299">
        <f t="shared" si="140"/>
        <v>7741.625</v>
      </c>
      <c r="X320" s="300">
        <f t="shared" si="141"/>
        <v>36</v>
      </c>
      <c r="Y320" s="301">
        <v>8</v>
      </c>
      <c r="Z320" s="301">
        <v>1225</v>
      </c>
      <c r="AA320" s="1043">
        <v>8</v>
      </c>
      <c r="AB320" s="1043">
        <v>8</v>
      </c>
      <c r="AC320" s="304">
        <v>0</v>
      </c>
      <c r="AD320" s="1043">
        <v>8</v>
      </c>
      <c r="AE320" s="469">
        <v>8</v>
      </c>
      <c r="AF320" s="1036" t="s">
        <v>5971</v>
      </c>
      <c r="AG320" s="445" t="s">
        <v>4691</v>
      </c>
      <c r="AH320" s="445" t="s">
        <v>4691</v>
      </c>
      <c r="AI320" s="445" t="s">
        <v>4691</v>
      </c>
      <c r="AJ320" s="1037">
        <v>8</v>
      </c>
      <c r="AK320" s="1036" t="s">
        <v>4705</v>
      </c>
      <c r="AL320" s="445" t="s">
        <v>4691</v>
      </c>
      <c r="AM320" s="445" t="s">
        <v>4691</v>
      </c>
      <c r="AN320" s="445" t="s">
        <v>4691</v>
      </c>
      <c r="AO320" s="445" t="s">
        <v>4691</v>
      </c>
      <c r="AP320" s="445" t="s">
        <v>4691</v>
      </c>
      <c r="AQ320" s="445" t="s">
        <v>4691</v>
      </c>
      <c r="AR320" s="445" t="s">
        <v>4691</v>
      </c>
      <c r="AS320" s="445" t="s">
        <v>4691</v>
      </c>
      <c r="AT320" s="445" t="s">
        <v>4691</v>
      </c>
      <c r="AU320" s="445" t="s">
        <v>4691</v>
      </c>
      <c r="AV320" s="307">
        <f t="shared" si="133"/>
        <v>288</v>
      </c>
      <c r="AW320" s="309">
        <f t="shared" si="134"/>
        <v>201.59999999999997</v>
      </c>
      <c r="AX320" s="309">
        <f t="shared" si="135"/>
        <v>120</v>
      </c>
      <c r="AY320" s="309">
        <f t="shared" si="136"/>
        <v>72</v>
      </c>
      <c r="AZ320" s="1042" t="s">
        <v>7807</v>
      </c>
      <c r="BA320" s="1042" t="s">
        <v>3071</v>
      </c>
      <c r="BB320" s="1042" t="s">
        <v>3072</v>
      </c>
      <c r="BC320" s="1042" t="s">
        <v>3073</v>
      </c>
      <c r="BD320" s="1042"/>
      <c r="BE320" s="1042"/>
      <c r="BF320" s="1042"/>
      <c r="BG320" s="1042" t="s">
        <v>3074</v>
      </c>
      <c r="BH320" s="1042" t="s">
        <v>3075</v>
      </c>
      <c r="BI320" s="1044"/>
    </row>
    <row r="321" spans="1:61" s="652" customFormat="1" ht="19.899999999999999" customHeight="1">
      <c r="A321" s="1026">
        <v>311</v>
      </c>
      <c r="B321" s="285" t="s">
        <v>3962</v>
      </c>
      <c r="C321" s="484" t="s">
        <v>2243</v>
      </c>
      <c r="D321" s="484" t="s">
        <v>2243</v>
      </c>
      <c r="E321" s="484" t="s">
        <v>2920</v>
      </c>
      <c r="F321" s="683" t="s">
        <v>3961</v>
      </c>
      <c r="G321" s="289" t="s">
        <v>1166</v>
      </c>
      <c r="H321" s="367" t="s">
        <v>1166</v>
      </c>
      <c r="I321" s="290">
        <v>50121101</v>
      </c>
      <c r="J321" s="362" t="s">
        <v>94</v>
      </c>
      <c r="K321" s="289"/>
      <c r="L321" s="292" t="s">
        <v>95</v>
      </c>
      <c r="M321" s="292" t="s">
        <v>95</v>
      </c>
      <c r="N321" s="293"/>
      <c r="O321" s="292" t="s">
        <v>95</v>
      </c>
      <c r="P321" s="292" t="s">
        <v>95</v>
      </c>
      <c r="Q321" s="532"/>
      <c r="R321" s="295" t="s">
        <v>5528</v>
      </c>
      <c r="S321" s="296">
        <v>41426</v>
      </c>
      <c r="T321" s="297">
        <f t="shared" si="137"/>
        <v>132</v>
      </c>
      <c r="U321" s="298">
        <f t="shared" si="138"/>
        <v>77.675719999999998</v>
      </c>
      <c r="V321" s="298">
        <f t="shared" si="139"/>
        <v>2.2210000000000001</v>
      </c>
      <c r="W321" s="299">
        <f t="shared" si="140"/>
        <v>3701.6666666666665</v>
      </c>
      <c r="X321" s="300">
        <f t="shared" si="141"/>
        <v>35</v>
      </c>
      <c r="Y321" s="301">
        <v>6</v>
      </c>
      <c r="Z321" s="301">
        <v>838</v>
      </c>
      <c r="AA321" s="1043">
        <v>6</v>
      </c>
      <c r="AB321" s="1043">
        <v>6</v>
      </c>
      <c r="AC321" s="304">
        <v>0</v>
      </c>
      <c r="AD321" s="1043">
        <v>6</v>
      </c>
      <c r="AE321" s="469">
        <v>6</v>
      </c>
      <c r="AF321" s="1036" t="s">
        <v>6606</v>
      </c>
      <c r="AG321" s="445" t="s">
        <v>4691</v>
      </c>
      <c r="AH321" s="445" t="s">
        <v>4691</v>
      </c>
      <c r="AI321" s="445" t="s">
        <v>4691</v>
      </c>
      <c r="AJ321" s="1037">
        <v>6</v>
      </c>
      <c r="AK321" s="1036" t="s">
        <v>4700</v>
      </c>
      <c r="AL321" s="445" t="s">
        <v>4691</v>
      </c>
      <c r="AM321" s="445" t="s">
        <v>4691</v>
      </c>
      <c r="AN321" s="445" t="s">
        <v>4691</v>
      </c>
      <c r="AO321" s="445" t="s">
        <v>4691</v>
      </c>
      <c r="AP321" s="445" t="s">
        <v>4691</v>
      </c>
      <c r="AQ321" s="445" t="s">
        <v>4691</v>
      </c>
      <c r="AR321" s="445" t="s">
        <v>4691</v>
      </c>
      <c r="AS321" s="445" t="s">
        <v>4691</v>
      </c>
      <c r="AT321" s="445" t="s">
        <v>4691</v>
      </c>
      <c r="AU321" s="445" t="s">
        <v>4691</v>
      </c>
      <c r="AV321" s="307">
        <f t="shared" si="133"/>
        <v>216</v>
      </c>
      <c r="AW321" s="309">
        <f t="shared" si="134"/>
        <v>151.19999999999999</v>
      </c>
      <c r="AX321" s="309">
        <f t="shared" si="135"/>
        <v>90</v>
      </c>
      <c r="AY321" s="309">
        <f t="shared" si="136"/>
        <v>53.999999999999993</v>
      </c>
      <c r="AZ321" s="1042" t="s">
        <v>7808</v>
      </c>
      <c r="BA321" s="1042"/>
      <c r="BB321" s="1042"/>
      <c r="BC321" s="1042"/>
      <c r="BD321" s="1042"/>
      <c r="BE321" s="1042"/>
      <c r="BF321" s="1042"/>
      <c r="BG321" s="1042"/>
      <c r="BH321" s="1042"/>
      <c r="BI321" s="1044"/>
    </row>
    <row r="322" spans="1:61" s="652" customFormat="1" ht="19.899999999999999" customHeight="1">
      <c r="A322" s="1026">
        <v>312</v>
      </c>
      <c r="B322" s="285" t="s">
        <v>3965</v>
      </c>
      <c r="C322" s="484" t="s">
        <v>2243</v>
      </c>
      <c r="D322" s="484" t="s">
        <v>3963</v>
      </c>
      <c r="E322" s="484" t="s">
        <v>4665</v>
      </c>
      <c r="F322" s="683" t="s">
        <v>3964</v>
      </c>
      <c r="G322" s="289" t="s">
        <v>1165</v>
      </c>
      <c r="H322" s="367" t="s">
        <v>4206</v>
      </c>
      <c r="I322" s="290">
        <v>50010111</v>
      </c>
      <c r="J322" s="362" t="s">
        <v>94</v>
      </c>
      <c r="K322" s="289"/>
      <c r="L322" s="292" t="s">
        <v>95</v>
      </c>
      <c r="M322" s="293"/>
      <c r="N322" s="292" t="s">
        <v>95</v>
      </c>
      <c r="O322" s="292" t="s">
        <v>95</v>
      </c>
      <c r="P322" s="292" t="s">
        <v>95</v>
      </c>
      <c r="Q322" s="532"/>
      <c r="R322" s="295" t="s">
        <v>199</v>
      </c>
      <c r="S322" s="296">
        <v>41818</v>
      </c>
      <c r="T322" s="297">
        <f t="shared" si="137"/>
        <v>78</v>
      </c>
      <c r="U322" s="298">
        <f t="shared" si="138"/>
        <v>130.42931999999999</v>
      </c>
      <c r="V322" s="298">
        <f t="shared" si="139"/>
        <v>3.7292999999999998</v>
      </c>
      <c r="W322" s="299">
        <f t="shared" si="140"/>
        <v>6215.5</v>
      </c>
      <c r="X322" s="300">
        <f t="shared" si="141"/>
        <v>35</v>
      </c>
      <c r="Y322" s="301">
        <v>6</v>
      </c>
      <c r="Z322" s="301">
        <v>674</v>
      </c>
      <c r="AA322" s="1043">
        <v>6</v>
      </c>
      <c r="AB322" s="304">
        <v>0</v>
      </c>
      <c r="AC322" s="1043">
        <v>6</v>
      </c>
      <c r="AD322" s="1043">
        <v>6</v>
      </c>
      <c r="AE322" s="469">
        <v>6</v>
      </c>
      <c r="AF322" s="1036" t="s">
        <v>6606</v>
      </c>
      <c r="AG322" s="445"/>
      <c r="AH322" s="445"/>
      <c r="AI322" s="445"/>
      <c r="AJ322" s="1037">
        <v>6</v>
      </c>
      <c r="AK322" s="1036" t="s">
        <v>4700</v>
      </c>
      <c r="AL322" s="445"/>
      <c r="AM322" s="445" t="s">
        <v>4691</v>
      </c>
      <c r="AN322" s="445"/>
      <c r="AO322" s="445" t="s">
        <v>4691</v>
      </c>
      <c r="AP322" s="445"/>
      <c r="AQ322" s="445" t="s">
        <v>4691</v>
      </c>
      <c r="AR322" s="445" t="s">
        <v>4691</v>
      </c>
      <c r="AS322" s="445" t="s">
        <v>4691</v>
      </c>
      <c r="AT322" s="445"/>
      <c r="AU322" s="445" t="s">
        <v>4691</v>
      </c>
      <c r="AV322" s="307">
        <f t="shared" si="133"/>
        <v>216</v>
      </c>
      <c r="AW322" s="309">
        <f t="shared" si="134"/>
        <v>151.19999999999999</v>
      </c>
      <c r="AX322" s="309">
        <f t="shared" si="135"/>
        <v>90</v>
      </c>
      <c r="AY322" s="309">
        <f t="shared" si="136"/>
        <v>53.999999999999993</v>
      </c>
      <c r="AZ322" s="1042" t="s">
        <v>7809</v>
      </c>
      <c r="BA322" s="1042"/>
      <c r="BB322" s="1042"/>
      <c r="BC322" s="1042"/>
      <c r="BD322" s="1042"/>
      <c r="BE322" s="1042"/>
      <c r="BF322" s="1042"/>
      <c r="BG322" s="1042"/>
      <c r="BH322" s="1042"/>
      <c r="BI322" s="1044"/>
    </row>
    <row r="323" spans="1:61" s="652" customFormat="1" ht="19.899999999999999" customHeight="1">
      <c r="A323" s="1026">
        <v>313</v>
      </c>
      <c r="B323" s="285" t="s">
        <v>3967</v>
      </c>
      <c r="C323" s="484" t="s">
        <v>2243</v>
      </c>
      <c r="D323" s="484" t="s">
        <v>3963</v>
      </c>
      <c r="E323" s="484" t="s">
        <v>1854</v>
      </c>
      <c r="F323" s="683" t="s">
        <v>3966</v>
      </c>
      <c r="G323" s="289" t="s">
        <v>940</v>
      </c>
      <c r="H323" s="367" t="s">
        <v>4207</v>
      </c>
      <c r="I323" s="290">
        <v>50060111</v>
      </c>
      <c r="J323" s="362" t="s">
        <v>94</v>
      </c>
      <c r="K323" s="289"/>
      <c r="L323" s="292" t="s">
        <v>95</v>
      </c>
      <c r="M323" s="292" t="s">
        <v>95</v>
      </c>
      <c r="N323" s="293"/>
      <c r="O323" s="292" t="s">
        <v>95</v>
      </c>
      <c r="P323" s="292" t="s">
        <v>95</v>
      </c>
      <c r="Q323" s="532"/>
      <c r="R323" s="295" t="s">
        <v>199</v>
      </c>
      <c r="S323" s="296">
        <v>42023</v>
      </c>
      <c r="T323" s="297">
        <f t="shared" si="137"/>
        <v>74</v>
      </c>
      <c r="U323" s="298">
        <f t="shared" si="138"/>
        <v>132.95717999999999</v>
      </c>
      <c r="V323" s="298">
        <f t="shared" si="139"/>
        <v>3.6248999999999998</v>
      </c>
      <c r="W323" s="299">
        <f t="shared" si="140"/>
        <v>4531.125</v>
      </c>
      <c r="X323" s="300">
        <f t="shared" si="141"/>
        <v>37</v>
      </c>
      <c r="Y323" s="301">
        <v>8</v>
      </c>
      <c r="Z323" s="301">
        <v>1642</v>
      </c>
      <c r="AA323" s="1043">
        <v>8</v>
      </c>
      <c r="AB323" s="1043">
        <v>8</v>
      </c>
      <c r="AC323" s="304">
        <v>0</v>
      </c>
      <c r="AD323" s="1043">
        <v>8</v>
      </c>
      <c r="AE323" s="469">
        <v>8</v>
      </c>
      <c r="AF323" s="1036" t="s">
        <v>7810</v>
      </c>
      <c r="AG323" s="445" t="s">
        <v>4691</v>
      </c>
      <c r="AH323" s="445" t="s">
        <v>4691</v>
      </c>
      <c r="AI323" s="445" t="s">
        <v>4691</v>
      </c>
      <c r="AJ323" s="1037">
        <v>8</v>
      </c>
      <c r="AK323" s="1036" t="s">
        <v>4748</v>
      </c>
      <c r="AL323" s="445" t="s">
        <v>4691</v>
      </c>
      <c r="AM323" s="445" t="s">
        <v>4691</v>
      </c>
      <c r="AN323" s="445" t="s">
        <v>4691</v>
      </c>
      <c r="AO323" s="445" t="s">
        <v>4691</v>
      </c>
      <c r="AP323" s="445" t="s">
        <v>4691</v>
      </c>
      <c r="AQ323" s="445" t="s">
        <v>4691</v>
      </c>
      <c r="AR323" s="445" t="s">
        <v>4691</v>
      </c>
      <c r="AS323" s="445" t="s">
        <v>4691</v>
      </c>
      <c r="AT323" s="445" t="s">
        <v>4691</v>
      </c>
      <c r="AU323" s="445" t="s">
        <v>4691</v>
      </c>
      <c r="AV323" s="307">
        <f t="shared" si="133"/>
        <v>288</v>
      </c>
      <c r="AW323" s="309">
        <f t="shared" si="134"/>
        <v>201.59999999999997</v>
      </c>
      <c r="AX323" s="309">
        <f t="shared" si="135"/>
        <v>120</v>
      </c>
      <c r="AY323" s="309">
        <f t="shared" si="136"/>
        <v>72</v>
      </c>
      <c r="AZ323" s="1042" t="s">
        <v>7811</v>
      </c>
      <c r="BA323" s="1042"/>
      <c r="BB323" s="1042"/>
      <c r="BC323" s="1042"/>
      <c r="BD323" s="1042"/>
      <c r="BE323" s="1042"/>
      <c r="BF323" s="1042"/>
      <c r="BG323" s="1042"/>
      <c r="BH323" s="1042"/>
      <c r="BI323" s="1044"/>
    </row>
    <row r="324" spans="1:61" s="652" customFormat="1" ht="19.899999999999999" customHeight="1">
      <c r="A324" s="1026">
        <v>314</v>
      </c>
      <c r="B324" s="285" t="s">
        <v>3970</v>
      </c>
      <c r="C324" s="484" t="s">
        <v>3968</v>
      </c>
      <c r="D324" s="484" t="s">
        <v>3963</v>
      </c>
      <c r="E324" s="484" t="s">
        <v>1282</v>
      </c>
      <c r="F324" s="683" t="s">
        <v>3969</v>
      </c>
      <c r="G324" s="289" t="s">
        <v>1916</v>
      </c>
      <c r="H324" s="367" t="s">
        <v>4208</v>
      </c>
      <c r="I324" s="290">
        <v>50050121</v>
      </c>
      <c r="J324" s="362" t="s">
        <v>94</v>
      </c>
      <c r="K324" s="289"/>
      <c r="L324" s="292" t="s">
        <v>95</v>
      </c>
      <c r="M324" s="293"/>
      <c r="N324" s="292" t="s">
        <v>95</v>
      </c>
      <c r="O324" s="292" t="s">
        <v>95</v>
      </c>
      <c r="P324" s="292" t="s">
        <v>95</v>
      </c>
      <c r="Q324" s="532"/>
      <c r="R324" s="295" t="s">
        <v>199</v>
      </c>
      <c r="S324" s="296">
        <v>42362</v>
      </c>
      <c r="T324" s="297">
        <f t="shared" si="137"/>
        <v>117</v>
      </c>
      <c r="U324" s="298">
        <f t="shared" si="138"/>
        <v>92.262419999999992</v>
      </c>
      <c r="V324" s="298">
        <f t="shared" si="139"/>
        <v>2.7120000000000002</v>
      </c>
      <c r="W324" s="299">
        <f t="shared" si="140"/>
        <v>2260.0000000000005</v>
      </c>
      <c r="X324" s="300">
        <f t="shared" si="141"/>
        <v>34</v>
      </c>
      <c r="Y324" s="301">
        <v>12</v>
      </c>
      <c r="Z324" s="301">
        <v>1498</v>
      </c>
      <c r="AA324" s="1043">
        <v>12</v>
      </c>
      <c r="AB324" s="304">
        <v>0</v>
      </c>
      <c r="AC324" s="1043">
        <v>12</v>
      </c>
      <c r="AD324" s="1043">
        <v>12</v>
      </c>
      <c r="AE324" s="469">
        <v>12</v>
      </c>
      <c r="AF324" s="1036" t="s">
        <v>7812</v>
      </c>
      <c r="AG324" s="445" t="s">
        <v>4691</v>
      </c>
      <c r="AH324" s="445" t="s">
        <v>4691</v>
      </c>
      <c r="AI324" s="445" t="s">
        <v>4691</v>
      </c>
      <c r="AJ324" s="1037">
        <v>12</v>
      </c>
      <c r="AK324" s="1036" t="s">
        <v>4779</v>
      </c>
      <c r="AL324" s="445" t="s">
        <v>4691</v>
      </c>
      <c r="AM324" s="445" t="s">
        <v>4691</v>
      </c>
      <c r="AN324" s="445" t="s">
        <v>4691</v>
      </c>
      <c r="AO324" s="445" t="s">
        <v>4691</v>
      </c>
      <c r="AP324" s="445" t="s">
        <v>4691</v>
      </c>
      <c r="AQ324" s="445" t="s">
        <v>4691</v>
      </c>
      <c r="AR324" s="445" t="s">
        <v>4691</v>
      </c>
      <c r="AS324" s="445" t="s">
        <v>4691</v>
      </c>
      <c r="AT324" s="445" t="s">
        <v>4691</v>
      </c>
      <c r="AU324" s="445" t="s">
        <v>4691</v>
      </c>
      <c r="AV324" s="307">
        <f t="shared" si="133"/>
        <v>432</v>
      </c>
      <c r="AW324" s="309">
        <f t="shared" si="134"/>
        <v>302.39999999999998</v>
      </c>
      <c r="AX324" s="309">
        <f t="shared" si="135"/>
        <v>180</v>
      </c>
      <c r="AY324" s="309">
        <f t="shared" si="136"/>
        <v>107.99999999999999</v>
      </c>
      <c r="AZ324" s="1042" t="s">
        <v>7813</v>
      </c>
      <c r="BA324" s="1042"/>
      <c r="BB324" s="1042"/>
      <c r="BC324" s="1042"/>
      <c r="BD324" s="1042"/>
      <c r="BE324" s="1042"/>
      <c r="BF324" s="1042"/>
      <c r="BG324" s="1042"/>
      <c r="BH324" s="1042"/>
      <c r="BI324" s="1044"/>
    </row>
    <row r="325" spans="1:61" s="652" customFormat="1" ht="19.899999999999999" customHeight="1">
      <c r="A325" s="1026">
        <v>315</v>
      </c>
      <c r="B325" s="285" t="s">
        <v>3971</v>
      </c>
      <c r="C325" s="484" t="s">
        <v>3963</v>
      </c>
      <c r="D325" s="484" t="s">
        <v>2243</v>
      </c>
      <c r="E325" s="484" t="s">
        <v>2920</v>
      </c>
      <c r="F325" s="683" t="s">
        <v>3961</v>
      </c>
      <c r="G325" s="289" t="s">
        <v>1906</v>
      </c>
      <c r="H325" s="367" t="s">
        <v>4209</v>
      </c>
      <c r="I325" s="290">
        <v>50120151</v>
      </c>
      <c r="J325" s="362" t="s">
        <v>94</v>
      </c>
      <c r="K325" s="289"/>
      <c r="L325" s="292" t="s">
        <v>95</v>
      </c>
      <c r="M325" s="292" t="s">
        <v>95</v>
      </c>
      <c r="N325" s="293"/>
      <c r="O325" s="292" t="s">
        <v>95</v>
      </c>
      <c r="P325" s="292" t="s">
        <v>95</v>
      </c>
      <c r="Q325" s="532"/>
      <c r="R325" s="295" t="s">
        <v>199</v>
      </c>
      <c r="S325" s="296">
        <v>42363</v>
      </c>
      <c r="T325" s="297">
        <f t="shared" si="137"/>
        <v>66</v>
      </c>
      <c r="U325" s="298">
        <f t="shared" si="138"/>
        <v>139.73863</v>
      </c>
      <c r="V325" s="298">
        <f t="shared" si="139"/>
        <v>3.5305</v>
      </c>
      <c r="W325" s="299">
        <f t="shared" si="140"/>
        <v>3922.7777777777778</v>
      </c>
      <c r="X325" s="300">
        <f t="shared" si="141"/>
        <v>40</v>
      </c>
      <c r="Y325" s="301">
        <v>9</v>
      </c>
      <c r="Z325" s="301">
        <v>1580</v>
      </c>
      <c r="AA325" s="1043">
        <v>9</v>
      </c>
      <c r="AB325" s="1043">
        <v>9</v>
      </c>
      <c r="AC325" s="304">
        <v>0</v>
      </c>
      <c r="AD325" s="1043">
        <v>9</v>
      </c>
      <c r="AE325" s="469">
        <v>9</v>
      </c>
      <c r="AF325" s="1036" t="s">
        <v>7692</v>
      </c>
      <c r="AG325" s="445" t="s">
        <v>4691</v>
      </c>
      <c r="AH325" s="445" t="s">
        <v>4691</v>
      </c>
      <c r="AI325" s="445" t="s">
        <v>4691</v>
      </c>
      <c r="AJ325" s="1037">
        <v>12</v>
      </c>
      <c r="AK325" s="1036" t="s">
        <v>4780</v>
      </c>
      <c r="AL325" s="445" t="s">
        <v>4691</v>
      </c>
      <c r="AM325" s="445" t="s">
        <v>4691</v>
      </c>
      <c r="AN325" s="445" t="s">
        <v>4691</v>
      </c>
      <c r="AO325" s="445" t="s">
        <v>4691</v>
      </c>
      <c r="AP325" s="445" t="s">
        <v>4691</v>
      </c>
      <c r="AQ325" s="445" t="s">
        <v>4691</v>
      </c>
      <c r="AR325" s="445" t="s">
        <v>4691</v>
      </c>
      <c r="AS325" s="445" t="s">
        <v>4691</v>
      </c>
      <c r="AT325" s="445" t="s">
        <v>4691</v>
      </c>
      <c r="AU325" s="445" t="s">
        <v>4691</v>
      </c>
      <c r="AV325" s="307">
        <f t="shared" si="133"/>
        <v>324</v>
      </c>
      <c r="AW325" s="309">
        <f t="shared" si="134"/>
        <v>226.79999999999998</v>
      </c>
      <c r="AX325" s="309">
        <f t="shared" si="135"/>
        <v>135</v>
      </c>
      <c r="AY325" s="309">
        <f t="shared" si="136"/>
        <v>81</v>
      </c>
      <c r="AZ325" s="1042" t="s">
        <v>7814</v>
      </c>
      <c r="BA325" s="1042"/>
      <c r="BB325" s="1042"/>
      <c r="BC325" s="1042"/>
      <c r="BD325" s="1042"/>
      <c r="BE325" s="1042"/>
      <c r="BF325" s="1042"/>
      <c r="BG325" s="1042"/>
      <c r="BH325" s="1042"/>
      <c r="BI325" s="1044"/>
    </row>
    <row r="326" spans="1:61" s="652" customFormat="1" ht="19.899999999999999" customHeight="1">
      <c r="A326" s="1026">
        <v>316</v>
      </c>
      <c r="B326" s="285" t="s">
        <v>3973</v>
      </c>
      <c r="C326" s="484" t="s">
        <v>2243</v>
      </c>
      <c r="D326" s="484" t="s">
        <v>2243</v>
      </c>
      <c r="E326" s="484" t="s">
        <v>2301</v>
      </c>
      <c r="F326" s="683" t="s">
        <v>3972</v>
      </c>
      <c r="G326" s="289" t="s">
        <v>1847</v>
      </c>
      <c r="H326" s="367" t="s">
        <v>4210</v>
      </c>
      <c r="I326" s="290">
        <v>50070121</v>
      </c>
      <c r="J326" s="362" t="s">
        <v>94</v>
      </c>
      <c r="K326" s="289"/>
      <c r="L326" s="292" t="s">
        <v>95</v>
      </c>
      <c r="M326" s="293"/>
      <c r="N326" s="292" t="s">
        <v>95</v>
      </c>
      <c r="O326" s="292" t="s">
        <v>95</v>
      </c>
      <c r="P326" s="292" t="s">
        <v>95</v>
      </c>
      <c r="Q326" s="532"/>
      <c r="R326" s="295" t="s">
        <v>199</v>
      </c>
      <c r="S326" s="296">
        <v>42319</v>
      </c>
      <c r="T326" s="297">
        <f t="shared" si="137"/>
        <v>42</v>
      </c>
      <c r="U326" s="298">
        <f t="shared" si="138"/>
        <v>176.34039999999999</v>
      </c>
      <c r="V326" s="298">
        <f t="shared" si="139"/>
        <v>4.9801000000000002</v>
      </c>
      <c r="W326" s="299">
        <f t="shared" si="140"/>
        <v>4150.083333333333</v>
      </c>
      <c r="X326" s="300">
        <f t="shared" si="141"/>
        <v>35</v>
      </c>
      <c r="Y326" s="301">
        <v>12</v>
      </c>
      <c r="Z326" s="301">
        <v>1986</v>
      </c>
      <c r="AA326" s="1043">
        <v>11</v>
      </c>
      <c r="AB326" s="304">
        <v>0</v>
      </c>
      <c r="AC326" s="1043">
        <v>11</v>
      </c>
      <c r="AD326" s="1043">
        <v>11</v>
      </c>
      <c r="AE326" s="469">
        <v>11</v>
      </c>
      <c r="AF326" s="1036" t="s">
        <v>7815</v>
      </c>
      <c r="AG326" s="445" t="s">
        <v>4691</v>
      </c>
      <c r="AH326" s="445" t="s">
        <v>4691</v>
      </c>
      <c r="AI326" s="445" t="s">
        <v>4691</v>
      </c>
      <c r="AJ326" s="1037">
        <v>12</v>
      </c>
      <c r="AK326" s="1036" t="s">
        <v>4780</v>
      </c>
      <c r="AL326" s="445" t="s">
        <v>4691</v>
      </c>
      <c r="AM326" s="445" t="s">
        <v>4691</v>
      </c>
      <c r="AN326" s="445" t="s">
        <v>4691</v>
      </c>
      <c r="AO326" s="445" t="s">
        <v>4691</v>
      </c>
      <c r="AP326" s="445" t="s">
        <v>4691</v>
      </c>
      <c r="AQ326" s="445" t="s">
        <v>4691</v>
      </c>
      <c r="AR326" s="445">
        <v>1</v>
      </c>
      <c r="AS326" s="445" t="s">
        <v>5883</v>
      </c>
      <c r="AT326" s="445" t="s">
        <v>4691</v>
      </c>
      <c r="AU326" s="445" t="s">
        <v>4691</v>
      </c>
      <c r="AV326" s="307">
        <f t="shared" si="133"/>
        <v>396</v>
      </c>
      <c r="AW326" s="309">
        <f t="shared" si="134"/>
        <v>277.2</v>
      </c>
      <c r="AX326" s="309">
        <f t="shared" si="135"/>
        <v>165</v>
      </c>
      <c r="AY326" s="309">
        <f t="shared" si="136"/>
        <v>99</v>
      </c>
      <c r="AZ326" s="1042" t="s">
        <v>7816</v>
      </c>
      <c r="BA326" s="1042"/>
      <c r="BB326" s="1042"/>
      <c r="BC326" s="1042"/>
      <c r="BD326" s="1042"/>
      <c r="BE326" s="1042"/>
      <c r="BF326" s="1042"/>
      <c r="BG326" s="1042"/>
      <c r="BH326" s="1042"/>
      <c r="BI326" s="1044"/>
    </row>
    <row r="327" spans="1:61" s="652" customFormat="1" ht="19.899999999999999" customHeight="1">
      <c r="A327" s="1026">
        <v>317</v>
      </c>
      <c r="B327" s="285" t="s">
        <v>3976</v>
      </c>
      <c r="C327" s="484" t="s">
        <v>2243</v>
      </c>
      <c r="D327" s="484" t="s">
        <v>2243</v>
      </c>
      <c r="E327" s="484" t="s">
        <v>3974</v>
      </c>
      <c r="F327" s="683" t="s">
        <v>3975</v>
      </c>
      <c r="G327" s="289" t="s">
        <v>975</v>
      </c>
      <c r="H327" s="367" t="s">
        <v>4211</v>
      </c>
      <c r="I327" s="290">
        <v>50090701</v>
      </c>
      <c r="J327" s="362" t="s">
        <v>94</v>
      </c>
      <c r="K327" s="289"/>
      <c r="L327" s="292" t="s">
        <v>95</v>
      </c>
      <c r="M327" s="293"/>
      <c r="N327" s="292" t="s">
        <v>95</v>
      </c>
      <c r="O327" s="292" t="s">
        <v>95</v>
      </c>
      <c r="P327" s="292" t="s">
        <v>95</v>
      </c>
      <c r="Q327" s="532"/>
      <c r="R327" s="295" t="s">
        <v>199</v>
      </c>
      <c r="S327" s="296">
        <v>40580</v>
      </c>
      <c r="T327" s="297">
        <f t="shared" ref="T327:T338" si="142">VLOOKUP(I327,单月票房,2,0)</f>
        <v>93</v>
      </c>
      <c r="U327" s="298">
        <f t="shared" ref="U327:U338" si="143">VLOOKUP(I327,单月票房,3,0)</f>
        <v>115.69565</v>
      </c>
      <c r="V327" s="298">
        <f t="shared" ref="V327:V338" si="144">VLOOKUP(I327,单月票房,4,0)</f>
        <v>3.1423999999999999</v>
      </c>
      <c r="W327" s="299">
        <f t="shared" ref="W327:W338" si="145">(V327*10000)/Y327</f>
        <v>2618.6666666666665</v>
      </c>
      <c r="X327" s="300">
        <f t="shared" ref="X327:X338" si="146">VLOOKUP(I327,单月票房,5,0)</f>
        <v>37</v>
      </c>
      <c r="Y327" s="301">
        <v>12</v>
      </c>
      <c r="Z327" s="301">
        <v>1665</v>
      </c>
      <c r="AA327" s="1043">
        <v>12</v>
      </c>
      <c r="AB327" s="304">
        <v>0</v>
      </c>
      <c r="AC327" s="1043">
        <v>12</v>
      </c>
      <c r="AD327" s="1043">
        <v>12</v>
      </c>
      <c r="AE327" s="469">
        <v>12</v>
      </c>
      <c r="AF327" s="1036" t="s">
        <v>7812</v>
      </c>
      <c r="AG327" s="445" t="s">
        <v>4691</v>
      </c>
      <c r="AH327" s="445" t="s">
        <v>4691</v>
      </c>
      <c r="AI327" s="445" t="s">
        <v>4691</v>
      </c>
      <c r="AJ327" s="1037">
        <v>12</v>
      </c>
      <c r="AK327" s="1036" t="s">
        <v>4779</v>
      </c>
      <c r="AL327" s="445" t="s">
        <v>4691</v>
      </c>
      <c r="AM327" s="445" t="s">
        <v>4691</v>
      </c>
      <c r="AN327" s="445" t="s">
        <v>4691</v>
      </c>
      <c r="AO327" s="445" t="s">
        <v>4691</v>
      </c>
      <c r="AP327" s="445" t="s">
        <v>4691</v>
      </c>
      <c r="AQ327" s="445" t="s">
        <v>4691</v>
      </c>
      <c r="AR327" s="445" t="s">
        <v>4691</v>
      </c>
      <c r="AS327" s="445" t="s">
        <v>4691</v>
      </c>
      <c r="AT327" s="445" t="s">
        <v>4691</v>
      </c>
      <c r="AU327" s="445" t="s">
        <v>4691</v>
      </c>
      <c r="AV327" s="307">
        <f t="shared" si="133"/>
        <v>432</v>
      </c>
      <c r="AW327" s="309">
        <f t="shared" si="134"/>
        <v>302.39999999999998</v>
      </c>
      <c r="AX327" s="309">
        <f t="shared" si="135"/>
        <v>180</v>
      </c>
      <c r="AY327" s="309">
        <f t="shared" si="136"/>
        <v>107.99999999999999</v>
      </c>
      <c r="AZ327" s="1042" t="s">
        <v>7817</v>
      </c>
      <c r="BA327" s="1042"/>
      <c r="BB327" s="1042"/>
      <c r="BC327" s="1042"/>
      <c r="BD327" s="1042"/>
      <c r="BE327" s="1042"/>
      <c r="BF327" s="1042"/>
      <c r="BG327" s="1042"/>
      <c r="BH327" s="1042"/>
      <c r="BI327" s="1044"/>
    </row>
    <row r="328" spans="1:61" s="652" customFormat="1" ht="19.899999999999999" customHeight="1">
      <c r="A328" s="1026">
        <v>318</v>
      </c>
      <c r="B328" s="285" t="s">
        <v>3979</v>
      </c>
      <c r="C328" s="484" t="s">
        <v>3963</v>
      </c>
      <c r="D328" s="484" t="s">
        <v>3963</v>
      </c>
      <c r="E328" s="359" t="s">
        <v>3977</v>
      </c>
      <c r="F328" s="683" t="s">
        <v>3978</v>
      </c>
      <c r="G328" s="289" t="s">
        <v>992</v>
      </c>
      <c r="H328" s="367" t="s">
        <v>4212</v>
      </c>
      <c r="I328" s="290">
        <v>50180301</v>
      </c>
      <c r="J328" s="362" t="s">
        <v>94</v>
      </c>
      <c r="K328" s="289"/>
      <c r="L328" s="292" t="s">
        <v>95</v>
      </c>
      <c r="M328" s="293"/>
      <c r="N328" s="292" t="s">
        <v>95</v>
      </c>
      <c r="O328" s="292" t="s">
        <v>95</v>
      </c>
      <c r="P328" s="292" t="s">
        <v>95</v>
      </c>
      <c r="Q328" s="532"/>
      <c r="R328" s="295" t="s">
        <v>199</v>
      </c>
      <c r="S328" s="296">
        <v>40623</v>
      </c>
      <c r="T328" s="297">
        <f t="shared" si="142"/>
        <v>62</v>
      </c>
      <c r="U328" s="298">
        <f t="shared" si="143"/>
        <v>144.81386000000001</v>
      </c>
      <c r="V328" s="298">
        <f t="shared" si="144"/>
        <v>4.2183000000000002</v>
      </c>
      <c r="W328" s="299">
        <f t="shared" si="145"/>
        <v>7030.5</v>
      </c>
      <c r="X328" s="300">
        <f t="shared" si="146"/>
        <v>34</v>
      </c>
      <c r="Y328" s="301">
        <v>6</v>
      </c>
      <c r="Z328" s="301">
        <v>999</v>
      </c>
      <c r="AA328" s="1043">
        <v>6</v>
      </c>
      <c r="AB328" s="304">
        <v>0</v>
      </c>
      <c r="AC328" s="1043">
        <v>6</v>
      </c>
      <c r="AD328" s="1043">
        <v>6</v>
      </c>
      <c r="AE328" s="469">
        <v>6</v>
      </c>
      <c r="AF328" s="1036" t="s">
        <v>7572</v>
      </c>
      <c r="AG328" s="445" t="s">
        <v>4691</v>
      </c>
      <c r="AH328" s="445" t="s">
        <v>4691</v>
      </c>
      <c r="AI328" s="445" t="s">
        <v>4691</v>
      </c>
      <c r="AJ328" s="1037">
        <v>6</v>
      </c>
      <c r="AK328" s="1036" t="s">
        <v>4700</v>
      </c>
      <c r="AL328" s="445" t="s">
        <v>4691</v>
      </c>
      <c r="AM328" s="445" t="s">
        <v>4691</v>
      </c>
      <c r="AN328" s="445" t="s">
        <v>4691</v>
      </c>
      <c r="AO328" s="445" t="s">
        <v>4691</v>
      </c>
      <c r="AP328" s="445" t="s">
        <v>4691</v>
      </c>
      <c r="AQ328" s="445" t="s">
        <v>4691</v>
      </c>
      <c r="AR328" s="445" t="s">
        <v>4691</v>
      </c>
      <c r="AS328" s="445" t="s">
        <v>4691</v>
      </c>
      <c r="AT328" s="445" t="s">
        <v>4691</v>
      </c>
      <c r="AU328" s="445" t="s">
        <v>4691</v>
      </c>
      <c r="AV328" s="307">
        <f t="shared" si="133"/>
        <v>216</v>
      </c>
      <c r="AW328" s="309">
        <f t="shared" si="134"/>
        <v>151.19999999999999</v>
      </c>
      <c r="AX328" s="309">
        <f t="shared" si="135"/>
        <v>90</v>
      </c>
      <c r="AY328" s="309">
        <f t="shared" si="136"/>
        <v>53.999999999999993</v>
      </c>
      <c r="AZ328" s="1042" t="s">
        <v>7818</v>
      </c>
      <c r="BA328" s="1042"/>
      <c r="BB328" s="1042"/>
      <c r="BC328" s="1042"/>
      <c r="BD328" s="1042"/>
      <c r="BE328" s="1042"/>
      <c r="BF328" s="1042"/>
      <c r="BG328" s="1042"/>
      <c r="BH328" s="1042"/>
      <c r="BI328" s="1044"/>
    </row>
    <row r="329" spans="1:61" s="394" customFormat="1" ht="19.5" customHeight="1">
      <c r="A329" s="1026">
        <v>319</v>
      </c>
      <c r="B329" s="375" t="s">
        <v>5596</v>
      </c>
      <c r="C329" s="376" t="s">
        <v>11</v>
      </c>
      <c r="D329" s="376" t="s">
        <v>11</v>
      </c>
      <c r="E329" s="377" t="s">
        <v>2301</v>
      </c>
      <c r="F329" s="329" t="s">
        <v>1292</v>
      </c>
      <c r="G329" s="378" t="s">
        <v>5431</v>
      </c>
      <c r="H329" s="379" t="s">
        <v>7019</v>
      </c>
      <c r="I329" s="380">
        <v>50070161</v>
      </c>
      <c r="J329" s="487" t="s">
        <v>94</v>
      </c>
      <c r="K329" s="381"/>
      <c r="L329" s="382" t="s">
        <v>95</v>
      </c>
      <c r="M329" s="382"/>
      <c r="N329" s="382"/>
      <c r="O329" s="382" t="s">
        <v>95</v>
      </c>
      <c r="P329" s="383" t="s">
        <v>565</v>
      </c>
      <c r="Q329" s="384"/>
      <c r="R329" s="295" t="s">
        <v>450</v>
      </c>
      <c r="S329" s="296">
        <v>42844</v>
      </c>
      <c r="T329" s="297">
        <f t="shared" si="142"/>
        <v>159</v>
      </c>
      <c r="U329" s="298">
        <f t="shared" si="143"/>
        <v>56.261699999999998</v>
      </c>
      <c r="V329" s="298">
        <f t="shared" si="144"/>
        <v>1.8305</v>
      </c>
      <c r="W329" s="299">
        <f t="shared" si="145"/>
        <v>2615</v>
      </c>
      <c r="X329" s="300">
        <f t="shared" si="146"/>
        <v>31</v>
      </c>
      <c r="Y329" s="385">
        <v>7</v>
      </c>
      <c r="Z329" s="386">
        <v>1086</v>
      </c>
      <c r="AA329" s="1043">
        <v>7</v>
      </c>
      <c r="AB329" s="304">
        <v>0</v>
      </c>
      <c r="AC329" s="304">
        <v>0</v>
      </c>
      <c r="AD329" s="1043">
        <v>7</v>
      </c>
      <c r="AE329" s="469">
        <v>7</v>
      </c>
      <c r="AF329" s="1036" t="s">
        <v>5989</v>
      </c>
      <c r="AG329" s="445"/>
      <c r="AH329" s="445"/>
      <c r="AI329" s="445"/>
      <c r="AJ329" s="1037"/>
      <c r="AK329" s="1036" t="s">
        <v>4703</v>
      </c>
      <c r="AL329" s="445"/>
      <c r="AM329" s="445"/>
      <c r="AN329" s="445"/>
      <c r="AO329" s="445"/>
      <c r="AP329" s="445"/>
      <c r="AQ329" s="445"/>
      <c r="AR329" s="445"/>
      <c r="AS329" s="445"/>
      <c r="AT329" s="445"/>
      <c r="AU329" s="445"/>
      <c r="AV329" s="307">
        <f t="shared" si="133"/>
        <v>252</v>
      </c>
      <c r="AW329" s="309">
        <f t="shared" si="134"/>
        <v>176.39999999999998</v>
      </c>
      <c r="AX329" s="309">
        <f t="shared" si="135"/>
        <v>105</v>
      </c>
      <c r="AY329" s="309">
        <f t="shared" si="136"/>
        <v>63</v>
      </c>
      <c r="AZ329" s="1042" t="s">
        <v>7819</v>
      </c>
      <c r="BA329" s="1042"/>
      <c r="BB329" s="1042"/>
      <c r="BC329" s="1042"/>
      <c r="BD329" s="1042"/>
      <c r="BE329" s="1042"/>
      <c r="BF329" s="1042"/>
      <c r="BG329" s="1042"/>
      <c r="BH329" s="1042"/>
      <c r="BI329" s="1044"/>
    </row>
    <row r="330" spans="1:61" s="394" customFormat="1" ht="19.5" customHeight="1">
      <c r="A330" s="1026">
        <v>320</v>
      </c>
      <c r="B330" s="396" t="s">
        <v>5861</v>
      </c>
      <c r="C330" s="397" t="s">
        <v>11</v>
      </c>
      <c r="D330" s="397" t="s">
        <v>11</v>
      </c>
      <c r="E330" s="398" t="s">
        <v>2919</v>
      </c>
      <c r="F330" s="329" t="s">
        <v>1292</v>
      </c>
      <c r="G330" s="400" t="s">
        <v>4934</v>
      </c>
      <c r="H330" s="401" t="s">
        <v>5928</v>
      </c>
      <c r="I330" s="402">
        <v>50040071</v>
      </c>
      <c r="J330" s="403" t="s">
        <v>94</v>
      </c>
      <c r="K330" s="404"/>
      <c r="L330" s="405" t="s">
        <v>565</v>
      </c>
      <c r="M330" s="405"/>
      <c r="N330" s="405"/>
      <c r="O330" s="405" t="s">
        <v>565</v>
      </c>
      <c r="P330" s="406" t="s">
        <v>565</v>
      </c>
      <c r="Q330" s="407"/>
      <c r="R330" s="295" t="s">
        <v>390</v>
      </c>
      <c r="S330" s="296">
        <v>42764</v>
      </c>
      <c r="T330" s="297">
        <f t="shared" si="142"/>
        <v>161</v>
      </c>
      <c r="U330" s="298">
        <f t="shared" si="143"/>
        <v>55.425688999999998</v>
      </c>
      <c r="V330" s="298">
        <f t="shared" si="144"/>
        <v>1.6635</v>
      </c>
      <c r="W330" s="299">
        <f t="shared" si="145"/>
        <v>2079.375</v>
      </c>
      <c r="X330" s="300">
        <f t="shared" si="146"/>
        <v>33</v>
      </c>
      <c r="Y330" s="408">
        <v>8</v>
      </c>
      <c r="Z330" s="409">
        <v>1414</v>
      </c>
      <c r="AA330" s="1043">
        <v>8</v>
      </c>
      <c r="AB330" s="304">
        <v>0</v>
      </c>
      <c r="AC330" s="304">
        <v>0</v>
      </c>
      <c r="AD330" s="1043">
        <v>8</v>
      </c>
      <c r="AE330" s="469">
        <v>8</v>
      </c>
      <c r="AF330" s="1036" t="s">
        <v>7518</v>
      </c>
      <c r="AG330" s="445"/>
      <c r="AH330" s="445"/>
      <c r="AI330" s="445"/>
      <c r="AJ330" s="1037"/>
      <c r="AK330" s="1036" t="s">
        <v>4705</v>
      </c>
      <c r="AL330" s="445"/>
      <c r="AM330" s="445"/>
      <c r="AN330" s="445"/>
      <c r="AO330" s="445"/>
      <c r="AP330" s="445"/>
      <c r="AQ330" s="445"/>
      <c r="AR330" s="445"/>
      <c r="AS330" s="445"/>
      <c r="AT330" s="445"/>
      <c r="AU330" s="445"/>
      <c r="AV330" s="307">
        <f t="shared" si="133"/>
        <v>288</v>
      </c>
      <c r="AW330" s="309">
        <f t="shared" si="134"/>
        <v>201.59999999999997</v>
      </c>
      <c r="AX330" s="309">
        <f t="shared" si="135"/>
        <v>120</v>
      </c>
      <c r="AY330" s="309">
        <f t="shared" si="136"/>
        <v>72</v>
      </c>
      <c r="AZ330" s="1042" t="s">
        <v>7820</v>
      </c>
      <c r="BA330" s="1042"/>
      <c r="BB330" s="1042"/>
      <c r="BC330" s="1042"/>
      <c r="BD330" s="1042"/>
      <c r="BE330" s="1042"/>
      <c r="BF330" s="1042"/>
      <c r="BG330" s="1042"/>
      <c r="BH330" s="1042"/>
      <c r="BI330" s="1044"/>
    </row>
    <row r="331" spans="1:61" s="583" customFormat="1" ht="19.899999999999999" customHeight="1">
      <c r="A331" s="1026">
        <v>321</v>
      </c>
      <c r="B331" s="435" t="s">
        <v>6501</v>
      </c>
      <c r="C331" s="1087" t="s">
        <v>6502</v>
      </c>
      <c r="D331" s="423" t="s">
        <v>2243</v>
      </c>
      <c r="E331" s="423" t="s">
        <v>6503</v>
      </c>
      <c r="F331" s="1088" t="s">
        <v>6504</v>
      </c>
      <c r="G331" s="580" t="s">
        <v>6526</v>
      </c>
      <c r="H331" s="446" t="s">
        <v>6546</v>
      </c>
      <c r="I331" s="435">
        <v>50050071</v>
      </c>
      <c r="J331" s="423" t="s">
        <v>6505</v>
      </c>
      <c r="K331" s="446"/>
      <c r="L331" s="440" t="s">
        <v>565</v>
      </c>
      <c r="M331" s="440"/>
      <c r="N331" s="440"/>
      <c r="O331" s="440" t="s">
        <v>565</v>
      </c>
      <c r="P331" s="440" t="s">
        <v>565</v>
      </c>
      <c r="Q331" s="581"/>
      <c r="R331" s="295" t="s">
        <v>361</v>
      </c>
      <c r="S331" s="296">
        <v>42997</v>
      </c>
      <c r="T331" s="297">
        <f t="shared" si="142"/>
        <v>172</v>
      </c>
      <c r="U331" s="298">
        <f t="shared" si="143"/>
        <v>49.6402</v>
      </c>
      <c r="V331" s="298">
        <f t="shared" si="144"/>
        <v>1.2721</v>
      </c>
      <c r="W331" s="299">
        <f t="shared" si="145"/>
        <v>2120.1666666666665</v>
      </c>
      <c r="X331" s="300">
        <f t="shared" si="146"/>
        <v>39</v>
      </c>
      <c r="Y331" s="426">
        <v>6</v>
      </c>
      <c r="Z331" s="582">
        <v>1000</v>
      </c>
      <c r="AA331" s="1043">
        <v>6</v>
      </c>
      <c r="AB331" s="304">
        <v>0</v>
      </c>
      <c r="AC331" s="304">
        <v>0</v>
      </c>
      <c r="AD331" s="1043">
        <v>6</v>
      </c>
      <c r="AE331" s="469">
        <v>6</v>
      </c>
      <c r="AF331" s="1036" t="s">
        <v>7521</v>
      </c>
      <c r="AG331" s="445"/>
      <c r="AH331" s="445"/>
      <c r="AI331" s="445"/>
      <c r="AJ331" s="1037">
        <v>6</v>
      </c>
      <c r="AK331" s="1036" t="s">
        <v>4694</v>
      </c>
      <c r="AL331" s="445"/>
      <c r="AM331" s="445"/>
      <c r="AN331" s="445"/>
      <c r="AO331" s="445"/>
      <c r="AP331" s="445"/>
      <c r="AQ331" s="445"/>
      <c r="AR331" s="445"/>
      <c r="AS331" s="445"/>
      <c r="AT331" s="445"/>
      <c r="AU331" s="445"/>
      <c r="AV331" s="307">
        <f t="shared" si="133"/>
        <v>216</v>
      </c>
      <c r="AW331" s="309">
        <f t="shared" si="134"/>
        <v>151.19999999999999</v>
      </c>
      <c r="AX331" s="309">
        <f t="shared" si="135"/>
        <v>90</v>
      </c>
      <c r="AY331" s="309">
        <f t="shared" si="136"/>
        <v>53.999999999999993</v>
      </c>
      <c r="AZ331" s="1042" t="s">
        <v>7821</v>
      </c>
      <c r="BA331" s="1042"/>
      <c r="BB331" s="1042"/>
      <c r="BC331" s="1042"/>
      <c r="BD331" s="1042"/>
      <c r="BE331" s="1042"/>
      <c r="BF331" s="1042"/>
      <c r="BG331" s="1042"/>
      <c r="BH331" s="1042"/>
      <c r="BI331" s="1044"/>
    </row>
    <row r="332" spans="1:61" ht="19.899999999999999" customHeight="1">
      <c r="A332" s="1026">
        <v>322</v>
      </c>
      <c r="B332" s="416" t="s">
        <v>7015</v>
      </c>
      <c r="C332" s="417" t="s">
        <v>11</v>
      </c>
      <c r="D332" s="417" t="s">
        <v>11</v>
      </c>
      <c r="E332" s="418" t="s">
        <v>2919</v>
      </c>
      <c r="F332" s="684" t="s">
        <v>7021</v>
      </c>
      <c r="G332" s="420" t="s">
        <v>7016</v>
      </c>
      <c r="H332" s="420" t="s">
        <v>7017</v>
      </c>
      <c r="I332" s="422">
        <v>50040061</v>
      </c>
      <c r="J332" s="423" t="s">
        <v>94</v>
      </c>
      <c r="K332" s="420"/>
      <c r="L332" s="424" t="s">
        <v>95</v>
      </c>
      <c r="M332" s="424" t="s">
        <v>95</v>
      </c>
      <c r="N332" s="424"/>
      <c r="O332" s="424" t="s">
        <v>95</v>
      </c>
      <c r="P332" s="424" t="s">
        <v>95</v>
      </c>
      <c r="Q332" s="1000" t="s">
        <v>7482</v>
      </c>
      <c r="R332" s="620" t="s">
        <v>107</v>
      </c>
      <c r="S332" s="296">
        <v>42376</v>
      </c>
      <c r="T332" s="621">
        <f t="shared" si="142"/>
        <v>102</v>
      </c>
      <c r="U332" s="622">
        <f t="shared" si="143"/>
        <v>103.93965</v>
      </c>
      <c r="V332" s="622">
        <f t="shared" si="144"/>
        <v>2.8736000000000002</v>
      </c>
      <c r="W332" s="623">
        <f t="shared" si="145"/>
        <v>5747.2</v>
      </c>
      <c r="X332" s="624">
        <f t="shared" si="146"/>
        <v>36</v>
      </c>
      <c r="Y332" s="498">
        <v>5</v>
      </c>
      <c r="Z332" s="497">
        <v>886</v>
      </c>
      <c r="AA332" s="1043">
        <v>5</v>
      </c>
      <c r="AB332" s="1043">
        <v>5</v>
      </c>
      <c r="AC332" s="304">
        <v>0</v>
      </c>
      <c r="AD332" s="1043">
        <v>5</v>
      </c>
      <c r="AE332" s="469">
        <v>5</v>
      </c>
      <c r="AF332" s="1036" t="s">
        <v>5993</v>
      </c>
      <c r="AG332" s="445" t="s">
        <v>4691</v>
      </c>
      <c r="AH332" s="445" t="s">
        <v>4691</v>
      </c>
      <c r="AI332" s="445" t="s">
        <v>4691</v>
      </c>
      <c r="AJ332" s="1037">
        <v>5</v>
      </c>
      <c r="AK332" s="1036" t="s">
        <v>4707</v>
      </c>
      <c r="AL332" s="445" t="s">
        <v>4691</v>
      </c>
      <c r="AM332" s="445" t="s">
        <v>4691</v>
      </c>
      <c r="AN332" s="445" t="s">
        <v>4691</v>
      </c>
      <c r="AO332" s="445" t="s">
        <v>4691</v>
      </c>
      <c r="AP332" s="445" t="s">
        <v>4691</v>
      </c>
      <c r="AQ332" s="445" t="s">
        <v>4691</v>
      </c>
      <c r="AR332" s="445" t="s">
        <v>4691</v>
      </c>
      <c r="AS332" s="445" t="s">
        <v>4691</v>
      </c>
      <c r="AT332" s="445" t="s">
        <v>4691</v>
      </c>
      <c r="AU332" s="445" t="s">
        <v>4691</v>
      </c>
      <c r="AV332" s="307">
        <f t="shared" si="133"/>
        <v>180</v>
      </c>
      <c r="AW332" s="309">
        <f t="shared" si="134"/>
        <v>126</v>
      </c>
      <c r="AX332" s="309">
        <f t="shared" si="135"/>
        <v>75</v>
      </c>
      <c r="AY332" s="309">
        <f t="shared" si="136"/>
        <v>45</v>
      </c>
      <c r="AZ332" s="1042" t="s">
        <v>7822</v>
      </c>
      <c r="BA332" s="1042" t="s">
        <v>7018</v>
      </c>
      <c r="BB332" s="1042" t="s">
        <v>7020</v>
      </c>
      <c r="BC332" s="1042"/>
      <c r="BD332" s="1042"/>
      <c r="BE332" s="1042"/>
      <c r="BF332" s="1042" t="s">
        <v>7022</v>
      </c>
      <c r="BG332" s="1042" t="s">
        <v>7023</v>
      </c>
      <c r="BH332" s="1042"/>
      <c r="BI332" s="1044"/>
    </row>
    <row r="333" spans="1:61" s="583" customFormat="1" ht="19.899999999999999" customHeight="1">
      <c r="A333" s="1026">
        <v>323</v>
      </c>
      <c r="B333" s="435" t="s">
        <v>6515</v>
      </c>
      <c r="C333" s="1087" t="s">
        <v>6516</v>
      </c>
      <c r="D333" s="423" t="s">
        <v>2243</v>
      </c>
      <c r="E333" s="423" t="s">
        <v>6517</v>
      </c>
      <c r="F333" s="1088" t="s">
        <v>6518</v>
      </c>
      <c r="G333" s="580" t="s">
        <v>6519</v>
      </c>
      <c r="H333" s="446" t="s">
        <v>6547</v>
      </c>
      <c r="I333" s="435">
        <v>50030271</v>
      </c>
      <c r="J333" s="423" t="s">
        <v>6520</v>
      </c>
      <c r="K333" s="446"/>
      <c r="L333" s="440" t="s">
        <v>6521</v>
      </c>
      <c r="M333" s="440"/>
      <c r="N333" s="440"/>
      <c r="O333" s="440" t="s">
        <v>6522</v>
      </c>
      <c r="P333" s="440" t="s">
        <v>6523</v>
      </c>
      <c r="Q333" s="1015" t="s">
        <v>6524</v>
      </c>
      <c r="R333" s="295" t="s">
        <v>147</v>
      </c>
      <c r="S333" s="296">
        <v>43004</v>
      </c>
      <c r="T333" s="297">
        <f t="shared" si="142"/>
        <v>189</v>
      </c>
      <c r="U333" s="298">
        <f t="shared" si="143"/>
        <v>31.128499999999999</v>
      </c>
      <c r="V333" s="298">
        <f t="shared" si="144"/>
        <v>0.95399999999999996</v>
      </c>
      <c r="W333" s="299">
        <f t="shared" si="145"/>
        <v>795</v>
      </c>
      <c r="X333" s="300">
        <f t="shared" si="146"/>
        <v>33</v>
      </c>
      <c r="Y333" s="426">
        <v>12</v>
      </c>
      <c r="Z333" s="582">
        <v>390</v>
      </c>
      <c r="AA333" s="1043">
        <v>8</v>
      </c>
      <c r="AB333" s="304">
        <v>0</v>
      </c>
      <c r="AC333" s="304">
        <v>0</v>
      </c>
      <c r="AD333" s="1043">
        <v>8</v>
      </c>
      <c r="AE333" s="469">
        <v>8</v>
      </c>
      <c r="AF333" s="1036" t="s">
        <v>5971</v>
      </c>
      <c r="AG333" s="445"/>
      <c r="AH333" s="445"/>
      <c r="AI333" s="445"/>
      <c r="AJ333" s="1037">
        <v>8</v>
      </c>
      <c r="AK333" s="1036" t="s">
        <v>6525</v>
      </c>
      <c r="AL333" s="445"/>
      <c r="AM333" s="445"/>
      <c r="AN333" s="445"/>
      <c r="AO333" s="445"/>
      <c r="AP333" s="445"/>
      <c r="AQ333" s="445"/>
      <c r="AR333" s="445"/>
      <c r="AS333" s="445"/>
      <c r="AT333" s="445"/>
      <c r="AU333" s="445"/>
      <c r="AV333" s="307">
        <f t="shared" si="133"/>
        <v>288</v>
      </c>
      <c r="AW333" s="309">
        <f t="shared" si="134"/>
        <v>201.59999999999997</v>
      </c>
      <c r="AX333" s="309">
        <f t="shared" si="135"/>
        <v>120</v>
      </c>
      <c r="AY333" s="309">
        <f t="shared" si="136"/>
        <v>72</v>
      </c>
      <c r="AZ333" s="1042" t="s">
        <v>7823</v>
      </c>
      <c r="BA333" s="1042"/>
      <c r="BB333" s="1042"/>
      <c r="BC333" s="1042"/>
      <c r="BD333" s="1042"/>
      <c r="BE333" s="1042"/>
      <c r="BF333" s="1042"/>
      <c r="BG333" s="1042"/>
      <c r="BH333" s="1042"/>
      <c r="BI333" s="1044"/>
    </row>
    <row r="334" spans="1:61" s="447" customFormat="1" ht="19.5" customHeight="1">
      <c r="A334" s="1026">
        <v>324</v>
      </c>
      <c r="B334" s="435" t="s">
        <v>6917</v>
      </c>
      <c r="C334" s="631" t="s">
        <v>6918</v>
      </c>
      <c r="D334" s="631" t="s">
        <v>11</v>
      </c>
      <c r="E334" s="631" t="s">
        <v>418</v>
      </c>
      <c r="F334" s="467" t="s">
        <v>654</v>
      </c>
      <c r="G334" s="437" t="s">
        <v>6919</v>
      </c>
      <c r="H334" s="438" t="s">
        <v>6973</v>
      </c>
      <c r="I334" s="435">
        <v>50030261</v>
      </c>
      <c r="J334" s="428" t="s">
        <v>6920</v>
      </c>
      <c r="K334" s="439"/>
      <c r="L334" s="440" t="s">
        <v>1414</v>
      </c>
      <c r="M334" s="440" t="s">
        <v>565</v>
      </c>
      <c r="N334" s="440"/>
      <c r="O334" s="440" t="s">
        <v>6921</v>
      </c>
      <c r="P334" s="441" t="s">
        <v>6921</v>
      </c>
      <c r="Q334" s="442"/>
      <c r="R334" s="295" t="s">
        <v>199</v>
      </c>
      <c r="S334" s="468">
        <v>42966</v>
      </c>
      <c r="T334" s="297">
        <f t="shared" si="142"/>
        <v>153</v>
      </c>
      <c r="U334" s="298">
        <f t="shared" si="143"/>
        <v>58.660600000000002</v>
      </c>
      <c r="V334" s="298">
        <f t="shared" si="144"/>
        <v>1.9236</v>
      </c>
      <c r="W334" s="299">
        <f t="shared" si="145"/>
        <v>2137.3333333333335</v>
      </c>
      <c r="X334" s="300">
        <f t="shared" si="146"/>
        <v>30</v>
      </c>
      <c r="Y334" s="496">
        <v>9</v>
      </c>
      <c r="Z334" s="497">
        <v>1166</v>
      </c>
      <c r="AA334" s="1043">
        <v>9</v>
      </c>
      <c r="AB334" s="1043">
        <v>9</v>
      </c>
      <c r="AC334" s="304">
        <v>0</v>
      </c>
      <c r="AD334" s="1043">
        <v>9</v>
      </c>
      <c r="AE334" s="469">
        <v>9</v>
      </c>
      <c r="AF334" s="1036" t="s">
        <v>5996</v>
      </c>
      <c r="AG334" s="445"/>
      <c r="AH334" s="445"/>
      <c r="AI334" s="445"/>
      <c r="AJ334" s="1037">
        <v>9</v>
      </c>
      <c r="AK334" s="1036" t="s">
        <v>6922</v>
      </c>
      <c r="AL334" s="445"/>
      <c r="AM334" s="445"/>
      <c r="AN334" s="445"/>
      <c r="AO334" s="445"/>
      <c r="AP334" s="445"/>
      <c r="AQ334" s="445"/>
      <c r="AR334" s="445"/>
      <c r="AS334" s="445"/>
      <c r="AT334" s="445"/>
      <c r="AU334" s="445"/>
      <c r="AV334" s="307">
        <f t="shared" si="133"/>
        <v>324</v>
      </c>
      <c r="AW334" s="309">
        <f t="shared" si="134"/>
        <v>226.79999999999998</v>
      </c>
      <c r="AX334" s="309">
        <f t="shared" si="135"/>
        <v>135</v>
      </c>
      <c r="AY334" s="309">
        <f t="shared" si="136"/>
        <v>81</v>
      </c>
      <c r="AZ334" s="1042" t="s">
        <v>7824</v>
      </c>
      <c r="BA334" s="1042"/>
      <c r="BB334" s="1042"/>
      <c r="BC334" s="1042"/>
      <c r="BD334" s="1042"/>
      <c r="BE334" s="1042"/>
      <c r="BF334" s="1042"/>
      <c r="BG334" s="1042"/>
      <c r="BH334" s="1042"/>
      <c r="BI334" s="1044"/>
    </row>
    <row r="335" spans="1:61" s="447" customFormat="1" ht="19.5" customHeight="1">
      <c r="A335" s="1026">
        <v>325</v>
      </c>
      <c r="B335" s="435" t="s">
        <v>7118</v>
      </c>
      <c r="C335" s="631" t="s">
        <v>2243</v>
      </c>
      <c r="D335" s="631" t="s">
        <v>11</v>
      </c>
      <c r="E335" s="631" t="s">
        <v>2918</v>
      </c>
      <c r="F335" s="467" t="s">
        <v>7119</v>
      </c>
      <c r="G335" s="437" t="s">
        <v>7120</v>
      </c>
      <c r="H335" s="438" t="s">
        <v>7190</v>
      </c>
      <c r="I335" s="435">
        <v>50080021</v>
      </c>
      <c r="J335" s="428" t="s">
        <v>1343</v>
      </c>
      <c r="K335" s="439"/>
      <c r="L335" s="441" t="s">
        <v>95</v>
      </c>
      <c r="M335" s="440"/>
      <c r="N335" s="440"/>
      <c r="O335" s="441" t="s">
        <v>95</v>
      </c>
      <c r="P335" s="441" t="s">
        <v>565</v>
      </c>
      <c r="Q335" s="442"/>
      <c r="R335" s="495" t="s">
        <v>345</v>
      </c>
      <c r="S335" s="468">
        <v>42189</v>
      </c>
      <c r="T335" s="297">
        <f t="shared" si="142"/>
        <v>178</v>
      </c>
      <c r="U335" s="298">
        <f t="shared" si="143"/>
        <v>43.2348</v>
      </c>
      <c r="V335" s="298">
        <f t="shared" si="144"/>
        <v>1.4273</v>
      </c>
      <c r="W335" s="299">
        <f t="shared" si="145"/>
        <v>3568.25</v>
      </c>
      <c r="X335" s="300">
        <f t="shared" si="146"/>
        <v>30</v>
      </c>
      <c r="Y335" s="496">
        <v>4</v>
      </c>
      <c r="Z335" s="497">
        <v>382</v>
      </c>
      <c r="AA335" s="1043">
        <v>4</v>
      </c>
      <c r="AB335" s="304">
        <v>0</v>
      </c>
      <c r="AC335" s="304">
        <v>0</v>
      </c>
      <c r="AD335" s="1043">
        <v>4</v>
      </c>
      <c r="AE335" s="469">
        <v>4</v>
      </c>
      <c r="AF335" s="1036" t="s">
        <v>5992</v>
      </c>
      <c r="AG335" s="445"/>
      <c r="AH335" s="445"/>
      <c r="AI335" s="445"/>
      <c r="AJ335" s="1037">
        <v>4</v>
      </c>
      <c r="AK335" s="1036" t="s">
        <v>4706</v>
      </c>
      <c r="AL335" s="445"/>
      <c r="AM335" s="445"/>
      <c r="AN335" s="445"/>
      <c r="AO335" s="445"/>
      <c r="AP335" s="445"/>
      <c r="AQ335" s="445"/>
      <c r="AR335" s="445"/>
      <c r="AS335" s="445"/>
      <c r="AT335" s="445"/>
      <c r="AU335" s="445"/>
      <c r="AV335" s="307">
        <f t="shared" si="133"/>
        <v>144</v>
      </c>
      <c r="AW335" s="309">
        <f t="shared" si="134"/>
        <v>100.79999999999998</v>
      </c>
      <c r="AX335" s="309">
        <f t="shared" si="135"/>
        <v>60</v>
      </c>
      <c r="AY335" s="309">
        <f t="shared" si="136"/>
        <v>36</v>
      </c>
      <c r="AZ335" s="1042" t="s">
        <v>7825</v>
      </c>
      <c r="BA335" s="1042"/>
      <c r="BB335" s="1042"/>
      <c r="BC335" s="1042"/>
      <c r="BD335" s="1042"/>
      <c r="BE335" s="1042"/>
      <c r="BF335" s="1042"/>
      <c r="BG335" s="1042" t="s">
        <v>7121</v>
      </c>
      <c r="BH335" s="1042" t="s">
        <v>7122</v>
      </c>
      <c r="BI335" s="1044" t="s">
        <v>7123</v>
      </c>
    </row>
    <row r="336" spans="1:61" s="652" customFormat="1" ht="19.899999999999999" customHeight="1">
      <c r="A336" s="1026">
        <v>326</v>
      </c>
      <c r="B336" s="285" t="s">
        <v>3760</v>
      </c>
      <c r="C336" s="653" t="s">
        <v>2243</v>
      </c>
      <c r="D336" s="372" t="s">
        <v>11</v>
      </c>
      <c r="E336" s="287" t="s">
        <v>1854</v>
      </c>
      <c r="F336" s="339" t="s">
        <v>3758</v>
      </c>
      <c r="G336" s="289" t="s">
        <v>3759</v>
      </c>
      <c r="H336" s="289" t="s">
        <v>3845</v>
      </c>
      <c r="I336" s="290">
        <v>50060151</v>
      </c>
      <c r="J336" s="362"/>
      <c r="K336" s="289"/>
      <c r="L336" s="292" t="s">
        <v>95</v>
      </c>
      <c r="M336" s="292" t="s">
        <v>95</v>
      </c>
      <c r="N336" s="293"/>
      <c r="O336" s="292" t="s">
        <v>95</v>
      </c>
      <c r="P336" s="292" t="s">
        <v>95</v>
      </c>
      <c r="Q336" s="532"/>
      <c r="R336" s="295" t="s">
        <v>199</v>
      </c>
      <c r="S336" s="296">
        <v>42676</v>
      </c>
      <c r="T336" s="297">
        <f t="shared" si="142"/>
        <v>126</v>
      </c>
      <c r="U336" s="298">
        <f t="shared" si="143"/>
        <v>82.406400000000005</v>
      </c>
      <c r="V336" s="298">
        <f t="shared" si="144"/>
        <v>2.5611000000000002</v>
      </c>
      <c r="W336" s="299">
        <f t="shared" si="145"/>
        <v>1506.5294117647059</v>
      </c>
      <c r="X336" s="300">
        <f t="shared" si="146"/>
        <v>32</v>
      </c>
      <c r="Y336" s="301">
        <v>17</v>
      </c>
      <c r="Z336" s="301">
        <v>1634</v>
      </c>
      <c r="AA336" s="1043">
        <v>17</v>
      </c>
      <c r="AB336" s="1043">
        <v>17</v>
      </c>
      <c r="AC336" s="304">
        <v>0</v>
      </c>
      <c r="AD336" s="1043">
        <v>17</v>
      </c>
      <c r="AE336" s="469">
        <v>17</v>
      </c>
      <c r="AF336" s="1036" t="s">
        <v>5998</v>
      </c>
      <c r="AG336" s="445" t="s">
        <v>4691</v>
      </c>
      <c r="AH336" s="445" t="s">
        <v>4691</v>
      </c>
      <c r="AI336" s="445" t="s">
        <v>4691</v>
      </c>
      <c r="AJ336" s="1037">
        <v>17</v>
      </c>
      <c r="AK336" s="1036" t="s">
        <v>4781</v>
      </c>
      <c r="AL336" s="445" t="s">
        <v>4691</v>
      </c>
      <c r="AM336" s="445" t="s">
        <v>4691</v>
      </c>
      <c r="AN336" s="445" t="s">
        <v>4691</v>
      </c>
      <c r="AO336" s="445" t="s">
        <v>4691</v>
      </c>
      <c r="AP336" s="445" t="s">
        <v>4691</v>
      </c>
      <c r="AQ336" s="445" t="s">
        <v>4691</v>
      </c>
      <c r="AR336" s="445" t="s">
        <v>4691</v>
      </c>
      <c r="AS336" s="445" t="s">
        <v>4691</v>
      </c>
      <c r="AT336" s="445" t="s">
        <v>4691</v>
      </c>
      <c r="AU336" s="445" t="s">
        <v>4691</v>
      </c>
      <c r="AV336" s="307">
        <f t="shared" si="133"/>
        <v>612</v>
      </c>
      <c r="AW336" s="309">
        <f t="shared" si="134"/>
        <v>428.4</v>
      </c>
      <c r="AX336" s="309">
        <f t="shared" si="135"/>
        <v>255</v>
      </c>
      <c r="AY336" s="309">
        <f t="shared" si="136"/>
        <v>153</v>
      </c>
      <c r="AZ336" s="1042" t="s">
        <v>7826</v>
      </c>
      <c r="BA336" s="1042" t="s">
        <v>3761</v>
      </c>
      <c r="BB336" s="1042" t="s">
        <v>3761</v>
      </c>
      <c r="BC336" s="1042" t="s">
        <v>3762</v>
      </c>
      <c r="BD336" s="1042"/>
      <c r="BE336" s="1042"/>
      <c r="BF336" s="1042"/>
      <c r="BG336" s="1042" t="s">
        <v>3763</v>
      </c>
      <c r="BH336" s="1042"/>
      <c r="BI336" s="1044"/>
    </row>
    <row r="337" spans="1:61" s="652" customFormat="1" ht="19.899999999999999" customHeight="1">
      <c r="A337" s="1026">
        <v>327</v>
      </c>
      <c r="B337" s="285" t="s">
        <v>3451</v>
      </c>
      <c r="C337" s="595" t="s">
        <v>11</v>
      </c>
      <c r="D337" s="287" t="s">
        <v>11</v>
      </c>
      <c r="E337" s="287" t="s">
        <v>2918</v>
      </c>
      <c r="F337" s="329" t="s">
        <v>1292</v>
      </c>
      <c r="G337" s="289" t="s">
        <v>990</v>
      </c>
      <c r="H337" s="592" t="s">
        <v>2707</v>
      </c>
      <c r="I337" s="290">
        <v>50010131</v>
      </c>
      <c r="J337" s="291"/>
      <c r="K337" s="592"/>
      <c r="L337" s="292" t="s">
        <v>95</v>
      </c>
      <c r="M337" s="293"/>
      <c r="N337" s="292" t="s">
        <v>95</v>
      </c>
      <c r="O337" s="292" t="s">
        <v>95</v>
      </c>
      <c r="P337" s="292" t="s">
        <v>95</v>
      </c>
      <c r="Q337" s="327"/>
      <c r="R337" s="295" t="s">
        <v>368</v>
      </c>
      <c r="S337" s="296">
        <v>41853</v>
      </c>
      <c r="T337" s="297">
        <f t="shared" si="142"/>
        <v>73</v>
      </c>
      <c r="U337" s="298">
        <f t="shared" si="143"/>
        <v>133.06559999999999</v>
      </c>
      <c r="V337" s="298">
        <f t="shared" si="144"/>
        <v>4.3292999999999999</v>
      </c>
      <c r="W337" s="299">
        <f t="shared" si="145"/>
        <v>3935.7272727272725</v>
      </c>
      <c r="X337" s="300">
        <f t="shared" si="146"/>
        <v>31</v>
      </c>
      <c r="Y337" s="685">
        <v>11</v>
      </c>
      <c r="Z337" s="648">
        <v>1288</v>
      </c>
      <c r="AA337" s="1043">
        <v>8</v>
      </c>
      <c r="AB337" s="304">
        <v>0</v>
      </c>
      <c r="AC337" s="1043">
        <v>8</v>
      </c>
      <c r="AD337" s="1043">
        <v>8</v>
      </c>
      <c r="AE337" s="469">
        <v>8</v>
      </c>
      <c r="AF337" s="1036" t="s">
        <v>5971</v>
      </c>
      <c r="AG337" s="445" t="s">
        <v>4691</v>
      </c>
      <c r="AH337" s="445" t="s">
        <v>4691</v>
      </c>
      <c r="AI337" s="445" t="s">
        <v>4691</v>
      </c>
      <c r="AJ337" s="1037">
        <v>8</v>
      </c>
      <c r="AK337" s="1036" t="s">
        <v>4705</v>
      </c>
      <c r="AL337" s="445" t="s">
        <v>4691</v>
      </c>
      <c r="AM337" s="445" t="s">
        <v>4691</v>
      </c>
      <c r="AN337" s="445" t="s">
        <v>4691</v>
      </c>
      <c r="AO337" s="445" t="s">
        <v>4691</v>
      </c>
      <c r="AP337" s="445" t="s">
        <v>4691</v>
      </c>
      <c r="AQ337" s="445" t="s">
        <v>4691</v>
      </c>
      <c r="AR337" s="445" t="s">
        <v>4691</v>
      </c>
      <c r="AS337" s="445" t="s">
        <v>4691</v>
      </c>
      <c r="AT337" s="445" t="s">
        <v>4691</v>
      </c>
      <c r="AU337" s="445" t="s">
        <v>4691</v>
      </c>
      <c r="AV337" s="307">
        <f t="shared" si="133"/>
        <v>288</v>
      </c>
      <c r="AW337" s="309">
        <f t="shared" si="134"/>
        <v>201.59999999999997</v>
      </c>
      <c r="AX337" s="309">
        <f t="shared" si="135"/>
        <v>120</v>
      </c>
      <c r="AY337" s="309">
        <f t="shared" si="136"/>
        <v>72</v>
      </c>
      <c r="AZ337" s="1042" t="s">
        <v>7827</v>
      </c>
      <c r="BA337" s="1042"/>
      <c r="BB337" s="1042"/>
      <c r="BC337" s="1042"/>
      <c r="BD337" s="1042"/>
      <c r="BE337" s="1042"/>
      <c r="BF337" s="1042"/>
      <c r="BG337" s="1042"/>
      <c r="BH337" s="1042"/>
      <c r="BI337" s="1044"/>
    </row>
    <row r="338" spans="1:61" ht="19.899999999999999" customHeight="1">
      <c r="A338" s="1026">
        <v>328</v>
      </c>
      <c r="B338" s="285" t="s">
        <v>3452</v>
      </c>
      <c r="C338" s="286" t="s">
        <v>11</v>
      </c>
      <c r="D338" s="287" t="s">
        <v>11</v>
      </c>
      <c r="E338" s="287" t="s">
        <v>1282</v>
      </c>
      <c r="F338" s="357" t="s">
        <v>1947</v>
      </c>
      <c r="G338" s="289" t="s">
        <v>952</v>
      </c>
      <c r="H338" s="592" t="s">
        <v>2001</v>
      </c>
      <c r="I338" s="290">
        <v>50051011</v>
      </c>
      <c r="J338" s="292"/>
      <c r="K338" s="592"/>
      <c r="L338" s="292" t="s">
        <v>95</v>
      </c>
      <c r="M338" s="292" t="s">
        <v>95</v>
      </c>
      <c r="N338" s="293"/>
      <c r="O338" s="292" t="s">
        <v>95</v>
      </c>
      <c r="P338" s="292" t="s">
        <v>95</v>
      </c>
      <c r="Q338" s="327"/>
      <c r="R338" s="295" t="s">
        <v>345</v>
      </c>
      <c r="S338" s="296">
        <v>42049</v>
      </c>
      <c r="T338" s="297">
        <f t="shared" si="142"/>
        <v>76</v>
      </c>
      <c r="U338" s="298">
        <f t="shared" si="143"/>
        <v>132.56989999999999</v>
      </c>
      <c r="V338" s="298">
        <f t="shared" si="144"/>
        <v>4.3406000000000002</v>
      </c>
      <c r="W338" s="299">
        <f t="shared" si="145"/>
        <v>3946</v>
      </c>
      <c r="X338" s="300">
        <f t="shared" si="146"/>
        <v>31</v>
      </c>
      <c r="Y338" s="324">
        <v>11</v>
      </c>
      <c r="Z338" s="315">
        <v>2133</v>
      </c>
      <c r="AA338" s="1043">
        <v>11</v>
      </c>
      <c r="AB338" s="1043">
        <v>11</v>
      </c>
      <c r="AC338" s="304">
        <v>0</v>
      </c>
      <c r="AD338" s="1043">
        <v>11</v>
      </c>
      <c r="AE338" s="469">
        <v>11</v>
      </c>
      <c r="AF338" s="1036" t="s">
        <v>7828</v>
      </c>
      <c r="AG338" s="445" t="s">
        <v>4691</v>
      </c>
      <c r="AH338" s="445" t="s">
        <v>4691</v>
      </c>
      <c r="AI338" s="445" t="s">
        <v>4691</v>
      </c>
      <c r="AJ338" s="1037">
        <v>10</v>
      </c>
      <c r="AK338" s="1036" t="s">
        <v>4695</v>
      </c>
      <c r="AL338" s="445" t="s">
        <v>4691</v>
      </c>
      <c r="AM338" s="445" t="s">
        <v>4691</v>
      </c>
      <c r="AN338" s="445" t="s">
        <v>4691</v>
      </c>
      <c r="AO338" s="445" t="s">
        <v>4691</v>
      </c>
      <c r="AP338" s="445">
        <v>1</v>
      </c>
      <c r="AQ338" s="445">
        <v>10</v>
      </c>
      <c r="AR338" s="445" t="s">
        <v>4691</v>
      </c>
      <c r="AS338" s="445" t="s">
        <v>4691</v>
      </c>
      <c r="AT338" s="445" t="s">
        <v>4691</v>
      </c>
      <c r="AU338" s="445" t="s">
        <v>4691</v>
      </c>
      <c r="AV338" s="307">
        <f t="shared" si="133"/>
        <v>396</v>
      </c>
      <c r="AW338" s="309">
        <f t="shared" si="134"/>
        <v>277.2</v>
      </c>
      <c r="AX338" s="309">
        <f t="shared" si="135"/>
        <v>165</v>
      </c>
      <c r="AY338" s="309">
        <f t="shared" si="136"/>
        <v>99</v>
      </c>
      <c r="AZ338" s="1042" t="s">
        <v>7829</v>
      </c>
      <c r="BA338" s="1042"/>
      <c r="BB338" s="1042"/>
      <c r="BC338" s="1042"/>
      <c r="BD338" s="1042"/>
      <c r="BE338" s="1042"/>
      <c r="BF338" s="1042"/>
      <c r="BG338" s="1042"/>
      <c r="BH338" s="1042"/>
      <c r="BI338" s="1044"/>
    </row>
    <row r="339" spans="1:61" s="394" customFormat="1" ht="19.5" customHeight="1">
      <c r="A339" s="1026">
        <v>329</v>
      </c>
      <c r="B339" s="448" t="s">
        <v>5707</v>
      </c>
      <c r="C339" s="449" t="s">
        <v>11</v>
      </c>
      <c r="D339" s="449" t="s">
        <v>11</v>
      </c>
      <c r="E339" s="450" t="s">
        <v>5708</v>
      </c>
      <c r="F339" s="551" t="s">
        <v>5709</v>
      </c>
      <c r="G339" s="451" t="s">
        <v>1134</v>
      </c>
      <c r="H339" s="452" t="s">
        <v>7191</v>
      </c>
      <c r="I339" s="453">
        <v>50270201</v>
      </c>
      <c r="J339" s="454"/>
      <c r="K339" s="455"/>
      <c r="L339" s="456"/>
      <c r="M339" s="456"/>
      <c r="N339" s="456"/>
      <c r="O339" s="456"/>
      <c r="P339" s="457" t="s">
        <v>5649</v>
      </c>
      <c r="Q339" s="458"/>
      <c r="R339" s="295" t="s">
        <v>3842</v>
      </c>
      <c r="S339" s="296">
        <v>1</v>
      </c>
      <c r="T339" s="297">
        <f>VLOOKUP(I339,单月票房,2,0)</f>
        <v>147</v>
      </c>
      <c r="U339" s="298">
        <f>VLOOKUP(I339,单月票房,3,0)</f>
        <v>65.085700000000003</v>
      </c>
      <c r="V339" s="298">
        <f>VLOOKUP(I339,单月票房,4,0)</f>
        <v>2.0171000000000001</v>
      </c>
      <c r="W339" s="299">
        <f>(V339*10000)/Y339</f>
        <v>3361.8333333333335</v>
      </c>
      <c r="X339" s="300">
        <f>VLOOKUP(I339,单月票房,5,0)</f>
        <v>32</v>
      </c>
      <c r="Y339" s="459">
        <v>6</v>
      </c>
      <c r="Z339" s="460">
        <v>598</v>
      </c>
      <c r="AA339" s="1043">
        <v>0</v>
      </c>
      <c r="AB339" s="304">
        <v>0</v>
      </c>
      <c r="AC339" s="304">
        <v>0</v>
      </c>
      <c r="AD339" s="1043">
        <v>0</v>
      </c>
      <c r="AE339" s="469">
        <v>6</v>
      </c>
      <c r="AF339" s="1036" t="s">
        <v>5994</v>
      </c>
      <c r="AG339" s="445"/>
      <c r="AH339" s="445"/>
      <c r="AI339" s="445"/>
      <c r="AJ339" s="1037">
        <v>4</v>
      </c>
      <c r="AK339" s="1036" t="s">
        <v>4787</v>
      </c>
      <c r="AL339" s="445"/>
      <c r="AM339" s="445"/>
      <c r="AN339" s="445"/>
      <c r="AO339" s="445"/>
      <c r="AP339" s="445"/>
      <c r="AQ339" s="445"/>
      <c r="AR339" s="445"/>
      <c r="AS339" s="445"/>
      <c r="AT339" s="445"/>
      <c r="AU339" s="445"/>
      <c r="AV339" s="307">
        <f t="shared" si="133"/>
        <v>0</v>
      </c>
      <c r="AW339" s="309">
        <f t="shared" si="134"/>
        <v>0</v>
      </c>
      <c r="AX339" s="309">
        <f t="shared" si="135"/>
        <v>0</v>
      </c>
      <c r="AY339" s="309">
        <f t="shared" si="136"/>
        <v>0</v>
      </c>
      <c r="AZ339" s="1042" t="s">
        <v>7830</v>
      </c>
      <c r="BA339" s="1042"/>
      <c r="BB339" s="1042"/>
      <c r="BC339" s="1042"/>
      <c r="BD339" s="1042"/>
      <c r="BE339" s="1042"/>
      <c r="BF339" s="1042"/>
      <c r="BG339" s="1042"/>
      <c r="BH339" s="1042"/>
      <c r="BI339" s="1044"/>
    </row>
    <row r="340" spans="1:61" s="394" customFormat="1" ht="19.5" customHeight="1">
      <c r="A340" s="1026">
        <v>330</v>
      </c>
      <c r="B340" s="448" t="s">
        <v>5710</v>
      </c>
      <c r="C340" s="449" t="s">
        <v>11</v>
      </c>
      <c r="D340" s="449" t="s">
        <v>11</v>
      </c>
      <c r="E340" s="450" t="s">
        <v>5711</v>
      </c>
      <c r="F340" s="551" t="s">
        <v>5712</v>
      </c>
      <c r="G340" s="451" t="s">
        <v>1908</v>
      </c>
      <c r="H340" s="452" t="s">
        <v>1908</v>
      </c>
      <c r="I340" s="453">
        <v>50310011</v>
      </c>
      <c r="J340" s="454"/>
      <c r="K340" s="455"/>
      <c r="L340" s="456"/>
      <c r="M340" s="456"/>
      <c r="N340" s="456"/>
      <c r="O340" s="456"/>
      <c r="P340" s="457" t="s">
        <v>565</v>
      </c>
      <c r="Q340" s="458"/>
      <c r="R340" s="295" t="s">
        <v>3842</v>
      </c>
      <c r="S340" s="296">
        <v>42357</v>
      </c>
      <c r="T340" s="297">
        <f>VLOOKUP(I340,单月票房,2,0)</f>
        <v>41</v>
      </c>
      <c r="U340" s="298">
        <f>VLOOKUP(I340,单月票房,3,0)</f>
        <v>178.97450000000001</v>
      </c>
      <c r="V340" s="298">
        <f>VLOOKUP(I340,单月票房,4,0)</f>
        <v>5.2915999999999999</v>
      </c>
      <c r="W340" s="299">
        <f>(V340*10000)/Y340</f>
        <v>8819.3333333333339</v>
      </c>
      <c r="X340" s="300">
        <f>VLOOKUP(I340,单月票房,5,0)</f>
        <v>34</v>
      </c>
      <c r="Y340" s="459">
        <v>6</v>
      </c>
      <c r="Z340" s="460">
        <v>600</v>
      </c>
      <c r="AA340" s="1043">
        <v>0</v>
      </c>
      <c r="AB340" s="304">
        <v>0</v>
      </c>
      <c r="AC340" s="304">
        <v>0</v>
      </c>
      <c r="AD340" s="1043">
        <v>0</v>
      </c>
      <c r="AE340" s="469">
        <v>6</v>
      </c>
      <c r="AF340" s="1036" t="s">
        <v>5994</v>
      </c>
      <c r="AG340" s="445"/>
      <c r="AH340" s="445"/>
      <c r="AI340" s="445"/>
      <c r="AJ340" s="1037">
        <v>6</v>
      </c>
      <c r="AK340" s="1036" t="s">
        <v>4694</v>
      </c>
      <c r="AL340" s="445"/>
      <c r="AM340" s="445"/>
      <c r="AN340" s="445"/>
      <c r="AO340" s="445"/>
      <c r="AP340" s="445"/>
      <c r="AQ340" s="445"/>
      <c r="AR340" s="445"/>
      <c r="AS340" s="445"/>
      <c r="AT340" s="445"/>
      <c r="AU340" s="445"/>
      <c r="AV340" s="307">
        <f t="shared" si="133"/>
        <v>0</v>
      </c>
      <c r="AW340" s="309">
        <f t="shared" si="134"/>
        <v>0</v>
      </c>
      <c r="AX340" s="309">
        <f t="shared" si="135"/>
        <v>0</v>
      </c>
      <c r="AY340" s="309">
        <f t="shared" si="136"/>
        <v>0</v>
      </c>
      <c r="AZ340" s="1042" t="s">
        <v>7831</v>
      </c>
      <c r="BA340" s="1042"/>
      <c r="BB340" s="1042"/>
      <c r="BC340" s="1042"/>
      <c r="BD340" s="1042"/>
      <c r="BE340" s="1042"/>
      <c r="BF340" s="1042"/>
      <c r="BG340" s="1042"/>
      <c r="BH340" s="1042"/>
      <c r="BI340" s="1044"/>
    </row>
    <row r="341" spans="1:61" s="1009" customFormat="1" ht="19.5" customHeight="1">
      <c r="A341" s="1026">
        <v>331</v>
      </c>
      <c r="B341" s="435" t="s">
        <v>9106</v>
      </c>
      <c r="C341" s="435" t="s">
        <v>11</v>
      </c>
      <c r="D341" s="435" t="s">
        <v>11</v>
      </c>
      <c r="E341" s="435" t="s">
        <v>2920</v>
      </c>
      <c r="F341" s="467" t="s">
        <v>9107</v>
      </c>
      <c r="G341" s="1001" t="s">
        <v>9108</v>
      </c>
      <c r="H341" s="1002" t="s">
        <v>9109</v>
      </c>
      <c r="I341" s="435">
        <v>50120281</v>
      </c>
      <c r="J341" s="1003"/>
      <c r="K341" s="439" t="s">
        <v>362</v>
      </c>
      <c r="L341" s="1004"/>
      <c r="M341" s="1005"/>
      <c r="N341" s="1005"/>
      <c r="O341" s="1004"/>
      <c r="P341" s="1004" t="s">
        <v>565</v>
      </c>
      <c r="Q341" s="1006"/>
      <c r="R341" s="1007" t="s">
        <v>359</v>
      </c>
      <c r="S341" s="1008" t="s">
        <v>9110</v>
      </c>
      <c r="T341" s="297">
        <f t="shared" ref="T341" si="147">VLOOKUP(I341,单月票房,2,0)</f>
        <v>116</v>
      </c>
      <c r="U341" s="298">
        <f t="shared" ref="U341" si="148">VLOOKUP(I341,单月票房,3,0)</f>
        <v>92.987659999999991</v>
      </c>
      <c r="V341" s="298">
        <f t="shared" ref="V341" si="149">VLOOKUP(I341,单月票房,4,0)</f>
        <v>2.8649</v>
      </c>
      <c r="W341" s="299">
        <f t="shared" ref="W341" si="150">(V341*10000)/Y341</f>
        <v>2387.4166666666665</v>
      </c>
      <c r="X341" s="300">
        <f t="shared" ref="X341" si="151">VLOOKUP(I341,单月票房,5,0)</f>
        <v>32</v>
      </c>
      <c r="Y341" s="496">
        <v>12</v>
      </c>
      <c r="Z341" s="497">
        <v>1848</v>
      </c>
      <c r="AA341" s="1003">
        <v>0</v>
      </c>
      <c r="AB341" s="1003">
        <v>0</v>
      </c>
      <c r="AC341" s="1003">
        <v>0</v>
      </c>
      <c r="AD341" s="1003">
        <v>0</v>
      </c>
      <c r="AE341" s="469">
        <v>12</v>
      </c>
      <c r="AF341" s="1036" t="s">
        <v>7409</v>
      </c>
      <c r="AG341" s="445"/>
      <c r="AH341" s="445"/>
      <c r="AI341" s="445"/>
      <c r="AJ341" s="1084"/>
      <c r="AK341" s="1097"/>
      <c r="AL341" s="445"/>
      <c r="AM341" s="445"/>
      <c r="AN341" s="445"/>
      <c r="AO341" s="445"/>
      <c r="AP341" s="445"/>
      <c r="AQ341" s="445"/>
      <c r="AR341" s="445"/>
      <c r="AS341" s="445"/>
      <c r="AT341" s="445"/>
      <c r="AU341" s="445"/>
      <c r="AV341" s="307">
        <f t="shared" ref="AV341" si="152">AD341*6*0.5*12</f>
        <v>0</v>
      </c>
      <c r="AW341" s="309">
        <f t="shared" ref="AW341" si="153">AD341*6*0.35*12</f>
        <v>0</v>
      </c>
      <c r="AX341" s="309">
        <f t="shared" ref="AX341" si="154">AD341*6*0.25*10</f>
        <v>0</v>
      </c>
      <c r="AY341" s="309">
        <f t="shared" ref="AY341" si="155">AD341*6*0.15*10</f>
        <v>0</v>
      </c>
      <c r="AZ341" s="1001" t="s">
        <v>9111</v>
      </c>
      <c r="BA341" s="1001"/>
      <c r="BB341" s="1001"/>
      <c r="BC341" s="1001"/>
      <c r="BD341" s="1001"/>
      <c r="BE341" s="1001"/>
      <c r="BF341" s="1001"/>
      <c r="BG341" s="1001"/>
      <c r="BH341" s="1001"/>
      <c r="BI341" s="1049"/>
    </row>
    <row r="342" spans="1:61" ht="19.899999999999999" customHeight="1">
      <c r="A342" s="1027" t="s">
        <v>185</v>
      </c>
      <c r="B342" s="499"/>
      <c r="C342" s="590" t="s">
        <v>11</v>
      </c>
      <c r="D342" s="501" t="s">
        <v>11</v>
      </c>
      <c r="E342" s="502"/>
      <c r="F342" s="502"/>
      <c r="G342" s="503">
        <f>COUNTA(G314:G341)</f>
        <v>28</v>
      </c>
      <c r="H342" s="503">
        <f>COUNTA(H314:H341)</f>
        <v>28</v>
      </c>
      <c r="I342" s="499"/>
      <c r="J342" s="499"/>
      <c r="K342" s="503"/>
      <c r="L342" s="504">
        <f>COUNTA(L314:L341)</f>
        <v>25</v>
      </c>
      <c r="M342" s="504">
        <f>COUNTA(M314:M341)</f>
        <v>10</v>
      </c>
      <c r="N342" s="504">
        <f>COUNTA(N314:N341)</f>
        <v>10</v>
      </c>
      <c r="O342" s="504">
        <f>COUNTA(O314:O341)</f>
        <v>25</v>
      </c>
      <c r="P342" s="504">
        <f>COUNTA(P314:P341)</f>
        <v>28</v>
      </c>
      <c r="Q342" s="505"/>
      <c r="R342" s="505"/>
      <c r="S342" s="506"/>
      <c r="T342" s="507"/>
      <c r="U342" s="508">
        <f>SUM(U314:U341)</f>
        <v>2870.3434789999997</v>
      </c>
      <c r="V342" s="508">
        <f>SUM(V314:V341)</f>
        <v>84.007400000000018</v>
      </c>
      <c r="W342" s="509">
        <f>V342*10000/Y342</f>
        <v>3360.2960000000007</v>
      </c>
      <c r="X342" s="510">
        <f>U342/V342</f>
        <v>34.167745686689493</v>
      </c>
      <c r="Y342" s="511">
        <f t="shared" ref="Y342:AE342" si="156">SUM(Y314:Y341)</f>
        <v>250</v>
      </c>
      <c r="Z342" s="511">
        <f t="shared" si="156"/>
        <v>33322</v>
      </c>
      <c r="AA342" s="500">
        <f t="shared" si="156"/>
        <v>217</v>
      </c>
      <c r="AB342" s="500">
        <f t="shared" si="156"/>
        <v>104</v>
      </c>
      <c r="AC342" s="500">
        <f t="shared" si="156"/>
        <v>80</v>
      </c>
      <c r="AD342" s="500">
        <f t="shared" si="156"/>
        <v>217</v>
      </c>
      <c r="AE342" s="500">
        <f t="shared" si="156"/>
        <v>241</v>
      </c>
      <c r="AF342" s="512"/>
      <c r="AG342" s="512">
        <f>SUM(AG314:AG341)</f>
        <v>1</v>
      </c>
      <c r="AH342" s="512"/>
      <c r="AI342" s="512">
        <f>SUM(AI314:AI341)</f>
        <v>442</v>
      </c>
      <c r="AJ342" s="512">
        <f>SUM(AJ314:AJ341)</f>
        <v>209</v>
      </c>
      <c r="AK342" s="513"/>
      <c r="AL342" s="512">
        <f>SUM(AL314:AL341)</f>
        <v>0</v>
      </c>
      <c r="AM342" s="512"/>
      <c r="AN342" s="512">
        <f>SUM(AN314:AN341)</f>
        <v>0</v>
      </c>
      <c r="AO342" s="512"/>
      <c r="AP342" s="512">
        <f>SUM(AP314:AP341)</f>
        <v>1</v>
      </c>
      <c r="AQ342" s="512"/>
      <c r="AR342" s="512">
        <f>SUM(AR314:AR341)</f>
        <v>1</v>
      </c>
      <c r="AS342" s="512"/>
      <c r="AT342" s="512">
        <f>SUM(AT314:AT341)</f>
        <v>0</v>
      </c>
      <c r="AU342" s="512"/>
      <c r="AV342" s="512">
        <f>SUM(AV314:AV341)</f>
        <v>7812</v>
      </c>
      <c r="AW342" s="512">
        <f>SUM(AW314:AW341)</f>
        <v>5468.4</v>
      </c>
      <c r="AX342" s="512">
        <f>SUM(AX314:AX341)</f>
        <v>3255</v>
      </c>
      <c r="AY342" s="512">
        <f>SUM(AY314:AY341)</f>
        <v>1953</v>
      </c>
      <c r="AZ342" s="816"/>
      <c r="BA342" s="817"/>
      <c r="BB342" s="817"/>
      <c r="BC342" s="818"/>
      <c r="BD342" s="818"/>
      <c r="BE342" s="818"/>
      <c r="BF342" s="819"/>
      <c r="BG342" s="819"/>
      <c r="BH342" s="819"/>
      <c r="BI342" s="820"/>
    </row>
    <row r="343" spans="1:61" ht="19.899999999999999" customHeight="1">
      <c r="A343" s="1026">
        <v>332</v>
      </c>
      <c r="B343" s="285" t="s">
        <v>3453</v>
      </c>
      <c r="C343" s="286" t="s">
        <v>12</v>
      </c>
      <c r="D343" s="287" t="s">
        <v>1447</v>
      </c>
      <c r="E343" s="287" t="s">
        <v>434</v>
      </c>
      <c r="F343" s="307" t="s">
        <v>137</v>
      </c>
      <c r="G343" s="289" t="s">
        <v>843</v>
      </c>
      <c r="H343" s="308" t="s">
        <v>843</v>
      </c>
      <c r="I343" s="290">
        <v>33013501</v>
      </c>
      <c r="J343" s="291" t="s">
        <v>94</v>
      </c>
      <c r="K343" s="308"/>
      <c r="L343" s="292" t="s">
        <v>95</v>
      </c>
      <c r="M343" s="293"/>
      <c r="N343" s="292" t="s">
        <v>95</v>
      </c>
      <c r="O343" s="292" t="s">
        <v>95</v>
      </c>
      <c r="P343" s="292" t="s">
        <v>95</v>
      </c>
      <c r="Q343" s="320"/>
      <c r="R343" s="295" t="s">
        <v>313</v>
      </c>
      <c r="S343" s="296">
        <v>40109</v>
      </c>
      <c r="T343" s="297">
        <f t="shared" ref="T343:T349" si="157">VLOOKUP(I343,单月票房,2,0)</f>
        <v>19</v>
      </c>
      <c r="U343" s="298">
        <f t="shared" ref="U343:U349" si="158">VLOOKUP(I343,单月票房,3,0)</f>
        <v>215.80529999999999</v>
      </c>
      <c r="V343" s="298">
        <f t="shared" ref="V343:V349" si="159">VLOOKUP(I343,单月票房,4,0)</f>
        <v>5.3737000000000004</v>
      </c>
      <c r="W343" s="299">
        <f t="shared" ref="W343:W349" si="160">(V343*10000)/Y343</f>
        <v>4885.1818181818189</v>
      </c>
      <c r="X343" s="300">
        <f t="shared" ref="X343:X349" si="161">VLOOKUP(I343,单月票房,5,0)</f>
        <v>40</v>
      </c>
      <c r="Y343" s="301">
        <v>11</v>
      </c>
      <c r="Z343" s="302">
        <v>1440</v>
      </c>
      <c r="AA343" s="1043">
        <v>11</v>
      </c>
      <c r="AB343" s="304">
        <v>0</v>
      </c>
      <c r="AC343" s="1043">
        <v>11</v>
      </c>
      <c r="AD343" s="1043">
        <v>11</v>
      </c>
      <c r="AE343" s="469">
        <v>11</v>
      </c>
      <c r="AF343" s="1036" t="s">
        <v>5988</v>
      </c>
      <c r="AG343" s="445" t="s">
        <v>4691</v>
      </c>
      <c r="AH343" s="445" t="s">
        <v>4691</v>
      </c>
      <c r="AI343" s="445" t="s">
        <v>4691</v>
      </c>
      <c r="AJ343" s="1037">
        <v>11</v>
      </c>
      <c r="AK343" s="1036" t="s">
        <v>4726</v>
      </c>
      <c r="AL343" s="445" t="s">
        <v>4691</v>
      </c>
      <c r="AM343" s="445" t="s">
        <v>4691</v>
      </c>
      <c r="AN343" s="445" t="s">
        <v>4691</v>
      </c>
      <c r="AO343" s="445" t="s">
        <v>4691</v>
      </c>
      <c r="AP343" s="445" t="s">
        <v>4691</v>
      </c>
      <c r="AQ343" s="445" t="s">
        <v>4691</v>
      </c>
      <c r="AR343" s="445" t="s">
        <v>4691</v>
      </c>
      <c r="AS343" s="445" t="s">
        <v>4691</v>
      </c>
      <c r="AT343" s="445" t="s">
        <v>4691</v>
      </c>
      <c r="AU343" s="445" t="s">
        <v>4691</v>
      </c>
      <c r="AV343" s="307">
        <f t="shared" ref="AV343:AV370" si="162">AD343*6*0.5*12</f>
        <v>396</v>
      </c>
      <c r="AW343" s="309">
        <f t="shared" ref="AW343:AW370" si="163">AD343*6*0.35*12</f>
        <v>277.2</v>
      </c>
      <c r="AX343" s="309">
        <f t="shared" ref="AX343:AX370" si="164">AD343*6*0.25*10</f>
        <v>165</v>
      </c>
      <c r="AY343" s="309">
        <f t="shared" ref="AY343:AY370" si="165">AD343*6*0.15*10</f>
        <v>99</v>
      </c>
      <c r="AZ343" s="1042" t="s">
        <v>7832</v>
      </c>
      <c r="BA343" s="1042" t="s">
        <v>435</v>
      </c>
      <c r="BB343" s="1042" t="s">
        <v>435</v>
      </c>
      <c r="BC343" s="1042" t="s">
        <v>436</v>
      </c>
      <c r="BD343" s="1042" t="s">
        <v>437</v>
      </c>
      <c r="BE343" s="1042" t="s">
        <v>438</v>
      </c>
      <c r="BF343" s="1042"/>
      <c r="BG343" s="1042"/>
      <c r="BH343" s="1042" t="s">
        <v>439</v>
      </c>
      <c r="BI343" s="1044" t="s">
        <v>440</v>
      </c>
    </row>
    <row r="344" spans="1:61" ht="19.899999999999999" customHeight="1">
      <c r="A344" s="1026">
        <v>333</v>
      </c>
      <c r="B344" s="285" t="s">
        <v>3454</v>
      </c>
      <c r="C344" s="286" t="s">
        <v>12</v>
      </c>
      <c r="D344" s="287" t="s">
        <v>1447</v>
      </c>
      <c r="E344" s="287" t="s">
        <v>441</v>
      </c>
      <c r="F344" s="307" t="s">
        <v>137</v>
      </c>
      <c r="G344" s="289" t="s">
        <v>1002</v>
      </c>
      <c r="H344" s="308" t="s">
        <v>442</v>
      </c>
      <c r="I344" s="290">
        <v>33013401</v>
      </c>
      <c r="J344" s="291" t="s">
        <v>94</v>
      </c>
      <c r="K344" s="308"/>
      <c r="L344" s="292" t="s">
        <v>95</v>
      </c>
      <c r="M344" s="292" t="s">
        <v>95</v>
      </c>
      <c r="N344" s="293"/>
      <c r="O344" s="292" t="s">
        <v>95</v>
      </c>
      <c r="P344" s="292" t="s">
        <v>95</v>
      </c>
      <c r="Q344" s="320"/>
      <c r="R344" s="295" t="s">
        <v>199</v>
      </c>
      <c r="S344" s="296">
        <v>40561</v>
      </c>
      <c r="T344" s="297">
        <f t="shared" si="157"/>
        <v>72</v>
      </c>
      <c r="U344" s="298">
        <f t="shared" si="158"/>
        <v>111.34857</v>
      </c>
      <c r="V344" s="298">
        <f t="shared" si="159"/>
        <v>3.1781999999999999</v>
      </c>
      <c r="W344" s="299">
        <f t="shared" si="160"/>
        <v>5297</v>
      </c>
      <c r="X344" s="300">
        <f t="shared" si="161"/>
        <v>35</v>
      </c>
      <c r="Y344" s="301">
        <v>6</v>
      </c>
      <c r="Z344" s="302">
        <v>686</v>
      </c>
      <c r="AA344" s="1043">
        <v>6</v>
      </c>
      <c r="AB344" s="1043">
        <v>6</v>
      </c>
      <c r="AC344" s="304">
        <v>0</v>
      </c>
      <c r="AD344" s="1043">
        <v>6</v>
      </c>
      <c r="AE344" s="469">
        <v>6</v>
      </c>
      <c r="AF344" s="1036" t="s">
        <v>5994</v>
      </c>
      <c r="AG344" s="445" t="s">
        <v>4691</v>
      </c>
      <c r="AH344" s="445" t="s">
        <v>4691</v>
      </c>
      <c r="AI344" s="445" t="s">
        <v>4691</v>
      </c>
      <c r="AJ344" s="1037">
        <v>5</v>
      </c>
      <c r="AK344" s="1036" t="s">
        <v>4727</v>
      </c>
      <c r="AL344" s="445" t="s">
        <v>4691</v>
      </c>
      <c r="AM344" s="445" t="s">
        <v>4691</v>
      </c>
      <c r="AN344" s="445" t="s">
        <v>4691</v>
      </c>
      <c r="AO344" s="445" t="s">
        <v>4691</v>
      </c>
      <c r="AP344" s="445" t="s">
        <v>4691</v>
      </c>
      <c r="AQ344" s="445" t="s">
        <v>4691</v>
      </c>
      <c r="AR344" s="445" t="s">
        <v>4691</v>
      </c>
      <c r="AS344" s="445" t="s">
        <v>4691</v>
      </c>
      <c r="AT344" s="445" t="s">
        <v>4691</v>
      </c>
      <c r="AU344" s="445" t="s">
        <v>4691</v>
      </c>
      <c r="AV344" s="307">
        <f t="shared" si="162"/>
        <v>216</v>
      </c>
      <c r="AW344" s="309">
        <f t="shared" si="163"/>
        <v>151.19999999999999</v>
      </c>
      <c r="AX344" s="309">
        <f t="shared" si="164"/>
        <v>90</v>
      </c>
      <c r="AY344" s="309">
        <f t="shared" si="165"/>
        <v>53.999999999999993</v>
      </c>
      <c r="AZ344" s="1042" t="s">
        <v>7833</v>
      </c>
      <c r="BA344" s="1042"/>
      <c r="BB344" s="1042" t="s">
        <v>443</v>
      </c>
      <c r="BC344" s="1042" t="s">
        <v>444</v>
      </c>
      <c r="BD344" s="1042"/>
      <c r="BE344" s="1042" t="s">
        <v>445</v>
      </c>
      <c r="BF344" s="1042"/>
      <c r="BG344" s="1042"/>
      <c r="BH344" s="1042" t="s">
        <v>446</v>
      </c>
      <c r="BI344" s="1044" t="s">
        <v>447</v>
      </c>
    </row>
    <row r="345" spans="1:61" s="652" customFormat="1" ht="19.899999999999999" customHeight="1">
      <c r="A345" s="1026">
        <v>334</v>
      </c>
      <c r="B345" s="285" t="s">
        <v>3455</v>
      </c>
      <c r="C345" s="286" t="s">
        <v>12</v>
      </c>
      <c r="D345" s="287" t="s">
        <v>1447</v>
      </c>
      <c r="E345" s="287" t="s">
        <v>441</v>
      </c>
      <c r="F345" s="307" t="s">
        <v>1448</v>
      </c>
      <c r="G345" s="289" t="s">
        <v>859</v>
      </c>
      <c r="H345" s="308" t="s">
        <v>1449</v>
      </c>
      <c r="I345" s="290">
        <v>33015801</v>
      </c>
      <c r="J345" s="524" t="s">
        <v>94</v>
      </c>
      <c r="K345" s="308"/>
      <c r="L345" s="292" t="s">
        <v>95</v>
      </c>
      <c r="M345" s="293"/>
      <c r="N345" s="293"/>
      <c r="O345" s="292" t="s">
        <v>95</v>
      </c>
      <c r="P345" s="292" t="s">
        <v>95</v>
      </c>
      <c r="Q345" s="320"/>
      <c r="R345" s="295" t="s">
        <v>359</v>
      </c>
      <c r="S345" s="296">
        <v>41462</v>
      </c>
      <c r="T345" s="297">
        <f t="shared" si="157"/>
        <v>21</v>
      </c>
      <c r="U345" s="298">
        <f t="shared" si="158"/>
        <v>210.74375699999999</v>
      </c>
      <c r="V345" s="298">
        <f t="shared" si="159"/>
        <v>5.7915000000000001</v>
      </c>
      <c r="W345" s="299">
        <f t="shared" si="160"/>
        <v>6435</v>
      </c>
      <c r="X345" s="300">
        <f t="shared" si="161"/>
        <v>36</v>
      </c>
      <c r="Y345" s="301">
        <v>9</v>
      </c>
      <c r="Z345" s="302">
        <v>1538</v>
      </c>
      <c r="AA345" s="1043">
        <v>9</v>
      </c>
      <c r="AB345" s="304">
        <v>0</v>
      </c>
      <c r="AC345" s="304">
        <v>0</v>
      </c>
      <c r="AD345" s="1043">
        <v>9</v>
      </c>
      <c r="AE345" s="469">
        <v>9</v>
      </c>
      <c r="AF345" s="1036" t="s">
        <v>5996</v>
      </c>
      <c r="AG345" s="445" t="s">
        <v>4691</v>
      </c>
      <c r="AH345" s="445" t="s">
        <v>4691</v>
      </c>
      <c r="AI345" s="445" t="s">
        <v>4691</v>
      </c>
      <c r="AJ345" s="1037">
        <v>9</v>
      </c>
      <c r="AK345" s="1036" t="s">
        <v>4710</v>
      </c>
      <c r="AL345" s="445" t="s">
        <v>4691</v>
      </c>
      <c r="AM345" s="445" t="s">
        <v>4691</v>
      </c>
      <c r="AN345" s="445" t="s">
        <v>4691</v>
      </c>
      <c r="AO345" s="445" t="s">
        <v>4691</v>
      </c>
      <c r="AP345" s="445" t="s">
        <v>4691</v>
      </c>
      <c r="AQ345" s="445" t="s">
        <v>4691</v>
      </c>
      <c r="AR345" s="445" t="s">
        <v>4691</v>
      </c>
      <c r="AS345" s="445" t="s">
        <v>4691</v>
      </c>
      <c r="AT345" s="445" t="s">
        <v>4691</v>
      </c>
      <c r="AU345" s="445" t="s">
        <v>4691</v>
      </c>
      <c r="AV345" s="307">
        <f t="shared" si="162"/>
        <v>324</v>
      </c>
      <c r="AW345" s="309">
        <f t="shared" si="163"/>
        <v>226.79999999999998</v>
      </c>
      <c r="AX345" s="309">
        <f t="shared" si="164"/>
        <v>135</v>
      </c>
      <c r="AY345" s="309">
        <f t="shared" si="165"/>
        <v>81</v>
      </c>
      <c r="AZ345" s="1042" t="s">
        <v>7834</v>
      </c>
      <c r="BA345" s="1042"/>
      <c r="BB345" s="1042" t="s">
        <v>1450</v>
      </c>
      <c r="BC345" s="1042"/>
      <c r="BD345" s="1042"/>
      <c r="BE345" s="1042"/>
      <c r="BF345" s="1042"/>
      <c r="BG345" s="1042"/>
      <c r="BH345" s="1042"/>
      <c r="BI345" s="1044"/>
    </row>
    <row r="346" spans="1:61" ht="19.899999999999999" customHeight="1">
      <c r="A346" s="1026">
        <v>335</v>
      </c>
      <c r="B346" s="285" t="s">
        <v>3456</v>
      </c>
      <c r="C346" s="286" t="s">
        <v>12</v>
      </c>
      <c r="D346" s="287" t="s">
        <v>1447</v>
      </c>
      <c r="E346" s="287" t="s">
        <v>448</v>
      </c>
      <c r="F346" s="307" t="s">
        <v>137</v>
      </c>
      <c r="G346" s="289" t="s">
        <v>890</v>
      </c>
      <c r="H346" s="308" t="s">
        <v>449</v>
      </c>
      <c r="I346" s="290">
        <v>33014501</v>
      </c>
      <c r="J346" s="524" t="s">
        <v>94</v>
      </c>
      <c r="K346" s="308"/>
      <c r="L346" s="292" t="s">
        <v>95</v>
      </c>
      <c r="M346" s="292" t="s">
        <v>95</v>
      </c>
      <c r="N346" s="293"/>
      <c r="O346" s="292" t="s">
        <v>95</v>
      </c>
      <c r="P346" s="292" t="s">
        <v>95</v>
      </c>
      <c r="Q346" s="320"/>
      <c r="R346" s="295" t="s">
        <v>5528</v>
      </c>
      <c r="S346" s="296">
        <v>40876</v>
      </c>
      <c r="T346" s="297">
        <f t="shared" si="157"/>
        <v>83</v>
      </c>
      <c r="U346" s="298">
        <f t="shared" si="158"/>
        <v>101.336</v>
      </c>
      <c r="V346" s="298">
        <f t="shared" si="159"/>
        <v>3.411</v>
      </c>
      <c r="W346" s="299">
        <f t="shared" si="160"/>
        <v>3411</v>
      </c>
      <c r="X346" s="300">
        <f t="shared" si="161"/>
        <v>30</v>
      </c>
      <c r="Y346" s="301">
        <v>10</v>
      </c>
      <c r="Z346" s="302">
        <v>1313</v>
      </c>
      <c r="AA346" s="1043">
        <v>10</v>
      </c>
      <c r="AB346" s="1043">
        <v>10</v>
      </c>
      <c r="AC346" s="304">
        <v>0</v>
      </c>
      <c r="AD346" s="1043">
        <v>10</v>
      </c>
      <c r="AE346" s="469">
        <v>10</v>
      </c>
      <c r="AF346" s="1036" t="s">
        <v>6107</v>
      </c>
      <c r="AG346" s="445" t="s">
        <v>4691</v>
      </c>
      <c r="AH346" s="445" t="s">
        <v>4691</v>
      </c>
      <c r="AI346" s="445" t="s">
        <v>4691</v>
      </c>
      <c r="AJ346" s="1037">
        <v>5</v>
      </c>
      <c r="AK346" s="1036" t="s">
        <v>4783</v>
      </c>
      <c r="AL346" s="445" t="s">
        <v>4691</v>
      </c>
      <c r="AM346" s="445" t="s">
        <v>4691</v>
      </c>
      <c r="AN346" s="445" t="s">
        <v>4691</v>
      </c>
      <c r="AO346" s="445" t="s">
        <v>4691</v>
      </c>
      <c r="AP346" s="445" t="s">
        <v>4691</v>
      </c>
      <c r="AQ346" s="445" t="s">
        <v>4691</v>
      </c>
      <c r="AR346" s="445" t="s">
        <v>4691</v>
      </c>
      <c r="AS346" s="445" t="s">
        <v>4691</v>
      </c>
      <c r="AT346" s="445" t="s">
        <v>4691</v>
      </c>
      <c r="AU346" s="445" t="s">
        <v>4691</v>
      </c>
      <c r="AV346" s="307">
        <f t="shared" si="162"/>
        <v>360</v>
      </c>
      <c r="AW346" s="309">
        <f t="shared" si="163"/>
        <v>252</v>
      </c>
      <c r="AX346" s="309">
        <f t="shared" si="164"/>
        <v>150</v>
      </c>
      <c r="AY346" s="309">
        <f t="shared" si="165"/>
        <v>90</v>
      </c>
      <c r="AZ346" s="1042" t="s">
        <v>7835</v>
      </c>
      <c r="BA346" s="1042"/>
      <c r="BB346" s="1042"/>
      <c r="BC346" s="1042"/>
      <c r="BD346" s="1042"/>
      <c r="BE346" s="1042"/>
      <c r="BF346" s="1042"/>
      <c r="BG346" s="1042"/>
      <c r="BH346" s="1042"/>
      <c r="BI346" s="1044"/>
    </row>
    <row r="347" spans="1:61" s="652" customFormat="1" ht="19.899999999999999" customHeight="1">
      <c r="A347" s="1026">
        <v>336</v>
      </c>
      <c r="B347" s="285" t="s">
        <v>3457</v>
      </c>
      <c r="C347" s="286" t="s">
        <v>12</v>
      </c>
      <c r="D347" s="287" t="s">
        <v>1447</v>
      </c>
      <c r="E347" s="287" t="s">
        <v>2921</v>
      </c>
      <c r="F347" s="360" t="s">
        <v>1451</v>
      </c>
      <c r="G347" s="289" t="s">
        <v>913</v>
      </c>
      <c r="H347" s="340" t="s">
        <v>1452</v>
      </c>
      <c r="I347" s="290">
        <v>33018801</v>
      </c>
      <c r="J347" s="291" t="s">
        <v>94</v>
      </c>
      <c r="K347" s="340"/>
      <c r="L347" s="292" t="s">
        <v>95</v>
      </c>
      <c r="M347" s="293"/>
      <c r="N347" s="292" t="s">
        <v>95</v>
      </c>
      <c r="O347" s="292" t="s">
        <v>95</v>
      </c>
      <c r="P347" s="292" t="s">
        <v>95</v>
      </c>
      <c r="Q347" s="320"/>
      <c r="R347" s="295" t="s">
        <v>345</v>
      </c>
      <c r="S347" s="296">
        <v>42083</v>
      </c>
      <c r="T347" s="297">
        <f t="shared" si="157"/>
        <v>59</v>
      </c>
      <c r="U347" s="298">
        <f t="shared" si="158"/>
        <v>128.20186999999999</v>
      </c>
      <c r="V347" s="298">
        <f t="shared" si="159"/>
        <v>3.8466</v>
      </c>
      <c r="W347" s="299">
        <f t="shared" si="160"/>
        <v>3496.909090909091</v>
      </c>
      <c r="X347" s="300">
        <f t="shared" si="161"/>
        <v>33</v>
      </c>
      <c r="Y347" s="301">
        <v>11</v>
      </c>
      <c r="Z347" s="302">
        <v>1159</v>
      </c>
      <c r="AA347" s="1043">
        <v>11</v>
      </c>
      <c r="AB347" s="304">
        <v>0</v>
      </c>
      <c r="AC347" s="1043">
        <v>11</v>
      </c>
      <c r="AD347" s="1043">
        <v>11</v>
      </c>
      <c r="AE347" s="469">
        <v>11</v>
      </c>
      <c r="AF347" s="1036" t="s">
        <v>5988</v>
      </c>
      <c r="AG347" s="445" t="s">
        <v>4691</v>
      </c>
      <c r="AH347" s="445" t="s">
        <v>4691</v>
      </c>
      <c r="AI347" s="445" t="s">
        <v>4691</v>
      </c>
      <c r="AJ347" s="1037">
        <v>11</v>
      </c>
      <c r="AK347" s="1036" t="s">
        <v>4726</v>
      </c>
      <c r="AL347" s="445" t="s">
        <v>4691</v>
      </c>
      <c r="AM347" s="445" t="s">
        <v>4691</v>
      </c>
      <c r="AN347" s="445" t="s">
        <v>4691</v>
      </c>
      <c r="AO347" s="445" t="s">
        <v>4691</v>
      </c>
      <c r="AP347" s="445" t="s">
        <v>4691</v>
      </c>
      <c r="AQ347" s="445" t="s">
        <v>4691</v>
      </c>
      <c r="AR347" s="445" t="s">
        <v>4691</v>
      </c>
      <c r="AS347" s="445" t="s">
        <v>4691</v>
      </c>
      <c r="AT347" s="445" t="s">
        <v>4691</v>
      </c>
      <c r="AU347" s="445" t="s">
        <v>4691</v>
      </c>
      <c r="AV347" s="307">
        <f t="shared" si="162"/>
        <v>396</v>
      </c>
      <c r="AW347" s="309">
        <f t="shared" si="163"/>
        <v>277.2</v>
      </c>
      <c r="AX347" s="309">
        <f t="shared" si="164"/>
        <v>165</v>
      </c>
      <c r="AY347" s="309">
        <f t="shared" si="165"/>
        <v>99</v>
      </c>
      <c r="AZ347" s="1042" t="s">
        <v>7836</v>
      </c>
      <c r="BA347" s="1042"/>
      <c r="BB347" s="1042" t="s">
        <v>652</v>
      </c>
      <c r="BC347" s="1042"/>
      <c r="BD347" s="1042"/>
      <c r="BE347" s="1042"/>
      <c r="BF347" s="1042"/>
      <c r="BG347" s="1042"/>
      <c r="BH347" s="1042"/>
      <c r="BI347" s="1044"/>
    </row>
    <row r="348" spans="1:61" ht="19.899999999999999" customHeight="1">
      <c r="A348" s="1026">
        <v>337</v>
      </c>
      <c r="B348" s="285" t="s">
        <v>3458</v>
      </c>
      <c r="C348" s="286" t="s">
        <v>12</v>
      </c>
      <c r="D348" s="287" t="s">
        <v>1453</v>
      </c>
      <c r="E348" s="287" t="s">
        <v>2922</v>
      </c>
      <c r="F348" s="329" t="s">
        <v>1292</v>
      </c>
      <c r="G348" s="289" t="s">
        <v>848</v>
      </c>
      <c r="H348" s="340" t="s">
        <v>1454</v>
      </c>
      <c r="I348" s="290">
        <v>33019101</v>
      </c>
      <c r="J348" s="291" t="s">
        <v>94</v>
      </c>
      <c r="K348" s="340"/>
      <c r="L348" s="292" t="s">
        <v>95</v>
      </c>
      <c r="M348" s="293"/>
      <c r="N348" s="293"/>
      <c r="O348" s="292" t="s">
        <v>95</v>
      </c>
      <c r="P348" s="292" t="s">
        <v>95</v>
      </c>
      <c r="Q348" s="320"/>
      <c r="R348" s="295" t="s">
        <v>294</v>
      </c>
      <c r="S348" s="296">
        <v>42061</v>
      </c>
      <c r="T348" s="297">
        <f t="shared" si="157"/>
        <v>44</v>
      </c>
      <c r="U348" s="298">
        <f t="shared" si="158"/>
        <v>144.1463</v>
      </c>
      <c r="V348" s="298">
        <f t="shared" si="159"/>
        <v>3.8936000000000002</v>
      </c>
      <c r="W348" s="299">
        <f t="shared" si="160"/>
        <v>2995.0769230769229</v>
      </c>
      <c r="X348" s="300">
        <f t="shared" si="161"/>
        <v>37</v>
      </c>
      <c r="Y348" s="301">
        <v>13</v>
      </c>
      <c r="Z348" s="302">
        <v>1769</v>
      </c>
      <c r="AA348" s="1043">
        <v>13</v>
      </c>
      <c r="AB348" s="304">
        <v>0</v>
      </c>
      <c r="AC348" s="304">
        <v>0</v>
      </c>
      <c r="AD348" s="1043">
        <v>13</v>
      </c>
      <c r="AE348" s="469">
        <v>13</v>
      </c>
      <c r="AF348" s="1036" t="s">
        <v>7679</v>
      </c>
      <c r="AG348" s="445">
        <v>1</v>
      </c>
      <c r="AH348" s="445">
        <v>7</v>
      </c>
      <c r="AI348" s="445">
        <v>411</v>
      </c>
      <c r="AJ348" s="1037">
        <v>13</v>
      </c>
      <c r="AK348" s="1036" t="s">
        <v>4749</v>
      </c>
      <c r="AL348" s="445" t="s">
        <v>4691</v>
      </c>
      <c r="AM348" s="445" t="s">
        <v>4691</v>
      </c>
      <c r="AN348" s="445" t="s">
        <v>4691</v>
      </c>
      <c r="AO348" s="445" t="s">
        <v>4691</v>
      </c>
      <c r="AP348" s="445" t="s">
        <v>4691</v>
      </c>
      <c r="AQ348" s="445" t="s">
        <v>4691</v>
      </c>
      <c r="AR348" s="445" t="s">
        <v>4691</v>
      </c>
      <c r="AS348" s="445" t="s">
        <v>4691</v>
      </c>
      <c r="AT348" s="445" t="s">
        <v>4691</v>
      </c>
      <c r="AU348" s="445" t="s">
        <v>4691</v>
      </c>
      <c r="AV348" s="307">
        <f t="shared" si="162"/>
        <v>468</v>
      </c>
      <c r="AW348" s="309">
        <f t="shared" si="163"/>
        <v>327.59999999999997</v>
      </c>
      <c r="AX348" s="309">
        <f t="shared" si="164"/>
        <v>195</v>
      </c>
      <c r="AY348" s="309">
        <f t="shared" si="165"/>
        <v>117</v>
      </c>
      <c r="AZ348" s="1042" t="s">
        <v>7837</v>
      </c>
      <c r="BA348" s="1042"/>
      <c r="BB348" s="1042" t="s">
        <v>1455</v>
      </c>
      <c r="BC348" s="1042"/>
      <c r="BD348" s="1042"/>
      <c r="BE348" s="1042"/>
      <c r="BF348" s="1042"/>
      <c r="BG348" s="1042" t="s">
        <v>1456</v>
      </c>
      <c r="BH348" s="1042"/>
      <c r="BI348" s="1044"/>
    </row>
    <row r="349" spans="1:61" ht="19.899999999999999" customHeight="1">
      <c r="A349" s="1026">
        <v>338</v>
      </c>
      <c r="B349" s="285" t="s">
        <v>3459</v>
      </c>
      <c r="C349" s="286" t="s">
        <v>12</v>
      </c>
      <c r="D349" s="287" t="s">
        <v>1447</v>
      </c>
      <c r="E349" s="287" t="s">
        <v>2923</v>
      </c>
      <c r="F349" s="287" t="s">
        <v>1457</v>
      </c>
      <c r="G349" s="289" t="s">
        <v>915</v>
      </c>
      <c r="H349" s="340" t="s">
        <v>4396</v>
      </c>
      <c r="I349" s="290">
        <v>33018301</v>
      </c>
      <c r="J349" s="291" t="s">
        <v>94</v>
      </c>
      <c r="K349" s="289"/>
      <c r="L349" s="292" t="s">
        <v>95</v>
      </c>
      <c r="M349" s="292" t="s">
        <v>95</v>
      </c>
      <c r="N349" s="293"/>
      <c r="O349" s="292" t="s">
        <v>95</v>
      </c>
      <c r="P349" s="292" t="s">
        <v>95</v>
      </c>
      <c r="Q349" s="320"/>
      <c r="R349" s="295" t="s">
        <v>199</v>
      </c>
      <c r="S349" s="296">
        <v>42021</v>
      </c>
      <c r="T349" s="297">
        <f t="shared" si="157"/>
        <v>53</v>
      </c>
      <c r="U349" s="298">
        <f t="shared" si="158"/>
        <v>132.172</v>
      </c>
      <c r="V349" s="298">
        <f t="shared" si="159"/>
        <v>3.7597999999999998</v>
      </c>
      <c r="W349" s="299">
        <f t="shared" si="160"/>
        <v>4699.75</v>
      </c>
      <c r="X349" s="300">
        <f t="shared" si="161"/>
        <v>35</v>
      </c>
      <c r="Y349" s="301">
        <v>8</v>
      </c>
      <c r="Z349" s="302">
        <v>1062</v>
      </c>
      <c r="AA349" s="1043">
        <v>8</v>
      </c>
      <c r="AB349" s="1043">
        <v>8</v>
      </c>
      <c r="AC349" s="304">
        <v>0</v>
      </c>
      <c r="AD349" s="1043">
        <v>8</v>
      </c>
      <c r="AE349" s="469">
        <v>8</v>
      </c>
      <c r="AF349" s="1036" t="s">
        <v>5971</v>
      </c>
      <c r="AG349" s="445"/>
      <c r="AH349" s="445"/>
      <c r="AI349" s="445"/>
      <c r="AJ349" s="1037">
        <v>8</v>
      </c>
      <c r="AK349" s="1036" t="s">
        <v>5972</v>
      </c>
      <c r="AL349" s="445"/>
      <c r="AM349" s="445" t="s">
        <v>4691</v>
      </c>
      <c r="AN349" s="445"/>
      <c r="AO349" s="445" t="s">
        <v>4691</v>
      </c>
      <c r="AP349" s="445"/>
      <c r="AQ349" s="445" t="s">
        <v>4691</v>
      </c>
      <c r="AR349" s="445" t="s">
        <v>4691</v>
      </c>
      <c r="AS349" s="445" t="s">
        <v>4691</v>
      </c>
      <c r="AT349" s="445"/>
      <c r="AU349" s="445" t="s">
        <v>4691</v>
      </c>
      <c r="AV349" s="307">
        <f t="shared" si="162"/>
        <v>288</v>
      </c>
      <c r="AW349" s="309">
        <f t="shared" si="163"/>
        <v>201.59999999999997</v>
      </c>
      <c r="AX349" s="309">
        <f t="shared" si="164"/>
        <v>120</v>
      </c>
      <c r="AY349" s="309">
        <f t="shared" si="165"/>
        <v>72</v>
      </c>
      <c r="AZ349" s="1042" t="s">
        <v>7838</v>
      </c>
      <c r="BA349" s="1042" t="s">
        <v>1458</v>
      </c>
      <c r="BB349" s="1042"/>
      <c r="BC349" s="1042" t="s">
        <v>1457</v>
      </c>
      <c r="BD349" s="1042" t="s">
        <v>1459</v>
      </c>
      <c r="BE349" s="1042" t="s">
        <v>1460</v>
      </c>
      <c r="BF349" s="1042" t="s">
        <v>1461</v>
      </c>
      <c r="BG349" s="1042"/>
      <c r="BH349" s="1042" t="s">
        <v>1462</v>
      </c>
      <c r="BI349" s="1044" t="s">
        <v>1463</v>
      </c>
    </row>
    <row r="350" spans="1:61" s="652" customFormat="1" ht="19.899999999999999" customHeight="1">
      <c r="A350" s="1026">
        <v>339</v>
      </c>
      <c r="B350" s="285" t="s">
        <v>5275</v>
      </c>
      <c r="C350" s="286" t="s">
        <v>12</v>
      </c>
      <c r="D350" s="287" t="s">
        <v>1447</v>
      </c>
      <c r="E350" s="287" t="s">
        <v>441</v>
      </c>
      <c r="F350" s="357" t="s">
        <v>1948</v>
      </c>
      <c r="G350" s="289" t="s">
        <v>1181</v>
      </c>
      <c r="H350" s="340" t="s">
        <v>2002</v>
      </c>
      <c r="I350" s="290">
        <v>33019261</v>
      </c>
      <c r="J350" s="291" t="s">
        <v>94</v>
      </c>
      <c r="K350" s="525"/>
      <c r="L350" s="292" t="s">
        <v>95</v>
      </c>
      <c r="M350" s="292" t="s">
        <v>95</v>
      </c>
      <c r="N350" s="293"/>
      <c r="O350" s="292" t="s">
        <v>95</v>
      </c>
      <c r="P350" s="292" t="s">
        <v>95</v>
      </c>
      <c r="Q350" s="1018" t="s">
        <v>5961</v>
      </c>
      <c r="R350" s="620" t="s">
        <v>313</v>
      </c>
      <c r="S350" s="296">
        <v>42194</v>
      </c>
      <c r="T350" s="297" t="s">
        <v>6531</v>
      </c>
      <c r="U350" s="297" t="s">
        <v>6531</v>
      </c>
      <c r="V350" s="297" t="s">
        <v>6531</v>
      </c>
      <c r="W350" s="297" t="s">
        <v>6531</v>
      </c>
      <c r="X350" s="297" t="s">
        <v>6531</v>
      </c>
      <c r="Y350" s="324">
        <v>6</v>
      </c>
      <c r="Z350" s="315">
        <v>618</v>
      </c>
      <c r="AA350" s="1043">
        <v>6</v>
      </c>
      <c r="AB350" s="1043">
        <v>6</v>
      </c>
      <c r="AC350" s="304">
        <v>0</v>
      </c>
      <c r="AD350" s="1043">
        <v>6</v>
      </c>
      <c r="AE350" s="469">
        <v>6</v>
      </c>
      <c r="AF350" s="1036" t="s">
        <v>5994</v>
      </c>
      <c r="AG350" s="445" t="s">
        <v>4691</v>
      </c>
      <c r="AH350" s="445" t="s">
        <v>4691</v>
      </c>
      <c r="AI350" s="445" t="s">
        <v>4691</v>
      </c>
      <c r="AJ350" s="1037">
        <v>6</v>
      </c>
      <c r="AK350" s="1036" t="s">
        <v>4694</v>
      </c>
      <c r="AL350" s="445" t="s">
        <v>4691</v>
      </c>
      <c r="AM350" s="445" t="s">
        <v>4691</v>
      </c>
      <c r="AN350" s="445" t="s">
        <v>4691</v>
      </c>
      <c r="AO350" s="445" t="s">
        <v>4691</v>
      </c>
      <c r="AP350" s="445" t="s">
        <v>4691</v>
      </c>
      <c r="AQ350" s="445" t="s">
        <v>4691</v>
      </c>
      <c r="AR350" s="445" t="s">
        <v>4691</v>
      </c>
      <c r="AS350" s="445" t="s">
        <v>4691</v>
      </c>
      <c r="AT350" s="445" t="s">
        <v>4691</v>
      </c>
      <c r="AU350" s="445" t="s">
        <v>4691</v>
      </c>
      <c r="AV350" s="307">
        <f t="shared" si="162"/>
        <v>216</v>
      </c>
      <c r="AW350" s="309">
        <f t="shared" si="163"/>
        <v>151.19999999999999</v>
      </c>
      <c r="AX350" s="309">
        <f t="shared" si="164"/>
        <v>90</v>
      </c>
      <c r="AY350" s="309">
        <f t="shared" si="165"/>
        <v>53.999999999999993</v>
      </c>
      <c r="AZ350" s="1042" t="s">
        <v>7839</v>
      </c>
      <c r="BA350" s="1042"/>
      <c r="BB350" s="1042"/>
      <c r="BC350" s="1042"/>
      <c r="BD350" s="1042"/>
      <c r="BE350" s="1042"/>
      <c r="BF350" s="1042"/>
      <c r="BG350" s="1042"/>
      <c r="BH350" s="1042"/>
      <c r="BI350" s="1044"/>
    </row>
    <row r="351" spans="1:61" s="652" customFormat="1" ht="19.899999999999999" customHeight="1">
      <c r="A351" s="1026">
        <v>340</v>
      </c>
      <c r="B351" s="285" t="s">
        <v>3460</v>
      </c>
      <c r="C351" s="286" t="s">
        <v>12</v>
      </c>
      <c r="D351" s="287" t="s">
        <v>1447</v>
      </c>
      <c r="E351" s="287" t="s">
        <v>448</v>
      </c>
      <c r="F351" s="360" t="s">
        <v>2008</v>
      </c>
      <c r="G351" s="289" t="s">
        <v>2142</v>
      </c>
      <c r="H351" s="340" t="s">
        <v>2025</v>
      </c>
      <c r="I351" s="290">
        <v>33019461</v>
      </c>
      <c r="J351" s="291" t="s">
        <v>94</v>
      </c>
      <c r="K351" s="525"/>
      <c r="L351" s="357" t="s">
        <v>2009</v>
      </c>
      <c r="M351" s="293"/>
      <c r="N351" s="292" t="s">
        <v>95</v>
      </c>
      <c r="O351" s="357" t="s">
        <v>2009</v>
      </c>
      <c r="P351" s="357" t="s">
        <v>2009</v>
      </c>
      <c r="Q351" s="320"/>
      <c r="R351" s="295" t="s">
        <v>345</v>
      </c>
      <c r="S351" s="296">
        <v>42434</v>
      </c>
      <c r="T351" s="297">
        <f t="shared" ref="T351:T370" si="166">VLOOKUP(I351,单月票房,2,0)</f>
        <v>51</v>
      </c>
      <c r="U351" s="298">
        <f t="shared" ref="U351:U370" si="167">VLOOKUP(I351,单月票房,3,0)</f>
        <v>133.09045</v>
      </c>
      <c r="V351" s="298">
        <f t="shared" ref="V351:V370" si="168">VLOOKUP(I351,单月票房,4,0)</f>
        <v>4.4066999999999998</v>
      </c>
      <c r="W351" s="299">
        <f t="shared" ref="W351:W370" si="169">(V351*10000)/Y351</f>
        <v>4006.090909090909</v>
      </c>
      <c r="X351" s="300">
        <f t="shared" ref="X351:X370" si="170">VLOOKUP(I351,单月票房,5,0)</f>
        <v>30</v>
      </c>
      <c r="Y351" s="301">
        <v>11</v>
      </c>
      <c r="Z351" s="302">
        <v>1066</v>
      </c>
      <c r="AA351" s="1043">
        <v>11</v>
      </c>
      <c r="AB351" s="304">
        <v>0</v>
      </c>
      <c r="AC351" s="1043">
        <v>11</v>
      </c>
      <c r="AD351" s="1043">
        <v>11</v>
      </c>
      <c r="AE351" s="469">
        <v>11</v>
      </c>
      <c r="AF351" s="1036" t="s">
        <v>5988</v>
      </c>
      <c r="AG351" s="445" t="s">
        <v>4691</v>
      </c>
      <c r="AH351" s="445" t="s">
        <v>4691</v>
      </c>
      <c r="AI351" s="445" t="s">
        <v>4691</v>
      </c>
      <c r="AJ351" s="1037">
        <v>11</v>
      </c>
      <c r="AK351" s="1036" t="s">
        <v>4726</v>
      </c>
      <c r="AL351" s="445" t="s">
        <v>4691</v>
      </c>
      <c r="AM351" s="445" t="s">
        <v>4691</v>
      </c>
      <c r="AN351" s="445" t="s">
        <v>4691</v>
      </c>
      <c r="AO351" s="445" t="s">
        <v>4691</v>
      </c>
      <c r="AP351" s="445" t="s">
        <v>4691</v>
      </c>
      <c r="AQ351" s="445" t="s">
        <v>4691</v>
      </c>
      <c r="AR351" s="445" t="s">
        <v>4691</v>
      </c>
      <c r="AS351" s="445" t="s">
        <v>4691</v>
      </c>
      <c r="AT351" s="445" t="s">
        <v>4691</v>
      </c>
      <c r="AU351" s="445" t="s">
        <v>4691</v>
      </c>
      <c r="AV351" s="307">
        <f t="shared" si="162"/>
        <v>396</v>
      </c>
      <c r="AW351" s="309">
        <f t="shared" si="163"/>
        <v>277.2</v>
      </c>
      <c r="AX351" s="309">
        <f t="shared" si="164"/>
        <v>165</v>
      </c>
      <c r="AY351" s="309">
        <f t="shared" si="165"/>
        <v>99</v>
      </c>
      <c r="AZ351" s="1042" t="s">
        <v>7840</v>
      </c>
      <c r="BA351" s="1042"/>
      <c r="BB351" s="1042" t="s">
        <v>2010</v>
      </c>
      <c r="BC351" s="1042"/>
      <c r="BD351" s="1042"/>
      <c r="BE351" s="1042"/>
      <c r="BF351" s="1042"/>
      <c r="BG351" s="1042"/>
      <c r="BH351" s="1042"/>
      <c r="BI351" s="1044"/>
    </row>
    <row r="352" spans="1:61" s="652" customFormat="1" ht="19.899999999999999" customHeight="1">
      <c r="A352" s="1026">
        <v>341</v>
      </c>
      <c r="B352" s="285" t="s">
        <v>3461</v>
      </c>
      <c r="C352" s="595" t="s">
        <v>12</v>
      </c>
      <c r="D352" s="528" t="s">
        <v>2743</v>
      </c>
      <c r="E352" s="287" t="s">
        <v>2922</v>
      </c>
      <c r="F352" s="360" t="s">
        <v>2744</v>
      </c>
      <c r="G352" s="626" t="s">
        <v>6583</v>
      </c>
      <c r="H352" s="340" t="s">
        <v>4397</v>
      </c>
      <c r="I352" s="290">
        <v>33018141</v>
      </c>
      <c r="J352" s="291" t="s">
        <v>94</v>
      </c>
      <c r="K352" s="688"/>
      <c r="L352" s="597" t="s">
        <v>565</v>
      </c>
      <c r="M352" s="293"/>
      <c r="N352" s="292" t="s">
        <v>95</v>
      </c>
      <c r="O352" s="597" t="s">
        <v>565</v>
      </c>
      <c r="P352" s="597" t="s">
        <v>2745</v>
      </c>
      <c r="Q352" s="532"/>
      <c r="R352" s="295" t="s">
        <v>5528</v>
      </c>
      <c r="S352" s="296">
        <v>42583</v>
      </c>
      <c r="T352" s="297">
        <f t="shared" si="166"/>
        <v>73</v>
      </c>
      <c r="U352" s="298">
        <f t="shared" si="167"/>
        <v>111.2745</v>
      </c>
      <c r="V352" s="298">
        <f t="shared" si="168"/>
        <v>3.6833999999999998</v>
      </c>
      <c r="W352" s="299">
        <f t="shared" si="169"/>
        <v>3683.4</v>
      </c>
      <c r="X352" s="300">
        <f t="shared" si="170"/>
        <v>30</v>
      </c>
      <c r="Y352" s="301">
        <v>10</v>
      </c>
      <c r="Z352" s="301">
        <v>946</v>
      </c>
      <c r="AA352" s="1043">
        <v>10</v>
      </c>
      <c r="AB352" s="304">
        <v>0</v>
      </c>
      <c r="AC352" s="1043">
        <v>10</v>
      </c>
      <c r="AD352" s="1043">
        <v>10</v>
      </c>
      <c r="AE352" s="469">
        <v>10</v>
      </c>
      <c r="AF352" s="1036" t="s">
        <v>7515</v>
      </c>
      <c r="AG352" s="445" t="s">
        <v>4691</v>
      </c>
      <c r="AH352" s="445" t="s">
        <v>4691</v>
      </c>
      <c r="AI352" s="445" t="s">
        <v>4691</v>
      </c>
      <c r="AJ352" s="1037">
        <v>10</v>
      </c>
      <c r="AK352" s="1036" t="s">
        <v>4695</v>
      </c>
      <c r="AL352" s="445" t="s">
        <v>4691</v>
      </c>
      <c r="AM352" s="445" t="s">
        <v>4691</v>
      </c>
      <c r="AN352" s="445" t="s">
        <v>4691</v>
      </c>
      <c r="AO352" s="445" t="s">
        <v>4691</v>
      </c>
      <c r="AP352" s="445" t="s">
        <v>4691</v>
      </c>
      <c r="AQ352" s="445" t="s">
        <v>4691</v>
      </c>
      <c r="AR352" s="445" t="s">
        <v>4691</v>
      </c>
      <c r="AS352" s="445" t="s">
        <v>4691</v>
      </c>
      <c r="AT352" s="445" t="s">
        <v>4691</v>
      </c>
      <c r="AU352" s="445" t="s">
        <v>4691</v>
      </c>
      <c r="AV352" s="307">
        <f t="shared" si="162"/>
        <v>360</v>
      </c>
      <c r="AW352" s="309">
        <f t="shared" si="163"/>
        <v>252</v>
      </c>
      <c r="AX352" s="309">
        <f t="shared" si="164"/>
        <v>150</v>
      </c>
      <c r="AY352" s="309">
        <f t="shared" si="165"/>
        <v>90</v>
      </c>
      <c r="AZ352" s="1042" t="s">
        <v>7841</v>
      </c>
      <c r="BA352" s="1042"/>
      <c r="BB352" s="1042"/>
      <c r="BC352" s="1042"/>
      <c r="BD352" s="1042"/>
      <c r="BE352" s="1042"/>
      <c r="BF352" s="1042"/>
      <c r="BG352" s="1042"/>
      <c r="BH352" s="1042"/>
      <c r="BI352" s="1044"/>
    </row>
    <row r="353" spans="1:61" s="652" customFormat="1" ht="19.899999999999999" customHeight="1">
      <c r="A353" s="1026">
        <v>342</v>
      </c>
      <c r="B353" s="285" t="s">
        <v>3462</v>
      </c>
      <c r="C353" s="595" t="s">
        <v>12</v>
      </c>
      <c r="D353" s="528" t="s">
        <v>3096</v>
      </c>
      <c r="E353" s="287" t="s">
        <v>2923</v>
      </c>
      <c r="F353" s="360" t="s">
        <v>3097</v>
      </c>
      <c r="G353" s="689" t="s">
        <v>3228</v>
      </c>
      <c r="H353" s="340" t="s">
        <v>3132</v>
      </c>
      <c r="I353" s="290">
        <v>33018251</v>
      </c>
      <c r="J353" s="362" t="s">
        <v>94</v>
      </c>
      <c r="K353" s="688"/>
      <c r="L353" s="597" t="s">
        <v>95</v>
      </c>
      <c r="M353" s="293"/>
      <c r="N353" s="292" t="s">
        <v>95</v>
      </c>
      <c r="O353" s="597" t="s">
        <v>95</v>
      </c>
      <c r="P353" s="597" t="s">
        <v>95</v>
      </c>
      <c r="Q353" s="532"/>
      <c r="R353" s="295" t="s">
        <v>359</v>
      </c>
      <c r="S353" s="296">
        <v>42695</v>
      </c>
      <c r="T353" s="297">
        <f t="shared" si="166"/>
        <v>33</v>
      </c>
      <c r="U353" s="298">
        <f t="shared" si="167"/>
        <v>174.03405000000001</v>
      </c>
      <c r="V353" s="298">
        <f t="shared" si="168"/>
        <v>2.8679999999999999</v>
      </c>
      <c r="W353" s="299">
        <f t="shared" si="169"/>
        <v>3585</v>
      </c>
      <c r="X353" s="300">
        <f t="shared" si="170"/>
        <v>61</v>
      </c>
      <c r="Y353" s="301">
        <v>8</v>
      </c>
      <c r="Z353" s="301">
        <v>1080</v>
      </c>
      <c r="AA353" s="1043">
        <v>8</v>
      </c>
      <c r="AB353" s="304">
        <v>0</v>
      </c>
      <c r="AC353" s="1043">
        <v>8</v>
      </c>
      <c r="AD353" s="1043">
        <v>8</v>
      </c>
      <c r="AE353" s="469">
        <v>8</v>
      </c>
      <c r="AF353" s="1036" t="s">
        <v>5971</v>
      </c>
      <c r="AG353" s="445" t="s">
        <v>4691</v>
      </c>
      <c r="AH353" s="445" t="s">
        <v>4691</v>
      </c>
      <c r="AI353" s="445" t="s">
        <v>4691</v>
      </c>
      <c r="AJ353" s="1037">
        <v>8</v>
      </c>
      <c r="AK353" s="1036" t="s">
        <v>4705</v>
      </c>
      <c r="AL353" s="445" t="s">
        <v>4691</v>
      </c>
      <c r="AM353" s="445" t="s">
        <v>4691</v>
      </c>
      <c r="AN353" s="445" t="s">
        <v>4691</v>
      </c>
      <c r="AO353" s="445" t="s">
        <v>4691</v>
      </c>
      <c r="AP353" s="445" t="s">
        <v>4691</v>
      </c>
      <c r="AQ353" s="445" t="s">
        <v>4691</v>
      </c>
      <c r="AR353" s="445" t="s">
        <v>4691</v>
      </c>
      <c r="AS353" s="445" t="s">
        <v>4691</v>
      </c>
      <c r="AT353" s="445" t="s">
        <v>4691</v>
      </c>
      <c r="AU353" s="445" t="s">
        <v>4691</v>
      </c>
      <c r="AV353" s="307">
        <f t="shared" si="162"/>
        <v>288</v>
      </c>
      <c r="AW353" s="309">
        <f t="shared" si="163"/>
        <v>201.59999999999997</v>
      </c>
      <c r="AX353" s="309">
        <f t="shared" si="164"/>
        <v>120</v>
      </c>
      <c r="AY353" s="309">
        <f t="shared" si="165"/>
        <v>72</v>
      </c>
      <c r="AZ353" s="1042" t="s">
        <v>7842</v>
      </c>
      <c r="BA353" s="1042"/>
      <c r="BB353" s="1042"/>
      <c r="BC353" s="1042"/>
      <c r="BD353" s="1042"/>
      <c r="BE353" s="1042"/>
      <c r="BF353" s="1042"/>
      <c r="BG353" s="1042"/>
      <c r="BH353" s="1042"/>
      <c r="BI353" s="1044"/>
    </row>
    <row r="354" spans="1:61" s="652" customFormat="1" ht="19.899999999999999" customHeight="1">
      <c r="A354" s="1026">
        <v>343</v>
      </c>
      <c r="B354" s="285" t="s">
        <v>3982</v>
      </c>
      <c r="C354" s="365" t="s">
        <v>3980</v>
      </c>
      <c r="D354" s="365" t="s">
        <v>3981</v>
      </c>
      <c r="E354" s="677" t="s">
        <v>434</v>
      </c>
      <c r="F354" s="329" t="s">
        <v>1292</v>
      </c>
      <c r="G354" s="289" t="s">
        <v>2789</v>
      </c>
      <c r="H354" s="367" t="s">
        <v>2789</v>
      </c>
      <c r="I354" s="290">
        <v>33018121</v>
      </c>
      <c r="J354" s="362" t="s">
        <v>94</v>
      </c>
      <c r="K354" s="592"/>
      <c r="L354" s="597" t="s">
        <v>95</v>
      </c>
      <c r="M354" s="292" t="s">
        <v>95</v>
      </c>
      <c r="N354" s="293"/>
      <c r="O354" s="597" t="s">
        <v>95</v>
      </c>
      <c r="P354" s="597" t="s">
        <v>95</v>
      </c>
      <c r="Q354" s="358"/>
      <c r="R354" s="295" t="s">
        <v>313</v>
      </c>
      <c r="S354" s="296">
        <v>42564</v>
      </c>
      <c r="T354" s="297">
        <f t="shared" si="166"/>
        <v>120</v>
      </c>
      <c r="U354" s="298">
        <f t="shared" si="167"/>
        <v>59.438000000000002</v>
      </c>
      <c r="V354" s="298">
        <f t="shared" si="168"/>
        <v>1.8918999999999999</v>
      </c>
      <c r="W354" s="299">
        <f t="shared" si="169"/>
        <v>3783.8</v>
      </c>
      <c r="X354" s="300">
        <f t="shared" si="170"/>
        <v>31</v>
      </c>
      <c r="Y354" s="301">
        <v>5</v>
      </c>
      <c r="Z354" s="301">
        <v>698</v>
      </c>
      <c r="AA354" s="1043">
        <v>5</v>
      </c>
      <c r="AB354" s="1043">
        <v>5</v>
      </c>
      <c r="AC354" s="304">
        <v>0</v>
      </c>
      <c r="AD354" s="1043">
        <v>5</v>
      </c>
      <c r="AE354" s="469">
        <v>5</v>
      </c>
      <c r="AF354" s="1036" t="s">
        <v>7570</v>
      </c>
      <c r="AG354" s="445" t="s">
        <v>4691</v>
      </c>
      <c r="AH354" s="445" t="s">
        <v>4691</v>
      </c>
      <c r="AI354" s="445" t="s">
        <v>4691</v>
      </c>
      <c r="AJ354" s="1037">
        <v>5</v>
      </c>
      <c r="AK354" s="1036" t="s">
        <v>4707</v>
      </c>
      <c r="AL354" s="445" t="s">
        <v>4691</v>
      </c>
      <c r="AM354" s="445" t="s">
        <v>4691</v>
      </c>
      <c r="AN354" s="445" t="s">
        <v>4691</v>
      </c>
      <c r="AO354" s="445" t="s">
        <v>4691</v>
      </c>
      <c r="AP354" s="445" t="s">
        <v>4691</v>
      </c>
      <c r="AQ354" s="445" t="s">
        <v>4691</v>
      </c>
      <c r="AR354" s="445" t="s">
        <v>4691</v>
      </c>
      <c r="AS354" s="445" t="s">
        <v>4691</v>
      </c>
      <c r="AT354" s="445" t="s">
        <v>4691</v>
      </c>
      <c r="AU354" s="445" t="s">
        <v>4691</v>
      </c>
      <c r="AV354" s="307">
        <f t="shared" si="162"/>
        <v>180</v>
      </c>
      <c r="AW354" s="309">
        <f t="shared" si="163"/>
        <v>126</v>
      </c>
      <c r="AX354" s="309">
        <f t="shared" si="164"/>
        <v>75</v>
      </c>
      <c r="AY354" s="309">
        <f t="shared" si="165"/>
        <v>45</v>
      </c>
      <c r="AZ354" s="1042" t="s">
        <v>7843</v>
      </c>
      <c r="BA354" s="1042"/>
      <c r="BB354" s="1042"/>
      <c r="BC354" s="1042"/>
      <c r="BD354" s="1042"/>
      <c r="BE354" s="1042"/>
      <c r="BF354" s="1042"/>
      <c r="BG354" s="1042"/>
      <c r="BH354" s="1042"/>
      <c r="BI354" s="1044"/>
    </row>
    <row r="355" spans="1:61" s="652" customFormat="1" ht="19.899999999999999" customHeight="1">
      <c r="A355" s="1026">
        <v>344</v>
      </c>
      <c r="B355" s="285" t="s">
        <v>3983</v>
      </c>
      <c r="C355" s="365" t="s">
        <v>2498</v>
      </c>
      <c r="D355" s="365" t="s">
        <v>1447</v>
      </c>
      <c r="E355" s="677" t="s">
        <v>434</v>
      </c>
      <c r="F355" s="329" t="s">
        <v>1292</v>
      </c>
      <c r="G355" s="289" t="s">
        <v>2220</v>
      </c>
      <c r="H355" s="367" t="s">
        <v>2220</v>
      </c>
      <c r="I355" s="290">
        <v>33019471</v>
      </c>
      <c r="J355" s="362" t="s">
        <v>94</v>
      </c>
      <c r="K355" s="592"/>
      <c r="L355" s="597" t="s">
        <v>95</v>
      </c>
      <c r="M355" s="293"/>
      <c r="N355" s="292" t="s">
        <v>95</v>
      </c>
      <c r="O355" s="597" t="s">
        <v>95</v>
      </c>
      <c r="P355" s="597" t="s">
        <v>95</v>
      </c>
      <c r="Q355" s="358"/>
      <c r="R355" s="295" t="s">
        <v>147</v>
      </c>
      <c r="S355" s="296">
        <v>42466</v>
      </c>
      <c r="T355" s="297">
        <f t="shared" si="166"/>
        <v>87</v>
      </c>
      <c r="U355" s="298">
        <f t="shared" si="167"/>
        <v>95.933800000000005</v>
      </c>
      <c r="V355" s="298">
        <f t="shared" si="168"/>
        <v>3.0828000000000002</v>
      </c>
      <c r="W355" s="299">
        <f t="shared" si="169"/>
        <v>3425.3333333333339</v>
      </c>
      <c r="X355" s="300">
        <f t="shared" si="170"/>
        <v>31</v>
      </c>
      <c r="Y355" s="301">
        <v>9</v>
      </c>
      <c r="Z355" s="301">
        <v>1203</v>
      </c>
      <c r="AA355" s="1043">
        <v>9</v>
      </c>
      <c r="AB355" s="304">
        <v>0</v>
      </c>
      <c r="AC355" s="1043">
        <v>9</v>
      </c>
      <c r="AD355" s="1043">
        <v>9</v>
      </c>
      <c r="AE355" s="469">
        <v>9</v>
      </c>
      <c r="AF355" s="1036" t="s">
        <v>5996</v>
      </c>
      <c r="AG355" s="445" t="s">
        <v>4691</v>
      </c>
      <c r="AH355" s="445" t="s">
        <v>4691</v>
      </c>
      <c r="AI355" s="445" t="s">
        <v>4691</v>
      </c>
      <c r="AJ355" s="1037">
        <v>9</v>
      </c>
      <c r="AK355" s="1036" t="s">
        <v>4710</v>
      </c>
      <c r="AL355" s="445" t="s">
        <v>4691</v>
      </c>
      <c r="AM355" s="445" t="s">
        <v>4691</v>
      </c>
      <c r="AN355" s="445" t="s">
        <v>4691</v>
      </c>
      <c r="AO355" s="445" t="s">
        <v>4691</v>
      </c>
      <c r="AP355" s="445" t="s">
        <v>4691</v>
      </c>
      <c r="AQ355" s="445" t="s">
        <v>4691</v>
      </c>
      <c r="AR355" s="445" t="s">
        <v>4691</v>
      </c>
      <c r="AS355" s="445" t="s">
        <v>4691</v>
      </c>
      <c r="AT355" s="445" t="s">
        <v>4691</v>
      </c>
      <c r="AU355" s="445" t="s">
        <v>4691</v>
      </c>
      <c r="AV355" s="307">
        <f t="shared" si="162"/>
        <v>324</v>
      </c>
      <c r="AW355" s="309">
        <f t="shared" si="163"/>
        <v>226.79999999999998</v>
      </c>
      <c r="AX355" s="309">
        <f t="shared" si="164"/>
        <v>135</v>
      </c>
      <c r="AY355" s="309">
        <f t="shared" si="165"/>
        <v>81</v>
      </c>
      <c r="AZ355" s="1042" t="s">
        <v>7844</v>
      </c>
      <c r="BA355" s="1042"/>
      <c r="BB355" s="1042"/>
      <c r="BC355" s="1042"/>
      <c r="BD355" s="1042"/>
      <c r="BE355" s="1042"/>
      <c r="BF355" s="1042"/>
      <c r="BG355" s="1042"/>
      <c r="BH355" s="1042"/>
      <c r="BI355" s="1044"/>
    </row>
    <row r="356" spans="1:61" s="652" customFormat="1" ht="19.899999999999999" customHeight="1">
      <c r="A356" s="1026">
        <v>345</v>
      </c>
      <c r="B356" s="285" t="s">
        <v>3984</v>
      </c>
      <c r="C356" s="365" t="s">
        <v>2498</v>
      </c>
      <c r="D356" s="365" t="s">
        <v>1447</v>
      </c>
      <c r="E356" s="366" t="s">
        <v>448</v>
      </c>
      <c r="F356" s="329" t="s">
        <v>1292</v>
      </c>
      <c r="G356" s="289" t="s">
        <v>2791</v>
      </c>
      <c r="H356" s="367" t="s">
        <v>2791</v>
      </c>
      <c r="I356" s="290">
        <v>33019491</v>
      </c>
      <c r="J356" s="362" t="s">
        <v>94</v>
      </c>
      <c r="K356" s="592"/>
      <c r="L356" s="597" t="s">
        <v>95</v>
      </c>
      <c r="M356" s="293"/>
      <c r="N356" s="292" t="s">
        <v>95</v>
      </c>
      <c r="O356" s="597" t="s">
        <v>95</v>
      </c>
      <c r="P356" s="597" t="s">
        <v>95</v>
      </c>
      <c r="Q356" s="358"/>
      <c r="R356" s="295" t="s">
        <v>359</v>
      </c>
      <c r="S356" s="296">
        <v>42570</v>
      </c>
      <c r="T356" s="297">
        <f t="shared" si="166"/>
        <v>131</v>
      </c>
      <c r="U356" s="298">
        <f t="shared" si="167"/>
        <v>41.859499999999997</v>
      </c>
      <c r="V356" s="298">
        <f t="shared" si="168"/>
        <v>1.2725</v>
      </c>
      <c r="W356" s="299">
        <f t="shared" si="169"/>
        <v>2120.8333333333335</v>
      </c>
      <c r="X356" s="300">
        <f t="shared" si="170"/>
        <v>33</v>
      </c>
      <c r="Y356" s="301">
        <v>6</v>
      </c>
      <c r="Z356" s="301">
        <v>708</v>
      </c>
      <c r="AA356" s="1043">
        <v>6</v>
      </c>
      <c r="AB356" s="304">
        <v>0</v>
      </c>
      <c r="AC356" s="1043">
        <v>6</v>
      </c>
      <c r="AD356" s="1043">
        <v>6</v>
      </c>
      <c r="AE356" s="469">
        <v>6</v>
      </c>
      <c r="AF356" s="1036" t="s">
        <v>5994</v>
      </c>
      <c r="AG356" s="445" t="s">
        <v>4691</v>
      </c>
      <c r="AH356" s="445" t="s">
        <v>4691</v>
      </c>
      <c r="AI356" s="445" t="s">
        <v>4691</v>
      </c>
      <c r="AJ356" s="1037">
        <v>6</v>
      </c>
      <c r="AK356" s="1036" t="s">
        <v>4694</v>
      </c>
      <c r="AL356" s="445" t="s">
        <v>4691</v>
      </c>
      <c r="AM356" s="445" t="s">
        <v>4691</v>
      </c>
      <c r="AN356" s="445" t="s">
        <v>4691</v>
      </c>
      <c r="AO356" s="445" t="s">
        <v>4691</v>
      </c>
      <c r="AP356" s="445" t="s">
        <v>4691</v>
      </c>
      <c r="AQ356" s="445" t="s">
        <v>4691</v>
      </c>
      <c r="AR356" s="445" t="s">
        <v>4691</v>
      </c>
      <c r="AS356" s="445" t="s">
        <v>4691</v>
      </c>
      <c r="AT356" s="445" t="s">
        <v>4691</v>
      </c>
      <c r="AU356" s="445" t="s">
        <v>4691</v>
      </c>
      <c r="AV356" s="307">
        <f t="shared" si="162"/>
        <v>216</v>
      </c>
      <c r="AW356" s="309">
        <f t="shared" si="163"/>
        <v>151.19999999999999</v>
      </c>
      <c r="AX356" s="309">
        <f t="shared" si="164"/>
        <v>90</v>
      </c>
      <c r="AY356" s="309">
        <f t="shared" si="165"/>
        <v>53.999999999999993</v>
      </c>
      <c r="AZ356" s="1042" t="s">
        <v>7845</v>
      </c>
      <c r="BA356" s="1042"/>
      <c r="BB356" s="1042"/>
      <c r="BC356" s="1042"/>
      <c r="BD356" s="1042"/>
      <c r="BE356" s="1042"/>
      <c r="BF356" s="1042"/>
      <c r="BG356" s="1042"/>
      <c r="BH356" s="1042"/>
      <c r="BI356" s="1044"/>
    </row>
    <row r="357" spans="1:61" s="652" customFormat="1" ht="19.899999999999999" customHeight="1">
      <c r="A357" s="1026">
        <v>346</v>
      </c>
      <c r="B357" s="285" t="s">
        <v>3986</v>
      </c>
      <c r="C357" s="365" t="s">
        <v>2498</v>
      </c>
      <c r="D357" s="365" t="s">
        <v>3985</v>
      </c>
      <c r="E357" s="366" t="s">
        <v>434</v>
      </c>
      <c r="F357" s="329" t="s">
        <v>1292</v>
      </c>
      <c r="G357" s="289" t="s">
        <v>3222</v>
      </c>
      <c r="H357" s="367" t="s">
        <v>4213</v>
      </c>
      <c r="I357" s="290">
        <v>33018171</v>
      </c>
      <c r="J357" s="362" t="s">
        <v>94</v>
      </c>
      <c r="K357" s="592"/>
      <c r="L357" s="597" t="s">
        <v>95</v>
      </c>
      <c r="M357" s="292" t="s">
        <v>95</v>
      </c>
      <c r="N357" s="293"/>
      <c r="O357" s="597" t="s">
        <v>95</v>
      </c>
      <c r="P357" s="597" t="s">
        <v>95</v>
      </c>
      <c r="Q357" s="358"/>
      <c r="R357" s="295" t="s">
        <v>115</v>
      </c>
      <c r="S357" s="296">
        <v>42661</v>
      </c>
      <c r="T357" s="297">
        <f t="shared" si="166"/>
        <v>125</v>
      </c>
      <c r="U357" s="298">
        <f t="shared" si="167"/>
        <v>50.3688</v>
      </c>
      <c r="V357" s="298">
        <f t="shared" si="168"/>
        <v>1.5276000000000001</v>
      </c>
      <c r="W357" s="299">
        <f t="shared" si="169"/>
        <v>1909.5</v>
      </c>
      <c r="X357" s="300">
        <f t="shared" si="170"/>
        <v>33</v>
      </c>
      <c r="Y357" s="301">
        <v>8</v>
      </c>
      <c r="Z357" s="301">
        <v>1510</v>
      </c>
      <c r="AA357" s="1043">
        <v>8</v>
      </c>
      <c r="AB357" s="1043">
        <v>8</v>
      </c>
      <c r="AC357" s="304">
        <v>0</v>
      </c>
      <c r="AD357" s="1043">
        <v>8</v>
      </c>
      <c r="AE357" s="469">
        <v>8</v>
      </c>
      <c r="AF357" s="1036" t="s">
        <v>5971</v>
      </c>
      <c r="AG357" s="445" t="s">
        <v>4691</v>
      </c>
      <c r="AH357" s="445" t="s">
        <v>4691</v>
      </c>
      <c r="AI357" s="445" t="s">
        <v>4691</v>
      </c>
      <c r="AJ357" s="1037">
        <v>8</v>
      </c>
      <c r="AK357" s="1036" t="s">
        <v>4705</v>
      </c>
      <c r="AL357" s="445" t="s">
        <v>4691</v>
      </c>
      <c r="AM357" s="445" t="s">
        <v>4691</v>
      </c>
      <c r="AN357" s="445" t="s">
        <v>4691</v>
      </c>
      <c r="AO357" s="445" t="s">
        <v>4691</v>
      </c>
      <c r="AP357" s="445" t="s">
        <v>4691</v>
      </c>
      <c r="AQ357" s="445" t="s">
        <v>4691</v>
      </c>
      <c r="AR357" s="445" t="s">
        <v>4691</v>
      </c>
      <c r="AS357" s="445" t="s">
        <v>4691</v>
      </c>
      <c r="AT357" s="445" t="s">
        <v>4691</v>
      </c>
      <c r="AU357" s="445" t="s">
        <v>4691</v>
      </c>
      <c r="AV357" s="307">
        <f t="shared" si="162"/>
        <v>288</v>
      </c>
      <c r="AW357" s="309">
        <f t="shared" si="163"/>
        <v>201.59999999999997</v>
      </c>
      <c r="AX357" s="309">
        <f t="shared" si="164"/>
        <v>120</v>
      </c>
      <c r="AY357" s="309">
        <f t="shared" si="165"/>
        <v>72</v>
      </c>
      <c r="AZ357" s="1042" t="s">
        <v>7846</v>
      </c>
      <c r="BA357" s="1042"/>
      <c r="BB357" s="1042"/>
      <c r="BC357" s="1042"/>
      <c r="BD357" s="1042"/>
      <c r="BE357" s="1042"/>
      <c r="BF357" s="1042"/>
      <c r="BG357" s="1042"/>
      <c r="BH357" s="1042"/>
      <c r="BI357" s="1044"/>
    </row>
    <row r="358" spans="1:61" s="652" customFormat="1" ht="19.899999999999999" customHeight="1">
      <c r="A358" s="1026">
        <v>347</v>
      </c>
      <c r="B358" s="285" t="s">
        <v>3987</v>
      </c>
      <c r="C358" s="365" t="s">
        <v>2498</v>
      </c>
      <c r="D358" s="365" t="s">
        <v>1447</v>
      </c>
      <c r="E358" s="366" t="s">
        <v>2302</v>
      </c>
      <c r="F358" s="329" t="s">
        <v>1292</v>
      </c>
      <c r="G358" s="289" t="s">
        <v>2673</v>
      </c>
      <c r="H358" s="367" t="s">
        <v>4214</v>
      </c>
      <c r="I358" s="290">
        <v>33019481</v>
      </c>
      <c r="J358" s="362" t="s">
        <v>94</v>
      </c>
      <c r="K358" s="592"/>
      <c r="L358" s="597" t="s">
        <v>95</v>
      </c>
      <c r="M358" s="292" t="s">
        <v>95</v>
      </c>
      <c r="N358" s="293"/>
      <c r="O358" s="597" t="s">
        <v>95</v>
      </c>
      <c r="P358" s="597" t="s">
        <v>95</v>
      </c>
      <c r="Q358" s="358"/>
      <c r="R358" s="295" t="s">
        <v>147</v>
      </c>
      <c r="S358" s="296">
        <v>42541</v>
      </c>
      <c r="T358" s="297">
        <f t="shared" si="166"/>
        <v>130</v>
      </c>
      <c r="U358" s="298">
        <f t="shared" si="167"/>
        <v>43.074449999999999</v>
      </c>
      <c r="V358" s="298">
        <f t="shared" si="168"/>
        <v>1.2931999999999999</v>
      </c>
      <c r="W358" s="299">
        <f t="shared" si="169"/>
        <v>1847.4285714285711</v>
      </c>
      <c r="X358" s="300">
        <f t="shared" si="170"/>
        <v>33</v>
      </c>
      <c r="Y358" s="301">
        <v>7</v>
      </c>
      <c r="Z358" s="301">
        <v>592</v>
      </c>
      <c r="AA358" s="1043">
        <v>7</v>
      </c>
      <c r="AB358" s="1043">
        <v>7</v>
      </c>
      <c r="AC358" s="304">
        <v>0</v>
      </c>
      <c r="AD358" s="1043">
        <v>7</v>
      </c>
      <c r="AE358" s="469">
        <v>7</v>
      </c>
      <c r="AF358" s="1036" t="s">
        <v>5989</v>
      </c>
      <c r="AG358" s="445" t="s">
        <v>4691</v>
      </c>
      <c r="AH358" s="445" t="s">
        <v>4691</v>
      </c>
      <c r="AI358" s="445" t="s">
        <v>4691</v>
      </c>
      <c r="AJ358" s="1037">
        <v>7</v>
      </c>
      <c r="AK358" s="1036" t="s">
        <v>4703</v>
      </c>
      <c r="AL358" s="445" t="s">
        <v>4691</v>
      </c>
      <c r="AM358" s="445" t="s">
        <v>4691</v>
      </c>
      <c r="AN358" s="445" t="s">
        <v>4691</v>
      </c>
      <c r="AO358" s="445" t="s">
        <v>4691</v>
      </c>
      <c r="AP358" s="445" t="s">
        <v>4691</v>
      </c>
      <c r="AQ358" s="445" t="s">
        <v>4691</v>
      </c>
      <c r="AR358" s="445" t="s">
        <v>4691</v>
      </c>
      <c r="AS358" s="445" t="s">
        <v>4691</v>
      </c>
      <c r="AT358" s="445" t="s">
        <v>4691</v>
      </c>
      <c r="AU358" s="445" t="s">
        <v>4691</v>
      </c>
      <c r="AV358" s="307">
        <f t="shared" si="162"/>
        <v>252</v>
      </c>
      <c r="AW358" s="309">
        <f t="shared" si="163"/>
        <v>176.39999999999998</v>
      </c>
      <c r="AX358" s="309">
        <f t="shared" si="164"/>
        <v>105</v>
      </c>
      <c r="AY358" s="309">
        <f t="shared" si="165"/>
        <v>63</v>
      </c>
      <c r="AZ358" s="1042" t="s">
        <v>7847</v>
      </c>
      <c r="BA358" s="1042"/>
      <c r="BB358" s="1042"/>
      <c r="BC358" s="1042"/>
      <c r="BD358" s="1042"/>
      <c r="BE358" s="1042"/>
      <c r="BF358" s="1042"/>
      <c r="BG358" s="1042"/>
      <c r="BH358" s="1042"/>
      <c r="BI358" s="1044"/>
    </row>
    <row r="359" spans="1:61" s="652" customFormat="1" ht="19.899999999999999" customHeight="1">
      <c r="A359" s="1026">
        <v>348</v>
      </c>
      <c r="B359" s="285" t="s">
        <v>3989</v>
      </c>
      <c r="C359" s="365" t="s">
        <v>3988</v>
      </c>
      <c r="D359" s="365" t="s">
        <v>1447</v>
      </c>
      <c r="E359" s="366" t="s">
        <v>2302</v>
      </c>
      <c r="F359" s="329" t="s">
        <v>1292</v>
      </c>
      <c r="G359" s="289" t="s">
        <v>1057</v>
      </c>
      <c r="H359" s="367" t="s">
        <v>4215</v>
      </c>
      <c r="I359" s="290">
        <v>33012901</v>
      </c>
      <c r="J359" s="362" t="s">
        <v>94</v>
      </c>
      <c r="K359" s="592"/>
      <c r="L359" s="597" t="s">
        <v>95</v>
      </c>
      <c r="M359" s="293"/>
      <c r="N359" s="292" t="s">
        <v>95</v>
      </c>
      <c r="O359" s="597" t="s">
        <v>95</v>
      </c>
      <c r="P359" s="597" t="s">
        <v>95</v>
      </c>
      <c r="Q359" s="358"/>
      <c r="R359" s="295" t="s">
        <v>313</v>
      </c>
      <c r="S359" s="296">
        <v>39083</v>
      </c>
      <c r="T359" s="297">
        <f t="shared" si="166"/>
        <v>139</v>
      </c>
      <c r="U359" s="298">
        <f t="shared" si="167"/>
        <v>29.3538</v>
      </c>
      <c r="V359" s="298">
        <f t="shared" si="168"/>
        <v>0.85970000000000002</v>
      </c>
      <c r="W359" s="299">
        <f t="shared" si="169"/>
        <v>1432.8333333333333</v>
      </c>
      <c r="X359" s="300">
        <f t="shared" si="170"/>
        <v>34</v>
      </c>
      <c r="Y359" s="301">
        <v>6</v>
      </c>
      <c r="Z359" s="301">
        <v>606</v>
      </c>
      <c r="AA359" s="1043">
        <v>6</v>
      </c>
      <c r="AB359" s="304">
        <v>0</v>
      </c>
      <c r="AC359" s="1043">
        <v>6</v>
      </c>
      <c r="AD359" s="1043">
        <v>6</v>
      </c>
      <c r="AE359" s="469">
        <v>6</v>
      </c>
      <c r="AF359" s="1036" t="s">
        <v>5994</v>
      </c>
      <c r="AG359" s="445" t="s">
        <v>4691</v>
      </c>
      <c r="AH359" s="445" t="s">
        <v>4691</v>
      </c>
      <c r="AI359" s="445" t="s">
        <v>4691</v>
      </c>
      <c r="AJ359" s="1037">
        <v>6</v>
      </c>
      <c r="AK359" s="1036" t="s">
        <v>4694</v>
      </c>
      <c r="AL359" s="445" t="s">
        <v>4691</v>
      </c>
      <c r="AM359" s="445" t="s">
        <v>4691</v>
      </c>
      <c r="AN359" s="445" t="s">
        <v>4691</v>
      </c>
      <c r="AO359" s="445" t="s">
        <v>4691</v>
      </c>
      <c r="AP359" s="445" t="s">
        <v>4691</v>
      </c>
      <c r="AQ359" s="445" t="s">
        <v>4691</v>
      </c>
      <c r="AR359" s="445" t="s">
        <v>4691</v>
      </c>
      <c r="AS359" s="445" t="s">
        <v>4691</v>
      </c>
      <c r="AT359" s="445" t="s">
        <v>4691</v>
      </c>
      <c r="AU359" s="445" t="s">
        <v>4691</v>
      </c>
      <c r="AV359" s="307">
        <f t="shared" si="162"/>
        <v>216</v>
      </c>
      <c r="AW359" s="309">
        <f t="shared" si="163"/>
        <v>151.19999999999999</v>
      </c>
      <c r="AX359" s="309">
        <f t="shared" si="164"/>
        <v>90</v>
      </c>
      <c r="AY359" s="309">
        <f t="shared" si="165"/>
        <v>53.999999999999993</v>
      </c>
      <c r="AZ359" s="1042" t="s">
        <v>7848</v>
      </c>
      <c r="BA359" s="1042"/>
      <c r="BB359" s="1042"/>
      <c r="BC359" s="1042"/>
      <c r="BD359" s="1042"/>
      <c r="BE359" s="1042"/>
      <c r="BF359" s="1042"/>
      <c r="BG359" s="1042"/>
      <c r="BH359" s="1042"/>
      <c r="BI359" s="1044"/>
    </row>
    <row r="360" spans="1:61" s="652" customFormat="1" ht="19.899999999999999" customHeight="1">
      <c r="A360" s="1026">
        <v>349</v>
      </c>
      <c r="B360" s="285" t="s">
        <v>3513</v>
      </c>
      <c r="C360" s="286" t="s">
        <v>12</v>
      </c>
      <c r="D360" s="287" t="s">
        <v>1447</v>
      </c>
      <c r="E360" s="287" t="s">
        <v>2950</v>
      </c>
      <c r="F360" s="307" t="s">
        <v>137</v>
      </c>
      <c r="G360" s="289" t="s">
        <v>941</v>
      </c>
      <c r="H360" s="592" t="s">
        <v>458</v>
      </c>
      <c r="I360" s="290">
        <v>33014601</v>
      </c>
      <c r="J360" s="524" t="s">
        <v>94</v>
      </c>
      <c r="K360" s="592"/>
      <c r="L360" s="292" t="s">
        <v>95</v>
      </c>
      <c r="M360" s="292" t="s">
        <v>95</v>
      </c>
      <c r="N360" s="293"/>
      <c r="O360" s="292" t="s">
        <v>95</v>
      </c>
      <c r="P360" s="292" t="s">
        <v>95</v>
      </c>
      <c r="Q360" s="1019" t="s">
        <v>1829</v>
      </c>
      <c r="R360" s="295" t="s">
        <v>5528</v>
      </c>
      <c r="S360" s="296">
        <v>40834</v>
      </c>
      <c r="T360" s="297">
        <f t="shared" si="166"/>
        <v>4</v>
      </c>
      <c r="U360" s="298">
        <f t="shared" si="167"/>
        <v>305.1155</v>
      </c>
      <c r="V360" s="298">
        <f t="shared" si="168"/>
        <v>8.3542000000000005</v>
      </c>
      <c r="W360" s="299">
        <f t="shared" si="169"/>
        <v>13923.666666666666</v>
      </c>
      <c r="X360" s="300">
        <f t="shared" si="170"/>
        <v>37</v>
      </c>
      <c r="Y360" s="301">
        <v>6</v>
      </c>
      <c r="Z360" s="302">
        <v>1293</v>
      </c>
      <c r="AA360" s="1043">
        <v>6</v>
      </c>
      <c r="AB360" s="1043">
        <v>6</v>
      </c>
      <c r="AC360" s="304">
        <v>0</v>
      </c>
      <c r="AD360" s="1043">
        <v>6</v>
      </c>
      <c r="AE360" s="469">
        <v>6</v>
      </c>
      <c r="AF360" s="1036" t="s">
        <v>5994</v>
      </c>
      <c r="AG360" s="445" t="s">
        <v>4691</v>
      </c>
      <c r="AH360" s="445" t="s">
        <v>4691</v>
      </c>
      <c r="AI360" s="445" t="s">
        <v>4691</v>
      </c>
      <c r="AJ360" s="1037">
        <v>3</v>
      </c>
      <c r="AK360" s="1036" t="s">
        <v>4784</v>
      </c>
      <c r="AL360" s="445" t="s">
        <v>4691</v>
      </c>
      <c r="AM360" s="445" t="s">
        <v>4691</v>
      </c>
      <c r="AN360" s="445" t="s">
        <v>4691</v>
      </c>
      <c r="AO360" s="445" t="s">
        <v>4691</v>
      </c>
      <c r="AP360" s="445" t="s">
        <v>4691</v>
      </c>
      <c r="AQ360" s="445" t="s">
        <v>4691</v>
      </c>
      <c r="AR360" s="445" t="s">
        <v>4691</v>
      </c>
      <c r="AS360" s="445" t="s">
        <v>4691</v>
      </c>
      <c r="AT360" s="445" t="s">
        <v>4691</v>
      </c>
      <c r="AU360" s="445" t="s">
        <v>4691</v>
      </c>
      <c r="AV360" s="307">
        <f t="shared" si="162"/>
        <v>216</v>
      </c>
      <c r="AW360" s="309">
        <f t="shared" si="163"/>
        <v>151.19999999999999</v>
      </c>
      <c r="AX360" s="309">
        <f t="shared" si="164"/>
        <v>90</v>
      </c>
      <c r="AY360" s="309">
        <f t="shared" si="165"/>
        <v>53.999999999999993</v>
      </c>
      <c r="AZ360" s="1042" t="s">
        <v>7849</v>
      </c>
      <c r="BA360" s="1042" t="s">
        <v>459</v>
      </c>
      <c r="BB360" s="1042" t="s">
        <v>460</v>
      </c>
      <c r="BC360" s="1042"/>
      <c r="BD360" s="1042"/>
      <c r="BE360" s="1042"/>
      <c r="BF360" s="1042"/>
      <c r="BG360" s="1042"/>
      <c r="BH360" s="1042"/>
      <c r="BI360" s="1044"/>
    </row>
    <row r="361" spans="1:61" s="350" customFormat="1" ht="19.899999999999999" customHeight="1">
      <c r="A361" s="1026">
        <v>350</v>
      </c>
      <c r="B361" s="471" t="s">
        <v>5460</v>
      </c>
      <c r="C361" s="472" t="s">
        <v>12</v>
      </c>
      <c r="D361" s="472" t="s">
        <v>2260</v>
      </c>
      <c r="E361" s="473" t="s">
        <v>2302</v>
      </c>
      <c r="F361" s="690" t="s">
        <v>5461</v>
      </c>
      <c r="G361" s="474" t="s">
        <v>5462</v>
      </c>
      <c r="H361" s="475" t="s">
        <v>5487</v>
      </c>
      <c r="I361" s="476">
        <v>33018471</v>
      </c>
      <c r="J361" s="477" t="s">
        <v>1343</v>
      </c>
      <c r="K361" s="478"/>
      <c r="L361" s="479" t="s">
        <v>95</v>
      </c>
      <c r="M361" s="479"/>
      <c r="N361" s="479"/>
      <c r="O361" s="479" t="s">
        <v>95</v>
      </c>
      <c r="P361" s="480" t="s">
        <v>95</v>
      </c>
      <c r="Q361" s="481"/>
      <c r="R361" s="295" t="s">
        <v>359</v>
      </c>
      <c r="S361" s="296">
        <v>42882</v>
      </c>
      <c r="T361" s="297">
        <f t="shared" si="166"/>
        <v>108</v>
      </c>
      <c r="U361" s="298">
        <f t="shared" si="167"/>
        <v>71.691999999999993</v>
      </c>
      <c r="V361" s="298">
        <f t="shared" si="168"/>
        <v>2.0798000000000001</v>
      </c>
      <c r="W361" s="299">
        <f t="shared" si="169"/>
        <v>2310.8888888888887</v>
      </c>
      <c r="X361" s="300">
        <f t="shared" si="170"/>
        <v>34</v>
      </c>
      <c r="Y361" s="482">
        <v>9</v>
      </c>
      <c r="Z361" s="483">
        <v>1234</v>
      </c>
      <c r="AA361" s="1043">
        <v>9</v>
      </c>
      <c r="AB361" s="304">
        <v>0</v>
      </c>
      <c r="AC361" s="304">
        <v>0</v>
      </c>
      <c r="AD361" s="1043">
        <v>9</v>
      </c>
      <c r="AE361" s="469">
        <v>9</v>
      </c>
      <c r="AF361" s="1036" t="s">
        <v>5996</v>
      </c>
      <c r="AG361" s="445">
        <v>1</v>
      </c>
      <c r="AH361" s="445">
        <v>4</v>
      </c>
      <c r="AI361" s="445">
        <v>314</v>
      </c>
      <c r="AJ361" s="1037"/>
      <c r="AK361" s="1036" t="s">
        <v>4710</v>
      </c>
      <c r="AL361" s="445"/>
      <c r="AM361" s="445"/>
      <c r="AN361" s="445"/>
      <c r="AO361" s="445"/>
      <c r="AP361" s="445"/>
      <c r="AQ361" s="445"/>
      <c r="AR361" s="445"/>
      <c r="AS361" s="445"/>
      <c r="AT361" s="445"/>
      <c r="AU361" s="445"/>
      <c r="AV361" s="307">
        <f t="shared" si="162"/>
        <v>324</v>
      </c>
      <c r="AW361" s="309">
        <f t="shared" si="163"/>
        <v>226.79999999999998</v>
      </c>
      <c r="AX361" s="309">
        <f t="shared" si="164"/>
        <v>135</v>
      </c>
      <c r="AY361" s="309">
        <f t="shared" si="165"/>
        <v>81</v>
      </c>
      <c r="AZ361" s="1042" t="s">
        <v>7850</v>
      </c>
      <c r="BA361" s="1042"/>
      <c r="BB361" s="1042"/>
      <c r="BC361" s="1042"/>
      <c r="BD361" s="1042"/>
      <c r="BE361" s="1042"/>
      <c r="BF361" s="1042"/>
      <c r="BG361" s="1042"/>
      <c r="BH361" s="1042"/>
      <c r="BI361" s="1044"/>
    </row>
    <row r="362" spans="1:61" s="652" customFormat="1" ht="19.899999999999999" customHeight="1">
      <c r="A362" s="1026">
        <v>351</v>
      </c>
      <c r="B362" s="285" t="s">
        <v>4861</v>
      </c>
      <c r="C362" s="598" t="s">
        <v>2498</v>
      </c>
      <c r="D362" s="598" t="s">
        <v>1447</v>
      </c>
      <c r="E362" s="359" t="s">
        <v>2922</v>
      </c>
      <c r="F362" s="329" t="s">
        <v>1292</v>
      </c>
      <c r="G362" s="289" t="s">
        <v>4862</v>
      </c>
      <c r="H362" s="289" t="s">
        <v>4948</v>
      </c>
      <c r="I362" s="290">
        <v>33018421</v>
      </c>
      <c r="J362" s="487" t="s">
        <v>94</v>
      </c>
      <c r="K362" s="592"/>
      <c r="L362" s="292" t="s">
        <v>95</v>
      </c>
      <c r="M362" s="292" t="s">
        <v>95</v>
      </c>
      <c r="N362" s="293"/>
      <c r="O362" s="292" t="s">
        <v>95</v>
      </c>
      <c r="P362" s="292" t="s">
        <v>95</v>
      </c>
      <c r="Q362" s="358"/>
      <c r="R362" s="295" t="s">
        <v>313</v>
      </c>
      <c r="S362" s="296">
        <v>42776</v>
      </c>
      <c r="T362" s="297">
        <f t="shared" si="166"/>
        <v>60</v>
      </c>
      <c r="U362" s="298">
        <f t="shared" si="167"/>
        <v>126.18438999999999</v>
      </c>
      <c r="V362" s="298">
        <f t="shared" si="168"/>
        <v>3.8304999999999998</v>
      </c>
      <c r="W362" s="299">
        <f t="shared" si="169"/>
        <v>3830.5</v>
      </c>
      <c r="X362" s="300">
        <f t="shared" si="170"/>
        <v>33</v>
      </c>
      <c r="Y362" s="301">
        <v>10</v>
      </c>
      <c r="Z362" s="301">
        <v>1652</v>
      </c>
      <c r="AA362" s="1043">
        <v>10</v>
      </c>
      <c r="AB362" s="1043">
        <v>10</v>
      </c>
      <c r="AC362" s="304">
        <v>0</v>
      </c>
      <c r="AD362" s="1043">
        <v>10</v>
      </c>
      <c r="AE362" s="469">
        <v>10</v>
      </c>
      <c r="AF362" s="1036" t="s">
        <v>6107</v>
      </c>
      <c r="AG362" s="445"/>
      <c r="AH362" s="445"/>
      <c r="AI362" s="445"/>
      <c r="AJ362" s="1037">
        <v>10</v>
      </c>
      <c r="AK362" s="1036" t="s">
        <v>4695</v>
      </c>
      <c r="AL362" s="445"/>
      <c r="AM362" s="445"/>
      <c r="AN362" s="445"/>
      <c r="AO362" s="445"/>
      <c r="AP362" s="445"/>
      <c r="AQ362" s="445"/>
      <c r="AR362" s="445"/>
      <c r="AS362" s="445"/>
      <c r="AT362" s="445"/>
      <c r="AU362" s="445"/>
      <c r="AV362" s="307">
        <f t="shared" si="162"/>
        <v>360</v>
      </c>
      <c r="AW362" s="309">
        <f t="shared" si="163"/>
        <v>252</v>
      </c>
      <c r="AX362" s="309">
        <f t="shared" si="164"/>
        <v>150</v>
      </c>
      <c r="AY362" s="309">
        <f t="shared" si="165"/>
        <v>90</v>
      </c>
      <c r="AZ362" s="1042" t="s">
        <v>7851</v>
      </c>
      <c r="BA362" s="1042"/>
      <c r="BB362" s="1042"/>
      <c r="BC362" s="1042"/>
      <c r="BD362" s="1042"/>
      <c r="BE362" s="1042"/>
      <c r="BF362" s="1042"/>
      <c r="BG362" s="1042"/>
      <c r="BH362" s="1042"/>
      <c r="BI362" s="1044"/>
    </row>
    <row r="363" spans="1:61" s="394" customFormat="1" ht="19.5" customHeight="1">
      <c r="A363" s="1026">
        <v>352</v>
      </c>
      <c r="B363" s="375" t="s">
        <v>5594</v>
      </c>
      <c r="C363" s="376" t="s">
        <v>12</v>
      </c>
      <c r="D363" s="376" t="s">
        <v>5595</v>
      </c>
      <c r="E363" s="377" t="s">
        <v>2922</v>
      </c>
      <c r="F363" s="395" t="s">
        <v>5910</v>
      </c>
      <c r="G363" s="378" t="s">
        <v>5430</v>
      </c>
      <c r="H363" s="379" t="s">
        <v>5608</v>
      </c>
      <c r="I363" s="380">
        <v>33018441</v>
      </c>
      <c r="J363" s="487" t="s">
        <v>94</v>
      </c>
      <c r="K363" s="381"/>
      <c r="L363" s="382" t="s">
        <v>95</v>
      </c>
      <c r="M363" s="382"/>
      <c r="N363" s="382"/>
      <c r="O363" s="382" t="s">
        <v>95</v>
      </c>
      <c r="P363" s="383" t="s">
        <v>565</v>
      </c>
      <c r="Q363" s="384"/>
      <c r="R363" s="295" t="s">
        <v>359</v>
      </c>
      <c r="S363" s="296">
        <v>42853</v>
      </c>
      <c r="T363" s="297">
        <f t="shared" si="166"/>
        <v>123</v>
      </c>
      <c r="U363" s="298">
        <f t="shared" si="167"/>
        <v>54.34554</v>
      </c>
      <c r="V363" s="298">
        <f t="shared" si="168"/>
        <v>1.5277000000000001</v>
      </c>
      <c r="W363" s="299">
        <f t="shared" si="169"/>
        <v>1527.7</v>
      </c>
      <c r="X363" s="300">
        <f t="shared" si="170"/>
        <v>36</v>
      </c>
      <c r="Y363" s="385">
        <v>10</v>
      </c>
      <c r="Z363" s="386">
        <v>600</v>
      </c>
      <c r="AA363" s="1043">
        <v>10</v>
      </c>
      <c r="AB363" s="304">
        <v>0</v>
      </c>
      <c r="AC363" s="304">
        <v>0</v>
      </c>
      <c r="AD363" s="1043">
        <v>10</v>
      </c>
      <c r="AE363" s="469">
        <v>10</v>
      </c>
      <c r="AF363" s="1036" t="s">
        <v>6107</v>
      </c>
      <c r="AG363" s="445"/>
      <c r="AH363" s="445"/>
      <c r="AI363" s="445"/>
      <c r="AJ363" s="1037"/>
      <c r="AK363" s="1036" t="s">
        <v>4695</v>
      </c>
      <c r="AL363" s="445"/>
      <c r="AM363" s="445"/>
      <c r="AN363" s="445"/>
      <c r="AO363" s="445"/>
      <c r="AP363" s="445"/>
      <c r="AQ363" s="445"/>
      <c r="AR363" s="445"/>
      <c r="AS363" s="445"/>
      <c r="AT363" s="445"/>
      <c r="AU363" s="445"/>
      <c r="AV363" s="307">
        <f t="shared" si="162"/>
        <v>360</v>
      </c>
      <c r="AW363" s="309">
        <f t="shared" si="163"/>
        <v>252</v>
      </c>
      <c r="AX363" s="309">
        <f t="shared" si="164"/>
        <v>150</v>
      </c>
      <c r="AY363" s="309">
        <f t="shared" si="165"/>
        <v>90</v>
      </c>
      <c r="AZ363" s="1042" t="s">
        <v>7852</v>
      </c>
      <c r="BA363" s="1042"/>
      <c r="BB363" s="1042"/>
      <c r="BC363" s="1042"/>
      <c r="BD363" s="1042"/>
      <c r="BE363" s="1042"/>
      <c r="BF363" s="1042"/>
      <c r="BG363" s="1042"/>
      <c r="BH363" s="1042"/>
      <c r="BI363" s="1044"/>
    </row>
    <row r="364" spans="1:61" s="652" customFormat="1" ht="19.899999999999999" customHeight="1">
      <c r="A364" s="1026">
        <v>353</v>
      </c>
      <c r="B364" s="416" t="s">
        <v>7024</v>
      </c>
      <c r="C364" s="417" t="s">
        <v>12</v>
      </c>
      <c r="D364" s="418" t="s">
        <v>1447</v>
      </c>
      <c r="E364" s="418" t="s">
        <v>2923</v>
      </c>
      <c r="F364" s="691" t="s">
        <v>7025</v>
      </c>
      <c r="G364" s="420" t="s">
        <v>7026</v>
      </c>
      <c r="H364" s="626" t="s">
        <v>7027</v>
      </c>
      <c r="I364" s="422">
        <v>33019411</v>
      </c>
      <c r="J364" s="423" t="s">
        <v>94</v>
      </c>
      <c r="K364" s="692"/>
      <c r="L364" s="424" t="s">
        <v>95</v>
      </c>
      <c r="M364" s="424"/>
      <c r="N364" s="424" t="s">
        <v>95</v>
      </c>
      <c r="O364" s="693" t="s">
        <v>565</v>
      </c>
      <c r="P364" s="693" t="s">
        <v>7028</v>
      </c>
      <c r="Q364" s="1000" t="s">
        <v>7482</v>
      </c>
      <c r="R364" s="620" t="s">
        <v>107</v>
      </c>
      <c r="S364" s="296">
        <v>42390</v>
      </c>
      <c r="T364" s="621">
        <f t="shared" si="166"/>
        <v>52</v>
      </c>
      <c r="U364" s="622">
        <f t="shared" si="167"/>
        <v>132.79544999999999</v>
      </c>
      <c r="V364" s="622">
        <f t="shared" si="168"/>
        <v>3.4456000000000002</v>
      </c>
      <c r="W364" s="623">
        <f t="shared" si="169"/>
        <v>2650.4615384615386</v>
      </c>
      <c r="X364" s="624">
        <f t="shared" si="170"/>
        <v>39</v>
      </c>
      <c r="Y364" s="498">
        <v>13</v>
      </c>
      <c r="Z364" s="497">
        <v>2026</v>
      </c>
      <c r="AA364" s="1043">
        <v>13</v>
      </c>
      <c r="AB364" s="304">
        <v>0</v>
      </c>
      <c r="AC364" s="1043">
        <v>13</v>
      </c>
      <c r="AD364" s="1043">
        <v>13</v>
      </c>
      <c r="AE364" s="469">
        <v>13</v>
      </c>
      <c r="AF364" s="1036" t="s">
        <v>7679</v>
      </c>
      <c r="AG364" s="445">
        <v>1</v>
      </c>
      <c r="AH364" s="445">
        <v>3</v>
      </c>
      <c r="AI364" s="445">
        <v>372</v>
      </c>
      <c r="AJ364" s="1037">
        <v>12</v>
      </c>
      <c r="AK364" s="1036" t="s">
        <v>7029</v>
      </c>
      <c r="AL364" s="445" t="s">
        <v>4691</v>
      </c>
      <c r="AM364" s="445" t="s">
        <v>4691</v>
      </c>
      <c r="AN364" s="445" t="s">
        <v>4691</v>
      </c>
      <c r="AO364" s="445" t="s">
        <v>4691</v>
      </c>
      <c r="AP364" s="445" t="s">
        <v>4691</v>
      </c>
      <c r="AQ364" s="445" t="s">
        <v>4691</v>
      </c>
      <c r="AR364" s="445" t="s">
        <v>4691</v>
      </c>
      <c r="AS364" s="445" t="s">
        <v>4691</v>
      </c>
      <c r="AT364" s="445" t="s">
        <v>4691</v>
      </c>
      <c r="AU364" s="445" t="s">
        <v>4691</v>
      </c>
      <c r="AV364" s="307">
        <f t="shared" si="162"/>
        <v>468</v>
      </c>
      <c r="AW364" s="309">
        <f t="shared" si="163"/>
        <v>327.59999999999997</v>
      </c>
      <c r="AX364" s="309">
        <f t="shared" si="164"/>
        <v>195</v>
      </c>
      <c r="AY364" s="309">
        <f t="shared" si="165"/>
        <v>117</v>
      </c>
      <c r="AZ364" s="1042" t="s">
        <v>7853</v>
      </c>
      <c r="BA364" s="1042" t="s">
        <v>7030</v>
      </c>
      <c r="BB364" s="1042" t="s">
        <v>7031</v>
      </c>
      <c r="BC364" s="1042" t="s">
        <v>7032</v>
      </c>
      <c r="BD364" s="1042" t="s">
        <v>7033</v>
      </c>
      <c r="BE364" s="1042"/>
      <c r="BF364" s="1042"/>
      <c r="BG364" s="1042"/>
      <c r="BH364" s="1042"/>
      <c r="BI364" s="1044"/>
    </row>
    <row r="365" spans="1:61" s="394" customFormat="1" ht="19.5" customHeight="1">
      <c r="A365" s="1026">
        <v>354</v>
      </c>
      <c r="B365" s="566" t="s">
        <v>5841</v>
      </c>
      <c r="C365" s="567" t="s">
        <v>12</v>
      </c>
      <c r="D365" s="567" t="s">
        <v>2260</v>
      </c>
      <c r="E365" s="568" t="s">
        <v>434</v>
      </c>
      <c r="F365" s="569" t="s">
        <v>5842</v>
      </c>
      <c r="G365" s="570" t="s">
        <v>5843</v>
      </c>
      <c r="H365" s="571" t="s">
        <v>5843</v>
      </c>
      <c r="I365" s="572">
        <v>33018521</v>
      </c>
      <c r="J365" s="573" t="s">
        <v>94</v>
      </c>
      <c r="K365" s="574"/>
      <c r="L365" s="575" t="s">
        <v>1961</v>
      </c>
      <c r="M365" s="575" t="s">
        <v>1281</v>
      </c>
      <c r="N365" s="575"/>
      <c r="O365" s="575" t="s">
        <v>1961</v>
      </c>
      <c r="P365" s="576" t="s">
        <v>1961</v>
      </c>
      <c r="Q365" s="577"/>
      <c r="R365" s="295" t="s">
        <v>359</v>
      </c>
      <c r="S365" s="296">
        <v>42902</v>
      </c>
      <c r="T365" s="297">
        <f t="shared" si="166"/>
        <v>38</v>
      </c>
      <c r="U365" s="298">
        <f t="shared" si="167"/>
        <v>166.43279999999999</v>
      </c>
      <c r="V365" s="298">
        <f t="shared" si="168"/>
        <v>4.4938000000000002</v>
      </c>
      <c r="W365" s="299">
        <f t="shared" si="169"/>
        <v>4085.2727272727275</v>
      </c>
      <c r="X365" s="300">
        <f t="shared" si="170"/>
        <v>37</v>
      </c>
      <c r="Y365" s="578">
        <v>11</v>
      </c>
      <c r="Z365" s="579">
        <v>1644</v>
      </c>
      <c r="AA365" s="1043">
        <v>11</v>
      </c>
      <c r="AB365" s="1043">
        <v>11</v>
      </c>
      <c r="AC365" s="304">
        <v>0</v>
      </c>
      <c r="AD365" s="1043">
        <v>11</v>
      </c>
      <c r="AE365" s="469">
        <v>11</v>
      </c>
      <c r="AF365" s="1036" t="s">
        <v>5988</v>
      </c>
      <c r="AG365" s="445"/>
      <c r="AH365" s="445"/>
      <c r="AI365" s="445"/>
      <c r="AJ365" s="1037">
        <v>11</v>
      </c>
      <c r="AK365" s="1036" t="s">
        <v>4726</v>
      </c>
      <c r="AL365" s="445"/>
      <c r="AM365" s="445"/>
      <c r="AN365" s="445"/>
      <c r="AO365" s="445"/>
      <c r="AP365" s="445"/>
      <c r="AQ365" s="445"/>
      <c r="AR365" s="445"/>
      <c r="AS365" s="445"/>
      <c r="AT365" s="445"/>
      <c r="AU365" s="445"/>
      <c r="AV365" s="307">
        <f t="shared" si="162"/>
        <v>396</v>
      </c>
      <c r="AW365" s="309">
        <f t="shared" si="163"/>
        <v>277.2</v>
      </c>
      <c r="AX365" s="309">
        <f t="shared" si="164"/>
        <v>165</v>
      </c>
      <c r="AY365" s="309">
        <f t="shared" si="165"/>
        <v>99</v>
      </c>
      <c r="AZ365" s="1042" t="s">
        <v>7854</v>
      </c>
      <c r="BA365" s="1042"/>
      <c r="BB365" s="1042"/>
      <c r="BC365" s="1042"/>
      <c r="BD365" s="1042"/>
      <c r="BE365" s="1042"/>
      <c r="BF365" s="1042"/>
      <c r="BG365" s="1042"/>
      <c r="BH365" s="1042"/>
      <c r="BI365" s="1044"/>
    </row>
    <row r="366" spans="1:61" s="694" customFormat="1" ht="19.5" customHeight="1">
      <c r="A366" s="1026">
        <v>355</v>
      </c>
      <c r="B366" s="435" t="s">
        <v>6565</v>
      </c>
      <c r="C366" s="631" t="s">
        <v>6566</v>
      </c>
      <c r="D366" s="631" t="s">
        <v>2260</v>
      </c>
      <c r="E366" s="631" t="s">
        <v>2923</v>
      </c>
      <c r="F366" s="329" t="s">
        <v>1292</v>
      </c>
      <c r="G366" s="437" t="s">
        <v>6567</v>
      </c>
      <c r="H366" s="438" t="s">
        <v>6611</v>
      </c>
      <c r="I366" s="435">
        <v>33018611</v>
      </c>
      <c r="J366" s="428" t="s">
        <v>94</v>
      </c>
      <c r="K366" s="439"/>
      <c r="L366" s="440" t="s">
        <v>565</v>
      </c>
      <c r="M366" s="440"/>
      <c r="N366" s="440"/>
      <c r="O366" s="440" t="s">
        <v>565</v>
      </c>
      <c r="P366" s="441" t="s">
        <v>6568</v>
      </c>
      <c r="Q366" s="442" t="s">
        <v>7369</v>
      </c>
      <c r="R366" s="295" t="s">
        <v>359</v>
      </c>
      <c r="S366" s="296">
        <v>43022</v>
      </c>
      <c r="T366" s="297">
        <f t="shared" si="166"/>
        <v>146</v>
      </c>
      <c r="U366" s="298">
        <f t="shared" si="167"/>
        <v>23.269749999999998</v>
      </c>
      <c r="V366" s="298">
        <f t="shared" si="168"/>
        <v>0.43030000000000002</v>
      </c>
      <c r="W366" s="299">
        <f t="shared" si="169"/>
        <v>1075.75</v>
      </c>
      <c r="X366" s="300">
        <f t="shared" si="170"/>
        <v>54</v>
      </c>
      <c r="Y366" s="443">
        <v>4</v>
      </c>
      <c r="Z366" s="444">
        <v>187</v>
      </c>
      <c r="AA366" s="1043">
        <v>4</v>
      </c>
      <c r="AB366" s="304">
        <v>0</v>
      </c>
      <c r="AC366" s="304">
        <v>0</v>
      </c>
      <c r="AD366" s="1043">
        <v>4</v>
      </c>
      <c r="AE366" s="469">
        <v>4</v>
      </c>
      <c r="AF366" s="1036" t="s">
        <v>5992</v>
      </c>
      <c r="AG366" s="445"/>
      <c r="AH366" s="445"/>
      <c r="AI366" s="445"/>
      <c r="AJ366" s="1037">
        <v>4</v>
      </c>
      <c r="AK366" s="1036" t="s">
        <v>5992</v>
      </c>
      <c r="AL366" s="445"/>
      <c r="AM366" s="445"/>
      <c r="AN366" s="445"/>
      <c r="AO366" s="445"/>
      <c r="AP366" s="445"/>
      <c r="AQ366" s="445"/>
      <c r="AR366" s="445"/>
      <c r="AS366" s="445"/>
      <c r="AT366" s="445"/>
      <c r="AU366" s="445"/>
      <c r="AV366" s="307">
        <f t="shared" si="162"/>
        <v>144</v>
      </c>
      <c r="AW366" s="309">
        <f t="shared" si="163"/>
        <v>100.79999999999998</v>
      </c>
      <c r="AX366" s="309">
        <f t="shared" si="164"/>
        <v>60</v>
      </c>
      <c r="AY366" s="309">
        <f t="shared" si="165"/>
        <v>36</v>
      </c>
      <c r="AZ366" s="1042" t="s">
        <v>7855</v>
      </c>
      <c r="BA366" s="1042"/>
      <c r="BB366" s="1042"/>
      <c r="BC366" s="1042"/>
      <c r="BD366" s="1042"/>
      <c r="BE366" s="1042"/>
      <c r="BF366" s="1042"/>
      <c r="BG366" s="1042"/>
      <c r="BH366" s="1042"/>
      <c r="BI366" s="1044"/>
    </row>
    <row r="367" spans="1:61" s="354" customFormat="1" ht="21" customHeight="1">
      <c r="A367" s="1026">
        <v>356</v>
      </c>
      <c r="B367" s="586" t="s">
        <v>5389</v>
      </c>
      <c r="C367" s="587" t="s">
        <v>12</v>
      </c>
      <c r="D367" s="587" t="s">
        <v>2260</v>
      </c>
      <c r="E367" s="587" t="s">
        <v>5382</v>
      </c>
      <c r="F367" s="695" t="s">
        <v>5383</v>
      </c>
      <c r="G367" s="588" t="s">
        <v>5424</v>
      </c>
      <c r="H367" s="696" t="s">
        <v>5414</v>
      </c>
      <c r="I367" s="589">
        <v>33018661</v>
      </c>
      <c r="J367" s="697"/>
      <c r="K367" s="696"/>
      <c r="L367" s="698" t="s">
        <v>95</v>
      </c>
      <c r="M367" s="293"/>
      <c r="N367" s="292" t="s">
        <v>95</v>
      </c>
      <c r="O367" s="698" t="s">
        <v>95</v>
      </c>
      <c r="P367" s="698" t="s">
        <v>95</v>
      </c>
      <c r="Q367" s="699"/>
      <c r="R367" s="295" t="s">
        <v>334</v>
      </c>
      <c r="S367" s="296">
        <v>42882</v>
      </c>
      <c r="T367" s="297">
        <f t="shared" si="166"/>
        <v>64</v>
      </c>
      <c r="U367" s="298">
        <f t="shared" si="167"/>
        <v>120.57238000000001</v>
      </c>
      <c r="V367" s="298">
        <f t="shared" si="168"/>
        <v>3.2806000000000002</v>
      </c>
      <c r="W367" s="299">
        <f t="shared" si="169"/>
        <v>3645.1111111111113</v>
      </c>
      <c r="X367" s="300">
        <f t="shared" si="170"/>
        <v>37</v>
      </c>
      <c r="Y367" s="700">
        <v>9</v>
      </c>
      <c r="Z367" s="701">
        <v>1080</v>
      </c>
      <c r="AA367" s="1043">
        <v>9</v>
      </c>
      <c r="AB367" s="304">
        <v>0</v>
      </c>
      <c r="AC367" s="1043">
        <v>9</v>
      </c>
      <c r="AD367" s="1043">
        <v>9</v>
      </c>
      <c r="AE367" s="469">
        <v>9</v>
      </c>
      <c r="AF367" s="1036" t="s">
        <v>5996</v>
      </c>
      <c r="AG367" s="445"/>
      <c r="AH367" s="445"/>
      <c r="AI367" s="445"/>
      <c r="AJ367" s="1037">
        <v>9</v>
      </c>
      <c r="AK367" s="1036" t="s">
        <v>4710</v>
      </c>
      <c r="AL367" s="445"/>
      <c r="AM367" s="445"/>
      <c r="AN367" s="445"/>
      <c r="AO367" s="445"/>
      <c r="AP367" s="445"/>
      <c r="AQ367" s="445"/>
      <c r="AR367" s="445"/>
      <c r="AS367" s="445"/>
      <c r="AT367" s="445"/>
      <c r="AU367" s="445"/>
      <c r="AV367" s="307">
        <f t="shared" si="162"/>
        <v>324</v>
      </c>
      <c r="AW367" s="309">
        <f t="shared" si="163"/>
        <v>226.79999999999998</v>
      </c>
      <c r="AX367" s="309">
        <f t="shared" si="164"/>
        <v>135</v>
      </c>
      <c r="AY367" s="309">
        <f t="shared" si="165"/>
        <v>81</v>
      </c>
      <c r="AZ367" s="1042" t="s">
        <v>7856</v>
      </c>
      <c r="BA367" s="1042"/>
      <c r="BB367" s="1042"/>
      <c r="BC367" s="1042"/>
      <c r="BD367" s="1042"/>
      <c r="BE367" s="1042"/>
      <c r="BF367" s="1042"/>
      <c r="BG367" s="1042"/>
      <c r="BH367" s="1042"/>
      <c r="BI367" s="1044"/>
    </row>
    <row r="368" spans="1:61" s="350" customFormat="1" ht="19.899999999999999" customHeight="1">
      <c r="A368" s="1026">
        <v>357</v>
      </c>
      <c r="B368" s="471" t="s">
        <v>5463</v>
      </c>
      <c r="C368" s="472" t="s">
        <v>12</v>
      </c>
      <c r="D368" s="472" t="s">
        <v>2260</v>
      </c>
      <c r="E368" s="473" t="s">
        <v>441</v>
      </c>
      <c r="F368" s="690" t="s">
        <v>5464</v>
      </c>
      <c r="G368" s="474" t="s">
        <v>5465</v>
      </c>
      <c r="H368" s="475" t="s">
        <v>5488</v>
      </c>
      <c r="I368" s="476">
        <v>33018480</v>
      </c>
      <c r="J368" s="477"/>
      <c r="K368" s="478"/>
      <c r="L368" s="479" t="s">
        <v>95</v>
      </c>
      <c r="M368" s="479"/>
      <c r="N368" s="479"/>
      <c r="O368" s="479" t="s">
        <v>95</v>
      </c>
      <c r="P368" s="480" t="s">
        <v>95</v>
      </c>
      <c r="Q368" s="481"/>
      <c r="R368" s="295" t="s">
        <v>115</v>
      </c>
      <c r="S368" s="296">
        <v>42888</v>
      </c>
      <c r="T368" s="297">
        <f t="shared" si="166"/>
        <v>56</v>
      </c>
      <c r="U368" s="298">
        <f t="shared" si="167"/>
        <v>130.0292</v>
      </c>
      <c r="V368" s="298">
        <f t="shared" si="168"/>
        <v>3.6257000000000001</v>
      </c>
      <c r="W368" s="299">
        <f t="shared" si="169"/>
        <v>6042.833333333333</v>
      </c>
      <c r="X368" s="300">
        <f t="shared" si="170"/>
        <v>36</v>
      </c>
      <c r="Y368" s="482">
        <v>6</v>
      </c>
      <c r="Z368" s="483">
        <v>1179</v>
      </c>
      <c r="AA368" s="1043">
        <v>6</v>
      </c>
      <c r="AB368" s="304">
        <v>0</v>
      </c>
      <c r="AC368" s="304">
        <v>0</v>
      </c>
      <c r="AD368" s="1043">
        <v>6</v>
      </c>
      <c r="AE368" s="469">
        <v>6</v>
      </c>
      <c r="AF368" s="1036" t="s">
        <v>7521</v>
      </c>
      <c r="AG368" s="445"/>
      <c r="AH368" s="445"/>
      <c r="AI368" s="445"/>
      <c r="AJ368" s="1037"/>
      <c r="AK368" s="1036" t="s">
        <v>4694</v>
      </c>
      <c r="AL368" s="445"/>
      <c r="AM368" s="445"/>
      <c r="AN368" s="445"/>
      <c r="AO368" s="445"/>
      <c r="AP368" s="445"/>
      <c r="AQ368" s="445"/>
      <c r="AR368" s="445"/>
      <c r="AS368" s="445"/>
      <c r="AT368" s="445"/>
      <c r="AU368" s="445"/>
      <c r="AV368" s="307">
        <f t="shared" si="162"/>
        <v>216</v>
      </c>
      <c r="AW368" s="309">
        <f t="shared" si="163"/>
        <v>151.19999999999999</v>
      </c>
      <c r="AX368" s="309">
        <f t="shared" si="164"/>
        <v>90</v>
      </c>
      <c r="AY368" s="309">
        <f t="shared" si="165"/>
        <v>53.999999999999993</v>
      </c>
      <c r="AZ368" s="1042" t="s">
        <v>7857</v>
      </c>
      <c r="BA368" s="1042"/>
      <c r="BB368" s="1042"/>
      <c r="BC368" s="1042"/>
      <c r="BD368" s="1042"/>
      <c r="BE368" s="1042"/>
      <c r="BF368" s="1042"/>
      <c r="BG368" s="1042"/>
      <c r="BH368" s="1042"/>
      <c r="BI368" s="1044"/>
    </row>
    <row r="369" spans="1:62" s="652" customFormat="1" ht="19.899999999999999" customHeight="1">
      <c r="A369" s="1026">
        <v>358</v>
      </c>
      <c r="B369" s="285" t="s">
        <v>3463</v>
      </c>
      <c r="C369" s="595" t="s">
        <v>12</v>
      </c>
      <c r="D369" s="528" t="s">
        <v>2805</v>
      </c>
      <c r="E369" s="287" t="s">
        <v>441</v>
      </c>
      <c r="F369" s="360" t="s">
        <v>2806</v>
      </c>
      <c r="G369" s="289" t="s">
        <v>2807</v>
      </c>
      <c r="H369" s="340" t="s">
        <v>2850</v>
      </c>
      <c r="I369" s="290">
        <v>33019311</v>
      </c>
      <c r="J369" s="291"/>
      <c r="K369" s="688"/>
      <c r="L369" s="597"/>
      <c r="M369" s="293"/>
      <c r="N369" s="293"/>
      <c r="O369" s="597"/>
      <c r="P369" s="597" t="s">
        <v>565</v>
      </c>
      <c r="Q369" s="532"/>
      <c r="R369" s="295" t="s">
        <v>222</v>
      </c>
      <c r="S369" s="296">
        <v>42277</v>
      </c>
      <c r="T369" s="297">
        <f t="shared" si="166"/>
        <v>14</v>
      </c>
      <c r="U369" s="298">
        <f t="shared" si="167"/>
        <v>245.37885</v>
      </c>
      <c r="V369" s="298">
        <f t="shared" si="168"/>
        <v>6.5792999999999999</v>
      </c>
      <c r="W369" s="299">
        <f t="shared" si="169"/>
        <v>7310.333333333333</v>
      </c>
      <c r="X369" s="300">
        <f t="shared" si="170"/>
        <v>37</v>
      </c>
      <c r="Y369" s="301">
        <v>9</v>
      </c>
      <c r="Z369" s="301">
        <v>1241</v>
      </c>
      <c r="AA369" s="1043">
        <v>0</v>
      </c>
      <c r="AB369" s="304">
        <v>0</v>
      </c>
      <c r="AC369" s="304">
        <v>0</v>
      </c>
      <c r="AD369" s="1043">
        <v>0</v>
      </c>
      <c r="AE369" s="469">
        <v>9</v>
      </c>
      <c r="AF369" s="1036" t="s">
        <v>7692</v>
      </c>
      <c r="AG369" s="445" t="s">
        <v>4691</v>
      </c>
      <c r="AH369" s="445" t="s">
        <v>4691</v>
      </c>
      <c r="AI369" s="445" t="s">
        <v>4691</v>
      </c>
      <c r="AJ369" s="1037">
        <v>9</v>
      </c>
      <c r="AK369" s="1036" t="s">
        <v>4754</v>
      </c>
      <c r="AL369" s="445" t="s">
        <v>4691</v>
      </c>
      <c r="AM369" s="445" t="s">
        <v>4691</v>
      </c>
      <c r="AN369" s="445" t="s">
        <v>4691</v>
      </c>
      <c r="AO369" s="445" t="s">
        <v>4691</v>
      </c>
      <c r="AP369" s="445" t="s">
        <v>4691</v>
      </c>
      <c r="AQ369" s="445" t="s">
        <v>4691</v>
      </c>
      <c r="AR369" s="445" t="s">
        <v>4691</v>
      </c>
      <c r="AS369" s="445" t="s">
        <v>4691</v>
      </c>
      <c r="AT369" s="445" t="s">
        <v>4691</v>
      </c>
      <c r="AU369" s="445" t="s">
        <v>4691</v>
      </c>
      <c r="AV369" s="307">
        <f t="shared" si="162"/>
        <v>0</v>
      </c>
      <c r="AW369" s="309">
        <f t="shared" si="163"/>
        <v>0</v>
      </c>
      <c r="AX369" s="309">
        <f t="shared" si="164"/>
        <v>0</v>
      </c>
      <c r="AY369" s="309">
        <f t="shared" si="165"/>
        <v>0</v>
      </c>
      <c r="AZ369" s="1042" t="s">
        <v>7858</v>
      </c>
      <c r="BA369" s="1042"/>
      <c r="BB369" s="1042"/>
      <c r="BC369" s="1042"/>
      <c r="BD369" s="1042"/>
      <c r="BE369" s="1042"/>
      <c r="BF369" s="1042"/>
      <c r="BG369" s="1042"/>
      <c r="BH369" s="1042"/>
      <c r="BI369" s="1044"/>
    </row>
    <row r="370" spans="1:62" s="652" customFormat="1" ht="19.899999999999999" customHeight="1">
      <c r="A370" s="1026">
        <v>359</v>
      </c>
      <c r="B370" s="285" t="s">
        <v>3464</v>
      </c>
      <c r="C370" s="286" t="s">
        <v>12</v>
      </c>
      <c r="D370" s="287" t="s">
        <v>1447</v>
      </c>
      <c r="E370" s="287" t="s">
        <v>2921</v>
      </c>
      <c r="F370" s="307" t="s">
        <v>1464</v>
      </c>
      <c r="G370" s="702" t="s">
        <v>982</v>
      </c>
      <c r="H370" s="311" t="s">
        <v>7280</v>
      </c>
      <c r="I370" s="295">
        <v>33010501</v>
      </c>
      <c r="J370" s="524"/>
      <c r="K370" s="493"/>
      <c r="L370" s="674"/>
      <c r="M370" s="293"/>
      <c r="N370" s="293"/>
      <c r="O370" s="292"/>
      <c r="P370" s="292" t="s">
        <v>95</v>
      </c>
      <c r="Q370" s="320"/>
      <c r="R370" s="295" t="s">
        <v>313</v>
      </c>
      <c r="S370" s="296">
        <v>37820</v>
      </c>
      <c r="T370" s="297">
        <f t="shared" si="166"/>
        <v>71</v>
      </c>
      <c r="U370" s="298">
        <f t="shared" si="167"/>
        <v>112.70448</v>
      </c>
      <c r="V370" s="298">
        <f t="shared" si="168"/>
        <v>3.4489000000000001</v>
      </c>
      <c r="W370" s="299">
        <f t="shared" si="169"/>
        <v>4927</v>
      </c>
      <c r="X370" s="300">
        <f t="shared" si="170"/>
        <v>33</v>
      </c>
      <c r="Y370" s="301">
        <v>7</v>
      </c>
      <c r="Z370" s="302">
        <v>659</v>
      </c>
      <c r="AA370" s="1043">
        <v>0</v>
      </c>
      <c r="AB370" s="304">
        <v>0</v>
      </c>
      <c r="AC370" s="304">
        <v>0</v>
      </c>
      <c r="AD370" s="1043">
        <v>0</v>
      </c>
      <c r="AE370" s="469">
        <v>7</v>
      </c>
      <c r="AF370" s="1036" t="s">
        <v>7609</v>
      </c>
      <c r="AG370" s="445" t="s">
        <v>4691</v>
      </c>
      <c r="AH370" s="445" t="s">
        <v>4691</v>
      </c>
      <c r="AI370" s="445" t="s">
        <v>4691</v>
      </c>
      <c r="AJ370" s="1037">
        <v>2</v>
      </c>
      <c r="AK370" s="1036" t="s">
        <v>4735</v>
      </c>
      <c r="AL370" s="445" t="s">
        <v>4691</v>
      </c>
      <c r="AM370" s="445" t="s">
        <v>4691</v>
      </c>
      <c r="AN370" s="445" t="s">
        <v>4691</v>
      </c>
      <c r="AO370" s="445" t="s">
        <v>4691</v>
      </c>
      <c r="AP370" s="445" t="s">
        <v>4691</v>
      </c>
      <c r="AQ370" s="445" t="s">
        <v>4691</v>
      </c>
      <c r="AR370" s="445" t="s">
        <v>4691</v>
      </c>
      <c r="AS370" s="445" t="s">
        <v>4691</v>
      </c>
      <c r="AT370" s="445" t="s">
        <v>4691</v>
      </c>
      <c r="AU370" s="445" t="s">
        <v>4691</v>
      </c>
      <c r="AV370" s="307">
        <f t="shared" si="162"/>
        <v>0</v>
      </c>
      <c r="AW370" s="309">
        <f t="shared" si="163"/>
        <v>0</v>
      </c>
      <c r="AX370" s="309">
        <f t="shared" si="164"/>
        <v>0</v>
      </c>
      <c r="AY370" s="309">
        <f t="shared" si="165"/>
        <v>0</v>
      </c>
      <c r="AZ370" s="1042" t="s">
        <v>7859</v>
      </c>
      <c r="BA370" s="1042" t="s">
        <v>1465</v>
      </c>
      <c r="BB370" s="1042" t="s">
        <v>1466</v>
      </c>
      <c r="BC370" s="1042" t="s">
        <v>1467</v>
      </c>
      <c r="BD370" s="1042" t="s">
        <v>1468</v>
      </c>
      <c r="BE370" s="1042" t="s">
        <v>1469</v>
      </c>
      <c r="BF370" s="1042" t="s">
        <v>1470</v>
      </c>
      <c r="BG370" s="1042"/>
      <c r="BH370" s="1042" t="s">
        <v>1471</v>
      </c>
      <c r="BI370" s="1044" t="s">
        <v>1472</v>
      </c>
    </row>
    <row r="371" spans="1:62" ht="19.899999999999999" customHeight="1">
      <c r="A371" s="1028" t="s">
        <v>185</v>
      </c>
      <c r="B371" s="499"/>
      <c r="C371" s="590" t="s">
        <v>12</v>
      </c>
      <c r="D371" s="501" t="s">
        <v>1447</v>
      </c>
      <c r="E371" s="502"/>
      <c r="F371" s="502"/>
      <c r="G371" s="503">
        <f>COUNTA(G343:G370)</f>
        <v>28</v>
      </c>
      <c r="H371" s="503">
        <f>COUNTA(H343:H370)</f>
        <v>28</v>
      </c>
      <c r="I371" s="499"/>
      <c r="J371" s="499"/>
      <c r="K371" s="503"/>
      <c r="L371" s="504">
        <f>COUNTA(L343:L370)</f>
        <v>26</v>
      </c>
      <c r="M371" s="504">
        <f>COUNTA(M343:M370)</f>
        <v>10</v>
      </c>
      <c r="N371" s="504">
        <f>COUNTA(N343:N370)</f>
        <v>10</v>
      </c>
      <c r="O371" s="504">
        <f>COUNTA(O343:O370)</f>
        <v>26</v>
      </c>
      <c r="P371" s="504">
        <f>COUNTA(P343:P370)</f>
        <v>28</v>
      </c>
      <c r="Q371" s="505"/>
      <c r="R371" s="505"/>
      <c r="S371" s="506"/>
      <c r="T371" s="507"/>
      <c r="U371" s="508">
        <f>SUM(U343:U370)</f>
        <v>3270.7014869999998</v>
      </c>
      <c r="V371" s="508">
        <f>SUM(V343:V370)</f>
        <v>91.236599999999981</v>
      </c>
      <c r="W371" s="509">
        <f>V371*10000/Y371</f>
        <v>3833.4705882352932</v>
      </c>
      <c r="X371" s="510">
        <f>U371/V371</f>
        <v>35.848568304825044</v>
      </c>
      <c r="Y371" s="511">
        <f t="shared" ref="Y371:AE371" si="171">SUM(Y343:Y370)</f>
        <v>238</v>
      </c>
      <c r="Z371" s="511">
        <f t="shared" si="171"/>
        <v>30789</v>
      </c>
      <c r="AA371" s="500">
        <f t="shared" si="171"/>
        <v>222</v>
      </c>
      <c r="AB371" s="500">
        <f t="shared" si="171"/>
        <v>77</v>
      </c>
      <c r="AC371" s="500">
        <f t="shared" si="171"/>
        <v>94</v>
      </c>
      <c r="AD371" s="500">
        <f t="shared" si="171"/>
        <v>222</v>
      </c>
      <c r="AE371" s="500">
        <f t="shared" si="171"/>
        <v>238</v>
      </c>
      <c r="AF371" s="512"/>
      <c r="AG371" s="512">
        <f>SUM(AG343:AG370)</f>
        <v>3</v>
      </c>
      <c r="AH371" s="512"/>
      <c r="AI371" s="512">
        <f>SUM(AI343:AI370)</f>
        <v>1097</v>
      </c>
      <c r="AJ371" s="512">
        <f>SUM(AJ343:AJ370)</f>
        <v>198</v>
      </c>
      <c r="AK371" s="513"/>
      <c r="AL371" s="512">
        <f>SUM(AL343:AL370)</f>
        <v>0</v>
      </c>
      <c r="AM371" s="512"/>
      <c r="AN371" s="512">
        <f>SUM(AN343:AN370)</f>
        <v>0</v>
      </c>
      <c r="AO371" s="512"/>
      <c r="AP371" s="512">
        <f>SUM(AP343:AP370)</f>
        <v>0</v>
      </c>
      <c r="AQ371" s="512"/>
      <c r="AR371" s="512">
        <f>SUM(AR343:AR370)</f>
        <v>0</v>
      </c>
      <c r="AS371" s="512"/>
      <c r="AT371" s="512">
        <f>SUM(AT343:AT370)</f>
        <v>0</v>
      </c>
      <c r="AU371" s="512"/>
      <c r="AV371" s="512">
        <f>SUM(AV343:AV370)</f>
        <v>7992</v>
      </c>
      <c r="AW371" s="512">
        <f>SUM(AW343:AW370)</f>
        <v>5594.4</v>
      </c>
      <c r="AX371" s="512">
        <f>SUM(AX343:AX370)</f>
        <v>3330</v>
      </c>
      <c r="AY371" s="512">
        <f>SUM(AY343:AY370)</f>
        <v>1998</v>
      </c>
      <c r="AZ371" s="816"/>
      <c r="BA371" s="817"/>
      <c r="BB371" s="817"/>
      <c r="BC371" s="818"/>
      <c r="BD371" s="818"/>
      <c r="BE371" s="818"/>
      <c r="BF371" s="819"/>
      <c r="BG371" s="819"/>
      <c r="BH371" s="819"/>
      <c r="BI371" s="820"/>
    </row>
    <row r="372" spans="1:62" ht="19.899999999999999" customHeight="1">
      <c r="A372" s="1026">
        <v>360</v>
      </c>
      <c r="B372" s="285" t="s">
        <v>3465</v>
      </c>
      <c r="C372" s="286" t="s">
        <v>13</v>
      </c>
      <c r="D372" s="287" t="s">
        <v>1474</v>
      </c>
      <c r="E372" s="287" t="s">
        <v>461</v>
      </c>
      <c r="F372" s="288" t="s">
        <v>137</v>
      </c>
      <c r="G372" s="289" t="s">
        <v>857</v>
      </c>
      <c r="H372" s="311" t="s">
        <v>462</v>
      </c>
      <c r="I372" s="290">
        <v>32012901</v>
      </c>
      <c r="J372" s="304" t="s">
        <v>94</v>
      </c>
      <c r="K372" s="311"/>
      <c r="L372" s="643" t="s">
        <v>95</v>
      </c>
      <c r="M372" s="293"/>
      <c r="N372" s="293"/>
      <c r="O372" s="643" t="s">
        <v>95</v>
      </c>
      <c r="P372" s="643" t="s">
        <v>95</v>
      </c>
      <c r="Q372" s="295"/>
      <c r="R372" s="295" t="s">
        <v>313</v>
      </c>
      <c r="S372" s="296">
        <v>40687</v>
      </c>
      <c r="T372" s="297">
        <f t="shared" ref="T372:T387" si="172">VLOOKUP(I372,单月票房,2,0)</f>
        <v>11</v>
      </c>
      <c r="U372" s="298">
        <f t="shared" ref="U372:U387" si="173">VLOOKUP(I372,单月票房,3,0)</f>
        <v>256.2355</v>
      </c>
      <c r="V372" s="298">
        <f t="shared" ref="V372:V387" si="174">VLOOKUP(I372,单月票房,4,0)</f>
        <v>6.7572999999999999</v>
      </c>
      <c r="W372" s="299">
        <f t="shared" ref="W372:W387" si="175">(V372*10000)/Y372</f>
        <v>9653.2857142857138</v>
      </c>
      <c r="X372" s="300">
        <f t="shared" ref="X372:X387" si="176">VLOOKUP(I372,单月票房,5,0)</f>
        <v>38</v>
      </c>
      <c r="Y372" s="678">
        <v>7</v>
      </c>
      <c r="Z372" s="315">
        <v>1262</v>
      </c>
      <c r="AA372" s="1043">
        <v>7</v>
      </c>
      <c r="AB372" s="304">
        <v>0</v>
      </c>
      <c r="AC372" s="304">
        <v>0</v>
      </c>
      <c r="AD372" s="1043">
        <v>7</v>
      </c>
      <c r="AE372" s="469">
        <v>7</v>
      </c>
      <c r="AF372" s="1036" t="s">
        <v>5989</v>
      </c>
      <c r="AG372" s="445"/>
      <c r="AH372" s="445"/>
      <c r="AI372" s="445"/>
      <c r="AJ372" s="1037">
        <v>7</v>
      </c>
      <c r="AK372" s="1036" t="s">
        <v>4703</v>
      </c>
      <c r="AL372" s="445"/>
      <c r="AM372" s="445" t="s">
        <v>4691</v>
      </c>
      <c r="AN372" s="445"/>
      <c r="AO372" s="445" t="s">
        <v>4691</v>
      </c>
      <c r="AP372" s="445"/>
      <c r="AQ372" s="445" t="s">
        <v>4691</v>
      </c>
      <c r="AR372" s="445" t="s">
        <v>4691</v>
      </c>
      <c r="AS372" s="445" t="s">
        <v>4691</v>
      </c>
      <c r="AT372" s="445"/>
      <c r="AU372" s="445" t="s">
        <v>4691</v>
      </c>
      <c r="AV372" s="307">
        <f t="shared" ref="AV372:AV397" si="177">AD372*6*0.5*12</f>
        <v>252</v>
      </c>
      <c r="AW372" s="309">
        <f t="shared" ref="AW372:AW397" si="178">AD372*6*0.35*12</f>
        <v>176.39999999999998</v>
      </c>
      <c r="AX372" s="309">
        <f t="shared" ref="AX372:AX397" si="179">AD372*6*0.25*10</f>
        <v>105</v>
      </c>
      <c r="AY372" s="309">
        <f t="shared" ref="AY372:AY397" si="180">AD372*6*0.15*10</f>
        <v>63</v>
      </c>
      <c r="AZ372" s="1042" t="s">
        <v>7860</v>
      </c>
      <c r="BA372" s="1042" t="s">
        <v>463</v>
      </c>
      <c r="BB372" s="1042" t="s">
        <v>464</v>
      </c>
      <c r="BC372" s="1042" t="s">
        <v>444</v>
      </c>
      <c r="BD372" s="1042" t="s">
        <v>102</v>
      </c>
      <c r="BE372" s="1042" t="s">
        <v>465</v>
      </c>
      <c r="BF372" s="1042"/>
      <c r="BG372" s="1042"/>
      <c r="BH372" s="1042"/>
      <c r="BI372" s="1044"/>
      <c r="BJ372" s="284"/>
    </row>
    <row r="373" spans="1:62" ht="19.899999999999999" customHeight="1">
      <c r="A373" s="1026">
        <v>361</v>
      </c>
      <c r="B373" s="285" t="s">
        <v>3466</v>
      </c>
      <c r="C373" s="286" t="s">
        <v>13</v>
      </c>
      <c r="D373" s="287" t="s">
        <v>1474</v>
      </c>
      <c r="E373" s="287" t="s">
        <v>2924</v>
      </c>
      <c r="F373" s="339" t="s">
        <v>1475</v>
      </c>
      <c r="G373" s="289" t="s">
        <v>846</v>
      </c>
      <c r="H373" s="317" t="s">
        <v>1476</v>
      </c>
      <c r="I373" s="290">
        <v>32010201</v>
      </c>
      <c r="J373" s="304" t="s">
        <v>94</v>
      </c>
      <c r="K373" s="317"/>
      <c r="L373" s="643" t="s">
        <v>95</v>
      </c>
      <c r="M373" s="293"/>
      <c r="N373" s="293"/>
      <c r="O373" s="643" t="s">
        <v>95</v>
      </c>
      <c r="P373" s="643" t="s">
        <v>95</v>
      </c>
      <c r="Q373" s="295"/>
      <c r="R373" s="295" t="s">
        <v>469</v>
      </c>
      <c r="S373" s="296">
        <v>41426</v>
      </c>
      <c r="T373" s="297">
        <f t="shared" si="172"/>
        <v>27</v>
      </c>
      <c r="U373" s="298">
        <f t="shared" si="173"/>
        <v>176.06880000000001</v>
      </c>
      <c r="V373" s="298">
        <f t="shared" si="174"/>
        <v>5.4036999999999997</v>
      </c>
      <c r="W373" s="299">
        <f t="shared" si="175"/>
        <v>6004.1111111111113</v>
      </c>
      <c r="X373" s="300">
        <f t="shared" si="176"/>
        <v>33</v>
      </c>
      <c r="Y373" s="494">
        <v>9</v>
      </c>
      <c r="Z373" s="315">
        <v>1084</v>
      </c>
      <c r="AA373" s="1043">
        <v>9</v>
      </c>
      <c r="AB373" s="304">
        <v>0</v>
      </c>
      <c r="AC373" s="304">
        <v>0</v>
      </c>
      <c r="AD373" s="1043">
        <v>9</v>
      </c>
      <c r="AE373" s="469">
        <v>9</v>
      </c>
      <c r="AF373" s="1036" t="s">
        <v>7520</v>
      </c>
      <c r="AG373" s="445" t="s">
        <v>4691</v>
      </c>
      <c r="AH373" s="445" t="s">
        <v>4691</v>
      </c>
      <c r="AI373" s="445" t="s">
        <v>4691</v>
      </c>
      <c r="AJ373" s="1037">
        <v>9</v>
      </c>
      <c r="AK373" s="1036" t="s">
        <v>4710</v>
      </c>
      <c r="AL373" s="445" t="s">
        <v>4691</v>
      </c>
      <c r="AM373" s="445" t="s">
        <v>4691</v>
      </c>
      <c r="AN373" s="445" t="s">
        <v>4691</v>
      </c>
      <c r="AO373" s="445" t="s">
        <v>4691</v>
      </c>
      <c r="AP373" s="445" t="s">
        <v>4691</v>
      </c>
      <c r="AQ373" s="445" t="s">
        <v>4691</v>
      </c>
      <c r="AR373" s="445" t="s">
        <v>4691</v>
      </c>
      <c r="AS373" s="445" t="s">
        <v>4691</v>
      </c>
      <c r="AT373" s="445" t="s">
        <v>4691</v>
      </c>
      <c r="AU373" s="445" t="s">
        <v>4691</v>
      </c>
      <c r="AV373" s="307">
        <f t="shared" si="177"/>
        <v>324</v>
      </c>
      <c r="AW373" s="309">
        <f t="shared" si="178"/>
        <v>226.79999999999998</v>
      </c>
      <c r="AX373" s="309">
        <f t="shared" si="179"/>
        <v>135</v>
      </c>
      <c r="AY373" s="309">
        <f t="shared" si="180"/>
        <v>81</v>
      </c>
      <c r="AZ373" s="1042" t="s">
        <v>7861</v>
      </c>
      <c r="BA373" s="1042"/>
      <c r="BB373" s="1042" t="s">
        <v>641</v>
      </c>
      <c r="BC373" s="1042"/>
      <c r="BD373" s="1042"/>
      <c r="BE373" s="1042"/>
      <c r="BF373" s="1042"/>
      <c r="BG373" s="1042"/>
      <c r="BH373" s="1042"/>
      <c r="BI373" s="1044"/>
    </row>
    <row r="374" spans="1:62" s="652" customFormat="1" ht="19.899999999999999" customHeight="1">
      <c r="A374" s="1026">
        <v>362</v>
      </c>
      <c r="B374" s="285" t="s">
        <v>3467</v>
      </c>
      <c r="C374" s="286" t="s">
        <v>13</v>
      </c>
      <c r="D374" s="287" t="s">
        <v>1474</v>
      </c>
      <c r="E374" s="287" t="s">
        <v>479</v>
      </c>
      <c r="F374" s="360" t="s">
        <v>771</v>
      </c>
      <c r="G374" s="289" t="s">
        <v>1109</v>
      </c>
      <c r="H374" s="340" t="s">
        <v>788</v>
      </c>
      <c r="I374" s="290">
        <v>32016611</v>
      </c>
      <c r="J374" s="291" t="s">
        <v>94</v>
      </c>
      <c r="K374" s="340"/>
      <c r="L374" s="292" t="s">
        <v>95</v>
      </c>
      <c r="M374" s="293"/>
      <c r="N374" s="292" t="s">
        <v>95</v>
      </c>
      <c r="O374" s="292" t="s">
        <v>95</v>
      </c>
      <c r="P374" s="292" t="s">
        <v>95</v>
      </c>
      <c r="Q374" s="327"/>
      <c r="R374" s="295" t="s">
        <v>345</v>
      </c>
      <c r="S374" s="296">
        <v>42083</v>
      </c>
      <c r="T374" s="297">
        <f t="shared" si="172"/>
        <v>31</v>
      </c>
      <c r="U374" s="298">
        <f t="shared" si="173"/>
        <v>159.30179999999999</v>
      </c>
      <c r="V374" s="298">
        <f t="shared" si="174"/>
        <v>4.0968</v>
      </c>
      <c r="W374" s="299">
        <f t="shared" si="175"/>
        <v>5852.5714285714284</v>
      </c>
      <c r="X374" s="300">
        <f t="shared" si="176"/>
        <v>39</v>
      </c>
      <c r="Y374" s="324">
        <v>7</v>
      </c>
      <c r="Z374" s="315">
        <v>940</v>
      </c>
      <c r="AA374" s="1043">
        <v>7</v>
      </c>
      <c r="AB374" s="304">
        <v>0</v>
      </c>
      <c r="AC374" s="1043">
        <v>7</v>
      </c>
      <c r="AD374" s="1043">
        <v>7</v>
      </c>
      <c r="AE374" s="469">
        <v>7</v>
      </c>
      <c r="AF374" s="1036" t="s">
        <v>7516</v>
      </c>
      <c r="AG374" s="445" t="s">
        <v>4691</v>
      </c>
      <c r="AH374" s="445" t="s">
        <v>4691</v>
      </c>
      <c r="AI374" s="445" t="s">
        <v>4691</v>
      </c>
      <c r="AJ374" s="1037">
        <v>7</v>
      </c>
      <c r="AK374" s="1036" t="s">
        <v>4703</v>
      </c>
      <c r="AL374" s="445" t="s">
        <v>4691</v>
      </c>
      <c r="AM374" s="445" t="s">
        <v>4691</v>
      </c>
      <c r="AN374" s="445" t="s">
        <v>4691</v>
      </c>
      <c r="AO374" s="445" t="s">
        <v>4691</v>
      </c>
      <c r="AP374" s="445" t="s">
        <v>4691</v>
      </c>
      <c r="AQ374" s="445" t="s">
        <v>4691</v>
      </c>
      <c r="AR374" s="445" t="s">
        <v>4691</v>
      </c>
      <c r="AS374" s="445" t="s">
        <v>4691</v>
      </c>
      <c r="AT374" s="445" t="s">
        <v>4691</v>
      </c>
      <c r="AU374" s="445" t="s">
        <v>4691</v>
      </c>
      <c r="AV374" s="307">
        <f t="shared" si="177"/>
        <v>252</v>
      </c>
      <c r="AW374" s="309">
        <f t="shared" si="178"/>
        <v>176.39999999999998</v>
      </c>
      <c r="AX374" s="309">
        <f t="shared" si="179"/>
        <v>105</v>
      </c>
      <c r="AY374" s="309">
        <f t="shared" si="180"/>
        <v>63</v>
      </c>
      <c r="AZ374" s="1042" t="s">
        <v>7862</v>
      </c>
      <c r="BA374" s="1042"/>
      <c r="BB374" s="1042" t="s">
        <v>771</v>
      </c>
      <c r="BC374" s="1042"/>
      <c r="BD374" s="1042"/>
      <c r="BE374" s="1042"/>
      <c r="BF374" s="1042"/>
      <c r="BG374" s="1042"/>
      <c r="BH374" s="1042"/>
      <c r="BI374" s="1044"/>
    </row>
    <row r="375" spans="1:62" s="652" customFormat="1" ht="19.899999999999999" customHeight="1">
      <c r="A375" s="1026">
        <v>363</v>
      </c>
      <c r="B375" s="285" t="s">
        <v>3468</v>
      </c>
      <c r="C375" s="286" t="s">
        <v>13</v>
      </c>
      <c r="D375" s="287" t="s">
        <v>2597</v>
      </c>
      <c r="E375" s="287" t="s">
        <v>2924</v>
      </c>
      <c r="F375" s="339" t="s">
        <v>2598</v>
      </c>
      <c r="G375" s="289" t="s">
        <v>2736</v>
      </c>
      <c r="H375" s="340" t="s">
        <v>2452</v>
      </c>
      <c r="I375" s="290">
        <v>32018011</v>
      </c>
      <c r="J375" s="291" t="s">
        <v>94</v>
      </c>
      <c r="K375" s="340"/>
      <c r="L375" s="292" t="s">
        <v>95</v>
      </c>
      <c r="M375" s="292" t="s">
        <v>95</v>
      </c>
      <c r="N375" s="293"/>
      <c r="O375" s="292" t="s">
        <v>95</v>
      </c>
      <c r="P375" s="292" t="s">
        <v>95</v>
      </c>
      <c r="Q375" s="327"/>
      <c r="R375" s="295" t="s">
        <v>368</v>
      </c>
      <c r="S375" s="296">
        <v>42508</v>
      </c>
      <c r="T375" s="297">
        <f t="shared" si="172"/>
        <v>45</v>
      </c>
      <c r="U375" s="298">
        <f t="shared" si="173"/>
        <v>130.84479999999999</v>
      </c>
      <c r="V375" s="298">
        <f t="shared" si="174"/>
        <v>3.3912</v>
      </c>
      <c r="W375" s="299">
        <f t="shared" si="175"/>
        <v>4844.5714285714284</v>
      </c>
      <c r="X375" s="300">
        <f t="shared" si="176"/>
        <v>39</v>
      </c>
      <c r="Y375" s="324">
        <v>7</v>
      </c>
      <c r="Z375" s="324">
        <v>912</v>
      </c>
      <c r="AA375" s="1043">
        <v>7</v>
      </c>
      <c r="AB375" s="1043">
        <v>7</v>
      </c>
      <c r="AC375" s="304">
        <v>0</v>
      </c>
      <c r="AD375" s="1043">
        <v>7</v>
      </c>
      <c r="AE375" s="469">
        <v>7</v>
      </c>
      <c r="AF375" s="1036" t="s">
        <v>5989</v>
      </c>
      <c r="AG375" s="445"/>
      <c r="AH375" s="445"/>
      <c r="AI375" s="445"/>
      <c r="AJ375" s="1037">
        <v>7</v>
      </c>
      <c r="AK375" s="1036" t="s">
        <v>4703</v>
      </c>
      <c r="AL375" s="445"/>
      <c r="AM375" s="445" t="s">
        <v>4691</v>
      </c>
      <c r="AN375" s="445"/>
      <c r="AO375" s="445" t="s">
        <v>4691</v>
      </c>
      <c r="AP375" s="445">
        <v>1</v>
      </c>
      <c r="AQ375" s="445">
        <v>1</v>
      </c>
      <c r="AR375" s="445">
        <v>1</v>
      </c>
      <c r="AS375" s="445">
        <v>7</v>
      </c>
      <c r="AT375" s="445"/>
      <c r="AU375" s="445" t="s">
        <v>4691</v>
      </c>
      <c r="AV375" s="307">
        <f t="shared" si="177"/>
        <v>252</v>
      </c>
      <c r="AW375" s="309">
        <f t="shared" si="178"/>
        <v>176.39999999999998</v>
      </c>
      <c r="AX375" s="309">
        <f t="shared" si="179"/>
        <v>105</v>
      </c>
      <c r="AY375" s="309">
        <f t="shared" si="180"/>
        <v>63</v>
      </c>
      <c r="AZ375" s="1042" t="s">
        <v>7863</v>
      </c>
      <c r="BA375" s="1042"/>
      <c r="BB375" s="1042"/>
      <c r="BC375" s="1042"/>
      <c r="BD375" s="1042"/>
      <c r="BE375" s="1042"/>
      <c r="BF375" s="1042"/>
      <c r="BG375" s="1042"/>
      <c r="BH375" s="1042"/>
      <c r="BI375" s="1044"/>
    </row>
    <row r="376" spans="1:62" s="652" customFormat="1" ht="19.899999999999999" customHeight="1">
      <c r="A376" s="1026">
        <v>364</v>
      </c>
      <c r="B376" s="285" t="s">
        <v>3469</v>
      </c>
      <c r="C376" s="595" t="s">
        <v>13</v>
      </c>
      <c r="D376" s="528" t="s">
        <v>1473</v>
      </c>
      <c r="E376" s="287" t="s">
        <v>2305</v>
      </c>
      <c r="F376" s="339" t="s">
        <v>3054</v>
      </c>
      <c r="G376" s="289" t="s">
        <v>6659</v>
      </c>
      <c r="H376" s="705" t="s">
        <v>3062</v>
      </c>
      <c r="I376" s="290">
        <v>32018811</v>
      </c>
      <c r="J376" s="291" t="s">
        <v>94</v>
      </c>
      <c r="K376" s="340"/>
      <c r="L376" s="292" t="s">
        <v>95</v>
      </c>
      <c r="M376" s="293"/>
      <c r="N376" s="292" t="s">
        <v>95</v>
      </c>
      <c r="O376" s="292" t="s">
        <v>95</v>
      </c>
      <c r="P376" s="292" t="s">
        <v>95</v>
      </c>
      <c r="Q376" s="358"/>
      <c r="R376" s="295" t="s">
        <v>199</v>
      </c>
      <c r="S376" s="296">
        <v>42656</v>
      </c>
      <c r="T376" s="297">
        <f t="shared" si="172"/>
        <v>36</v>
      </c>
      <c r="U376" s="298">
        <f t="shared" si="173"/>
        <v>148.73779999999999</v>
      </c>
      <c r="V376" s="298">
        <f t="shared" si="174"/>
        <v>4.4389000000000003</v>
      </c>
      <c r="W376" s="299">
        <f t="shared" si="175"/>
        <v>5548.625</v>
      </c>
      <c r="X376" s="300">
        <f t="shared" si="176"/>
        <v>34</v>
      </c>
      <c r="Y376" s="324">
        <v>8</v>
      </c>
      <c r="Z376" s="324">
        <v>1552</v>
      </c>
      <c r="AA376" s="1043">
        <v>8</v>
      </c>
      <c r="AB376" s="304">
        <v>0</v>
      </c>
      <c r="AC376" s="1043">
        <v>8</v>
      </c>
      <c r="AD376" s="1043">
        <v>8</v>
      </c>
      <c r="AE376" s="469">
        <v>8</v>
      </c>
      <c r="AF376" s="1036" t="s">
        <v>5971</v>
      </c>
      <c r="AG376" s="445" t="s">
        <v>4691</v>
      </c>
      <c r="AH376" s="445" t="s">
        <v>4691</v>
      </c>
      <c r="AI376" s="445" t="s">
        <v>4691</v>
      </c>
      <c r="AJ376" s="1037">
        <v>8</v>
      </c>
      <c r="AK376" s="1036" t="s">
        <v>4705</v>
      </c>
      <c r="AL376" s="445" t="s">
        <v>4691</v>
      </c>
      <c r="AM376" s="445" t="s">
        <v>4691</v>
      </c>
      <c r="AN376" s="445" t="s">
        <v>4691</v>
      </c>
      <c r="AO376" s="445" t="s">
        <v>4691</v>
      </c>
      <c r="AP376" s="445" t="s">
        <v>4691</v>
      </c>
      <c r="AQ376" s="445" t="s">
        <v>4691</v>
      </c>
      <c r="AR376" s="445" t="s">
        <v>4691</v>
      </c>
      <c r="AS376" s="445" t="s">
        <v>4691</v>
      </c>
      <c r="AT376" s="445" t="s">
        <v>4691</v>
      </c>
      <c r="AU376" s="445" t="s">
        <v>4691</v>
      </c>
      <c r="AV376" s="307">
        <f t="shared" si="177"/>
        <v>288</v>
      </c>
      <c r="AW376" s="309">
        <f t="shared" si="178"/>
        <v>201.59999999999997</v>
      </c>
      <c r="AX376" s="309">
        <f t="shared" si="179"/>
        <v>120</v>
      </c>
      <c r="AY376" s="309">
        <f t="shared" si="180"/>
        <v>72</v>
      </c>
      <c r="AZ376" s="1042" t="s">
        <v>7864</v>
      </c>
      <c r="BA376" s="1042"/>
      <c r="BB376" s="1042"/>
      <c r="BC376" s="1042"/>
      <c r="BD376" s="1042"/>
      <c r="BE376" s="1042"/>
      <c r="BF376" s="1042"/>
      <c r="BG376" s="1042"/>
      <c r="BH376" s="1042"/>
      <c r="BI376" s="1044"/>
    </row>
    <row r="377" spans="1:62" s="652" customFormat="1" ht="19.899999999999999" customHeight="1">
      <c r="A377" s="1026">
        <v>365</v>
      </c>
      <c r="B377" s="285" t="s">
        <v>5263</v>
      </c>
      <c r="C377" s="484" t="s">
        <v>13</v>
      </c>
      <c r="D377" s="484" t="s">
        <v>2261</v>
      </c>
      <c r="E377" s="527" t="s">
        <v>461</v>
      </c>
      <c r="F377" s="527" t="s">
        <v>5247</v>
      </c>
      <c r="G377" s="289" t="s">
        <v>5259</v>
      </c>
      <c r="H377" s="705" t="s">
        <v>5269</v>
      </c>
      <c r="I377" s="290">
        <v>32015401</v>
      </c>
      <c r="J377" s="362" t="s">
        <v>94</v>
      </c>
      <c r="K377" s="340"/>
      <c r="L377" s="687" t="s">
        <v>95</v>
      </c>
      <c r="M377" s="293"/>
      <c r="N377" s="292" t="s">
        <v>95</v>
      </c>
      <c r="O377" s="687" t="s">
        <v>95</v>
      </c>
      <c r="P377" s="687" t="s">
        <v>95</v>
      </c>
      <c r="Q377" s="706"/>
      <c r="R377" s="295" t="s">
        <v>450</v>
      </c>
      <c r="S377" s="296">
        <v>41601</v>
      </c>
      <c r="T377" s="297">
        <f t="shared" si="172"/>
        <v>73</v>
      </c>
      <c r="U377" s="298">
        <f t="shared" si="173"/>
        <v>73.828330000000008</v>
      </c>
      <c r="V377" s="298">
        <f t="shared" si="174"/>
        <v>2.2336999999999998</v>
      </c>
      <c r="W377" s="299">
        <f t="shared" si="175"/>
        <v>4467.3999999999996</v>
      </c>
      <c r="X377" s="300">
        <f t="shared" si="176"/>
        <v>33</v>
      </c>
      <c r="Y377" s="707">
        <v>5</v>
      </c>
      <c r="Z377" s="707">
        <v>461</v>
      </c>
      <c r="AA377" s="1043">
        <v>5</v>
      </c>
      <c r="AB377" s="304">
        <v>0</v>
      </c>
      <c r="AC377" s="1043">
        <v>5</v>
      </c>
      <c r="AD377" s="1043">
        <v>5</v>
      </c>
      <c r="AE377" s="469">
        <v>5</v>
      </c>
      <c r="AF377" s="1036" t="s">
        <v>7708</v>
      </c>
      <c r="AG377" s="445"/>
      <c r="AH377" s="445"/>
      <c r="AI377" s="445"/>
      <c r="AJ377" s="1037">
        <v>5</v>
      </c>
      <c r="AK377" s="1036" t="s">
        <v>4724</v>
      </c>
      <c r="AL377" s="445"/>
      <c r="AM377" s="445"/>
      <c r="AN377" s="445"/>
      <c r="AO377" s="445"/>
      <c r="AP377" s="445"/>
      <c r="AQ377" s="445"/>
      <c r="AR377" s="445"/>
      <c r="AS377" s="445"/>
      <c r="AT377" s="445"/>
      <c r="AU377" s="445"/>
      <c r="AV377" s="307">
        <f t="shared" si="177"/>
        <v>180</v>
      </c>
      <c r="AW377" s="309">
        <f t="shared" si="178"/>
        <v>126</v>
      </c>
      <c r="AX377" s="309">
        <f t="shared" si="179"/>
        <v>75</v>
      </c>
      <c r="AY377" s="309">
        <f t="shared" si="180"/>
        <v>45</v>
      </c>
      <c r="AZ377" s="1042" t="s">
        <v>7865</v>
      </c>
      <c r="BA377" s="1042"/>
      <c r="BB377" s="1042"/>
      <c r="BC377" s="1042"/>
      <c r="BD377" s="1042"/>
      <c r="BE377" s="1042"/>
      <c r="BF377" s="1042"/>
      <c r="BG377" s="1042"/>
      <c r="BH377" s="1042"/>
      <c r="BI377" s="1044"/>
    </row>
    <row r="378" spans="1:62" s="652" customFormat="1" ht="19.899999999999999" customHeight="1">
      <c r="A378" s="1026">
        <v>366</v>
      </c>
      <c r="B378" s="285" t="s">
        <v>5264</v>
      </c>
      <c r="C378" s="484" t="s">
        <v>13</v>
      </c>
      <c r="D378" s="484" t="s">
        <v>2261</v>
      </c>
      <c r="E378" s="527" t="s">
        <v>2925</v>
      </c>
      <c r="F378" s="527" t="s">
        <v>5248</v>
      </c>
      <c r="G378" s="289" t="s">
        <v>5249</v>
      </c>
      <c r="H378" s="705" t="s">
        <v>5270</v>
      </c>
      <c r="I378" s="290">
        <v>32018411</v>
      </c>
      <c r="J378" s="362" t="s">
        <v>94</v>
      </c>
      <c r="K378" s="340"/>
      <c r="L378" s="687" t="s">
        <v>95</v>
      </c>
      <c r="M378" s="293"/>
      <c r="N378" s="292" t="s">
        <v>95</v>
      </c>
      <c r="O378" s="687" t="s">
        <v>95</v>
      </c>
      <c r="P378" s="687" t="s">
        <v>95</v>
      </c>
      <c r="Q378" s="706"/>
      <c r="R378" s="295" t="s">
        <v>469</v>
      </c>
      <c r="S378" s="296">
        <v>42496</v>
      </c>
      <c r="T378" s="297">
        <f t="shared" si="172"/>
        <v>65</v>
      </c>
      <c r="U378" s="298">
        <f t="shared" si="173"/>
        <v>87.516710000000003</v>
      </c>
      <c r="V378" s="298">
        <f t="shared" si="174"/>
        <v>2.7991000000000001</v>
      </c>
      <c r="W378" s="299">
        <f t="shared" si="175"/>
        <v>3998.7142857142858</v>
      </c>
      <c r="X378" s="300">
        <f t="shared" si="176"/>
        <v>31</v>
      </c>
      <c r="Y378" s="707">
        <v>7</v>
      </c>
      <c r="Z378" s="707">
        <v>903</v>
      </c>
      <c r="AA378" s="1043">
        <v>7</v>
      </c>
      <c r="AB378" s="304">
        <v>0</v>
      </c>
      <c r="AC378" s="1043">
        <v>7</v>
      </c>
      <c r="AD378" s="1043">
        <v>7</v>
      </c>
      <c r="AE378" s="469">
        <v>7</v>
      </c>
      <c r="AF378" s="1036" t="s">
        <v>5989</v>
      </c>
      <c r="AG378" s="445"/>
      <c r="AH378" s="445"/>
      <c r="AI378" s="445"/>
      <c r="AJ378" s="1037">
        <v>7</v>
      </c>
      <c r="AK378" s="1036" t="s">
        <v>4703</v>
      </c>
      <c r="AL378" s="445"/>
      <c r="AM378" s="445"/>
      <c r="AN378" s="445"/>
      <c r="AO378" s="445"/>
      <c r="AP378" s="445"/>
      <c r="AQ378" s="445"/>
      <c r="AR378" s="445"/>
      <c r="AS378" s="445"/>
      <c r="AT378" s="445"/>
      <c r="AU378" s="445"/>
      <c r="AV378" s="307">
        <f t="shared" si="177"/>
        <v>252</v>
      </c>
      <c r="AW378" s="309">
        <f t="shared" si="178"/>
        <v>176.39999999999998</v>
      </c>
      <c r="AX378" s="309">
        <f t="shared" si="179"/>
        <v>105</v>
      </c>
      <c r="AY378" s="309">
        <f t="shared" si="180"/>
        <v>63</v>
      </c>
      <c r="AZ378" s="1042" t="s">
        <v>7866</v>
      </c>
      <c r="BA378" s="1042"/>
      <c r="BB378" s="1042"/>
      <c r="BC378" s="1042"/>
      <c r="BD378" s="1042"/>
      <c r="BE378" s="1042"/>
      <c r="BF378" s="1042"/>
      <c r="BG378" s="1042"/>
      <c r="BH378" s="1042"/>
      <c r="BI378" s="1044"/>
    </row>
    <row r="379" spans="1:62" s="354" customFormat="1" ht="21" customHeight="1">
      <c r="A379" s="1026">
        <v>367</v>
      </c>
      <c r="B379" s="586" t="s">
        <v>5498</v>
      </c>
      <c r="C379" s="587" t="s">
        <v>13</v>
      </c>
      <c r="D379" s="587" t="s">
        <v>2261</v>
      </c>
      <c r="E379" s="708" t="s">
        <v>2924</v>
      </c>
      <c r="F379" s="708" t="s">
        <v>5384</v>
      </c>
      <c r="G379" s="588" t="s">
        <v>5497</v>
      </c>
      <c r="H379" s="709" t="s">
        <v>5390</v>
      </c>
      <c r="I379" s="589">
        <v>32019051</v>
      </c>
      <c r="J379" s="697" t="s">
        <v>5496</v>
      </c>
      <c r="K379" s="696"/>
      <c r="L379" s="698" t="s">
        <v>95</v>
      </c>
      <c r="M379" s="292" t="s">
        <v>95</v>
      </c>
      <c r="N379" s="293"/>
      <c r="O379" s="698" t="s">
        <v>95</v>
      </c>
      <c r="P379" s="698" t="s">
        <v>95</v>
      </c>
      <c r="Q379" s="1015" t="s">
        <v>5913</v>
      </c>
      <c r="R379" s="295" t="s">
        <v>147</v>
      </c>
      <c r="S379" s="296">
        <v>42852</v>
      </c>
      <c r="T379" s="297">
        <f t="shared" si="172"/>
        <v>74</v>
      </c>
      <c r="U379" s="298">
        <f t="shared" si="173"/>
        <v>73.287309999999991</v>
      </c>
      <c r="V379" s="298">
        <f t="shared" si="174"/>
        <v>1.8213999999999999</v>
      </c>
      <c r="W379" s="299">
        <f t="shared" si="175"/>
        <v>1401.0769230769231</v>
      </c>
      <c r="X379" s="300">
        <f t="shared" si="176"/>
        <v>40</v>
      </c>
      <c r="Y379" s="710">
        <v>13</v>
      </c>
      <c r="Z379" s="710">
        <v>335</v>
      </c>
      <c r="AA379" s="1043">
        <v>5</v>
      </c>
      <c r="AB379" s="1043">
        <v>5</v>
      </c>
      <c r="AC379" s="304">
        <v>0</v>
      </c>
      <c r="AD379" s="1043">
        <v>5</v>
      </c>
      <c r="AE379" s="469">
        <v>5</v>
      </c>
      <c r="AF379" s="1036" t="s">
        <v>7708</v>
      </c>
      <c r="AG379" s="445"/>
      <c r="AH379" s="445"/>
      <c r="AI379" s="445"/>
      <c r="AJ379" s="1037">
        <v>13</v>
      </c>
      <c r="AK379" s="1036" t="s">
        <v>5905</v>
      </c>
      <c r="AL379" s="445"/>
      <c r="AM379" s="445"/>
      <c r="AN379" s="445"/>
      <c r="AO379" s="445"/>
      <c r="AP379" s="445"/>
      <c r="AQ379" s="445"/>
      <c r="AR379" s="445">
        <v>8</v>
      </c>
      <c r="AS379" s="445" t="s">
        <v>5978</v>
      </c>
      <c r="AT379" s="445"/>
      <c r="AU379" s="445"/>
      <c r="AV379" s="307">
        <f t="shared" si="177"/>
        <v>180</v>
      </c>
      <c r="AW379" s="309">
        <f t="shared" si="178"/>
        <v>126</v>
      </c>
      <c r="AX379" s="309">
        <f t="shared" si="179"/>
        <v>75</v>
      </c>
      <c r="AY379" s="309">
        <f t="shared" si="180"/>
        <v>45</v>
      </c>
      <c r="AZ379" s="1042" t="s">
        <v>7867</v>
      </c>
      <c r="BA379" s="1042"/>
      <c r="BB379" s="1042"/>
      <c r="BC379" s="1042"/>
      <c r="BD379" s="1042"/>
      <c r="BE379" s="1042"/>
      <c r="BF379" s="1042"/>
      <c r="BG379" s="1042"/>
      <c r="BH379" s="1042"/>
      <c r="BI379" s="1044"/>
    </row>
    <row r="380" spans="1:62" s="652" customFormat="1" ht="19.899999999999999" customHeight="1">
      <c r="A380" s="1026">
        <v>368</v>
      </c>
      <c r="B380" s="285" t="s">
        <v>3476</v>
      </c>
      <c r="C380" s="484" t="s">
        <v>13</v>
      </c>
      <c r="D380" s="484" t="s">
        <v>2261</v>
      </c>
      <c r="E380" s="359" t="s">
        <v>479</v>
      </c>
      <c r="F380" s="329" t="s">
        <v>1292</v>
      </c>
      <c r="G380" s="289" t="s">
        <v>950</v>
      </c>
      <c r="H380" s="530" t="s">
        <v>4216</v>
      </c>
      <c r="I380" s="290">
        <v>32012301</v>
      </c>
      <c r="J380" s="487" t="s">
        <v>94</v>
      </c>
      <c r="K380" s="352"/>
      <c r="L380" s="687" t="s">
        <v>95</v>
      </c>
      <c r="M380" s="292" t="s">
        <v>95</v>
      </c>
      <c r="N380" s="293"/>
      <c r="O380" s="687" t="s">
        <v>95</v>
      </c>
      <c r="P380" s="292" t="s">
        <v>95</v>
      </c>
      <c r="Q380" s="1020" t="s">
        <v>5962</v>
      </c>
      <c r="R380" s="295" t="s">
        <v>147</v>
      </c>
      <c r="S380" s="296">
        <v>40418</v>
      </c>
      <c r="T380" s="297">
        <f t="shared" si="172"/>
        <v>66</v>
      </c>
      <c r="U380" s="298">
        <f t="shared" si="173"/>
        <v>82.7029</v>
      </c>
      <c r="V380" s="298">
        <f t="shared" si="174"/>
        <v>2.6017999999999999</v>
      </c>
      <c r="W380" s="299">
        <f t="shared" si="175"/>
        <v>4336.333333333333</v>
      </c>
      <c r="X380" s="300">
        <f t="shared" si="176"/>
        <v>32</v>
      </c>
      <c r="Y380" s="301">
        <v>6</v>
      </c>
      <c r="Z380" s="648">
        <v>476</v>
      </c>
      <c r="AA380" s="1043">
        <v>6</v>
      </c>
      <c r="AB380" s="1043">
        <v>6</v>
      </c>
      <c r="AC380" s="304">
        <v>0</v>
      </c>
      <c r="AD380" s="1043">
        <v>6</v>
      </c>
      <c r="AE380" s="469">
        <v>6</v>
      </c>
      <c r="AF380" s="1036" t="s">
        <v>5994</v>
      </c>
      <c r="AG380" s="445" t="s">
        <v>4691</v>
      </c>
      <c r="AH380" s="445" t="s">
        <v>4691</v>
      </c>
      <c r="AI380" s="445" t="s">
        <v>4691</v>
      </c>
      <c r="AJ380" s="1037">
        <v>6</v>
      </c>
      <c r="AK380" s="1036" t="s">
        <v>4694</v>
      </c>
      <c r="AL380" s="445" t="s">
        <v>4691</v>
      </c>
      <c r="AM380" s="445" t="s">
        <v>4691</v>
      </c>
      <c r="AN380" s="445" t="s">
        <v>4691</v>
      </c>
      <c r="AO380" s="445" t="s">
        <v>4691</v>
      </c>
      <c r="AP380" s="445" t="s">
        <v>4691</v>
      </c>
      <c r="AQ380" s="445" t="s">
        <v>4691</v>
      </c>
      <c r="AR380" s="445" t="s">
        <v>4691</v>
      </c>
      <c r="AS380" s="445" t="s">
        <v>4691</v>
      </c>
      <c r="AT380" s="445" t="s">
        <v>4691</v>
      </c>
      <c r="AU380" s="445" t="s">
        <v>4691</v>
      </c>
      <c r="AV380" s="307">
        <f t="shared" si="177"/>
        <v>216</v>
      </c>
      <c r="AW380" s="309">
        <f t="shared" si="178"/>
        <v>151.19999999999999</v>
      </c>
      <c r="AX380" s="309">
        <f t="shared" si="179"/>
        <v>90</v>
      </c>
      <c r="AY380" s="309">
        <f t="shared" si="180"/>
        <v>53.999999999999993</v>
      </c>
      <c r="AZ380" s="1042" t="s">
        <v>7868</v>
      </c>
      <c r="BA380" s="1042"/>
      <c r="BB380" s="1042"/>
      <c r="BC380" s="1042"/>
      <c r="BD380" s="1042"/>
      <c r="BE380" s="1042"/>
      <c r="BF380" s="1042"/>
      <c r="BG380" s="1042"/>
      <c r="BH380" s="1042"/>
      <c r="BI380" s="1044"/>
    </row>
    <row r="381" spans="1:62" s="394" customFormat="1" ht="19.5" customHeight="1">
      <c r="A381" s="1026">
        <v>369</v>
      </c>
      <c r="B381" s="566" t="s">
        <v>5844</v>
      </c>
      <c r="C381" s="567" t="s">
        <v>13</v>
      </c>
      <c r="D381" s="567" t="s">
        <v>2261</v>
      </c>
      <c r="E381" s="568" t="s">
        <v>2305</v>
      </c>
      <c r="F381" s="329" t="s">
        <v>1292</v>
      </c>
      <c r="G381" s="570" t="s">
        <v>5845</v>
      </c>
      <c r="H381" s="571" t="s">
        <v>5882</v>
      </c>
      <c r="I381" s="572">
        <v>32019101</v>
      </c>
      <c r="J381" s="573" t="s">
        <v>94</v>
      </c>
      <c r="K381" s="574"/>
      <c r="L381" s="575" t="s">
        <v>5846</v>
      </c>
      <c r="M381" s="292" t="s">
        <v>95</v>
      </c>
      <c r="N381" s="575"/>
      <c r="O381" s="575" t="s">
        <v>5846</v>
      </c>
      <c r="P381" s="576" t="s">
        <v>5846</v>
      </c>
      <c r="Q381" s="577"/>
      <c r="R381" s="295" t="s">
        <v>469</v>
      </c>
      <c r="S381" s="296">
        <v>42926</v>
      </c>
      <c r="T381" s="297">
        <f t="shared" si="172"/>
        <v>84</v>
      </c>
      <c r="U381" s="298">
        <f t="shared" si="173"/>
        <v>56.898380000000003</v>
      </c>
      <c r="V381" s="298">
        <f t="shared" si="174"/>
        <v>1.7347999999999999</v>
      </c>
      <c r="W381" s="299">
        <f t="shared" si="175"/>
        <v>3469.6</v>
      </c>
      <c r="X381" s="300">
        <f t="shared" si="176"/>
        <v>33</v>
      </c>
      <c r="Y381" s="578">
        <v>5</v>
      </c>
      <c r="Z381" s="579">
        <v>351</v>
      </c>
      <c r="AA381" s="1043">
        <v>5</v>
      </c>
      <c r="AB381" s="1043">
        <v>5</v>
      </c>
      <c r="AC381" s="304">
        <v>0</v>
      </c>
      <c r="AD381" s="1043">
        <v>5</v>
      </c>
      <c r="AE381" s="469">
        <v>5</v>
      </c>
      <c r="AF381" s="1036" t="s">
        <v>7570</v>
      </c>
      <c r="AG381" s="445"/>
      <c r="AH381" s="445"/>
      <c r="AI381" s="445"/>
      <c r="AJ381" s="1037">
        <v>5</v>
      </c>
      <c r="AK381" s="1036" t="s">
        <v>4707</v>
      </c>
      <c r="AL381" s="445"/>
      <c r="AM381" s="445"/>
      <c r="AN381" s="445"/>
      <c r="AO381" s="445"/>
      <c r="AP381" s="445"/>
      <c r="AQ381" s="445"/>
      <c r="AR381" s="445"/>
      <c r="AS381" s="445"/>
      <c r="AT381" s="445"/>
      <c r="AU381" s="445"/>
      <c r="AV381" s="307">
        <f t="shared" si="177"/>
        <v>180</v>
      </c>
      <c r="AW381" s="309">
        <f t="shared" si="178"/>
        <v>126</v>
      </c>
      <c r="AX381" s="309">
        <f t="shared" si="179"/>
        <v>75</v>
      </c>
      <c r="AY381" s="309">
        <f t="shared" si="180"/>
        <v>45</v>
      </c>
      <c r="AZ381" s="1042" t="s">
        <v>7869</v>
      </c>
      <c r="BA381" s="1042"/>
      <c r="BB381" s="1042"/>
      <c r="BC381" s="1042"/>
      <c r="BD381" s="1042"/>
      <c r="BE381" s="1042"/>
      <c r="BF381" s="1042"/>
      <c r="BG381" s="1042"/>
      <c r="BH381" s="1042"/>
      <c r="BI381" s="1044"/>
    </row>
    <row r="382" spans="1:62" s="639" customFormat="1" ht="19.5" customHeight="1">
      <c r="A382" s="1026">
        <v>370</v>
      </c>
      <c r="B382" s="627" t="s">
        <v>6013</v>
      </c>
      <c r="C382" s="628" t="s">
        <v>13</v>
      </c>
      <c r="D382" s="628" t="s">
        <v>2261</v>
      </c>
      <c r="E382" s="628" t="s">
        <v>466</v>
      </c>
      <c r="F382" s="329" t="s">
        <v>1292</v>
      </c>
      <c r="G382" s="629" t="s">
        <v>6069</v>
      </c>
      <c r="H382" s="630" t="s">
        <v>6031</v>
      </c>
      <c r="I382" s="631">
        <v>32019121</v>
      </c>
      <c r="J382" s="632" t="s">
        <v>94</v>
      </c>
      <c r="K382" s="633"/>
      <c r="L382" s="634" t="s">
        <v>6014</v>
      </c>
      <c r="M382" s="292" t="s">
        <v>95</v>
      </c>
      <c r="N382" s="634"/>
      <c r="O382" s="634" t="s">
        <v>6014</v>
      </c>
      <c r="P382" s="635" t="s">
        <v>6015</v>
      </c>
      <c r="Q382" s="1021" t="s">
        <v>5913</v>
      </c>
      <c r="R382" s="295" t="s">
        <v>147</v>
      </c>
      <c r="S382" s="296">
        <v>42969</v>
      </c>
      <c r="T382" s="297">
        <f t="shared" si="172"/>
        <v>64</v>
      </c>
      <c r="U382" s="298">
        <f t="shared" si="173"/>
        <v>89.340299999999999</v>
      </c>
      <c r="V382" s="298">
        <f t="shared" si="174"/>
        <v>2.4085999999999999</v>
      </c>
      <c r="W382" s="299">
        <f t="shared" si="175"/>
        <v>2408.6</v>
      </c>
      <c r="X382" s="300">
        <f t="shared" si="176"/>
        <v>37</v>
      </c>
      <c r="Y382" s="637">
        <v>10</v>
      </c>
      <c r="Z382" s="638">
        <v>698</v>
      </c>
      <c r="AA382" s="1043">
        <v>10</v>
      </c>
      <c r="AB382" s="1043">
        <v>10</v>
      </c>
      <c r="AC382" s="304">
        <v>0</v>
      </c>
      <c r="AD382" s="1043">
        <v>10</v>
      </c>
      <c r="AE382" s="469">
        <v>10</v>
      </c>
      <c r="AF382" s="1036" t="s">
        <v>7515</v>
      </c>
      <c r="AG382" s="445"/>
      <c r="AH382" s="445"/>
      <c r="AI382" s="445"/>
      <c r="AJ382" s="1037">
        <v>10</v>
      </c>
      <c r="AK382" s="1036" t="s">
        <v>4695</v>
      </c>
      <c r="AL382" s="445"/>
      <c r="AM382" s="445"/>
      <c r="AN382" s="445"/>
      <c r="AO382" s="445"/>
      <c r="AP382" s="445"/>
      <c r="AQ382" s="445"/>
      <c r="AR382" s="445"/>
      <c r="AS382" s="445"/>
      <c r="AT382" s="445"/>
      <c r="AU382" s="445"/>
      <c r="AV382" s="307">
        <f t="shared" si="177"/>
        <v>360</v>
      </c>
      <c r="AW382" s="309">
        <f t="shared" si="178"/>
        <v>252</v>
      </c>
      <c r="AX382" s="309">
        <f t="shared" si="179"/>
        <v>150</v>
      </c>
      <c r="AY382" s="309">
        <f t="shared" si="180"/>
        <v>90</v>
      </c>
      <c r="AZ382" s="1042" t="s">
        <v>7870</v>
      </c>
      <c r="BA382" s="1042"/>
      <c r="BB382" s="1042"/>
      <c r="BC382" s="1042"/>
      <c r="BD382" s="1042"/>
      <c r="BE382" s="1042"/>
      <c r="BF382" s="1042"/>
      <c r="BG382" s="1042"/>
      <c r="BH382" s="1042"/>
      <c r="BI382" s="1044"/>
    </row>
    <row r="383" spans="1:62" ht="19.899999999999999" customHeight="1">
      <c r="A383" s="1026">
        <v>371</v>
      </c>
      <c r="B383" s="285" t="s">
        <v>3471</v>
      </c>
      <c r="C383" s="286" t="s">
        <v>13</v>
      </c>
      <c r="D383" s="287" t="s">
        <v>1473</v>
      </c>
      <c r="E383" s="287" t="s">
        <v>466</v>
      </c>
      <c r="F383" s="307" t="s">
        <v>467</v>
      </c>
      <c r="G383" s="289" t="s">
        <v>901</v>
      </c>
      <c r="H383" s="311" t="s">
        <v>468</v>
      </c>
      <c r="I383" s="290">
        <v>32010301</v>
      </c>
      <c r="J383" s="632" t="s">
        <v>94</v>
      </c>
      <c r="K383" s="311"/>
      <c r="L383" s="292" t="s">
        <v>95</v>
      </c>
      <c r="M383" s="293"/>
      <c r="N383" s="292" t="s">
        <v>95</v>
      </c>
      <c r="O383" s="711" t="s">
        <v>95</v>
      </c>
      <c r="P383" s="292" t="s">
        <v>95</v>
      </c>
      <c r="Q383" s="358"/>
      <c r="R383" s="295" t="s">
        <v>469</v>
      </c>
      <c r="S383" s="296">
        <v>37956</v>
      </c>
      <c r="T383" s="297">
        <f t="shared" si="172"/>
        <v>46</v>
      </c>
      <c r="U383" s="298">
        <f t="shared" si="173"/>
        <v>130.51169999999999</v>
      </c>
      <c r="V383" s="298">
        <f t="shared" si="174"/>
        <v>4.2061000000000002</v>
      </c>
      <c r="W383" s="299">
        <f t="shared" si="175"/>
        <v>3235.4615384615386</v>
      </c>
      <c r="X383" s="300">
        <f t="shared" si="176"/>
        <v>31</v>
      </c>
      <c r="Y383" s="678">
        <v>13</v>
      </c>
      <c r="Z383" s="315">
        <v>1216</v>
      </c>
      <c r="AA383" s="1043">
        <v>13</v>
      </c>
      <c r="AB383" s="304">
        <v>0</v>
      </c>
      <c r="AC383" s="1043">
        <v>13</v>
      </c>
      <c r="AD383" s="1043">
        <v>13</v>
      </c>
      <c r="AE383" s="469">
        <v>13</v>
      </c>
      <c r="AF383" s="1036" t="s">
        <v>8741</v>
      </c>
      <c r="AG383" s="445" t="s">
        <v>4691</v>
      </c>
      <c r="AH383" s="445" t="s">
        <v>4691</v>
      </c>
      <c r="AI383" s="445" t="s">
        <v>4691</v>
      </c>
      <c r="AJ383" s="1037">
        <v>6</v>
      </c>
      <c r="AK383" s="1036" t="s">
        <v>4786</v>
      </c>
      <c r="AL383" s="445" t="s">
        <v>4691</v>
      </c>
      <c r="AM383" s="445" t="s">
        <v>4691</v>
      </c>
      <c r="AN383" s="445" t="s">
        <v>4691</v>
      </c>
      <c r="AO383" s="445" t="s">
        <v>4691</v>
      </c>
      <c r="AP383" s="445" t="s">
        <v>4691</v>
      </c>
      <c r="AQ383" s="445" t="s">
        <v>4691</v>
      </c>
      <c r="AR383" s="445" t="s">
        <v>4691</v>
      </c>
      <c r="AS383" s="445" t="s">
        <v>4691</v>
      </c>
      <c r="AT383" s="445" t="s">
        <v>4691</v>
      </c>
      <c r="AU383" s="445" t="s">
        <v>4691</v>
      </c>
      <c r="AV383" s="307">
        <f t="shared" si="177"/>
        <v>468</v>
      </c>
      <c r="AW383" s="309">
        <f t="shared" si="178"/>
        <v>327.59999999999997</v>
      </c>
      <c r="AX383" s="309">
        <f t="shared" si="179"/>
        <v>195</v>
      </c>
      <c r="AY383" s="309">
        <f t="shared" si="180"/>
        <v>117</v>
      </c>
      <c r="AZ383" s="1042" t="s">
        <v>7871</v>
      </c>
      <c r="BA383" s="1042" t="s">
        <v>470</v>
      </c>
      <c r="BB383" s="1042" t="s">
        <v>471</v>
      </c>
      <c r="BC383" s="1042" t="s">
        <v>472</v>
      </c>
      <c r="BD383" s="1042" t="s">
        <v>473</v>
      </c>
      <c r="BE383" s="1042" t="s">
        <v>474</v>
      </c>
      <c r="BF383" s="1042" t="s">
        <v>475</v>
      </c>
      <c r="BG383" s="1042"/>
      <c r="BH383" s="1042" t="s">
        <v>476</v>
      </c>
      <c r="BI383" s="1044" t="s">
        <v>477</v>
      </c>
    </row>
    <row r="384" spans="1:62" s="447" customFormat="1" ht="19.5" customHeight="1">
      <c r="A384" s="1026">
        <v>372</v>
      </c>
      <c r="B384" s="435" t="s">
        <v>6608</v>
      </c>
      <c r="C384" s="631" t="s">
        <v>3990</v>
      </c>
      <c r="D384" s="631" t="s">
        <v>2261</v>
      </c>
      <c r="E384" s="631" t="s">
        <v>2306</v>
      </c>
      <c r="F384" s="329" t="s">
        <v>1292</v>
      </c>
      <c r="G384" s="437" t="s">
        <v>6609</v>
      </c>
      <c r="H384" s="438" t="s">
        <v>6618</v>
      </c>
      <c r="I384" s="435">
        <v>32014301</v>
      </c>
      <c r="J384" s="428" t="s">
        <v>94</v>
      </c>
      <c r="K384" s="439"/>
      <c r="L384" s="440" t="s">
        <v>1414</v>
      </c>
      <c r="M384" s="440"/>
      <c r="N384" s="292" t="s">
        <v>95</v>
      </c>
      <c r="O384" s="440" t="s">
        <v>1414</v>
      </c>
      <c r="P384" s="441" t="s">
        <v>1414</v>
      </c>
      <c r="Q384" s="442"/>
      <c r="R384" s="295" t="s">
        <v>199</v>
      </c>
      <c r="S384" s="296">
        <v>41181</v>
      </c>
      <c r="T384" s="297">
        <f t="shared" si="172"/>
        <v>7</v>
      </c>
      <c r="U384" s="298">
        <f t="shared" si="173"/>
        <v>278.41090000000003</v>
      </c>
      <c r="V384" s="298">
        <f t="shared" si="174"/>
        <v>7.8213999999999997</v>
      </c>
      <c r="W384" s="299">
        <f t="shared" si="175"/>
        <v>8690.4444444444453</v>
      </c>
      <c r="X384" s="300">
        <f t="shared" si="176"/>
        <v>36</v>
      </c>
      <c r="Y384" s="443">
        <v>9</v>
      </c>
      <c r="Z384" s="444">
        <v>1565</v>
      </c>
      <c r="AA384" s="1043">
        <v>8</v>
      </c>
      <c r="AB384" s="304">
        <v>0</v>
      </c>
      <c r="AC384" s="1043">
        <v>8</v>
      </c>
      <c r="AD384" s="1043">
        <v>8</v>
      </c>
      <c r="AE384" s="469">
        <v>8</v>
      </c>
      <c r="AF384" s="1036" t="s">
        <v>7810</v>
      </c>
      <c r="AG384" s="445"/>
      <c r="AH384" s="445"/>
      <c r="AI384" s="445"/>
      <c r="AJ384" s="1037">
        <v>8</v>
      </c>
      <c r="AK384" s="1036" t="s">
        <v>6610</v>
      </c>
      <c r="AL384" s="445"/>
      <c r="AM384" s="445"/>
      <c r="AN384" s="445"/>
      <c r="AO384" s="445"/>
      <c r="AP384" s="445"/>
      <c r="AQ384" s="445"/>
      <c r="AR384" s="445"/>
      <c r="AS384" s="445"/>
      <c r="AT384" s="445"/>
      <c r="AU384" s="445"/>
      <c r="AV384" s="307">
        <f t="shared" si="177"/>
        <v>288</v>
      </c>
      <c r="AW384" s="309">
        <f t="shared" si="178"/>
        <v>201.59999999999997</v>
      </c>
      <c r="AX384" s="309">
        <f t="shared" si="179"/>
        <v>120</v>
      </c>
      <c r="AY384" s="309">
        <f t="shared" si="180"/>
        <v>72</v>
      </c>
      <c r="AZ384" s="1042" t="s">
        <v>7872</v>
      </c>
      <c r="BA384" s="1042"/>
      <c r="BB384" s="1042"/>
      <c r="BC384" s="1042"/>
      <c r="BD384" s="1042"/>
      <c r="BE384" s="1042"/>
      <c r="BF384" s="1042"/>
      <c r="BG384" s="1042"/>
      <c r="BH384" s="1042"/>
      <c r="BI384" s="1044"/>
    </row>
    <row r="385" spans="1:61" s="447" customFormat="1" ht="19.5" customHeight="1">
      <c r="A385" s="1026">
        <v>373</v>
      </c>
      <c r="B385" s="435" t="s">
        <v>7092</v>
      </c>
      <c r="C385" s="631" t="s">
        <v>2500</v>
      </c>
      <c r="D385" s="631" t="s">
        <v>2261</v>
      </c>
      <c r="E385" s="631" t="s">
        <v>2926</v>
      </c>
      <c r="F385" s="467" t="s">
        <v>7093</v>
      </c>
      <c r="G385" s="437" t="s">
        <v>7094</v>
      </c>
      <c r="H385" s="438" t="s">
        <v>7192</v>
      </c>
      <c r="I385" s="435">
        <v>32019171</v>
      </c>
      <c r="J385" s="428" t="s">
        <v>94</v>
      </c>
      <c r="K385" s="439"/>
      <c r="L385" s="441" t="s">
        <v>95</v>
      </c>
      <c r="M385" s="440"/>
      <c r="N385" s="440"/>
      <c r="O385" s="441" t="s">
        <v>95</v>
      </c>
      <c r="P385" s="441" t="s">
        <v>7073</v>
      </c>
      <c r="Q385" s="1021" t="s">
        <v>7156</v>
      </c>
      <c r="R385" s="495" t="s">
        <v>390</v>
      </c>
      <c r="S385" s="468">
        <v>43066</v>
      </c>
      <c r="T385" s="297">
        <f t="shared" si="172"/>
        <v>26</v>
      </c>
      <c r="U385" s="298">
        <f t="shared" si="173"/>
        <v>177.55099999999999</v>
      </c>
      <c r="V385" s="298">
        <f t="shared" si="174"/>
        <v>4.8406000000000002</v>
      </c>
      <c r="W385" s="299">
        <f t="shared" si="175"/>
        <v>8067.666666666667</v>
      </c>
      <c r="X385" s="300">
        <f t="shared" si="176"/>
        <v>37</v>
      </c>
      <c r="Y385" s="496">
        <v>6</v>
      </c>
      <c r="Z385" s="497">
        <v>921</v>
      </c>
      <c r="AA385" s="1043">
        <v>6</v>
      </c>
      <c r="AB385" s="304">
        <v>0</v>
      </c>
      <c r="AC385" s="304">
        <v>0</v>
      </c>
      <c r="AD385" s="1043">
        <v>6</v>
      </c>
      <c r="AE385" s="469">
        <v>6</v>
      </c>
      <c r="AF385" s="1036" t="s">
        <v>7521</v>
      </c>
      <c r="AG385" s="445"/>
      <c r="AH385" s="445"/>
      <c r="AI385" s="445"/>
      <c r="AJ385" s="1037">
        <v>6</v>
      </c>
      <c r="AK385" s="1036" t="s">
        <v>4694</v>
      </c>
      <c r="AL385" s="445"/>
      <c r="AM385" s="445"/>
      <c r="AN385" s="445"/>
      <c r="AO385" s="445"/>
      <c r="AP385" s="445"/>
      <c r="AQ385" s="445"/>
      <c r="AR385" s="445"/>
      <c r="AS385" s="445"/>
      <c r="AT385" s="445"/>
      <c r="AU385" s="445"/>
      <c r="AV385" s="307">
        <f t="shared" si="177"/>
        <v>216</v>
      </c>
      <c r="AW385" s="309">
        <f t="shared" si="178"/>
        <v>151.19999999999999</v>
      </c>
      <c r="AX385" s="309">
        <f t="shared" si="179"/>
        <v>90</v>
      </c>
      <c r="AY385" s="309">
        <f t="shared" si="180"/>
        <v>53.999999999999993</v>
      </c>
      <c r="AZ385" s="1042" t="s">
        <v>7873</v>
      </c>
      <c r="BA385" s="1042"/>
      <c r="BB385" s="1042" t="s">
        <v>7095</v>
      </c>
      <c r="BC385" s="1042"/>
      <c r="BD385" s="1042"/>
      <c r="BE385" s="1042"/>
      <c r="BF385" s="1042"/>
      <c r="BG385" s="1042" t="s">
        <v>7096</v>
      </c>
      <c r="BH385" s="1042"/>
      <c r="BI385" s="1044"/>
    </row>
    <row r="386" spans="1:61" s="447" customFormat="1" ht="19.5" customHeight="1">
      <c r="A386" s="1026">
        <v>374</v>
      </c>
      <c r="B386" s="435" t="s">
        <v>7097</v>
      </c>
      <c r="C386" s="631" t="s">
        <v>7098</v>
      </c>
      <c r="D386" s="631" t="s">
        <v>2261</v>
      </c>
      <c r="E386" s="631" t="s">
        <v>2305</v>
      </c>
      <c r="F386" s="467" t="s">
        <v>7099</v>
      </c>
      <c r="G386" s="437" t="s">
        <v>7100</v>
      </c>
      <c r="H386" s="438" t="s">
        <v>7193</v>
      </c>
      <c r="I386" s="435">
        <v>32019201</v>
      </c>
      <c r="J386" s="428" t="s">
        <v>94</v>
      </c>
      <c r="K386" s="439"/>
      <c r="L386" s="441" t="s">
        <v>95</v>
      </c>
      <c r="M386" s="440"/>
      <c r="N386" s="440"/>
      <c r="O386" s="441" t="s">
        <v>95</v>
      </c>
      <c r="P386" s="441" t="s">
        <v>7071</v>
      </c>
      <c r="Q386" s="1021" t="s">
        <v>7157</v>
      </c>
      <c r="R386" s="495" t="s">
        <v>390</v>
      </c>
      <c r="S386" s="468">
        <v>43083</v>
      </c>
      <c r="T386" s="297">
        <f t="shared" si="172"/>
        <v>8</v>
      </c>
      <c r="U386" s="298">
        <f t="shared" si="173"/>
        <v>274.19420000000002</v>
      </c>
      <c r="V386" s="298">
        <f t="shared" si="174"/>
        <v>7.6163999999999996</v>
      </c>
      <c r="W386" s="299">
        <f t="shared" si="175"/>
        <v>6924</v>
      </c>
      <c r="X386" s="300">
        <f t="shared" si="176"/>
        <v>36</v>
      </c>
      <c r="Y386" s="496">
        <v>11</v>
      </c>
      <c r="Z386" s="497">
        <v>1538</v>
      </c>
      <c r="AA386" s="1043">
        <v>11</v>
      </c>
      <c r="AB386" s="304">
        <v>0</v>
      </c>
      <c r="AC386" s="304">
        <v>0</v>
      </c>
      <c r="AD386" s="1043">
        <v>11</v>
      </c>
      <c r="AE386" s="469">
        <v>11</v>
      </c>
      <c r="AF386" s="1036" t="s">
        <v>5988</v>
      </c>
      <c r="AG386" s="445"/>
      <c r="AH386" s="445"/>
      <c r="AI386" s="445"/>
      <c r="AJ386" s="1037">
        <v>11</v>
      </c>
      <c r="AK386" s="1036" t="s">
        <v>4726</v>
      </c>
      <c r="AL386" s="445"/>
      <c r="AM386" s="445"/>
      <c r="AN386" s="445"/>
      <c r="AO386" s="445"/>
      <c r="AP386" s="445"/>
      <c r="AQ386" s="445"/>
      <c r="AR386" s="445"/>
      <c r="AS386" s="445"/>
      <c r="AT386" s="445"/>
      <c r="AU386" s="445"/>
      <c r="AV386" s="307">
        <f t="shared" si="177"/>
        <v>396</v>
      </c>
      <c r="AW386" s="309">
        <f t="shared" si="178"/>
        <v>277.2</v>
      </c>
      <c r="AX386" s="309">
        <f t="shared" si="179"/>
        <v>165</v>
      </c>
      <c r="AY386" s="309">
        <f t="shared" si="180"/>
        <v>99</v>
      </c>
      <c r="AZ386" s="1042" t="s">
        <v>7874</v>
      </c>
      <c r="BA386" s="1042"/>
      <c r="BB386" s="1042" t="s">
        <v>7101</v>
      </c>
      <c r="BC386" s="1042" t="s">
        <v>7102</v>
      </c>
      <c r="BD386" s="1042" t="s">
        <v>102</v>
      </c>
      <c r="BE386" s="1042"/>
      <c r="BF386" s="1042"/>
      <c r="BG386" s="1042"/>
      <c r="BH386" s="1042"/>
      <c r="BI386" s="1044"/>
    </row>
    <row r="387" spans="1:61" s="1009" customFormat="1" ht="19.5" customHeight="1">
      <c r="A387" s="1026">
        <v>375</v>
      </c>
      <c r="B387" s="435" t="s">
        <v>7486</v>
      </c>
      <c r="C387" s="631" t="s">
        <v>13</v>
      </c>
      <c r="D387" s="631" t="s">
        <v>7487</v>
      </c>
      <c r="E387" s="631" t="s">
        <v>7488</v>
      </c>
      <c r="F387" s="467" t="s">
        <v>7489</v>
      </c>
      <c r="G387" s="1001" t="s">
        <v>7490</v>
      </c>
      <c r="H387" s="1002" t="s">
        <v>8707</v>
      </c>
      <c r="I387" s="435">
        <v>32019161</v>
      </c>
      <c r="J387" s="1003" t="s">
        <v>1343</v>
      </c>
      <c r="K387" s="439"/>
      <c r="L387" s="1004" t="s">
        <v>1281</v>
      </c>
      <c r="M387" s="1005"/>
      <c r="N387" s="1005"/>
      <c r="O387" s="1004" t="s">
        <v>1281</v>
      </c>
      <c r="P387" s="1004" t="s">
        <v>1281</v>
      </c>
      <c r="Q387" s="1006"/>
      <c r="R387" s="1007" t="s">
        <v>345</v>
      </c>
      <c r="S387" s="1008" t="s">
        <v>7491</v>
      </c>
      <c r="T387" s="297">
        <f t="shared" si="172"/>
        <v>60</v>
      </c>
      <c r="U387" s="298">
        <f t="shared" si="173"/>
        <v>98.945949999999996</v>
      </c>
      <c r="V387" s="298">
        <f t="shared" si="174"/>
        <v>2.8849999999999998</v>
      </c>
      <c r="W387" s="299">
        <f t="shared" si="175"/>
        <v>3205.5555555555552</v>
      </c>
      <c r="X387" s="300">
        <f t="shared" si="176"/>
        <v>34</v>
      </c>
      <c r="Y387" s="496">
        <v>9</v>
      </c>
      <c r="Z387" s="497">
        <v>1319</v>
      </c>
      <c r="AA387" s="1043">
        <v>9</v>
      </c>
      <c r="AB387" s="304">
        <v>0</v>
      </c>
      <c r="AC387" s="1050">
        <v>0</v>
      </c>
      <c r="AD387" s="1043">
        <v>9</v>
      </c>
      <c r="AE387" s="1051">
        <v>9</v>
      </c>
      <c r="AF387" s="1052" t="s">
        <v>7520</v>
      </c>
      <c r="AG387" s="445"/>
      <c r="AH387" s="445"/>
      <c r="AI387" s="445"/>
      <c r="AJ387" s="1037">
        <v>9</v>
      </c>
      <c r="AK387" s="1052" t="s">
        <v>4710</v>
      </c>
      <c r="AL387" s="445"/>
      <c r="AM387" s="445"/>
      <c r="AN387" s="445"/>
      <c r="AO387" s="445"/>
      <c r="AP387" s="445"/>
      <c r="AQ387" s="445"/>
      <c r="AR387" s="445"/>
      <c r="AS387" s="445"/>
      <c r="AT387" s="445"/>
      <c r="AU387" s="445"/>
      <c r="AV387" s="307">
        <f t="shared" si="177"/>
        <v>324</v>
      </c>
      <c r="AW387" s="309">
        <f t="shared" si="178"/>
        <v>226.79999999999998</v>
      </c>
      <c r="AX387" s="309">
        <f t="shared" si="179"/>
        <v>135</v>
      </c>
      <c r="AY387" s="309">
        <f t="shared" si="180"/>
        <v>81</v>
      </c>
      <c r="AZ387" s="1042" t="s">
        <v>7492</v>
      </c>
      <c r="BA387" s="1042"/>
      <c r="BB387" s="1042"/>
      <c r="BC387" s="1042"/>
      <c r="BD387" s="1042"/>
      <c r="BE387" s="1042"/>
      <c r="BF387" s="1042"/>
      <c r="BG387" s="1042"/>
      <c r="BH387" s="1042"/>
      <c r="BI387" s="1044"/>
    </row>
    <row r="388" spans="1:61" s="652" customFormat="1" ht="19.899999999999999" customHeight="1">
      <c r="A388" s="1026">
        <v>376</v>
      </c>
      <c r="B388" s="285" t="s">
        <v>3470</v>
      </c>
      <c r="C388" s="286" t="s">
        <v>13</v>
      </c>
      <c r="D388" s="287" t="s">
        <v>1473</v>
      </c>
      <c r="E388" s="287" t="s">
        <v>466</v>
      </c>
      <c r="F388" s="339" t="s">
        <v>2180</v>
      </c>
      <c r="G388" s="289" t="s">
        <v>1939</v>
      </c>
      <c r="H388" s="340" t="s">
        <v>3868</v>
      </c>
      <c r="I388" s="290">
        <v>32018111</v>
      </c>
      <c r="J388" s="291"/>
      <c r="K388" s="340"/>
      <c r="L388" s="292" t="s">
        <v>95</v>
      </c>
      <c r="M388" s="293"/>
      <c r="N388" s="292" t="s">
        <v>95</v>
      </c>
      <c r="O388" s="292" t="s">
        <v>95</v>
      </c>
      <c r="P388" s="292" t="s">
        <v>95</v>
      </c>
      <c r="Q388" s="327"/>
      <c r="R388" s="295" t="s">
        <v>450</v>
      </c>
      <c r="S388" s="296">
        <v>42395</v>
      </c>
      <c r="T388" s="297">
        <f t="shared" ref="T388:T391" si="181">VLOOKUP(I388,单月票房,2,0)</f>
        <v>68</v>
      </c>
      <c r="U388" s="298">
        <f t="shared" ref="U388:U391" si="182">VLOOKUP(I388,单月票房,3,0)</f>
        <v>81.529700000000005</v>
      </c>
      <c r="V388" s="298">
        <f t="shared" ref="V388:V391" si="183">VLOOKUP(I388,单月票房,4,0)</f>
        <v>2.6522999999999999</v>
      </c>
      <c r="W388" s="299">
        <f t="shared" ref="W388:W391" si="184">(V388*10000)/Y388</f>
        <v>3789</v>
      </c>
      <c r="X388" s="300">
        <f t="shared" ref="X388:X391" si="185">VLOOKUP(I388,单月票房,5,0)</f>
        <v>31</v>
      </c>
      <c r="Y388" s="324">
        <v>7</v>
      </c>
      <c r="Z388" s="315">
        <v>705</v>
      </c>
      <c r="AA388" s="1043">
        <v>7</v>
      </c>
      <c r="AB388" s="304">
        <v>0</v>
      </c>
      <c r="AC388" s="1043">
        <v>7</v>
      </c>
      <c r="AD388" s="1043">
        <v>7</v>
      </c>
      <c r="AE388" s="469">
        <v>7</v>
      </c>
      <c r="AF388" s="1036" t="s">
        <v>7875</v>
      </c>
      <c r="AG388" s="445" t="s">
        <v>4691</v>
      </c>
      <c r="AH388" s="445" t="s">
        <v>4691</v>
      </c>
      <c r="AI388" s="445" t="s">
        <v>4691</v>
      </c>
      <c r="AJ388" s="1037">
        <v>7</v>
      </c>
      <c r="AK388" s="1036" t="s">
        <v>4785</v>
      </c>
      <c r="AL388" s="445" t="s">
        <v>4691</v>
      </c>
      <c r="AM388" s="445" t="s">
        <v>4691</v>
      </c>
      <c r="AN388" s="445" t="s">
        <v>4691</v>
      </c>
      <c r="AO388" s="445" t="s">
        <v>4691</v>
      </c>
      <c r="AP388" s="445" t="s">
        <v>4691</v>
      </c>
      <c r="AQ388" s="445" t="s">
        <v>4691</v>
      </c>
      <c r="AR388" s="445" t="s">
        <v>4691</v>
      </c>
      <c r="AS388" s="445" t="s">
        <v>4691</v>
      </c>
      <c r="AT388" s="445" t="s">
        <v>4691</v>
      </c>
      <c r="AU388" s="445" t="s">
        <v>4691</v>
      </c>
      <c r="AV388" s="307">
        <f t="shared" si="177"/>
        <v>252</v>
      </c>
      <c r="AW388" s="309">
        <f t="shared" si="178"/>
        <v>176.39999999999998</v>
      </c>
      <c r="AX388" s="309">
        <f t="shared" si="179"/>
        <v>105</v>
      </c>
      <c r="AY388" s="309">
        <f t="shared" si="180"/>
        <v>63</v>
      </c>
      <c r="AZ388" s="1042" t="s">
        <v>7876</v>
      </c>
      <c r="BA388" s="1042"/>
      <c r="BB388" s="1042"/>
      <c r="BC388" s="1042"/>
      <c r="BD388" s="1042"/>
      <c r="BE388" s="1042"/>
      <c r="BF388" s="1042"/>
      <c r="BG388" s="1042"/>
      <c r="BH388" s="1042"/>
      <c r="BI388" s="1044"/>
    </row>
    <row r="389" spans="1:61" s="652" customFormat="1" ht="19.899999999999999" customHeight="1">
      <c r="A389" s="1026">
        <v>377</v>
      </c>
      <c r="B389" s="285" t="s">
        <v>3473</v>
      </c>
      <c r="C389" s="286" t="s">
        <v>13</v>
      </c>
      <c r="D389" s="287" t="s">
        <v>1474</v>
      </c>
      <c r="E389" s="287" t="s">
        <v>2925</v>
      </c>
      <c r="F389" s="287" t="s">
        <v>1484</v>
      </c>
      <c r="G389" s="289" t="s">
        <v>1029</v>
      </c>
      <c r="H389" s="340" t="s">
        <v>1758</v>
      </c>
      <c r="I389" s="290">
        <v>32017111</v>
      </c>
      <c r="J389" s="291"/>
      <c r="K389" s="340"/>
      <c r="L389" s="292" t="s">
        <v>95</v>
      </c>
      <c r="M389" s="292" t="s">
        <v>95</v>
      </c>
      <c r="N389" s="293"/>
      <c r="O389" s="292" t="s">
        <v>95</v>
      </c>
      <c r="P389" s="292" t="s">
        <v>95</v>
      </c>
      <c r="Q389" s="327"/>
      <c r="R389" s="295" t="s">
        <v>469</v>
      </c>
      <c r="S389" s="296">
        <v>42260</v>
      </c>
      <c r="T389" s="297">
        <f t="shared" si="181"/>
        <v>67</v>
      </c>
      <c r="U389" s="298">
        <f t="shared" si="182"/>
        <v>81.726249999999993</v>
      </c>
      <c r="V389" s="298">
        <f t="shared" si="183"/>
        <v>2.6305000000000001</v>
      </c>
      <c r="W389" s="299">
        <f t="shared" si="184"/>
        <v>5261</v>
      </c>
      <c r="X389" s="300">
        <f t="shared" si="185"/>
        <v>31</v>
      </c>
      <c r="Y389" s="324">
        <v>5</v>
      </c>
      <c r="Z389" s="315">
        <v>516</v>
      </c>
      <c r="AA389" s="1043">
        <v>5</v>
      </c>
      <c r="AB389" s="1043">
        <v>5</v>
      </c>
      <c r="AC389" s="304">
        <v>0</v>
      </c>
      <c r="AD389" s="1043">
        <v>5</v>
      </c>
      <c r="AE389" s="469">
        <v>5</v>
      </c>
      <c r="AF389" s="1036" t="s">
        <v>7570</v>
      </c>
      <c r="AG389" s="445" t="s">
        <v>4691</v>
      </c>
      <c r="AH389" s="445" t="s">
        <v>4691</v>
      </c>
      <c r="AI389" s="445" t="s">
        <v>4691</v>
      </c>
      <c r="AJ389" s="1037">
        <v>5</v>
      </c>
      <c r="AK389" s="1036" t="s">
        <v>4707</v>
      </c>
      <c r="AL389" s="445" t="s">
        <v>4691</v>
      </c>
      <c r="AM389" s="445" t="s">
        <v>4691</v>
      </c>
      <c r="AN389" s="445" t="s">
        <v>4691</v>
      </c>
      <c r="AO389" s="445" t="s">
        <v>4691</v>
      </c>
      <c r="AP389" s="445" t="s">
        <v>4691</v>
      </c>
      <c r="AQ389" s="445" t="s">
        <v>4691</v>
      </c>
      <c r="AR389" s="445" t="s">
        <v>4691</v>
      </c>
      <c r="AS389" s="445" t="s">
        <v>4691</v>
      </c>
      <c r="AT389" s="445" t="s">
        <v>4691</v>
      </c>
      <c r="AU389" s="445" t="s">
        <v>4691</v>
      </c>
      <c r="AV389" s="307">
        <f t="shared" si="177"/>
        <v>180</v>
      </c>
      <c r="AW389" s="309">
        <f t="shared" si="178"/>
        <v>126</v>
      </c>
      <c r="AX389" s="309">
        <f t="shared" si="179"/>
        <v>75</v>
      </c>
      <c r="AY389" s="309">
        <f t="shared" si="180"/>
        <v>45</v>
      </c>
      <c r="AZ389" s="1042" t="s">
        <v>7877</v>
      </c>
      <c r="BA389" s="1042"/>
      <c r="BB389" s="1042" t="s">
        <v>1485</v>
      </c>
      <c r="BC389" s="1042"/>
      <c r="BD389" s="1042"/>
      <c r="BE389" s="1042"/>
      <c r="BF389" s="1042"/>
      <c r="BG389" s="1042"/>
      <c r="BH389" s="1042"/>
      <c r="BI389" s="1044"/>
    </row>
    <row r="390" spans="1:61" s="652" customFormat="1" ht="19.899999999999999" customHeight="1">
      <c r="A390" s="1026">
        <v>378</v>
      </c>
      <c r="B390" s="285" t="s">
        <v>3474</v>
      </c>
      <c r="C390" s="286" t="s">
        <v>13</v>
      </c>
      <c r="D390" s="287" t="s">
        <v>2599</v>
      </c>
      <c r="E390" s="287" t="s">
        <v>461</v>
      </c>
      <c r="F390" s="287" t="s">
        <v>2600</v>
      </c>
      <c r="G390" s="289" t="s">
        <v>963</v>
      </c>
      <c r="H390" s="340" t="s">
        <v>2657</v>
      </c>
      <c r="I390" s="290">
        <v>32015811</v>
      </c>
      <c r="J390" s="291"/>
      <c r="K390" s="352"/>
      <c r="L390" s="360"/>
      <c r="M390" s="293"/>
      <c r="N390" s="293"/>
      <c r="O390" s="711" t="s">
        <v>95</v>
      </c>
      <c r="P390" s="292" t="s">
        <v>95</v>
      </c>
      <c r="Q390" s="327"/>
      <c r="R390" s="295" t="s">
        <v>115</v>
      </c>
      <c r="S390" s="296">
        <v>41874</v>
      </c>
      <c r="T390" s="297">
        <f t="shared" si="181"/>
        <v>32</v>
      </c>
      <c r="U390" s="298">
        <f t="shared" si="182"/>
        <v>157.34469999999999</v>
      </c>
      <c r="V390" s="298">
        <f t="shared" si="183"/>
        <v>4.5496999999999996</v>
      </c>
      <c r="W390" s="299">
        <f t="shared" si="184"/>
        <v>7582.8333333333321</v>
      </c>
      <c r="X390" s="300">
        <f t="shared" si="185"/>
        <v>35</v>
      </c>
      <c r="Y390" s="324">
        <v>6</v>
      </c>
      <c r="Z390" s="324">
        <v>954</v>
      </c>
      <c r="AA390" s="1043">
        <v>0</v>
      </c>
      <c r="AB390" s="304">
        <v>0</v>
      </c>
      <c r="AC390" s="304">
        <v>0</v>
      </c>
      <c r="AD390" s="1043">
        <v>5</v>
      </c>
      <c r="AE390" s="469">
        <v>5</v>
      </c>
      <c r="AF390" s="1036" t="s">
        <v>5993</v>
      </c>
      <c r="AG390" s="445" t="s">
        <v>4691</v>
      </c>
      <c r="AH390" s="445" t="s">
        <v>4691</v>
      </c>
      <c r="AI390" s="445" t="s">
        <v>4691</v>
      </c>
      <c r="AJ390" s="1037">
        <v>5</v>
      </c>
      <c r="AK390" s="1036" t="s">
        <v>4707</v>
      </c>
      <c r="AL390" s="445" t="s">
        <v>4691</v>
      </c>
      <c r="AM390" s="445" t="s">
        <v>4691</v>
      </c>
      <c r="AN390" s="445" t="s">
        <v>4691</v>
      </c>
      <c r="AO390" s="445" t="s">
        <v>4691</v>
      </c>
      <c r="AP390" s="445" t="s">
        <v>4691</v>
      </c>
      <c r="AQ390" s="445" t="s">
        <v>4691</v>
      </c>
      <c r="AR390" s="445" t="s">
        <v>4691</v>
      </c>
      <c r="AS390" s="445" t="s">
        <v>4691</v>
      </c>
      <c r="AT390" s="445" t="s">
        <v>4691</v>
      </c>
      <c r="AU390" s="445" t="s">
        <v>4691</v>
      </c>
      <c r="AV390" s="307">
        <f t="shared" si="177"/>
        <v>180</v>
      </c>
      <c r="AW390" s="309">
        <f t="shared" si="178"/>
        <v>126</v>
      </c>
      <c r="AX390" s="309">
        <f t="shared" si="179"/>
        <v>75</v>
      </c>
      <c r="AY390" s="309">
        <f t="shared" si="180"/>
        <v>45</v>
      </c>
      <c r="AZ390" s="1042" t="s">
        <v>7878</v>
      </c>
      <c r="BA390" s="1042"/>
      <c r="BB390" s="1042" t="s">
        <v>2601</v>
      </c>
      <c r="BC390" s="1042" t="s">
        <v>2602</v>
      </c>
      <c r="BD390" s="1042" t="s">
        <v>2603</v>
      </c>
      <c r="BE390" s="1042"/>
      <c r="BF390" s="1042"/>
      <c r="BG390" s="1042" t="s">
        <v>1486</v>
      </c>
      <c r="BH390" s="1042" t="s">
        <v>2604</v>
      </c>
      <c r="BI390" s="1044" t="s">
        <v>1487</v>
      </c>
    </row>
    <row r="391" spans="1:61" s="652" customFormat="1" ht="19.899999999999999" customHeight="1">
      <c r="A391" s="1026">
        <v>379</v>
      </c>
      <c r="B391" s="285" t="s">
        <v>3472</v>
      </c>
      <c r="C391" s="286" t="s">
        <v>13</v>
      </c>
      <c r="D391" s="287" t="s">
        <v>1474</v>
      </c>
      <c r="E391" s="287" t="s">
        <v>478</v>
      </c>
      <c r="F391" s="307" t="s">
        <v>1475</v>
      </c>
      <c r="G391" s="289" t="s">
        <v>889</v>
      </c>
      <c r="H391" s="308" t="s">
        <v>1477</v>
      </c>
      <c r="I391" s="290">
        <v>32010101</v>
      </c>
      <c r="J391" s="524"/>
      <c r="K391" s="308"/>
      <c r="L391" s="307"/>
      <c r="M391" s="293"/>
      <c r="N391" s="293"/>
      <c r="O391" s="307"/>
      <c r="P391" s="292" t="s">
        <v>95</v>
      </c>
      <c r="Q391" s="672"/>
      <c r="R391" s="295" t="s">
        <v>469</v>
      </c>
      <c r="S391" s="296">
        <v>36117</v>
      </c>
      <c r="T391" s="297">
        <f t="shared" si="181"/>
        <v>52</v>
      </c>
      <c r="U391" s="298">
        <f t="shared" si="182"/>
        <v>121.84325</v>
      </c>
      <c r="V391" s="298">
        <f t="shared" si="183"/>
        <v>3.9773999999999998</v>
      </c>
      <c r="W391" s="299">
        <f t="shared" si="184"/>
        <v>3059.5384615384614</v>
      </c>
      <c r="X391" s="300">
        <f t="shared" si="185"/>
        <v>31</v>
      </c>
      <c r="Y391" s="324">
        <v>13</v>
      </c>
      <c r="Z391" s="315">
        <v>1224</v>
      </c>
      <c r="AA391" s="1043">
        <v>0</v>
      </c>
      <c r="AB391" s="304">
        <v>0</v>
      </c>
      <c r="AC391" s="304">
        <v>0</v>
      </c>
      <c r="AD391" s="1043">
        <v>0</v>
      </c>
      <c r="AE391" s="469">
        <v>13</v>
      </c>
      <c r="AF391" s="1036" t="s">
        <v>7679</v>
      </c>
      <c r="AG391" s="445"/>
      <c r="AH391" s="445"/>
      <c r="AI391" s="445"/>
      <c r="AJ391" s="1037">
        <v>1</v>
      </c>
      <c r="AK391" s="1036" t="s">
        <v>4703</v>
      </c>
      <c r="AL391" s="445"/>
      <c r="AM391" s="445" t="s">
        <v>4691</v>
      </c>
      <c r="AN391" s="445"/>
      <c r="AO391" s="445" t="s">
        <v>4691</v>
      </c>
      <c r="AP391" s="445"/>
      <c r="AQ391" s="445" t="s">
        <v>4691</v>
      </c>
      <c r="AR391" s="445"/>
      <c r="AS391" s="445" t="s">
        <v>4691</v>
      </c>
      <c r="AT391" s="445"/>
      <c r="AU391" s="445" t="s">
        <v>4691</v>
      </c>
      <c r="AV391" s="307">
        <f t="shared" si="177"/>
        <v>0</v>
      </c>
      <c r="AW391" s="309">
        <f t="shared" si="178"/>
        <v>0</v>
      </c>
      <c r="AX391" s="309">
        <f t="shared" si="179"/>
        <v>0</v>
      </c>
      <c r="AY391" s="309">
        <f t="shared" si="180"/>
        <v>0</v>
      </c>
      <c r="AZ391" s="1042" t="s">
        <v>7879</v>
      </c>
      <c r="BA391" s="1042" t="s">
        <v>1478</v>
      </c>
      <c r="BB391" s="1042" t="s">
        <v>1479</v>
      </c>
      <c r="BC391" s="1042" t="s">
        <v>1300</v>
      </c>
      <c r="BD391" s="1042" t="s">
        <v>1480</v>
      </c>
      <c r="BE391" s="1042" t="s">
        <v>1481</v>
      </c>
      <c r="BF391" s="1042"/>
      <c r="BG391" s="1042" t="s">
        <v>1482</v>
      </c>
      <c r="BH391" s="1042"/>
      <c r="BI391" s="1044" t="s">
        <v>1483</v>
      </c>
    </row>
    <row r="392" spans="1:61" s="314" customFormat="1" ht="19.899999999999999" customHeight="1">
      <c r="A392" s="1026">
        <v>380</v>
      </c>
      <c r="B392" s="416" t="s">
        <v>6187</v>
      </c>
      <c r="C392" s="417" t="s">
        <v>6188</v>
      </c>
      <c r="D392" s="418" t="s">
        <v>6189</v>
      </c>
      <c r="E392" s="418" t="s">
        <v>6190</v>
      </c>
      <c r="F392" s="329" t="s">
        <v>1292</v>
      </c>
      <c r="G392" s="420" t="s">
        <v>6191</v>
      </c>
      <c r="H392" s="420" t="s">
        <v>7194</v>
      </c>
      <c r="I392" s="422">
        <v>32019031</v>
      </c>
      <c r="J392" s="423"/>
      <c r="K392" s="420"/>
      <c r="L392" s="424"/>
      <c r="M392" s="424"/>
      <c r="N392" s="424"/>
      <c r="O392" s="424"/>
      <c r="P392" s="424" t="s">
        <v>6192</v>
      </c>
      <c r="Q392" s="425"/>
      <c r="R392" s="295" t="s">
        <v>450</v>
      </c>
      <c r="S392" s="296">
        <v>42769</v>
      </c>
      <c r="T392" s="297">
        <f>VLOOKUP(I392,单月票房,2,0)</f>
        <v>58</v>
      </c>
      <c r="U392" s="298">
        <f>VLOOKUP(I392,单月票房,3,0)</f>
        <v>108.64</v>
      </c>
      <c r="V392" s="298">
        <f>VLOOKUP(I392,单月票房,4,0)</f>
        <v>3.2961</v>
      </c>
      <c r="W392" s="299">
        <f>(V392*10000)/Y392</f>
        <v>4708.7142857142853</v>
      </c>
      <c r="X392" s="300">
        <f>VLOOKUP(I392,单月票房,5,0)</f>
        <v>33</v>
      </c>
      <c r="Y392" s="498">
        <v>7</v>
      </c>
      <c r="Z392" s="497">
        <v>556</v>
      </c>
      <c r="AA392" s="1043">
        <v>0</v>
      </c>
      <c r="AB392" s="304">
        <v>0</v>
      </c>
      <c r="AC392" s="304">
        <v>0</v>
      </c>
      <c r="AD392" s="1043">
        <v>0</v>
      </c>
      <c r="AE392" s="469">
        <v>7</v>
      </c>
      <c r="AF392" s="1036" t="s">
        <v>7516</v>
      </c>
      <c r="AG392" s="445"/>
      <c r="AH392" s="445"/>
      <c r="AI392" s="445"/>
      <c r="AJ392" s="1037"/>
      <c r="AK392" s="1036"/>
      <c r="AL392" s="445"/>
      <c r="AM392" s="445"/>
      <c r="AN392" s="445"/>
      <c r="AO392" s="445"/>
      <c r="AP392" s="445"/>
      <c r="AQ392" s="445"/>
      <c r="AR392" s="445"/>
      <c r="AS392" s="445"/>
      <c r="AT392" s="445"/>
      <c r="AU392" s="445"/>
      <c r="AV392" s="307">
        <f t="shared" si="177"/>
        <v>0</v>
      </c>
      <c r="AW392" s="309">
        <f t="shared" si="178"/>
        <v>0</v>
      </c>
      <c r="AX392" s="309">
        <f t="shared" si="179"/>
        <v>0</v>
      </c>
      <c r="AY392" s="309">
        <f t="shared" si="180"/>
        <v>0</v>
      </c>
      <c r="AZ392" s="1042" t="s">
        <v>7880</v>
      </c>
      <c r="BA392" s="1042"/>
      <c r="BB392" s="1042"/>
      <c r="BC392" s="1042"/>
      <c r="BD392" s="1042"/>
      <c r="BE392" s="1042"/>
      <c r="BF392" s="1042"/>
      <c r="BG392" s="1042"/>
      <c r="BH392" s="1042"/>
      <c r="BI392" s="1044"/>
    </row>
    <row r="393" spans="1:61" s="652" customFormat="1" ht="19.899999999999999" customHeight="1">
      <c r="A393" s="1026">
        <v>381</v>
      </c>
      <c r="B393" s="285" t="s">
        <v>3475</v>
      </c>
      <c r="C393" s="286" t="s">
        <v>13</v>
      </c>
      <c r="D393" s="287" t="s">
        <v>1474</v>
      </c>
      <c r="E393" s="287" t="s">
        <v>478</v>
      </c>
      <c r="F393" s="329" t="s">
        <v>1292</v>
      </c>
      <c r="G393" s="289" t="s">
        <v>1230</v>
      </c>
      <c r="H393" s="521" t="s">
        <v>7227</v>
      </c>
      <c r="I393" s="290">
        <v>32014501</v>
      </c>
      <c r="J393" s="524"/>
      <c r="K393" s="493"/>
      <c r="L393" s="307"/>
      <c r="M393" s="293"/>
      <c r="N393" s="293"/>
      <c r="O393" s="307"/>
      <c r="P393" s="292" t="s">
        <v>565</v>
      </c>
      <c r="Q393" s="320"/>
      <c r="R393" s="295" t="s">
        <v>345</v>
      </c>
      <c r="S393" s="296">
        <v>41229</v>
      </c>
      <c r="T393" s="297">
        <f>VLOOKUP(I393,单月票房,2,0)</f>
        <v>85</v>
      </c>
      <c r="U393" s="298">
        <f>VLOOKUP(I393,单月票房,3,0)</f>
        <v>53.101199999999999</v>
      </c>
      <c r="V393" s="298">
        <f>VLOOKUP(I393,单月票房,4,0)</f>
        <v>1.659</v>
      </c>
      <c r="W393" s="299">
        <f>(V393*10000)/Y393</f>
        <v>2765</v>
      </c>
      <c r="X393" s="300">
        <f>VLOOKUP(I393,单月票房,5,0)</f>
        <v>32</v>
      </c>
      <c r="Y393" s="301">
        <v>6</v>
      </c>
      <c r="Z393" s="302">
        <v>345</v>
      </c>
      <c r="AA393" s="1043">
        <v>0</v>
      </c>
      <c r="AB393" s="304">
        <v>0</v>
      </c>
      <c r="AC393" s="304">
        <v>0</v>
      </c>
      <c r="AD393" s="1043">
        <v>0</v>
      </c>
      <c r="AE393" s="469">
        <v>6</v>
      </c>
      <c r="AF393" s="1036" t="s">
        <v>7521</v>
      </c>
      <c r="AG393" s="445" t="s">
        <v>4691</v>
      </c>
      <c r="AH393" s="445" t="s">
        <v>4691</v>
      </c>
      <c r="AI393" s="445" t="s">
        <v>4691</v>
      </c>
      <c r="AJ393" s="1037" t="s">
        <v>4691</v>
      </c>
      <c r="AK393" s="1036" t="s">
        <v>4691</v>
      </c>
      <c r="AL393" s="445" t="s">
        <v>4691</v>
      </c>
      <c r="AM393" s="445" t="s">
        <v>4691</v>
      </c>
      <c r="AN393" s="445" t="s">
        <v>4691</v>
      </c>
      <c r="AO393" s="445" t="s">
        <v>4691</v>
      </c>
      <c r="AP393" s="445" t="s">
        <v>4691</v>
      </c>
      <c r="AQ393" s="445" t="s">
        <v>4691</v>
      </c>
      <c r="AR393" s="445" t="s">
        <v>4691</v>
      </c>
      <c r="AS393" s="445" t="s">
        <v>4691</v>
      </c>
      <c r="AT393" s="445" t="s">
        <v>4691</v>
      </c>
      <c r="AU393" s="445" t="s">
        <v>4691</v>
      </c>
      <c r="AV393" s="307">
        <f>AD393*6*0.5*12</f>
        <v>0</v>
      </c>
      <c r="AW393" s="309">
        <f>AD393*6*0.35*12</f>
        <v>0</v>
      </c>
      <c r="AX393" s="309">
        <f>AD393*6*0.25*10</f>
        <v>0</v>
      </c>
      <c r="AY393" s="309">
        <f>AD393*6*0.15*10</f>
        <v>0</v>
      </c>
      <c r="AZ393" s="1042" t="s">
        <v>7881</v>
      </c>
      <c r="BA393" s="1042"/>
      <c r="BB393" s="1042"/>
      <c r="BC393" s="1042"/>
      <c r="BD393" s="1042"/>
      <c r="BE393" s="1042"/>
      <c r="BF393" s="1042"/>
      <c r="BG393" s="1042"/>
      <c r="BH393" s="1042"/>
      <c r="BI393" s="1044"/>
    </row>
    <row r="394" spans="1:61" s="447" customFormat="1" ht="19.5" customHeight="1">
      <c r="A394" s="1026">
        <v>382</v>
      </c>
      <c r="B394" s="435" t="s">
        <v>7244</v>
      </c>
      <c r="C394" s="631" t="s">
        <v>13</v>
      </c>
      <c r="D394" s="631" t="s">
        <v>2261</v>
      </c>
      <c r="E394" s="631" t="s">
        <v>479</v>
      </c>
      <c r="F394" s="467" t="s">
        <v>7245</v>
      </c>
      <c r="G394" s="437" t="s">
        <v>7246</v>
      </c>
      <c r="H394" s="438" t="s">
        <v>7246</v>
      </c>
      <c r="I394" s="435">
        <v>32019131</v>
      </c>
      <c r="J394" s="428"/>
      <c r="K394" s="439" t="s">
        <v>362</v>
      </c>
      <c r="L394" s="441"/>
      <c r="M394" s="440"/>
      <c r="N394" s="440"/>
      <c r="O394" s="441"/>
      <c r="P394" s="441" t="s">
        <v>1280</v>
      </c>
      <c r="Q394" s="442"/>
      <c r="R394" s="495" t="s">
        <v>115</v>
      </c>
      <c r="S394" s="468">
        <v>42971</v>
      </c>
      <c r="T394" s="297">
        <f t="shared" ref="T394" si="186">VLOOKUP(I394,单月票房,2,0)</f>
        <v>77</v>
      </c>
      <c r="U394" s="298">
        <f t="shared" ref="U394" si="187">VLOOKUP(I394,单月票房,3,0)</f>
        <v>71.261918999999992</v>
      </c>
      <c r="V394" s="298">
        <f t="shared" ref="V394" si="188">VLOOKUP(I394,单月票房,4,0)</f>
        <v>2.0849000000000002</v>
      </c>
      <c r="W394" s="299">
        <f t="shared" ref="W394" si="189">(V394*10000)/Y394</f>
        <v>2978.428571428572</v>
      </c>
      <c r="X394" s="300">
        <f t="shared" ref="X394" si="190">VLOOKUP(I394,单月票房,5,0)</f>
        <v>34</v>
      </c>
      <c r="Y394" s="496">
        <v>7</v>
      </c>
      <c r="Z394" s="497">
        <v>882</v>
      </c>
      <c r="AA394" s="1043">
        <v>0</v>
      </c>
      <c r="AB394" s="304">
        <v>0</v>
      </c>
      <c r="AC394" s="304">
        <v>0</v>
      </c>
      <c r="AD394" s="1043">
        <v>0</v>
      </c>
      <c r="AE394" s="469">
        <v>7</v>
      </c>
      <c r="AF394" s="1036" t="s">
        <v>7270</v>
      </c>
      <c r="AG394" s="445"/>
      <c r="AH394" s="445"/>
      <c r="AI394" s="445"/>
      <c r="AJ394" s="1037">
        <v>7</v>
      </c>
      <c r="AK394" s="1036" t="s">
        <v>4703</v>
      </c>
      <c r="AL394" s="445"/>
      <c r="AM394" s="445"/>
      <c r="AN394" s="445"/>
      <c r="AO394" s="445"/>
      <c r="AP394" s="445"/>
      <c r="AQ394" s="445"/>
      <c r="AR394" s="445"/>
      <c r="AS394" s="445"/>
      <c r="AT394" s="445"/>
      <c r="AU394" s="445"/>
      <c r="AV394" s="307">
        <f t="shared" si="177"/>
        <v>0</v>
      </c>
      <c r="AW394" s="309">
        <f t="shared" si="178"/>
        <v>0</v>
      </c>
      <c r="AX394" s="309">
        <f t="shared" si="179"/>
        <v>0</v>
      </c>
      <c r="AY394" s="309">
        <f t="shared" si="180"/>
        <v>0</v>
      </c>
      <c r="AZ394" s="1042" t="s">
        <v>7882</v>
      </c>
      <c r="BA394" s="1042"/>
      <c r="BB394" s="1042"/>
      <c r="BC394" s="1042"/>
      <c r="BD394" s="1042"/>
      <c r="BE394" s="1042"/>
      <c r="BF394" s="1042"/>
      <c r="BG394" s="1042"/>
      <c r="BH394" s="1042"/>
      <c r="BI394" s="1044"/>
    </row>
    <row r="395" spans="1:61" s="652" customFormat="1" ht="17.45" customHeight="1">
      <c r="A395" s="1026">
        <v>383</v>
      </c>
      <c r="B395" s="448" t="s">
        <v>5790</v>
      </c>
      <c r="C395" s="712" t="s">
        <v>13</v>
      </c>
      <c r="D395" s="712" t="s">
        <v>2261</v>
      </c>
      <c r="E395" s="713" t="s">
        <v>4863</v>
      </c>
      <c r="F395" s="713" t="s">
        <v>5791</v>
      </c>
      <c r="G395" s="714" t="s">
        <v>4864</v>
      </c>
      <c r="H395" s="715" t="s">
        <v>4949</v>
      </c>
      <c r="I395" s="716">
        <v>32016311</v>
      </c>
      <c r="J395" s="717"/>
      <c r="K395" s="718" t="s">
        <v>335</v>
      </c>
      <c r="L395" s="719"/>
      <c r="M395" s="456"/>
      <c r="N395" s="456"/>
      <c r="O395" s="719"/>
      <c r="P395" s="719" t="s">
        <v>95</v>
      </c>
      <c r="Q395" s="720"/>
      <c r="R395" s="295" t="s">
        <v>3842</v>
      </c>
      <c r="S395" s="296">
        <v>42004</v>
      </c>
      <c r="T395" s="297">
        <f t="shared" ref="T395:T397" si="191">VLOOKUP(I395,单月票房,2,0)</f>
        <v>61</v>
      </c>
      <c r="U395" s="298">
        <f t="shared" ref="U395:U397" si="192">VLOOKUP(I395,单月票房,3,0)</f>
        <v>95.095100000000002</v>
      </c>
      <c r="V395" s="298">
        <f t="shared" ref="V395:V397" si="193">VLOOKUP(I395,单月票房,4,0)</f>
        <v>3.2105999999999999</v>
      </c>
      <c r="W395" s="299">
        <f t="shared" ref="W395:W397" si="194">(V395*10000)/Y395</f>
        <v>5351</v>
      </c>
      <c r="X395" s="300">
        <f t="shared" ref="X395:X397" si="195">VLOOKUP(I395,单月票房,5,0)</f>
        <v>30</v>
      </c>
      <c r="Y395" s="721">
        <v>6</v>
      </c>
      <c r="Z395" s="721">
        <v>502</v>
      </c>
      <c r="AA395" s="1043">
        <v>0</v>
      </c>
      <c r="AB395" s="304">
        <v>0</v>
      </c>
      <c r="AC395" s="304">
        <v>0</v>
      </c>
      <c r="AD395" s="1043">
        <v>0</v>
      </c>
      <c r="AE395" s="469">
        <v>6</v>
      </c>
      <c r="AF395" s="1036" t="s">
        <v>5994</v>
      </c>
      <c r="AG395" s="445"/>
      <c r="AH395" s="445"/>
      <c r="AI395" s="445"/>
      <c r="AJ395" s="1037">
        <v>6</v>
      </c>
      <c r="AK395" s="1036" t="s">
        <v>7283</v>
      </c>
      <c r="AL395" s="445"/>
      <c r="AM395" s="445"/>
      <c r="AN395" s="445"/>
      <c r="AO395" s="445"/>
      <c r="AP395" s="445"/>
      <c r="AQ395" s="445"/>
      <c r="AR395" s="445"/>
      <c r="AS395" s="445"/>
      <c r="AT395" s="445"/>
      <c r="AU395" s="445"/>
      <c r="AV395" s="307">
        <f t="shared" si="177"/>
        <v>0</v>
      </c>
      <c r="AW395" s="309">
        <f t="shared" si="178"/>
        <v>0</v>
      </c>
      <c r="AX395" s="309">
        <f t="shared" si="179"/>
        <v>0</v>
      </c>
      <c r="AY395" s="309">
        <f t="shared" si="180"/>
        <v>0</v>
      </c>
      <c r="AZ395" s="1042" t="s">
        <v>7883</v>
      </c>
      <c r="BA395" s="1042"/>
      <c r="BB395" s="1042"/>
      <c r="BC395" s="1042"/>
      <c r="BD395" s="1042"/>
      <c r="BE395" s="1042"/>
      <c r="BF395" s="1042"/>
      <c r="BG395" s="1042"/>
      <c r="BH395" s="1042"/>
      <c r="BI395" s="1044"/>
    </row>
    <row r="396" spans="1:61" s="447" customFormat="1" ht="19.5" customHeight="1">
      <c r="A396" s="1026">
        <v>384</v>
      </c>
      <c r="B396" s="435" t="s">
        <v>6978</v>
      </c>
      <c r="C396" s="631" t="s">
        <v>6979</v>
      </c>
      <c r="D396" s="631" t="s">
        <v>2261</v>
      </c>
      <c r="E396" s="631" t="s">
        <v>461</v>
      </c>
      <c r="F396" s="467" t="s">
        <v>654</v>
      </c>
      <c r="G396" s="437" t="s">
        <v>6980</v>
      </c>
      <c r="H396" s="438" t="s">
        <v>7005</v>
      </c>
      <c r="I396" s="435">
        <v>32019191</v>
      </c>
      <c r="J396" s="428"/>
      <c r="K396" s="439" t="s">
        <v>777</v>
      </c>
      <c r="L396" s="440"/>
      <c r="M396" s="440"/>
      <c r="N396" s="440"/>
      <c r="O396" s="440"/>
      <c r="P396" s="441" t="s">
        <v>6981</v>
      </c>
      <c r="Q396" s="442"/>
      <c r="R396" s="495" t="s">
        <v>6935</v>
      </c>
      <c r="S396" s="468">
        <v>43069</v>
      </c>
      <c r="T396" s="297">
        <f t="shared" si="191"/>
        <v>62</v>
      </c>
      <c r="U396" s="298">
        <f t="shared" si="192"/>
        <v>94.270700000000005</v>
      </c>
      <c r="V396" s="298">
        <f t="shared" si="193"/>
        <v>2.8195999999999999</v>
      </c>
      <c r="W396" s="299">
        <f t="shared" si="194"/>
        <v>3524.5</v>
      </c>
      <c r="X396" s="300">
        <f t="shared" si="195"/>
        <v>33</v>
      </c>
      <c r="Y396" s="496">
        <v>8</v>
      </c>
      <c r="Z396" s="497">
        <v>868</v>
      </c>
      <c r="AA396" s="1043">
        <v>0</v>
      </c>
      <c r="AB396" s="304">
        <v>0</v>
      </c>
      <c r="AC396" s="304">
        <v>0</v>
      </c>
      <c r="AD396" s="1043">
        <v>0</v>
      </c>
      <c r="AE396" s="469">
        <v>8</v>
      </c>
      <c r="AF396" s="1036" t="s">
        <v>5971</v>
      </c>
      <c r="AG396" s="445"/>
      <c r="AH396" s="445"/>
      <c r="AI396" s="445"/>
      <c r="AJ396" s="1037">
        <v>8</v>
      </c>
      <c r="AK396" s="1036" t="s">
        <v>5971</v>
      </c>
      <c r="AL396" s="445"/>
      <c r="AM396" s="445"/>
      <c r="AN396" s="445"/>
      <c r="AO396" s="445"/>
      <c r="AP396" s="445"/>
      <c r="AQ396" s="445"/>
      <c r="AR396" s="445"/>
      <c r="AS396" s="445"/>
      <c r="AT396" s="445"/>
      <c r="AU396" s="445"/>
      <c r="AV396" s="307">
        <f t="shared" si="177"/>
        <v>0</v>
      </c>
      <c r="AW396" s="309">
        <f t="shared" si="178"/>
        <v>0</v>
      </c>
      <c r="AX396" s="309">
        <f t="shared" si="179"/>
        <v>0</v>
      </c>
      <c r="AY396" s="309">
        <f t="shared" si="180"/>
        <v>0</v>
      </c>
      <c r="AZ396" s="1042" t="s">
        <v>7884</v>
      </c>
      <c r="BA396" s="1042"/>
      <c r="BB396" s="1042"/>
      <c r="BC396" s="1042"/>
      <c r="BD396" s="1042"/>
      <c r="BE396" s="1042"/>
      <c r="BF396" s="1042"/>
      <c r="BG396" s="1042"/>
      <c r="BH396" s="1042"/>
      <c r="BI396" s="1044"/>
    </row>
    <row r="397" spans="1:61" s="585" customFormat="1" ht="19.899999999999999" customHeight="1">
      <c r="A397" s="1026">
        <v>385</v>
      </c>
      <c r="B397" s="435" t="s">
        <v>6556</v>
      </c>
      <c r="C397" s="1087" t="s">
        <v>13</v>
      </c>
      <c r="D397" s="423" t="s">
        <v>2261</v>
      </c>
      <c r="E397" s="423" t="s">
        <v>479</v>
      </c>
      <c r="F397" s="329" t="s">
        <v>1292</v>
      </c>
      <c r="G397" s="580" t="s">
        <v>6536</v>
      </c>
      <c r="H397" s="584" t="s">
        <v>6579</v>
      </c>
      <c r="I397" s="435">
        <v>32019111</v>
      </c>
      <c r="J397" s="423"/>
      <c r="K397" s="446" t="s">
        <v>335</v>
      </c>
      <c r="L397" s="440"/>
      <c r="M397" s="440"/>
      <c r="N397" s="440"/>
      <c r="O397" s="440"/>
      <c r="P397" s="440" t="s">
        <v>6537</v>
      </c>
      <c r="Q397" s="581"/>
      <c r="R397" s="295" t="s">
        <v>115</v>
      </c>
      <c r="S397" s="296">
        <v>42945</v>
      </c>
      <c r="T397" s="297">
        <f t="shared" si="191"/>
        <v>76</v>
      </c>
      <c r="U397" s="298">
        <f t="shared" si="192"/>
        <v>71.564499999999995</v>
      </c>
      <c r="V397" s="298">
        <f t="shared" si="193"/>
        <v>2.3328000000000002</v>
      </c>
      <c r="W397" s="299">
        <f t="shared" si="194"/>
        <v>3888.0000000000005</v>
      </c>
      <c r="X397" s="300">
        <f t="shared" si="195"/>
        <v>31</v>
      </c>
      <c r="Y397" s="426">
        <v>6</v>
      </c>
      <c r="Z397" s="582">
        <v>666</v>
      </c>
      <c r="AA397" s="1043">
        <v>0</v>
      </c>
      <c r="AB397" s="304">
        <v>0</v>
      </c>
      <c r="AC397" s="304">
        <v>0</v>
      </c>
      <c r="AD397" s="1043">
        <v>0</v>
      </c>
      <c r="AE397" s="469">
        <v>6</v>
      </c>
      <c r="AF397" s="1036" t="s">
        <v>5994</v>
      </c>
      <c r="AG397" s="445"/>
      <c r="AH397" s="445"/>
      <c r="AI397" s="445"/>
      <c r="AJ397" s="1037"/>
      <c r="AK397" s="1036"/>
      <c r="AL397" s="445"/>
      <c r="AM397" s="445"/>
      <c r="AN397" s="445"/>
      <c r="AO397" s="445"/>
      <c r="AP397" s="445"/>
      <c r="AQ397" s="445"/>
      <c r="AR397" s="445"/>
      <c r="AS397" s="445"/>
      <c r="AT397" s="445"/>
      <c r="AU397" s="445"/>
      <c r="AV397" s="307">
        <f t="shared" si="177"/>
        <v>0</v>
      </c>
      <c r="AW397" s="309">
        <f t="shared" si="178"/>
        <v>0</v>
      </c>
      <c r="AX397" s="309">
        <f t="shared" si="179"/>
        <v>0</v>
      </c>
      <c r="AY397" s="309">
        <f t="shared" si="180"/>
        <v>0</v>
      </c>
      <c r="AZ397" s="1042" t="s">
        <v>7885</v>
      </c>
      <c r="BA397" s="1042"/>
      <c r="BB397" s="1042"/>
      <c r="BC397" s="1042"/>
      <c r="BD397" s="1042"/>
      <c r="BE397" s="1042"/>
      <c r="BF397" s="1042"/>
      <c r="BG397" s="1042"/>
      <c r="BH397" s="1042"/>
      <c r="BI397" s="1044"/>
    </row>
    <row r="398" spans="1:61" ht="19.899999999999999" customHeight="1">
      <c r="A398" s="1029" t="s">
        <v>185</v>
      </c>
      <c r="B398" s="499"/>
      <c r="C398" s="723" t="s">
        <v>13</v>
      </c>
      <c r="D398" s="501" t="s">
        <v>1474</v>
      </c>
      <c r="E398" s="502"/>
      <c r="F398" s="502"/>
      <c r="G398" s="503">
        <f>COUNTA(G372:G397)</f>
        <v>26</v>
      </c>
      <c r="H398" s="503">
        <f>COUNTA(H372:H397)</f>
        <v>26</v>
      </c>
      <c r="I398" s="499"/>
      <c r="J398" s="499"/>
      <c r="K398" s="503"/>
      <c r="L398" s="504">
        <f>COUNTA(L372:L397)</f>
        <v>18</v>
      </c>
      <c r="M398" s="504">
        <f>COUNTA(M372:M397)</f>
        <v>6</v>
      </c>
      <c r="N398" s="504">
        <f>COUNTA(N372:N397)</f>
        <v>7</v>
      </c>
      <c r="O398" s="504">
        <f>COUNTA(O372:O397)</f>
        <v>19</v>
      </c>
      <c r="P398" s="504">
        <f>COUNTA(P372:P397)</f>
        <v>26</v>
      </c>
      <c r="Q398" s="505"/>
      <c r="R398" s="505"/>
      <c r="S398" s="506"/>
      <c r="T398" s="507"/>
      <c r="U398" s="508">
        <f>SUM(U372:U397)</f>
        <v>3230.7536990000003</v>
      </c>
      <c r="V398" s="508">
        <f>SUM(V372:V397)</f>
        <v>94.2697</v>
      </c>
      <c r="W398" s="509">
        <f>V398*10000/Y398</f>
        <v>4643.8275862068967</v>
      </c>
      <c r="X398" s="510">
        <f>U398/V398</f>
        <v>34.271390478594931</v>
      </c>
      <c r="Y398" s="511">
        <f t="shared" ref="Y398:AE398" si="196">SUM(Y372:Y397)</f>
        <v>203</v>
      </c>
      <c r="Z398" s="511">
        <f t="shared" si="196"/>
        <v>22751</v>
      </c>
      <c r="AA398" s="500">
        <f t="shared" si="196"/>
        <v>135</v>
      </c>
      <c r="AB398" s="500">
        <f t="shared" si="196"/>
        <v>38</v>
      </c>
      <c r="AC398" s="500">
        <f t="shared" si="196"/>
        <v>55</v>
      </c>
      <c r="AD398" s="500">
        <f t="shared" si="196"/>
        <v>140</v>
      </c>
      <c r="AE398" s="500">
        <f t="shared" si="196"/>
        <v>193</v>
      </c>
      <c r="AF398" s="512"/>
      <c r="AG398" s="512">
        <f>SUM(AG372:AG397)</f>
        <v>0</v>
      </c>
      <c r="AH398" s="512"/>
      <c r="AI398" s="512">
        <f>SUM(AI372:AI397)</f>
        <v>0</v>
      </c>
      <c r="AJ398" s="512">
        <f>SUM(AJ372:AJ397)</f>
        <v>163</v>
      </c>
      <c r="AK398" s="513"/>
      <c r="AL398" s="512">
        <f>SUM(AL372:AL397)</f>
        <v>0</v>
      </c>
      <c r="AM398" s="512"/>
      <c r="AN398" s="512">
        <f>SUM(AN372:AN397)</f>
        <v>0</v>
      </c>
      <c r="AO398" s="512"/>
      <c r="AP398" s="512">
        <f>SUM(AP372:AP397)</f>
        <v>1</v>
      </c>
      <c r="AQ398" s="512"/>
      <c r="AR398" s="512">
        <f>SUM(AR372:AR397)</f>
        <v>9</v>
      </c>
      <c r="AS398" s="512"/>
      <c r="AT398" s="512">
        <f>SUM(AT372:AT397)</f>
        <v>0</v>
      </c>
      <c r="AU398" s="512"/>
      <c r="AV398" s="512">
        <f>SUM(AV372:AV397)</f>
        <v>5040</v>
      </c>
      <c r="AW398" s="512">
        <f>SUM(AW372:AW397)</f>
        <v>3528</v>
      </c>
      <c r="AX398" s="512">
        <f>SUM(AX372:AX397)</f>
        <v>2100</v>
      </c>
      <c r="AY398" s="512">
        <f>SUM(AY372:AY397)</f>
        <v>1260</v>
      </c>
      <c r="AZ398" s="816"/>
      <c r="BA398" s="817"/>
      <c r="BB398" s="817"/>
      <c r="BC398" s="818"/>
      <c r="BD398" s="818"/>
      <c r="BE398" s="818"/>
      <c r="BF398" s="819"/>
      <c r="BG398" s="819"/>
      <c r="BH398" s="819"/>
      <c r="BI398" s="820"/>
    </row>
    <row r="399" spans="1:61" ht="19.899999999999999" customHeight="1">
      <c r="A399" s="1026">
        <v>386</v>
      </c>
      <c r="B399" s="285" t="s">
        <v>3477</v>
      </c>
      <c r="C399" s="286" t="s">
        <v>13</v>
      </c>
      <c r="D399" s="287" t="s">
        <v>1488</v>
      </c>
      <c r="E399" s="287" t="s">
        <v>2312</v>
      </c>
      <c r="F399" s="287" t="s">
        <v>1489</v>
      </c>
      <c r="G399" s="289" t="s">
        <v>956</v>
      </c>
      <c r="H399" s="340" t="s">
        <v>1490</v>
      </c>
      <c r="I399" s="290">
        <v>32027211</v>
      </c>
      <c r="J399" s="291" t="s">
        <v>94</v>
      </c>
      <c r="K399" s="340"/>
      <c r="L399" s="292" t="s">
        <v>95</v>
      </c>
      <c r="M399" s="293"/>
      <c r="N399" s="292" t="s">
        <v>95</v>
      </c>
      <c r="O399" s="292" t="s">
        <v>95</v>
      </c>
      <c r="P399" s="292" t="s">
        <v>95</v>
      </c>
      <c r="Q399" s="327"/>
      <c r="R399" s="295" t="s">
        <v>368</v>
      </c>
      <c r="S399" s="296">
        <v>41869</v>
      </c>
      <c r="T399" s="297">
        <f t="shared" ref="T399:T414" si="197">VLOOKUP(I399,单月票房,2,0)</f>
        <v>8</v>
      </c>
      <c r="U399" s="298">
        <f t="shared" ref="U399:U414" si="198">VLOOKUP(I399,单月票房,3,0)</f>
        <v>251.48580000000001</v>
      </c>
      <c r="V399" s="298">
        <f t="shared" ref="V399:V414" si="199">VLOOKUP(I399,单月票房,4,0)</f>
        <v>6.8651999999999997</v>
      </c>
      <c r="W399" s="299">
        <f t="shared" ref="W399:W414" si="200">(V399*10000)/Y399</f>
        <v>8581.5</v>
      </c>
      <c r="X399" s="300">
        <f t="shared" ref="X399:X414" si="201">VLOOKUP(I399,单月票房,5,0)</f>
        <v>37</v>
      </c>
      <c r="Y399" s="681">
        <v>8</v>
      </c>
      <c r="Z399" s="302">
        <v>1165</v>
      </c>
      <c r="AA399" s="1043">
        <v>8</v>
      </c>
      <c r="AB399" s="304">
        <v>0</v>
      </c>
      <c r="AC399" s="1043">
        <v>8</v>
      </c>
      <c r="AD399" s="1043">
        <v>8</v>
      </c>
      <c r="AE399" s="469">
        <v>8</v>
      </c>
      <c r="AF399" s="1036" t="s">
        <v>5971</v>
      </c>
      <c r="AG399" s="445" t="s">
        <v>4691</v>
      </c>
      <c r="AH399" s="445" t="s">
        <v>4691</v>
      </c>
      <c r="AI399" s="445" t="s">
        <v>4691</v>
      </c>
      <c r="AJ399" s="1037">
        <v>8</v>
      </c>
      <c r="AK399" s="1036" t="s">
        <v>4705</v>
      </c>
      <c r="AL399" s="445" t="s">
        <v>4691</v>
      </c>
      <c r="AM399" s="445" t="s">
        <v>4691</v>
      </c>
      <c r="AN399" s="445" t="s">
        <v>4691</v>
      </c>
      <c r="AO399" s="445" t="s">
        <v>4691</v>
      </c>
      <c r="AP399" s="445" t="s">
        <v>4691</v>
      </c>
      <c r="AQ399" s="445" t="s">
        <v>4691</v>
      </c>
      <c r="AR399" s="445" t="s">
        <v>4691</v>
      </c>
      <c r="AS399" s="445" t="s">
        <v>4691</v>
      </c>
      <c r="AT399" s="445" t="s">
        <v>4691</v>
      </c>
      <c r="AU399" s="445" t="s">
        <v>4691</v>
      </c>
      <c r="AV399" s="307">
        <f t="shared" ref="AV399:AV414" si="202">AD399*6*0.5*12</f>
        <v>288</v>
      </c>
      <c r="AW399" s="309">
        <f t="shared" ref="AW399:AW414" si="203">AD399*6*0.35*12</f>
        <v>201.59999999999997</v>
      </c>
      <c r="AX399" s="309">
        <f t="shared" ref="AX399:AX414" si="204">AD399*6*0.25*10</f>
        <v>120</v>
      </c>
      <c r="AY399" s="309">
        <f t="shared" ref="AY399:AY414" si="205">AD399*6*0.15*10</f>
        <v>72</v>
      </c>
      <c r="AZ399" s="1042" t="s">
        <v>7886</v>
      </c>
      <c r="BA399" s="1042"/>
      <c r="BB399" s="1042" t="s">
        <v>1491</v>
      </c>
      <c r="BC399" s="1042"/>
      <c r="BD399" s="1042"/>
      <c r="BE399" s="1042"/>
      <c r="BF399" s="1042"/>
      <c r="BG399" s="1042"/>
      <c r="BH399" s="1042"/>
      <c r="BI399" s="1044"/>
    </row>
    <row r="400" spans="1:61" ht="19.899999999999999" customHeight="1">
      <c r="A400" s="1026">
        <v>387</v>
      </c>
      <c r="B400" s="285" t="s">
        <v>3478</v>
      </c>
      <c r="C400" s="286" t="s">
        <v>13</v>
      </c>
      <c r="D400" s="287" t="s">
        <v>1488</v>
      </c>
      <c r="E400" s="287" t="s">
        <v>2312</v>
      </c>
      <c r="F400" s="360" t="s">
        <v>2181</v>
      </c>
      <c r="G400" s="289" t="s">
        <v>2084</v>
      </c>
      <c r="H400" s="289" t="s">
        <v>2084</v>
      </c>
      <c r="I400" s="290">
        <v>32029161</v>
      </c>
      <c r="J400" s="291" t="s">
        <v>94</v>
      </c>
      <c r="K400" s="340"/>
      <c r="L400" s="292" t="s">
        <v>95</v>
      </c>
      <c r="M400" s="292" t="s">
        <v>95</v>
      </c>
      <c r="N400" s="293"/>
      <c r="O400" s="292" t="s">
        <v>95</v>
      </c>
      <c r="P400" s="292" t="s">
        <v>95</v>
      </c>
      <c r="Q400" s="327"/>
      <c r="R400" s="295" t="s">
        <v>368</v>
      </c>
      <c r="S400" s="296">
        <v>42406</v>
      </c>
      <c r="T400" s="297">
        <f t="shared" si="197"/>
        <v>13</v>
      </c>
      <c r="U400" s="298">
        <f t="shared" si="198"/>
        <v>229.8862</v>
      </c>
      <c r="V400" s="298">
        <f t="shared" si="199"/>
        <v>5.4976000000000003</v>
      </c>
      <c r="W400" s="299">
        <f t="shared" si="200"/>
        <v>7853.7142857142853</v>
      </c>
      <c r="X400" s="300">
        <f t="shared" si="201"/>
        <v>42</v>
      </c>
      <c r="Y400" s="301">
        <v>7</v>
      </c>
      <c r="Z400" s="302">
        <v>1024</v>
      </c>
      <c r="AA400" s="1043">
        <v>7</v>
      </c>
      <c r="AB400" s="1043">
        <v>7</v>
      </c>
      <c r="AC400" s="304">
        <v>0</v>
      </c>
      <c r="AD400" s="1043">
        <v>7</v>
      </c>
      <c r="AE400" s="469">
        <v>7</v>
      </c>
      <c r="AF400" s="1036" t="s">
        <v>7516</v>
      </c>
      <c r="AG400" s="445" t="s">
        <v>4691</v>
      </c>
      <c r="AH400" s="445" t="s">
        <v>4691</v>
      </c>
      <c r="AI400" s="445" t="s">
        <v>4691</v>
      </c>
      <c r="AJ400" s="1037">
        <v>7</v>
      </c>
      <c r="AK400" s="1036" t="s">
        <v>4703</v>
      </c>
      <c r="AL400" s="445" t="s">
        <v>4691</v>
      </c>
      <c r="AM400" s="445" t="s">
        <v>4691</v>
      </c>
      <c r="AN400" s="445" t="s">
        <v>4691</v>
      </c>
      <c r="AO400" s="445" t="s">
        <v>4691</v>
      </c>
      <c r="AP400" s="445" t="s">
        <v>4691</v>
      </c>
      <c r="AQ400" s="445" t="s">
        <v>4691</v>
      </c>
      <c r="AR400" s="445" t="s">
        <v>4691</v>
      </c>
      <c r="AS400" s="445" t="s">
        <v>4691</v>
      </c>
      <c r="AT400" s="445" t="s">
        <v>4691</v>
      </c>
      <c r="AU400" s="445" t="s">
        <v>4691</v>
      </c>
      <c r="AV400" s="307">
        <f t="shared" si="202"/>
        <v>252</v>
      </c>
      <c r="AW400" s="309">
        <f t="shared" si="203"/>
        <v>176.39999999999998</v>
      </c>
      <c r="AX400" s="309">
        <f t="shared" si="204"/>
        <v>105</v>
      </c>
      <c r="AY400" s="309">
        <f t="shared" si="205"/>
        <v>63</v>
      </c>
      <c r="AZ400" s="1042" t="s">
        <v>7887</v>
      </c>
      <c r="BA400" s="1042"/>
      <c r="BB400" s="1042"/>
      <c r="BC400" s="1042"/>
      <c r="BD400" s="1042"/>
      <c r="BE400" s="1042"/>
      <c r="BF400" s="1042"/>
      <c r="BG400" s="1042"/>
      <c r="BH400" s="1042"/>
      <c r="BI400" s="1044"/>
    </row>
    <row r="401" spans="1:61" s="652" customFormat="1" ht="19.899999999999999" customHeight="1">
      <c r="A401" s="1026">
        <v>388</v>
      </c>
      <c r="B401" s="285" t="s">
        <v>3993</v>
      </c>
      <c r="C401" s="365" t="s">
        <v>3990</v>
      </c>
      <c r="D401" s="365" t="s">
        <v>3991</v>
      </c>
      <c r="E401" s="366" t="s">
        <v>3992</v>
      </c>
      <c r="F401" s="329" t="s">
        <v>1292</v>
      </c>
      <c r="G401" s="289" t="s">
        <v>922</v>
      </c>
      <c r="H401" s="367" t="s">
        <v>922</v>
      </c>
      <c r="I401" s="290">
        <v>32020602</v>
      </c>
      <c r="J401" s="487" t="s">
        <v>94</v>
      </c>
      <c r="K401" s="340"/>
      <c r="L401" s="292" t="s">
        <v>95</v>
      </c>
      <c r="M401" s="292" t="s">
        <v>95</v>
      </c>
      <c r="N401" s="293"/>
      <c r="O401" s="292" t="s">
        <v>95</v>
      </c>
      <c r="P401" s="292" t="s">
        <v>95</v>
      </c>
      <c r="Q401" s="327"/>
      <c r="R401" s="295" t="s">
        <v>345</v>
      </c>
      <c r="S401" s="296">
        <v>367</v>
      </c>
      <c r="T401" s="297">
        <f t="shared" si="197"/>
        <v>9</v>
      </c>
      <c r="U401" s="298">
        <f t="shared" si="198"/>
        <v>250.298</v>
      </c>
      <c r="V401" s="298">
        <f t="shared" si="199"/>
        <v>5.9527000000000001</v>
      </c>
      <c r="W401" s="299">
        <f t="shared" si="200"/>
        <v>7440.875</v>
      </c>
      <c r="X401" s="300">
        <f t="shared" si="201"/>
        <v>42</v>
      </c>
      <c r="Y401" s="681">
        <v>8</v>
      </c>
      <c r="Z401" s="681">
        <v>1277</v>
      </c>
      <c r="AA401" s="1043">
        <v>8</v>
      </c>
      <c r="AB401" s="1043">
        <v>8</v>
      </c>
      <c r="AC401" s="304">
        <v>0</v>
      </c>
      <c r="AD401" s="1043">
        <v>8</v>
      </c>
      <c r="AE401" s="469">
        <v>8</v>
      </c>
      <c r="AF401" s="1036" t="s">
        <v>5971</v>
      </c>
      <c r="AG401" s="445"/>
      <c r="AH401" s="445"/>
      <c r="AI401" s="445"/>
      <c r="AJ401" s="1037">
        <v>8</v>
      </c>
      <c r="AK401" s="1036" t="s">
        <v>4705</v>
      </c>
      <c r="AL401" s="445"/>
      <c r="AM401" s="445" t="s">
        <v>4691</v>
      </c>
      <c r="AN401" s="445"/>
      <c r="AO401" s="445" t="s">
        <v>4691</v>
      </c>
      <c r="AP401" s="445"/>
      <c r="AQ401" s="445" t="s">
        <v>4691</v>
      </c>
      <c r="AR401" s="445" t="s">
        <v>4691</v>
      </c>
      <c r="AS401" s="445" t="s">
        <v>4691</v>
      </c>
      <c r="AT401" s="445"/>
      <c r="AU401" s="445" t="s">
        <v>4691</v>
      </c>
      <c r="AV401" s="307">
        <f t="shared" si="202"/>
        <v>288</v>
      </c>
      <c r="AW401" s="309">
        <f t="shared" si="203"/>
        <v>201.59999999999997</v>
      </c>
      <c r="AX401" s="309">
        <f t="shared" si="204"/>
        <v>120</v>
      </c>
      <c r="AY401" s="309">
        <f t="shared" si="205"/>
        <v>72</v>
      </c>
      <c r="AZ401" s="1042" t="s">
        <v>7888</v>
      </c>
      <c r="BA401" s="1042"/>
      <c r="BB401" s="1042"/>
      <c r="BC401" s="1042"/>
      <c r="BD401" s="1042"/>
      <c r="BE401" s="1042"/>
      <c r="BF401" s="1042"/>
      <c r="BG401" s="1042"/>
      <c r="BH401" s="1042"/>
      <c r="BI401" s="1044"/>
    </row>
    <row r="402" spans="1:61" s="652" customFormat="1" ht="19.899999999999999" customHeight="1">
      <c r="A402" s="1026">
        <v>389</v>
      </c>
      <c r="B402" s="285" t="s">
        <v>3997</v>
      </c>
      <c r="C402" s="677" t="s">
        <v>3994</v>
      </c>
      <c r="D402" s="677" t="s">
        <v>3995</v>
      </c>
      <c r="E402" s="677" t="s">
        <v>2312</v>
      </c>
      <c r="F402" s="677" t="s">
        <v>3996</v>
      </c>
      <c r="G402" s="289" t="s">
        <v>1938</v>
      </c>
      <c r="H402" s="367" t="s">
        <v>4217</v>
      </c>
      <c r="I402" s="290">
        <v>32029121</v>
      </c>
      <c r="J402" s="362" t="s">
        <v>94</v>
      </c>
      <c r="K402" s="340"/>
      <c r="L402" s="292" t="s">
        <v>95</v>
      </c>
      <c r="M402" s="293"/>
      <c r="N402" s="292" t="s">
        <v>95</v>
      </c>
      <c r="O402" s="292" t="s">
        <v>95</v>
      </c>
      <c r="P402" s="292" t="s">
        <v>95</v>
      </c>
      <c r="Q402" s="327"/>
      <c r="R402" s="295" t="s">
        <v>147</v>
      </c>
      <c r="S402" s="296">
        <v>42386</v>
      </c>
      <c r="T402" s="297">
        <f t="shared" si="197"/>
        <v>50</v>
      </c>
      <c r="U402" s="298">
        <f t="shared" si="198"/>
        <v>117.20359999999999</v>
      </c>
      <c r="V402" s="298">
        <f t="shared" si="199"/>
        <v>3.3746</v>
      </c>
      <c r="W402" s="299">
        <f t="shared" si="200"/>
        <v>5624.333333333333</v>
      </c>
      <c r="X402" s="300">
        <f t="shared" si="201"/>
        <v>35</v>
      </c>
      <c r="Y402" s="681">
        <v>6</v>
      </c>
      <c r="Z402" s="681">
        <v>887</v>
      </c>
      <c r="AA402" s="1043">
        <v>6</v>
      </c>
      <c r="AB402" s="304">
        <v>0</v>
      </c>
      <c r="AC402" s="1043">
        <v>6</v>
      </c>
      <c r="AD402" s="1043">
        <v>6</v>
      </c>
      <c r="AE402" s="469">
        <v>6</v>
      </c>
      <c r="AF402" s="1036" t="s">
        <v>5994</v>
      </c>
      <c r="AG402" s="445" t="s">
        <v>4691</v>
      </c>
      <c r="AH402" s="445" t="s">
        <v>4691</v>
      </c>
      <c r="AI402" s="445" t="s">
        <v>4691</v>
      </c>
      <c r="AJ402" s="1037">
        <v>6</v>
      </c>
      <c r="AK402" s="1036" t="s">
        <v>4694</v>
      </c>
      <c r="AL402" s="445" t="s">
        <v>4691</v>
      </c>
      <c r="AM402" s="445" t="s">
        <v>4691</v>
      </c>
      <c r="AN402" s="445" t="s">
        <v>4691</v>
      </c>
      <c r="AO402" s="445" t="s">
        <v>4691</v>
      </c>
      <c r="AP402" s="445" t="s">
        <v>4691</v>
      </c>
      <c r="AQ402" s="445" t="s">
        <v>4691</v>
      </c>
      <c r="AR402" s="445" t="s">
        <v>4691</v>
      </c>
      <c r="AS402" s="445" t="s">
        <v>4691</v>
      </c>
      <c r="AT402" s="445" t="s">
        <v>4691</v>
      </c>
      <c r="AU402" s="445" t="s">
        <v>4691</v>
      </c>
      <c r="AV402" s="307">
        <f t="shared" si="202"/>
        <v>216</v>
      </c>
      <c r="AW402" s="309">
        <f t="shared" si="203"/>
        <v>151.19999999999999</v>
      </c>
      <c r="AX402" s="309">
        <f t="shared" si="204"/>
        <v>90</v>
      </c>
      <c r="AY402" s="309">
        <f t="shared" si="205"/>
        <v>53.999999999999993</v>
      </c>
      <c r="AZ402" s="1042" t="s">
        <v>7889</v>
      </c>
      <c r="BA402" s="1042"/>
      <c r="BB402" s="1042"/>
      <c r="BC402" s="1042"/>
      <c r="BD402" s="1042"/>
      <c r="BE402" s="1042"/>
      <c r="BF402" s="1042"/>
      <c r="BG402" s="1042"/>
      <c r="BH402" s="1042"/>
      <c r="BI402" s="1044"/>
    </row>
    <row r="403" spans="1:61" s="652" customFormat="1" ht="19.899999999999999" customHeight="1">
      <c r="A403" s="1026">
        <v>390</v>
      </c>
      <c r="B403" s="285" t="s">
        <v>3998</v>
      </c>
      <c r="C403" s="365" t="s">
        <v>2500</v>
      </c>
      <c r="D403" s="365" t="s">
        <v>1488</v>
      </c>
      <c r="E403" s="366" t="s">
        <v>2313</v>
      </c>
      <c r="F403" s="329" t="s">
        <v>1292</v>
      </c>
      <c r="G403" s="289" t="s">
        <v>1041</v>
      </c>
      <c r="H403" s="367" t="s">
        <v>1041</v>
      </c>
      <c r="I403" s="290">
        <v>32021302</v>
      </c>
      <c r="J403" s="487" t="s">
        <v>94</v>
      </c>
      <c r="K403" s="340"/>
      <c r="L403" s="292" t="s">
        <v>565</v>
      </c>
      <c r="M403" s="293"/>
      <c r="N403" s="292" t="s">
        <v>95</v>
      </c>
      <c r="O403" s="292" t="s">
        <v>3999</v>
      </c>
      <c r="P403" s="292" t="s">
        <v>4000</v>
      </c>
      <c r="Q403" s="327" t="s">
        <v>7369</v>
      </c>
      <c r="R403" s="295" t="s">
        <v>199</v>
      </c>
      <c r="S403" s="296">
        <v>367</v>
      </c>
      <c r="T403" s="297">
        <f t="shared" si="197"/>
        <v>94</v>
      </c>
      <c r="U403" s="298">
        <f t="shared" si="198"/>
        <v>66.948999999999998</v>
      </c>
      <c r="V403" s="298">
        <f t="shared" si="199"/>
        <v>1.9704999999999999</v>
      </c>
      <c r="W403" s="299">
        <f t="shared" si="200"/>
        <v>3941</v>
      </c>
      <c r="X403" s="300">
        <f t="shared" si="201"/>
        <v>34</v>
      </c>
      <c r="Y403" s="681">
        <v>5</v>
      </c>
      <c r="Z403" s="681">
        <v>1516</v>
      </c>
      <c r="AA403" s="1043">
        <v>5</v>
      </c>
      <c r="AB403" s="304">
        <v>0</v>
      </c>
      <c r="AC403" s="1043">
        <v>5</v>
      </c>
      <c r="AD403" s="1043">
        <v>5</v>
      </c>
      <c r="AE403" s="469">
        <v>5</v>
      </c>
      <c r="AF403" s="1036" t="s">
        <v>7570</v>
      </c>
      <c r="AG403" s="445" t="s">
        <v>4691</v>
      </c>
      <c r="AH403" s="445" t="s">
        <v>4691</v>
      </c>
      <c r="AI403" s="445" t="s">
        <v>4691</v>
      </c>
      <c r="AJ403" s="1037">
        <v>5</v>
      </c>
      <c r="AK403" s="1036" t="s">
        <v>4707</v>
      </c>
      <c r="AL403" s="445" t="s">
        <v>4691</v>
      </c>
      <c r="AM403" s="445" t="s">
        <v>4691</v>
      </c>
      <c r="AN403" s="445" t="s">
        <v>4691</v>
      </c>
      <c r="AO403" s="445" t="s">
        <v>4691</v>
      </c>
      <c r="AP403" s="445" t="s">
        <v>4691</v>
      </c>
      <c r="AQ403" s="445" t="s">
        <v>4691</v>
      </c>
      <c r="AR403" s="445" t="s">
        <v>4691</v>
      </c>
      <c r="AS403" s="445" t="s">
        <v>4691</v>
      </c>
      <c r="AT403" s="445" t="s">
        <v>4691</v>
      </c>
      <c r="AU403" s="445" t="s">
        <v>4691</v>
      </c>
      <c r="AV403" s="307">
        <f t="shared" si="202"/>
        <v>180</v>
      </c>
      <c r="AW403" s="309">
        <f t="shared" si="203"/>
        <v>126</v>
      </c>
      <c r="AX403" s="309">
        <f t="shared" si="204"/>
        <v>75</v>
      </c>
      <c r="AY403" s="309">
        <f t="shared" si="205"/>
        <v>45</v>
      </c>
      <c r="AZ403" s="1042" t="s">
        <v>7890</v>
      </c>
      <c r="BA403" s="1042"/>
      <c r="BB403" s="1042"/>
      <c r="BC403" s="1042"/>
      <c r="BD403" s="1042"/>
      <c r="BE403" s="1042"/>
      <c r="BF403" s="1042"/>
      <c r="BG403" s="1042"/>
      <c r="BH403" s="1042"/>
      <c r="BI403" s="1044"/>
    </row>
    <row r="404" spans="1:61" s="652" customFormat="1" ht="19.899999999999999" customHeight="1">
      <c r="A404" s="1026">
        <v>391</v>
      </c>
      <c r="B404" s="285" t="s">
        <v>4003</v>
      </c>
      <c r="C404" s="365" t="s">
        <v>4001</v>
      </c>
      <c r="D404" s="365" t="s">
        <v>4002</v>
      </c>
      <c r="E404" s="366" t="s">
        <v>2928</v>
      </c>
      <c r="F404" s="329" t="s">
        <v>1292</v>
      </c>
      <c r="G404" s="289" t="s">
        <v>1138</v>
      </c>
      <c r="H404" s="367" t="s">
        <v>4218</v>
      </c>
      <c r="I404" s="290">
        <v>32026401</v>
      </c>
      <c r="J404" s="487" t="s">
        <v>94</v>
      </c>
      <c r="K404" s="340"/>
      <c r="L404" s="292" t="s">
        <v>565</v>
      </c>
      <c r="M404" s="292" t="s">
        <v>95</v>
      </c>
      <c r="N404" s="292"/>
      <c r="O404" s="292" t="s">
        <v>565</v>
      </c>
      <c r="P404" s="292" t="s">
        <v>4000</v>
      </c>
      <c r="Q404" s="327"/>
      <c r="R404" s="295" t="s">
        <v>450</v>
      </c>
      <c r="S404" s="296">
        <v>41605</v>
      </c>
      <c r="T404" s="297">
        <f t="shared" si="197"/>
        <v>61</v>
      </c>
      <c r="U404" s="298">
        <f t="shared" si="198"/>
        <v>98.236599999999996</v>
      </c>
      <c r="V404" s="298">
        <f t="shared" si="199"/>
        <v>2.8864999999999998</v>
      </c>
      <c r="W404" s="299">
        <f t="shared" si="200"/>
        <v>5773</v>
      </c>
      <c r="X404" s="300">
        <f t="shared" si="201"/>
        <v>34</v>
      </c>
      <c r="Y404" s="681">
        <v>5</v>
      </c>
      <c r="Z404" s="681">
        <v>570</v>
      </c>
      <c r="AA404" s="1043">
        <v>5</v>
      </c>
      <c r="AB404" s="1043">
        <v>5</v>
      </c>
      <c r="AC404" s="304">
        <v>0</v>
      </c>
      <c r="AD404" s="1043">
        <v>5</v>
      </c>
      <c r="AE404" s="469">
        <v>5</v>
      </c>
      <c r="AF404" s="1036" t="s">
        <v>5993</v>
      </c>
      <c r="AG404" s="445" t="s">
        <v>4691</v>
      </c>
      <c r="AH404" s="445" t="s">
        <v>4691</v>
      </c>
      <c r="AI404" s="445" t="s">
        <v>4691</v>
      </c>
      <c r="AJ404" s="1037">
        <v>5</v>
      </c>
      <c r="AK404" s="1036" t="s">
        <v>4707</v>
      </c>
      <c r="AL404" s="445" t="s">
        <v>4691</v>
      </c>
      <c r="AM404" s="445" t="s">
        <v>4691</v>
      </c>
      <c r="AN404" s="445" t="s">
        <v>4691</v>
      </c>
      <c r="AO404" s="445" t="s">
        <v>4691</v>
      </c>
      <c r="AP404" s="445" t="s">
        <v>4691</v>
      </c>
      <c r="AQ404" s="445" t="s">
        <v>4691</v>
      </c>
      <c r="AR404" s="445" t="s">
        <v>4691</v>
      </c>
      <c r="AS404" s="445" t="s">
        <v>4691</v>
      </c>
      <c r="AT404" s="445" t="s">
        <v>4691</v>
      </c>
      <c r="AU404" s="445" t="s">
        <v>4691</v>
      </c>
      <c r="AV404" s="307">
        <f t="shared" si="202"/>
        <v>180</v>
      </c>
      <c r="AW404" s="309">
        <f t="shared" si="203"/>
        <v>126</v>
      </c>
      <c r="AX404" s="309">
        <f t="shared" si="204"/>
        <v>75</v>
      </c>
      <c r="AY404" s="309">
        <f t="shared" si="205"/>
        <v>45</v>
      </c>
      <c r="AZ404" s="1042" t="s">
        <v>7891</v>
      </c>
      <c r="BA404" s="1042"/>
      <c r="BB404" s="1042"/>
      <c r="BC404" s="1042"/>
      <c r="BD404" s="1042"/>
      <c r="BE404" s="1042"/>
      <c r="BF404" s="1042"/>
      <c r="BG404" s="1042"/>
      <c r="BH404" s="1042"/>
      <c r="BI404" s="1044"/>
    </row>
    <row r="405" spans="1:61" s="394" customFormat="1" ht="19.5" customHeight="1">
      <c r="A405" s="1026">
        <v>392</v>
      </c>
      <c r="B405" s="375" t="s">
        <v>5566</v>
      </c>
      <c r="C405" s="376" t="s">
        <v>13</v>
      </c>
      <c r="D405" s="376" t="s">
        <v>5567</v>
      </c>
      <c r="E405" s="377" t="s">
        <v>2312</v>
      </c>
      <c r="F405" s="395" t="s">
        <v>5568</v>
      </c>
      <c r="G405" s="378" t="s">
        <v>5074</v>
      </c>
      <c r="H405" s="379" t="s">
        <v>5609</v>
      </c>
      <c r="I405" s="724">
        <v>32029421</v>
      </c>
      <c r="J405" s="487" t="s">
        <v>94</v>
      </c>
      <c r="K405" s="381"/>
      <c r="L405" s="382" t="s">
        <v>95</v>
      </c>
      <c r="M405" s="382"/>
      <c r="N405" s="382"/>
      <c r="O405" s="382" t="s">
        <v>95</v>
      </c>
      <c r="P405" s="383" t="s">
        <v>565</v>
      </c>
      <c r="Q405" s="384"/>
      <c r="R405" s="295" t="s">
        <v>244</v>
      </c>
      <c r="S405" s="296">
        <v>42787</v>
      </c>
      <c r="T405" s="297">
        <f t="shared" si="197"/>
        <v>83</v>
      </c>
      <c r="U405" s="298">
        <f t="shared" si="198"/>
        <v>77.306899999999999</v>
      </c>
      <c r="V405" s="298">
        <f t="shared" si="199"/>
        <v>2.2785000000000002</v>
      </c>
      <c r="W405" s="299">
        <f t="shared" si="200"/>
        <v>2848.1250000000005</v>
      </c>
      <c r="X405" s="300">
        <f t="shared" si="201"/>
        <v>34</v>
      </c>
      <c r="Y405" s="385">
        <v>8</v>
      </c>
      <c r="Z405" s="386">
        <v>866</v>
      </c>
      <c r="AA405" s="1043">
        <v>8</v>
      </c>
      <c r="AB405" s="304">
        <v>0</v>
      </c>
      <c r="AC405" s="304">
        <v>0</v>
      </c>
      <c r="AD405" s="1043">
        <v>8</v>
      </c>
      <c r="AE405" s="469">
        <v>8</v>
      </c>
      <c r="AF405" s="1036" t="s">
        <v>5971</v>
      </c>
      <c r="AG405" s="445"/>
      <c r="AH405" s="445"/>
      <c r="AI405" s="445"/>
      <c r="AJ405" s="1037"/>
      <c r="AK405" s="1036" t="s">
        <v>4705</v>
      </c>
      <c r="AL405" s="445"/>
      <c r="AM405" s="445"/>
      <c r="AN405" s="445"/>
      <c r="AO405" s="445"/>
      <c r="AP405" s="445"/>
      <c r="AQ405" s="445"/>
      <c r="AR405" s="445"/>
      <c r="AS405" s="445"/>
      <c r="AT405" s="445"/>
      <c r="AU405" s="445"/>
      <c r="AV405" s="307">
        <f t="shared" si="202"/>
        <v>288</v>
      </c>
      <c r="AW405" s="309">
        <f t="shared" si="203"/>
        <v>201.59999999999997</v>
      </c>
      <c r="AX405" s="309">
        <f t="shared" si="204"/>
        <v>120</v>
      </c>
      <c r="AY405" s="309">
        <f t="shared" si="205"/>
        <v>72</v>
      </c>
      <c r="AZ405" s="1042" t="s">
        <v>7892</v>
      </c>
      <c r="BA405" s="1042"/>
      <c r="BB405" s="1042"/>
      <c r="BC405" s="1042"/>
      <c r="BD405" s="1042"/>
      <c r="BE405" s="1042"/>
      <c r="BF405" s="1042"/>
      <c r="BG405" s="1042"/>
      <c r="BH405" s="1042"/>
      <c r="BI405" s="1044"/>
    </row>
    <row r="406" spans="1:61" s="725" customFormat="1" ht="19.5" customHeight="1">
      <c r="A406" s="1026">
        <v>393</v>
      </c>
      <c r="B406" s="375" t="s">
        <v>5569</v>
      </c>
      <c r="C406" s="376" t="s">
        <v>13</v>
      </c>
      <c r="D406" s="376" t="s">
        <v>4431</v>
      </c>
      <c r="E406" s="377" t="s">
        <v>2927</v>
      </c>
      <c r="F406" s="395" t="s">
        <v>5570</v>
      </c>
      <c r="G406" s="378" t="s">
        <v>3219</v>
      </c>
      <c r="H406" s="379" t="s">
        <v>5610</v>
      </c>
      <c r="I406" s="724">
        <v>32029301</v>
      </c>
      <c r="J406" s="487" t="s">
        <v>94</v>
      </c>
      <c r="K406" s="381"/>
      <c r="L406" s="382" t="s">
        <v>95</v>
      </c>
      <c r="M406" s="382"/>
      <c r="N406" s="382"/>
      <c r="O406" s="382" t="s">
        <v>95</v>
      </c>
      <c r="P406" s="383" t="s">
        <v>565</v>
      </c>
      <c r="Q406" s="384"/>
      <c r="R406" s="295" t="s">
        <v>107</v>
      </c>
      <c r="S406" s="296">
        <v>42663</v>
      </c>
      <c r="T406" s="297">
        <f t="shared" si="197"/>
        <v>7</v>
      </c>
      <c r="U406" s="298">
        <f t="shared" si="198"/>
        <v>267.74930000000001</v>
      </c>
      <c r="V406" s="298">
        <f t="shared" si="199"/>
        <v>6.6566000000000001</v>
      </c>
      <c r="W406" s="299">
        <f t="shared" si="200"/>
        <v>8320.75</v>
      </c>
      <c r="X406" s="300">
        <f t="shared" si="201"/>
        <v>40</v>
      </c>
      <c r="Y406" s="385">
        <v>8</v>
      </c>
      <c r="Z406" s="386">
        <v>1591</v>
      </c>
      <c r="AA406" s="1043">
        <v>8</v>
      </c>
      <c r="AB406" s="304">
        <v>0</v>
      </c>
      <c r="AC406" s="304">
        <v>0</v>
      </c>
      <c r="AD406" s="1043">
        <v>8</v>
      </c>
      <c r="AE406" s="469">
        <v>8</v>
      </c>
      <c r="AF406" s="1036" t="s">
        <v>5971</v>
      </c>
      <c r="AG406" s="445">
        <v>1</v>
      </c>
      <c r="AH406" s="445">
        <v>2</v>
      </c>
      <c r="AI406" s="445">
        <v>359</v>
      </c>
      <c r="AJ406" s="1037"/>
      <c r="AK406" s="1036" t="s">
        <v>4705</v>
      </c>
      <c r="AL406" s="445"/>
      <c r="AM406" s="445"/>
      <c r="AN406" s="445"/>
      <c r="AO406" s="445"/>
      <c r="AP406" s="445"/>
      <c r="AQ406" s="445"/>
      <c r="AR406" s="445"/>
      <c r="AS406" s="445"/>
      <c r="AT406" s="445"/>
      <c r="AU406" s="445"/>
      <c r="AV406" s="307">
        <f t="shared" si="202"/>
        <v>288</v>
      </c>
      <c r="AW406" s="309">
        <f t="shared" si="203"/>
        <v>201.59999999999997</v>
      </c>
      <c r="AX406" s="309">
        <f t="shared" si="204"/>
        <v>120</v>
      </c>
      <c r="AY406" s="309">
        <f t="shared" si="205"/>
        <v>72</v>
      </c>
      <c r="AZ406" s="1042" t="s">
        <v>7893</v>
      </c>
      <c r="BA406" s="1042"/>
      <c r="BB406" s="1042"/>
      <c r="BC406" s="1042"/>
      <c r="BD406" s="1042"/>
      <c r="BE406" s="1042"/>
      <c r="BF406" s="1042"/>
      <c r="BG406" s="1042"/>
      <c r="BH406" s="1042"/>
      <c r="BI406" s="1044"/>
    </row>
    <row r="407" spans="1:61" ht="19.899999999999999" customHeight="1">
      <c r="A407" s="1026">
        <v>394</v>
      </c>
      <c r="B407" s="285" t="s">
        <v>3479</v>
      </c>
      <c r="C407" s="286" t="s">
        <v>13</v>
      </c>
      <c r="D407" s="287" t="s">
        <v>1488</v>
      </c>
      <c r="E407" s="287" t="s">
        <v>2928</v>
      </c>
      <c r="F407" s="329" t="s">
        <v>1292</v>
      </c>
      <c r="G407" s="289" t="s">
        <v>1069</v>
      </c>
      <c r="H407" s="289" t="s">
        <v>2003</v>
      </c>
      <c r="I407" s="290">
        <v>32024001</v>
      </c>
      <c r="J407" s="291"/>
      <c r="K407" s="340"/>
      <c r="L407" s="292" t="s">
        <v>95</v>
      </c>
      <c r="M407" s="293"/>
      <c r="N407" s="292" t="s">
        <v>95</v>
      </c>
      <c r="O407" s="292" t="s">
        <v>95</v>
      </c>
      <c r="P407" s="292" t="s">
        <v>95</v>
      </c>
      <c r="Q407" s="327"/>
      <c r="R407" s="295" t="s">
        <v>359</v>
      </c>
      <c r="S407" s="296">
        <v>41100</v>
      </c>
      <c r="T407" s="297">
        <f t="shared" si="197"/>
        <v>57</v>
      </c>
      <c r="U407" s="298">
        <f t="shared" si="198"/>
        <v>103.56399999999999</v>
      </c>
      <c r="V407" s="298">
        <f t="shared" si="199"/>
        <v>3.0057</v>
      </c>
      <c r="W407" s="299">
        <f t="shared" si="200"/>
        <v>4293.8571428571431</v>
      </c>
      <c r="X407" s="300">
        <f t="shared" si="201"/>
        <v>34</v>
      </c>
      <c r="Y407" s="324">
        <v>7</v>
      </c>
      <c r="Z407" s="315">
        <v>822</v>
      </c>
      <c r="AA407" s="1043">
        <v>7</v>
      </c>
      <c r="AB407" s="304">
        <v>0</v>
      </c>
      <c r="AC407" s="1043">
        <v>7</v>
      </c>
      <c r="AD407" s="1043">
        <v>7</v>
      </c>
      <c r="AE407" s="469">
        <v>7</v>
      </c>
      <c r="AF407" s="1036" t="s">
        <v>5989</v>
      </c>
      <c r="AG407" s="445" t="s">
        <v>4691</v>
      </c>
      <c r="AH407" s="445" t="s">
        <v>4691</v>
      </c>
      <c r="AI407" s="445" t="s">
        <v>4691</v>
      </c>
      <c r="AJ407" s="1037">
        <v>7</v>
      </c>
      <c r="AK407" s="1036" t="s">
        <v>4703</v>
      </c>
      <c r="AL407" s="445" t="s">
        <v>4691</v>
      </c>
      <c r="AM407" s="445" t="s">
        <v>4691</v>
      </c>
      <c r="AN407" s="445" t="s">
        <v>4691</v>
      </c>
      <c r="AO407" s="445" t="s">
        <v>4691</v>
      </c>
      <c r="AP407" s="445" t="s">
        <v>4691</v>
      </c>
      <c r="AQ407" s="445" t="s">
        <v>4691</v>
      </c>
      <c r="AR407" s="445" t="s">
        <v>4691</v>
      </c>
      <c r="AS407" s="445" t="s">
        <v>4691</v>
      </c>
      <c r="AT407" s="445" t="s">
        <v>4691</v>
      </c>
      <c r="AU407" s="445" t="s">
        <v>4691</v>
      </c>
      <c r="AV407" s="307">
        <f t="shared" si="202"/>
        <v>252</v>
      </c>
      <c r="AW407" s="309">
        <f t="shared" si="203"/>
        <v>176.39999999999998</v>
      </c>
      <c r="AX407" s="309">
        <f t="shared" si="204"/>
        <v>105</v>
      </c>
      <c r="AY407" s="309">
        <f t="shared" si="205"/>
        <v>63</v>
      </c>
      <c r="AZ407" s="1042" t="s">
        <v>7894</v>
      </c>
      <c r="BA407" s="1042"/>
      <c r="BB407" s="1042"/>
      <c r="BC407" s="1042"/>
      <c r="BD407" s="1042"/>
      <c r="BE407" s="1042"/>
      <c r="BF407" s="1042"/>
      <c r="BG407" s="1042"/>
      <c r="BH407" s="1042"/>
      <c r="BI407" s="1044"/>
    </row>
    <row r="408" spans="1:61" s="652" customFormat="1" ht="19.899999999999999" customHeight="1">
      <c r="A408" s="1026">
        <v>395</v>
      </c>
      <c r="B408" s="285" t="s">
        <v>3547</v>
      </c>
      <c r="C408" s="286" t="s">
        <v>13</v>
      </c>
      <c r="D408" s="287" t="s">
        <v>1488</v>
      </c>
      <c r="E408" s="287" t="s">
        <v>2962</v>
      </c>
      <c r="F408" s="329" t="s">
        <v>1292</v>
      </c>
      <c r="G408" s="289" t="s">
        <v>1235</v>
      </c>
      <c r="H408" s="530" t="s">
        <v>4398</v>
      </c>
      <c r="I408" s="290">
        <v>32027111</v>
      </c>
      <c r="J408" s="291"/>
      <c r="K408" s="352"/>
      <c r="L408" s="292" t="s">
        <v>95</v>
      </c>
      <c r="M408" s="292"/>
      <c r="N408" s="293"/>
      <c r="O408" s="292" t="s">
        <v>95</v>
      </c>
      <c r="P408" s="292" t="s">
        <v>95</v>
      </c>
      <c r="Q408" s="327"/>
      <c r="R408" s="295" t="s">
        <v>182</v>
      </c>
      <c r="S408" s="296">
        <v>41779</v>
      </c>
      <c r="T408" s="297">
        <f t="shared" si="197"/>
        <v>103</v>
      </c>
      <c r="U408" s="298">
        <f t="shared" si="198"/>
        <v>56.713799999999999</v>
      </c>
      <c r="V408" s="298">
        <f t="shared" si="199"/>
        <v>1.7911999999999999</v>
      </c>
      <c r="W408" s="299">
        <f t="shared" si="200"/>
        <v>3582.4</v>
      </c>
      <c r="X408" s="300">
        <f t="shared" si="201"/>
        <v>32</v>
      </c>
      <c r="Y408" s="301">
        <v>5</v>
      </c>
      <c r="Z408" s="648">
        <v>396</v>
      </c>
      <c r="AA408" s="1043">
        <v>5</v>
      </c>
      <c r="AB408" s="304">
        <v>0</v>
      </c>
      <c r="AC408" s="304">
        <v>0</v>
      </c>
      <c r="AD408" s="1043">
        <v>5</v>
      </c>
      <c r="AE408" s="469">
        <v>5</v>
      </c>
      <c r="AF408" s="1036" t="s">
        <v>5993</v>
      </c>
      <c r="AG408" s="445" t="s">
        <v>4691</v>
      </c>
      <c r="AH408" s="445" t="s">
        <v>4691</v>
      </c>
      <c r="AI408" s="445" t="s">
        <v>4691</v>
      </c>
      <c r="AJ408" s="1037">
        <v>5</v>
      </c>
      <c r="AK408" s="1036" t="s">
        <v>4707</v>
      </c>
      <c r="AL408" s="445" t="s">
        <v>4691</v>
      </c>
      <c r="AM408" s="445" t="s">
        <v>4691</v>
      </c>
      <c r="AN408" s="445" t="s">
        <v>4691</v>
      </c>
      <c r="AO408" s="445" t="s">
        <v>4691</v>
      </c>
      <c r="AP408" s="445" t="s">
        <v>4691</v>
      </c>
      <c r="AQ408" s="445" t="s">
        <v>4691</v>
      </c>
      <c r="AR408" s="445" t="s">
        <v>4691</v>
      </c>
      <c r="AS408" s="445" t="s">
        <v>4691</v>
      </c>
      <c r="AT408" s="445" t="s">
        <v>4691</v>
      </c>
      <c r="AU408" s="445" t="s">
        <v>4691</v>
      </c>
      <c r="AV408" s="307">
        <f t="shared" si="202"/>
        <v>180</v>
      </c>
      <c r="AW408" s="309">
        <f t="shared" si="203"/>
        <v>126</v>
      </c>
      <c r="AX408" s="309">
        <f t="shared" si="204"/>
        <v>75</v>
      </c>
      <c r="AY408" s="309">
        <f t="shared" si="205"/>
        <v>45</v>
      </c>
      <c r="AZ408" s="1042" t="s">
        <v>7895</v>
      </c>
      <c r="BA408" s="1042"/>
      <c r="BB408" s="1042"/>
      <c r="BC408" s="1042"/>
      <c r="BD408" s="1042"/>
      <c r="BE408" s="1042"/>
      <c r="BF408" s="1042"/>
      <c r="BG408" s="1042"/>
      <c r="BH408" s="1042"/>
      <c r="BI408" s="1044"/>
    </row>
    <row r="409" spans="1:61" s="394" customFormat="1" ht="19.5" customHeight="1">
      <c r="A409" s="1026">
        <v>396</v>
      </c>
      <c r="B409" s="537" t="s">
        <v>5484</v>
      </c>
      <c r="C409" s="538" t="s">
        <v>13</v>
      </c>
      <c r="D409" s="538" t="s">
        <v>4431</v>
      </c>
      <c r="E409" s="539" t="s">
        <v>2927</v>
      </c>
      <c r="F409" s="540" t="s">
        <v>5485</v>
      </c>
      <c r="G409" s="541" t="s">
        <v>5486</v>
      </c>
      <c r="H409" s="542" t="s">
        <v>5598</v>
      </c>
      <c r="I409" s="543">
        <v>32029461</v>
      </c>
      <c r="J409" s="550"/>
      <c r="K409" s="544"/>
      <c r="L409" s="545" t="s">
        <v>1280</v>
      </c>
      <c r="M409" s="545"/>
      <c r="N409" s="545"/>
      <c r="O409" s="545" t="s">
        <v>1280</v>
      </c>
      <c r="P409" s="546" t="s">
        <v>1280</v>
      </c>
      <c r="Q409" s="547"/>
      <c r="R409" s="295" t="s">
        <v>390</v>
      </c>
      <c r="S409" s="296">
        <v>42899</v>
      </c>
      <c r="T409" s="297">
        <f t="shared" si="197"/>
        <v>44</v>
      </c>
      <c r="U409" s="298">
        <f t="shared" si="198"/>
        <v>124.5771</v>
      </c>
      <c r="V409" s="298">
        <f t="shared" si="199"/>
        <v>3.6839</v>
      </c>
      <c r="W409" s="299">
        <f t="shared" si="200"/>
        <v>4604.875</v>
      </c>
      <c r="X409" s="300">
        <f t="shared" si="201"/>
        <v>34</v>
      </c>
      <c r="Y409" s="548">
        <v>8</v>
      </c>
      <c r="Z409" s="549">
        <v>1218</v>
      </c>
      <c r="AA409" s="1043">
        <v>8</v>
      </c>
      <c r="AB409" s="304">
        <v>0</v>
      </c>
      <c r="AC409" s="304">
        <v>0</v>
      </c>
      <c r="AD409" s="1043">
        <v>8</v>
      </c>
      <c r="AE409" s="469">
        <v>8</v>
      </c>
      <c r="AF409" s="1036" t="s">
        <v>5971</v>
      </c>
      <c r="AG409" s="445"/>
      <c r="AH409" s="445"/>
      <c r="AI409" s="445"/>
      <c r="AJ409" s="1037"/>
      <c r="AK409" s="1036"/>
      <c r="AL409" s="445"/>
      <c r="AM409" s="445"/>
      <c r="AN409" s="445"/>
      <c r="AO409" s="445"/>
      <c r="AP409" s="445"/>
      <c r="AQ409" s="445"/>
      <c r="AR409" s="445"/>
      <c r="AS409" s="445"/>
      <c r="AT409" s="445"/>
      <c r="AU409" s="445"/>
      <c r="AV409" s="307">
        <f t="shared" si="202"/>
        <v>288</v>
      </c>
      <c r="AW409" s="309">
        <f t="shared" si="203"/>
        <v>201.59999999999997</v>
      </c>
      <c r="AX409" s="309">
        <f t="shared" si="204"/>
        <v>120</v>
      </c>
      <c r="AY409" s="309">
        <f t="shared" si="205"/>
        <v>72</v>
      </c>
      <c r="AZ409" s="1042" t="s">
        <v>7896</v>
      </c>
      <c r="BA409" s="1042"/>
      <c r="BB409" s="1042"/>
      <c r="BC409" s="1042"/>
      <c r="BD409" s="1042"/>
      <c r="BE409" s="1042"/>
      <c r="BF409" s="1042"/>
      <c r="BG409" s="1042"/>
      <c r="BH409" s="1042"/>
      <c r="BI409" s="1044"/>
    </row>
    <row r="410" spans="1:61" s="652" customFormat="1" ht="19.899999999999999" customHeight="1">
      <c r="A410" s="1026">
        <v>397</v>
      </c>
      <c r="B410" s="285" t="s">
        <v>4865</v>
      </c>
      <c r="C410" s="484" t="s">
        <v>13</v>
      </c>
      <c r="D410" s="484" t="s">
        <v>4431</v>
      </c>
      <c r="E410" s="359" t="s">
        <v>2962</v>
      </c>
      <c r="F410" s="329" t="s">
        <v>1292</v>
      </c>
      <c r="G410" s="289" t="s">
        <v>4866</v>
      </c>
      <c r="H410" s="289" t="s">
        <v>7195</v>
      </c>
      <c r="I410" s="290">
        <v>32029211</v>
      </c>
      <c r="J410" s="362"/>
      <c r="K410" s="352"/>
      <c r="L410" s="726"/>
      <c r="M410" s="293"/>
      <c r="N410" s="293"/>
      <c r="O410" s="726"/>
      <c r="P410" s="292" t="s">
        <v>95</v>
      </c>
      <c r="Q410" s="358"/>
      <c r="R410" s="295" t="s">
        <v>469</v>
      </c>
      <c r="S410" s="296">
        <v>42550</v>
      </c>
      <c r="T410" s="297">
        <f>VLOOKUP(I410,单月票房,2,0)</f>
        <v>53</v>
      </c>
      <c r="U410" s="298">
        <f>VLOOKUP(I410,单月票房,3,0)</f>
        <v>115.5669</v>
      </c>
      <c r="V410" s="298">
        <f>VLOOKUP(I410,单月票房,4,0)</f>
        <v>3.2846000000000002</v>
      </c>
      <c r="W410" s="299">
        <f>(V410*10000)/Y410</f>
        <v>5474.333333333333</v>
      </c>
      <c r="X410" s="300">
        <f>VLOOKUP(I410,单月票房,5,0)</f>
        <v>35</v>
      </c>
      <c r="Y410" s="301">
        <v>6</v>
      </c>
      <c r="Z410" s="648">
        <v>612</v>
      </c>
      <c r="AA410" s="1043">
        <v>0</v>
      </c>
      <c r="AB410" s="304">
        <v>0</v>
      </c>
      <c r="AC410" s="304">
        <v>0</v>
      </c>
      <c r="AD410" s="1043">
        <v>0</v>
      </c>
      <c r="AE410" s="469">
        <v>6</v>
      </c>
      <c r="AF410" s="1036" t="s">
        <v>5994</v>
      </c>
      <c r="AG410" s="445"/>
      <c r="AH410" s="445"/>
      <c r="AI410" s="445"/>
      <c r="AJ410" s="1037">
        <v>6</v>
      </c>
      <c r="AK410" s="1036" t="s">
        <v>4694</v>
      </c>
      <c r="AL410" s="445"/>
      <c r="AM410" s="445"/>
      <c r="AN410" s="445"/>
      <c r="AO410" s="445"/>
      <c r="AP410" s="445"/>
      <c r="AQ410" s="445"/>
      <c r="AR410" s="445"/>
      <c r="AS410" s="445"/>
      <c r="AT410" s="445"/>
      <c r="AU410" s="445"/>
      <c r="AV410" s="307">
        <f t="shared" si="202"/>
        <v>0</v>
      </c>
      <c r="AW410" s="309">
        <f t="shared" si="203"/>
        <v>0</v>
      </c>
      <c r="AX410" s="309">
        <f t="shared" si="204"/>
        <v>0</v>
      </c>
      <c r="AY410" s="309">
        <f t="shared" si="205"/>
        <v>0</v>
      </c>
      <c r="AZ410" s="1042" t="s">
        <v>7897</v>
      </c>
      <c r="BA410" s="1042"/>
      <c r="BB410" s="1042"/>
      <c r="BC410" s="1042"/>
      <c r="BD410" s="1042"/>
      <c r="BE410" s="1042"/>
      <c r="BF410" s="1042"/>
      <c r="BG410" s="1042"/>
      <c r="BH410" s="1042"/>
      <c r="BI410" s="1044"/>
    </row>
    <row r="411" spans="1:61" s="652" customFormat="1" ht="19.899999999999999" customHeight="1">
      <c r="A411" s="1026">
        <v>398</v>
      </c>
      <c r="B411" s="285" t="s">
        <v>3548</v>
      </c>
      <c r="C411" s="286" t="s">
        <v>13</v>
      </c>
      <c r="D411" s="287" t="s">
        <v>1488</v>
      </c>
      <c r="E411" s="287" t="s">
        <v>2962</v>
      </c>
      <c r="F411" s="329" t="s">
        <v>1292</v>
      </c>
      <c r="G411" s="289" t="s">
        <v>1245</v>
      </c>
      <c r="H411" s="521" t="s">
        <v>1552</v>
      </c>
      <c r="I411" s="290">
        <v>32025501</v>
      </c>
      <c r="J411" s="524"/>
      <c r="K411" s="493" t="s">
        <v>1339</v>
      </c>
      <c r="L411" s="307"/>
      <c r="M411" s="293"/>
      <c r="N411" s="293"/>
      <c r="O411" s="307"/>
      <c r="P411" s="292" t="s">
        <v>565</v>
      </c>
      <c r="Q411" s="320"/>
      <c r="R411" s="295" t="s">
        <v>345</v>
      </c>
      <c r="S411" s="296">
        <v>41590</v>
      </c>
      <c r="T411" s="297">
        <f t="shared" si="197"/>
        <v>98</v>
      </c>
      <c r="U411" s="298">
        <f t="shared" si="198"/>
        <v>59.6143</v>
      </c>
      <c r="V411" s="298">
        <f t="shared" si="199"/>
        <v>1.7658</v>
      </c>
      <c r="W411" s="299">
        <f t="shared" si="200"/>
        <v>8829</v>
      </c>
      <c r="X411" s="300">
        <f t="shared" si="201"/>
        <v>34</v>
      </c>
      <c r="Y411" s="301">
        <v>2</v>
      </c>
      <c r="Z411" s="302">
        <v>171</v>
      </c>
      <c r="AA411" s="1043">
        <v>0</v>
      </c>
      <c r="AB411" s="304">
        <v>0</v>
      </c>
      <c r="AC411" s="304">
        <v>0</v>
      </c>
      <c r="AD411" s="1043">
        <v>0</v>
      </c>
      <c r="AE411" s="469">
        <v>2</v>
      </c>
      <c r="AF411" s="1036" t="s">
        <v>5990</v>
      </c>
      <c r="AG411" s="445" t="s">
        <v>4691</v>
      </c>
      <c r="AH411" s="445" t="s">
        <v>4691</v>
      </c>
      <c r="AI411" s="445" t="s">
        <v>4691</v>
      </c>
      <c r="AJ411" s="1037" t="s">
        <v>4691</v>
      </c>
      <c r="AK411" s="1036" t="s">
        <v>4691</v>
      </c>
      <c r="AL411" s="445" t="s">
        <v>4691</v>
      </c>
      <c r="AM411" s="445" t="s">
        <v>4691</v>
      </c>
      <c r="AN411" s="445" t="s">
        <v>4691</v>
      </c>
      <c r="AO411" s="445" t="s">
        <v>4691</v>
      </c>
      <c r="AP411" s="445" t="s">
        <v>4691</v>
      </c>
      <c r="AQ411" s="445" t="s">
        <v>4691</v>
      </c>
      <c r="AR411" s="445" t="s">
        <v>4691</v>
      </c>
      <c r="AS411" s="445" t="s">
        <v>4691</v>
      </c>
      <c r="AT411" s="445" t="s">
        <v>4691</v>
      </c>
      <c r="AU411" s="445" t="s">
        <v>4691</v>
      </c>
      <c r="AV411" s="307">
        <f t="shared" si="202"/>
        <v>0</v>
      </c>
      <c r="AW411" s="309">
        <f t="shared" si="203"/>
        <v>0</v>
      </c>
      <c r="AX411" s="309">
        <f t="shared" si="204"/>
        <v>0</v>
      </c>
      <c r="AY411" s="309">
        <f t="shared" si="205"/>
        <v>0</v>
      </c>
      <c r="AZ411" s="1042" t="s">
        <v>7898</v>
      </c>
      <c r="BA411" s="1042"/>
      <c r="BB411" s="1042"/>
      <c r="BC411" s="1042"/>
      <c r="BD411" s="1042"/>
      <c r="BE411" s="1042"/>
      <c r="BF411" s="1042"/>
      <c r="BG411" s="1042"/>
      <c r="BH411" s="1042"/>
      <c r="BI411" s="1044"/>
    </row>
    <row r="412" spans="1:61" s="394" customFormat="1" ht="19.5" customHeight="1">
      <c r="A412" s="1026">
        <v>399</v>
      </c>
      <c r="B412" s="448" t="s">
        <v>6683</v>
      </c>
      <c r="C412" s="449" t="s">
        <v>2629</v>
      </c>
      <c r="D412" s="449" t="s">
        <v>6686</v>
      </c>
      <c r="E412" s="450" t="s">
        <v>2962</v>
      </c>
      <c r="F412" s="329" t="s">
        <v>1292</v>
      </c>
      <c r="G412" s="451" t="s">
        <v>6718</v>
      </c>
      <c r="H412" s="452" t="s">
        <v>6880</v>
      </c>
      <c r="I412" s="453">
        <v>32021001</v>
      </c>
      <c r="J412" s="454"/>
      <c r="K412" s="455" t="s">
        <v>2572</v>
      </c>
      <c r="L412" s="456"/>
      <c r="M412" s="456"/>
      <c r="N412" s="456"/>
      <c r="O412" s="456"/>
      <c r="P412" s="457" t="s">
        <v>2357</v>
      </c>
      <c r="Q412" s="458"/>
      <c r="R412" s="295" t="s">
        <v>3050</v>
      </c>
      <c r="S412" s="296">
        <v>37680</v>
      </c>
      <c r="T412" s="297">
        <f t="shared" si="197"/>
        <v>46</v>
      </c>
      <c r="U412" s="298">
        <f t="shared" si="198"/>
        <v>123.9004</v>
      </c>
      <c r="V412" s="298">
        <f t="shared" si="199"/>
        <v>3.8647</v>
      </c>
      <c r="W412" s="299">
        <f t="shared" si="200"/>
        <v>6441.166666666667</v>
      </c>
      <c r="X412" s="300">
        <f t="shared" si="201"/>
        <v>32</v>
      </c>
      <c r="Y412" s="459">
        <v>6</v>
      </c>
      <c r="Z412" s="460">
        <v>828</v>
      </c>
      <c r="AA412" s="1043">
        <v>0</v>
      </c>
      <c r="AB412" s="304">
        <v>0</v>
      </c>
      <c r="AC412" s="304">
        <v>0</v>
      </c>
      <c r="AD412" s="1043">
        <v>0</v>
      </c>
      <c r="AE412" s="469">
        <v>6</v>
      </c>
      <c r="AF412" s="1036" t="s">
        <v>5994</v>
      </c>
      <c r="AG412" s="445"/>
      <c r="AH412" s="445"/>
      <c r="AI412" s="445"/>
      <c r="AJ412" s="1037">
        <v>6</v>
      </c>
      <c r="AK412" s="1036" t="s">
        <v>6073</v>
      </c>
      <c r="AL412" s="445"/>
      <c r="AM412" s="445"/>
      <c r="AN412" s="445"/>
      <c r="AO412" s="445"/>
      <c r="AP412" s="445"/>
      <c r="AQ412" s="445"/>
      <c r="AR412" s="445"/>
      <c r="AS412" s="445"/>
      <c r="AT412" s="445"/>
      <c r="AU412" s="445"/>
      <c r="AV412" s="307">
        <f t="shared" si="202"/>
        <v>0</v>
      </c>
      <c r="AW412" s="309">
        <f t="shared" si="203"/>
        <v>0</v>
      </c>
      <c r="AX412" s="309">
        <f t="shared" si="204"/>
        <v>0</v>
      </c>
      <c r="AY412" s="309">
        <f t="shared" si="205"/>
        <v>0</v>
      </c>
      <c r="AZ412" s="1042" t="s">
        <v>7899</v>
      </c>
      <c r="BA412" s="1042"/>
      <c r="BB412" s="1042"/>
      <c r="BC412" s="1042"/>
      <c r="BD412" s="1042"/>
      <c r="BE412" s="1042"/>
      <c r="BF412" s="1042"/>
      <c r="BG412" s="1042"/>
      <c r="BH412" s="1042"/>
      <c r="BI412" s="1044"/>
    </row>
    <row r="413" spans="1:61" s="394" customFormat="1" ht="19.5" customHeight="1">
      <c r="A413" s="1026">
        <v>400</v>
      </c>
      <c r="B413" s="448" t="s">
        <v>6719</v>
      </c>
      <c r="C413" s="449" t="s">
        <v>6720</v>
      </c>
      <c r="D413" s="449" t="s">
        <v>5567</v>
      </c>
      <c r="E413" s="450" t="s">
        <v>2962</v>
      </c>
      <c r="F413" s="399" t="s">
        <v>6685</v>
      </c>
      <c r="G413" s="451" t="s">
        <v>6721</v>
      </c>
      <c r="H413" s="452" t="s">
        <v>6881</v>
      </c>
      <c r="I413" s="453">
        <v>32022001</v>
      </c>
      <c r="J413" s="454"/>
      <c r="K413" s="455" t="s">
        <v>6722</v>
      </c>
      <c r="L413" s="456"/>
      <c r="M413" s="456"/>
      <c r="N413" s="456"/>
      <c r="O413" s="456"/>
      <c r="P413" s="457" t="s">
        <v>6673</v>
      </c>
      <c r="Q413" s="458"/>
      <c r="R413" s="295" t="s">
        <v>3050</v>
      </c>
      <c r="S413" s="296">
        <v>40200</v>
      </c>
      <c r="T413" s="297">
        <f t="shared" si="197"/>
        <v>36</v>
      </c>
      <c r="U413" s="298">
        <f t="shared" si="198"/>
        <v>150.98265000000001</v>
      </c>
      <c r="V413" s="298">
        <f t="shared" si="199"/>
        <v>4.5045999999999999</v>
      </c>
      <c r="W413" s="299">
        <f t="shared" si="200"/>
        <v>4504.6000000000004</v>
      </c>
      <c r="X413" s="300">
        <f t="shared" si="201"/>
        <v>34</v>
      </c>
      <c r="Y413" s="459">
        <v>10</v>
      </c>
      <c r="Z413" s="460">
        <v>914</v>
      </c>
      <c r="AA413" s="1043">
        <v>0</v>
      </c>
      <c r="AB413" s="304">
        <v>0</v>
      </c>
      <c r="AC413" s="304">
        <v>0</v>
      </c>
      <c r="AD413" s="1043">
        <v>0</v>
      </c>
      <c r="AE413" s="469">
        <v>10</v>
      </c>
      <c r="AF413" s="1036" t="s">
        <v>7515</v>
      </c>
      <c r="AG413" s="445"/>
      <c r="AH413" s="445"/>
      <c r="AI413" s="445"/>
      <c r="AJ413" s="1037">
        <v>10</v>
      </c>
      <c r="AK413" s="1036" t="s">
        <v>6723</v>
      </c>
      <c r="AL413" s="445"/>
      <c r="AM413" s="445"/>
      <c r="AN413" s="445"/>
      <c r="AO413" s="445"/>
      <c r="AP413" s="445"/>
      <c r="AQ413" s="445"/>
      <c r="AR413" s="445"/>
      <c r="AS413" s="445"/>
      <c r="AT413" s="445"/>
      <c r="AU413" s="445"/>
      <c r="AV413" s="307">
        <f t="shared" si="202"/>
        <v>0</v>
      </c>
      <c r="AW413" s="309">
        <f t="shared" si="203"/>
        <v>0</v>
      </c>
      <c r="AX413" s="309">
        <f t="shared" si="204"/>
        <v>0</v>
      </c>
      <c r="AY413" s="309">
        <f t="shared" si="205"/>
        <v>0</v>
      </c>
      <c r="AZ413" s="1042" t="s">
        <v>7900</v>
      </c>
      <c r="BA413" s="1042"/>
      <c r="BB413" s="1042"/>
      <c r="BC413" s="1042"/>
      <c r="BD413" s="1042"/>
      <c r="BE413" s="1042"/>
      <c r="BF413" s="1042"/>
      <c r="BG413" s="1042"/>
      <c r="BH413" s="1042"/>
      <c r="BI413" s="1044"/>
    </row>
    <row r="414" spans="1:61" s="652" customFormat="1" ht="19.899999999999999" customHeight="1">
      <c r="A414" s="1026">
        <v>401</v>
      </c>
      <c r="B414" s="285" t="s">
        <v>3549</v>
      </c>
      <c r="C414" s="286" t="s">
        <v>13</v>
      </c>
      <c r="D414" s="287" t="s">
        <v>1488</v>
      </c>
      <c r="E414" s="287" t="s">
        <v>2962</v>
      </c>
      <c r="F414" s="329" t="s">
        <v>1292</v>
      </c>
      <c r="G414" s="289" t="s">
        <v>1025</v>
      </c>
      <c r="H414" s="521" t="s">
        <v>1553</v>
      </c>
      <c r="I414" s="290">
        <v>32025602</v>
      </c>
      <c r="J414" s="524"/>
      <c r="K414" s="493" t="s">
        <v>1339</v>
      </c>
      <c r="L414" s="307"/>
      <c r="M414" s="293"/>
      <c r="N414" s="293"/>
      <c r="O414" s="307"/>
      <c r="P414" s="292" t="s">
        <v>565</v>
      </c>
      <c r="Q414" s="320"/>
      <c r="R414" s="295" t="s">
        <v>345</v>
      </c>
      <c r="S414" s="296">
        <v>41465</v>
      </c>
      <c r="T414" s="297">
        <f t="shared" si="197"/>
        <v>54</v>
      </c>
      <c r="U414" s="298">
        <f t="shared" si="198"/>
        <v>111.71939999999999</v>
      </c>
      <c r="V414" s="298">
        <f t="shared" si="199"/>
        <v>3.4256000000000002</v>
      </c>
      <c r="W414" s="299">
        <f t="shared" si="200"/>
        <v>5709.333333333333</v>
      </c>
      <c r="X414" s="300">
        <f t="shared" si="201"/>
        <v>33</v>
      </c>
      <c r="Y414" s="301">
        <v>6</v>
      </c>
      <c r="Z414" s="302">
        <v>1000</v>
      </c>
      <c r="AA414" s="1043">
        <v>0</v>
      </c>
      <c r="AB414" s="304">
        <v>0</v>
      </c>
      <c r="AC414" s="304">
        <v>0</v>
      </c>
      <c r="AD414" s="1043">
        <v>0</v>
      </c>
      <c r="AE414" s="469">
        <v>6</v>
      </c>
      <c r="AF414" s="1036" t="s">
        <v>7521</v>
      </c>
      <c r="AG414" s="445" t="s">
        <v>4691</v>
      </c>
      <c r="AH414" s="445" t="s">
        <v>4691</v>
      </c>
      <c r="AI414" s="445" t="s">
        <v>4691</v>
      </c>
      <c r="AJ414" s="1037" t="s">
        <v>4691</v>
      </c>
      <c r="AK414" s="1036" t="s">
        <v>4691</v>
      </c>
      <c r="AL414" s="445" t="s">
        <v>4691</v>
      </c>
      <c r="AM414" s="445" t="s">
        <v>4691</v>
      </c>
      <c r="AN414" s="445" t="s">
        <v>4691</v>
      </c>
      <c r="AO414" s="445" t="s">
        <v>4691</v>
      </c>
      <c r="AP414" s="445" t="s">
        <v>4691</v>
      </c>
      <c r="AQ414" s="445" t="s">
        <v>4691</v>
      </c>
      <c r="AR414" s="445" t="s">
        <v>4691</v>
      </c>
      <c r="AS414" s="445" t="s">
        <v>4691</v>
      </c>
      <c r="AT414" s="445" t="s">
        <v>4691</v>
      </c>
      <c r="AU414" s="445" t="s">
        <v>4691</v>
      </c>
      <c r="AV414" s="307">
        <f t="shared" si="202"/>
        <v>0</v>
      </c>
      <c r="AW414" s="309">
        <f t="shared" si="203"/>
        <v>0</v>
      </c>
      <c r="AX414" s="309">
        <f t="shared" si="204"/>
        <v>0</v>
      </c>
      <c r="AY414" s="309">
        <f t="shared" si="205"/>
        <v>0</v>
      </c>
      <c r="AZ414" s="1042" t="s">
        <v>7901</v>
      </c>
      <c r="BA414" s="1042"/>
      <c r="BB414" s="1042"/>
      <c r="BC414" s="1042"/>
      <c r="BD414" s="1042"/>
      <c r="BE414" s="1042"/>
      <c r="BF414" s="1042"/>
      <c r="BG414" s="1042"/>
      <c r="BH414" s="1042"/>
      <c r="BI414" s="1044"/>
    </row>
    <row r="415" spans="1:61" ht="19.899999999999999" customHeight="1">
      <c r="A415" s="1029" t="s">
        <v>185</v>
      </c>
      <c r="B415" s="499"/>
      <c r="C415" s="723" t="s">
        <v>13</v>
      </c>
      <c r="D415" s="501" t="s">
        <v>1488</v>
      </c>
      <c r="E415" s="502"/>
      <c r="F415" s="502"/>
      <c r="G415" s="503">
        <f>COUNTA(G399:G414)</f>
        <v>16</v>
      </c>
      <c r="H415" s="503">
        <f>COUNTA(H399:H414)</f>
        <v>16</v>
      </c>
      <c r="I415" s="499"/>
      <c r="J415" s="499"/>
      <c r="K415" s="503"/>
      <c r="L415" s="504">
        <f>COUNTA(L399:L414)</f>
        <v>11</v>
      </c>
      <c r="M415" s="504">
        <f>COUNTA(M399:M414)</f>
        <v>3</v>
      </c>
      <c r="N415" s="504">
        <f>COUNTA(N399:N414)</f>
        <v>4</v>
      </c>
      <c r="O415" s="504">
        <f>COUNTA(O399:O414)</f>
        <v>11</v>
      </c>
      <c r="P415" s="504">
        <f>COUNTA(P399:P414)</f>
        <v>16</v>
      </c>
      <c r="Q415" s="505"/>
      <c r="R415" s="505"/>
      <c r="S415" s="506"/>
      <c r="T415" s="507"/>
      <c r="U415" s="508">
        <f>SUM(U399:U414)</f>
        <v>2205.7539499999998</v>
      </c>
      <c r="V415" s="508">
        <f>SUM(V399:V414)</f>
        <v>60.808300000000003</v>
      </c>
      <c r="W415" s="509">
        <f>V415*10000/Y415</f>
        <v>5791.2666666666664</v>
      </c>
      <c r="X415" s="510">
        <f>U415/V415</f>
        <v>36.273895997750301</v>
      </c>
      <c r="Y415" s="511">
        <f t="shared" ref="Y415:AE415" si="206">SUM(Y399:Y414)</f>
        <v>105</v>
      </c>
      <c r="Z415" s="511">
        <f t="shared" si="206"/>
        <v>14857</v>
      </c>
      <c r="AA415" s="500">
        <f t="shared" si="206"/>
        <v>75</v>
      </c>
      <c r="AB415" s="500">
        <f t="shared" si="206"/>
        <v>20</v>
      </c>
      <c r="AC415" s="500">
        <f t="shared" si="206"/>
        <v>26</v>
      </c>
      <c r="AD415" s="500">
        <f t="shared" si="206"/>
        <v>75</v>
      </c>
      <c r="AE415" s="500">
        <f t="shared" si="206"/>
        <v>105</v>
      </c>
      <c r="AF415" s="512"/>
      <c r="AG415" s="512">
        <f>SUM(AG399:AG414)</f>
        <v>1</v>
      </c>
      <c r="AH415" s="512"/>
      <c r="AI415" s="512">
        <f>SUM(AI399:AI414)</f>
        <v>359</v>
      </c>
      <c r="AJ415" s="512">
        <f>SUM(AJ399:AJ414)</f>
        <v>73</v>
      </c>
      <c r="AK415" s="513"/>
      <c r="AL415" s="512">
        <f>SUM(AL399:AL414)</f>
        <v>0</v>
      </c>
      <c r="AM415" s="512"/>
      <c r="AN415" s="512">
        <f>SUM(AN399:AN414)</f>
        <v>0</v>
      </c>
      <c r="AO415" s="512"/>
      <c r="AP415" s="512">
        <f>SUM(AP399:AP414)</f>
        <v>0</v>
      </c>
      <c r="AQ415" s="512"/>
      <c r="AR415" s="512">
        <f>SUM(AR399:AR414)</f>
        <v>0</v>
      </c>
      <c r="AS415" s="512"/>
      <c r="AT415" s="512">
        <f>SUM(AT399:AT414)</f>
        <v>0</v>
      </c>
      <c r="AU415" s="512"/>
      <c r="AV415" s="512">
        <f>SUM(AV399:AV414)</f>
        <v>2700</v>
      </c>
      <c r="AW415" s="512">
        <f>SUM(AW399:AW414)</f>
        <v>1889.9999999999995</v>
      </c>
      <c r="AX415" s="512">
        <f>SUM(AX399:AX414)</f>
        <v>1125</v>
      </c>
      <c r="AY415" s="512">
        <f>SUM(AY399:AY414)</f>
        <v>675</v>
      </c>
      <c r="AZ415" s="816"/>
      <c r="BA415" s="817"/>
      <c r="BB415" s="817"/>
      <c r="BC415" s="818"/>
      <c r="BD415" s="818"/>
      <c r="BE415" s="818"/>
      <c r="BF415" s="819"/>
      <c r="BG415" s="819"/>
      <c r="BH415" s="819"/>
      <c r="BI415" s="820"/>
    </row>
    <row r="416" spans="1:61" ht="19.899999999999999" customHeight="1">
      <c r="A416" s="1026">
        <v>402</v>
      </c>
      <c r="B416" s="285" t="s">
        <v>3480</v>
      </c>
      <c r="C416" s="344" t="s">
        <v>15</v>
      </c>
      <c r="D416" s="287" t="s">
        <v>15</v>
      </c>
      <c r="E416" s="287" t="s">
        <v>2304</v>
      </c>
      <c r="F416" s="288" t="s">
        <v>1493</v>
      </c>
      <c r="G416" s="289" t="s">
        <v>840</v>
      </c>
      <c r="H416" s="289" t="s">
        <v>4399</v>
      </c>
      <c r="I416" s="290">
        <v>12012401</v>
      </c>
      <c r="J416" s="291" t="s">
        <v>94</v>
      </c>
      <c r="K416" s="289"/>
      <c r="L416" s="292" t="s">
        <v>95</v>
      </c>
      <c r="M416" s="293"/>
      <c r="N416" s="292" t="s">
        <v>1590</v>
      </c>
      <c r="O416" s="292" t="s">
        <v>95</v>
      </c>
      <c r="P416" s="292" t="s">
        <v>95</v>
      </c>
      <c r="Q416" s="320"/>
      <c r="R416" s="295" t="s">
        <v>294</v>
      </c>
      <c r="S416" s="296">
        <v>40872</v>
      </c>
      <c r="T416" s="297">
        <f t="shared" ref="T416:T427" si="207">VLOOKUP(I416,单月票房,2,0)</f>
        <v>8</v>
      </c>
      <c r="U416" s="298">
        <f t="shared" ref="U416:U427" si="208">VLOOKUP(I416,单月票房,3,0)</f>
        <v>300.32459999999998</v>
      </c>
      <c r="V416" s="298">
        <f t="shared" ref="V416:V427" si="209">VLOOKUP(I416,单月票房,4,0)</f>
        <v>8.0338999999999992</v>
      </c>
      <c r="W416" s="299">
        <f t="shared" ref="W416:W427" si="210">(V416*10000)/Y416</f>
        <v>5355.9333333333325</v>
      </c>
      <c r="X416" s="300">
        <f t="shared" ref="X416:X427" si="211">VLOOKUP(I416,单月票房,5,0)</f>
        <v>37</v>
      </c>
      <c r="Y416" s="301">
        <v>15</v>
      </c>
      <c r="Z416" s="302">
        <v>1496</v>
      </c>
      <c r="AA416" s="1043">
        <v>15</v>
      </c>
      <c r="AB416" s="304">
        <v>0</v>
      </c>
      <c r="AC416" s="1043">
        <v>15</v>
      </c>
      <c r="AD416" s="1043">
        <v>15</v>
      </c>
      <c r="AE416" s="469">
        <v>15</v>
      </c>
      <c r="AF416" s="1036" t="s">
        <v>7902</v>
      </c>
      <c r="AG416" s="445" t="s">
        <v>4691</v>
      </c>
      <c r="AH416" s="445" t="s">
        <v>4691</v>
      </c>
      <c r="AI416" s="445" t="s">
        <v>4691</v>
      </c>
      <c r="AJ416" s="1037">
        <v>10</v>
      </c>
      <c r="AK416" s="1036" t="s">
        <v>4788</v>
      </c>
      <c r="AL416" s="445" t="s">
        <v>4691</v>
      </c>
      <c r="AM416" s="445" t="s">
        <v>4691</v>
      </c>
      <c r="AN416" s="445" t="s">
        <v>4691</v>
      </c>
      <c r="AO416" s="445" t="s">
        <v>4691</v>
      </c>
      <c r="AP416" s="445" t="s">
        <v>4691</v>
      </c>
      <c r="AQ416" s="445" t="s">
        <v>4691</v>
      </c>
      <c r="AR416" s="445" t="s">
        <v>4691</v>
      </c>
      <c r="AS416" s="445" t="s">
        <v>4691</v>
      </c>
      <c r="AT416" s="445" t="s">
        <v>4691</v>
      </c>
      <c r="AU416" s="445" t="s">
        <v>4691</v>
      </c>
      <c r="AV416" s="307">
        <f t="shared" ref="AV416:AV429" si="212">AD416*6*0.5*12</f>
        <v>540</v>
      </c>
      <c r="AW416" s="309">
        <f t="shared" ref="AW416:AW429" si="213">AD416*6*0.35*12</f>
        <v>377.99999999999994</v>
      </c>
      <c r="AX416" s="309">
        <f t="shared" ref="AX416:AX429" si="214">AD416*6*0.25*10</f>
        <v>225</v>
      </c>
      <c r="AY416" s="309">
        <f t="shared" ref="AY416:AY429" si="215">AD416*6*0.15*10</f>
        <v>135</v>
      </c>
      <c r="AZ416" s="1042" t="s">
        <v>7903</v>
      </c>
      <c r="BA416" s="1042"/>
      <c r="BB416" s="1042"/>
      <c r="BC416" s="1042"/>
      <c r="BD416" s="1042"/>
      <c r="BE416" s="1042"/>
      <c r="BF416" s="1042"/>
      <c r="BG416" s="1042"/>
      <c r="BH416" s="1042"/>
      <c r="BI416" s="1044"/>
    </row>
    <row r="417" spans="1:61" ht="19.899999999999999" customHeight="1">
      <c r="A417" s="1026">
        <v>403</v>
      </c>
      <c r="B417" s="285" t="s">
        <v>3481</v>
      </c>
      <c r="C417" s="286" t="s">
        <v>15</v>
      </c>
      <c r="D417" s="287" t="s">
        <v>15</v>
      </c>
      <c r="E417" s="287" t="s">
        <v>2929</v>
      </c>
      <c r="F417" s="288" t="s">
        <v>137</v>
      </c>
      <c r="G417" s="289" t="s">
        <v>862</v>
      </c>
      <c r="H417" s="289" t="s">
        <v>1494</v>
      </c>
      <c r="I417" s="290">
        <v>12070201</v>
      </c>
      <c r="J417" s="524" t="s">
        <v>94</v>
      </c>
      <c r="K417" s="289"/>
      <c r="L417" s="292" t="s">
        <v>95</v>
      </c>
      <c r="M417" s="293"/>
      <c r="N417" s="292" t="s">
        <v>95</v>
      </c>
      <c r="O417" s="292" t="s">
        <v>95</v>
      </c>
      <c r="P417" s="292" t="s">
        <v>95</v>
      </c>
      <c r="Q417" s="320"/>
      <c r="R417" s="295" t="s">
        <v>96</v>
      </c>
      <c r="S417" s="296">
        <v>39285</v>
      </c>
      <c r="T417" s="297">
        <f t="shared" si="207"/>
        <v>54</v>
      </c>
      <c r="U417" s="298">
        <f t="shared" si="208"/>
        <v>111.2534</v>
      </c>
      <c r="V417" s="298">
        <f t="shared" si="209"/>
        <v>3.4325999999999999</v>
      </c>
      <c r="W417" s="299">
        <f t="shared" si="210"/>
        <v>4290.75</v>
      </c>
      <c r="X417" s="300">
        <f t="shared" si="211"/>
        <v>32</v>
      </c>
      <c r="Y417" s="301">
        <v>8</v>
      </c>
      <c r="Z417" s="302">
        <v>900</v>
      </c>
      <c r="AA417" s="1043">
        <v>8</v>
      </c>
      <c r="AB417" s="304">
        <v>0</v>
      </c>
      <c r="AC417" s="1043">
        <v>8</v>
      </c>
      <c r="AD417" s="1043">
        <v>8</v>
      </c>
      <c r="AE417" s="469">
        <v>8</v>
      </c>
      <c r="AF417" s="1036" t="s">
        <v>5971</v>
      </c>
      <c r="AG417" s="445" t="s">
        <v>4691</v>
      </c>
      <c r="AH417" s="445" t="s">
        <v>4691</v>
      </c>
      <c r="AI417" s="445" t="s">
        <v>4691</v>
      </c>
      <c r="AJ417" s="1037">
        <v>5</v>
      </c>
      <c r="AK417" s="1036" t="s">
        <v>4789</v>
      </c>
      <c r="AL417" s="445" t="s">
        <v>4691</v>
      </c>
      <c r="AM417" s="445" t="s">
        <v>4691</v>
      </c>
      <c r="AN417" s="445" t="s">
        <v>4691</v>
      </c>
      <c r="AO417" s="445" t="s">
        <v>4691</v>
      </c>
      <c r="AP417" s="445" t="s">
        <v>4691</v>
      </c>
      <c r="AQ417" s="445" t="s">
        <v>4691</v>
      </c>
      <c r="AR417" s="445" t="s">
        <v>4691</v>
      </c>
      <c r="AS417" s="445" t="s">
        <v>4691</v>
      </c>
      <c r="AT417" s="445" t="s">
        <v>4691</v>
      </c>
      <c r="AU417" s="445" t="s">
        <v>4691</v>
      </c>
      <c r="AV417" s="307">
        <f t="shared" si="212"/>
        <v>288</v>
      </c>
      <c r="AW417" s="309">
        <f t="shared" si="213"/>
        <v>201.59999999999997</v>
      </c>
      <c r="AX417" s="309">
        <f t="shared" si="214"/>
        <v>120</v>
      </c>
      <c r="AY417" s="309">
        <f t="shared" si="215"/>
        <v>72</v>
      </c>
      <c r="AZ417" s="1042" t="s">
        <v>7904</v>
      </c>
      <c r="BA417" s="1042"/>
      <c r="BB417" s="1042"/>
      <c r="BC417" s="1042"/>
      <c r="BD417" s="1042"/>
      <c r="BE417" s="1042"/>
      <c r="BF417" s="1042"/>
      <c r="BG417" s="1042"/>
      <c r="BH417" s="1042"/>
      <c r="BI417" s="1044"/>
    </row>
    <row r="418" spans="1:61" ht="19.899999999999999" customHeight="1">
      <c r="A418" s="1026">
        <v>404</v>
      </c>
      <c r="B418" s="285" t="s">
        <v>3482</v>
      </c>
      <c r="C418" s="286" t="s">
        <v>15</v>
      </c>
      <c r="D418" s="287" t="s">
        <v>15</v>
      </c>
      <c r="E418" s="287" t="s">
        <v>675</v>
      </c>
      <c r="F418" s="329" t="s">
        <v>1292</v>
      </c>
      <c r="G418" s="289" t="s">
        <v>999</v>
      </c>
      <c r="H418" s="340" t="s">
        <v>1495</v>
      </c>
      <c r="I418" s="290">
        <v>12020671</v>
      </c>
      <c r="J418" s="291" t="s">
        <v>94</v>
      </c>
      <c r="K418" s="340"/>
      <c r="L418" s="292" t="s">
        <v>95</v>
      </c>
      <c r="M418" s="292" t="s">
        <v>95</v>
      </c>
      <c r="N418" s="293"/>
      <c r="O418" s="292" t="s">
        <v>95</v>
      </c>
      <c r="P418" s="292" t="s">
        <v>95</v>
      </c>
      <c r="Q418" s="327"/>
      <c r="R418" s="295" t="s">
        <v>361</v>
      </c>
      <c r="S418" s="296">
        <v>42089</v>
      </c>
      <c r="T418" s="297">
        <f t="shared" si="207"/>
        <v>34</v>
      </c>
      <c r="U418" s="298">
        <f t="shared" si="208"/>
        <v>167.12379999999999</v>
      </c>
      <c r="V418" s="298">
        <f t="shared" si="209"/>
        <v>4.1961000000000004</v>
      </c>
      <c r="W418" s="299">
        <f t="shared" si="210"/>
        <v>5245.1250000000009</v>
      </c>
      <c r="X418" s="300">
        <f t="shared" si="211"/>
        <v>40</v>
      </c>
      <c r="Y418" s="301">
        <v>8</v>
      </c>
      <c r="Z418" s="302">
        <v>1366</v>
      </c>
      <c r="AA418" s="1043">
        <v>8</v>
      </c>
      <c r="AB418" s="1043">
        <v>8</v>
      </c>
      <c r="AC418" s="304">
        <v>0</v>
      </c>
      <c r="AD418" s="1043">
        <v>8</v>
      </c>
      <c r="AE418" s="469">
        <v>8</v>
      </c>
      <c r="AF418" s="1036" t="s">
        <v>7518</v>
      </c>
      <c r="AG418" s="445" t="s">
        <v>4691</v>
      </c>
      <c r="AH418" s="445" t="s">
        <v>4691</v>
      </c>
      <c r="AI418" s="445" t="s">
        <v>4691</v>
      </c>
      <c r="AJ418" s="1037">
        <v>6</v>
      </c>
      <c r="AK418" s="1036" t="s">
        <v>4700</v>
      </c>
      <c r="AL418" s="445" t="s">
        <v>4691</v>
      </c>
      <c r="AM418" s="445" t="s">
        <v>4691</v>
      </c>
      <c r="AN418" s="445" t="s">
        <v>4691</v>
      </c>
      <c r="AO418" s="445" t="s">
        <v>4691</v>
      </c>
      <c r="AP418" s="445" t="s">
        <v>4691</v>
      </c>
      <c r="AQ418" s="445" t="s">
        <v>4691</v>
      </c>
      <c r="AR418" s="445" t="s">
        <v>4691</v>
      </c>
      <c r="AS418" s="445" t="s">
        <v>4691</v>
      </c>
      <c r="AT418" s="445" t="s">
        <v>4691</v>
      </c>
      <c r="AU418" s="445" t="s">
        <v>4691</v>
      </c>
      <c r="AV418" s="307">
        <f t="shared" si="212"/>
        <v>288</v>
      </c>
      <c r="AW418" s="309">
        <f t="shared" si="213"/>
        <v>201.59999999999997</v>
      </c>
      <c r="AX418" s="309">
        <f t="shared" si="214"/>
        <v>120</v>
      </c>
      <c r="AY418" s="309">
        <f t="shared" si="215"/>
        <v>72</v>
      </c>
      <c r="AZ418" s="1042" t="s">
        <v>7905</v>
      </c>
      <c r="BA418" s="1042" t="s">
        <v>676</v>
      </c>
      <c r="BB418" s="1042" t="s">
        <v>677</v>
      </c>
      <c r="BC418" s="1042" t="s">
        <v>678</v>
      </c>
      <c r="BD418" s="1042" t="s">
        <v>110</v>
      </c>
      <c r="BE418" s="1042" t="s">
        <v>679</v>
      </c>
      <c r="BF418" s="1042"/>
      <c r="BG418" s="1042" t="s">
        <v>680</v>
      </c>
      <c r="BH418" s="1042" t="s">
        <v>681</v>
      </c>
      <c r="BI418" s="1044" t="s">
        <v>682</v>
      </c>
    </row>
    <row r="419" spans="1:61" ht="19.899999999999999" customHeight="1">
      <c r="A419" s="1026">
        <v>405</v>
      </c>
      <c r="B419" s="285" t="s">
        <v>3483</v>
      </c>
      <c r="C419" s="286" t="s">
        <v>15</v>
      </c>
      <c r="D419" s="287" t="s">
        <v>15</v>
      </c>
      <c r="E419" s="287" t="s">
        <v>572</v>
      </c>
      <c r="F419" s="291" t="s">
        <v>685</v>
      </c>
      <c r="G419" s="289" t="s">
        <v>995</v>
      </c>
      <c r="H419" s="340" t="s">
        <v>1496</v>
      </c>
      <c r="I419" s="290">
        <v>12034701</v>
      </c>
      <c r="J419" s="291" t="s">
        <v>94</v>
      </c>
      <c r="K419" s="340"/>
      <c r="L419" s="292" t="s">
        <v>95</v>
      </c>
      <c r="M419" s="292"/>
      <c r="N419" s="292" t="s">
        <v>95</v>
      </c>
      <c r="O419" s="292" t="s">
        <v>95</v>
      </c>
      <c r="P419" s="292" t="s">
        <v>95</v>
      </c>
      <c r="Q419" s="327"/>
      <c r="R419" s="295" t="s">
        <v>368</v>
      </c>
      <c r="S419" s="296">
        <v>41311</v>
      </c>
      <c r="T419" s="297">
        <f t="shared" si="207"/>
        <v>37</v>
      </c>
      <c r="U419" s="298">
        <f t="shared" si="208"/>
        <v>157.94999999999999</v>
      </c>
      <c r="V419" s="298">
        <f t="shared" si="209"/>
        <v>4.9885999999999999</v>
      </c>
      <c r="W419" s="299">
        <f t="shared" si="210"/>
        <v>5542.8888888888887</v>
      </c>
      <c r="X419" s="300">
        <f t="shared" si="211"/>
        <v>32</v>
      </c>
      <c r="Y419" s="301">
        <v>9</v>
      </c>
      <c r="Z419" s="302">
        <v>1656</v>
      </c>
      <c r="AA419" s="1043">
        <v>9</v>
      </c>
      <c r="AB419" s="304">
        <v>0</v>
      </c>
      <c r="AC419" s="1043">
        <v>9</v>
      </c>
      <c r="AD419" s="1043">
        <v>9</v>
      </c>
      <c r="AE419" s="469">
        <v>9</v>
      </c>
      <c r="AF419" s="1036" t="s">
        <v>5996</v>
      </c>
      <c r="AG419" s="445" t="s">
        <v>4691</v>
      </c>
      <c r="AH419" s="445" t="s">
        <v>4691</v>
      </c>
      <c r="AI419" s="445" t="s">
        <v>4691</v>
      </c>
      <c r="AJ419" s="1037">
        <v>6</v>
      </c>
      <c r="AK419" s="1036" t="s">
        <v>4790</v>
      </c>
      <c r="AL419" s="445" t="s">
        <v>4691</v>
      </c>
      <c r="AM419" s="445" t="s">
        <v>4691</v>
      </c>
      <c r="AN419" s="445" t="s">
        <v>4691</v>
      </c>
      <c r="AO419" s="445" t="s">
        <v>4691</v>
      </c>
      <c r="AP419" s="445" t="s">
        <v>4691</v>
      </c>
      <c r="AQ419" s="445" t="s">
        <v>4691</v>
      </c>
      <c r="AR419" s="445" t="s">
        <v>4691</v>
      </c>
      <c r="AS419" s="445" t="s">
        <v>4691</v>
      </c>
      <c r="AT419" s="445" t="s">
        <v>4691</v>
      </c>
      <c r="AU419" s="445" t="s">
        <v>4691</v>
      </c>
      <c r="AV419" s="307">
        <f t="shared" si="212"/>
        <v>324</v>
      </c>
      <c r="AW419" s="309">
        <f t="shared" si="213"/>
        <v>226.79999999999998</v>
      </c>
      <c r="AX419" s="309">
        <f t="shared" si="214"/>
        <v>135</v>
      </c>
      <c r="AY419" s="309">
        <f t="shared" si="215"/>
        <v>81</v>
      </c>
      <c r="AZ419" s="1042" t="s">
        <v>7906</v>
      </c>
      <c r="BA419" s="1042"/>
      <c r="BB419" s="1042" t="s">
        <v>686</v>
      </c>
      <c r="BC419" s="1042"/>
      <c r="BD419" s="1042"/>
      <c r="BE419" s="1042"/>
      <c r="BF419" s="1042"/>
      <c r="BG419" s="1042"/>
      <c r="BH419" s="1042"/>
      <c r="BI419" s="1044"/>
    </row>
    <row r="420" spans="1:61" ht="19.899999999999999" customHeight="1">
      <c r="A420" s="1026">
        <v>406</v>
      </c>
      <c r="B420" s="285" t="s">
        <v>3484</v>
      </c>
      <c r="C420" s="286" t="s">
        <v>15</v>
      </c>
      <c r="D420" s="287" t="s">
        <v>15</v>
      </c>
      <c r="E420" s="287" t="s">
        <v>572</v>
      </c>
      <c r="F420" s="357" t="s">
        <v>713</v>
      </c>
      <c r="G420" s="289" t="s">
        <v>945</v>
      </c>
      <c r="H420" s="340" t="s">
        <v>1866</v>
      </c>
      <c r="I420" s="290">
        <v>12030501</v>
      </c>
      <c r="J420" s="291" t="s">
        <v>94</v>
      </c>
      <c r="K420" s="592"/>
      <c r="L420" s="292" t="s">
        <v>95</v>
      </c>
      <c r="M420" s="292" t="s">
        <v>95</v>
      </c>
      <c r="N420" s="293"/>
      <c r="O420" s="292" t="s">
        <v>95</v>
      </c>
      <c r="P420" s="292" t="s">
        <v>1855</v>
      </c>
      <c r="Q420" s="327"/>
      <c r="R420" s="295" t="s">
        <v>294</v>
      </c>
      <c r="S420" s="296">
        <v>40513</v>
      </c>
      <c r="T420" s="297">
        <f t="shared" si="207"/>
        <v>24</v>
      </c>
      <c r="U420" s="298">
        <f t="shared" si="208"/>
        <v>203.71260000000001</v>
      </c>
      <c r="V420" s="298">
        <f t="shared" si="209"/>
        <v>5.7492000000000001</v>
      </c>
      <c r="W420" s="299">
        <f t="shared" si="210"/>
        <v>8213.1428571428569</v>
      </c>
      <c r="X420" s="300">
        <f t="shared" si="211"/>
        <v>35</v>
      </c>
      <c r="Y420" s="301">
        <v>7</v>
      </c>
      <c r="Z420" s="302">
        <v>1687</v>
      </c>
      <c r="AA420" s="1043">
        <v>7</v>
      </c>
      <c r="AB420" s="1043">
        <v>7</v>
      </c>
      <c r="AC420" s="304">
        <v>0</v>
      </c>
      <c r="AD420" s="1043">
        <v>7</v>
      </c>
      <c r="AE420" s="469">
        <v>7</v>
      </c>
      <c r="AF420" s="1036" t="s">
        <v>7516</v>
      </c>
      <c r="AG420" s="445" t="s">
        <v>4691</v>
      </c>
      <c r="AH420" s="445" t="s">
        <v>4691</v>
      </c>
      <c r="AI420" s="445" t="s">
        <v>4691</v>
      </c>
      <c r="AJ420" s="1037">
        <v>7</v>
      </c>
      <c r="AK420" s="1036" t="s">
        <v>4703</v>
      </c>
      <c r="AL420" s="445" t="s">
        <v>4691</v>
      </c>
      <c r="AM420" s="445" t="s">
        <v>4691</v>
      </c>
      <c r="AN420" s="445" t="s">
        <v>4691</v>
      </c>
      <c r="AO420" s="445" t="s">
        <v>4691</v>
      </c>
      <c r="AP420" s="445" t="s">
        <v>4691</v>
      </c>
      <c r="AQ420" s="445" t="s">
        <v>4691</v>
      </c>
      <c r="AR420" s="445" t="s">
        <v>4691</v>
      </c>
      <c r="AS420" s="445" t="s">
        <v>4691</v>
      </c>
      <c r="AT420" s="445" t="s">
        <v>4691</v>
      </c>
      <c r="AU420" s="445" t="s">
        <v>4691</v>
      </c>
      <c r="AV420" s="307">
        <f t="shared" si="212"/>
        <v>252</v>
      </c>
      <c r="AW420" s="309">
        <f t="shared" si="213"/>
        <v>176.39999999999998</v>
      </c>
      <c r="AX420" s="309">
        <f t="shared" si="214"/>
        <v>105</v>
      </c>
      <c r="AY420" s="309">
        <f t="shared" si="215"/>
        <v>63</v>
      </c>
      <c r="AZ420" s="1042" t="s">
        <v>7907</v>
      </c>
      <c r="BA420" s="1042"/>
      <c r="BB420" s="1042"/>
      <c r="BC420" s="1042" t="s">
        <v>714</v>
      </c>
      <c r="BD420" s="1042" t="s">
        <v>110</v>
      </c>
      <c r="BE420" s="1042"/>
      <c r="BF420" s="1042"/>
      <c r="BG420" s="1042" t="s">
        <v>715</v>
      </c>
      <c r="BH420" s="1042" t="s">
        <v>716</v>
      </c>
      <c r="BI420" s="1044" t="s">
        <v>717</v>
      </c>
    </row>
    <row r="421" spans="1:61" ht="19.899999999999999" customHeight="1">
      <c r="A421" s="1026">
        <v>407</v>
      </c>
      <c r="B421" s="285" t="s">
        <v>3485</v>
      </c>
      <c r="C421" s="286" t="s">
        <v>15</v>
      </c>
      <c r="D421" s="287" t="s">
        <v>15</v>
      </c>
      <c r="E421" s="368" t="s">
        <v>5942</v>
      </c>
      <c r="F421" s="329" t="s">
        <v>1292</v>
      </c>
      <c r="G421" s="289" t="s">
        <v>2065</v>
      </c>
      <c r="H421" s="340" t="s">
        <v>4400</v>
      </c>
      <c r="I421" s="290">
        <v>12250811</v>
      </c>
      <c r="J421" s="291" t="s">
        <v>94</v>
      </c>
      <c r="K421" s="592"/>
      <c r="L421" s="292" t="s">
        <v>95</v>
      </c>
      <c r="M421" s="292" t="s">
        <v>95</v>
      </c>
      <c r="N421" s="293"/>
      <c r="O421" s="292" t="s">
        <v>95</v>
      </c>
      <c r="P421" s="292" t="s">
        <v>1949</v>
      </c>
      <c r="Q421" s="327"/>
      <c r="R421" s="295" t="s">
        <v>199</v>
      </c>
      <c r="S421" s="296">
        <v>42395</v>
      </c>
      <c r="T421" s="297">
        <f t="shared" si="207"/>
        <v>7</v>
      </c>
      <c r="U421" s="298">
        <f t="shared" si="208"/>
        <v>311.0926</v>
      </c>
      <c r="V421" s="298">
        <f t="shared" si="209"/>
        <v>8.8233999999999995</v>
      </c>
      <c r="W421" s="299">
        <f t="shared" si="210"/>
        <v>14705.666666666666</v>
      </c>
      <c r="X421" s="300">
        <f t="shared" si="211"/>
        <v>35</v>
      </c>
      <c r="Y421" s="324">
        <v>6</v>
      </c>
      <c r="Z421" s="315">
        <v>1260</v>
      </c>
      <c r="AA421" s="1043">
        <v>6</v>
      </c>
      <c r="AB421" s="1043">
        <v>6</v>
      </c>
      <c r="AC421" s="304">
        <v>0</v>
      </c>
      <c r="AD421" s="1043">
        <v>6</v>
      </c>
      <c r="AE421" s="469">
        <v>6</v>
      </c>
      <c r="AF421" s="1036" t="s">
        <v>5994</v>
      </c>
      <c r="AG421" s="445" t="s">
        <v>4691</v>
      </c>
      <c r="AH421" s="445" t="s">
        <v>4691</v>
      </c>
      <c r="AI421" s="445" t="s">
        <v>4691</v>
      </c>
      <c r="AJ421" s="1037">
        <v>6</v>
      </c>
      <c r="AK421" s="1036" t="s">
        <v>4694</v>
      </c>
      <c r="AL421" s="445" t="s">
        <v>4691</v>
      </c>
      <c r="AM421" s="445" t="s">
        <v>4691</v>
      </c>
      <c r="AN421" s="445" t="s">
        <v>4691</v>
      </c>
      <c r="AO421" s="445" t="s">
        <v>4691</v>
      </c>
      <c r="AP421" s="445" t="s">
        <v>4691</v>
      </c>
      <c r="AQ421" s="445" t="s">
        <v>4691</v>
      </c>
      <c r="AR421" s="445" t="s">
        <v>4691</v>
      </c>
      <c r="AS421" s="445" t="s">
        <v>4691</v>
      </c>
      <c r="AT421" s="445" t="s">
        <v>4691</v>
      </c>
      <c r="AU421" s="445" t="s">
        <v>4691</v>
      </c>
      <c r="AV421" s="307">
        <f t="shared" si="212"/>
        <v>216</v>
      </c>
      <c r="AW421" s="309">
        <f t="shared" si="213"/>
        <v>151.19999999999999</v>
      </c>
      <c r="AX421" s="309">
        <f t="shared" si="214"/>
        <v>90</v>
      </c>
      <c r="AY421" s="309">
        <f t="shared" si="215"/>
        <v>53.999999999999993</v>
      </c>
      <c r="AZ421" s="1042" t="s">
        <v>7908</v>
      </c>
      <c r="BA421" s="1042"/>
      <c r="BB421" s="1042" t="s">
        <v>1950</v>
      </c>
      <c r="BC421" s="1042" t="s">
        <v>1951</v>
      </c>
      <c r="BD421" s="1042"/>
      <c r="BE421" s="1042"/>
      <c r="BF421" s="1042"/>
      <c r="BG421" s="1042" t="s">
        <v>1952</v>
      </c>
      <c r="BH421" s="1042" t="s">
        <v>1953</v>
      </c>
      <c r="BI421" s="1044" t="s">
        <v>1954</v>
      </c>
    </row>
    <row r="422" spans="1:61" s="652" customFormat="1" ht="19.899999999999999" customHeight="1">
      <c r="A422" s="1026">
        <v>408</v>
      </c>
      <c r="B422" s="285" t="s">
        <v>3486</v>
      </c>
      <c r="C422" s="595" t="s">
        <v>15</v>
      </c>
      <c r="D422" s="528" t="s">
        <v>15</v>
      </c>
      <c r="E422" s="287" t="s">
        <v>571</v>
      </c>
      <c r="F422" s="727" t="s">
        <v>2808</v>
      </c>
      <c r="G422" s="289" t="s">
        <v>2809</v>
      </c>
      <c r="H422" s="340" t="s">
        <v>1133</v>
      </c>
      <c r="I422" s="290">
        <v>12042301</v>
      </c>
      <c r="J422" s="291" t="s">
        <v>94</v>
      </c>
      <c r="K422" s="592"/>
      <c r="L422" s="292" t="s">
        <v>95</v>
      </c>
      <c r="M422" s="293"/>
      <c r="N422" s="292" t="s">
        <v>95</v>
      </c>
      <c r="O422" s="292" t="s">
        <v>95</v>
      </c>
      <c r="P422" s="292" t="s">
        <v>2810</v>
      </c>
      <c r="Q422" s="358"/>
      <c r="R422" s="295" t="s">
        <v>345</v>
      </c>
      <c r="S422" s="296">
        <v>40771</v>
      </c>
      <c r="T422" s="297">
        <f t="shared" si="207"/>
        <v>46</v>
      </c>
      <c r="U422" s="298">
        <f t="shared" si="208"/>
        <v>132.66449699999998</v>
      </c>
      <c r="V422" s="298">
        <f t="shared" si="209"/>
        <v>4.1852999999999998</v>
      </c>
      <c r="W422" s="299">
        <f t="shared" si="210"/>
        <v>3804.818181818182</v>
      </c>
      <c r="X422" s="300">
        <f t="shared" si="211"/>
        <v>32</v>
      </c>
      <c r="Y422" s="324">
        <v>11</v>
      </c>
      <c r="Z422" s="324">
        <v>1202</v>
      </c>
      <c r="AA422" s="1043">
        <v>11</v>
      </c>
      <c r="AB422" s="304">
        <v>0</v>
      </c>
      <c r="AC422" s="1043">
        <v>11</v>
      </c>
      <c r="AD422" s="1043">
        <v>11</v>
      </c>
      <c r="AE422" s="469">
        <v>11</v>
      </c>
      <c r="AF422" s="1036" t="s">
        <v>7909</v>
      </c>
      <c r="AG422" s="445" t="s">
        <v>4691</v>
      </c>
      <c r="AH422" s="445" t="s">
        <v>4691</v>
      </c>
      <c r="AI422" s="445" t="s">
        <v>4691</v>
      </c>
      <c r="AJ422" s="1037">
        <v>8</v>
      </c>
      <c r="AK422" s="1036" t="s">
        <v>4791</v>
      </c>
      <c r="AL422" s="445" t="s">
        <v>4691</v>
      </c>
      <c r="AM422" s="445" t="s">
        <v>4691</v>
      </c>
      <c r="AN422" s="445" t="s">
        <v>4691</v>
      </c>
      <c r="AO422" s="445" t="s">
        <v>4691</v>
      </c>
      <c r="AP422" s="445" t="s">
        <v>4691</v>
      </c>
      <c r="AQ422" s="445" t="s">
        <v>4691</v>
      </c>
      <c r="AR422" s="445">
        <v>1</v>
      </c>
      <c r="AS422" s="445" t="s">
        <v>5883</v>
      </c>
      <c r="AT422" s="445" t="s">
        <v>4691</v>
      </c>
      <c r="AU422" s="445" t="s">
        <v>4691</v>
      </c>
      <c r="AV422" s="307">
        <f t="shared" si="212"/>
        <v>396</v>
      </c>
      <c r="AW422" s="309">
        <f t="shared" si="213"/>
        <v>277.2</v>
      </c>
      <c r="AX422" s="309">
        <f t="shared" si="214"/>
        <v>165</v>
      </c>
      <c r="AY422" s="309">
        <f t="shared" si="215"/>
        <v>99</v>
      </c>
      <c r="AZ422" s="1042" t="s">
        <v>7910</v>
      </c>
      <c r="BA422" s="1042"/>
      <c r="BB422" s="1042"/>
      <c r="BC422" s="1042"/>
      <c r="BD422" s="1042"/>
      <c r="BE422" s="1042"/>
      <c r="BF422" s="1042"/>
      <c r="BG422" s="1042"/>
      <c r="BH422" s="1042"/>
      <c r="BI422" s="1044"/>
    </row>
    <row r="423" spans="1:61" ht="19.899999999999999" customHeight="1">
      <c r="A423" s="1026">
        <v>409</v>
      </c>
      <c r="B423" s="285" t="s">
        <v>4007</v>
      </c>
      <c r="C423" s="677" t="s">
        <v>4004</v>
      </c>
      <c r="D423" s="355" t="s">
        <v>15</v>
      </c>
      <c r="E423" s="357" t="s">
        <v>4005</v>
      </c>
      <c r="F423" s="677" t="s">
        <v>4006</v>
      </c>
      <c r="G423" s="289" t="s">
        <v>1073</v>
      </c>
      <c r="H423" s="367" t="s">
        <v>4219</v>
      </c>
      <c r="I423" s="290">
        <v>12140722</v>
      </c>
      <c r="J423" s="655" t="s">
        <v>94</v>
      </c>
      <c r="K423" s="592"/>
      <c r="L423" s="292" t="s">
        <v>95</v>
      </c>
      <c r="M423" s="292" t="s">
        <v>95</v>
      </c>
      <c r="N423" s="293"/>
      <c r="O423" s="292" t="s">
        <v>95</v>
      </c>
      <c r="P423" s="292" t="s">
        <v>95</v>
      </c>
      <c r="Q423" s="327"/>
      <c r="R423" s="295" t="s">
        <v>96</v>
      </c>
      <c r="S423" s="296">
        <v>42271</v>
      </c>
      <c r="T423" s="297">
        <f t="shared" si="207"/>
        <v>25</v>
      </c>
      <c r="U423" s="298">
        <f t="shared" si="208"/>
        <v>201.0873</v>
      </c>
      <c r="V423" s="298">
        <f t="shared" si="209"/>
        <v>4.9546999999999999</v>
      </c>
      <c r="W423" s="299">
        <f t="shared" si="210"/>
        <v>6193.375</v>
      </c>
      <c r="X423" s="300">
        <f t="shared" si="211"/>
        <v>41</v>
      </c>
      <c r="Y423" s="324">
        <v>8</v>
      </c>
      <c r="Z423" s="324">
        <v>1252</v>
      </c>
      <c r="AA423" s="1043">
        <v>8</v>
      </c>
      <c r="AB423" s="1043">
        <v>8</v>
      </c>
      <c r="AC423" s="304">
        <v>0</v>
      </c>
      <c r="AD423" s="1043">
        <v>8</v>
      </c>
      <c r="AE423" s="469">
        <v>8</v>
      </c>
      <c r="AF423" s="1036" t="s">
        <v>7911</v>
      </c>
      <c r="AG423" s="445" t="s">
        <v>4691</v>
      </c>
      <c r="AH423" s="445" t="s">
        <v>4691</v>
      </c>
      <c r="AI423" s="445" t="s">
        <v>4691</v>
      </c>
      <c r="AJ423" s="1037">
        <v>8</v>
      </c>
      <c r="AK423" s="1036" t="s">
        <v>4731</v>
      </c>
      <c r="AL423" s="445" t="s">
        <v>4691</v>
      </c>
      <c r="AM423" s="445" t="s">
        <v>4691</v>
      </c>
      <c r="AN423" s="445" t="s">
        <v>4691</v>
      </c>
      <c r="AO423" s="445" t="s">
        <v>4691</v>
      </c>
      <c r="AP423" s="445" t="s">
        <v>4691</v>
      </c>
      <c r="AQ423" s="445" t="s">
        <v>4691</v>
      </c>
      <c r="AR423" s="445">
        <v>1</v>
      </c>
      <c r="AS423" s="445" t="s">
        <v>5883</v>
      </c>
      <c r="AT423" s="445" t="s">
        <v>4691</v>
      </c>
      <c r="AU423" s="445" t="s">
        <v>4691</v>
      </c>
      <c r="AV423" s="307">
        <f t="shared" si="212"/>
        <v>288</v>
      </c>
      <c r="AW423" s="309">
        <f t="shared" si="213"/>
        <v>201.59999999999997</v>
      </c>
      <c r="AX423" s="309">
        <f t="shared" si="214"/>
        <v>120</v>
      </c>
      <c r="AY423" s="309">
        <f t="shared" si="215"/>
        <v>72</v>
      </c>
      <c r="AZ423" s="1042" t="s">
        <v>7912</v>
      </c>
      <c r="BA423" s="1042"/>
      <c r="BB423" s="1042"/>
      <c r="BC423" s="1042"/>
      <c r="BD423" s="1042"/>
      <c r="BE423" s="1042"/>
      <c r="BF423" s="1042"/>
      <c r="BG423" s="1042"/>
      <c r="BH423" s="1042"/>
      <c r="BI423" s="1044"/>
    </row>
    <row r="424" spans="1:61" s="652" customFormat="1" ht="19.899999999999999" customHeight="1">
      <c r="A424" s="1026">
        <v>410</v>
      </c>
      <c r="B424" s="285" t="s">
        <v>4978</v>
      </c>
      <c r="C424" s="359" t="s">
        <v>15</v>
      </c>
      <c r="D424" s="359" t="s">
        <v>15</v>
      </c>
      <c r="E424" s="357" t="s">
        <v>4979</v>
      </c>
      <c r="F424" s="329" t="s">
        <v>1292</v>
      </c>
      <c r="G424" s="289" t="s">
        <v>4980</v>
      </c>
      <c r="H424" s="340" t="s">
        <v>5002</v>
      </c>
      <c r="I424" s="290">
        <v>12050931</v>
      </c>
      <c r="J424" s="686" t="s">
        <v>94</v>
      </c>
      <c r="K424" s="592"/>
      <c r="L424" s="292" t="s">
        <v>95</v>
      </c>
      <c r="M424" s="292" t="s">
        <v>95</v>
      </c>
      <c r="N424" s="293"/>
      <c r="O424" s="292" t="s">
        <v>95</v>
      </c>
      <c r="P424" s="292" t="s">
        <v>95</v>
      </c>
      <c r="Q424" s="358"/>
      <c r="R424" s="295" t="s">
        <v>199</v>
      </c>
      <c r="S424" s="296">
        <v>42759</v>
      </c>
      <c r="T424" s="297">
        <f t="shared" si="207"/>
        <v>17</v>
      </c>
      <c r="U424" s="298">
        <f t="shared" si="208"/>
        <v>249.39556000000002</v>
      </c>
      <c r="V424" s="298">
        <f t="shared" si="209"/>
        <v>6.8141999999999996</v>
      </c>
      <c r="W424" s="299">
        <f t="shared" si="210"/>
        <v>8517.75</v>
      </c>
      <c r="X424" s="300">
        <f t="shared" si="211"/>
        <v>37</v>
      </c>
      <c r="Y424" s="324">
        <v>8</v>
      </c>
      <c r="Z424" s="324">
        <v>1197</v>
      </c>
      <c r="AA424" s="1043">
        <v>8</v>
      </c>
      <c r="AB424" s="1043">
        <v>8</v>
      </c>
      <c r="AC424" s="304">
        <v>0</v>
      </c>
      <c r="AD424" s="1043">
        <v>8</v>
      </c>
      <c r="AE424" s="469">
        <v>8</v>
      </c>
      <c r="AF424" s="1036" t="s">
        <v>7518</v>
      </c>
      <c r="AG424" s="445"/>
      <c r="AH424" s="445"/>
      <c r="AI424" s="445"/>
      <c r="AJ424" s="1037">
        <v>8</v>
      </c>
      <c r="AK424" s="1036" t="s">
        <v>4705</v>
      </c>
      <c r="AL424" s="445"/>
      <c r="AM424" s="445"/>
      <c r="AN424" s="445"/>
      <c r="AO424" s="445"/>
      <c r="AP424" s="445"/>
      <c r="AQ424" s="445"/>
      <c r="AR424" s="445"/>
      <c r="AS424" s="445"/>
      <c r="AT424" s="445"/>
      <c r="AU424" s="445"/>
      <c r="AV424" s="307">
        <f t="shared" si="212"/>
        <v>288</v>
      </c>
      <c r="AW424" s="309">
        <f t="shared" si="213"/>
        <v>201.59999999999997</v>
      </c>
      <c r="AX424" s="309">
        <f t="shared" si="214"/>
        <v>120</v>
      </c>
      <c r="AY424" s="309">
        <f t="shared" si="215"/>
        <v>72</v>
      </c>
      <c r="AZ424" s="1042" t="s">
        <v>7913</v>
      </c>
      <c r="BA424" s="1042"/>
      <c r="BB424" s="1042"/>
      <c r="BC424" s="1042"/>
      <c r="BD424" s="1042"/>
      <c r="BE424" s="1042"/>
      <c r="BF424" s="1042"/>
      <c r="BG424" s="1042"/>
      <c r="BH424" s="1042"/>
      <c r="BI424" s="1044"/>
    </row>
    <row r="425" spans="1:61" s="394" customFormat="1" ht="19.5" customHeight="1">
      <c r="A425" s="1026">
        <v>411</v>
      </c>
      <c r="B425" s="396" t="s">
        <v>5862</v>
      </c>
      <c r="C425" s="397" t="s">
        <v>15</v>
      </c>
      <c r="D425" s="397" t="s">
        <v>15</v>
      </c>
      <c r="E425" s="398" t="s">
        <v>2304</v>
      </c>
      <c r="F425" s="399" t="s">
        <v>5863</v>
      </c>
      <c r="G425" s="400" t="s">
        <v>5864</v>
      </c>
      <c r="H425" s="401" t="s">
        <v>5929</v>
      </c>
      <c r="I425" s="402">
        <v>12010981</v>
      </c>
      <c r="J425" s="403" t="s">
        <v>94</v>
      </c>
      <c r="K425" s="404"/>
      <c r="L425" s="405" t="s">
        <v>565</v>
      </c>
      <c r="M425" s="405"/>
      <c r="N425" s="292" t="s">
        <v>95</v>
      </c>
      <c r="O425" s="405" t="s">
        <v>565</v>
      </c>
      <c r="P425" s="406" t="s">
        <v>565</v>
      </c>
      <c r="Q425" s="407"/>
      <c r="R425" s="295" t="s">
        <v>199</v>
      </c>
      <c r="S425" s="296">
        <v>42912</v>
      </c>
      <c r="T425" s="297">
        <f t="shared" si="207"/>
        <v>32</v>
      </c>
      <c r="U425" s="298">
        <f t="shared" si="208"/>
        <v>168.96391</v>
      </c>
      <c r="V425" s="298">
        <f t="shared" si="209"/>
        <v>4.5934999999999997</v>
      </c>
      <c r="W425" s="299">
        <f t="shared" si="210"/>
        <v>6562.1428571428569</v>
      </c>
      <c r="X425" s="300">
        <f t="shared" si="211"/>
        <v>37</v>
      </c>
      <c r="Y425" s="408">
        <v>7</v>
      </c>
      <c r="Z425" s="409">
        <v>1191</v>
      </c>
      <c r="AA425" s="1043">
        <v>7</v>
      </c>
      <c r="AB425" s="304">
        <v>0</v>
      </c>
      <c r="AC425" s="1043">
        <v>7</v>
      </c>
      <c r="AD425" s="1043">
        <v>7</v>
      </c>
      <c r="AE425" s="469">
        <v>7</v>
      </c>
      <c r="AF425" s="1036" t="s">
        <v>7914</v>
      </c>
      <c r="AG425" s="445">
        <v>1</v>
      </c>
      <c r="AH425" s="445">
        <v>3</v>
      </c>
      <c r="AI425" s="445">
        <v>286</v>
      </c>
      <c r="AJ425" s="1037"/>
      <c r="AK425" s="1036" t="s">
        <v>5906</v>
      </c>
      <c r="AL425" s="445">
        <v>1</v>
      </c>
      <c r="AM425" s="445">
        <v>1</v>
      </c>
      <c r="AN425" s="445"/>
      <c r="AO425" s="445"/>
      <c r="AP425" s="445"/>
      <c r="AQ425" s="445"/>
      <c r="AR425" s="445"/>
      <c r="AS425" s="445"/>
      <c r="AT425" s="445"/>
      <c r="AU425" s="445"/>
      <c r="AV425" s="307">
        <f t="shared" si="212"/>
        <v>252</v>
      </c>
      <c r="AW425" s="309">
        <f t="shared" si="213"/>
        <v>176.39999999999998</v>
      </c>
      <c r="AX425" s="309">
        <f t="shared" si="214"/>
        <v>105</v>
      </c>
      <c r="AY425" s="309">
        <f t="shared" si="215"/>
        <v>63</v>
      </c>
      <c r="AZ425" s="1042" t="s">
        <v>7915</v>
      </c>
      <c r="BA425" s="1042"/>
      <c r="BB425" s="1042"/>
      <c r="BC425" s="1042"/>
      <c r="BD425" s="1042"/>
      <c r="BE425" s="1042"/>
      <c r="BF425" s="1042"/>
      <c r="BG425" s="1042"/>
      <c r="BH425" s="1042"/>
      <c r="BI425" s="1044"/>
    </row>
    <row r="426" spans="1:61" s="447" customFormat="1" ht="19.5" customHeight="1">
      <c r="A426" s="1026">
        <v>412</v>
      </c>
      <c r="B426" s="435" t="s">
        <v>7110</v>
      </c>
      <c r="C426" s="631" t="s">
        <v>7111</v>
      </c>
      <c r="D426" s="631" t="s">
        <v>15</v>
      </c>
      <c r="E426" s="631" t="s">
        <v>2304</v>
      </c>
      <c r="F426" s="467" t="s">
        <v>7112</v>
      </c>
      <c r="G426" s="437" t="s">
        <v>7113</v>
      </c>
      <c r="H426" s="438" t="s">
        <v>7196</v>
      </c>
      <c r="I426" s="435">
        <v>12011041</v>
      </c>
      <c r="J426" s="428" t="s">
        <v>7114</v>
      </c>
      <c r="K426" s="439"/>
      <c r="L426" s="441" t="s">
        <v>95</v>
      </c>
      <c r="M426" s="292"/>
      <c r="N426" s="292" t="s">
        <v>95</v>
      </c>
      <c r="O426" s="441" t="s">
        <v>95</v>
      </c>
      <c r="P426" s="441" t="s">
        <v>565</v>
      </c>
      <c r="Q426" s="442"/>
      <c r="R426" s="495" t="s">
        <v>147</v>
      </c>
      <c r="S426" s="468">
        <v>43087</v>
      </c>
      <c r="T426" s="297">
        <f t="shared" si="207"/>
        <v>64</v>
      </c>
      <c r="U426" s="298">
        <f t="shared" si="208"/>
        <v>97.352009999999993</v>
      </c>
      <c r="V426" s="298">
        <f t="shared" si="209"/>
        <v>3.2467999999999999</v>
      </c>
      <c r="W426" s="299">
        <f t="shared" si="210"/>
        <v>4638.2857142857147</v>
      </c>
      <c r="X426" s="300">
        <f t="shared" si="211"/>
        <v>30</v>
      </c>
      <c r="Y426" s="496">
        <v>7</v>
      </c>
      <c r="Z426" s="497">
        <v>576</v>
      </c>
      <c r="AA426" s="1043">
        <v>7</v>
      </c>
      <c r="AB426" s="304">
        <v>0</v>
      </c>
      <c r="AC426" s="1043">
        <v>7</v>
      </c>
      <c r="AD426" s="1043">
        <v>7</v>
      </c>
      <c r="AE426" s="469">
        <v>7</v>
      </c>
      <c r="AF426" s="1036" t="s">
        <v>5989</v>
      </c>
      <c r="AG426" s="445"/>
      <c r="AH426" s="445"/>
      <c r="AI426" s="445"/>
      <c r="AJ426" s="1037">
        <v>7</v>
      </c>
      <c r="AK426" s="1036" t="s">
        <v>4703</v>
      </c>
      <c r="AL426" s="445"/>
      <c r="AM426" s="445"/>
      <c r="AN426" s="445"/>
      <c r="AO426" s="445"/>
      <c r="AP426" s="445"/>
      <c r="AQ426" s="445"/>
      <c r="AR426" s="445"/>
      <c r="AS426" s="445"/>
      <c r="AT426" s="445"/>
      <c r="AU426" s="445"/>
      <c r="AV426" s="307">
        <f t="shared" si="212"/>
        <v>252</v>
      </c>
      <c r="AW426" s="309">
        <f t="shared" si="213"/>
        <v>176.39999999999998</v>
      </c>
      <c r="AX426" s="309">
        <f t="shared" si="214"/>
        <v>105</v>
      </c>
      <c r="AY426" s="309">
        <f t="shared" si="215"/>
        <v>63</v>
      </c>
      <c r="AZ426" s="1042" t="s">
        <v>7916</v>
      </c>
      <c r="BA426" s="1042" t="s">
        <v>7115</v>
      </c>
      <c r="BB426" s="1042" t="s">
        <v>7116</v>
      </c>
      <c r="BC426" s="1042"/>
      <c r="BD426" s="1042"/>
      <c r="BE426" s="1042"/>
      <c r="BF426" s="1042"/>
      <c r="BG426" s="1042"/>
      <c r="BH426" s="1042" t="s">
        <v>7117</v>
      </c>
      <c r="BI426" s="1044"/>
    </row>
    <row r="427" spans="1:61" s="1009" customFormat="1" ht="19.5" customHeight="1">
      <c r="A427" s="1026">
        <v>413</v>
      </c>
      <c r="B427" s="435" t="s">
        <v>7452</v>
      </c>
      <c r="C427" s="631" t="s">
        <v>15</v>
      </c>
      <c r="D427" s="631" t="s">
        <v>7453</v>
      </c>
      <c r="E427" s="631" t="s">
        <v>7454</v>
      </c>
      <c r="F427" s="467" t="s">
        <v>7455</v>
      </c>
      <c r="G427" s="1001" t="s">
        <v>7456</v>
      </c>
      <c r="H427" s="1002" t="s">
        <v>8688</v>
      </c>
      <c r="I427" s="435">
        <v>12071101</v>
      </c>
      <c r="J427" s="1003" t="s">
        <v>1343</v>
      </c>
      <c r="K427" s="439"/>
      <c r="L427" s="1004" t="s">
        <v>7457</v>
      </c>
      <c r="M427" s="1005"/>
      <c r="N427" s="1005"/>
      <c r="O427" s="1004" t="s">
        <v>565</v>
      </c>
      <c r="P427" s="1004" t="s">
        <v>7388</v>
      </c>
      <c r="Q427" s="1006"/>
      <c r="R427" s="1007" t="s">
        <v>199</v>
      </c>
      <c r="S427" s="1008">
        <v>43143</v>
      </c>
      <c r="T427" s="297">
        <f t="shared" si="207"/>
        <v>78</v>
      </c>
      <c r="U427" s="298">
        <f t="shared" si="208"/>
        <v>52.296100000000003</v>
      </c>
      <c r="V427" s="298">
        <f t="shared" si="209"/>
        <v>1.5593999999999999</v>
      </c>
      <c r="W427" s="299">
        <f t="shared" si="210"/>
        <v>1732.6666666666665</v>
      </c>
      <c r="X427" s="300">
        <f t="shared" si="211"/>
        <v>34</v>
      </c>
      <c r="Y427" s="496">
        <v>9</v>
      </c>
      <c r="Z427" s="497">
        <v>1138</v>
      </c>
      <c r="AA427" s="1043">
        <v>9</v>
      </c>
      <c r="AB427" s="304">
        <v>0</v>
      </c>
      <c r="AC427" s="304">
        <v>0</v>
      </c>
      <c r="AD427" s="1043">
        <v>9</v>
      </c>
      <c r="AE427" s="469">
        <v>9</v>
      </c>
      <c r="AF427" s="1036" t="s">
        <v>7520</v>
      </c>
      <c r="AG427" s="445"/>
      <c r="AH427" s="445"/>
      <c r="AI427" s="445"/>
      <c r="AJ427" s="1037">
        <v>9</v>
      </c>
      <c r="AK427" s="1036" t="s">
        <v>7458</v>
      </c>
      <c r="AL427" s="445"/>
      <c r="AM427" s="445"/>
      <c r="AN427" s="445"/>
      <c r="AO427" s="445"/>
      <c r="AP427" s="445"/>
      <c r="AQ427" s="445"/>
      <c r="AR427" s="445"/>
      <c r="AS427" s="445"/>
      <c r="AT427" s="445"/>
      <c r="AU427" s="445"/>
      <c r="AV427" s="307">
        <f t="shared" si="212"/>
        <v>324</v>
      </c>
      <c r="AW427" s="309">
        <f t="shared" si="213"/>
        <v>226.79999999999998</v>
      </c>
      <c r="AX427" s="309">
        <f t="shared" si="214"/>
        <v>135</v>
      </c>
      <c r="AY427" s="309">
        <f t="shared" si="215"/>
        <v>81</v>
      </c>
      <c r="AZ427" s="1042" t="s">
        <v>7917</v>
      </c>
      <c r="BA427" s="1042"/>
      <c r="BB427" s="1042"/>
      <c r="BC427" s="1042"/>
      <c r="BD427" s="1042"/>
      <c r="BE427" s="1042"/>
      <c r="BF427" s="1042"/>
      <c r="BG427" s="1042"/>
      <c r="BH427" s="1042"/>
      <c r="BI427" s="1044"/>
    </row>
    <row r="428" spans="1:61" ht="19.899999999999999" customHeight="1">
      <c r="A428" s="1026">
        <v>414</v>
      </c>
      <c r="B428" s="285" t="s">
        <v>3487</v>
      </c>
      <c r="C428" s="286" t="s">
        <v>15</v>
      </c>
      <c r="D428" s="287" t="s">
        <v>15</v>
      </c>
      <c r="E428" s="287" t="s">
        <v>2930</v>
      </c>
      <c r="F428" s="287" t="s">
        <v>2605</v>
      </c>
      <c r="G428" s="289" t="s">
        <v>980</v>
      </c>
      <c r="H428" s="340" t="s">
        <v>2658</v>
      </c>
      <c r="I428" s="290">
        <v>12065801</v>
      </c>
      <c r="J428" s="291"/>
      <c r="K428" s="592"/>
      <c r="L428" s="360"/>
      <c r="M428" s="293"/>
      <c r="N428" s="293"/>
      <c r="O428" s="728" t="s">
        <v>95</v>
      </c>
      <c r="P428" s="292" t="s">
        <v>95</v>
      </c>
      <c r="Q428" s="327"/>
      <c r="R428" s="295" t="s">
        <v>294</v>
      </c>
      <c r="S428" s="296">
        <v>41670</v>
      </c>
      <c r="T428" s="297">
        <f t="shared" ref="T428:T429" si="216">VLOOKUP(I428,单月票房,2,0)</f>
        <v>21</v>
      </c>
      <c r="U428" s="298">
        <f t="shared" ref="U428:U429" si="217">VLOOKUP(I428,单月票房,3,0)</f>
        <v>228.95209900000003</v>
      </c>
      <c r="V428" s="298">
        <f t="shared" ref="V428:V429" si="218">VLOOKUP(I428,单月票房,4,0)</f>
        <v>6.3696999999999999</v>
      </c>
      <c r="W428" s="299">
        <f t="shared" ref="W428:W429" si="219">(V428*10000)/Y428</f>
        <v>7962.125</v>
      </c>
      <c r="X428" s="300">
        <f t="shared" ref="X428:X429" si="220">VLOOKUP(I428,单月票房,5,0)</f>
        <v>36</v>
      </c>
      <c r="Y428" s="301">
        <v>8</v>
      </c>
      <c r="Z428" s="301">
        <v>1637</v>
      </c>
      <c r="AA428" s="1043">
        <v>0</v>
      </c>
      <c r="AB428" s="304">
        <v>0</v>
      </c>
      <c r="AC428" s="304">
        <v>0</v>
      </c>
      <c r="AD428" s="1043">
        <v>7</v>
      </c>
      <c r="AE428" s="469">
        <v>7</v>
      </c>
      <c r="AF428" s="1036" t="s">
        <v>5989</v>
      </c>
      <c r="AG428" s="445" t="s">
        <v>4691</v>
      </c>
      <c r="AH428" s="445" t="s">
        <v>4691</v>
      </c>
      <c r="AI428" s="445" t="s">
        <v>4691</v>
      </c>
      <c r="AJ428" s="1037">
        <v>7</v>
      </c>
      <c r="AK428" s="1036" t="s">
        <v>4768</v>
      </c>
      <c r="AL428" s="445" t="s">
        <v>4691</v>
      </c>
      <c r="AM428" s="445" t="s">
        <v>4691</v>
      </c>
      <c r="AN428" s="445" t="s">
        <v>4691</v>
      </c>
      <c r="AO428" s="445" t="s">
        <v>4691</v>
      </c>
      <c r="AP428" s="445" t="s">
        <v>4691</v>
      </c>
      <c r="AQ428" s="445" t="s">
        <v>4691</v>
      </c>
      <c r="AR428" s="445" t="s">
        <v>4691</v>
      </c>
      <c r="AS428" s="445" t="s">
        <v>4691</v>
      </c>
      <c r="AT428" s="445" t="s">
        <v>4691</v>
      </c>
      <c r="AU428" s="445" t="s">
        <v>4691</v>
      </c>
      <c r="AV428" s="307">
        <f t="shared" si="212"/>
        <v>252</v>
      </c>
      <c r="AW428" s="309">
        <f t="shared" si="213"/>
        <v>176.39999999999998</v>
      </c>
      <c r="AX428" s="309">
        <f t="shared" si="214"/>
        <v>105</v>
      </c>
      <c r="AY428" s="309">
        <f t="shared" si="215"/>
        <v>63</v>
      </c>
      <c r="AZ428" s="1042" t="s">
        <v>7918</v>
      </c>
      <c r="BA428" s="1042"/>
      <c r="BB428" s="1042" t="s">
        <v>1497</v>
      </c>
      <c r="BC428" s="1042" t="s">
        <v>2606</v>
      </c>
      <c r="BD428" s="1042" t="s">
        <v>1342</v>
      </c>
      <c r="BE428" s="1042" t="s">
        <v>1498</v>
      </c>
      <c r="BF428" s="1042" t="s">
        <v>2607</v>
      </c>
      <c r="BG428" s="1042" t="s">
        <v>1499</v>
      </c>
      <c r="BH428" s="1042"/>
      <c r="BI428" s="1044"/>
    </row>
    <row r="429" spans="1:61" s="314" customFormat="1" ht="19.899999999999999" customHeight="1">
      <c r="A429" s="1026">
        <v>415</v>
      </c>
      <c r="B429" s="416" t="s">
        <v>6270</v>
      </c>
      <c r="C429" s="417" t="s">
        <v>4004</v>
      </c>
      <c r="D429" s="418" t="s">
        <v>4004</v>
      </c>
      <c r="E429" s="418" t="s">
        <v>6271</v>
      </c>
      <c r="F429" s="329" t="s">
        <v>1292</v>
      </c>
      <c r="G429" s="420" t="s">
        <v>6272</v>
      </c>
      <c r="H429" s="420" t="s">
        <v>1145</v>
      </c>
      <c r="I429" s="422">
        <v>12231001</v>
      </c>
      <c r="J429" s="423"/>
      <c r="K429" s="420" t="s">
        <v>1423</v>
      </c>
      <c r="L429" s="424"/>
      <c r="M429" s="424"/>
      <c r="N429" s="424"/>
      <c r="O429" s="424"/>
      <c r="P429" s="424" t="s">
        <v>6273</v>
      </c>
      <c r="Q429" s="425"/>
      <c r="R429" s="295" t="s">
        <v>583</v>
      </c>
      <c r="S429" s="296">
        <v>40179</v>
      </c>
      <c r="T429" s="297">
        <f t="shared" si="216"/>
        <v>43</v>
      </c>
      <c r="U429" s="298">
        <f t="shared" si="217"/>
        <v>138.90455</v>
      </c>
      <c r="V429" s="298">
        <f t="shared" si="218"/>
        <v>4.3788999999999998</v>
      </c>
      <c r="W429" s="299">
        <f t="shared" si="219"/>
        <v>6255.5714285714284</v>
      </c>
      <c r="X429" s="300">
        <f t="shared" si="220"/>
        <v>32</v>
      </c>
      <c r="Y429" s="498">
        <v>7</v>
      </c>
      <c r="Z429" s="497">
        <v>693</v>
      </c>
      <c r="AA429" s="1043">
        <v>0</v>
      </c>
      <c r="AB429" s="304">
        <v>0</v>
      </c>
      <c r="AC429" s="304">
        <v>0</v>
      </c>
      <c r="AD429" s="1043">
        <v>0</v>
      </c>
      <c r="AE429" s="469">
        <v>7</v>
      </c>
      <c r="AF429" s="1036" t="s">
        <v>5989</v>
      </c>
      <c r="AG429" s="445"/>
      <c r="AH429" s="445"/>
      <c r="AI429" s="445"/>
      <c r="AJ429" s="1037"/>
      <c r="AK429" s="1036"/>
      <c r="AL429" s="445"/>
      <c r="AM429" s="445"/>
      <c r="AN429" s="445"/>
      <c r="AO429" s="445"/>
      <c r="AP429" s="445"/>
      <c r="AQ429" s="445"/>
      <c r="AR429" s="445"/>
      <c r="AS429" s="445"/>
      <c r="AT429" s="445"/>
      <c r="AU429" s="445"/>
      <c r="AV429" s="307">
        <f t="shared" si="212"/>
        <v>0</v>
      </c>
      <c r="AW429" s="309">
        <f t="shared" si="213"/>
        <v>0</v>
      </c>
      <c r="AX429" s="309">
        <f t="shared" si="214"/>
        <v>0</v>
      </c>
      <c r="AY429" s="309">
        <f t="shared" si="215"/>
        <v>0</v>
      </c>
      <c r="AZ429" s="1042" t="s">
        <v>7919</v>
      </c>
      <c r="BA429" s="1042"/>
      <c r="BB429" s="1042"/>
      <c r="BC429" s="1042"/>
      <c r="BD429" s="1042"/>
      <c r="BE429" s="1042"/>
      <c r="BF429" s="1042"/>
      <c r="BG429" s="1042"/>
      <c r="BH429" s="1042"/>
      <c r="BI429" s="1044"/>
    </row>
    <row r="430" spans="1:61" ht="19.899999999999999" customHeight="1">
      <c r="A430" s="1029" t="s">
        <v>185</v>
      </c>
      <c r="B430" s="499"/>
      <c r="C430" s="723" t="s">
        <v>15</v>
      </c>
      <c r="D430" s="501" t="s">
        <v>15</v>
      </c>
      <c r="E430" s="502"/>
      <c r="F430" s="502"/>
      <c r="G430" s="503">
        <f>COUNTA(G416:G429)</f>
        <v>14</v>
      </c>
      <c r="H430" s="503">
        <f>COUNTA(H416:H429)</f>
        <v>14</v>
      </c>
      <c r="I430" s="499"/>
      <c r="J430" s="499"/>
      <c r="K430" s="503"/>
      <c r="L430" s="504">
        <f>COUNTA(L416:L429)</f>
        <v>12</v>
      </c>
      <c r="M430" s="504">
        <f>COUNTA(M416:M429)</f>
        <v>5</v>
      </c>
      <c r="N430" s="504">
        <f>COUNTA(N416:N429)</f>
        <v>6</v>
      </c>
      <c r="O430" s="504">
        <f>COUNTA(O416:O429)</f>
        <v>13</v>
      </c>
      <c r="P430" s="504">
        <f>COUNTA(P416:P429)</f>
        <v>14</v>
      </c>
      <c r="Q430" s="505"/>
      <c r="R430" s="505"/>
      <c r="S430" s="506"/>
      <c r="T430" s="507"/>
      <c r="U430" s="508">
        <f>SUM(U416:U429)</f>
        <v>2521.073026</v>
      </c>
      <c r="V430" s="508">
        <f>SUM(V416:V429)</f>
        <v>71.326300000000003</v>
      </c>
      <c r="W430" s="509">
        <f>V430*10000/Y430</f>
        <v>6044.6016949152545</v>
      </c>
      <c r="X430" s="510">
        <f>U430/V430</f>
        <v>35.345630237373868</v>
      </c>
      <c r="Y430" s="511">
        <f t="shared" ref="Y430:AE430" si="221">SUM(Y416:Y429)</f>
        <v>118</v>
      </c>
      <c r="Z430" s="511">
        <f t="shared" si="221"/>
        <v>17251</v>
      </c>
      <c r="AA430" s="500">
        <f t="shared" si="221"/>
        <v>103</v>
      </c>
      <c r="AB430" s="500">
        <f t="shared" si="221"/>
        <v>37</v>
      </c>
      <c r="AC430" s="500">
        <f t="shared" si="221"/>
        <v>57</v>
      </c>
      <c r="AD430" s="500">
        <f t="shared" si="221"/>
        <v>110</v>
      </c>
      <c r="AE430" s="500">
        <f t="shared" si="221"/>
        <v>117</v>
      </c>
      <c r="AF430" s="512"/>
      <c r="AG430" s="512">
        <f>SUM(AG416:AG429)</f>
        <v>1</v>
      </c>
      <c r="AH430" s="512"/>
      <c r="AI430" s="512">
        <f>SUM(AI416:AI429)</f>
        <v>286</v>
      </c>
      <c r="AJ430" s="512">
        <f>SUM(AJ416:AJ429)</f>
        <v>87</v>
      </c>
      <c r="AK430" s="513"/>
      <c r="AL430" s="512">
        <f>SUM(AL416:AL429)</f>
        <v>1</v>
      </c>
      <c r="AM430" s="512"/>
      <c r="AN430" s="512">
        <f>SUM(AN416:AN429)</f>
        <v>0</v>
      </c>
      <c r="AO430" s="512"/>
      <c r="AP430" s="512">
        <f>SUM(AP416:AP429)</f>
        <v>0</v>
      </c>
      <c r="AQ430" s="512"/>
      <c r="AR430" s="512">
        <f>SUM(AR416:AR429)</f>
        <v>2</v>
      </c>
      <c r="AS430" s="512"/>
      <c r="AT430" s="512">
        <f>SUM(AT416:AT429)</f>
        <v>0</v>
      </c>
      <c r="AU430" s="512"/>
      <c r="AV430" s="512">
        <f>SUM(AV416:AV429)</f>
        <v>3960</v>
      </c>
      <c r="AW430" s="512">
        <f>SUM(AW416:AW429)</f>
        <v>2772</v>
      </c>
      <c r="AX430" s="512">
        <f>SUM(AX416:AX429)</f>
        <v>1650</v>
      </c>
      <c r="AY430" s="512">
        <f>SUM(AY416:AY429)</f>
        <v>990</v>
      </c>
      <c r="AZ430" s="816"/>
      <c r="BA430" s="817"/>
      <c r="BB430" s="817"/>
      <c r="BC430" s="818"/>
      <c r="BD430" s="818"/>
      <c r="BE430" s="818"/>
      <c r="BF430" s="819"/>
      <c r="BG430" s="819"/>
      <c r="BH430" s="819"/>
      <c r="BI430" s="820"/>
    </row>
    <row r="431" spans="1:61" s="652" customFormat="1" ht="19.899999999999999" customHeight="1">
      <c r="A431" s="1026">
        <v>416</v>
      </c>
      <c r="B431" s="285" t="s">
        <v>5141</v>
      </c>
      <c r="C431" s="339" t="s">
        <v>4008</v>
      </c>
      <c r="D431" s="339" t="s">
        <v>4009</v>
      </c>
      <c r="E431" s="677" t="s">
        <v>4010</v>
      </c>
      <c r="F431" s="329" t="s">
        <v>1292</v>
      </c>
      <c r="G431" s="289" t="s">
        <v>6070</v>
      </c>
      <c r="H431" s="367" t="s">
        <v>4220</v>
      </c>
      <c r="I431" s="290">
        <v>35012301</v>
      </c>
      <c r="J431" s="291" t="s">
        <v>94</v>
      </c>
      <c r="K431" s="289"/>
      <c r="L431" s="292" t="s">
        <v>95</v>
      </c>
      <c r="M431" s="292" t="s">
        <v>95</v>
      </c>
      <c r="N431" s="293"/>
      <c r="O431" s="292" t="s">
        <v>95</v>
      </c>
      <c r="P431" s="292" t="s">
        <v>95</v>
      </c>
      <c r="Q431" s="320"/>
      <c r="R431" s="295" t="s">
        <v>536</v>
      </c>
      <c r="S431" s="296">
        <v>40900</v>
      </c>
      <c r="T431" s="297">
        <f t="shared" ref="T431:T439" si="222">VLOOKUP(I431,单月票房,2,0)</f>
        <v>44</v>
      </c>
      <c r="U431" s="298">
        <f t="shared" ref="U431:U439" si="223">VLOOKUP(I431,单月票房,3,0)</f>
        <v>64.463440000000006</v>
      </c>
      <c r="V431" s="298">
        <f t="shared" ref="V431:V439" si="224">VLOOKUP(I431,单月票房,4,0)</f>
        <v>1.8112999999999999</v>
      </c>
      <c r="W431" s="299">
        <f t="shared" ref="W431:W439" si="225">(V431*10000)/Y431</f>
        <v>4528.25</v>
      </c>
      <c r="X431" s="300">
        <f t="shared" ref="X431:X439" si="226">VLOOKUP(I431,单月票房,5,0)</f>
        <v>36</v>
      </c>
      <c r="Y431" s="346">
        <v>4</v>
      </c>
      <c r="Z431" s="346">
        <v>480</v>
      </c>
      <c r="AA431" s="1043">
        <v>4</v>
      </c>
      <c r="AB431" s="1043">
        <v>4</v>
      </c>
      <c r="AC431" s="304">
        <v>0</v>
      </c>
      <c r="AD431" s="1043">
        <v>4</v>
      </c>
      <c r="AE431" s="469">
        <v>4</v>
      </c>
      <c r="AF431" s="1036" t="s">
        <v>7585</v>
      </c>
      <c r="AG431" s="445" t="s">
        <v>4691</v>
      </c>
      <c r="AH431" s="445" t="s">
        <v>4691</v>
      </c>
      <c r="AI431" s="445" t="s">
        <v>4691</v>
      </c>
      <c r="AJ431" s="1037">
        <v>4</v>
      </c>
      <c r="AK431" s="1036" t="s">
        <v>4706</v>
      </c>
      <c r="AL431" s="445" t="s">
        <v>4691</v>
      </c>
      <c r="AM431" s="445" t="s">
        <v>4691</v>
      </c>
      <c r="AN431" s="445" t="s">
        <v>4691</v>
      </c>
      <c r="AO431" s="445" t="s">
        <v>4691</v>
      </c>
      <c r="AP431" s="445" t="s">
        <v>4691</v>
      </c>
      <c r="AQ431" s="445" t="s">
        <v>4691</v>
      </c>
      <c r="AR431" s="445" t="s">
        <v>4691</v>
      </c>
      <c r="AS431" s="445" t="s">
        <v>4691</v>
      </c>
      <c r="AT431" s="445" t="s">
        <v>4691</v>
      </c>
      <c r="AU431" s="445" t="s">
        <v>4691</v>
      </c>
      <c r="AV431" s="307">
        <f t="shared" ref="AV431:AV439" si="227">AD431*6*0.5*12</f>
        <v>144</v>
      </c>
      <c r="AW431" s="309">
        <f t="shared" ref="AW431:AW439" si="228">AD431*6*0.35*12</f>
        <v>100.79999999999998</v>
      </c>
      <c r="AX431" s="309">
        <f t="shared" ref="AX431:AX439" si="229">AD431*6*0.25*10</f>
        <v>60</v>
      </c>
      <c r="AY431" s="309">
        <f t="shared" ref="AY431:AY439" si="230">AD431*6*0.15*10</f>
        <v>36</v>
      </c>
      <c r="AZ431" s="1042" t="s">
        <v>7920</v>
      </c>
      <c r="BA431" s="1042"/>
      <c r="BB431" s="1042"/>
      <c r="BC431" s="1042"/>
      <c r="BD431" s="1042"/>
      <c r="BE431" s="1042"/>
      <c r="BF431" s="1042"/>
      <c r="BG431" s="1042"/>
      <c r="BH431" s="1042"/>
      <c r="BI431" s="1044"/>
    </row>
    <row r="432" spans="1:61" s="652" customFormat="1" ht="19.899999999999999" customHeight="1">
      <c r="A432" s="1026">
        <v>417</v>
      </c>
      <c r="B432" s="285" t="s">
        <v>4013</v>
      </c>
      <c r="C432" s="339" t="s">
        <v>4011</v>
      </c>
      <c r="D432" s="339" t="s">
        <v>4012</v>
      </c>
      <c r="E432" s="677" t="s">
        <v>535</v>
      </c>
      <c r="F432" s="329" t="s">
        <v>1292</v>
      </c>
      <c r="G432" s="289" t="s">
        <v>1214</v>
      </c>
      <c r="H432" s="367" t="s">
        <v>4221</v>
      </c>
      <c r="I432" s="290">
        <v>35012501</v>
      </c>
      <c r="J432" s="291" t="s">
        <v>94</v>
      </c>
      <c r="K432" s="289"/>
      <c r="L432" s="292" t="s">
        <v>95</v>
      </c>
      <c r="M432" s="293"/>
      <c r="N432" s="292" t="s">
        <v>95</v>
      </c>
      <c r="O432" s="292" t="s">
        <v>95</v>
      </c>
      <c r="P432" s="292" t="s">
        <v>95</v>
      </c>
      <c r="Q432" s="320"/>
      <c r="R432" s="295" t="s">
        <v>536</v>
      </c>
      <c r="S432" s="296">
        <v>40843</v>
      </c>
      <c r="T432" s="297">
        <f t="shared" si="222"/>
        <v>49</v>
      </c>
      <c r="U432" s="298">
        <f t="shared" si="223"/>
        <v>52.708300000000001</v>
      </c>
      <c r="V432" s="298">
        <f t="shared" si="224"/>
        <v>1.4952000000000001</v>
      </c>
      <c r="W432" s="299">
        <f t="shared" si="225"/>
        <v>4984</v>
      </c>
      <c r="X432" s="300">
        <f t="shared" si="226"/>
        <v>35</v>
      </c>
      <c r="Y432" s="346">
        <v>3</v>
      </c>
      <c r="Z432" s="346">
        <v>427</v>
      </c>
      <c r="AA432" s="1043">
        <v>3</v>
      </c>
      <c r="AB432" s="304">
        <v>0</v>
      </c>
      <c r="AC432" s="1043">
        <v>3</v>
      </c>
      <c r="AD432" s="1043">
        <v>3</v>
      </c>
      <c r="AE432" s="469">
        <v>3</v>
      </c>
      <c r="AF432" s="1036" t="s">
        <v>5991</v>
      </c>
      <c r="AG432" s="445" t="s">
        <v>4691</v>
      </c>
      <c r="AH432" s="445" t="s">
        <v>4691</v>
      </c>
      <c r="AI432" s="445" t="s">
        <v>4691</v>
      </c>
      <c r="AJ432" s="1037">
        <v>3</v>
      </c>
      <c r="AK432" s="1036" t="s">
        <v>4720</v>
      </c>
      <c r="AL432" s="445" t="s">
        <v>4691</v>
      </c>
      <c r="AM432" s="445" t="s">
        <v>4691</v>
      </c>
      <c r="AN432" s="445" t="s">
        <v>4691</v>
      </c>
      <c r="AO432" s="445" t="s">
        <v>4691</v>
      </c>
      <c r="AP432" s="445" t="s">
        <v>4691</v>
      </c>
      <c r="AQ432" s="445" t="s">
        <v>4691</v>
      </c>
      <c r="AR432" s="445" t="s">
        <v>4691</v>
      </c>
      <c r="AS432" s="445" t="s">
        <v>4691</v>
      </c>
      <c r="AT432" s="445" t="s">
        <v>4691</v>
      </c>
      <c r="AU432" s="445" t="s">
        <v>4691</v>
      </c>
      <c r="AV432" s="307">
        <f t="shared" si="227"/>
        <v>108</v>
      </c>
      <c r="AW432" s="309">
        <f t="shared" si="228"/>
        <v>75.599999999999994</v>
      </c>
      <c r="AX432" s="309">
        <f t="shared" si="229"/>
        <v>45</v>
      </c>
      <c r="AY432" s="309">
        <f t="shared" si="230"/>
        <v>26.999999999999996</v>
      </c>
      <c r="AZ432" s="1042" t="s">
        <v>7921</v>
      </c>
      <c r="BA432" s="1042"/>
      <c r="BB432" s="1042"/>
      <c r="BC432" s="1042"/>
      <c r="BD432" s="1042"/>
      <c r="BE432" s="1042"/>
      <c r="BF432" s="1042"/>
      <c r="BG432" s="1042"/>
      <c r="BH432" s="1042"/>
      <c r="BI432" s="1044"/>
    </row>
    <row r="433" spans="1:61" s="652" customFormat="1" ht="19.899999999999999" customHeight="1">
      <c r="A433" s="1026">
        <v>418</v>
      </c>
      <c r="B433" s="285" t="s">
        <v>4625</v>
      </c>
      <c r="C433" s="598" t="s">
        <v>2541</v>
      </c>
      <c r="D433" s="598" t="s">
        <v>4626</v>
      </c>
      <c r="E433" s="677" t="s">
        <v>4627</v>
      </c>
      <c r="F433" s="535" t="s">
        <v>4628</v>
      </c>
      <c r="G433" s="317" t="s">
        <v>4629</v>
      </c>
      <c r="H433" s="367" t="s">
        <v>4669</v>
      </c>
      <c r="I433" s="492">
        <v>35014871</v>
      </c>
      <c r="J433" s="362" t="s">
        <v>94</v>
      </c>
      <c r="K433" s="289"/>
      <c r="L433" s="292" t="s">
        <v>95</v>
      </c>
      <c r="M433" s="293"/>
      <c r="N433" s="292" t="s">
        <v>95</v>
      </c>
      <c r="O433" s="292" t="s">
        <v>95</v>
      </c>
      <c r="P433" s="292" t="s">
        <v>95</v>
      </c>
      <c r="Q433" s="320"/>
      <c r="R433" s="295" t="s">
        <v>199</v>
      </c>
      <c r="S433" s="296">
        <v>42756</v>
      </c>
      <c r="T433" s="297">
        <f t="shared" si="222"/>
        <v>39</v>
      </c>
      <c r="U433" s="298">
        <f t="shared" si="223"/>
        <v>87.242339999999999</v>
      </c>
      <c r="V433" s="298">
        <f t="shared" si="224"/>
        <v>2.3858999999999999</v>
      </c>
      <c r="W433" s="299">
        <f t="shared" si="225"/>
        <v>3976.5</v>
      </c>
      <c r="X433" s="300">
        <f t="shared" si="226"/>
        <v>37</v>
      </c>
      <c r="Y433" s="346">
        <v>6</v>
      </c>
      <c r="Z433" s="346">
        <v>692</v>
      </c>
      <c r="AA433" s="1043">
        <v>6</v>
      </c>
      <c r="AB433" s="304">
        <v>0</v>
      </c>
      <c r="AC433" s="1043">
        <v>6</v>
      </c>
      <c r="AD433" s="1043">
        <v>6</v>
      </c>
      <c r="AE433" s="469">
        <v>6</v>
      </c>
      <c r="AF433" s="1036" t="s">
        <v>7922</v>
      </c>
      <c r="AG433" s="445">
        <v>1</v>
      </c>
      <c r="AH433" s="445" t="s">
        <v>5981</v>
      </c>
      <c r="AI433" s="445">
        <v>341</v>
      </c>
      <c r="AJ433" s="1037">
        <v>6</v>
      </c>
      <c r="AK433" s="1036" t="s">
        <v>4712</v>
      </c>
      <c r="AL433" s="445" t="s">
        <v>4691</v>
      </c>
      <c r="AM433" s="445" t="s">
        <v>4691</v>
      </c>
      <c r="AN433" s="445" t="s">
        <v>4691</v>
      </c>
      <c r="AO433" s="445" t="s">
        <v>4691</v>
      </c>
      <c r="AP433" s="445" t="s">
        <v>4691</v>
      </c>
      <c r="AQ433" s="445" t="s">
        <v>4691</v>
      </c>
      <c r="AR433" s="445" t="s">
        <v>4691</v>
      </c>
      <c r="AS433" s="445" t="s">
        <v>4691</v>
      </c>
      <c r="AT433" s="445" t="s">
        <v>4691</v>
      </c>
      <c r="AU433" s="445" t="s">
        <v>4691</v>
      </c>
      <c r="AV433" s="307">
        <f t="shared" si="227"/>
        <v>216</v>
      </c>
      <c r="AW433" s="309">
        <f t="shared" si="228"/>
        <v>151.19999999999999</v>
      </c>
      <c r="AX433" s="309">
        <f t="shared" si="229"/>
        <v>90</v>
      </c>
      <c r="AY433" s="309">
        <f t="shared" si="230"/>
        <v>53.999999999999993</v>
      </c>
      <c r="AZ433" s="1042" t="s">
        <v>7923</v>
      </c>
      <c r="BA433" s="1042"/>
      <c r="BB433" s="1042"/>
      <c r="BC433" s="1042"/>
      <c r="BD433" s="1042"/>
      <c r="BE433" s="1042"/>
      <c r="BF433" s="1042"/>
      <c r="BG433" s="1042"/>
      <c r="BH433" s="1042"/>
      <c r="BI433" s="1044"/>
    </row>
    <row r="434" spans="1:61" ht="19.899999999999999" customHeight="1">
      <c r="A434" s="1026">
        <v>419</v>
      </c>
      <c r="B434" s="416" t="s">
        <v>7034</v>
      </c>
      <c r="C434" s="417" t="s">
        <v>14</v>
      </c>
      <c r="D434" s="419" t="s">
        <v>7035</v>
      </c>
      <c r="E434" s="418" t="s">
        <v>2311</v>
      </c>
      <c r="F434" s="691" t="s">
        <v>7036</v>
      </c>
      <c r="G434" s="420" t="s">
        <v>7037</v>
      </c>
      <c r="H434" s="420" t="s">
        <v>7038</v>
      </c>
      <c r="I434" s="422">
        <v>35014421</v>
      </c>
      <c r="J434" s="423" t="s">
        <v>94</v>
      </c>
      <c r="K434" s="420"/>
      <c r="L434" s="424" t="s">
        <v>95</v>
      </c>
      <c r="M434" s="424" t="s">
        <v>95</v>
      </c>
      <c r="N434" s="424"/>
      <c r="O434" s="424" t="s">
        <v>95</v>
      </c>
      <c r="P434" s="424" t="s">
        <v>95</v>
      </c>
      <c r="Q434" s="425"/>
      <c r="R434" s="620" t="s">
        <v>107</v>
      </c>
      <c r="S434" s="296">
        <v>42385</v>
      </c>
      <c r="T434" s="621">
        <f t="shared" si="222"/>
        <v>7</v>
      </c>
      <c r="U434" s="622">
        <f t="shared" si="223"/>
        <v>359.50183500000003</v>
      </c>
      <c r="V434" s="622">
        <f t="shared" si="224"/>
        <v>9.0649999999999995</v>
      </c>
      <c r="W434" s="623">
        <f t="shared" si="225"/>
        <v>7554.166666666667</v>
      </c>
      <c r="X434" s="624">
        <f t="shared" si="226"/>
        <v>40</v>
      </c>
      <c r="Y434" s="729">
        <v>12</v>
      </c>
      <c r="Z434" s="497">
        <v>2835</v>
      </c>
      <c r="AA434" s="1043">
        <v>12</v>
      </c>
      <c r="AB434" s="1043">
        <v>12</v>
      </c>
      <c r="AC434" s="304">
        <v>0</v>
      </c>
      <c r="AD434" s="1043">
        <v>12</v>
      </c>
      <c r="AE434" s="469">
        <v>12</v>
      </c>
      <c r="AF434" s="1036" t="s">
        <v>7409</v>
      </c>
      <c r="AG434" s="445"/>
      <c r="AH434" s="445"/>
      <c r="AI434" s="445"/>
      <c r="AJ434" s="1037">
        <v>12</v>
      </c>
      <c r="AK434" s="1036" t="s">
        <v>4767</v>
      </c>
      <c r="AL434" s="445"/>
      <c r="AM434" s="445" t="s">
        <v>4691</v>
      </c>
      <c r="AN434" s="445"/>
      <c r="AO434" s="445" t="s">
        <v>4691</v>
      </c>
      <c r="AP434" s="445">
        <v>2</v>
      </c>
      <c r="AQ434" s="445" t="s">
        <v>7039</v>
      </c>
      <c r="AR434" s="445">
        <v>2</v>
      </c>
      <c r="AS434" s="445" t="s">
        <v>4795</v>
      </c>
      <c r="AT434" s="445"/>
      <c r="AU434" s="445" t="s">
        <v>4691</v>
      </c>
      <c r="AV434" s="307">
        <f t="shared" si="227"/>
        <v>432</v>
      </c>
      <c r="AW434" s="309">
        <f t="shared" si="228"/>
        <v>302.39999999999998</v>
      </c>
      <c r="AX434" s="309">
        <f t="shared" si="229"/>
        <v>180</v>
      </c>
      <c r="AY434" s="309">
        <f t="shared" si="230"/>
        <v>107.99999999999999</v>
      </c>
      <c r="AZ434" s="1042" t="s">
        <v>7924</v>
      </c>
      <c r="BA434" s="1042" t="s">
        <v>7040</v>
      </c>
      <c r="BB434" s="1042" t="s">
        <v>7041</v>
      </c>
      <c r="BC434" s="1042" t="s">
        <v>1526</v>
      </c>
      <c r="BD434" s="1042" t="s">
        <v>7042</v>
      </c>
      <c r="BE434" s="1042"/>
      <c r="BF434" s="1042"/>
      <c r="BG434" s="1042"/>
      <c r="BH434" s="1042" t="s">
        <v>7043</v>
      </c>
      <c r="BI434" s="1044"/>
    </row>
    <row r="435" spans="1:61" s="652" customFormat="1" ht="19.899999999999999" customHeight="1">
      <c r="A435" s="1026">
        <v>420</v>
      </c>
      <c r="B435" s="285" t="s">
        <v>5265</v>
      </c>
      <c r="C435" s="484" t="s">
        <v>14</v>
      </c>
      <c r="D435" s="484" t="s">
        <v>5255</v>
      </c>
      <c r="E435" s="359" t="s">
        <v>5256</v>
      </c>
      <c r="F435" s="484" t="s">
        <v>5254</v>
      </c>
      <c r="G435" s="289" t="s">
        <v>5260</v>
      </c>
      <c r="H435" s="705" t="s">
        <v>5271</v>
      </c>
      <c r="I435" s="290">
        <v>35014051</v>
      </c>
      <c r="J435" s="487" t="s">
        <v>94</v>
      </c>
      <c r="K435" s="705"/>
      <c r="L435" s="292" t="s">
        <v>95</v>
      </c>
      <c r="M435" s="293"/>
      <c r="N435" s="292" t="s">
        <v>95</v>
      </c>
      <c r="O435" s="292" t="s">
        <v>95</v>
      </c>
      <c r="P435" s="292" t="s">
        <v>95</v>
      </c>
      <c r="Q435" s="730"/>
      <c r="R435" s="295" t="s">
        <v>107</v>
      </c>
      <c r="S435" s="296">
        <v>42191</v>
      </c>
      <c r="T435" s="297">
        <f t="shared" si="222"/>
        <v>29</v>
      </c>
      <c r="U435" s="298">
        <f t="shared" si="223"/>
        <v>142.43877000000001</v>
      </c>
      <c r="V435" s="298">
        <f t="shared" si="224"/>
        <v>3.7865000000000002</v>
      </c>
      <c r="W435" s="299">
        <f t="shared" si="225"/>
        <v>6310.833333333333</v>
      </c>
      <c r="X435" s="300">
        <f t="shared" si="226"/>
        <v>38</v>
      </c>
      <c r="Y435" s="301">
        <v>6</v>
      </c>
      <c r="Z435" s="648">
        <v>770</v>
      </c>
      <c r="AA435" s="1043">
        <v>6</v>
      </c>
      <c r="AB435" s="304">
        <v>0</v>
      </c>
      <c r="AC435" s="1043">
        <v>6</v>
      </c>
      <c r="AD435" s="1043">
        <v>6</v>
      </c>
      <c r="AE435" s="469">
        <v>6</v>
      </c>
      <c r="AF435" s="1036" t="s">
        <v>5994</v>
      </c>
      <c r="AG435" s="445"/>
      <c r="AH435" s="445"/>
      <c r="AI435" s="445"/>
      <c r="AJ435" s="1037"/>
      <c r="AK435" s="1036"/>
      <c r="AL435" s="445"/>
      <c r="AM435" s="445"/>
      <c r="AN435" s="445"/>
      <c r="AO435" s="445"/>
      <c r="AP435" s="445"/>
      <c r="AQ435" s="445"/>
      <c r="AR435" s="445"/>
      <c r="AS435" s="445"/>
      <c r="AT435" s="445"/>
      <c r="AU435" s="445"/>
      <c r="AV435" s="307">
        <f t="shared" si="227"/>
        <v>216</v>
      </c>
      <c r="AW435" s="309">
        <f t="shared" si="228"/>
        <v>151.19999999999999</v>
      </c>
      <c r="AX435" s="309">
        <f t="shared" si="229"/>
        <v>90</v>
      </c>
      <c r="AY435" s="309">
        <f t="shared" si="230"/>
        <v>53.999999999999993</v>
      </c>
      <c r="AZ435" s="1042" t="s">
        <v>7925</v>
      </c>
      <c r="BA435" s="1042"/>
      <c r="BB435" s="1042"/>
      <c r="BC435" s="1042"/>
      <c r="BD435" s="1042"/>
      <c r="BE435" s="1042"/>
      <c r="BF435" s="1042"/>
      <c r="BG435" s="1042"/>
      <c r="BH435" s="1042"/>
      <c r="BI435" s="1044"/>
    </row>
    <row r="436" spans="1:61" ht="19.899999999999999" customHeight="1">
      <c r="A436" s="1026">
        <v>421</v>
      </c>
      <c r="B436" s="285" t="s">
        <v>3488</v>
      </c>
      <c r="C436" s="286" t="s">
        <v>14</v>
      </c>
      <c r="D436" s="307" t="s">
        <v>1500</v>
      </c>
      <c r="E436" s="287" t="s">
        <v>466</v>
      </c>
      <c r="F436" s="307" t="s">
        <v>137</v>
      </c>
      <c r="G436" s="289" t="s">
        <v>1015</v>
      </c>
      <c r="H436" s="289" t="s">
        <v>1501</v>
      </c>
      <c r="I436" s="290">
        <v>35010102</v>
      </c>
      <c r="J436" s="524"/>
      <c r="K436" s="289"/>
      <c r="L436" s="292"/>
      <c r="M436" s="293"/>
      <c r="N436" s="293"/>
      <c r="O436" s="292" t="s">
        <v>95</v>
      </c>
      <c r="P436" s="292" t="s">
        <v>95</v>
      </c>
      <c r="Q436" s="320"/>
      <c r="R436" s="295" t="s">
        <v>536</v>
      </c>
      <c r="S436" s="296">
        <v>39067</v>
      </c>
      <c r="T436" s="297">
        <f t="shared" si="222"/>
        <v>28</v>
      </c>
      <c r="U436" s="298">
        <f t="shared" si="223"/>
        <v>143.55609999999999</v>
      </c>
      <c r="V436" s="298">
        <f t="shared" si="224"/>
        <v>4.8792</v>
      </c>
      <c r="W436" s="299">
        <f t="shared" si="225"/>
        <v>8132</v>
      </c>
      <c r="X436" s="300">
        <f t="shared" si="226"/>
        <v>29</v>
      </c>
      <c r="Y436" s="681">
        <v>6</v>
      </c>
      <c r="Z436" s="302">
        <v>940</v>
      </c>
      <c r="AA436" s="1043">
        <v>0</v>
      </c>
      <c r="AB436" s="304">
        <v>0</v>
      </c>
      <c r="AC436" s="304">
        <v>0</v>
      </c>
      <c r="AD436" s="1043">
        <v>6</v>
      </c>
      <c r="AE436" s="469">
        <v>6</v>
      </c>
      <c r="AF436" s="1036" t="s">
        <v>7926</v>
      </c>
      <c r="AG436" s="445" t="s">
        <v>4691</v>
      </c>
      <c r="AH436" s="445" t="s">
        <v>4691</v>
      </c>
      <c r="AI436" s="445" t="s">
        <v>4691</v>
      </c>
      <c r="AJ436" s="1037">
        <v>6</v>
      </c>
      <c r="AK436" s="1036" t="s">
        <v>4792</v>
      </c>
      <c r="AL436" s="445">
        <v>1</v>
      </c>
      <c r="AM436" s="445" t="s">
        <v>5884</v>
      </c>
      <c r="AN436" s="445" t="s">
        <v>4691</v>
      </c>
      <c r="AO436" s="445" t="s">
        <v>4691</v>
      </c>
      <c r="AP436" s="445" t="s">
        <v>4691</v>
      </c>
      <c r="AQ436" s="445" t="s">
        <v>4691</v>
      </c>
      <c r="AR436" s="445">
        <v>1</v>
      </c>
      <c r="AS436" s="445" t="s">
        <v>5883</v>
      </c>
      <c r="AT436" s="445" t="s">
        <v>4691</v>
      </c>
      <c r="AU436" s="445" t="s">
        <v>4691</v>
      </c>
      <c r="AV436" s="307">
        <f t="shared" si="227"/>
        <v>216</v>
      </c>
      <c r="AW436" s="309">
        <f t="shared" si="228"/>
        <v>151.19999999999999</v>
      </c>
      <c r="AX436" s="309">
        <f t="shared" si="229"/>
        <v>90</v>
      </c>
      <c r="AY436" s="309">
        <f t="shared" si="230"/>
        <v>53.999999999999993</v>
      </c>
      <c r="AZ436" s="1042" t="s">
        <v>7927</v>
      </c>
      <c r="BA436" s="1042" t="s">
        <v>537</v>
      </c>
      <c r="BB436" s="1042" t="s">
        <v>538</v>
      </c>
      <c r="BC436" s="1042" t="s">
        <v>539</v>
      </c>
      <c r="BD436" s="1042" t="s">
        <v>540</v>
      </c>
      <c r="BE436" s="1042" t="s">
        <v>541</v>
      </c>
      <c r="BF436" s="1042" t="s">
        <v>542</v>
      </c>
      <c r="BG436" s="1042" t="s">
        <v>543</v>
      </c>
      <c r="BH436" s="1042" t="s">
        <v>544</v>
      </c>
      <c r="BI436" s="1044" t="s">
        <v>545</v>
      </c>
    </row>
    <row r="437" spans="1:61" s="652" customFormat="1" ht="19.899999999999999" customHeight="1">
      <c r="A437" s="1026">
        <v>422</v>
      </c>
      <c r="B437" s="285" t="s">
        <v>3489</v>
      </c>
      <c r="C437" s="286" t="s">
        <v>14</v>
      </c>
      <c r="D437" s="307" t="s">
        <v>1500</v>
      </c>
      <c r="E437" s="287" t="s">
        <v>466</v>
      </c>
      <c r="F437" s="307" t="s">
        <v>137</v>
      </c>
      <c r="G437" s="289" t="s">
        <v>1171</v>
      </c>
      <c r="H437" s="289" t="s">
        <v>1502</v>
      </c>
      <c r="I437" s="290">
        <v>35010202</v>
      </c>
      <c r="J437" s="524"/>
      <c r="K437" s="289"/>
      <c r="L437" s="292"/>
      <c r="M437" s="293"/>
      <c r="N437" s="293"/>
      <c r="O437" s="292" t="s">
        <v>95</v>
      </c>
      <c r="P437" s="292" t="s">
        <v>95</v>
      </c>
      <c r="Q437" s="320"/>
      <c r="R437" s="295" t="s">
        <v>536</v>
      </c>
      <c r="S437" s="296">
        <v>31048</v>
      </c>
      <c r="T437" s="297">
        <f t="shared" si="222"/>
        <v>45</v>
      </c>
      <c r="U437" s="298">
        <f t="shared" si="223"/>
        <v>64.088499999999996</v>
      </c>
      <c r="V437" s="298">
        <f t="shared" si="224"/>
        <v>1.9995000000000001</v>
      </c>
      <c r="W437" s="299">
        <f t="shared" si="225"/>
        <v>3999</v>
      </c>
      <c r="X437" s="300">
        <f t="shared" si="226"/>
        <v>32</v>
      </c>
      <c r="Y437" s="731">
        <v>5</v>
      </c>
      <c r="Z437" s="302">
        <v>1304</v>
      </c>
      <c r="AA437" s="1043">
        <v>0</v>
      </c>
      <c r="AB437" s="304">
        <v>0</v>
      </c>
      <c r="AC437" s="304">
        <v>0</v>
      </c>
      <c r="AD437" s="1043">
        <v>5</v>
      </c>
      <c r="AE437" s="469">
        <v>5</v>
      </c>
      <c r="AF437" s="1036" t="s">
        <v>7928</v>
      </c>
      <c r="AG437" s="445" t="s">
        <v>4691</v>
      </c>
      <c r="AH437" s="445" t="s">
        <v>4691</v>
      </c>
      <c r="AI437" s="445" t="s">
        <v>4691</v>
      </c>
      <c r="AJ437" s="1037">
        <v>4</v>
      </c>
      <c r="AK437" s="1036" t="s">
        <v>4793</v>
      </c>
      <c r="AL437" s="445" t="s">
        <v>4691</v>
      </c>
      <c r="AM437" s="445" t="s">
        <v>4691</v>
      </c>
      <c r="AN437" s="445" t="s">
        <v>4691</v>
      </c>
      <c r="AO437" s="445" t="s">
        <v>4691</v>
      </c>
      <c r="AP437" s="445" t="s">
        <v>4691</v>
      </c>
      <c r="AQ437" s="445" t="s">
        <v>4691</v>
      </c>
      <c r="AR437" s="445" t="s">
        <v>4691</v>
      </c>
      <c r="AS437" s="445" t="s">
        <v>4691</v>
      </c>
      <c r="AT437" s="445" t="s">
        <v>4691</v>
      </c>
      <c r="AU437" s="445" t="s">
        <v>4691</v>
      </c>
      <c r="AV437" s="307">
        <f t="shared" si="227"/>
        <v>180</v>
      </c>
      <c r="AW437" s="309">
        <f t="shared" si="228"/>
        <v>126</v>
      </c>
      <c r="AX437" s="309">
        <f t="shared" si="229"/>
        <v>75</v>
      </c>
      <c r="AY437" s="309">
        <f t="shared" si="230"/>
        <v>45</v>
      </c>
      <c r="AZ437" s="1042" t="s">
        <v>7929</v>
      </c>
      <c r="BA437" s="1042" t="s">
        <v>546</v>
      </c>
      <c r="BB437" s="1042" t="s">
        <v>547</v>
      </c>
      <c r="BC437" s="1042" t="s">
        <v>548</v>
      </c>
      <c r="BD437" s="1042" t="s">
        <v>549</v>
      </c>
      <c r="BE437" s="1042" t="s">
        <v>550</v>
      </c>
      <c r="BF437" s="1042" t="s">
        <v>551</v>
      </c>
      <c r="BG437" s="1042" t="s">
        <v>552</v>
      </c>
      <c r="BH437" s="1042" t="s">
        <v>553</v>
      </c>
      <c r="BI437" s="1044" t="s">
        <v>554</v>
      </c>
    </row>
    <row r="438" spans="1:61" ht="19.899999999999999" customHeight="1">
      <c r="A438" s="1026">
        <v>423</v>
      </c>
      <c r="B438" s="285" t="s">
        <v>3490</v>
      </c>
      <c r="C438" s="286" t="s">
        <v>14</v>
      </c>
      <c r="D438" s="307" t="s">
        <v>1500</v>
      </c>
      <c r="E438" s="287" t="s">
        <v>466</v>
      </c>
      <c r="F438" s="307" t="s">
        <v>137</v>
      </c>
      <c r="G438" s="289" t="s">
        <v>1229</v>
      </c>
      <c r="H438" s="289" t="s">
        <v>1504</v>
      </c>
      <c r="I438" s="290">
        <v>35014011</v>
      </c>
      <c r="J438" s="524"/>
      <c r="K438" s="289"/>
      <c r="L438" s="292"/>
      <c r="M438" s="293"/>
      <c r="N438" s="293"/>
      <c r="O438" s="292" t="s">
        <v>95</v>
      </c>
      <c r="P438" s="292" t="s">
        <v>95</v>
      </c>
      <c r="Q438" s="320"/>
      <c r="R438" s="295" t="s">
        <v>536</v>
      </c>
      <c r="S438" s="296">
        <v>367</v>
      </c>
      <c r="T438" s="297">
        <f t="shared" si="222"/>
        <v>55</v>
      </c>
      <c r="U438" s="298">
        <f t="shared" si="223"/>
        <v>33.3399</v>
      </c>
      <c r="V438" s="298">
        <f t="shared" si="224"/>
        <v>1.0341</v>
      </c>
      <c r="W438" s="299">
        <f t="shared" si="225"/>
        <v>2585.25</v>
      </c>
      <c r="X438" s="300">
        <f t="shared" si="226"/>
        <v>32</v>
      </c>
      <c r="Y438" s="675">
        <v>4</v>
      </c>
      <c r="Z438" s="347">
        <v>333</v>
      </c>
      <c r="AA438" s="1043">
        <v>0</v>
      </c>
      <c r="AB438" s="304">
        <v>0</v>
      </c>
      <c r="AC438" s="304">
        <v>0</v>
      </c>
      <c r="AD438" s="1043">
        <v>4</v>
      </c>
      <c r="AE438" s="469">
        <v>4</v>
      </c>
      <c r="AF438" s="1036" t="s">
        <v>7930</v>
      </c>
      <c r="AG438" s="445" t="s">
        <v>4691</v>
      </c>
      <c r="AH438" s="445" t="s">
        <v>4691</v>
      </c>
      <c r="AI438" s="445" t="s">
        <v>4691</v>
      </c>
      <c r="AJ438" s="1037">
        <v>2</v>
      </c>
      <c r="AK438" s="1036" t="s">
        <v>4794</v>
      </c>
      <c r="AL438" s="445" t="s">
        <v>4691</v>
      </c>
      <c r="AM438" s="445" t="s">
        <v>4691</v>
      </c>
      <c r="AN438" s="445" t="s">
        <v>4691</v>
      </c>
      <c r="AO438" s="445" t="s">
        <v>4691</v>
      </c>
      <c r="AP438" s="445" t="s">
        <v>4691</v>
      </c>
      <c r="AQ438" s="445" t="s">
        <v>4691</v>
      </c>
      <c r="AR438" s="445">
        <v>1</v>
      </c>
      <c r="AS438" s="445" t="s">
        <v>5883</v>
      </c>
      <c r="AT438" s="445" t="s">
        <v>4691</v>
      </c>
      <c r="AU438" s="445" t="s">
        <v>4691</v>
      </c>
      <c r="AV438" s="307">
        <f t="shared" si="227"/>
        <v>144</v>
      </c>
      <c r="AW438" s="309">
        <f t="shared" si="228"/>
        <v>100.79999999999998</v>
      </c>
      <c r="AX438" s="309">
        <f t="shared" si="229"/>
        <v>60</v>
      </c>
      <c r="AY438" s="309">
        <f t="shared" si="230"/>
        <v>36</v>
      </c>
      <c r="AZ438" s="1042" t="s">
        <v>7931</v>
      </c>
      <c r="BA438" s="1042" t="s">
        <v>555</v>
      </c>
      <c r="BB438" s="1042" t="s">
        <v>556</v>
      </c>
      <c r="BC438" s="1042" t="s">
        <v>557</v>
      </c>
      <c r="BD438" s="1042" t="s">
        <v>558</v>
      </c>
      <c r="BE438" s="1042" t="s">
        <v>559</v>
      </c>
      <c r="BF438" s="1042" t="s">
        <v>560</v>
      </c>
      <c r="BG438" s="1042" t="s">
        <v>561</v>
      </c>
      <c r="BH438" s="1042" t="s">
        <v>562</v>
      </c>
      <c r="BI438" s="1044" t="s">
        <v>563</v>
      </c>
    </row>
    <row r="439" spans="1:61" ht="19.899999999999999" customHeight="1">
      <c r="A439" s="1026">
        <v>424</v>
      </c>
      <c r="B439" s="285" t="s">
        <v>3491</v>
      </c>
      <c r="C439" s="286" t="s">
        <v>14</v>
      </c>
      <c r="D439" s="307" t="s">
        <v>1500</v>
      </c>
      <c r="E439" s="287" t="s">
        <v>466</v>
      </c>
      <c r="F439" s="329" t="s">
        <v>1292</v>
      </c>
      <c r="G439" s="289" t="s">
        <v>1152</v>
      </c>
      <c r="H439" s="702" t="s">
        <v>1152</v>
      </c>
      <c r="I439" s="295">
        <v>35011402</v>
      </c>
      <c r="J439" s="524"/>
      <c r="K439" s="702"/>
      <c r="L439" s="674" t="s">
        <v>95</v>
      </c>
      <c r="M439" s="292" t="s">
        <v>95</v>
      </c>
      <c r="N439" s="293"/>
      <c r="O439" s="292" t="s">
        <v>95</v>
      </c>
      <c r="P439" s="292" t="s">
        <v>95</v>
      </c>
      <c r="Q439" s="320"/>
      <c r="R439" s="295" t="s">
        <v>536</v>
      </c>
      <c r="S439" s="296">
        <v>367</v>
      </c>
      <c r="T439" s="297">
        <f t="shared" si="222"/>
        <v>50</v>
      </c>
      <c r="U439" s="298">
        <f t="shared" si="223"/>
        <v>51.851900000000001</v>
      </c>
      <c r="V439" s="298">
        <f t="shared" si="224"/>
        <v>1.6976</v>
      </c>
      <c r="W439" s="299">
        <f t="shared" si="225"/>
        <v>5658.666666666667</v>
      </c>
      <c r="X439" s="300">
        <f t="shared" si="226"/>
        <v>31</v>
      </c>
      <c r="Y439" s="681">
        <v>3</v>
      </c>
      <c r="Z439" s="302">
        <v>321</v>
      </c>
      <c r="AA439" s="1043">
        <v>3</v>
      </c>
      <c r="AB439" s="1043">
        <v>3</v>
      </c>
      <c r="AC439" s="304">
        <v>0</v>
      </c>
      <c r="AD439" s="1043">
        <v>3</v>
      </c>
      <c r="AE439" s="469">
        <v>3</v>
      </c>
      <c r="AF439" s="1036" t="s">
        <v>5991</v>
      </c>
      <c r="AG439" s="445" t="s">
        <v>4691</v>
      </c>
      <c r="AH439" s="445" t="s">
        <v>4691</v>
      </c>
      <c r="AI439" s="445" t="s">
        <v>4691</v>
      </c>
      <c r="AJ439" s="1037">
        <v>3</v>
      </c>
      <c r="AK439" s="1036" t="s">
        <v>4720</v>
      </c>
      <c r="AL439" s="445" t="s">
        <v>4691</v>
      </c>
      <c r="AM439" s="445" t="s">
        <v>4691</v>
      </c>
      <c r="AN439" s="445" t="s">
        <v>4691</v>
      </c>
      <c r="AO439" s="445" t="s">
        <v>4691</v>
      </c>
      <c r="AP439" s="445" t="s">
        <v>4691</v>
      </c>
      <c r="AQ439" s="445" t="s">
        <v>4691</v>
      </c>
      <c r="AR439" s="445" t="s">
        <v>4691</v>
      </c>
      <c r="AS439" s="445" t="s">
        <v>4691</v>
      </c>
      <c r="AT439" s="445" t="s">
        <v>4691</v>
      </c>
      <c r="AU439" s="445" t="s">
        <v>4691</v>
      </c>
      <c r="AV439" s="307">
        <f t="shared" si="227"/>
        <v>108</v>
      </c>
      <c r="AW439" s="309">
        <f t="shared" si="228"/>
        <v>75.599999999999994</v>
      </c>
      <c r="AX439" s="309">
        <f t="shared" si="229"/>
        <v>45</v>
      </c>
      <c r="AY439" s="309">
        <f t="shared" si="230"/>
        <v>26.999999999999996</v>
      </c>
      <c r="AZ439" s="1042" t="s">
        <v>7932</v>
      </c>
      <c r="BA439" s="1042"/>
      <c r="BB439" s="1042"/>
      <c r="BC439" s="1042"/>
      <c r="BD439" s="1042"/>
      <c r="BE439" s="1042"/>
      <c r="BF439" s="1042"/>
      <c r="BG439" s="1042"/>
      <c r="BH439" s="1042"/>
      <c r="BI439" s="1044"/>
    </row>
    <row r="440" spans="1:61" ht="19.899999999999999" customHeight="1">
      <c r="A440" s="1029" t="s">
        <v>185</v>
      </c>
      <c r="B440" s="499"/>
      <c r="C440" s="723" t="s">
        <v>14</v>
      </c>
      <c r="D440" s="504" t="s">
        <v>1503</v>
      </c>
      <c r="E440" s="502"/>
      <c r="F440" s="502"/>
      <c r="G440" s="503">
        <f>COUNTA(G431:G439)</f>
        <v>9</v>
      </c>
      <c r="H440" s="503">
        <f>COUNTA(H431:H439)</f>
        <v>9</v>
      </c>
      <c r="I440" s="499"/>
      <c r="J440" s="499"/>
      <c r="K440" s="503"/>
      <c r="L440" s="504">
        <f>COUNTA(L431:L439)</f>
        <v>6</v>
      </c>
      <c r="M440" s="504">
        <f>COUNTA(M431:M439)</f>
        <v>3</v>
      </c>
      <c r="N440" s="504">
        <f>COUNTA(N431:N439)</f>
        <v>3</v>
      </c>
      <c r="O440" s="504">
        <f>COUNTA(O431:O439)</f>
        <v>9</v>
      </c>
      <c r="P440" s="504">
        <f>COUNTA(P431:P439)</f>
        <v>9</v>
      </c>
      <c r="Q440" s="505"/>
      <c r="R440" s="505"/>
      <c r="S440" s="506"/>
      <c r="T440" s="507"/>
      <c r="U440" s="508">
        <f>SUM(U431:U439)</f>
        <v>999.19108500000004</v>
      </c>
      <c r="V440" s="508">
        <f>SUM(V431:V439)</f>
        <v>28.154300000000003</v>
      </c>
      <c r="W440" s="509">
        <f>V440*10000/Y440</f>
        <v>5745.7755102040819</v>
      </c>
      <c r="X440" s="510">
        <f>U440/V440</f>
        <v>35.489821625826245</v>
      </c>
      <c r="Y440" s="511">
        <f t="shared" ref="Y440:AE440" si="231">SUM(Y431:Y439)</f>
        <v>49</v>
      </c>
      <c r="Z440" s="511">
        <f t="shared" si="231"/>
        <v>8102</v>
      </c>
      <c r="AA440" s="500">
        <f t="shared" si="231"/>
        <v>34</v>
      </c>
      <c r="AB440" s="500">
        <f t="shared" si="231"/>
        <v>19</v>
      </c>
      <c r="AC440" s="500">
        <f t="shared" si="231"/>
        <v>15</v>
      </c>
      <c r="AD440" s="500">
        <f t="shared" si="231"/>
        <v>49</v>
      </c>
      <c r="AE440" s="500">
        <f t="shared" si="231"/>
        <v>49</v>
      </c>
      <c r="AF440" s="512"/>
      <c r="AG440" s="512">
        <f>SUM(AG431:AG439)</f>
        <v>1</v>
      </c>
      <c r="AH440" s="512"/>
      <c r="AI440" s="512">
        <f>SUM(AI431:AI439)</f>
        <v>341</v>
      </c>
      <c r="AJ440" s="512">
        <f>SUM(AJ431:AJ439)</f>
        <v>40</v>
      </c>
      <c r="AK440" s="513"/>
      <c r="AL440" s="512">
        <f>SUM(AL431:AL439)</f>
        <v>1</v>
      </c>
      <c r="AM440" s="512"/>
      <c r="AN440" s="512">
        <f>SUM(AN431:AN439)</f>
        <v>0</v>
      </c>
      <c r="AO440" s="512"/>
      <c r="AP440" s="512">
        <f>SUM(AP431:AP439)</f>
        <v>2</v>
      </c>
      <c r="AQ440" s="512"/>
      <c r="AR440" s="512">
        <f>SUM(AR431:AR439)</f>
        <v>4</v>
      </c>
      <c r="AS440" s="512"/>
      <c r="AT440" s="512">
        <f>SUM(AT431:AT439)</f>
        <v>0</v>
      </c>
      <c r="AU440" s="512"/>
      <c r="AV440" s="512">
        <f>SUM(AV431:AV439)</f>
        <v>1764</v>
      </c>
      <c r="AW440" s="512">
        <f>SUM(AW431:AW439)</f>
        <v>1234.8</v>
      </c>
      <c r="AX440" s="512">
        <f>SUM(AX431:AX439)</f>
        <v>735</v>
      </c>
      <c r="AY440" s="512">
        <f>SUM(AY431:AY439)</f>
        <v>441</v>
      </c>
      <c r="AZ440" s="816"/>
      <c r="BA440" s="817"/>
      <c r="BB440" s="817"/>
      <c r="BC440" s="818"/>
      <c r="BD440" s="818"/>
      <c r="BE440" s="818"/>
      <c r="BF440" s="819"/>
      <c r="BG440" s="819"/>
      <c r="BH440" s="819"/>
      <c r="BI440" s="820"/>
    </row>
    <row r="441" spans="1:61" ht="19.899999999999999" customHeight="1">
      <c r="A441" s="1026">
        <v>425</v>
      </c>
      <c r="B441" s="285" t="s">
        <v>3492</v>
      </c>
      <c r="C441" s="286" t="s">
        <v>14</v>
      </c>
      <c r="D441" s="307" t="s">
        <v>1631</v>
      </c>
      <c r="E441" s="287" t="s">
        <v>564</v>
      </c>
      <c r="F441" s="329" t="s">
        <v>1292</v>
      </c>
      <c r="G441" s="289" t="s">
        <v>971</v>
      </c>
      <c r="H441" s="289" t="s">
        <v>971</v>
      </c>
      <c r="I441" s="290">
        <v>35023961</v>
      </c>
      <c r="J441" s="291" t="s">
        <v>94</v>
      </c>
      <c r="K441" s="289"/>
      <c r="L441" s="292" t="s">
        <v>95</v>
      </c>
      <c r="M441" s="293"/>
      <c r="N441" s="292" t="s">
        <v>95</v>
      </c>
      <c r="O441" s="292" t="s">
        <v>95</v>
      </c>
      <c r="P441" s="292" t="s">
        <v>95</v>
      </c>
      <c r="Q441" s="320"/>
      <c r="R441" s="295" t="s">
        <v>536</v>
      </c>
      <c r="S441" s="296">
        <v>42120</v>
      </c>
      <c r="T441" s="297">
        <f t="shared" ref="T441:T452" si="232">VLOOKUP(I441,单月票房,2,0)</f>
        <v>29</v>
      </c>
      <c r="U441" s="298">
        <f t="shared" ref="U441:U452" si="233">VLOOKUP(I441,单月票房,3,0)</f>
        <v>95.346599999999995</v>
      </c>
      <c r="V441" s="298">
        <f t="shared" ref="V441:V452" si="234">VLOOKUP(I441,单月票房,4,0)</f>
        <v>3.0245000000000002</v>
      </c>
      <c r="W441" s="299">
        <f t="shared" ref="W441:W452" si="235">(V441*10000)/Y441</f>
        <v>6049.0000000000009</v>
      </c>
      <c r="X441" s="300">
        <f t="shared" ref="X441:X452" si="236">VLOOKUP(I441,单月票房,5,0)</f>
        <v>32</v>
      </c>
      <c r="Y441" s="301">
        <v>5</v>
      </c>
      <c r="Z441" s="302">
        <v>412</v>
      </c>
      <c r="AA441" s="1043">
        <v>5</v>
      </c>
      <c r="AB441" s="304">
        <v>0</v>
      </c>
      <c r="AC441" s="1043">
        <v>5</v>
      </c>
      <c r="AD441" s="1043">
        <v>5</v>
      </c>
      <c r="AE441" s="469">
        <v>5</v>
      </c>
      <c r="AF441" s="1036" t="s">
        <v>5993</v>
      </c>
      <c r="AG441" s="445" t="s">
        <v>4691</v>
      </c>
      <c r="AH441" s="445" t="s">
        <v>4691</v>
      </c>
      <c r="AI441" s="445" t="s">
        <v>4691</v>
      </c>
      <c r="AJ441" s="1037">
        <v>5</v>
      </c>
      <c r="AK441" s="1036" t="s">
        <v>4707</v>
      </c>
      <c r="AL441" s="445" t="s">
        <v>4691</v>
      </c>
      <c r="AM441" s="445" t="s">
        <v>4691</v>
      </c>
      <c r="AN441" s="445" t="s">
        <v>4691</v>
      </c>
      <c r="AO441" s="445" t="s">
        <v>4691</v>
      </c>
      <c r="AP441" s="445" t="s">
        <v>4691</v>
      </c>
      <c r="AQ441" s="445" t="s">
        <v>4691</v>
      </c>
      <c r="AR441" s="445" t="s">
        <v>4691</v>
      </c>
      <c r="AS441" s="445" t="s">
        <v>4691</v>
      </c>
      <c r="AT441" s="445" t="s">
        <v>4691</v>
      </c>
      <c r="AU441" s="445" t="s">
        <v>4691</v>
      </c>
      <c r="AV441" s="307">
        <f t="shared" ref="AV441:AV452" si="237">AD441*6*0.5*12</f>
        <v>180</v>
      </c>
      <c r="AW441" s="309">
        <f t="shared" ref="AW441:AW452" si="238">AD441*6*0.35*12</f>
        <v>126</v>
      </c>
      <c r="AX441" s="309">
        <f t="shared" ref="AX441:AX452" si="239">AD441*6*0.25*10</f>
        <v>75</v>
      </c>
      <c r="AY441" s="309">
        <f t="shared" ref="AY441:AY452" si="240">AD441*6*0.15*10</f>
        <v>45</v>
      </c>
      <c r="AZ441" s="1042" t="s">
        <v>7933</v>
      </c>
      <c r="BA441" s="1042"/>
      <c r="BB441" s="1042"/>
      <c r="BC441" s="1042"/>
      <c r="BD441" s="1042"/>
      <c r="BE441" s="1042"/>
      <c r="BF441" s="1042"/>
      <c r="BG441" s="1042"/>
      <c r="BH441" s="1042"/>
      <c r="BI441" s="1044"/>
    </row>
    <row r="442" spans="1:61" s="652" customFormat="1" ht="19.899999999999999" customHeight="1">
      <c r="A442" s="1026">
        <v>426</v>
      </c>
      <c r="B442" s="285" t="s">
        <v>3753</v>
      </c>
      <c r="C442" s="286" t="s">
        <v>14</v>
      </c>
      <c r="D442" s="307" t="s">
        <v>1631</v>
      </c>
      <c r="E442" s="287" t="s">
        <v>2933</v>
      </c>
      <c r="F442" s="360" t="s">
        <v>3744</v>
      </c>
      <c r="G442" s="289" t="s">
        <v>3752</v>
      </c>
      <c r="H442" s="289" t="s">
        <v>4401</v>
      </c>
      <c r="I442" s="290">
        <v>35024701</v>
      </c>
      <c r="J442" s="362" t="s">
        <v>94</v>
      </c>
      <c r="K442" s="289"/>
      <c r="L442" s="292" t="s">
        <v>95</v>
      </c>
      <c r="M442" s="292" t="s">
        <v>95</v>
      </c>
      <c r="N442" s="293"/>
      <c r="O442" s="292" t="s">
        <v>95</v>
      </c>
      <c r="P442" s="292" t="s">
        <v>95</v>
      </c>
      <c r="Q442" s="320"/>
      <c r="R442" s="295" t="s">
        <v>147</v>
      </c>
      <c r="S442" s="296">
        <v>42703</v>
      </c>
      <c r="T442" s="297">
        <f t="shared" si="232"/>
        <v>21</v>
      </c>
      <c r="U442" s="298">
        <f t="shared" si="233"/>
        <v>114.86199999999999</v>
      </c>
      <c r="V442" s="298">
        <f t="shared" si="234"/>
        <v>3.4466999999999999</v>
      </c>
      <c r="W442" s="299">
        <f t="shared" si="235"/>
        <v>3829.6666666666665</v>
      </c>
      <c r="X442" s="300">
        <f t="shared" si="236"/>
        <v>33</v>
      </c>
      <c r="Y442" s="301">
        <v>9</v>
      </c>
      <c r="Z442" s="648">
        <v>1484</v>
      </c>
      <c r="AA442" s="1043">
        <v>8</v>
      </c>
      <c r="AB442" s="1043">
        <v>8</v>
      </c>
      <c r="AC442" s="304">
        <v>0</v>
      </c>
      <c r="AD442" s="1043">
        <v>8</v>
      </c>
      <c r="AE442" s="469">
        <v>8</v>
      </c>
      <c r="AF442" s="1036" t="s">
        <v>7934</v>
      </c>
      <c r="AG442" s="445" t="s">
        <v>4691</v>
      </c>
      <c r="AH442" s="445" t="s">
        <v>4691</v>
      </c>
      <c r="AI442" s="445" t="s">
        <v>4691</v>
      </c>
      <c r="AJ442" s="1037">
        <v>8</v>
      </c>
      <c r="AK442" s="1036" t="s">
        <v>4796</v>
      </c>
      <c r="AL442" s="445" t="s">
        <v>4691</v>
      </c>
      <c r="AM442" s="445" t="s">
        <v>4691</v>
      </c>
      <c r="AN442" s="445" t="s">
        <v>4691</v>
      </c>
      <c r="AO442" s="445" t="s">
        <v>4691</v>
      </c>
      <c r="AP442" s="445" t="s">
        <v>4691</v>
      </c>
      <c r="AQ442" s="445" t="s">
        <v>4691</v>
      </c>
      <c r="AR442" s="445">
        <v>2</v>
      </c>
      <c r="AS442" s="445" t="s">
        <v>4795</v>
      </c>
      <c r="AT442" s="445" t="s">
        <v>4691</v>
      </c>
      <c r="AU442" s="445" t="s">
        <v>4691</v>
      </c>
      <c r="AV442" s="307">
        <f t="shared" si="237"/>
        <v>288</v>
      </c>
      <c r="AW442" s="309">
        <f t="shared" si="238"/>
        <v>201.59999999999997</v>
      </c>
      <c r="AX442" s="309">
        <f t="shared" si="239"/>
        <v>120</v>
      </c>
      <c r="AY442" s="309">
        <f t="shared" si="240"/>
        <v>72</v>
      </c>
      <c r="AZ442" s="1042" t="s">
        <v>7935</v>
      </c>
      <c r="BA442" s="1042"/>
      <c r="BB442" s="1042"/>
      <c r="BC442" s="1042"/>
      <c r="BD442" s="1042"/>
      <c r="BE442" s="1042"/>
      <c r="BF442" s="1042"/>
      <c r="BG442" s="1042"/>
      <c r="BH442" s="1042"/>
      <c r="BI442" s="1044"/>
    </row>
    <row r="443" spans="1:61" s="652" customFormat="1" ht="19.899999999999999" customHeight="1">
      <c r="A443" s="1026">
        <v>427</v>
      </c>
      <c r="B443" s="285" t="s">
        <v>4016</v>
      </c>
      <c r="C443" s="339" t="s">
        <v>4014</v>
      </c>
      <c r="D443" s="339" t="s">
        <v>4015</v>
      </c>
      <c r="E443" s="677" t="s">
        <v>2931</v>
      </c>
      <c r="F443" s="329" t="s">
        <v>1292</v>
      </c>
      <c r="G443" s="289" t="s">
        <v>4506</v>
      </c>
      <c r="H443" s="367" t="s">
        <v>4222</v>
      </c>
      <c r="I443" s="290">
        <v>35022901</v>
      </c>
      <c r="J443" s="291" t="s">
        <v>94</v>
      </c>
      <c r="K443" s="289"/>
      <c r="L443" s="292" t="s">
        <v>95</v>
      </c>
      <c r="M443" s="293"/>
      <c r="N443" s="292" t="s">
        <v>95</v>
      </c>
      <c r="O443" s="292" t="s">
        <v>95</v>
      </c>
      <c r="P443" s="292" t="s">
        <v>95</v>
      </c>
      <c r="Q443" s="732"/>
      <c r="R443" s="295" t="s">
        <v>147</v>
      </c>
      <c r="S443" s="296">
        <v>41433</v>
      </c>
      <c r="T443" s="297">
        <f t="shared" si="232"/>
        <v>38</v>
      </c>
      <c r="U443" s="298">
        <f t="shared" si="233"/>
        <v>62.997900000000001</v>
      </c>
      <c r="V443" s="298">
        <f t="shared" si="234"/>
        <v>1.8669</v>
      </c>
      <c r="W443" s="299">
        <f t="shared" si="235"/>
        <v>3733.8</v>
      </c>
      <c r="X443" s="300">
        <f t="shared" si="236"/>
        <v>34</v>
      </c>
      <c r="Y443" s="301">
        <v>5</v>
      </c>
      <c r="Z443" s="301">
        <v>699</v>
      </c>
      <c r="AA443" s="1043">
        <v>5</v>
      </c>
      <c r="AB443" s="304">
        <v>0</v>
      </c>
      <c r="AC443" s="1043">
        <v>5</v>
      </c>
      <c r="AD443" s="1043">
        <v>5</v>
      </c>
      <c r="AE443" s="469">
        <v>5</v>
      </c>
      <c r="AF443" s="1036" t="s">
        <v>5993</v>
      </c>
      <c r="AG443" s="445"/>
      <c r="AH443" s="445"/>
      <c r="AI443" s="445"/>
      <c r="AJ443" s="1037">
        <v>5</v>
      </c>
      <c r="AK443" s="1036" t="s">
        <v>4707</v>
      </c>
      <c r="AL443" s="445"/>
      <c r="AM443" s="445" t="s">
        <v>4691</v>
      </c>
      <c r="AN443" s="445"/>
      <c r="AO443" s="445" t="s">
        <v>4691</v>
      </c>
      <c r="AP443" s="445"/>
      <c r="AQ443" s="445" t="s">
        <v>4691</v>
      </c>
      <c r="AR443" s="445" t="s">
        <v>4691</v>
      </c>
      <c r="AS443" s="445" t="s">
        <v>4691</v>
      </c>
      <c r="AT443" s="445"/>
      <c r="AU443" s="445" t="s">
        <v>4691</v>
      </c>
      <c r="AV443" s="307">
        <f t="shared" si="237"/>
        <v>180</v>
      </c>
      <c r="AW443" s="309">
        <f t="shared" si="238"/>
        <v>126</v>
      </c>
      <c r="AX443" s="309">
        <f t="shared" si="239"/>
        <v>75</v>
      </c>
      <c r="AY443" s="309">
        <f t="shared" si="240"/>
        <v>45</v>
      </c>
      <c r="AZ443" s="1042" t="s">
        <v>7936</v>
      </c>
      <c r="BA443" s="1042"/>
      <c r="BB443" s="1042"/>
      <c r="BC443" s="1042"/>
      <c r="BD443" s="1042"/>
      <c r="BE443" s="1042"/>
      <c r="BF443" s="1042"/>
      <c r="BG443" s="1042"/>
      <c r="BH443" s="1042"/>
      <c r="BI443" s="1044"/>
    </row>
    <row r="444" spans="1:61" s="652" customFormat="1" ht="19.899999999999999" customHeight="1">
      <c r="A444" s="1026">
        <v>428</v>
      </c>
      <c r="B444" s="285" t="s">
        <v>4018</v>
      </c>
      <c r="C444" s="339" t="s">
        <v>4014</v>
      </c>
      <c r="D444" s="339" t="s">
        <v>1631</v>
      </c>
      <c r="E444" s="677" t="s">
        <v>4017</v>
      </c>
      <c r="F444" s="329" t="s">
        <v>1292</v>
      </c>
      <c r="G444" s="289" t="s">
        <v>1121</v>
      </c>
      <c r="H444" s="367" t="s">
        <v>4223</v>
      </c>
      <c r="I444" s="290">
        <v>35021702</v>
      </c>
      <c r="J444" s="291" t="s">
        <v>94</v>
      </c>
      <c r="K444" s="289"/>
      <c r="L444" s="292" t="s">
        <v>95</v>
      </c>
      <c r="M444" s="292" t="s">
        <v>95</v>
      </c>
      <c r="N444" s="293"/>
      <c r="O444" s="292" t="s">
        <v>95</v>
      </c>
      <c r="P444" s="292" t="s">
        <v>95</v>
      </c>
      <c r="Q444" s="320"/>
      <c r="R444" s="295" t="s">
        <v>536</v>
      </c>
      <c r="S444" s="296">
        <v>40544</v>
      </c>
      <c r="T444" s="297">
        <f t="shared" si="232"/>
        <v>22</v>
      </c>
      <c r="U444" s="298">
        <f t="shared" si="233"/>
        <v>113.2594</v>
      </c>
      <c r="V444" s="298">
        <f t="shared" si="234"/>
        <v>3.0958000000000001</v>
      </c>
      <c r="W444" s="299">
        <f t="shared" si="235"/>
        <v>7739.5</v>
      </c>
      <c r="X444" s="300">
        <f t="shared" si="236"/>
        <v>37</v>
      </c>
      <c r="Y444" s="301">
        <v>4</v>
      </c>
      <c r="Z444" s="301">
        <v>1320</v>
      </c>
      <c r="AA444" s="1043">
        <v>4</v>
      </c>
      <c r="AB444" s="1043">
        <v>4</v>
      </c>
      <c r="AC444" s="304">
        <v>0</v>
      </c>
      <c r="AD444" s="1043">
        <v>4</v>
      </c>
      <c r="AE444" s="469">
        <v>4</v>
      </c>
      <c r="AF444" s="1036" t="s">
        <v>5992</v>
      </c>
      <c r="AG444" s="445" t="s">
        <v>4691</v>
      </c>
      <c r="AH444" s="445" t="s">
        <v>4691</v>
      </c>
      <c r="AI444" s="445" t="s">
        <v>4691</v>
      </c>
      <c r="AJ444" s="1037">
        <v>4</v>
      </c>
      <c r="AK444" s="1036" t="s">
        <v>4706</v>
      </c>
      <c r="AL444" s="445" t="s">
        <v>4691</v>
      </c>
      <c r="AM444" s="445" t="s">
        <v>4691</v>
      </c>
      <c r="AN444" s="445" t="s">
        <v>4691</v>
      </c>
      <c r="AO444" s="445" t="s">
        <v>4691</v>
      </c>
      <c r="AP444" s="445" t="s">
        <v>4691</v>
      </c>
      <c r="AQ444" s="445" t="s">
        <v>4691</v>
      </c>
      <c r="AR444" s="445" t="s">
        <v>4691</v>
      </c>
      <c r="AS444" s="445" t="s">
        <v>4691</v>
      </c>
      <c r="AT444" s="445" t="s">
        <v>4691</v>
      </c>
      <c r="AU444" s="445" t="s">
        <v>4691</v>
      </c>
      <c r="AV444" s="307">
        <f t="shared" si="237"/>
        <v>144</v>
      </c>
      <c r="AW444" s="309">
        <f t="shared" si="238"/>
        <v>100.79999999999998</v>
      </c>
      <c r="AX444" s="309">
        <f t="shared" si="239"/>
        <v>60</v>
      </c>
      <c r="AY444" s="309">
        <f t="shared" si="240"/>
        <v>36</v>
      </c>
      <c r="AZ444" s="1042" t="s">
        <v>7937</v>
      </c>
      <c r="BA444" s="1042"/>
      <c r="BB444" s="1042"/>
      <c r="BC444" s="1042"/>
      <c r="BD444" s="1042"/>
      <c r="BE444" s="1042"/>
      <c r="BF444" s="1042"/>
      <c r="BG444" s="1042"/>
      <c r="BH444" s="1042"/>
      <c r="BI444" s="1044"/>
    </row>
    <row r="445" spans="1:61" s="652" customFormat="1" ht="19.899999999999999" customHeight="1">
      <c r="A445" s="1026">
        <v>429</v>
      </c>
      <c r="B445" s="285" t="s">
        <v>4020</v>
      </c>
      <c r="C445" s="339" t="s">
        <v>2541</v>
      </c>
      <c r="D445" s="339" t="s">
        <v>4019</v>
      </c>
      <c r="E445" s="677" t="s">
        <v>564</v>
      </c>
      <c r="F445" s="329" t="s">
        <v>1292</v>
      </c>
      <c r="G445" s="289" t="s">
        <v>902</v>
      </c>
      <c r="H445" s="367" t="s">
        <v>4402</v>
      </c>
      <c r="I445" s="290">
        <v>35021802</v>
      </c>
      <c r="J445" s="291" t="s">
        <v>94</v>
      </c>
      <c r="K445" s="289"/>
      <c r="L445" s="292" t="s">
        <v>95</v>
      </c>
      <c r="M445" s="293"/>
      <c r="N445" s="292" t="s">
        <v>95</v>
      </c>
      <c r="O445" s="292" t="s">
        <v>95</v>
      </c>
      <c r="P445" s="292" t="s">
        <v>95</v>
      </c>
      <c r="Q445" s="320"/>
      <c r="R445" s="295" t="s">
        <v>5528</v>
      </c>
      <c r="S445" s="296">
        <v>40571</v>
      </c>
      <c r="T445" s="297">
        <f t="shared" si="232"/>
        <v>14</v>
      </c>
      <c r="U445" s="298">
        <f t="shared" si="233"/>
        <v>171.81780000000001</v>
      </c>
      <c r="V445" s="298">
        <f t="shared" si="234"/>
        <v>4.2171000000000003</v>
      </c>
      <c r="W445" s="299">
        <f t="shared" si="235"/>
        <v>7028.5</v>
      </c>
      <c r="X445" s="300">
        <f t="shared" si="236"/>
        <v>41</v>
      </c>
      <c r="Y445" s="301">
        <v>6</v>
      </c>
      <c r="Z445" s="301">
        <v>969</v>
      </c>
      <c r="AA445" s="1043">
        <v>6</v>
      </c>
      <c r="AB445" s="304">
        <v>0</v>
      </c>
      <c r="AC445" s="1043">
        <v>6</v>
      </c>
      <c r="AD445" s="1043">
        <v>6</v>
      </c>
      <c r="AE445" s="469">
        <v>6</v>
      </c>
      <c r="AF445" s="1036" t="s">
        <v>5994</v>
      </c>
      <c r="AG445" s="445" t="s">
        <v>4691</v>
      </c>
      <c r="AH445" s="445" t="s">
        <v>4691</v>
      </c>
      <c r="AI445" s="445" t="s">
        <v>4691</v>
      </c>
      <c r="AJ445" s="1037">
        <v>6</v>
      </c>
      <c r="AK445" s="1036" t="s">
        <v>4694</v>
      </c>
      <c r="AL445" s="445" t="s">
        <v>4691</v>
      </c>
      <c r="AM445" s="445" t="s">
        <v>4691</v>
      </c>
      <c r="AN445" s="445" t="s">
        <v>4691</v>
      </c>
      <c r="AO445" s="445" t="s">
        <v>4691</v>
      </c>
      <c r="AP445" s="445" t="s">
        <v>4691</v>
      </c>
      <c r="AQ445" s="445" t="s">
        <v>4691</v>
      </c>
      <c r="AR445" s="445" t="s">
        <v>4691</v>
      </c>
      <c r="AS445" s="445" t="s">
        <v>4691</v>
      </c>
      <c r="AT445" s="445" t="s">
        <v>4691</v>
      </c>
      <c r="AU445" s="445" t="s">
        <v>4691</v>
      </c>
      <c r="AV445" s="307">
        <f t="shared" si="237"/>
        <v>216</v>
      </c>
      <c r="AW445" s="309">
        <f t="shared" si="238"/>
        <v>151.19999999999999</v>
      </c>
      <c r="AX445" s="309">
        <f t="shared" si="239"/>
        <v>90</v>
      </c>
      <c r="AY445" s="309">
        <f t="shared" si="240"/>
        <v>53.999999999999993</v>
      </c>
      <c r="AZ445" s="1042" t="s">
        <v>7938</v>
      </c>
      <c r="BA445" s="1042"/>
      <c r="BB445" s="1042"/>
      <c r="BC445" s="1042"/>
      <c r="BD445" s="1042"/>
      <c r="BE445" s="1042"/>
      <c r="BF445" s="1042"/>
      <c r="BG445" s="1042"/>
      <c r="BH445" s="1042"/>
      <c r="BI445" s="1044"/>
    </row>
    <row r="446" spans="1:61" s="652" customFormat="1" ht="19.899999999999999" customHeight="1">
      <c r="A446" s="1026">
        <v>430</v>
      </c>
      <c r="B446" s="285" t="s">
        <v>4022</v>
      </c>
      <c r="C446" s="339" t="s">
        <v>4021</v>
      </c>
      <c r="D446" s="339" t="s">
        <v>4019</v>
      </c>
      <c r="E446" s="677" t="s">
        <v>564</v>
      </c>
      <c r="F446" s="329" t="s">
        <v>1292</v>
      </c>
      <c r="G446" s="289" t="s">
        <v>2788</v>
      </c>
      <c r="H446" s="367" t="s">
        <v>4224</v>
      </c>
      <c r="I446" s="290">
        <v>35024581</v>
      </c>
      <c r="J446" s="487" t="s">
        <v>94</v>
      </c>
      <c r="K446" s="289"/>
      <c r="L446" s="292" t="s">
        <v>95</v>
      </c>
      <c r="M446" s="293"/>
      <c r="N446" s="292" t="s">
        <v>95</v>
      </c>
      <c r="O446" s="292" t="s">
        <v>95</v>
      </c>
      <c r="P446" s="292" t="s">
        <v>95</v>
      </c>
      <c r="Q446" s="320"/>
      <c r="R446" s="295" t="s">
        <v>222</v>
      </c>
      <c r="S446" s="296">
        <v>42553</v>
      </c>
      <c r="T446" s="297">
        <f t="shared" si="232"/>
        <v>34</v>
      </c>
      <c r="U446" s="298">
        <f t="shared" si="233"/>
        <v>83.19339699999999</v>
      </c>
      <c r="V446" s="298">
        <f t="shared" si="234"/>
        <v>2.3422999999999998</v>
      </c>
      <c r="W446" s="299">
        <f t="shared" si="235"/>
        <v>3903.8333333333335</v>
      </c>
      <c r="X446" s="300">
        <f t="shared" si="236"/>
        <v>36</v>
      </c>
      <c r="Y446" s="301">
        <v>6</v>
      </c>
      <c r="Z446" s="301">
        <v>460</v>
      </c>
      <c r="AA446" s="1043">
        <v>6</v>
      </c>
      <c r="AB446" s="304">
        <v>0</v>
      </c>
      <c r="AC446" s="1043">
        <v>6</v>
      </c>
      <c r="AD446" s="1043">
        <v>6</v>
      </c>
      <c r="AE446" s="469">
        <v>6</v>
      </c>
      <c r="AF446" s="1036" t="s">
        <v>5994</v>
      </c>
      <c r="AG446" s="445" t="s">
        <v>4691</v>
      </c>
      <c r="AH446" s="445" t="s">
        <v>4691</v>
      </c>
      <c r="AI446" s="445" t="s">
        <v>4691</v>
      </c>
      <c r="AJ446" s="1037">
        <v>6</v>
      </c>
      <c r="AK446" s="1036" t="s">
        <v>4694</v>
      </c>
      <c r="AL446" s="445" t="s">
        <v>4691</v>
      </c>
      <c r="AM446" s="445" t="s">
        <v>4691</v>
      </c>
      <c r="AN446" s="445" t="s">
        <v>4691</v>
      </c>
      <c r="AO446" s="445" t="s">
        <v>4691</v>
      </c>
      <c r="AP446" s="445" t="s">
        <v>4691</v>
      </c>
      <c r="AQ446" s="445" t="s">
        <v>4691</v>
      </c>
      <c r="AR446" s="445" t="s">
        <v>4691</v>
      </c>
      <c r="AS446" s="445" t="s">
        <v>4691</v>
      </c>
      <c r="AT446" s="445" t="s">
        <v>4691</v>
      </c>
      <c r="AU446" s="445" t="s">
        <v>4691</v>
      </c>
      <c r="AV446" s="307">
        <f t="shared" si="237"/>
        <v>216</v>
      </c>
      <c r="AW446" s="309">
        <f t="shared" si="238"/>
        <v>151.19999999999999</v>
      </c>
      <c r="AX446" s="309">
        <f t="shared" si="239"/>
        <v>90</v>
      </c>
      <c r="AY446" s="309">
        <f t="shared" si="240"/>
        <v>53.999999999999993</v>
      </c>
      <c r="AZ446" s="1042" t="s">
        <v>7939</v>
      </c>
      <c r="BA446" s="1042"/>
      <c r="BB446" s="1042"/>
      <c r="BC446" s="1042"/>
      <c r="BD446" s="1042"/>
      <c r="BE446" s="1042"/>
      <c r="BF446" s="1042"/>
      <c r="BG446" s="1042"/>
      <c r="BH446" s="1042"/>
      <c r="BI446" s="1044"/>
    </row>
    <row r="447" spans="1:61" s="652" customFormat="1" ht="19.899999999999999" customHeight="1">
      <c r="A447" s="1026">
        <v>431</v>
      </c>
      <c r="B447" s="285" t="s">
        <v>4023</v>
      </c>
      <c r="C447" s="339" t="s">
        <v>4014</v>
      </c>
      <c r="D447" s="339" t="s">
        <v>4015</v>
      </c>
      <c r="E447" s="677" t="s">
        <v>2310</v>
      </c>
      <c r="F447" s="329" t="s">
        <v>1292</v>
      </c>
      <c r="G447" s="289" t="s">
        <v>2232</v>
      </c>
      <c r="H447" s="367" t="s">
        <v>4225</v>
      </c>
      <c r="I447" s="290">
        <v>35024501</v>
      </c>
      <c r="J447" s="487" t="s">
        <v>94</v>
      </c>
      <c r="K447" s="289"/>
      <c r="L447" s="292" t="s">
        <v>95</v>
      </c>
      <c r="M447" s="293"/>
      <c r="N447" s="292" t="s">
        <v>95</v>
      </c>
      <c r="O447" s="292" t="s">
        <v>95</v>
      </c>
      <c r="P447" s="292" t="s">
        <v>3999</v>
      </c>
      <c r="Q447" s="320"/>
      <c r="R447" s="295" t="s">
        <v>450</v>
      </c>
      <c r="S447" s="296">
        <v>42483</v>
      </c>
      <c r="T447" s="297">
        <f t="shared" si="232"/>
        <v>31</v>
      </c>
      <c r="U447" s="298">
        <f t="shared" si="233"/>
        <v>90.500699999999995</v>
      </c>
      <c r="V447" s="298">
        <f t="shared" si="234"/>
        <v>2.6726000000000001</v>
      </c>
      <c r="W447" s="299">
        <f t="shared" si="235"/>
        <v>3818</v>
      </c>
      <c r="X447" s="300">
        <f t="shared" si="236"/>
        <v>34</v>
      </c>
      <c r="Y447" s="301">
        <v>7</v>
      </c>
      <c r="Z447" s="301">
        <v>603</v>
      </c>
      <c r="AA447" s="1043">
        <v>7</v>
      </c>
      <c r="AB447" s="304">
        <v>0</v>
      </c>
      <c r="AC447" s="1043">
        <v>7</v>
      </c>
      <c r="AD447" s="1043">
        <v>7</v>
      </c>
      <c r="AE447" s="469">
        <v>7</v>
      </c>
      <c r="AF447" s="1036" t="s">
        <v>5989</v>
      </c>
      <c r="AG447" s="445" t="s">
        <v>4691</v>
      </c>
      <c r="AH447" s="445" t="s">
        <v>4691</v>
      </c>
      <c r="AI447" s="445" t="s">
        <v>4691</v>
      </c>
      <c r="AJ447" s="1037">
        <v>7</v>
      </c>
      <c r="AK447" s="1036" t="s">
        <v>4703</v>
      </c>
      <c r="AL447" s="445" t="s">
        <v>4691</v>
      </c>
      <c r="AM447" s="445" t="s">
        <v>4691</v>
      </c>
      <c r="AN447" s="445" t="s">
        <v>4691</v>
      </c>
      <c r="AO447" s="445" t="s">
        <v>4691</v>
      </c>
      <c r="AP447" s="445" t="s">
        <v>4691</v>
      </c>
      <c r="AQ447" s="445" t="s">
        <v>4691</v>
      </c>
      <c r="AR447" s="445" t="s">
        <v>4691</v>
      </c>
      <c r="AS447" s="445" t="s">
        <v>4691</v>
      </c>
      <c r="AT447" s="445" t="s">
        <v>4691</v>
      </c>
      <c r="AU447" s="445" t="s">
        <v>4691</v>
      </c>
      <c r="AV447" s="307">
        <f t="shared" si="237"/>
        <v>252</v>
      </c>
      <c r="AW447" s="309">
        <f t="shared" si="238"/>
        <v>176.39999999999998</v>
      </c>
      <c r="AX447" s="309">
        <f t="shared" si="239"/>
        <v>105</v>
      </c>
      <c r="AY447" s="309">
        <f t="shared" si="240"/>
        <v>63</v>
      </c>
      <c r="AZ447" s="1042" t="s">
        <v>7940</v>
      </c>
      <c r="BA447" s="1042"/>
      <c r="BB447" s="1042"/>
      <c r="BC447" s="1042"/>
      <c r="BD447" s="1042"/>
      <c r="BE447" s="1042"/>
      <c r="BF447" s="1042"/>
      <c r="BG447" s="1042"/>
      <c r="BH447" s="1042"/>
      <c r="BI447" s="1044"/>
    </row>
    <row r="448" spans="1:61" s="447" customFormat="1" ht="19.5" customHeight="1">
      <c r="A448" s="1026">
        <v>432</v>
      </c>
      <c r="B448" s="435" t="s">
        <v>7132</v>
      </c>
      <c r="C448" s="631" t="s">
        <v>2541</v>
      </c>
      <c r="D448" s="631" t="s">
        <v>2263</v>
      </c>
      <c r="E448" s="631" t="s">
        <v>2933</v>
      </c>
      <c r="F448" s="467" t="s">
        <v>486</v>
      </c>
      <c r="G448" s="437" t="s">
        <v>7133</v>
      </c>
      <c r="H448" s="438" t="s">
        <v>7197</v>
      </c>
      <c r="I448" s="435">
        <v>35023881</v>
      </c>
      <c r="J448" s="487" t="s">
        <v>94</v>
      </c>
      <c r="K448" s="439"/>
      <c r="L448" s="441" t="s">
        <v>95</v>
      </c>
      <c r="M448" s="440"/>
      <c r="N448" s="424" t="s">
        <v>95</v>
      </c>
      <c r="O448" s="441" t="s">
        <v>95</v>
      </c>
      <c r="P448" s="441" t="s">
        <v>565</v>
      </c>
      <c r="Q448" s="442"/>
      <c r="R448" s="495" t="s">
        <v>107</v>
      </c>
      <c r="S448" s="468">
        <v>42004</v>
      </c>
      <c r="T448" s="297">
        <f t="shared" si="232"/>
        <v>40</v>
      </c>
      <c r="U448" s="298">
        <f t="shared" si="233"/>
        <v>38.719180000000001</v>
      </c>
      <c r="V448" s="298">
        <f t="shared" si="234"/>
        <v>1.1927000000000001</v>
      </c>
      <c r="W448" s="299">
        <f t="shared" si="235"/>
        <v>2981.7500000000005</v>
      </c>
      <c r="X448" s="300">
        <f t="shared" si="236"/>
        <v>32</v>
      </c>
      <c r="Y448" s="496">
        <v>4</v>
      </c>
      <c r="Z448" s="497">
        <v>397</v>
      </c>
      <c r="AA448" s="1043">
        <v>4</v>
      </c>
      <c r="AB448" s="304">
        <v>0</v>
      </c>
      <c r="AC448" s="1043">
        <v>4</v>
      </c>
      <c r="AD448" s="1043">
        <v>4</v>
      </c>
      <c r="AE448" s="469">
        <v>4</v>
      </c>
      <c r="AF448" s="1036" t="s">
        <v>5992</v>
      </c>
      <c r="AG448" s="445"/>
      <c r="AH448" s="445"/>
      <c r="AI448" s="445"/>
      <c r="AJ448" s="1037">
        <v>4</v>
      </c>
      <c r="AK448" s="1036" t="s">
        <v>4706</v>
      </c>
      <c r="AL448" s="445"/>
      <c r="AM448" s="445"/>
      <c r="AN448" s="445"/>
      <c r="AO448" s="445"/>
      <c r="AP448" s="445"/>
      <c r="AQ448" s="445"/>
      <c r="AR448" s="445"/>
      <c r="AS448" s="445"/>
      <c r="AT448" s="445"/>
      <c r="AU448" s="445"/>
      <c r="AV448" s="307">
        <f t="shared" si="237"/>
        <v>144</v>
      </c>
      <c r="AW448" s="309">
        <f t="shared" si="238"/>
        <v>100.79999999999998</v>
      </c>
      <c r="AX448" s="309">
        <f t="shared" si="239"/>
        <v>60</v>
      </c>
      <c r="AY448" s="309">
        <f t="shared" si="240"/>
        <v>36</v>
      </c>
      <c r="AZ448" s="1042" t="s">
        <v>7941</v>
      </c>
      <c r="BA448" s="1042"/>
      <c r="BB448" s="1042" t="s">
        <v>7134</v>
      </c>
      <c r="BC448" s="1042"/>
      <c r="BD448" s="1042"/>
      <c r="BE448" s="1042"/>
      <c r="BF448" s="1042"/>
      <c r="BG448" s="1042" t="s">
        <v>7135</v>
      </c>
      <c r="BH448" s="1042"/>
      <c r="BI448" s="1044"/>
    </row>
    <row r="449" spans="1:61" s="1009" customFormat="1" ht="19.5" customHeight="1">
      <c r="A449" s="1026">
        <v>433</v>
      </c>
      <c r="B449" s="435" t="s">
        <v>7382</v>
      </c>
      <c r="C449" s="631" t="s">
        <v>14</v>
      </c>
      <c r="D449" s="631" t="s">
        <v>7383</v>
      </c>
      <c r="E449" s="631" t="s">
        <v>7384</v>
      </c>
      <c r="F449" s="467" t="s">
        <v>7385</v>
      </c>
      <c r="G449" s="1001" t="s">
        <v>7386</v>
      </c>
      <c r="H449" s="1002" t="s">
        <v>8689</v>
      </c>
      <c r="I449" s="435">
        <v>35020101</v>
      </c>
      <c r="J449" s="1003" t="s">
        <v>7387</v>
      </c>
      <c r="K449" s="439"/>
      <c r="L449" s="1004" t="s">
        <v>7388</v>
      </c>
      <c r="M449" s="1005"/>
      <c r="N449" s="1005"/>
      <c r="O449" s="1004" t="s">
        <v>7389</v>
      </c>
      <c r="P449" s="1004" t="s">
        <v>7388</v>
      </c>
      <c r="Q449" s="1006"/>
      <c r="R449" s="1007" t="s">
        <v>536</v>
      </c>
      <c r="S449" s="1008">
        <v>40575</v>
      </c>
      <c r="T449" s="297">
        <f t="shared" si="232"/>
        <v>20</v>
      </c>
      <c r="U449" s="298">
        <f t="shared" si="233"/>
        <v>117.49720000000001</v>
      </c>
      <c r="V449" s="298">
        <f t="shared" si="234"/>
        <v>3.6791</v>
      </c>
      <c r="W449" s="299">
        <f t="shared" si="235"/>
        <v>7358.2</v>
      </c>
      <c r="X449" s="300">
        <f t="shared" si="236"/>
        <v>32</v>
      </c>
      <c r="Y449" s="496">
        <v>5</v>
      </c>
      <c r="Z449" s="497">
        <v>531</v>
      </c>
      <c r="AA449" s="1043">
        <v>5</v>
      </c>
      <c r="AB449" s="304">
        <v>0</v>
      </c>
      <c r="AC449" s="304">
        <v>0</v>
      </c>
      <c r="AD449" s="1043">
        <v>5</v>
      </c>
      <c r="AE449" s="469">
        <v>5</v>
      </c>
      <c r="AF449" s="1036" t="s">
        <v>5993</v>
      </c>
      <c r="AG449" s="445"/>
      <c r="AH449" s="445"/>
      <c r="AI449" s="445"/>
      <c r="AJ449" s="1037">
        <v>5</v>
      </c>
      <c r="AK449" s="1036" t="s">
        <v>7390</v>
      </c>
      <c r="AL449" s="445"/>
      <c r="AM449" s="445"/>
      <c r="AN449" s="445"/>
      <c r="AO449" s="445"/>
      <c r="AP449" s="445"/>
      <c r="AQ449" s="445"/>
      <c r="AR449" s="445"/>
      <c r="AS449" s="445"/>
      <c r="AT449" s="445"/>
      <c r="AU449" s="445"/>
      <c r="AV449" s="307">
        <f t="shared" si="237"/>
        <v>180</v>
      </c>
      <c r="AW449" s="309">
        <f t="shared" si="238"/>
        <v>126</v>
      </c>
      <c r="AX449" s="309">
        <f t="shared" si="239"/>
        <v>75</v>
      </c>
      <c r="AY449" s="309">
        <f t="shared" si="240"/>
        <v>45</v>
      </c>
      <c r="AZ449" s="1042" t="s">
        <v>7942</v>
      </c>
      <c r="BA449" s="1042"/>
      <c r="BB449" s="1042" t="s">
        <v>7391</v>
      </c>
      <c r="BC449" s="1042"/>
      <c r="BD449" s="1042"/>
      <c r="BE449" s="1042"/>
      <c r="BF449" s="1042"/>
      <c r="BG449" s="1042"/>
      <c r="BH449" s="1042"/>
      <c r="BI449" s="1044"/>
    </row>
    <row r="450" spans="1:61" s="652" customFormat="1" ht="19.899999999999999" customHeight="1">
      <c r="A450" s="1026">
        <v>434</v>
      </c>
      <c r="B450" s="285" t="s">
        <v>4297</v>
      </c>
      <c r="C450" s="365" t="s">
        <v>4294</v>
      </c>
      <c r="D450" s="365" t="s">
        <v>1631</v>
      </c>
      <c r="E450" s="365" t="s">
        <v>4295</v>
      </c>
      <c r="F450" s="365" t="s">
        <v>4296</v>
      </c>
      <c r="G450" s="289" t="s">
        <v>3877</v>
      </c>
      <c r="H450" s="367" t="s">
        <v>4345</v>
      </c>
      <c r="I450" s="290">
        <v>35024691</v>
      </c>
      <c r="J450" s="362"/>
      <c r="K450" s="289"/>
      <c r="L450" s="292" t="s">
        <v>95</v>
      </c>
      <c r="M450" s="292" t="s">
        <v>95</v>
      </c>
      <c r="N450" s="293"/>
      <c r="O450" s="292" t="s">
        <v>95</v>
      </c>
      <c r="P450" s="292" t="s">
        <v>95</v>
      </c>
      <c r="Q450" s="320"/>
      <c r="R450" s="295" t="s">
        <v>107</v>
      </c>
      <c r="S450" s="296">
        <v>42698</v>
      </c>
      <c r="T450" s="297">
        <f t="shared" si="232"/>
        <v>27</v>
      </c>
      <c r="U450" s="298">
        <f t="shared" si="233"/>
        <v>98.040899999999993</v>
      </c>
      <c r="V450" s="298">
        <f t="shared" si="234"/>
        <v>2.9474</v>
      </c>
      <c r="W450" s="299">
        <f t="shared" si="235"/>
        <v>4912.333333333333</v>
      </c>
      <c r="X450" s="300">
        <f t="shared" si="236"/>
        <v>33</v>
      </c>
      <c r="Y450" s="301">
        <v>6</v>
      </c>
      <c r="Z450" s="301">
        <v>963</v>
      </c>
      <c r="AA450" s="1043">
        <v>6</v>
      </c>
      <c r="AB450" s="1043">
        <v>6</v>
      </c>
      <c r="AC450" s="304">
        <v>0</v>
      </c>
      <c r="AD450" s="1043">
        <v>6</v>
      </c>
      <c r="AE450" s="469">
        <v>6</v>
      </c>
      <c r="AF450" s="1036" t="s">
        <v>7943</v>
      </c>
      <c r="AG450" s="445" t="s">
        <v>4691</v>
      </c>
      <c r="AH450" s="445" t="s">
        <v>4691</v>
      </c>
      <c r="AI450" s="445" t="s">
        <v>4691</v>
      </c>
      <c r="AJ450" s="1037">
        <v>6</v>
      </c>
      <c r="AK450" s="1036" t="s">
        <v>4797</v>
      </c>
      <c r="AL450" s="445" t="s">
        <v>4691</v>
      </c>
      <c r="AM450" s="445" t="s">
        <v>4691</v>
      </c>
      <c r="AN450" s="445" t="s">
        <v>4691</v>
      </c>
      <c r="AO450" s="445" t="s">
        <v>4691</v>
      </c>
      <c r="AP450" s="445" t="s">
        <v>4691</v>
      </c>
      <c r="AQ450" s="445" t="s">
        <v>4691</v>
      </c>
      <c r="AR450" s="445" t="s">
        <v>4691</v>
      </c>
      <c r="AS450" s="445" t="s">
        <v>4691</v>
      </c>
      <c r="AT450" s="445" t="s">
        <v>4691</v>
      </c>
      <c r="AU450" s="445" t="s">
        <v>4691</v>
      </c>
      <c r="AV450" s="307">
        <f t="shared" si="237"/>
        <v>216</v>
      </c>
      <c r="AW450" s="309">
        <f t="shared" si="238"/>
        <v>151.19999999999999</v>
      </c>
      <c r="AX450" s="309">
        <f t="shared" si="239"/>
        <v>90</v>
      </c>
      <c r="AY450" s="309">
        <f t="shared" si="240"/>
        <v>53.999999999999993</v>
      </c>
      <c r="AZ450" s="1042" t="s">
        <v>7944</v>
      </c>
      <c r="BA450" s="1042" t="s">
        <v>4298</v>
      </c>
      <c r="BB450" s="1042" t="s">
        <v>4299</v>
      </c>
      <c r="BC450" s="1042" t="s">
        <v>4300</v>
      </c>
      <c r="BD450" s="1042"/>
      <c r="BE450" s="1042" t="s">
        <v>4301</v>
      </c>
      <c r="BF450" s="1042"/>
      <c r="BG450" s="1042"/>
      <c r="BH450" s="1042"/>
      <c r="BI450" s="1044"/>
    </row>
    <row r="451" spans="1:61" s="652" customFormat="1" ht="19.899999999999999" customHeight="1">
      <c r="A451" s="1026">
        <v>435</v>
      </c>
      <c r="B451" s="285" t="s">
        <v>3493</v>
      </c>
      <c r="C451" s="286" t="s">
        <v>14</v>
      </c>
      <c r="D451" s="307" t="s">
        <v>2543</v>
      </c>
      <c r="E451" s="287" t="s">
        <v>2932</v>
      </c>
      <c r="F451" s="329" t="s">
        <v>1292</v>
      </c>
      <c r="G451" s="289" t="s">
        <v>921</v>
      </c>
      <c r="H451" s="530" t="s">
        <v>3869</v>
      </c>
      <c r="I451" s="290">
        <v>35022501</v>
      </c>
      <c r="J451" s="304"/>
      <c r="K451" s="340"/>
      <c r="L451" s="292" t="s">
        <v>95</v>
      </c>
      <c r="M451" s="292" t="s">
        <v>95</v>
      </c>
      <c r="N451" s="293"/>
      <c r="O451" s="292" t="s">
        <v>95</v>
      </c>
      <c r="P451" s="292" t="s">
        <v>2542</v>
      </c>
      <c r="Q451" s="733"/>
      <c r="R451" s="295" t="s">
        <v>222</v>
      </c>
      <c r="S451" s="296">
        <v>367</v>
      </c>
      <c r="T451" s="297">
        <f t="shared" si="232"/>
        <v>8</v>
      </c>
      <c r="U451" s="298">
        <f t="shared" si="233"/>
        <v>232.5667</v>
      </c>
      <c r="V451" s="298">
        <f t="shared" si="234"/>
        <v>6.4409999999999998</v>
      </c>
      <c r="W451" s="299">
        <f t="shared" si="235"/>
        <v>7156.666666666667</v>
      </c>
      <c r="X451" s="300">
        <f t="shared" si="236"/>
        <v>36</v>
      </c>
      <c r="Y451" s="301">
        <v>9</v>
      </c>
      <c r="Z451" s="302">
        <v>1271</v>
      </c>
      <c r="AA451" s="1043">
        <v>9</v>
      </c>
      <c r="AB451" s="1043">
        <v>9</v>
      </c>
      <c r="AC451" s="304">
        <v>0</v>
      </c>
      <c r="AD451" s="1043">
        <v>9</v>
      </c>
      <c r="AE451" s="469">
        <v>9</v>
      </c>
      <c r="AF451" s="1036" t="s">
        <v>7520</v>
      </c>
      <c r="AG451" s="445" t="s">
        <v>4691</v>
      </c>
      <c r="AH451" s="445" t="s">
        <v>4691</v>
      </c>
      <c r="AI451" s="445" t="s">
        <v>4691</v>
      </c>
      <c r="AJ451" s="1037">
        <v>9</v>
      </c>
      <c r="AK451" s="1036" t="s">
        <v>4710</v>
      </c>
      <c r="AL451" s="445" t="s">
        <v>4691</v>
      </c>
      <c r="AM451" s="445" t="s">
        <v>4691</v>
      </c>
      <c r="AN451" s="445" t="s">
        <v>4691</v>
      </c>
      <c r="AO451" s="445" t="s">
        <v>4691</v>
      </c>
      <c r="AP451" s="445" t="s">
        <v>4691</v>
      </c>
      <c r="AQ451" s="445" t="s">
        <v>4691</v>
      </c>
      <c r="AR451" s="445" t="s">
        <v>4691</v>
      </c>
      <c r="AS451" s="445" t="s">
        <v>4691</v>
      </c>
      <c r="AT451" s="445" t="s">
        <v>4691</v>
      </c>
      <c r="AU451" s="445" t="s">
        <v>4691</v>
      </c>
      <c r="AV451" s="307">
        <f t="shared" si="237"/>
        <v>324</v>
      </c>
      <c r="AW451" s="309">
        <f t="shared" si="238"/>
        <v>226.79999999999998</v>
      </c>
      <c r="AX451" s="309">
        <f t="shared" si="239"/>
        <v>135</v>
      </c>
      <c r="AY451" s="309">
        <f t="shared" si="240"/>
        <v>81</v>
      </c>
      <c r="AZ451" s="1042" t="s">
        <v>7945</v>
      </c>
      <c r="BA451" s="1042" t="s">
        <v>2544</v>
      </c>
      <c r="BB451" s="1042" t="s">
        <v>2545</v>
      </c>
      <c r="BC451" s="1042"/>
      <c r="BD451" s="1042"/>
      <c r="BE451" s="1042"/>
      <c r="BF451" s="1042"/>
      <c r="BG451" s="1042" t="s">
        <v>2546</v>
      </c>
      <c r="BH451" s="1042" t="s">
        <v>2547</v>
      </c>
      <c r="BI451" s="1044" t="s">
        <v>2548</v>
      </c>
    </row>
    <row r="452" spans="1:61" s="652" customFormat="1" ht="19.899999999999999" customHeight="1">
      <c r="A452" s="1026">
        <v>436</v>
      </c>
      <c r="B452" s="285" t="s">
        <v>3494</v>
      </c>
      <c r="C452" s="286" t="s">
        <v>14</v>
      </c>
      <c r="D452" s="307" t="s">
        <v>2549</v>
      </c>
      <c r="E452" s="287" t="s">
        <v>564</v>
      </c>
      <c r="F452" s="360" t="s">
        <v>2550</v>
      </c>
      <c r="G452" s="289" t="s">
        <v>2763</v>
      </c>
      <c r="H452" s="352" t="s">
        <v>3870</v>
      </c>
      <c r="I452" s="290">
        <v>35023201</v>
      </c>
      <c r="J452" s="304"/>
      <c r="K452" s="340"/>
      <c r="L452" s="292" t="s">
        <v>95</v>
      </c>
      <c r="M452" s="292" t="s">
        <v>95</v>
      </c>
      <c r="N452" s="293"/>
      <c r="O452" s="292" t="s">
        <v>95</v>
      </c>
      <c r="P452" s="292" t="s">
        <v>2551</v>
      </c>
      <c r="Q452" s="733"/>
      <c r="R452" s="295" t="s">
        <v>334</v>
      </c>
      <c r="S452" s="296">
        <v>41698</v>
      </c>
      <c r="T452" s="297">
        <f t="shared" si="232"/>
        <v>35</v>
      </c>
      <c r="U452" s="298">
        <f t="shared" si="233"/>
        <v>74.760599999999997</v>
      </c>
      <c r="V452" s="298">
        <f t="shared" si="234"/>
        <v>2.2593000000000001</v>
      </c>
      <c r="W452" s="299">
        <f t="shared" si="235"/>
        <v>3227.5714285714284</v>
      </c>
      <c r="X452" s="300">
        <f t="shared" si="236"/>
        <v>33</v>
      </c>
      <c r="Y452" s="301">
        <v>7</v>
      </c>
      <c r="Z452" s="302">
        <v>649</v>
      </c>
      <c r="AA452" s="1043">
        <v>7</v>
      </c>
      <c r="AB452" s="1043">
        <v>7</v>
      </c>
      <c r="AC452" s="304">
        <v>0</v>
      </c>
      <c r="AD452" s="1043">
        <v>7</v>
      </c>
      <c r="AE452" s="469">
        <v>7</v>
      </c>
      <c r="AF452" s="1036" t="s">
        <v>5989</v>
      </c>
      <c r="AG452" s="445" t="s">
        <v>4691</v>
      </c>
      <c r="AH452" s="445" t="s">
        <v>4691</v>
      </c>
      <c r="AI452" s="445" t="s">
        <v>4691</v>
      </c>
      <c r="AJ452" s="1037">
        <v>7</v>
      </c>
      <c r="AK452" s="1036" t="s">
        <v>4703</v>
      </c>
      <c r="AL452" s="445" t="s">
        <v>4691</v>
      </c>
      <c r="AM452" s="445" t="s">
        <v>4691</v>
      </c>
      <c r="AN452" s="445" t="s">
        <v>4691</v>
      </c>
      <c r="AO452" s="445" t="s">
        <v>4691</v>
      </c>
      <c r="AP452" s="445" t="s">
        <v>4691</v>
      </c>
      <c r="AQ452" s="445" t="s">
        <v>4691</v>
      </c>
      <c r="AR452" s="445" t="s">
        <v>4691</v>
      </c>
      <c r="AS452" s="445" t="s">
        <v>4691</v>
      </c>
      <c r="AT452" s="445" t="s">
        <v>4691</v>
      </c>
      <c r="AU452" s="445" t="s">
        <v>4691</v>
      </c>
      <c r="AV452" s="307">
        <f t="shared" si="237"/>
        <v>252</v>
      </c>
      <c r="AW452" s="309">
        <f t="shared" si="238"/>
        <v>176.39999999999998</v>
      </c>
      <c r="AX452" s="309">
        <f t="shared" si="239"/>
        <v>105</v>
      </c>
      <c r="AY452" s="309">
        <f t="shared" si="240"/>
        <v>63</v>
      </c>
      <c r="AZ452" s="1042" t="s">
        <v>7946</v>
      </c>
      <c r="BA452" s="1042" t="s">
        <v>2552</v>
      </c>
      <c r="BB452" s="1042" t="s">
        <v>2553</v>
      </c>
      <c r="BC452" s="1042"/>
      <c r="BD452" s="1042" t="s">
        <v>2554</v>
      </c>
      <c r="BE452" s="1042"/>
      <c r="BF452" s="1042"/>
      <c r="BG452" s="1042" t="s">
        <v>2555</v>
      </c>
      <c r="BH452" s="1042" t="s">
        <v>2556</v>
      </c>
      <c r="BI452" s="1044" t="s">
        <v>2557</v>
      </c>
    </row>
    <row r="453" spans="1:61" ht="19.899999999999999" customHeight="1">
      <c r="A453" s="1029" t="s">
        <v>185</v>
      </c>
      <c r="B453" s="499"/>
      <c r="C453" s="723" t="s">
        <v>14</v>
      </c>
      <c r="D453" s="504" t="s">
        <v>1631</v>
      </c>
      <c r="E453" s="502"/>
      <c r="F453" s="502"/>
      <c r="G453" s="503">
        <f>COUNTA(G441:G452)</f>
        <v>12</v>
      </c>
      <c r="H453" s="503">
        <f>COUNTA(H441:H452)</f>
        <v>12</v>
      </c>
      <c r="I453" s="499"/>
      <c r="J453" s="499"/>
      <c r="K453" s="503"/>
      <c r="L453" s="504">
        <f>COUNTA(L441:L452)</f>
        <v>12</v>
      </c>
      <c r="M453" s="504">
        <f>COUNTA(M441:M452)</f>
        <v>5</v>
      </c>
      <c r="N453" s="504">
        <f>COUNTA(N441:N452)</f>
        <v>6</v>
      </c>
      <c r="O453" s="504">
        <f>COUNTA(O441:O452)</f>
        <v>12</v>
      </c>
      <c r="P453" s="504">
        <f>COUNTA(P441:P452)</f>
        <v>12</v>
      </c>
      <c r="Q453" s="505"/>
      <c r="R453" s="505"/>
      <c r="S453" s="506"/>
      <c r="T453" s="507"/>
      <c r="U453" s="508">
        <f>SUM(U441:U452)</f>
        <v>1293.5623770000002</v>
      </c>
      <c r="V453" s="508">
        <f>SUM(V441:V452)</f>
        <v>37.185400000000001</v>
      </c>
      <c r="W453" s="509">
        <f>V453*10000/Y453</f>
        <v>5093.8904109589039</v>
      </c>
      <c r="X453" s="510">
        <f>U453/V453</f>
        <v>34.786835075056345</v>
      </c>
      <c r="Y453" s="511">
        <f t="shared" ref="Y453:AE453" si="241">SUM(Y441:Y452)</f>
        <v>73</v>
      </c>
      <c r="Z453" s="511">
        <f t="shared" si="241"/>
        <v>9758</v>
      </c>
      <c r="AA453" s="500">
        <f t="shared" si="241"/>
        <v>72</v>
      </c>
      <c r="AB453" s="500">
        <f t="shared" si="241"/>
        <v>34</v>
      </c>
      <c r="AC453" s="500">
        <f t="shared" si="241"/>
        <v>33</v>
      </c>
      <c r="AD453" s="500">
        <f t="shared" si="241"/>
        <v>72</v>
      </c>
      <c r="AE453" s="500">
        <f t="shared" si="241"/>
        <v>72</v>
      </c>
      <c r="AF453" s="512"/>
      <c r="AG453" s="512">
        <f>SUM(AG441:AG452)</f>
        <v>0</v>
      </c>
      <c r="AH453" s="512"/>
      <c r="AI453" s="512">
        <f>SUM(AI441:AI452)</f>
        <v>0</v>
      </c>
      <c r="AJ453" s="512">
        <f>SUM(AJ441:AJ452)</f>
        <v>72</v>
      </c>
      <c r="AK453" s="513"/>
      <c r="AL453" s="512">
        <f>SUM(AL441:AL452)</f>
        <v>0</v>
      </c>
      <c r="AM453" s="512"/>
      <c r="AN453" s="512">
        <f>SUM(AN441:AN452)</f>
        <v>0</v>
      </c>
      <c r="AO453" s="512"/>
      <c r="AP453" s="512">
        <f>SUM(AP441:AP452)</f>
        <v>0</v>
      </c>
      <c r="AQ453" s="512"/>
      <c r="AR453" s="512">
        <f>SUM(AR441:AR452)</f>
        <v>2</v>
      </c>
      <c r="AS453" s="512"/>
      <c r="AT453" s="512">
        <f>SUM(AT441:AT452)</f>
        <v>0</v>
      </c>
      <c r="AU453" s="512"/>
      <c r="AV453" s="512">
        <f>SUM(AV441:AV452)</f>
        <v>2592</v>
      </c>
      <c r="AW453" s="512">
        <f>SUM(AW441:AW452)</f>
        <v>1814.3999999999996</v>
      </c>
      <c r="AX453" s="512">
        <f>SUM(AX441:AX452)</f>
        <v>1080</v>
      </c>
      <c r="AY453" s="512">
        <f>SUM(AY441:AY452)</f>
        <v>648</v>
      </c>
      <c r="AZ453" s="816"/>
      <c r="BA453" s="817"/>
      <c r="BB453" s="817"/>
      <c r="BC453" s="818"/>
      <c r="BD453" s="818"/>
      <c r="BE453" s="818"/>
      <c r="BF453" s="819"/>
      <c r="BG453" s="819"/>
      <c r="BH453" s="819"/>
      <c r="BI453" s="820"/>
    </row>
    <row r="454" spans="1:61" ht="19.899999999999999" customHeight="1">
      <c r="A454" s="1026">
        <v>437</v>
      </c>
      <c r="B454" s="285" t="s">
        <v>3495</v>
      </c>
      <c r="C454" s="359" t="s">
        <v>2493</v>
      </c>
      <c r="D454" s="339" t="s">
        <v>2254</v>
      </c>
      <c r="E454" s="287" t="s">
        <v>2934</v>
      </c>
      <c r="F454" s="339" t="s">
        <v>2255</v>
      </c>
      <c r="G454" s="289" t="s">
        <v>842</v>
      </c>
      <c r="H454" s="317" t="s">
        <v>2256</v>
      </c>
      <c r="I454" s="290">
        <v>44103901</v>
      </c>
      <c r="J454" s="291" t="s">
        <v>94</v>
      </c>
      <c r="K454" s="317"/>
      <c r="L454" s="643" t="s">
        <v>95</v>
      </c>
      <c r="M454" s="293"/>
      <c r="N454" s="292" t="s">
        <v>95</v>
      </c>
      <c r="O454" s="643" t="s">
        <v>95</v>
      </c>
      <c r="P454" s="643" t="s">
        <v>95</v>
      </c>
      <c r="Q454" s="734"/>
      <c r="R454" s="295" t="s">
        <v>5528</v>
      </c>
      <c r="S454" s="296">
        <v>41272</v>
      </c>
      <c r="T454" s="297">
        <f t="shared" ref="T454:T460" si="242">VLOOKUP(I454,单月票房,2,0)</f>
        <v>5</v>
      </c>
      <c r="U454" s="298">
        <f t="shared" ref="U454:U460" si="243">VLOOKUP(I454,单月票房,3,0)</f>
        <v>334.63592999999997</v>
      </c>
      <c r="V454" s="298">
        <f t="shared" ref="V454:V460" si="244">VLOOKUP(I454,单月票房,4,0)</f>
        <v>9.1625999999999994</v>
      </c>
      <c r="W454" s="299">
        <f t="shared" ref="W454:W460" si="245">(V454*10000)/Y454</f>
        <v>6108.4</v>
      </c>
      <c r="X454" s="300">
        <f t="shared" ref="X454:X460" si="246">VLOOKUP(I454,单月票房,5,0)</f>
        <v>37</v>
      </c>
      <c r="Y454" s="301">
        <v>15</v>
      </c>
      <c r="Z454" s="302">
        <v>3042</v>
      </c>
      <c r="AA454" s="1043">
        <v>15</v>
      </c>
      <c r="AB454" s="304">
        <v>0</v>
      </c>
      <c r="AC454" s="1043">
        <v>15</v>
      </c>
      <c r="AD454" s="1043">
        <v>15</v>
      </c>
      <c r="AE454" s="469">
        <v>15</v>
      </c>
      <c r="AF454" s="1036" t="s">
        <v>7947</v>
      </c>
      <c r="AG454" s="445" t="s">
        <v>4691</v>
      </c>
      <c r="AH454" s="445" t="s">
        <v>4691</v>
      </c>
      <c r="AI454" s="445" t="s">
        <v>4691</v>
      </c>
      <c r="AJ454" s="1037">
        <v>8</v>
      </c>
      <c r="AK454" s="1036" t="s">
        <v>4798</v>
      </c>
      <c r="AL454" s="445" t="s">
        <v>4691</v>
      </c>
      <c r="AM454" s="445" t="s">
        <v>4691</v>
      </c>
      <c r="AN454" s="445" t="s">
        <v>4691</v>
      </c>
      <c r="AO454" s="445" t="s">
        <v>4691</v>
      </c>
      <c r="AP454" s="445" t="s">
        <v>4691</v>
      </c>
      <c r="AQ454" s="445" t="s">
        <v>4691</v>
      </c>
      <c r="AR454" s="445">
        <v>1</v>
      </c>
      <c r="AS454" s="445" t="s">
        <v>5883</v>
      </c>
      <c r="AT454" s="445" t="s">
        <v>4691</v>
      </c>
      <c r="AU454" s="445" t="s">
        <v>4691</v>
      </c>
      <c r="AV454" s="307">
        <f t="shared" ref="AV454:AV475" si="247">AD454*6*0.5*12</f>
        <v>540</v>
      </c>
      <c r="AW454" s="309">
        <f t="shared" ref="AW454:AW475" si="248">AD454*6*0.35*12</f>
        <v>377.99999999999994</v>
      </c>
      <c r="AX454" s="309">
        <f t="shared" ref="AX454:AX475" si="249">AD454*6*0.25*10</f>
        <v>225</v>
      </c>
      <c r="AY454" s="309">
        <f t="shared" ref="AY454:AY475" si="250">AD454*6*0.15*10</f>
        <v>135</v>
      </c>
      <c r="AZ454" s="1042" t="s">
        <v>7948</v>
      </c>
      <c r="BA454" s="1042" t="s">
        <v>1604</v>
      </c>
      <c r="BB454" s="1042" t="s">
        <v>2257</v>
      </c>
      <c r="BC454" s="1042" t="s">
        <v>1513</v>
      </c>
      <c r="BD454" s="1042"/>
      <c r="BE454" s="1042"/>
      <c r="BF454" s="1042"/>
      <c r="BG454" s="1042"/>
      <c r="BH454" s="1042"/>
      <c r="BI454" s="1044"/>
    </row>
    <row r="455" spans="1:61" s="652" customFormat="1" ht="19.899999999999999" customHeight="1">
      <c r="A455" s="1026">
        <v>438</v>
      </c>
      <c r="B455" s="285" t="s">
        <v>3496</v>
      </c>
      <c r="C455" s="484" t="s">
        <v>2493</v>
      </c>
      <c r="D455" s="735" t="s">
        <v>3150</v>
      </c>
      <c r="E455" s="287" t="s">
        <v>127</v>
      </c>
      <c r="F455" s="360" t="s">
        <v>3151</v>
      </c>
      <c r="G455" s="530" t="s">
        <v>3178</v>
      </c>
      <c r="H455" s="317" t="s">
        <v>4403</v>
      </c>
      <c r="I455" s="290">
        <v>44101041</v>
      </c>
      <c r="J455" s="362" t="s">
        <v>94</v>
      </c>
      <c r="K455" s="317"/>
      <c r="L455" s="643" t="s">
        <v>95</v>
      </c>
      <c r="M455" s="292" t="s">
        <v>95</v>
      </c>
      <c r="N455" s="292" t="s">
        <v>95</v>
      </c>
      <c r="O455" s="643" t="s">
        <v>95</v>
      </c>
      <c r="P455" s="643" t="s">
        <v>95</v>
      </c>
      <c r="Q455" s="320"/>
      <c r="R455" s="295" t="s">
        <v>5528</v>
      </c>
      <c r="S455" s="296">
        <v>42660</v>
      </c>
      <c r="T455" s="297">
        <f t="shared" si="242"/>
        <v>66</v>
      </c>
      <c r="U455" s="298">
        <f t="shared" si="243"/>
        <v>60.887300000000003</v>
      </c>
      <c r="V455" s="298">
        <f t="shared" si="244"/>
        <v>2.0278</v>
      </c>
      <c r="W455" s="299">
        <f t="shared" si="245"/>
        <v>2253.1111111111113</v>
      </c>
      <c r="X455" s="300">
        <f t="shared" si="246"/>
        <v>30</v>
      </c>
      <c r="Y455" s="301">
        <v>9</v>
      </c>
      <c r="Z455" s="736">
        <v>1487</v>
      </c>
      <c r="AA455" s="1043">
        <v>9</v>
      </c>
      <c r="AB455" s="1043">
        <v>9</v>
      </c>
      <c r="AC455" s="1043">
        <v>9</v>
      </c>
      <c r="AD455" s="1043">
        <v>9</v>
      </c>
      <c r="AE455" s="469">
        <v>9</v>
      </c>
      <c r="AF455" s="1036" t="s">
        <v>5996</v>
      </c>
      <c r="AG455" s="445" t="s">
        <v>4691</v>
      </c>
      <c r="AH455" s="445" t="s">
        <v>4691</v>
      </c>
      <c r="AI455" s="445" t="s">
        <v>4691</v>
      </c>
      <c r="AJ455" s="1037">
        <v>9</v>
      </c>
      <c r="AK455" s="1036" t="s">
        <v>4710</v>
      </c>
      <c r="AL455" s="445" t="s">
        <v>4691</v>
      </c>
      <c r="AM455" s="445" t="s">
        <v>4691</v>
      </c>
      <c r="AN455" s="445" t="s">
        <v>4691</v>
      </c>
      <c r="AO455" s="445" t="s">
        <v>4691</v>
      </c>
      <c r="AP455" s="445" t="s">
        <v>4691</v>
      </c>
      <c r="AQ455" s="445" t="s">
        <v>4691</v>
      </c>
      <c r="AR455" s="445" t="s">
        <v>4691</v>
      </c>
      <c r="AS455" s="445" t="s">
        <v>4691</v>
      </c>
      <c r="AT455" s="445" t="s">
        <v>4691</v>
      </c>
      <c r="AU455" s="445" t="s">
        <v>4691</v>
      </c>
      <c r="AV455" s="307">
        <f t="shared" si="247"/>
        <v>324</v>
      </c>
      <c r="AW455" s="309">
        <f t="shared" si="248"/>
        <v>226.79999999999998</v>
      </c>
      <c r="AX455" s="309">
        <f t="shared" si="249"/>
        <v>135</v>
      </c>
      <c r="AY455" s="309">
        <f t="shared" si="250"/>
        <v>81</v>
      </c>
      <c r="AZ455" s="1042" t="s">
        <v>7949</v>
      </c>
      <c r="BA455" s="1042"/>
      <c r="BB455" s="1042"/>
      <c r="BC455" s="1042"/>
      <c r="BD455" s="1042"/>
      <c r="BE455" s="1042"/>
      <c r="BF455" s="1042"/>
      <c r="BG455" s="1042"/>
      <c r="BH455" s="1042"/>
      <c r="BI455" s="1044"/>
    </row>
    <row r="456" spans="1:61" s="652" customFormat="1" ht="19.899999999999999" customHeight="1">
      <c r="A456" s="1026">
        <v>439</v>
      </c>
      <c r="B456" s="285" t="s">
        <v>4026</v>
      </c>
      <c r="C456" s="677" t="s">
        <v>2487</v>
      </c>
      <c r="D456" s="677" t="s">
        <v>4024</v>
      </c>
      <c r="E456" s="677" t="s">
        <v>2936</v>
      </c>
      <c r="F456" s="677" t="s">
        <v>4025</v>
      </c>
      <c r="G456" s="289" t="s">
        <v>948</v>
      </c>
      <c r="H456" s="367" t="s">
        <v>948</v>
      </c>
      <c r="I456" s="290">
        <v>44106401</v>
      </c>
      <c r="J456" s="291" t="s">
        <v>94</v>
      </c>
      <c r="K456" s="317"/>
      <c r="L456" s="679" t="s">
        <v>95</v>
      </c>
      <c r="M456" s="292" t="s">
        <v>95</v>
      </c>
      <c r="N456" s="293"/>
      <c r="O456" s="679" t="s">
        <v>95</v>
      </c>
      <c r="P456" s="679" t="s">
        <v>95</v>
      </c>
      <c r="Q456" s="320"/>
      <c r="R456" s="295" t="s">
        <v>199</v>
      </c>
      <c r="S456" s="296">
        <v>41903</v>
      </c>
      <c r="T456" s="297">
        <f t="shared" si="242"/>
        <v>9</v>
      </c>
      <c r="U456" s="298">
        <f t="shared" si="243"/>
        <v>202.7234</v>
      </c>
      <c r="V456" s="298">
        <f t="shared" si="244"/>
        <v>5.6121999999999996</v>
      </c>
      <c r="W456" s="299">
        <f t="shared" si="245"/>
        <v>6235.7777777777774</v>
      </c>
      <c r="X456" s="300">
        <f t="shared" si="246"/>
        <v>36</v>
      </c>
      <c r="Y456" s="654">
        <v>9</v>
      </c>
      <c r="Z456" s="654">
        <v>1873</v>
      </c>
      <c r="AA456" s="1043">
        <v>9</v>
      </c>
      <c r="AB456" s="1043">
        <v>9</v>
      </c>
      <c r="AC456" s="304">
        <v>0</v>
      </c>
      <c r="AD456" s="1043">
        <v>9</v>
      </c>
      <c r="AE456" s="469">
        <v>9</v>
      </c>
      <c r="AF456" s="1036" t="s">
        <v>5996</v>
      </c>
      <c r="AG456" s="445">
        <v>1</v>
      </c>
      <c r="AH456" s="445">
        <v>9</v>
      </c>
      <c r="AI456" s="445">
        <v>350</v>
      </c>
      <c r="AJ456" s="1037">
        <v>9</v>
      </c>
      <c r="AK456" s="1036" t="s">
        <v>4710</v>
      </c>
      <c r="AL456" s="445" t="s">
        <v>4691</v>
      </c>
      <c r="AM456" s="445" t="s">
        <v>4691</v>
      </c>
      <c r="AN456" s="445" t="s">
        <v>4691</v>
      </c>
      <c r="AO456" s="445" t="s">
        <v>4691</v>
      </c>
      <c r="AP456" s="445" t="s">
        <v>4691</v>
      </c>
      <c r="AQ456" s="445" t="s">
        <v>4691</v>
      </c>
      <c r="AR456" s="445" t="s">
        <v>4691</v>
      </c>
      <c r="AS456" s="445" t="s">
        <v>4691</v>
      </c>
      <c r="AT456" s="445" t="s">
        <v>4691</v>
      </c>
      <c r="AU456" s="445" t="s">
        <v>4691</v>
      </c>
      <c r="AV456" s="307">
        <f t="shared" si="247"/>
        <v>324</v>
      </c>
      <c r="AW456" s="309">
        <f t="shared" si="248"/>
        <v>226.79999999999998</v>
      </c>
      <c r="AX456" s="309">
        <f t="shared" si="249"/>
        <v>135</v>
      </c>
      <c r="AY456" s="309">
        <f t="shared" si="250"/>
        <v>81</v>
      </c>
      <c r="AZ456" s="1042" t="s">
        <v>7950</v>
      </c>
      <c r="BA456" s="1042"/>
      <c r="BB456" s="1042"/>
      <c r="BC456" s="1042"/>
      <c r="BD456" s="1042"/>
      <c r="BE456" s="1042"/>
      <c r="BF456" s="1042"/>
      <c r="BG456" s="1042"/>
      <c r="BH456" s="1042"/>
      <c r="BI456" s="1044"/>
    </row>
    <row r="457" spans="1:61" s="652" customFormat="1" ht="19.899999999999999" customHeight="1">
      <c r="A457" s="1026">
        <v>440</v>
      </c>
      <c r="B457" s="285" t="s">
        <v>4030</v>
      </c>
      <c r="C457" s="357" t="s">
        <v>4027</v>
      </c>
      <c r="D457" s="357" t="s">
        <v>4028</v>
      </c>
      <c r="E457" s="357" t="s">
        <v>650</v>
      </c>
      <c r="F457" s="357" t="s">
        <v>4029</v>
      </c>
      <c r="G457" s="289" t="s">
        <v>2086</v>
      </c>
      <c r="H457" s="367" t="s">
        <v>4404</v>
      </c>
      <c r="I457" s="290">
        <v>44109201</v>
      </c>
      <c r="J457" s="291" t="s">
        <v>94</v>
      </c>
      <c r="K457" s="317"/>
      <c r="L457" s="679" t="s">
        <v>95</v>
      </c>
      <c r="M457" s="292" t="s">
        <v>95</v>
      </c>
      <c r="N457" s="292" t="s">
        <v>95</v>
      </c>
      <c r="O457" s="679" t="s">
        <v>95</v>
      </c>
      <c r="P457" s="679" t="s">
        <v>95</v>
      </c>
      <c r="Q457" s="320"/>
      <c r="R457" s="295" t="s">
        <v>345</v>
      </c>
      <c r="S457" s="296">
        <v>42409</v>
      </c>
      <c r="T457" s="297">
        <f t="shared" si="242"/>
        <v>71</v>
      </c>
      <c r="U457" s="298">
        <f t="shared" si="243"/>
        <v>55.703600000000002</v>
      </c>
      <c r="V457" s="298">
        <f t="shared" si="244"/>
        <v>1.7257</v>
      </c>
      <c r="W457" s="299">
        <f t="shared" si="245"/>
        <v>3451.4</v>
      </c>
      <c r="X457" s="300">
        <f t="shared" si="246"/>
        <v>32</v>
      </c>
      <c r="Y457" s="654">
        <v>5</v>
      </c>
      <c r="Z457" s="654">
        <v>623</v>
      </c>
      <c r="AA457" s="1043">
        <v>5</v>
      </c>
      <c r="AB457" s="1043">
        <v>5</v>
      </c>
      <c r="AC457" s="1043">
        <v>5</v>
      </c>
      <c r="AD457" s="1043">
        <v>5</v>
      </c>
      <c r="AE457" s="469">
        <v>5</v>
      </c>
      <c r="AF457" s="1036" t="s">
        <v>5993</v>
      </c>
      <c r="AG457" s="445" t="s">
        <v>4691</v>
      </c>
      <c r="AH457" s="445" t="s">
        <v>4691</v>
      </c>
      <c r="AI457" s="445" t="s">
        <v>4691</v>
      </c>
      <c r="AJ457" s="1037">
        <v>5</v>
      </c>
      <c r="AK457" s="1036" t="s">
        <v>4707</v>
      </c>
      <c r="AL457" s="445" t="s">
        <v>4691</v>
      </c>
      <c r="AM457" s="445" t="s">
        <v>4691</v>
      </c>
      <c r="AN457" s="445" t="s">
        <v>4691</v>
      </c>
      <c r="AO457" s="445" t="s">
        <v>4691</v>
      </c>
      <c r="AP457" s="445" t="s">
        <v>4691</v>
      </c>
      <c r="AQ457" s="445" t="s">
        <v>4691</v>
      </c>
      <c r="AR457" s="445" t="s">
        <v>4691</v>
      </c>
      <c r="AS457" s="445" t="s">
        <v>4691</v>
      </c>
      <c r="AT457" s="445" t="s">
        <v>4691</v>
      </c>
      <c r="AU457" s="445" t="s">
        <v>4691</v>
      </c>
      <c r="AV457" s="307">
        <f t="shared" si="247"/>
        <v>180</v>
      </c>
      <c r="AW457" s="309">
        <f t="shared" si="248"/>
        <v>126</v>
      </c>
      <c r="AX457" s="309">
        <f t="shared" si="249"/>
        <v>75</v>
      </c>
      <c r="AY457" s="309">
        <f t="shared" si="250"/>
        <v>45</v>
      </c>
      <c r="AZ457" s="1042" t="s">
        <v>7951</v>
      </c>
      <c r="BA457" s="1042"/>
      <c r="BB457" s="1042"/>
      <c r="BC457" s="1042"/>
      <c r="BD457" s="1042"/>
      <c r="BE457" s="1042"/>
      <c r="BF457" s="1042"/>
      <c r="BG457" s="1042"/>
      <c r="BH457" s="1042"/>
      <c r="BI457" s="1044"/>
    </row>
    <row r="458" spans="1:61" s="652" customFormat="1" ht="19.5" customHeight="1">
      <c r="A458" s="1026">
        <v>441</v>
      </c>
      <c r="B458" s="285" t="s">
        <v>5065</v>
      </c>
      <c r="C458" s="484" t="s">
        <v>6</v>
      </c>
      <c r="D458" s="484" t="s">
        <v>2264</v>
      </c>
      <c r="E458" s="368" t="s">
        <v>5943</v>
      </c>
      <c r="F458" s="329" t="s">
        <v>1292</v>
      </c>
      <c r="G458" s="289" t="s">
        <v>5066</v>
      </c>
      <c r="H458" s="289" t="s">
        <v>5079</v>
      </c>
      <c r="I458" s="290">
        <v>44101221</v>
      </c>
      <c r="J458" s="487" t="s">
        <v>94</v>
      </c>
      <c r="K458" s="289"/>
      <c r="L458" s="737" t="s">
        <v>95</v>
      </c>
      <c r="M458" s="292" t="s">
        <v>95</v>
      </c>
      <c r="N458" s="292" t="s">
        <v>95</v>
      </c>
      <c r="O458" s="737" t="s">
        <v>95</v>
      </c>
      <c r="P458" s="679" t="s">
        <v>95</v>
      </c>
      <c r="Q458" s="358"/>
      <c r="R458" s="295" t="s">
        <v>115</v>
      </c>
      <c r="S458" s="296">
        <v>42830</v>
      </c>
      <c r="T458" s="297">
        <f t="shared" si="242"/>
        <v>83</v>
      </c>
      <c r="U458" s="298">
        <f t="shared" si="243"/>
        <v>44.860520000000001</v>
      </c>
      <c r="V458" s="298">
        <f t="shared" si="244"/>
        <v>1.3103</v>
      </c>
      <c r="W458" s="299">
        <f t="shared" si="245"/>
        <v>1871.8571428571429</v>
      </c>
      <c r="X458" s="300">
        <f t="shared" si="246"/>
        <v>34</v>
      </c>
      <c r="Y458" s="301">
        <v>7</v>
      </c>
      <c r="Z458" s="301">
        <v>769</v>
      </c>
      <c r="AA458" s="1043">
        <v>7</v>
      </c>
      <c r="AB458" s="1043">
        <v>7</v>
      </c>
      <c r="AC458" s="1043">
        <v>7</v>
      </c>
      <c r="AD458" s="1043">
        <v>7</v>
      </c>
      <c r="AE458" s="469">
        <v>7</v>
      </c>
      <c r="AF458" s="1036" t="s">
        <v>5989</v>
      </c>
      <c r="AG458" s="445"/>
      <c r="AH458" s="445"/>
      <c r="AI458" s="445"/>
      <c r="AJ458" s="1037">
        <v>7</v>
      </c>
      <c r="AK458" s="1036" t="s">
        <v>4703</v>
      </c>
      <c r="AL458" s="445"/>
      <c r="AM458" s="445"/>
      <c r="AN458" s="445"/>
      <c r="AO458" s="445"/>
      <c r="AP458" s="445"/>
      <c r="AQ458" s="445"/>
      <c r="AR458" s="445"/>
      <c r="AS458" s="445"/>
      <c r="AT458" s="445"/>
      <c r="AU458" s="445"/>
      <c r="AV458" s="307">
        <f t="shared" si="247"/>
        <v>252</v>
      </c>
      <c r="AW458" s="309">
        <f t="shared" si="248"/>
        <v>176.39999999999998</v>
      </c>
      <c r="AX458" s="309">
        <f t="shared" si="249"/>
        <v>105</v>
      </c>
      <c r="AY458" s="309">
        <f t="shared" si="250"/>
        <v>63</v>
      </c>
      <c r="AZ458" s="1042" t="s">
        <v>7952</v>
      </c>
      <c r="BA458" s="1042"/>
      <c r="BB458" s="1042"/>
      <c r="BC458" s="1042"/>
      <c r="BD458" s="1042"/>
      <c r="BE458" s="1042"/>
      <c r="BF458" s="1042"/>
      <c r="BG458" s="1042"/>
      <c r="BH458" s="1042"/>
      <c r="BI458" s="1044"/>
    </row>
    <row r="459" spans="1:61" s="447" customFormat="1" ht="19.5" customHeight="1">
      <c r="A459" s="1026">
        <v>442</v>
      </c>
      <c r="B459" s="435" t="s">
        <v>6944</v>
      </c>
      <c r="C459" s="631" t="s">
        <v>2570</v>
      </c>
      <c r="D459" s="631" t="s">
        <v>2264</v>
      </c>
      <c r="E459" s="631" t="s">
        <v>127</v>
      </c>
      <c r="F459" s="467" t="s">
        <v>6945</v>
      </c>
      <c r="G459" s="437" t="s">
        <v>6946</v>
      </c>
      <c r="H459" s="438" t="s">
        <v>6995</v>
      </c>
      <c r="I459" s="435">
        <v>44101391</v>
      </c>
      <c r="J459" s="428" t="s">
        <v>6940</v>
      </c>
      <c r="K459" s="439"/>
      <c r="L459" s="440" t="s">
        <v>565</v>
      </c>
      <c r="M459" s="440"/>
      <c r="N459" s="424" t="s">
        <v>95</v>
      </c>
      <c r="O459" s="440" t="s">
        <v>565</v>
      </c>
      <c r="P459" s="441" t="s">
        <v>565</v>
      </c>
      <c r="Q459" s="442"/>
      <c r="R459" s="495" t="s">
        <v>6947</v>
      </c>
      <c r="S459" s="468">
        <v>43068</v>
      </c>
      <c r="T459" s="297">
        <f t="shared" si="242"/>
        <v>68</v>
      </c>
      <c r="U459" s="298">
        <f t="shared" si="243"/>
        <v>59.165900000000001</v>
      </c>
      <c r="V459" s="298">
        <f t="shared" si="244"/>
        <v>1.8989</v>
      </c>
      <c r="W459" s="299">
        <f t="shared" si="245"/>
        <v>2712.7142857142858</v>
      </c>
      <c r="X459" s="300">
        <f t="shared" si="246"/>
        <v>31</v>
      </c>
      <c r="Y459" s="496">
        <v>7</v>
      </c>
      <c r="Z459" s="497">
        <v>838</v>
      </c>
      <c r="AA459" s="1043">
        <v>7</v>
      </c>
      <c r="AB459" s="304">
        <v>0</v>
      </c>
      <c r="AC459" s="1043">
        <v>7</v>
      </c>
      <c r="AD459" s="1043">
        <v>7</v>
      </c>
      <c r="AE459" s="469">
        <v>7</v>
      </c>
      <c r="AF459" s="1036" t="s">
        <v>5989</v>
      </c>
      <c r="AG459" s="445"/>
      <c r="AH459" s="445"/>
      <c r="AI459" s="445"/>
      <c r="AJ459" s="1037">
        <v>7</v>
      </c>
      <c r="AK459" s="1036" t="s">
        <v>5964</v>
      </c>
      <c r="AL459" s="445"/>
      <c r="AM459" s="445"/>
      <c r="AN459" s="445"/>
      <c r="AO459" s="445"/>
      <c r="AP459" s="445"/>
      <c r="AQ459" s="445"/>
      <c r="AR459" s="445"/>
      <c r="AS459" s="445"/>
      <c r="AT459" s="445"/>
      <c r="AU459" s="445"/>
      <c r="AV459" s="307">
        <f t="shared" si="247"/>
        <v>252</v>
      </c>
      <c r="AW459" s="309">
        <f t="shared" si="248"/>
        <v>176.39999999999998</v>
      </c>
      <c r="AX459" s="309">
        <f t="shared" si="249"/>
        <v>105</v>
      </c>
      <c r="AY459" s="309">
        <f t="shared" si="250"/>
        <v>63</v>
      </c>
      <c r="AZ459" s="1042" t="s">
        <v>7953</v>
      </c>
      <c r="BA459" s="1042"/>
      <c r="BB459" s="1042"/>
      <c r="BC459" s="1042"/>
      <c r="BD459" s="1042"/>
      <c r="BE459" s="1042"/>
      <c r="BF459" s="1042"/>
      <c r="BG459" s="1042"/>
      <c r="BH459" s="1042"/>
      <c r="BI459" s="1044"/>
    </row>
    <row r="460" spans="1:61" ht="19.899999999999999" customHeight="1">
      <c r="A460" s="1026">
        <v>443</v>
      </c>
      <c r="B460" s="285" t="s">
        <v>3497</v>
      </c>
      <c r="C460" s="359" t="s">
        <v>2608</v>
      </c>
      <c r="D460" s="339" t="s">
        <v>2609</v>
      </c>
      <c r="E460" s="287" t="s">
        <v>2935</v>
      </c>
      <c r="F460" s="329" t="s">
        <v>1292</v>
      </c>
      <c r="G460" s="289" t="s">
        <v>5796</v>
      </c>
      <c r="H460" s="317" t="s">
        <v>2659</v>
      </c>
      <c r="I460" s="290">
        <v>44106801</v>
      </c>
      <c r="J460" s="291"/>
      <c r="K460" s="317"/>
      <c r="L460" s="643" t="s">
        <v>95</v>
      </c>
      <c r="M460" s="292" t="s">
        <v>95</v>
      </c>
      <c r="N460" s="293"/>
      <c r="O460" s="643" t="s">
        <v>95</v>
      </c>
      <c r="P460" s="643" t="s">
        <v>95</v>
      </c>
      <c r="Q460" s="1046"/>
      <c r="R460" s="620" t="s">
        <v>182</v>
      </c>
      <c r="S460" s="296">
        <v>41922</v>
      </c>
      <c r="T460" s="297">
        <f t="shared" si="242"/>
        <v>119</v>
      </c>
      <c r="U460" s="298">
        <f t="shared" si="243"/>
        <v>11.7225</v>
      </c>
      <c r="V460" s="298">
        <f t="shared" si="244"/>
        <v>0.36130000000000001</v>
      </c>
      <c r="W460" s="299">
        <f t="shared" si="245"/>
        <v>722.6</v>
      </c>
      <c r="X460" s="300">
        <f t="shared" si="246"/>
        <v>32</v>
      </c>
      <c r="Y460" s="301">
        <v>5</v>
      </c>
      <c r="Z460" s="736">
        <v>505</v>
      </c>
      <c r="AA460" s="1043">
        <v>5</v>
      </c>
      <c r="AB460" s="1043">
        <v>5</v>
      </c>
      <c r="AC460" s="304">
        <v>0</v>
      </c>
      <c r="AD460" s="1043">
        <v>5</v>
      </c>
      <c r="AE460" s="469">
        <v>5</v>
      </c>
      <c r="AF460" s="1036" t="s">
        <v>5993</v>
      </c>
      <c r="AG460" s="445" t="s">
        <v>4691</v>
      </c>
      <c r="AH460" s="445" t="s">
        <v>4691</v>
      </c>
      <c r="AI460" s="445" t="s">
        <v>4691</v>
      </c>
      <c r="AJ460" s="1037">
        <v>5</v>
      </c>
      <c r="AK460" s="1036" t="s">
        <v>4707</v>
      </c>
      <c r="AL460" s="445" t="s">
        <v>4691</v>
      </c>
      <c r="AM460" s="445" t="s">
        <v>4691</v>
      </c>
      <c r="AN460" s="445" t="s">
        <v>4691</v>
      </c>
      <c r="AO460" s="445" t="s">
        <v>4691</v>
      </c>
      <c r="AP460" s="445" t="s">
        <v>4691</v>
      </c>
      <c r="AQ460" s="445" t="s">
        <v>4691</v>
      </c>
      <c r="AR460" s="445" t="s">
        <v>4691</v>
      </c>
      <c r="AS460" s="445" t="s">
        <v>4691</v>
      </c>
      <c r="AT460" s="445" t="s">
        <v>4691</v>
      </c>
      <c r="AU460" s="445" t="s">
        <v>4691</v>
      </c>
      <c r="AV460" s="307">
        <f t="shared" si="247"/>
        <v>180</v>
      </c>
      <c r="AW460" s="309">
        <f t="shared" si="248"/>
        <v>126</v>
      </c>
      <c r="AX460" s="309">
        <f t="shared" si="249"/>
        <v>75</v>
      </c>
      <c r="AY460" s="309">
        <f t="shared" si="250"/>
        <v>45</v>
      </c>
      <c r="AZ460" s="1042" t="s">
        <v>7954</v>
      </c>
      <c r="BA460" s="1042"/>
      <c r="BB460" s="1042"/>
      <c r="BC460" s="1042"/>
      <c r="BD460" s="1042"/>
      <c r="BE460" s="1042"/>
      <c r="BF460" s="1042"/>
      <c r="BG460" s="1042"/>
      <c r="BH460" s="1042"/>
      <c r="BI460" s="1044"/>
    </row>
    <row r="461" spans="1:61" s="652" customFormat="1" ht="19.899999999999999" customHeight="1">
      <c r="A461" s="1026">
        <v>444</v>
      </c>
      <c r="B461" s="285" t="s">
        <v>3500</v>
      </c>
      <c r="C461" s="484" t="s">
        <v>2872</v>
      </c>
      <c r="D461" s="735" t="s">
        <v>2873</v>
      </c>
      <c r="E461" s="287" t="s">
        <v>127</v>
      </c>
      <c r="F461" s="329" t="s">
        <v>1292</v>
      </c>
      <c r="G461" s="289" t="s">
        <v>919</v>
      </c>
      <c r="H461" s="530" t="s">
        <v>2889</v>
      </c>
      <c r="I461" s="290">
        <v>44100310</v>
      </c>
      <c r="J461" s="291"/>
      <c r="K461" s="352"/>
      <c r="L461" s="643"/>
      <c r="M461" s="293"/>
      <c r="N461" s="293"/>
      <c r="O461" s="643"/>
      <c r="P461" s="643" t="s">
        <v>95</v>
      </c>
      <c r="Q461" s="358"/>
      <c r="R461" s="295" t="s">
        <v>294</v>
      </c>
      <c r="S461" s="296">
        <v>39448</v>
      </c>
      <c r="T461" s="297">
        <f t="shared" ref="T461:T472" si="251">VLOOKUP(I461,单月票房,2,0)</f>
        <v>8</v>
      </c>
      <c r="U461" s="298">
        <f t="shared" ref="U461:U472" si="252">VLOOKUP(I461,单月票房,3,0)</f>
        <v>203.08165</v>
      </c>
      <c r="V461" s="298">
        <f t="shared" ref="V461:V472" si="253">VLOOKUP(I461,单月票房,4,0)</f>
        <v>6.0903</v>
      </c>
      <c r="W461" s="299">
        <f t="shared" ref="W461:W472" si="254">(V461*10000)/Y461</f>
        <v>5536.636363636364</v>
      </c>
      <c r="X461" s="300">
        <f t="shared" ref="X461:X472" si="255">VLOOKUP(I461,单月票房,5,0)</f>
        <v>33</v>
      </c>
      <c r="Y461" s="301">
        <v>11</v>
      </c>
      <c r="Z461" s="648">
        <v>1984</v>
      </c>
      <c r="AA461" s="1043">
        <v>0</v>
      </c>
      <c r="AB461" s="304">
        <v>0</v>
      </c>
      <c r="AC461" s="304">
        <v>0</v>
      </c>
      <c r="AD461" s="1043">
        <v>0</v>
      </c>
      <c r="AE461" s="469">
        <v>11</v>
      </c>
      <c r="AF461" s="1036" t="s">
        <v>5988</v>
      </c>
      <c r="AG461" s="445" t="s">
        <v>4691</v>
      </c>
      <c r="AH461" s="445" t="s">
        <v>4691</v>
      </c>
      <c r="AI461" s="445" t="s">
        <v>4691</v>
      </c>
      <c r="AJ461" s="1037">
        <v>11</v>
      </c>
      <c r="AK461" s="1036" t="s">
        <v>4726</v>
      </c>
      <c r="AL461" s="445" t="s">
        <v>4691</v>
      </c>
      <c r="AM461" s="445" t="s">
        <v>4691</v>
      </c>
      <c r="AN461" s="445" t="s">
        <v>4691</v>
      </c>
      <c r="AO461" s="445" t="s">
        <v>4691</v>
      </c>
      <c r="AP461" s="445" t="s">
        <v>4691</v>
      </c>
      <c r="AQ461" s="445" t="s">
        <v>4691</v>
      </c>
      <c r="AR461" s="445" t="s">
        <v>4691</v>
      </c>
      <c r="AS461" s="445" t="s">
        <v>4691</v>
      </c>
      <c r="AT461" s="445" t="s">
        <v>4691</v>
      </c>
      <c r="AU461" s="445" t="s">
        <v>4691</v>
      </c>
      <c r="AV461" s="307">
        <f t="shared" si="247"/>
        <v>0</v>
      </c>
      <c r="AW461" s="309">
        <f t="shared" si="248"/>
        <v>0</v>
      </c>
      <c r="AX461" s="309">
        <f t="shared" si="249"/>
        <v>0</v>
      </c>
      <c r="AY461" s="309">
        <f t="shared" si="250"/>
        <v>0</v>
      </c>
      <c r="AZ461" s="1042" t="s">
        <v>7957</v>
      </c>
      <c r="BA461" s="1042"/>
      <c r="BB461" s="1042"/>
      <c r="BC461" s="1042"/>
      <c r="BD461" s="1042"/>
      <c r="BE461" s="1042"/>
      <c r="BF461" s="1042"/>
      <c r="BG461" s="1042"/>
      <c r="BH461" s="1042"/>
      <c r="BI461" s="1044"/>
    </row>
    <row r="462" spans="1:61" s="314" customFormat="1" ht="19.899999999999999" customHeight="1">
      <c r="A462" s="1026">
        <v>445</v>
      </c>
      <c r="B462" s="416" t="s">
        <v>6125</v>
      </c>
      <c r="C462" s="417" t="s">
        <v>6</v>
      </c>
      <c r="D462" s="418" t="s">
        <v>2264</v>
      </c>
      <c r="E462" s="418" t="s">
        <v>6126</v>
      </c>
      <c r="F462" s="738" t="s">
        <v>6127</v>
      </c>
      <c r="G462" s="420" t="s">
        <v>6128</v>
      </c>
      <c r="H462" s="420" t="s">
        <v>6389</v>
      </c>
      <c r="I462" s="422">
        <v>44101271</v>
      </c>
      <c r="J462" s="423"/>
      <c r="K462" s="420"/>
      <c r="L462" s="424" t="s">
        <v>6129</v>
      </c>
      <c r="M462" s="424" t="s">
        <v>95</v>
      </c>
      <c r="N462" s="424"/>
      <c r="O462" s="424" t="s">
        <v>6129</v>
      </c>
      <c r="P462" s="424" t="s">
        <v>6129</v>
      </c>
      <c r="Q462" s="425"/>
      <c r="R462" s="295" t="s">
        <v>294</v>
      </c>
      <c r="S462" s="296">
        <v>42908</v>
      </c>
      <c r="T462" s="297">
        <f t="shared" si="251"/>
        <v>30</v>
      </c>
      <c r="U462" s="298">
        <f t="shared" si="252"/>
        <v>110.8279</v>
      </c>
      <c r="V462" s="298">
        <f t="shared" si="253"/>
        <v>2.7486000000000002</v>
      </c>
      <c r="W462" s="299">
        <f t="shared" si="254"/>
        <v>4581</v>
      </c>
      <c r="X462" s="300">
        <f t="shared" si="255"/>
        <v>40</v>
      </c>
      <c r="Y462" s="498">
        <v>6</v>
      </c>
      <c r="Z462" s="497">
        <v>960</v>
      </c>
      <c r="AA462" s="1043">
        <v>6</v>
      </c>
      <c r="AB462" s="1043">
        <v>6</v>
      </c>
      <c r="AC462" s="304">
        <v>0</v>
      </c>
      <c r="AD462" s="1043">
        <v>6</v>
      </c>
      <c r="AE462" s="469">
        <v>6</v>
      </c>
      <c r="AF462" s="1036" t="s">
        <v>7521</v>
      </c>
      <c r="AG462" s="445"/>
      <c r="AH462" s="445"/>
      <c r="AI462" s="445"/>
      <c r="AJ462" s="1037"/>
      <c r="AK462" s="1036"/>
      <c r="AL462" s="445"/>
      <c r="AM462" s="445"/>
      <c r="AN462" s="445"/>
      <c r="AO462" s="445"/>
      <c r="AP462" s="445"/>
      <c r="AQ462" s="445"/>
      <c r="AR462" s="445"/>
      <c r="AS462" s="445"/>
      <c r="AT462" s="445"/>
      <c r="AU462" s="445"/>
      <c r="AV462" s="307">
        <f t="shared" si="247"/>
        <v>216</v>
      </c>
      <c r="AW462" s="309">
        <f t="shared" si="248"/>
        <v>151.19999999999999</v>
      </c>
      <c r="AX462" s="309">
        <f t="shared" si="249"/>
        <v>90</v>
      </c>
      <c r="AY462" s="309">
        <f t="shared" si="250"/>
        <v>53.999999999999993</v>
      </c>
      <c r="AZ462" s="1042" t="s">
        <v>7958</v>
      </c>
      <c r="BA462" s="1042"/>
      <c r="BB462" s="1042"/>
      <c r="BC462" s="1042"/>
      <c r="BD462" s="1042"/>
      <c r="BE462" s="1042"/>
      <c r="BF462" s="1042"/>
      <c r="BG462" s="1042"/>
      <c r="BH462" s="1042"/>
      <c r="BI462" s="1044"/>
    </row>
    <row r="463" spans="1:61" s="394" customFormat="1" ht="19.5" customHeight="1">
      <c r="A463" s="1026">
        <v>446</v>
      </c>
      <c r="B463" s="448" t="s">
        <v>5753</v>
      </c>
      <c r="C463" s="449" t="s">
        <v>6</v>
      </c>
      <c r="D463" s="449" t="s">
        <v>2264</v>
      </c>
      <c r="E463" s="450" t="s">
        <v>5754</v>
      </c>
      <c r="F463" s="329" t="s">
        <v>1292</v>
      </c>
      <c r="G463" s="451" t="s">
        <v>1170</v>
      </c>
      <c r="H463" s="452" t="s">
        <v>1170</v>
      </c>
      <c r="I463" s="453">
        <v>44105601</v>
      </c>
      <c r="J463" s="454"/>
      <c r="K463" s="455"/>
      <c r="L463" s="456"/>
      <c r="M463" s="456"/>
      <c r="N463" s="456"/>
      <c r="O463" s="456"/>
      <c r="P463" s="457" t="s">
        <v>5755</v>
      </c>
      <c r="Q463" s="458"/>
      <c r="R463" s="295" t="s">
        <v>147</v>
      </c>
      <c r="S463" s="296">
        <v>41703</v>
      </c>
      <c r="T463" s="297">
        <f>VLOOKUP(I463,单月票房,2,0)</f>
        <v>65</v>
      </c>
      <c r="U463" s="298">
        <f>VLOOKUP(I463,单月票房,3,0)</f>
        <v>61.780880000000003</v>
      </c>
      <c r="V463" s="298">
        <f>VLOOKUP(I463,单月票房,4,0)</f>
        <v>1.7262999999999999</v>
      </c>
      <c r="W463" s="299">
        <f>(V463*10000)/Y463</f>
        <v>4315.75</v>
      </c>
      <c r="X463" s="300">
        <f>VLOOKUP(I463,单月票房,5,0)</f>
        <v>36</v>
      </c>
      <c r="Y463" s="459">
        <v>4</v>
      </c>
      <c r="Z463" s="460">
        <v>410</v>
      </c>
      <c r="AA463" s="1043">
        <v>0</v>
      </c>
      <c r="AB463" s="304">
        <v>0</v>
      </c>
      <c r="AC463" s="304">
        <v>0</v>
      </c>
      <c r="AD463" s="1043">
        <v>0</v>
      </c>
      <c r="AE463" s="469">
        <v>4</v>
      </c>
      <c r="AF463" s="1036" t="s">
        <v>7585</v>
      </c>
      <c r="AG463" s="445"/>
      <c r="AH463" s="445"/>
      <c r="AI463" s="445"/>
      <c r="AJ463" s="1037">
        <v>4</v>
      </c>
      <c r="AK463" s="1036" t="s">
        <v>4706</v>
      </c>
      <c r="AL463" s="445"/>
      <c r="AM463" s="445"/>
      <c r="AN463" s="445"/>
      <c r="AO463" s="445"/>
      <c r="AP463" s="445"/>
      <c r="AQ463" s="445"/>
      <c r="AR463" s="445"/>
      <c r="AS463" s="445"/>
      <c r="AT463" s="445"/>
      <c r="AU463" s="445"/>
      <c r="AV463" s="307">
        <f t="shared" si="247"/>
        <v>0</v>
      </c>
      <c r="AW463" s="309">
        <f t="shared" si="248"/>
        <v>0</v>
      </c>
      <c r="AX463" s="309">
        <f t="shared" si="249"/>
        <v>0</v>
      </c>
      <c r="AY463" s="309">
        <f t="shared" si="250"/>
        <v>0</v>
      </c>
      <c r="AZ463" s="1042" t="s">
        <v>7959</v>
      </c>
      <c r="BA463" s="1042"/>
      <c r="BB463" s="1042"/>
      <c r="BC463" s="1042"/>
      <c r="BD463" s="1042"/>
      <c r="BE463" s="1042"/>
      <c r="BF463" s="1042"/>
      <c r="BG463" s="1042"/>
      <c r="BH463" s="1042"/>
      <c r="BI463" s="1044"/>
    </row>
    <row r="464" spans="1:61" s="314" customFormat="1" ht="19.5" customHeight="1">
      <c r="A464" s="1026">
        <v>447</v>
      </c>
      <c r="B464" s="416" t="s">
        <v>6093</v>
      </c>
      <c r="C464" s="417" t="s">
        <v>6094</v>
      </c>
      <c r="D464" s="418" t="s">
        <v>6095</v>
      </c>
      <c r="E464" s="418" t="s">
        <v>6096</v>
      </c>
      <c r="F464" s="329" t="s">
        <v>1292</v>
      </c>
      <c r="G464" s="420" t="s">
        <v>6097</v>
      </c>
      <c r="H464" s="420" t="s">
        <v>4567</v>
      </c>
      <c r="I464" s="422">
        <v>44101091</v>
      </c>
      <c r="J464" s="423"/>
      <c r="K464" s="420" t="s">
        <v>6084</v>
      </c>
      <c r="L464" s="424"/>
      <c r="M464" s="424"/>
      <c r="N464" s="424"/>
      <c r="O464" s="424"/>
      <c r="P464" s="424" t="s">
        <v>6085</v>
      </c>
      <c r="Q464" s="425"/>
      <c r="R464" s="295" t="s">
        <v>294</v>
      </c>
      <c r="S464" s="296">
        <v>42723</v>
      </c>
      <c r="T464" s="297">
        <f t="shared" si="251"/>
        <v>64</v>
      </c>
      <c r="U464" s="298">
        <f t="shared" si="252"/>
        <v>62.014099999999999</v>
      </c>
      <c r="V464" s="298">
        <f t="shared" si="253"/>
        <v>1.9469000000000001</v>
      </c>
      <c r="W464" s="299">
        <f t="shared" si="254"/>
        <v>2781.2857142857142</v>
      </c>
      <c r="X464" s="300">
        <f t="shared" si="255"/>
        <v>32</v>
      </c>
      <c r="Y464" s="498">
        <v>7</v>
      </c>
      <c r="Z464" s="497">
        <v>596</v>
      </c>
      <c r="AA464" s="1043">
        <v>0</v>
      </c>
      <c r="AB464" s="304">
        <v>0</v>
      </c>
      <c r="AC464" s="304">
        <v>0</v>
      </c>
      <c r="AD464" s="1043">
        <v>0</v>
      </c>
      <c r="AE464" s="469">
        <v>7</v>
      </c>
      <c r="AF464" s="1036" t="s">
        <v>7516</v>
      </c>
      <c r="AG464" s="445"/>
      <c r="AH464" s="445"/>
      <c r="AI464" s="445"/>
      <c r="AJ464" s="1037"/>
      <c r="AK464" s="1036"/>
      <c r="AL464" s="445"/>
      <c r="AM464" s="445"/>
      <c r="AN464" s="445"/>
      <c r="AO464" s="445"/>
      <c r="AP464" s="445"/>
      <c r="AQ464" s="445"/>
      <c r="AR464" s="445"/>
      <c r="AS464" s="445"/>
      <c r="AT464" s="445"/>
      <c r="AU464" s="445"/>
      <c r="AV464" s="307">
        <f t="shared" si="247"/>
        <v>0</v>
      </c>
      <c r="AW464" s="309">
        <f t="shared" si="248"/>
        <v>0</v>
      </c>
      <c r="AX464" s="309">
        <f t="shared" si="249"/>
        <v>0</v>
      </c>
      <c r="AY464" s="309">
        <f t="shared" si="250"/>
        <v>0</v>
      </c>
      <c r="AZ464" s="1042" t="s">
        <v>7960</v>
      </c>
      <c r="BA464" s="1042"/>
      <c r="BB464" s="1042"/>
      <c r="BC464" s="1042"/>
      <c r="BD464" s="1042"/>
      <c r="BE464" s="1042"/>
      <c r="BF464" s="1042"/>
      <c r="BG464" s="1042"/>
      <c r="BH464" s="1042"/>
      <c r="BI464" s="1044"/>
    </row>
    <row r="465" spans="1:61" s="314" customFormat="1" ht="19.5" customHeight="1">
      <c r="A465" s="1026">
        <v>448</v>
      </c>
      <c r="B465" s="416" t="s">
        <v>6098</v>
      </c>
      <c r="C465" s="417" t="s">
        <v>6094</v>
      </c>
      <c r="D465" s="418" t="s">
        <v>6095</v>
      </c>
      <c r="E465" s="418" t="s">
        <v>6099</v>
      </c>
      <c r="F465" s="329" t="s">
        <v>1292</v>
      </c>
      <c r="G465" s="420" t="s">
        <v>6100</v>
      </c>
      <c r="H465" s="420" t="s">
        <v>1005</v>
      </c>
      <c r="I465" s="422">
        <v>44105301</v>
      </c>
      <c r="J465" s="423"/>
      <c r="K465" s="420" t="s">
        <v>6084</v>
      </c>
      <c r="L465" s="424"/>
      <c r="M465" s="424"/>
      <c r="N465" s="424"/>
      <c r="O465" s="424"/>
      <c r="P465" s="424" t="s">
        <v>6085</v>
      </c>
      <c r="Q465" s="425"/>
      <c r="R465" s="295" t="s">
        <v>294</v>
      </c>
      <c r="S465" s="296">
        <v>41621</v>
      </c>
      <c r="T465" s="297">
        <f t="shared" si="251"/>
        <v>52</v>
      </c>
      <c r="U465" s="298">
        <f t="shared" si="252"/>
        <v>73.828299999999999</v>
      </c>
      <c r="V465" s="298">
        <f t="shared" si="253"/>
        <v>1.9328000000000001</v>
      </c>
      <c r="W465" s="299">
        <f t="shared" si="254"/>
        <v>2416</v>
      </c>
      <c r="X465" s="300">
        <f t="shared" si="255"/>
        <v>38</v>
      </c>
      <c r="Y465" s="498">
        <v>8</v>
      </c>
      <c r="Z465" s="497">
        <v>1373</v>
      </c>
      <c r="AA465" s="1043">
        <v>0</v>
      </c>
      <c r="AB465" s="304">
        <v>0</v>
      </c>
      <c r="AC465" s="304">
        <v>0</v>
      </c>
      <c r="AD465" s="1043">
        <v>0</v>
      </c>
      <c r="AE465" s="469">
        <v>8</v>
      </c>
      <c r="AF465" s="1036" t="s">
        <v>5971</v>
      </c>
      <c r="AG465" s="445"/>
      <c r="AH465" s="445"/>
      <c r="AI465" s="445"/>
      <c r="AJ465" s="1037"/>
      <c r="AK465" s="1036"/>
      <c r="AL465" s="445"/>
      <c r="AM465" s="445"/>
      <c r="AN465" s="445"/>
      <c r="AO465" s="445"/>
      <c r="AP465" s="445"/>
      <c r="AQ465" s="445"/>
      <c r="AR465" s="445"/>
      <c r="AS465" s="445"/>
      <c r="AT465" s="445"/>
      <c r="AU465" s="445"/>
      <c r="AV465" s="307">
        <f t="shared" si="247"/>
        <v>0</v>
      </c>
      <c r="AW465" s="309">
        <f t="shared" si="248"/>
        <v>0</v>
      </c>
      <c r="AX465" s="309">
        <f t="shared" si="249"/>
        <v>0</v>
      </c>
      <c r="AY465" s="309">
        <f t="shared" si="250"/>
        <v>0</v>
      </c>
      <c r="AZ465" s="1042" t="s">
        <v>7961</v>
      </c>
      <c r="BA465" s="1042"/>
      <c r="BB465" s="1042"/>
      <c r="BC465" s="1042"/>
      <c r="BD465" s="1042"/>
      <c r="BE465" s="1042"/>
      <c r="BF465" s="1042"/>
      <c r="BG465" s="1042"/>
      <c r="BH465" s="1042"/>
      <c r="BI465" s="1044"/>
    </row>
    <row r="466" spans="1:61" s="314" customFormat="1" ht="19.5" customHeight="1">
      <c r="A466" s="1026">
        <v>449</v>
      </c>
      <c r="B466" s="416" t="s">
        <v>6101</v>
      </c>
      <c r="C466" s="417" t="s">
        <v>6</v>
      </c>
      <c r="D466" s="418" t="s">
        <v>2264</v>
      </c>
      <c r="E466" s="418" t="s">
        <v>6102</v>
      </c>
      <c r="F466" s="329" t="s">
        <v>1292</v>
      </c>
      <c r="G466" s="420" t="s">
        <v>6103</v>
      </c>
      <c r="H466" s="420" t="s">
        <v>4933</v>
      </c>
      <c r="I466" s="422">
        <v>44101161</v>
      </c>
      <c r="J466" s="423"/>
      <c r="K466" s="420" t="s">
        <v>6084</v>
      </c>
      <c r="L466" s="424"/>
      <c r="M466" s="424"/>
      <c r="N466" s="424"/>
      <c r="O466" s="424"/>
      <c r="P466" s="424" t="s">
        <v>6085</v>
      </c>
      <c r="Q466" s="425"/>
      <c r="R466" s="295" t="s">
        <v>294</v>
      </c>
      <c r="S466" s="296">
        <v>42739</v>
      </c>
      <c r="T466" s="297">
        <f t="shared" si="251"/>
        <v>85</v>
      </c>
      <c r="U466" s="298">
        <f t="shared" si="252"/>
        <v>42.442278999999999</v>
      </c>
      <c r="V466" s="298">
        <f t="shared" si="253"/>
        <v>1.268</v>
      </c>
      <c r="W466" s="299">
        <f t="shared" si="254"/>
        <v>2536</v>
      </c>
      <c r="X466" s="300">
        <f t="shared" si="255"/>
        <v>33</v>
      </c>
      <c r="Y466" s="498">
        <v>5</v>
      </c>
      <c r="Z466" s="497">
        <v>615</v>
      </c>
      <c r="AA466" s="1043">
        <v>0</v>
      </c>
      <c r="AB466" s="304">
        <v>0</v>
      </c>
      <c r="AC466" s="304">
        <v>0</v>
      </c>
      <c r="AD466" s="1043">
        <v>0</v>
      </c>
      <c r="AE466" s="469">
        <v>5</v>
      </c>
      <c r="AF466" s="1036" t="s">
        <v>5993</v>
      </c>
      <c r="AG466" s="445"/>
      <c r="AH466" s="445"/>
      <c r="AI466" s="445"/>
      <c r="AJ466" s="1037"/>
      <c r="AK466" s="1036"/>
      <c r="AL466" s="445"/>
      <c r="AM466" s="445"/>
      <c r="AN466" s="445"/>
      <c r="AO466" s="445"/>
      <c r="AP466" s="445"/>
      <c r="AQ466" s="445"/>
      <c r="AR466" s="445"/>
      <c r="AS466" s="445"/>
      <c r="AT466" s="445"/>
      <c r="AU466" s="445"/>
      <c r="AV466" s="307">
        <f t="shared" si="247"/>
        <v>0</v>
      </c>
      <c r="AW466" s="309">
        <f t="shared" si="248"/>
        <v>0</v>
      </c>
      <c r="AX466" s="309">
        <f t="shared" si="249"/>
        <v>0</v>
      </c>
      <c r="AY466" s="309">
        <f t="shared" si="250"/>
        <v>0</v>
      </c>
      <c r="AZ466" s="1042" t="s">
        <v>7962</v>
      </c>
      <c r="BA466" s="1042"/>
      <c r="BB466" s="1042"/>
      <c r="BC466" s="1042"/>
      <c r="BD466" s="1042"/>
      <c r="BE466" s="1042"/>
      <c r="BF466" s="1042"/>
      <c r="BG466" s="1042"/>
      <c r="BH466" s="1042"/>
      <c r="BI466" s="1044"/>
    </row>
    <row r="467" spans="1:61" s="314" customFormat="1" ht="19.5" customHeight="1">
      <c r="A467" s="1026">
        <v>450</v>
      </c>
      <c r="B467" s="416" t="s">
        <v>6104</v>
      </c>
      <c r="C467" s="417" t="s">
        <v>6</v>
      </c>
      <c r="D467" s="418" t="s">
        <v>2264</v>
      </c>
      <c r="E467" s="418" t="s">
        <v>6105</v>
      </c>
      <c r="F467" s="329" t="s">
        <v>1292</v>
      </c>
      <c r="G467" s="420" t="s">
        <v>6106</v>
      </c>
      <c r="H467" s="420" t="s">
        <v>1232</v>
      </c>
      <c r="I467" s="422">
        <v>44103001</v>
      </c>
      <c r="J467" s="423"/>
      <c r="K467" s="420" t="s">
        <v>6084</v>
      </c>
      <c r="L467" s="424"/>
      <c r="M467" s="424"/>
      <c r="N467" s="424"/>
      <c r="O467" s="424"/>
      <c r="P467" s="424" t="s">
        <v>6085</v>
      </c>
      <c r="Q467" s="425"/>
      <c r="R467" s="295" t="s">
        <v>3842</v>
      </c>
      <c r="S467" s="296">
        <v>40664</v>
      </c>
      <c r="T467" s="297">
        <f t="shared" si="251"/>
        <v>96</v>
      </c>
      <c r="U467" s="298">
        <f t="shared" si="252"/>
        <v>31.171399999999998</v>
      </c>
      <c r="V467" s="298">
        <f t="shared" si="253"/>
        <v>0.99390000000000001</v>
      </c>
      <c r="W467" s="299">
        <f t="shared" si="254"/>
        <v>993.9</v>
      </c>
      <c r="X467" s="300">
        <f t="shared" si="255"/>
        <v>31</v>
      </c>
      <c r="Y467" s="498">
        <v>10</v>
      </c>
      <c r="Z467" s="497">
        <v>673</v>
      </c>
      <c r="AA467" s="1043">
        <v>0</v>
      </c>
      <c r="AB467" s="304">
        <v>0</v>
      </c>
      <c r="AC467" s="304">
        <v>0</v>
      </c>
      <c r="AD467" s="1043">
        <v>0</v>
      </c>
      <c r="AE467" s="469">
        <v>10</v>
      </c>
      <c r="AF467" s="1036" t="s">
        <v>6107</v>
      </c>
      <c r="AG467" s="445"/>
      <c r="AH467" s="445"/>
      <c r="AI467" s="445"/>
      <c r="AJ467" s="1037"/>
      <c r="AK467" s="1036"/>
      <c r="AL467" s="445"/>
      <c r="AM467" s="445"/>
      <c r="AN467" s="445"/>
      <c r="AO467" s="445"/>
      <c r="AP467" s="445"/>
      <c r="AQ467" s="445"/>
      <c r="AR467" s="445"/>
      <c r="AS467" s="445"/>
      <c r="AT467" s="445"/>
      <c r="AU467" s="445"/>
      <c r="AV467" s="307">
        <f t="shared" si="247"/>
        <v>0</v>
      </c>
      <c r="AW467" s="309">
        <f t="shared" si="248"/>
        <v>0</v>
      </c>
      <c r="AX467" s="309">
        <f t="shared" si="249"/>
        <v>0</v>
      </c>
      <c r="AY467" s="309">
        <f t="shared" si="250"/>
        <v>0</v>
      </c>
      <c r="AZ467" s="1042" t="s">
        <v>7963</v>
      </c>
      <c r="BA467" s="1042"/>
      <c r="BB467" s="1042"/>
      <c r="BC467" s="1042"/>
      <c r="BD467" s="1042"/>
      <c r="BE467" s="1042"/>
      <c r="BF467" s="1042"/>
      <c r="BG467" s="1042"/>
      <c r="BH467" s="1042"/>
      <c r="BI467" s="1044"/>
    </row>
    <row r="468" spans="1:61" s="314" customFormat="1" ht="19.5" customHeight="1">
      <c r="A468" s="1026">
        <v>451</v>
      </c>
      <c r="B468" s="416" t="s">
        <v>6108</v>
      </c>
      <c r="C468" s="417" t="s">
        <v>6094</v>
      </c>
      <c r="D468" s="418" t="s">
        <v>6095</v>
      </c>
      <c r="E468" s="418" t="s">
        <v>6109</v>
      </c>
      <c r="F468" s="329" t="s">
        <v>1292</v>
      </c>
      <c r="G468" s="420" t="s">
        <v>6110</v>
      </c>
      <c r="H468" s="420" t="s">
        <v>2087</v>
      </c>
      <c r="I468" s="422">
        <v>44109101</v>
      </c>
      <c r="J468" s="423"/>
      <c r="K468" s="420" t="s">
        <v>6084</v>
      </c>
      <c r="L468" s="424"/>
      <c r="M468" s="424"/>
      <c r="N468" s="424"/>
      <c r="O468" s="424"/>
      <c r="P468" s="424" t="s">
        <v>6085</v>
      </c>
      <c r="Q468" s="425"/>
      <c r="R468" s="295" t="s">
        <v>294</v>
      </c>
      <c r="S468" s="296">
        <v>42409</v>
      </c>
      <c r="T468" s="297">
        <f t="shared" si="251"/>
        <v>54</v>
      </c>
      <c r="U468" s="298">
        <f t="shared" si="252"/>
        <v>69.298366000000001</v>
      </c>
      <c r="V468" s="298">
        <f t="shared" si="253"/>
        <v>1.8686</v>
      </c>
      <c r="W468" s="299">
        <f t="shared" si="254"/>
        <v>3114.3333333333335</v>
      </c>
      <c r="X468" s="300">
        <f t="shared" si="255"/>
        <v>37</v>
      </c>
      <c r="Y468" s="498">
        <v>6</v>
      </c>
      <c r="Z468" s="497">
        <v>733</v>
      </c>
      <c r="AA468" s="1043">
        <v>0</v>
      </c>
      <c r="AB468" s="304">
        <v>0</v>
      </c>
      <c r="AC468" s="304">
        <v>0</v>
      </c>
      <c r="AD468" s="1043">
        <v>0</v>
      </c>
      <c r="AE468" s="469">
        <v>6</v>
      </c>
      <c r="AF468" s="1036" t="s">
        <v>7521</v>
      </c>
      <c r="AG468" s="445"/>
      <c r="AH468" s="445"/>
      <c r="AI468" s="445"/>
      <c r="AJ468" s="1037"/>
      <c r="AK468" s="1036"/>
      <c r="AL468" s="445"/>
      <c r="AM468" s="445"/>
      <c r="AN468" s="445"/>
      <c r="AO468" s="445"/>
      <c r="AP468" s="445"/>
      <c r="AQ468" s="445"/>
      <c r="AR468" s="445"/>
      <c r="AS468" s="445"/>
      <c r="AT468" s="445"/>
      <c r="AU468" s="445"/>
      <c r="AV468" s="307">
        <f t="shared" si="247"/>
        <v>0</v>
      </c>
      <c r="AW468" s="309">
        <f t="shared" si="248"/>
        <v>0</v>
      </c>
      <c r="AX468" s="309">
        <f t="shared" si="249"/>
        <v>0</v>
      </c>
      <c r="AY468" s="309">
        <f t="shared" si="250"/>
        <v>0</v>
      </c>
      <c r="AZ468" s="1042" t="s">
        <v>7964</v>
      </c>
      <c r="BA468" s="1042"/>
      <c r="BB468" s="1042"/>
      <c r="BC468" s="1042"/>
      <c r="BD468" s="1042"/>
      <c r="BE468" s="1042"/>
      <c r="BF468" s="1042"/>
      <c r="BG468" s="1042"/>
      <c r="BH468" s="1042"/>
      <c r="BI468" s="1044"/>
    </row>
    <row r="469" spans="1:61" s="314" customFormat="1" ht="19.5" customHeight="1">
      <c r="A469" s="1026">
        <v>452</v>
      </c>
      <c r="B469" s="416" t="s">
        <v>6111</v>
      </c>
      <c r="C469" s="417" t="s">
        <v>6094</v>
      </c>
      <c r="D469" s="418" t="s">
        <v>6095</v>
      </c>
      <c r="E469" s="418" t="s">
        <v>6112</v>
      </c>
      <c r="F469" s="329" t="s">
        <v>1292</v>
      </c>
      <c r="G469" s="420" t="s">
        <v>6113</v>
      </c>
      <c r="H469" s="420" t="s">
        <v>1228</v>
      </c>
      <c r="I469" s="422">
        <v>44108101</v>
      </c>
      <c r="J469" s="423"/>
      <c r="K469" s="420" t="s">
        <v>6084</v>
      </c>
      <c r="L469" s="424"/>
      <c r="M469" s="424"/>
      <c r="N469" s="424"/>
      <c r="O469" s="424"/>
      <c r="P469" s="424" t="s">
        <v>6085</v>
      </c>
      <c r="Q469" s="425"/>
      <c r="R469" s="295" t="s">
        <v>294</v>
      </c>
      <c r="S469" s="296">
        <v>42156</v>
      </c>
      <c r="T469" s="297">
        <f t="shared" si="251"/>
        <v>95</v>
      </c>
      <c r="U469" s="298">
        <f t="shared" si="252"/>
        <v>31.206800000000001</v>
      </c>
      <c r="V469" s="298">
        <f t="shared" si="253"/>
        <v>1.0223</v>
      </c>
      <c r="W469" s="299">
        <f t="shared" si="254"/>
        <v>1460.4285714285713</v>
      </c>
      <c r="X469" s="300">
        <f t="shared" si="255"/>
        <v>31</v>
      </c>
      <c r="Y469" s="498">
        <v>7</v>
      </c>
      <c r="Z469" s="497">
        <v>672</v>
      </c>
      <c r="AA469" s="1043">
        <v>0</v>
      </c>
      <c r="AB469" s="304">
        <v>0</v>
      </c>
      <c r="AC469" s="304">
        <v>0</v>
      </c>
      <c r="AD469" s="1043">
        <v>0</v>
      </c>
      <c r="AE469" s="469">
        <v>7</v>
      </c>
      <c r="AF469" s="1036" t="s">
        <v>5989</v>
      </c>
      <c r="AG469" s="445"/>
      <c r="AH469" s="445"/>
      <c r="AI469" s="445"/>
      <c r="AJ469" s="1037"/>
      <c r="AK469" s="1036"/>
      <c r="AL469" s="445"/>
      <c r="AM469" s="445"/>
      <c r="AN469" s="445"/>
      <c r="AO469" s="445"/>
      <c r="AP469" s="445"/>
      <c r="AQ469" s="445"/>
      <c r="AR469" s="445"/>
      <c r="AS469" s="445"/>
      <c r="AT469" s="445"/>
      <c r="AU469" s="445"/>
      <c r="AV469" s="307">
        <f t="shared" si="247"/>
        <v>0</v>
      </c>
      <c r="AW469" s="309">
        <f t="shared" si="248"/>
        <v>0</v>
      </c>
      <c r="AX469" s="309">
        <f t="shared" si="249"/>
        <v>0</v>
      </c>
      <c r="AY469" s="309">
        <f t="shared" si="250"/>
        <v>0</v>
      </c>
      <c r="AZ469" s="1042" t="s">
        <v>7965</v>
      </c>
      <c r="BA469" s="1042"/>
      <c r="BB469" s="1042"/>
      <c r="BC469" s="1042"/>
      <c r="BD469" s="1042"/>
      <c r="BE469" s="1042"/>
      <c r="BF469" s="1042"/>
      <c r="BG469" s="1042"/>
      <c r="BH469" s="1042"/>
      <c r="BI469" s="1044"/>
    </row>
    <row r="470" spans="1:61" s="314" customFormat="1" ht="19.5" customHeight="1">
      <c r="A470" s="1026">
        <v>453</v>
      </c>
      <c r="B470" s="416" t="s">
        <v>6114</v>
      </c>
      <c r="C470" s="417" t="s">
        <v>6</v>
      </c>
      <c r="D470" s="418" t="s">
        <v>2264</v>
      </c>
      <c r="E470" s="418" t="s">
        <v>6115</v>
      </c>
      <c r="F470" s="329" t="s">
        <v>1292</v>
      </c>
      <c r="G470" s="420" t="s">
        <v>6116</v>
      </c>
      <c r="H470" s="420" t="s">
        <v>5428</v>
      </c>
      <c r="I470" s="422">
        <v>44101231</v>
      </c>
      <c r="J470" s="423"/>
      <c r="K470" s="420" t="s">
        <v>6084</v>
      </c>
      <c r="L470" s="424"/>
      <c r="M470" s="424"/>
      <c r="N470" s="424"/>
      <c r="O470" s="424"/>
      <c r="P470" s="424" t="s">
        <v>6085</v>
      </c>
      <c r="Q470" s="425"/>
      <c r="R470" s="295" t="s">
        <v>294</v>
      </c>
      <c r="S470" s="296">
        <v>42838</v>
      </c>
      <c r="T470" s="297">
        <f t="shared" si="251"/>
        <v>59</v>
      </c>
      <c r="U470" s="298">
        <f t="shared" si="252"/>
        <v>64.58</v>
      </c>
      <c r="V470" s="298">
        <f t="shared" si="253"/>
        <v>1.9549000000000001</v>
      </c>
      <c r="W470" s="299">
        <f t="shared" si="254"/>
        <v>3909.8</v>
      </c>
      <c r="X470" s="300">
        <f t="shared" si="255"/>
        <v>33</v>
      </c>
      <c r="Y470" s="498">
        <v>5</v>
      </c>
      <c r="Z470" s="497">
        <v>606</v>
      </c>
      <c r="AA470" s="1043">
        <v>0</v>
      </c>
      <c r="AB470" s="304">
        <v>0</v>
      </c>
      <c r="AC470" s="304">
        <v>0</v>
      </c>
      <c r="AD470" s="1043">
        <v>0</v>
      </c>
      <c r="AE470" s="469">
        <v>5</v>
      </c>
      <c r="AF470" s="1036" t="s">
        <v>7570</v>
      </c>
      <c r="AG470" s="445"/>
      <c r="AH470" s="445"/>
      <c r="AI470" s="445"/>
      <c r="AJ470" s="1037"/>
      <c r="AK470" s="1036"/>
      <c r="AL470" s="445"/>
      <c r="AM470" s="445"/>
      <c r="AN470" s="445"/>
      <c r="AO470" s="445"/>
      <c r="AP470" s="445"/>
      <c r="AQ470" s="445"/>
      <c r="AR470" s="445"/>
      <c r="AS470" s="445"/>
      <c r="AT470" s="445"/>
      <c r="AU470" s="445"/>
      <c r="AV470" s="307">
        <f t="shared" si="247"/>
        <v>0</v>
      </c>
      <c r="AW470" s="309">
        <f t="shared" si="248"/>
        <v>0</v>
      </c>
      <c r="AX470" s="309">
        <f t="shared" si="249"/>
        <v>0</v>
      </c>
      <c r="AY470" s="309">
        <f t="shared" si="250"/>
        <v>0</v>
      </c>
      <c r="AZ470" s="1042" t="s">
        <v>7966</v>
      </c>
      <c r="BA470" s="1042"/>
      <c r="BB470" s="1042"/>
      <c r="BC470" s="1042"/>
      <c r="BD470" s="1042"/>
      <c r="BE470" s="1042"/>
      <c r="BF470" s="1042"/>
      <c r="BG470" s="1042"/>
      <c r="BH470" s="1042"/>
      <c r="BI470" s="1044"/>
    </row>
    <row r="471" spans="1:61" s="314" customFormat="1" ht="19.5" customHeight="1">
      <c r="A471" s="1026">
        <v>454</v>
      </c>
      <c r="B471" s="416" t="s">
        <v>6117</v>
      </c>
      <c r="C471" s="417" t="s">
        <v>6</v>
      </c>
      <c r="D471" s="418" t="s">
        <v>2264</v>
      </c>
      <c r="E471" s="418" t="s">
        <v>6115</v>
      </c>
      <c r="F471" s="329" t="s">
        <v>1292</v>
      </c>
      <c r="G471" s="420" t="s">
        <v>6118</v>
      </c>
      <c r="H471" s="420" t="s">
        <v>2148</v>
      </c>
      <c r="I471" s="422">
        <v>44109301</v>
      </c>
      <c r="J471" s="423"/>
      <c r="K471" s="420" t="s">
        <v>6084</v>
      </c>
      <c r="L471" s="424"/>
      <c r="M471" s="424"/>
      <c r="N471" s="424"/>
      <c r="O471" s="424"/>
      <c r="P471" s="424" t="s">
        <v>6085</v>
      </c>
      <c r="Q471" s="425"/>
      <c r="R471" s="295" t="s">
        <v>469</v>
      </c>
      <c r="S471" s="296">
        <v>42457</v>
      </c>
      <c r="T471" s="297">
        <f t="shared" si="251"/>
        <v>89</v>
      </c>
      <c r="U471" s="298">
        <f t="shared" si="252"/>
        <v>34.948999999999998</v>
      </c>
      <c r="V471" s="298">
        <f t="shared" si="253"/>
        <v>1.0814999999999999</v>
      </c>
      <c r="W471" s="299">
        <f t="shared" si="254"/>
        <v>1802.4999999999998</v>
      </c>
      <c r="X471" s="300">
        <f t="shared" si="255"/>
        <v>32</v>
      </c>
      <c r="Y471" s="498">
        <v>6</v>
      </c>
      <c r="Z471" s="497">
        <v>501</v>
      </c>
      <c r="AA471" s="1043">
        <v>0</v>
      </c>
      <c r="AB471" s="304">
        <v>0</v>
      </c>
      <c r="AC471" s="304">
        <v>0</v>
      </c>
      <c r="AD471" s="1043">
        <v>0</v>
      </c>
      <c r="AE471" s="469">
        <v>6</v>
      </c>
      <c r="AF471" s="1036" t="s">
        <v>7521</v>
      </c>
      <c r="AG471" s="445"/>
      <c r="AH471" s="445"/>
      <c r="AI471" s="445"/>
      <c r="AJ471" s="1037"/>
      <c r="AK471" s="1036"/>
      <c r="AL471" s="445"/>
      <c r="AM471" s="445"/>
      <c r="AN471" s="445"/>
      <c r="AO471" s="445"/>
      <c r="AP471" s="445"/>
      <c r="AQ471" s="445"/>
      <c r="AR471" s="445"/>
      <c r="AS471" s="445"/>
      <c r="AT471" s="445"/>
      <c r="AU471" s="445"/>
      <c r="AV471" s="307">
        <f t="shared" si="247"/>
        <v>0</v>
      </c>
      <c r="AW471" s="309">
        <f t="shared" si="248"/>
        <v>0</v>
      </c>
      <c r="AX471" s="309">
        <f t="shared" si="249"/>
        <v>0</v>
      </c>
      <c r="AY471" s="309">
        <f t="shared" si="250"/>
        <v>0</v>
      </c>
      <c r="AZ471" s="1042" t="s">
        <v>7967</v>
      </c>
      <c r="BA471" s="1042"/>
      <c r="BB471" s="1042"/>
      <c r="BC471" s="1042"/>
      <c r="BD471" s="1042"/>
      <c r="BE471" s="1042"/>
      <c r="BF471" s="1042"/>
      <c r="BG471" s="1042"/>
      <c r="BH471" s="1042"/>
      <c r="BI471" s="1044"/>
    </row>
    <row r="472" spans="1:61" s="314" customFormat="1" ht="19.5" customHeight="1">
      <c r="A472" s="1026">
        <v>455</v>
      </c>
      <c r="B472" s="416" t="s">
        <v>6119</v>
      </c>
      <c r="C472" s="417" t="s">
        <v>6094</v>
      </c>
      <c r="D472" s="418" t="s">
        <v>6095</v>
      </c>
      <c r="E472" s="418" t="s">
        <v>6120</v>
      </c>
      <c r="F472" s="329" t="s">
        <v>1292</v>
      </c>
      <c r="G472" s="420" t="s">
        <v>6121</v>
      </c>
      <c r="H472" s="420" t="s">
        <v>6390</v>
      </c>
      <c r="I472" s="422">
        <v>44101111</v>
      </c>
      <c r="J472" s="423"/>
      <c r="K472" s="420" t="s">
        <v>6084</v>
      </c>
      <c r="L472" s="424"/>
      <c r="M472" s="424"/>
      <c r="N472" s="424"/>
      <c r="O472" s="424"/>
      <c r="P472" s="424" t="s">
        <v>6085</v>
      </c>
      <c r="Q472" s="425"/>
      <c r="R472" s="295" t="s">
        <v>294</v>
      </c>
      <c r="S472" s="296">
        <v>42732</v>
      </c>
      <c r="T472" s="297">
        <f t="shared" si="251"/>
        <v>10</v>
      </c>
      <c r="U472" s="298">
        <f t="shared" si="252"/>
        <v>190.46170000000001</v>
      </c>
      <c r="V472" s="298">
        <f t="shared" si="253"/>
        <v>5.2880000000000003</v>
      </c>
      <c r="W472" s="299">
        <f t="shared" si="254"/>
        <v>6610</v>
      </c>
      <c r="X472" s="300">
        <f t="shared" si="255"/>
        <v>36</v>
      </c>
      <c r="Y472" s="498">
        <v>8</v>
      </c>
      <c r="Z472" s="497">
        <v>1314</v>
      </c>
      <c r="AA472" s="1043">
        <v>0</v>
      </c>
      <c r="AB472" s="304">
        <v>0</v>
      </c>
      <c r="AC472" s="304">
        <v>0</v>
      </c>
      <c r="AD472" s="1043">
        <v>0</v>
      </c>
      <c r="AE472" s="469">
        <v>8</v>
      </c>
      <c r="AF472" s="1036" t="s">
        <v>7518</v>
      </c>
      <c r="AG472" s="445"/>
      <c r="AH472" s="445"/>
      <c r="AI472" s="445"/>
      <c r="AJ472" s="1037"/>
      <c r="AK472" s="1036"/>
      <c r="AL472" s="445"/>
      <c r="AM472" s="445"/>
      <c r="AN472" s="445"/>
      <c r="AO472" s="445"/>
      <c r="AP472" s="445"/>
      <c r="AQ472" s="445"/>
      <c r="AR472" s="445"/>
      <c r="AS472" s="445"/>
      <c r="AT472" s="445"/>
      <c r="AU472" s="445"/>
      <c r="AV472" s="307">
        <f t="shared" si="247"/>
        <v>0</v>
      </c>
      <c r="AW472" s="309">
        <f t="shared" si="248"/>
        <v>0</v>
      </c>
      <c r="AX472" s="309">
        <f t="shared" si="249"/>
        <v>0</v>
      </c>
      <c r="AY472" s="309">
        <f t="shared" si="250"/>
        <v>0</v>
      </c>
      <c r="AZ472" s="1042" t="s">
        <v>7968</v>
      </c>
      <c r="BA472" s="1042"/>
      <c r="BB472" s="1042"/>
      <c r="BC472" s="1042"/>
      <c r="BD472" s="1042"/>
      <c r="BE472" s="1042"/>
      <c r="BF472" s="1042"/>
      <c r="BG472" s="1042"/>
      <c r="BH472" s="1042"/>
      <c r="BI472" s="1044"/>
    </row>
    <row r="473" spans="1:61" ht="19.899999999999999" customHeight="1">
      <c r="A473" s="1026">
        <v>456</v>
      </c>
      <c r="B473" s="285" t="s">
        <v>3498</v>
      </c>
      <c r="C473" s="286" t="s">
        <v>6</v>
      </c>
      <c r="D473" s="307" t="s">
        <v>1603</v>
      </c>
      <c r="E473" s="287" t="s">
        <v>2934</v>
      </c>
      <c r="F473" s="360" t="s">
        <v>443</v>
      </c>
      <c r="G473" s="289" t="s">
        <v>907</v>
      </c>
      <c r="H473" s="289" t="s">
        <v>1605</v>
      </c>
      <c r="I473" s="290">
        <v>44102101</v>
      </c>
      <c r="J473" s="291"/>
      <c r="K473" s="420" t="s">
        <v>6084</v>
      </c>
      <c r="L473" s="1047"/>
      <c r="M473" s="293"/>
      <c r="N473" s="292"/>
      <c r="O473" s="643"/>
      <c r="P473" s="643" t="s">
        <v>95</v>
      </c>
      <c r="Q473" s="327"/>
      <c r="R473" s="295" t="s">
        <v>294</v>
      </c>
      <c r="S473" s="296">
        <v>40208</v>
      </c>
      <c r="T473" s="297">
        <f>VLOOKUP(I473,单月票房,2,0)</f>
        <v>13</v>
      </c>
      <c r="U473" s="298">
        <f>VLOOKUP(I473,单月票房,3,0)</f>
        <v>164.7449</v>
      </c>
      <c r="V473" s="298">
        <f>VLOOKUP(I473,单月票房,4,0)</f>
        <v>4.7072000000000003</v>
      </c>
      <c r="W473" s="299">
        <f>(V473*10000)/Y473</f>
        <v>5230.2222222222226</v>
      </c>
      <c r="X473" s="300">
        <f>VLOOKUP(I473,单月票房,5,0)</f>
        <v>35</v>
      </c>
      <c r="Y473" s="301">
        <v>9</v>
      </c>
      <c r="Z473" s="302">
        <v>1021</v>
      </c>
      <c r="AA473" s="1043">
        <v>0</v>
      </c>
      <c r="AB473" s="304">
        <v>0</v>
      </c>
      <c r="AC473" s="304">
        <v>0</v>
      </c>
      <c r="AD473" s="1043">
        <v>0</v>
      </c>
      <c r="AE473" s="469">
        <v>9</v>
      </c>
      <c r="AF473" s="1036" t="s">
        <v>5996</v>
      </c>
      <c r="AG473" s="445" t="s">
        <v>4691</v>
      </c>
      <c r="AH473" s="445" t="s">
        <v>4691</v>
      </c>
      <c r="AI473" s="445" t="s">
        <v>4691</v>
      </c>
      <c r="AJ473" s="1037">
        <v>6</v>
      </c>
      <c r="AK473" s="1036" t="s">
        <v>4799</v>
      </c>
      <c r="AL473" s="445" t="s">
        <v>4691</v>
      </c>
      <c r="AM473" s="445" t="s">
        <v>4691</v>
      </c>
      <c r="AN473" s="445" t="s">
        <v>4691</v>
      </c>
      <c r="AO473" s="445" t="s">
        <v>4691</v>
      </c>
      <c r="AP473" s="445" t="s">
        <v>4691</v>
      </c>
      <c r="AQ473" s="445" t="s">
        <v>4691</v>
      </c>
      <c r="AR473" s="445" t="s">
        <v>4691</v>
      </c>
      <c r="AS473" s="445" t="s">
        <v>4691</v>
      </c>
      <c r="AT473" s="445" t="s">
        <v>4691</v>
      </c>
      <c r="AU473" s="445" t="s">
        <v>4691</v>
      </c>
      <c r="AV473" s="307">
        <f>AD473*6*0.5*12</f>
        <v>0</v>
      </c>
      <c r="AW473" s="309">
        <f>AD473*6*0.35*12</f>
        <v>0</v>
      </c>
      <c r="AX473" s="309">
        <f>AD473*6*0.25*10</f>
        <v>0</v>
      </c>
      <c r="AY473" s="309">
        <f>AD473*6*0.15*10</f>
        <v>0</v>
      </c>
      <c r="AZ473" s="1042" t="s">
        <v>7955</v>
      </c>
      <c r="BA473" s="1042"/>
      <c r="BB473" s="1042"/>
      <c r="BC473" s="1042"/>
      <c r="BD473" s="1042"/>
      <c r="BE473" s="1042"/>
      <c r="BF473" s="1042"/>
      <c r="BG473" s="1042"/>
      <c r="BH473" s="1042"/>
      <c r="BI473" s="1044"/>
    </row>
    <row r="474" spans="1:61" ht="19.899999999999999" customHeight="1">
      <c r="A474" s="1026">
        <v>457</v>
      </c>
      <c r="B474" s="285" t="s">
        <v>3499</v>
      </c>
      <c r="C474" s="286" t="s">
        <v>6</v>
      </c>
      <c r="D474" s="307" t="s">
        <v>1603</v>
      </c>
      <c r="E474" s="287" t="s">
        <v>651</v>
      </c>
      <c r="F474" s="360" t="s">
        <v>1403</v>
      </c>
      <c r="G474" s="289" t="s">
        <v>1003</v>
      </c>
      <c r="H474" s="289" t="s">
        <v>1606</v>
      </c>
      <c r="I474" s="290">
        <v>44105901</v>
      </c>
      <c r="J474" s="291"/>
      <c r="K474" s="420" t="s">
        <v>6084</v>
      </c>
      <c r="L474" s="643"/>
      <c r="M474" s="293"/>
      <c r="N474" s="292"/>
      <c r="O474" s="643"/>
      <c r="P474" s="643" t="s">
        <v>95</v>
      </c>
      <c r="Q474" s="327"/>
      <c r="R474" s="295" t="s">
        <v>294</v>
      </c>
      <c r="S474" s="296">
        <v>41863</v>
      </c>
      <c r="T474" s="297">
        <f>VLOOKUP(I474,单月票房,2,0)</f>
        <v>33</v>
      </c>
      <c r="U474" s="298">
        <f>VLOOKUP(I474,单月票房,3,0)</f>
        <v>102.78060000000001</v>
      </c>
      <c r="V474" s="298">
        <f>VLOOKUP(I474,单月票房,4,0)</f>
        <v>2.8637999999999999</v>
      </c>
      <c r="W474" s="299">
        <f>(V474*10000)/Y474</f>
        <v>4091.1428571428573</v>
      </c>
      <c r="X474" s="300">
        <f>VLOOKUP(I474,单月票房,5,0)</f>
        <v>36</v>
      </c>
      <c r="Y474" s="301">
        <v>7</v>
      </c>
      <c r="Z474" s="302">
        <v>1163</v>
      </c>
      <c r="AA474" s="1043">
        <v>0</v>
      </c>
      <c r="AB474" s="304">
        <v>0</v>
      </c>
      <c r="AC474" s="304">
        <v>0</v>
      </c>
      <c r="AD474" s="1043">
        <v>0</v>
      </c>
      <c r="AE474" s="469">
        <v>7</v>
      </c>
      <c r="AF474" s="1036" t="s">
        <v>5989</v>
      </c>
      <c r="AG474" s="445" t="s">
        <v>4691</v>
      </c>
      <c r="AH474" s="445" t="s">
        <v>4691</v>
      </c>
      <c r="AI474" s="445" t="s">
        <v>4691</v>
      </c>
      <c r="AJ474" s="1037">
        <v>5</v>
      </c>
      <c r="AK474" s="1036" t="s">
        <v>4707</v>
      </c>
      <c r="AL474" s="445" t="s">
        <v>4691</v>
      </c>
      <c r="AM474" s="445" t="s">
        <v>4691</v>
      </c>
      <c r="AN474" s="445" t="s">
        <v>4691</v>
      </c>
      <c r="AO474" s="445" t="s">
        <v>4691</v>
      </c>
      <c r="AP474" s="445" t="s">
        <v>4691</v>
      </c>
      <c r="AQ474" s="445" t="s">
        <v>4691</v>
      </c>
      <c r="AR474" s="445" t="s">
        <v>4691</v>
      </c>
      <c r="AS474" s="445" t="s">
        <v>4691</v>
      </c>
      <c r="AT474" s="445" t="s">
        <v>4691</v>
      </c>
      <c r="AU474" s="445" t="s">
        <v>4691</v>
      </c>
      <c r="AV474" s="307">
        <f>AD474*6*0.5*12</f>
        <v>0</v>
      </c>
      <c r="AW474" s="309">
        <f>AD474*6*0.35*12</f>
        <v>0</v>
      </c>
      <c r="AX474" s="309">
        <f>AD474*6*0.25*10</f>
        <v>0</v>
      </c>
      <c r="AY474" s="309">
        <f>AD474*6*0.15*10</f>
        <v>0</v>
      </c>
      <c r="AZ474" s="1042" t="s">
        <v>7956</v>
      </c>
      <c r="BA474" s="1042"/>
      <c r="BB474" s="1042"/>
      <c r="BC474" s="1042"/>
      <c r="BD474" s="1042"/>
      <c r="BE474" s="1042"/>
      <c r="BF474" s="1042"/>
      <c r="BG474" s="1042"/>
      <c r="BH474" s="1042"/>
      <c r="BI474" s="1044"/>
    </row>
    <row r="475" spans="1:61" s="314" customFormat="1" ht="19.5" customHeight="1">
      <c r="A475" s="1026">
        <v>458</v>
      </c>
      <c r="B475" s="416" t="s">
        <v>6122</v>
      </c>
      <c r="C475" s="417" t="s">
        <v>6094</v>
      </c>
      <c r="D475" s="418" t="s">
        <v>6095</v>
      </c>
      <c r="E475" s="418" t="s">
        <v>6123</v>
      </c>
      <c r="F475" s="329" t="s">
        <v>1292</v>
      </c>
      <c r="G475" s="420" t="s">
        <v>6124</v>
      </c>
      <c r="H475" s="420" t="s">
        <v>2454</v>
      </c>
      <c r="I475" s="422">
        <v>44109601</v>
      </c>
      <c r="J475" s="423"/>
      <c r="K475" s="420" t="s">
        <v>6084</v>
      </c>
      <c r="L475" s="424"/>
      <c r="M475" s="424"/>
      <c r="N475" s="424"/>
      <c r="O475" s="424"/>
      <c r="P475" s="424" t="s">
        <v>6085</v>
      </c>
      <c r="Q475" s="425"/>
      <c r="R475" s="295" t="s">
        <v>294</v>
      </c>
      <c r="S475" s="296">
        <v>42521</v>
      </c>
      <c r="T475" s="297" t="s">
        <v>6531</v>
      </c>
      <c r="U475" s="297" t="s">
        <v>6531</v>
      </c>
      <c r="V475" s="297" t="s">
        <v>6531</v>
      </c>
      <c r="W475" s="297" t="s">
        <v>6531</v>
      </c>
      <c r="X475" s="297" t="s">
        <v>6531</v>
      </c>
      <c r="Y475" s="498">
        <v>3</v>
      </c>
      <c r="Z475" s="497">
        <v>397</v>
      </c>
      <c r="AA475" s="1043">
        <v>0</v>
      </c>
      <c r="AB475" s="304">
        <v>0</v>
      </c>
      <c r="AC475" s="304">
        <v>0</v>
      </c>
      <c r="AD475" s="1043">
        <v>0</v>
      </c>
      <c r="AE475" s="469">
        <v>3</v>
      </c>
      <c r="AF475" s="1036" t="s">
        <v>6205</v>
      </c>
      <c r="AG475" s="445"/>
      <c r="AH475" s="445"/>
      <c r="AI475" s="445"/>
      <c r="AJ475" s="1037"/>
      <c r="AK475" s="1036"/>
      <c r="AL475" s="445"/>
      <c r="AM475" s="445"/>
      <c r="AN475" s="445"/>
      <c r="AO475" s="445"/>
      <c r="AP475" s="445"/>
      <c r="AQ475" s="445"/>
      <c r="AR475" s="445"/>
      <c r="AS475" s="445"/>
      <c r="AT475" s="445"/>
      <c r="AU475" s="445"/>
      <c r="AV475" s="307">
        <f t="shared" si="247"/>
        <v>0</v>
      </c>
      <c r="AW475" s="309">
        <f t="shared" si="248"/>
        <v>0</v>
      </c>
      <c r="AX475" s="309">
        <f t="shared" si="249"/>
        <v>0</v>
      </c>
      <c r="AY475" s="309">
        <f t="shared" si="250"/>
        <v>0</v>
      </c>
      <c r="AZ475" s="1042" t="s">
        <v>7969</v>
      </c>
      <c r="BA475" s="1042"/>
      <c r="BB475" s="1042"/>
      <c r="BC475" s="1042"/>
      <c r="BD475" s="1042"/>
      <c r="BE475" s="1042"/>
      <c r="BF475" s="1042"/>
      <c r="BG475" s="1042"/>
      <c r="BH475" s="1042"/>
      <c r="BI475" s="1044"/>
    </row>
    <row r="476" spans="1:61" ht="19.899999999999999" customHeight="1">
      <c r="A476" s="1029" t="s">
        <v>185</v>
      </c>
      <c r="B476" s="499"/>
      <c r="C476" s="723" t="s">
        <v>6</v>
      </c>
      <c r="D476" s="501" t="s">
        <v>1603</v>
      </c>
      <c r="E476" s="502"/>
      <c r="F476" s="502"/>
      <c r="G476" s="503">
        <f>COUNTA(G454:G475)</f>
        <v>22</v>
      </c>
      <c r="H476" s="503">
        <f>COUNTA(H454:H475)</f>
        <v>22</v>
      </c>
      <c r="I476" s="499"/>
      <c r="J476" s="499"/>
      <c r="K476" s="503"/>
      <c r="L476" s="504">
        <f>COUNTA(L454:L475)</f>
        <v>8</v>
      </c>
      <c r="M476" s="504">
        <f>COUNTA(M454:M475)</f>
        <v>6</v>
      </c>
      <c r="N476" s="504">
        <f>COUNTA(N454:N475)</f>
        <v>5</v>
      </c>
      <c r="O476" s="504">
        <f>COUNTA(O454:O475)</f>
        <v>8</v>
      </c>
      <c r="P476" s="504">
        <f>COUNTA(P454:P475)</f>
        <v>22</v>
      </c>
      <c r="Q476" s="505"/>
      <c r="R476" s="505"/>
      <c r="S476" s="506"/>
      <c r="T476" s="507"/>
      <c r="U476" s="508">
        <f>SUM(U454:U475)</f>
        <v>2012.8670249999998</v>
      </c>
      <c r="V476" s="508">
        <f>SUM(V454:V475)</f>
        <v>57.591899999999995</v>
      </c>
      <c r="W476" s="509">
        <f>V476*10000/Y476</f>
        <v>3622.132075471698</v>
      </c>
      <c r="X476" s="510">
        <f>U476/V476</f>
        <v>34.950522990212164</v>
      </c>
      <c r="Y476" s="511">
        <f t="shared" ref="Y476:AE476" si="256">SUM(Y454:Y475)</f>
        <v>159</v>
      </c>
      <c r="Z476" s="511">
        <f t="shared" si="256"/>
        <v>22155</v>
      </c>
      <c r="AA476" s="500">
        <f t="shared" si="256"/>
        <v>63</v>
      </c>
      <c r="AB476" s="500">
        <f t="shared" si="256"/>
        <v>41</v>
      </c>
      <c r="AC476" s="500">
        <f t="shared" si="256"/>
        <v>43</v>
      </c>
      <c r="AD476" s="500">
        <f t="shared" si="256"/>
        <v>63</v>
      </c>
      <c r="AE476" s="500">
        <f t="shared" si="256"/>
        <v>159</v>
      </c>
      <c r="AF476" s="512"/>
      <c r="AG476" s="512">
        <f>SUM(AG454:AG475)</f>
        <v>1</v>
      </c>
      <c r="AH476" s="512"/>
      <c r="AI476" s="512">
        <f>SUM(AI454:AI475)</f>
        <v>350</v>
      </c>
      <c r="AJ476" s="512">
        <f>SUM(AJ454:AJ475)</f>
        <v>76</v>
      </c>
      <c r="AK476" s="513"/>
      <c r="AL476" s="512">
        <f>SUM(AL454:AL475)</f>
        <v>0</v>
      </c>
      <c r="AM476" s="512"/>
      <c r="AN476" s="512">
        <f>SUM(AN454:AN475)</f>
        <v>0</v>
      </c>
      <c r="AO476" s="512"/>
      <c r="AP476" s="512">
        <f>SUM(AP454:AP475)</f>
        <v>0</v>
      </c>
      <c r="AQ476" s="512"/>
      <c r="AR476" s="512">
        <f>SUM(AR454:AR475)</f>
        <v>1</v>
      </c>
      <c r="AS476" s="512"/>
      <c r="AT476" s="512">
        <f>SUM(AT454:AT475)</f>
        <v>0</v>
      </c>
      <c r="AU476" s="512"/>
      <c r="AV476" s="512">
        <f>SUM(AV454:AV475)</f>
        <v>2268</v>
      </c>
      <c r="AW476" s="512">
        <f>SUM(AW454:AW475)</f>
        <v>1587.6000000000001</v>
      </c>
      <c r="AX476" s="512">
        <f>SUM(AX454:AX475)</f>
        <v>945</v>
      </c>
      <c r="AY476" s="512">
        <f>SUM(AY454:AY475)</f>
        <v>567</v>
      </c>
      <c r="AZ476" s="816"/>
      <c r="BA476" s="817"/>
      <c r="BB476" s="817"/>
      <c r="BC476" s="818"/>
      <c r="BD476" s="818"/>
      <c r="BE476" s="818"/>
      <c r="BF476" s="819"/>
      <c r="BG476" s="819"/>
      <c r="BH476" s="819"/>
      <c r="BI476" s="820"/>
    </row>
    <row r="477" spans="1:61" ht="19.899999999999999" customHeight="1">
      <c r="A477" s="1026">
        <v>459</v>
      </c>
      <c r="B477" s="285" t="s">
        <v>3501</v>
      </c>
      <c r="C477" s="286" t="s">
        <v>2494</v>
      </c>
      <c r="D477" s="307" t="s">
        <v>1278</v>
      </c>
      <c r="E477" s="287" t="s">
        <v>578</v>
      </c>
      <c r="F477" s="357" t="s">
        <v>1650</v>
      </c>
      <c r="G477" s="289" t="s">
        <v>1082</v>
      </c>
      <c r="H477" s="340" t="s">
        <v>1651</v>
      </c>
      <c r="I477" s="290">
        <v>61014301</v>
      </c>
      <c r="J477" s="304" t="s">
        <v>94</v>
      </c>
      <c r="K477" s="340"/>
      <c r="L477" s="292" t="s">
        <v>95</v>
      </c>
      <c r="M477" s="293"/>
      <c r="N477" s="292" t="s">
        <v>95</v>
      </c>
      <c r="O477" s="292" t="s">
        <v>95</v>
      </c>
      <c r="P477" s="292" t="s">
        <v>95</v>
      </c>
      <c r="Q477" s="320"/>
      <c r="R477" s="295" t="s">
        <v>390</v>
      </c>
      <c r="S477" s="296">
        <v>41864</v>
      </c>
      <c r="T477" s="297">
        <f t="shared" ref="T477:T519" si="257">VLOOKUP(I477,单月票房,2,0)</f>
        <v>59</v>
      </c>
      <c r="U477" s="298">
        <f t="shared" ref="U477:U519" si="258">VLOOKUP(I477,单月票房,3,0)</f>
        <v>110.00906000000001</v>
      </c>
      <c r="V477" s="298">
        <f t="shared" ref="V477:V519" si="259">VLOOKUP(I477,单月票房,4,0)</f>
        <v>2.9996999999999998</v>
      </c>
      <c r="W477" s="299">
        <f t="shared" ref="W477:W519" si="260">(V477*10000)/Y477</f>
        <v>4285.2857142857138</v>
      </c>
      <c r="X477" s="300">
        <f t="shared" ref="X477:X519" si="261">VLOOKUP(I477,单月票房,5,0)</f>
        <v>37</v>
      </c>
      <c r="Y477" s="731">
        <v>7</v>
      </c>
      <c r="Z477" s="739">
        <v>1122</v>
      </c>
      <c r="AA477" s="1043">
        <v>7</v>
      </c>
      <c r="AB477" s="304">
        <v>0</v>
      </c>
      <c r="AC477" s="1043">
        <v>7</v>
      </c>
      <c r="AD477" s="1043">
        <v>7</v>
      </c>
      <c r="AE477" s="469">
        <v>7</v>
      </c>
      <c r="AF477" s="1036" t="s">
        <v>5989</v>
      </c>
      <c r="AG477" s="445"/>
      <c r="AH477" s="445"/>
      <c r="AI477" s="445"/>
      <c r="AJ477" s="1037">
        <v>7</v>
      </c>
      <c r="AK477" s="1036" t="s">
        <v>4703</v>
      </c>
      <c r="AL477" s="445"/>
      <c r="AM477" s="445" t="s">
        <v>4691</v>
      </c>
      <c r="AN477" s="445"/>
      <c r="AO477" s="445" t="s">
        <v>4691</v>
      </c>
      <c r="AP477" s="445"/>
      <c r="AQ477" s="445" t="s">
        <v>4691</v>
      </c>
      <c r="AR477" s="445" t="s">
        <v>4691</v>
      </c>
      <c r="AS477" s="445" t="s">
        <v>4691</v>
      </c>
      <c r="AT477" s="445"/>
      <c r="AU477" s="445" t="s">
        <v>4691</v>
      </c>
      <c r="AV477" s="307">
        <f t="shared" ref="AV477:AV519" si="262">AD477*6*0.5*12</f>
        <v>252</v>
      </c>
      <c r="AW477" s="309">
        <f t="shared" ref="AW477:AW519" si="263">AD477*6*0.35*12</f>
        <v>176.39999999999998</v>
      </c>
      <c r="AX477" s="309">
        <f t="shared" ref="AX477:AX519" si="264">AD477*6*0.25*10</f>
        <v>105</v>
      </c>
      <c r="AY477" s="309">
        <f t="shared" ref="AY477:AY519" si="265">AD477*6*0.15*10</f>
        <v>63</v>
      </c>
      <c r="AZ477" s="1042" t="s">
        <v>7970</v>
      </c>
      <c r="BA477" s="1042" t="s">
        <v>1652</v>
      </c>
      <c r="BB477" s="1042" t="s">
        <v>1653</v>
      </c>
      <c r="BC477" s="1042"/>
      <c r="BD477" s="1042"/>
      <c r="BE477" s="1042"/>
      <c r="BF477" s="1042"/>
      <c r="BG477" s="1042"/>
      <c r="BH477" s="1042" t="s">
        <v>1654</v>
      </c>
      <c r="BI477" s="1044" t="s">
        <v>1655</v>
      </c>
    </row>
    <row r="478" spans="1:61" s="652" customFormat="1" ht="19.899999999999999" customHeight="1">
      <c r="A478" s="1026">
        <v>460</v>
      </c>
      <c r="B478" s="285" t="s">
        <v>3502</v>
      </c>
      <c r="C478" s="286" t="s">
        <v>2494</v>
      </c>
      <c r="D478" s="307" t="s">
        <v>1278</v>
      </c>
      <c r="E478" s="287" t="s">
        <v>2937</v>
      </c>
      <c r="F478" s="357" t="s">
        <v>1656</v>
      </c>
      <c r="G478" s="289" t="s">
        <v>893</v>
      </c>
      <c r="H478" s="340" t="s">
        <v>893</v>
      </c>
      <c r="I478" s="290">
        <v>61015401</v>
      </c>
      <c r="J478" s="304" t="s">
        <v>94</v>
      </c>
      <c r="K478" s="340"/>
      <c r="L478" s="292" t="s">
        <v>95</v>
      </c>
      <c r="M478" s="292" t="s">
        <v>95</v>
      </c>
      <c r="N478" s="293"/>
      <c r="O478" s="292" t="s">
        <v>95</v>
      </c>
      <c r="P478" s="292" t="s">
        <v>95</v>
      </c>
      <c r="Q478" s="327"/>
      <c r="R478" s="295" t="s">
        <v>222</v>
      </c>
      <c r="S478" s="296">
        <v>42181</v>
      </c>
      <c r="T478" s="297">
        <f t="shared" si="257"/>
        <v>6</v>
      </c>
      <c r="U478" s="298">
        <f t="shared" si="258"/>
        <v>359.2953</v>
      </c>
      <c r="V478" s="298">
        <f t="shared" si="259"/>
        <v>9.0053999999999998</v>
      </c>
      <c r="W478" s="299">
        <f t="shared" si="260"/>
        <v>11256.75</v>
      </c>
      <c r="X478" s="300">
        <f t="shared" si="261"/>
        <v>40</v>
      </c>
      <c r="Y478" s="731">
        <v>8</v>
      </c>
      <c r="Z478" s="739">
        <v>1420</v>
      </c>
      <c r="AA478" s="1043">
        <v>8</v>
      </c>
      <c r="AB478" s="1043">
        <v>8</v>
      </c>
      <c r="AC478" s="304">
        <v>0</v>
      </c>
      <c r="AD478" s="1043">
        <v>8</v>
      </c>
      <c r="AE478" s="469">
        <v>8</v>
      </c>
      <c r="AF478" s="1036" t="s">
        <v>5971</v>
      </c>
      <c r="AG478" s="445" t="s">
        <v>4691</v>
      </c>
      <c r="AH478" s="445" t="s">
        <v>4691</v>
      </c>
      <c r="AI478" s="445" t="s">
        <v>4691</v>
      </c>
      <c r="AJ478" s="1037">
        <v>6</v>
      </c>
      <c r="AK478" s="1036" t="s">
        <v>4800</v>
      </c>
      <c r="AL478" s="445" t="s">
        <v>4691</v>
      </c>
      <c r="AM478" s="445" t="s">
        <v>4691</v>
      </c>
      <c r="AN478" s="445" t="s">
        <v>4691</v>
      </c>
      <c r="AO478" s="445" t="s">
        <v>4691</v>
      </c>
      <c r="AP478" s="445" t="s">
        <v>4691</v>
      </c>
      <c r="AQ478" s="445" t="s">
        <v>4691</v>
      </c>
      <c r="AR478" s="445" t="s">
        <v>4691</v>
      </c>
      <c r="AS478" s="445" t="s">
        <v>4691</v>
      </c>
      <c r="AT478" s="445" t="s">
        <v>4691</v>
      </c>
      <c r="AU478" s="445" t="s">
        <v>4691</v>
      </c>
      <c r="AV478" s="307">
        <f t="shared" si="262"/>
        <v>288</v>
      </c>
      <c r="AW478" s="309">
        <f t="shared" si="263"/>
        <v>201.59999999999997</v>
      </c>
      <c r="AX478" s="309">
        <f t="shared" si="264"/>
        <v>120</v>
      </c>
      <c r="AY478" s="309">
        <f t="shared" si="265"/>
        <v>72</v>
      </c>
      <c r="AZ478" s="1042" t="s">
        <v>7971</v>
      </c>
      <c r="BA478" s="1042"/>
      <c r="BB478" s="1042" t="s">
        <v>1657</v>
      </c>
      <c r="BC478" s="1042"/>
      <c r="BD478" s="1042"/>
      <c r="BE478" s="1042"/>
      <c r="BF478" s="1042"/>
      <c r="BG478" s="1042"/>
      <c r="BH478" s="1042"/>
      <c r="BI478" s="1044"/>
    </row>
    <row r="479" spans="1:61" ht="19.899999999999999" customHeight="1">
      <c r="A479" s="1026">
        <v>461</v>
      </c>
      <c r="B479" s="285" t="s">
        <v>3503</v>
      </c>
      <c r="C479" s="286" t="s">
        <v>2495</v>
      </c>
      <c r="D479" s="307" t="s">
        <v>1278</v>
      </c>
      <c r="E479" s="287" t="s">
        <v>2938</v>
      </c>
      <c r="F479" s="351" t="s">
        <v>2420</v>
      </c>
      <c r="G479" s="289" t="s">
        <v>2671</v>
      </c>
      <c r="H479" s="340" t="s">
        <v>2457</v>
      </c>
      <c r="I479" s="290">
        <v>61017501</v>
      </c>
      <c r="J479" s="291" t="s">
        <v>94</v>
      </c>
      <c r="K479" s="592"/>
      <c r="L479" s="292" t="s">
        <v>95</v>
      </c>
      <c r="M479" s="292" t="s">
        <v>95</v>
      </c>
      <c r="N479" s="293"/>
      <c r="O479" s="292" t="s">
        <v>95</v>
      </c>
      <c r="P479" s="292" t="s">
        <v>95</v>
      </c>
      <c r="Q479" s="327"/>
      <c r="R479" s="295" t="s">
        <v>199</v>
      </c>
      <c r="S479" s="296">
        <v>42538</v>
      </c>
      <c r="T479" s="297">
        <f t="shared" si="257"/>
        <v>21</v>
      </c>
      <c r="U479" s="298">
        <f t="shared" si="258"/>
        <v>231.58042999999998</v>
      </c>
      <c r="V479" s="298">
        <f t="shared" si="259"/>
        <v>5.7857000000000003</v>
      </c>
      <c r="W479" s="299">
        <f t="shared" si="260"/>
        <v>4132.6428571428569</v>
      </c>
      <c r="X479" s="300">
        <f t="shared" si="261"/>
        <v>40</v>
      </c>
      <c r="Y479" s="324">
        <v>14</v>
      </c>
      <c r="Z479" s="315">
        <v>1336</v>
      </c>
      <c r="AA479" s="1043">
        <v>12</v>
      </c>
      <c r="AB479" s="1043">
        <v>12</v>
      </c>
      <c r="AC479" s="304">
        <v>0</v>
      </c>
      <c r="AD479" s="1043">
        <v>12</v>
      </c>
      <c r="AE479" s="469">
        <v>12</v>
      </c>
      <c r="AF479" s="1036" t="s">
        <v>7972</v>
      </c>
      <c r="AG479" s="445" t="s">
        <v>4691</v>
      </c>
      <c r="AH479" s="445" t="s">
        <v>4691</v>
      </c>
      <c r="AI479" s="445" t="s">
        <v>4691</v>
      </c>
      <c r="AJ479" s="1037">
        <v>14</v>
      </c>
      <c r="AK479" s="1036" t="s">
        <v>4801</v>
      </c>
      <c r="AL479" s="445" t="s">
        <v>4691</v>
      </c>
      <c r="AM479" s="445" t="s">
        <v>4691</v>
      </c>
      <c r="AN479" s="445" t="s">
        <v>4691</v>
      </c>
      <c r="AO479" s="445" t="s">
        <v>4691</v>
      </c>
      <c r="AP479" s="445">
        <v>1</v>
      </c>
      <c r="AQ479" s="445">
        <v>10</v>
      </c>
      <c r="AR479" s="445">
        <v>1</v>
      </c>
      <c r="AS479" s="445">
        <v>6</v>
      </c>
      <c r="AT479" s="445" t="s">
        <v>4691</v>
      </c>
      <c r="AU479" s="445" t="s">
        <v>4691</v>
      </c>
      <c r="AV479" s="307">
        <f t="shared" si="262"/>
        <v>432</v>
      </c>
      <c r="AW479" s="309">
        <f t="shared" si="263"/>
        <v>302.39999999999998</v>
      </c>
      <c r="AX479" s="309">
        <f t="shared" si="264"/>
        <v>180</v>
      </c>
      <c r="AY479" s="309">
        <f t="shared" si="265"/>
        <v>107.99999999999999</v>
      </c>
      <c r="AZ479" s="1042" t="s">
        <v>7973</v>
      </c>
      <c r="BA479" s="1042" t="s">
        <v>2421</v>
      </c>
      <c r="BB479" s="1042" t="s">
        <v>2422</v>
      </c>
      <c r="BC479" s="1042" t="s">
        <v>2423</v>
      </c>
      <c r="BD479" s="1042" t="s">
        <v>2424</v>
      </c>
      <c r="BE479" s="1042" t="s">
        <v>2425</v>
      </c>
      <c r="BF479" s="1042" t="s">
        <v>2426</v>
      </c>
      <c r="BG479" s="1042" t="s">
        <v>2427</v>
      </c>
      <c r="BH479" s="1042" t="s">
        <v>2428</v>
      </c>
      <c r="BI479" s="1044" t="s">
        <v>2429</v>
      </c>
    </row>
    <row r="480" spans="1:61" ht="19.899999999999999" customHeight="1">
      <c r="A480" s="1026">
        <v>462</v>
      </c>
      <c r="B480" s="285" t="s">
        <v>3504</v>
      </c>
      <c r="C480" s="286" t="s">
        <v>2494</v>
      </c>
      <c r="D480" s="307" t="s">
        <v>1278</v>
      </c>
      <c r="E480" s="287" t="s">
        <v>2939</v>
      </c>
      <c r="F480" s="357" t="s">
        <v>1956</v>
      </c>
      <c r="G480" s="289" t="s">
        <v>663</v>
      </c>
      <c r="H480" s="340" t="s">
        <v>663</v>
      </c>
      <c r="I480" s="290">
        <v>61013201</v>
      </c>
      <c r="J480" s="291" t="s">
        <v>94</v>
      </c>
      <c r="K480" s="592"/>
      <c r="L480" s="292" t="s">
        <v>95</v>
      </c>
      <c r="M480" s="293"/>
      <c r="N480" s="292" t="s">
        <v>95</v>
      </c>
      <c r="O480" s="292" t="s">
        <v>95</v>
      </c>
      <c r="P480" s="292" t="s">
        <v>95</v>
      </c>
      <c r="Q480" s="327"/>
      <c r="R480" s="295" t="s">
        <v>450</v>
      </c>
      <c r="S480" s="296">
        <v>41473</v>
      </c>
      <c r="T480" s="297">
        <f t="shared" si="257"/>
        <v>25</v>
      </c>
      <c r="U480" s="298">
        <f t="shared" si="258"/>
        <v>221.8124</v>
      </c>
      <c r="V480" s="298">
        <f t="shared" si="259"/>
        <v>5.9027000000000003</v>
      </c>
      <c r="W480" s="299">
        <f t="shared" si="260"/>
        <v>7378.375</v>
      </c>
      <c r="X480" s="300">
        <f t="shared" si="261"/>
        <v>38</v>
      </c>
      <c r="Y480" s="324">
        <v>8</v>
      </c>
      <c r="Z480" s="315">
        <v>1405</v>
      </c>
      <c r="AA480" s="1043">
        <v>8</v>
      </c>
      <c r="AB480" s="304">
        <v>0</v>
      </c>
      <c r="AC480" s="1043">
        <v>8</v>
      </c>
      <c r="AD480" s="1043">
        <v>8</v>
      </c>
      <c r="AE480" s="469">
        <v>8</v>
      </c>
      <c r="AF480" s="1036" t="s">
        <v>5971</v>
      </c>
      <c r="AG480" s="445" t="s">
        <v>4691</v>
      </c>
      <c r="AH480" s="445" t="s">
        <v>4691</v>
      </c>
      <c r="AI480" s="445" t="s">
        <v>4691</v>
      </c>
      <c r="AJ480" s="1037">
        <v>6</v>
      </c>
      <c r="AK480" s="1036" t="s">
        <v>4802</v>
      </c>
      <c r="AL480" s="445" t="s">
        <v>4691</v>
      </c>
      <c r="AM480" s="445" t="s">
        <v>4691</v>
      </c>
      <c r="AN480" s="445" t="s">
        <v>4691</v>
      </c>
      <c r="AO480" s="445" t="s">
        <v>4691</v>
      </c>
      <c r="AP480" s="445" t="s">
        <v>4691</v>
      </c>
      <c r="AQ480" s="445" t="s">
        <v>4691</v>
      </c>
      <c r="AR480" s="445">
        <v>1</v>
      </c>
      <c r="AS480" s="445">
        <v>7</v>
      </c>
      <c r="AT480" s="445" t="s">
        <v>4691</v>
      </c>
      <c r="AU480" s="445" t="s">
        <v>4691</v>
      </c>
      <c r="AV480" s="307">
        <f t="shared" si="262"/>
        <v>288</v>
      </c>
      <c r="AW480" s="309">
        <f t="shared" si="263"/>
        <v>201.59999999999997</v>
      </c>
      <c r="AX480" s="309">
        <f t="shared" si="264"/>
        <v>120</v>
      </c>
      <c r="AY480" s="309">
        <f t="shared" si="265"/>
        <v>72</v>
      </c>
      <c r="AZ480" s="1042" t="s">
        <v>7974</v>
      </c>
      <c r="BA480" s="1042"/>
      <c r="BB480" s="1042"/>
      <c r="BC480" s="1042"/>
      <c r="BD480" s="1042"/>
      <c r="BE480" s="1042"/>
      <c r="BF480" s="1042"/>
      <c r="BG480" s="1042"/>
      <c r="BH480" s="1042"/>
      <c r="BI480" s="1044"/>
    </row>
    <row r="481" spans="1:61" s="652" customFormat="1" ht="19.899999999999999" customHeight="1">
      <c r="A481" s="1026">
        <v>463</v>
      </c>
      <c r="B481" s="285" t="s">
        <v>4033</v>
      </c>
      <c r="C481" s="677" t="s">
        <v>4031</v>
      </c>
      <c r="D481" s="677" t="s">
        <v>1278</v>
      </c>
      <c r="E481" s="677" t="s">
        <v>2938</v>
      </c>
      <c r="F481" s="677" t="s">
        <v>4032</v>
      </c>
      <c r="G481" s="289" t="s">
        <v>1191</v>
      </c>
      <c r="H481" s="367" t="s">
        <v>4226</v>
      </c>
      <c r="I481" s="290">
        <v>61012301</v>
      </c>
      <c r="J481" s="291" t="s">
        <v>94</v>
      </c>
      <c r="K481" s="592"/>
      <c r="L481" s="292" t="s">
        <v>95</v>
      </c>
      <c r="M481" s="292"/>
      <c r="N481" s="293"/>
      <c r="O481" s="292" t="s">
        <v>95</v>
      </c>
      <c r="P481" s="292" t="s">
        <v>95</v>
      </c>
      <c r="Q481" s="646"/>
      <c r="R481" s="295" t="s">
        <v>199</v>
      </c>
      <c r="S481" s="296">
        <v>40745</v>
      </c>
      <c r="T481" s="297">
        <f t="shared" si="257"/>
        <v>89</v>
      </c>
      <c r="U481" s="298">
        <f t="shared" si="258"/>
        <v>37.2348</v>
      </c>
      <c r="V481" s="298">
        <f t="shared" si="259"/>
        <v>0.99870000000000003</v>
      </c>
      <c r="W481" s="299">
        <f t="shared" si="260"/>
        <v>3329</v>
      </c>
      <c r="X481" s="300">
        <f t="shared" si="261"/>
        <v>37</v>
      </c>
      <c r="Y481" s="324">
        <v>3</v>
      </c>
      <c r="Z481" s="324">
        <v>600</v>
      </c>
      <c r="AA481" s="1043">
        <v>3</v>
      </c>
      <c r="AB481" s="304">
        <v>0</v>
      </c>
      <c r="AC481" s="304">
        <v>0</v>
      </c>
      <c r="AD481" s="1043">
        <v>3</v>
      </c>
      <c r="AE481" s="469">
        <v>3</v>
      </c>
      <c r="AF481" s="1036" t="s">
        <v>5991</v>
      </c>
      <c r="AG481" s="445" t="s">
        <v>4691</v>
      </c>
      <c r="AH481" s="445" t="s">
        <v>4691</v>
      </c>
      <c r="AI481" s="445" t="s">
        <v>4691</v>
      </c>
      <c r="AJ481" s="1037">
        <v>3</v>
      </c>
      <c r="AK481" s="1036" t="s">
        <v>4720</v>
      </c>
      <c r="AL481" s="445" t="s">
        <v>4691</v>
      </c>
      <c r="AM481" s="445" t="s">
        <v>4691</v>
      </c>
      <c r="AN481" s="445" t="s">
        <v>4691</v>
      </c>
      <c r="AO481" s="445" t="s">
        <v>4691</v>
      </c>
      <c r="AP481" s="445" t="s">
        <v>4691</v>
      </c>
      <c r="AQ481" s="445" t="s">
        <v>4691</v>
      </c>
      <c r="AR481" s="445" t="s">
        <v>4691</v>
      </c>
      <c r="AS481" s="445" t="s">
        <v>4691</v>
      </c>
      <c r="AT481" s="445" t="s">
        <v>4691</v>
      </c>
      <c r="AU481" s="445" t="s">
        <v>4691</v>
      </c>
      <c r="AV481" s="307">
        <f t="shared" si="262"/>
        <v>108</v>
      </c>
      <c r="AW481" s="309">
        <f t="shared" si="263"/>
        <v>75.599999999999994</v>
      </c>
      <c r="AX481" s="309">
        <f t="shared" si="264"/>
        <v>45</v>
      </c>
      <c r="AY481" s="309">
        <f t="shared" si="265"/>
        <v>26.999999999999996</v>
      </c>
      <c r="AZ481" s="1042" t="s">
        <v>7975</v>
      </c>
      <c r="BA481" s="1042"/>
      <c r="BB481" s="1042"/>
      <c r="BC481" s="1042"/>
      <c r="BD481" s="1042"/>
      <c r="BE481" s="1042"/>
      <c r="BF481" s="1042"/>
      <c r="BG481" s="1042"/>
      <c r="BH481" s="1042"/>
      <c r="BI481" s="1044"/>
    </row>
    <row r="482" spans="1:61" s="652" customFormat="1" ht="19.899999999999999" customHeight="1">
      <c r="A482" s="1026">
        <v>464</v>
      </c>
      <c r="B482" s="285" t="s">
        <v>4036</v>
      </c>
      <c r="C482" s="339" t="s">
        <v>4034</v>
      </c>
      <c r="D482" s="339" t="s">
        <v>4035</v>
      </c>
      <c r="E482" s="677" t="s">
        <v>2937</v>
      </c>
      <c r="F482" s="329" t="s">
        <v>1292</v>
      </c>
      <c r="G482" s="289" t="s">
        <v>1067</v>
      </c>
      <c r="H482" s="367" t="s">
        <v>4405</v>
      </c>
      <c r="I482" s="290">
        <v>61016201</v>
      </c>
      <c r="J482" s="487" t="s">
        <v>94</v>
      </c>
      <c r="K482" s="592"/>
      <c r="L482" s="292" t="s">
        <v>95</v>
      </c>
      <c r="M482" s="293"/>
      <c r="N482" s="292" t="s">
        <v>95</v>
      </c>
      <c r="O482" s="292" t="s">
        <v>95</v>
      </c>
      <c r="P482" s="687" t="s">
        <v>95</v>
      </c>
      <c r="Q482" s="1095" t="s">
        <v>8990</v>
      </c>
      <c r="R482" s="295" t="s">
        <v>222</v>
      </c>
      <c r="S482" s="296">
        <v>42274</v>
      </c>
      <c r="T482" s="297">
        <f t="shared" si="257"/>
        <v>56</v>
      </c>
      <c r="U482" s="298">
        <f t="shared" si="258"/>
        <v>119.622299</v>
      </c>
      <c r="V482" s="298">
        <f t="shared" si="259"/>
        <v>3.7179000000000002</v>
      </c>
      <c r="W482" s="299">
        <f t="shared" si="260"/>
        <v>4131</v>
      </c>
      <c r="X482" s="300">
        <f t="shared" si="261"/>
        <v>32</v>
      </c>
      <c r="Y482" s="324">
        <v>9</v>
      </c>
      <c r="Z482" s="324">
        <v>1156</v>
      </c>
      <c r="AA482" s="1043">
        <v>9</v>
      </c>
      <c r="AB482" s="304">
        <v>0</v>
      </c>
      <c r="AC482" s="1043">
        <v>9</v>
      </c>
      <c r="AD482" s="1043">
        <v>9</v>
      </c>
      <c r="AE482" s="469">
        <v>9</v>
      </c>
      <c r="AF482" s="1036" t="s">
        <v>5996</v>
      </c>
      <c r="AG482" s="445" t="s">
        <v>4691</v>
      </c>
      <c r="AH482" s="445" t="s">
        <v>4691</v>
      </c>
      <c r="AI482" s="445" t="s">
        <v>4691</v>
      </c>
      <c r="AJ482" s="1037">
        <v>9</v>
      </c>
      <c r="AK482" s="1036" t="s">
        <v>4710</v>
      </c>
      <c r="AL482" s="445" t="s">
        <v>4691</v>
      </c>
      <c r="AM482" s="445" t="s">
        <v>4691</v>
      </c>
      <c r="AN482" s="445" t="s">
        <v>4691</v>
      </c>
      <c r="AO482" s="445" t="s">
        <v>4691</v>
      </c>
      <c r="AP482" s="445" t="s">
        <v>4691</v>
      </c>
      <c r="AQ482" s="445" t="s">
        <v>4691</v>
      </c>
      <c r="AR482" s="445" t="s">
        <v>4691</v>
      </c>
      <c r="AS482" s="445" t="s">
        <v>4691</v>
      </c>
      <c r="AT482" s="445" t="s">
        <v>4691</v>
      </c>
      <c r="AU482" s="445" t="s">
        <v>4691</v>
      </c>
      <c r="AV482" s="307">
        <f t="shared" si="262"/>
        <v>324</v>
      </c>
      <c r="AW482" s="309">
        <f t="shared" si="263"/>
        <v>226.79999999999998</v>
      </c>
      <c r="AX482" s="309">
        <f t="shared" si="264"/>
        <v>135</v>
      </c>
      <c r="AY482" s="309">
        <f t="shared" si="265"/>
        <v>81</v>
      </c>
      <c r="AZ482" s="1042" t="s">
        <v>7976</v>
      </c>
      <c r="BA482" s="1042"/>
      <c r="BB482" s="1042"/>
      <c r="BC482" s="1042"/>
      <c r="BD482" s="1042"/>
      <c r="BE482" s="1042"/>
      <c r="BF482" s="1042"/>
      <c r="BG482" s="1042"/>
      <c r="BH482" s="1042"/>
      <c r="BI482" s="1044"/>
    </row>
    <row r="483" spans="1:61" s="741" customFormat="1" ht="19.899999999999999" customHeight="1">
      <c r="A483" s="1026">
        <v>465</v>
      </c>
      <c r="B483" s="285" t="s">
        <v>4039</v>
      </c>
      <c r="C483" s="339" t="s">
        <v>4037</v>
      </c>
      <c r="D483" s="339" t="s">
        <v>4038</v>
      </c>
      <c r="E483" s="677" t="s">
        <v>2937</v>
      </c>
      <c r="F483" s="329" t="s">
        <v>1292</v>
      </c>
      <c r="G483" s="289" t="s">
        <v>908</v>
      </c>
      <c r="H483" s="367" t="s">
        <v>4406</v>
      </c>
      <c r="I483" s="290">
        <v>61015701</v>
      </c>
      <c r="J483" s="291" t="s">
        <v>94</v>
      </c>
      <c r="K483" s="592"/>
      <c r="L483" s="292" t="s">
        <v>95</v>
      </c>
      <c r="M483" s="293"/>
      <c r="N483" s="292" t="s">
        <v>95</v>
      </c>
      <c r="O483" s="292" t="s">
        <v>95</v>
      </c>
      <c r="P483" s="687" t="s">
        <v>95</v>
      </c>
      <c r="Q483" s="740"/>
      <c r="R483" s="295" t="s">
        <v>199</v>
      </c>
      <c r="S483" s="296">
        <v>42223</v>
      </c>
      <c r="T483" s="297">
        <f t="shared" si="257"/>
        <v>43</v>
      </c>
      <c r="U483" s="298">
        <f t="shared" si="258"/>
        <v>144.6343</v>
      </c>
      <c r="V483" s="298">
        <f t="shared" si="259"/>
        <v>3.9396</v>
      </c>
      <c r="W483" s="299">
        <f t="shared" si="260"/>
        <v>6566</v>
      </c>
      <c r="X483" s="300">
        <f t="shared" si="261"/>
        <v>37</v>
      </c>
      <c r="Y483" s="324">
        <v>6</v>
      </c>
      <c r="Z483" s="324">
        <v>790</v>
      </c>
      <c r="AA483" s="1043">
        <v>6</v>
      </c>
      <c r="AB483" s="304">
        <v>0</v>
      </c>
      <c r="AC483" s="1043">
        <v>6</v>
      </c>
      <c r="AD483" s="1043">
        <v>6</v>
      </c>
      <c r="AE483" s="469">
        <v>6</v>
      </c>
      <c r="AF483" s="1036" t="s">
        <v>5994</v>
      </c>
      <c r="AG483" s="445" t="s">
        <v>4691</v>
      </c>
      <c r="AH483" s="445" t="s">
        <v>4691</v>
      </c>
      <c r="AI483" s="445" t="s">
        <v>4691</v>
      </c>
      <c r="AJ483" s="1037">
        <v>6</v>
      </c>
      <c r="AK483" s="1036" t="s">
        <v>4694</v>
      </c>
      <c r="AL483" s="445" t="s">
        <v>4691</v>
      </c>
      <c r="AM483" s="445" t="s">
        <v>4691</v>
      </c>
      <c r="AN483" s="445" t="s">
        <v>4691</v>
      </c>
      <c r="AO483" s="445" t="s">
        <v>4691</v>
      </c>
      <c r="AP483" s="445" t="s">
        <v>4691</v>
      </c>
      <c r="AQ483" s="445" t="s">
        <v>4691</v>
      </c>
      <c r="AR483" s="445" t="s">
        <v>4691</v>
      </c>
      <c r="AS483" s="445" t="s">
        <v>4691</v>
      </c>
      <c r="AT483" s="445" t="s">
        <v>4691</v>
      </c>
      <c r="AU483" s="445" t="s">
        <v>4691</v>
      </c>
      <c r="AV483" s="307">
        <f t="shared" si="262"/>
        <v>216</v>
      </c>
      <c r="AW483" s="309">
        <f t="shared" si="263"/>
        <v>151.19999999999999</v>
      </c>
      <c r="AX483" s="309">
        <f t="shared" si="264"/>
        <v>90</v>
      </c>
      <c r="AY483" s="309">
        <f t="shared" si="265"/>
        <v>53.999999999999993</v>
      </c>
      <c r="AZ483" s="1042" t="s">
        <v>7977</v>
      </c>
      <c r="BA483" s="1042"/>
      <c r="BB483" s="1042"/>
      <c r="BC483" s="1042"/>
      <c r="BD483" s="1042"/>
      <c r="BE483" s="1042"/>
      <c r="BF483" s="1042"/>
      <c r="BG483" s="1042"/>
      <c r="BH483" s="1042"/>
      <c r="BI483" s="1044"/>
    </row>
    <row r="484" spans="1:61" s="652" customFormat="1" ht="19.899999999999999" customHeight="1">
      <c r="A484" s="1026">
        <v>466</v>
      </c>
      <c r="B484" s="285" t="s">
        <v>4043</v>
      </c>
      <c r="C484" s="339" t="s">
        <v>4040</v>
      </c>
      <c r="D484" s="339" t="s">
        <v>4041</v>
      </c>
      <c r="E484" s="677" t="s">
        <v>4042</v>
      </c>
      <c r="F484" s="329" t="s">
        <v>1292</v>
      </c>
      <c r="G484" s="289" t="s">
        <v>2231</v>
      </c>
      <c r="H484" s="367" t="s">
        <v>2231</v>
      </c>
      <c r="I484" s="290">
        <v>61017301</v>
      </c>
      <c r="J484" s="291" t="s">
        <v>94</v>
      </c>
      <c r="K484" s="592"/>
      <c r="L484" s="292" t="s">
        <v>95</v>
      </c>
      <c r="M484" s="293"/>
      <c r="N484" s="292"/>
      <c r="O484" s="292" t="s">
        <v>95</v>
      </c>
      <c r="P484" s="687" t="s">
        <v>95</v>
      </c>
      <c r="Q484" s="1015" t="s">
        <v>6977</v>
      </c>
      <c r="R484" s="295" t="s">
        <v>6622</v>
      </c>
      <c r="S484" s="296">
        <v>42488</v>
      </c>
      <c r="T484" s="297">
        <f t="shared" si="257"/>
        <v>79</v>
      </c>
      <c r="U484" s="298">
        <f t="shared" si="258"/>
        <v>66.663799999999995</v>
      </c>
      <c r="V484" s="298">
        <f t="shared" si="259"/>
        <v>2.1858</v>
      </c>
      <c r="W484" s="299">
        <f t="shared" si="260"/>
        <v>4371.6000000000004</v>
      </c>
      <c r="X484" s="300">
        <f t="shared" si="261"/>
        <v>30</v>
      </c>
      <c r="Y484" s="324">
        <v>5</v>
      </c>
      <c r="Z484" s="324">
        <v>1170</v>
      </c>
      <c r="AA484" s="1043">
        <v>5</v>
      </c>
      <c r="AB484" s="304">
        <v>0</v>
      </c>
      <c r="AC484" s="304">
        <v>0</v>
      </c>
      <c r="AD484" s="1043">
        <v>5</v>
      </c>
      <c r="AE484" s="469">
        <v>5</v>
      </c>
      <c r="AF484" s="1036" t="s">
        <v>7570</v>
      </c>
      <c r="AG484" s="445" t="s">
        <v>4691</v>
      </c>
      <c r="AH484" s="445" t="s">
        <v>4691</v>
      </c>
      <c r="AI484" s="445" t="s">
        <v>4691</v>
      </c>
      <c r="AJ484" s="1037">
        <v>5</v>
      </c>
      <c r="AK484" s="1036" t="s">
        <v>4707</v>
      </c>
      <c r="AL484" s="445" t="s">
        <v>4691</v>
      </c>
      <c r="AM484" s="445" t="s">
        <v>4691</v>
      </c>
      <c r="AN484" s="445" t="s">
        <v>4691</v>
      </c>
      <c r="AO484" s="445" t="s">
        <v>4691</v>
      </c>
      <c r="AP484" s="445" t="s">
        <v>4691</v>
      </c>
      <c r="AQ484" s="445" t="s">
        <v>4691</v>
      </c>
      <c r="AR484" s="445" t="s">
        <v>4691</v>
      </c>
      <c r="AS484" s="445" t="s">
        <v>4691</v>
      </c>
      <c r="AT484" s="445" t="s">
        <v>4691</v>
      </c>
      <c r="AU484" s="445" t="s">
        <v>4691</v>
      </c>
      <c r="AV484" s="307">
        <f t="shared" si="262"/>
        <v>180</v>
      </c>
      <c r="AW484" s="309">
        <f t="shared" si="263"/>
        <v>126</v>
      </c>
      <c r="AX484" s="309">
        <f t="shared" si="264"/>
        <v>75</v>
      </c>
      <c r="AY484" s="309">
        <f t="shared" si="265"/>
        <v>45</v>
      </c>
      <c r="AZ484" s="1042" t="s">
        <v>7978</v>
      </c>
      <c r="BA484" s="1042"/>
      <c r="BB484" s="1042"/>
      <c r="BC484" s="1042"/>
      <c r="BD484" s="1042"/>
      <c r="BE484" s="1042"/>
      <c r="BF484" s="1042"/>
      <c r="BG484" s="1042"/>
      <c r="BH484" s="1042"/>
      <c r="BI484" s="1044"/>
    </row>
    <row r="485" spans="1:61" s="652" customFormat="1" ht="19.899999999999999" customHeight="1">
      <c r="A485" s="1026">
        <v>467</v>
      </c>
      <c r="B485" s="285" t="s">
        <v>4047</v>
      </c>
      <c r="C485" s="339" t="s">
        <v>4045</v>
      </c>
      <c r="D485" s="339" t="s">
        <v>4046</v>
      </c>
      <c r="E485" s="677" t="s">
        <v>578</v>
      </c>
      <c r="F485" s="329" t="s">
        <v>1292</v>
      </c>
      <c r="G485" s="289" t="s">
        <v>1130</v>
      </c>
      <c r="H485" s="367" t="s">
        <v>4227</v>
      </c>
      <c r="I485" s="290">
        <v>61012901</v>
      </c>
      <c r="J485" s="291" t="s">
        <v>94</v>
      </c>
      <c r="K485" s="592"/>
      <c r="L485" s="292" t="s">
        <v>95</v>
      </c>
      <c r="M485" s="293"/>
      <c r="N485" s="292"/>
      <c r="O485" s="292" t="s">
        <v>95</v>
      </c>
      <c r="P485" s="687" t="s">
        <v>95</v>
      </c>
      <c r="Q485" s="1015" t="s">
        <v>4044</v>
      </c>
      <c r="R485" s="295" t="s">
        <v>6622</v>
      </c>
      <c r="S485" s="296">
        <v>41177</v>
      </c>
      <c r="T485" s="297">
        <f t="shared" si="257"/>
        <v>45</v>
      </c>
      <c r="U485" s="298">
        <f t="shared" si="258"/>
        <v>137.79689999999999</v>
      </c>
      <c r="V485" s="298">
        <f t="shared" si="259"/>
        <v>3.9409999999999998</v>
      </c>
      <c r="W485" s="299">
        <f t="shared" si="260"/>
        <v>7882</v>
      </c>
      <c r="X485" s="300">
        <f t="shared" si="261"/>
        <v>35</v>
      </c>
      <c r="Y485" s="324">
        <v>5</v>
      </c>
      <c r="Z485" s="324">
        <v>765</v>
      </c>
      <c r="AA485" s="1043">
        <v>5</v>
      </c>
      <c r="AB485" s="304">
        <v>0</v>
      </c>
      <c r="AC485" s="304">
        <v>0</v>
      </c>
      <c r="AD485" s="1043">
        <v>5</v>
      </c>
      <c r="AE485" s="469">
        <v>5</v>
      </c>
      <c r="AF485" s="1036" t="s">
        <v>5993</v>
      </c>
      <c r="AG485" s="445" t="s">
        <v>4691</v>
      </c>
      <c r="AH485" s="445" t="s">
        <v>4691</v>
      </c>
      <c r="AI485" s="445" t="s">
        <v>4691</v>
      </c>
      <c r="AJ485" s="1037">
        <v>5</v>
      </c>
      <c r="AK485" s="1036" t="s">
        <v>4707</v>
      </c>
      <c r="AL485" s="445" t="s">
        <v>4691</v>
      </c>
      <c r="AM485" s="445" t="s">
        <v>4691</v>
      </c>
      <c r="AN485" s="445" t="s">
        <v>4691</v>
      </c>
      <c r="AO485" s="445" t="s">
        <v>4691</v>
      </c>
      <c r="AP485" s="445" t="s">
        <v>4691</v>
      </c>
      <c r="AQ485" s="445" t="s">
        <v>4691</v>
      </c>
      <c r="AR485" s="445" t="s">
        <v>4691</v>
      </c>
      <c r="AS485" s="445" t="s">
        <v>4691</v>
      </c>
      <c r="AT485" s="445" t="s">
        <v>4691</v>
      </c>
      <c r="AU485" s="445" t="s">
        <v>4691</v>
      </c>
      <c r="AV485" s="307">
        <f t="shared" si="262"/>
        <v>180</v>
      </c>
      <c r="AW485" s="309">
        <f t="shared" si="263"/>
        <v>126</v>
      </c>
      <c r="AX485" s="309">
        <f t="shared" si="264"/>
        <v>75</v>
      </c>
      <c r="AY485" s="309">
        <f t="shared" si="265"/>
        <v>45</v>
      </c>
      <c r="AZ485" s="1042" t="s">
        <v>7979</v>
      </c>
      <c r="BA485" s="1042"/>
      <c r="BB485" s="1042"/>
      <c r="BC485" s="1042"/>
      <c r="BD485" s="1042"/>
      <c r="BE485" s="1042"/>
      <c r="BF485" s="1042"/>
      <c r="BG485" s="1042"/>
      <c r="BH485" s="1042"/>
      <c r="BI485" s="1044"/>
    </row>
    <row r="486" spans="1:61" s="652" customFormat="1" ht="19.899999999999999" customHeight="1">
      <c r="A486" s="1026">
        <v>468</v>
      </c>
      <c r="B486" s="285" t="s">
        <v>4867</v>
      </c>
      <c r="C486" s="365" t="s">
        <v>2494</v>
      </c>
      <c r="D486" s="365" t="s">
        <v>1278</v>
      </c>
      <c r="E486" s="365" t="s">
        <v>4868</v>
      </c>
      <c r="F486" s="359" t="s">
        <v>4869</v>
      </c>
      <c r="G486" s="289" t="s">
        <v>4870</v>
      </c>
      <c r="H486" s="289" t="s">
        <v>4950</v>
      </c>
      <c r="I486" s="290">
        <v>61018201</v>
      </c>
      <c r="J486" s="291" t="s">
        <v>94</v>
      </c>
      <c r="K486" s="592"/>
      <c r="L486" s="292" t="s">
        <v>95</v>
      </c>
      <c r="M486" s="293"/>
      <c r="N486" s="292" t="s">
        <v>95</v>
      </c>
      <c r="O486" s="292" t="s">
        <v>95</v>
      </c>
      <c r="P486" s="687" t="s">
        <v>95</v>
      </c>
      <c r="Q486" s="646"/>
      <c r="R486" s="295" t="s">
        <v>199</v>
      </c>
      <c r="S486" s="296">
        <v>42747</v>
      </c>
      <c r="T486" s="297">
        <f t="shared" si="257"/>
        <v>76</v>
      </c>
      <c r="U486" s="298">
        <f t="shared" si="258"/>
        <v>75.959900000000005</v>
      </c>
      <c r="V486" s="298">
        <f t="shared" si="259"/>
        <v>2.0263</v>
      </c>
      <c r="W486" s="299">
        <f t="shared" si="260"/>
        <v>2251.4444444444443</v>
      </c>
      <c r="X486" s="300">
        <f t="shared" si="261"/>
        <v>37</v>
      </c>
      <c r="Y486" s="324">
        <v>9</v>
      </c>
      <c r="Z486" s="324">
        <v>451</v>
      </c>
      <c r="AA486" s="1043">
        <v>9</v>
      </c>
      <c r="AB486" s="304">
        <v>0</v>
      </c>
      <c r="AC486" s="1043">
        <v>9</v>
      </c>
      <c r="AD486" s="1043">
        <v>9</v>
      </c>
      <c r="AE486" s="469">
        <v>9</v>
      </c>
      <c r="AF486" s="1036" t="s">
        <v>5996</v>
      </c>
      <c r="AG486" s="445"/>
      <c r="AH486" s="445"/>
      <c r="AI486" s="445"/>
      <c r="AJ486" s="1037">
        <v>9</v>
      </c>
      <c r="AK486" s="1036" t="s">
        <v>4710</v>
      </c>
      <c r="AL486" s="445"/>
      <c r="AM486" s="445"/>
      <c r="AN486" s="445"/>
      <c r="AO486" s="445"/>
      <c r="AP486" s="445"/>
      <c r="AQ486" s="445"/>
      <c r="AR486" s="445"/>
      <c r="AS486" s="445"/>
      <c r="AT486" s="445"/>
      <c r="AU486" s="445"/>
      <c r="AV486" s="307">
        <f t="shared" si="262"/>
        <v>324</v>
      </c>
      <c r="AW486" s="309">
        <f t="shared" si="263"/>
        <v>226.79999999999998</v>
      </c>
      <c r="AX486" s="309">
        <f t="shared" si="264"/>
        <v>135</v>
      </c>
      <c r="AY486" s="309">
        <f t="shared" si="265"/>
        <v>81</v>
      </c>
      <c r="AZ486" s="1042" t="s">
        <v>7980</v>
      </c>
      <c r="BA486" s="1042"/>
      <c r="BB486" s="1042"/>
      <c r="BC486" s="1042"/>
      <c r="BD486" s="1042"/>
      <c r="BE486" s="1042"/>
      <c r="BF486" s="1042"/>
      <c r="BG486" s="1042"/>
      <c r="BH486" s="1042"/>
      <c r="BI486" s="1044"/>
    </row>
    <row r="487" spans="1:61" s="652" customFormat="1" ht="19.899999999999999" customHeight="1">
      <c r="A487" s="1026">
        <v>469</v>
      </c>
      <c r="B487" s="285" t="s">
        <v>4049</v>
      </c>
      <c r="C487" s="339" t="s">
        <v>4045</v>
      </c>
      <c r="D487" s="339" t="s">
        <v>4048</v>
      </c>
      <c r="E487" s="677" t="s">
        <v>1801</v>
      </c>
      <c r="F487" s="329" t="s">
        <v>1292</v>
      </c>
      <c r="G487" s="289" t="s">
        <v>1901</v>
      </c>
      <c r="H487" s="367" t="s">
        <v>4228</v>
      </c>
      <c r="I487" s="290">
        <v>61016601</v>
      </c>
      <c r="J487" s="291" t="s">
        <v>94</v>
      </c>
      <c r="K487" s="592"/>
      <c r="L487" s="292" t="s">
        <v>95</v>
      </c>
      <c r="M487" s="293"/>
      <c r="N487" s="424" t="s">
        <v>95</v>
      </c>
      <c r="O487" s="292" t="s">
        <v>95</v>
      </c>
      <c r="P487" s="687" t="s">
        <v>95</v>
      </c>
      <c r="Q487" s="1038" t="s">
        <v>7368</v>
      </c>
      <c r="R487" s="295" t="s">
        <v>222</v>
      </c>
      <c r="S487" s="296">
        <v>42345</v>
      </c>
      <c r="T487" s="297">
        <f t="shared" si="257"/>
        <v>2</v>
      </c>
      <c r="U487" s="298">
        <f t="shared" si="258"/>
        <v>402.45950899999997</v>
      </c>
      <c r="V487" s="298">
        <f t="shared" si="259"/>
        <v>8.8956999999999997</v>
      </c>
      <c r="W487" s="299">
        <f t="shared" si="260"/>
        <v>9884.1111111111113</v>
      </c>
      <c r="X487" s="300">
        <f t="shared" si="261"/>
        <v>45</v>
      </c>
      <c r="Y487" s="324">
        <v>9</v>
      </c>
      <c r="Z487" s="324">
        <v>1732</v>
      </c>
      <c r="AA487" s="1043">
        <v>9</v>
      </c>
      <c r="AB487" s="304">
        <v>0</v>
      </c>
      <c r="AC487" s="1043">
        <v>9</v>
      </c>
      <c r="AD487" s="1043">
        <v>9</v>
      </c>
      <c r="AE487" s="469">
        <v>9</v>
      </c>
      <c r="AF487" s="1036" t="s">
        <v>5996</v>
      </c>
      <c r="AG487" s="445" t="s">
        <v>4691</v>
      </c>
      <c r="AH487" s="445" t="s">
        <v>4691</v>
      </c>
      <c r="AI487" s="445" t="s">
        <v>4691</v>
      </c>
      <c r="AJ487" s="1037">
        <v>9</v>
      </c>
      <c r="AK487" s="1036" t="s">
        <v>4710</v>
      </c>
      <c r="AL487" s="445" t="s">
        <v>4691</v>
      </c>
      <c r="AM487" s="445" t="s">
        <v>4691</v>
      </c>
      <c r="AN487" s="445" t="s">
        <v>4691</v>
      </c>
      <c r="AO487" s="445" t="s">
        <v>4691</v>
      </c>
      <c r="AP487" s="445" t="s">
        <v>4691</v>
      </c>
      <c r="AQ487" s="445" t="s">
        <v>4691</v>
      </c>
      <c r="AR487" s="445" t="s">
        <v>4691</v>
      </c>
      <c r="AS487" s="445" t="s">
        <v>4691</v>
      </c>
      <c r="AT487" s="445" t="s">
        <v>4691</v>
      </c>
      <c r="AU487" s="445" t="s">
        <v>4691</v>
      </c>
      <c r="AV487" s="307">
        <f t="shared" si="262"/>
        <v>324</v>
      </c>
      <c r="AW487" s="309">
        <f t="shared" si="263"/>
        <v>226.79999999999998</v>
      </c>
      <c r="AX487" s="309">
        <f t="shared" si="264"/>
        <v>135</v>
      </c>
      <c r="AY487" s="309">
        <f t="shared" si="265"/>
        <v>81</v>
      </c>
      <c r="AZ487" s="1042" t="s">
        <v>7981</v>
      </c>
      <c r="BA487" s="1042"/>
      <c r="BB487" s="1042"/>
      <c r="BC487" s="1042"/>
      <c r="BD487" s="1042"/>
      <c r="BE487" s="1042"/>
      <c r="BF487" s="1042"/>
      <c r="BG487" s="1042"/>
      <c r="BH487" s="1042"/>
      <c r="BI487" s="1044"/>
    </row>
    <row r="488" spans="1:61" s="652" customFormat="1" ht="19.899999999999999" customHeight="1">
      <c r="A488" s="1026">
        <v>470</v>
      </c>
      <c r="B488" s="285" t="s">
        <v>4050</v>
      </c>
      <c r="C488" s="339" t="s">
        <v>4045</v>
      </c>
      <c r="D488" s="339" t="s">
        <v>4048</v>
      </c>
      <c r="E488" s="677" t="s">
        <v>2938</v>
      </c>
      <c r="F488" s="677" t="s">
        <v>4032</v>
      </c>
      <c r="G488" s="289" t="s">
        <v>825</v>
      </c>
      <c r="H488" s="367" t="s">
        <v>4229</v>
      </c>
      <c r="I488" s="290">
        <v>61011801</v>
      </c>
      <c r="J488" s="291" t="s">
        <v>94</v>
      </c>
      <c r="K488" s="592"/>
      <c r="L488" s="292" t="s">
        <v>95</v>
      </c>
      <c r="M488" s="293"/>
      <c r="N488" s="292" t="s">
        <v>95</v>
      </c>
      <c r="O488" s="292" t="s">
        <v>95</v>
      </c>
      <c r="P488" s="687" t="s">
        <v>95</v>
      </c>
      <c r="Q488" s="1038" t="s">
        <v>7368</v>
      </c>
      <c r="R488" s="295" t="s">
        <v>766</v>
      </c>
      <c r="S488" s="296">
        <v>40355</v>
      </c>
      <c r="T488" s="297">
        <f t="shared" si="257"/>
        <v>11</v>
      </c>
      <c r="U488" s="298">
        <f t="shared" si="258"/>
        <v>285.20179000000002</v>
      </c>
      <c r="V488" s="298">
        <f t="shared" si="259"/>
        <v>7.0312999999999999</v>
      </c>
      <c r="W488" s="299">
        <f t="shared" si="260"/>
        <v>8789.125</v>
      </c>
      <c r="X488" s="300">
        <f t="shared" si="261"/>
        <v>41</v>
      </c>
      <c r="Y488" s="324">
        <v>8</v>
      </c>
      <c r="Z488" s="324">
        <v>1375</v>
      </c>
      <c r="AA488" s="1043">
        <v>8</v>
      </c>
      <c r="AB488" s="304">
        <v>0</v>
      </c>
      <c r="AC488" s="1043">
        <v>8</v>
      </c>
      <c r="AD488" s="1043">
        <v>8</v>
      </c>
      <c r="AE488" s="469">
        <v>8</v>
      </c>
      <c r="AF488" s="1036" t="s">
        <v>5971</v>
      </c>
      <c r="AG488" s="445" t="s">
        <v>4691</v>
      </c>
      <c r="AH488" s="445" t="s">
        <v>4691</v>
      </c>
      <c r="AI488" s="445" t="s">
        <v>4691</v>
      </c>
      <c r="AJ488" s="1037">
        <v>8</v>
      </c>
      <c r="AK488" s="1036" t="s">
        <v>4705</v>
      </c>
      <c r="AL488" s="445" t="s">
        <v>4691</v>
      </c>
      <c r="AM488" s="445" t="s">
        <v>4691</v>
      </c>
      <c r="AN488" s="445" t="s">
        <v>4691</v>
      </c>
      <c r="AO488" s="445" t="s">
        <v>4691</v>
      </c>
      <c r="AP488" s="445" t="s">
        <v>4691</v>
      </c>
      <c r="AQ488" s="445" t="s">
        <v>4691</v>
      </c>
      <c r="AR488" s="445" t="s">
        <v>4691</v>
      </c>
      <c r="AS488" s="445" t="s">
        <v>4691</v>
      </c>
      <c r="AT488" s="445" t="s">
        <v>4691</v>
      </c>
      <c r="AU488" s="445" t="s">
        <v>4691</v>
      </c>
      <c r="AV488" s="307">
        <f t="shared" si="262"/>
        <v>288</v>
      </c>
      <c r="AW488" s="309">
        <f t="shared" si="263"/>
        <v>201.59999999999997</v>
      </c>
      <c r="AX488" s="309">
        <f t="shared" si="264"/>
        <v>120</v>
      </c>
      <c r="AY488" s="309">
        <f t="shared" si="265"/>
        <v>72</v>
      </c>
      <c r="AZ488" s="1042" t="s">
        <v>7982</v>
      </c>
      <c r="BA488" s="1042"/>
      <c r="BB488" s="1042"/>
      <c r="BC488" s="1042"/>
      <c r="BD488" s="1042"/>
      <c r="BE488" s="1042"/>
      <c r="BF488" s="1042"/>
      <c r="BG488" s="1042"/>
      <c r="BH488" s="1042"/>
      <c r="BI488" s="1044"/>
    </row>
    <row r="489" spans="1:61" s="354" customFormat="1" ht="19.899999999999999" customHeight="1">
      <c r="A489" s="1026">
        <v>471</v>
      </c>
      <c r="B489" s="285" t="s">
        <v>4051</v>
      </c>
      <c r="C489" s="339" t="s">
        <v>4045</v>
      </c>
      <c r="D489" s="339" t="s">
        <v>4046</v>
      </c>
      <c r="E489" s="677" t="s">
        <v>2938</v>
      </c>
      <c r="F489" s="677" t="s">
        <v>4032</v>
      </c>
      <c r="G489" s="289" t="s">
        <v>836</v>
      </c>
      <c r="H489" s="367" t="s">
        <v>4230</v>
      </c>
      <c r="I489" s="290">
        <v>61014901</v>
      </c>
      <c r="J489" s="291" t="s">
        <v>94</v>
      </c>
      <c r="K489" s="592"/>
      <c r="L489" s="292" t="s">
        <v>95</v>
      </c>
      <c r="M489" s="293"/>
      <c r="N489" s="292" t="s">
        <v>95</v>
      </c>
      <c r="O489" s="292" t="s">
        <v>95</v>
      </c>
      <c r="P489" s="292" t="s">
        <v>95</v>
      </c>
      <c r="Q489" s="1038" t="s">
        <v>7368</v>
      </c>
      <c r="R489" s="295" t="s">
        <v>222</v>
      </c>
      <c r="S489" s="296">
        <v>42063</v>
      </c>
      <c r="T489" s="297">
        <f t="shared" si="257"/>
        <v>14</v>
      </c>
      <c r="U489" s="298">
        <f t="shared" si="258"/>
        <v>279.19580000000002</v>
      </c>
      <c r="V489" s="298">
        <f t="shared" si="259"/>
        <v>6.9462999999999999</v>
      </c>
      <c r="W489" s="299">
        <f t="shared" si="260"/>
        <v>6946.3</v>
      </c>
      <c r="X489" s="300">
        <f t="shared" si="261"/>
        <v>40</v>
      </c>
      <c r="Y489" s="324">
        <v>10</v>
      </c>
      <c r="Z489" s="324">
        <v>1369</v>
      </c>
      <c r="AA489" s="1043">
        <v>10</v>
      </c>
      <c r="AB489" s="304">
        <v>0</v>
      </c>
      <c r="AC489" s="1043">
        <v>10</v>
      </c>
      <c r="AD489" s="1043">
        <v>10</v>
      </c>
      <c r="AE489" s="469">
        <v>10</v>
      </c>
      <c r="AF489" s="1036" t="s">
        <v>6107</v>
      </c>
      <c r="AG489" s="445" t="s">
        <v>4691</v>
      </c>
      <c r="AH489" s="445" t="s">
        <v>4691</v>
      </c>
      <c r="AI489" s="445" t="s">
        <v>4691</v>
      </c>
      <c r="AJ489" s="1037">
        <v>10</v>
      </c>
      <c r="AK489" s="1036" t="s">
        <v>4695</v>
      </c>
      <c r="AL489" s="445" t="s">
        <v>4691</v>
      </c>
      <c r="AM489" s="445" t="s">
        <v>4691</v>
      </c>
      <c r="AN489" s="445" t="s">
        <v>4691</v>
      </c>
      <c r="AO489" s="445" t="s">
        <v>4691</v>
      </c>
      <c r="AP489" s="445" t="s">
        <v>4691</v>
      </c>
      <c r="AQ489" s="445" t="s">
        <v>4691</v>
      </c>
      <c r="AR489" s="445" t="s">
        <v>4691</v>
      </c>
      <c r="AS489" s="445" t="s">
        <v>4691</v>
      </c>
      <c r="AT489" s="445" t="s">
        <v>4691</v>
      </c>
      <c r="AU489" s="445" t="s">
        <v>4691</v>
      </c>
      <c r="AV489" s="307">
        <f t="shared" si="262"/>
        <v>360</v>
      </c>
      <c r="AW489" s="309">
        <f t="shared" si="263"/>
        <v>252</v>
      </c>
      <c r="AX489" s="309">
        <f t="shared" si="264"/>
        <v>150</v>
      </c>
      <c r="AY489" s="309">
        <f t="shared" si="265"/>
        <v>90</v>
      </c>
      <c r="AZ489" s="1042" t="s">
        <v>7983</v>
      </c>
      <c r="BA489" s="1042"/>
      <c r="BB489" s="1042"/>
      <c r="BC489" s="1042"/>
      <c r="BD489" s="1042"/>
      <c r="BE489" s="1042"/>
      <c r="BF489" s="1042"/>
      <c r="BG489" s="1042"/>
      <c r="BH489" s="1042"/>
      <c r="BI489" s="1044"/>
    </row>
    <row r="490" spans="1:61" s="652" customFormat="1" ht="19.899999999999999" customHeight="1">
      <c r="A490" s="1026">
        <v>472</v>
      </c>
      <c r="B490" s="285" t="s">
        <v>4052</v>
      </c>
      <c r="C490" s="339" t="s">
        <v>4040</v>
      </c>
      <c r="D490" s="339" t="s">
        <v>4046</v>
      </c>
      <c r="E490" s="677" t="s">
        <v>2939</v>
      </c>
      <c r="F490" s="329" t="s">
        <v>1292</v>
      </c>
      <c r="G490" s="289" t="s">
        <v>909</v>
      </c>
      <c r="H490" s="367" t="s">
        <v>4231</v>
      </c>
      <c r="I490" s="290">
        <v>61014701</v>
      </c>
      <c r="J490" s="291" t="s">
        <v>94</v>
      </c>
      <c r="K490" s="592"/>
      <c r="L490" s="292" t="s">
        <v>95</v>
      </c>
      <c r="M490" s="292" t="s">
        <v>95</v>
      </c>
      <c r="N490" s="293"/>
      <c r="O490" s="292" t="s">
        <v>95</v>
      </c>
      <c r="P490" s="687" t="s">
        <v>95</v>
      </c>
      <c r="Q490" s="1038" t="s">
        <v>7368</v>
      </c>
      <c r="R490" s="295" t="s">
        <v>222</v>
      </c>
      <c r="S490" s="296">
        <v>42022</v>
      </c>
      <c r="T490" s="297">
        <f t="shared" si="257"/>
        <v>16</v>
      </c>
      <c r="U490" s="298">
        <f t="shared" si="258"/>
        <v>257.80242999999996</v>
      </c>
      <c r="V490" s="298">
        <f t="shared" si="259"/>
        <v>5.5936000000000003</v>
      </c>
      <c r="W490" s="299">
        <f t="shared" si="260"/>
        <v>6992</v>
      </c>
      <c r="X490" s="300">
        <f t="shared" si="261"/>
        <v>46</v>
      </c>
      <c r="Y490" s="324">
        <v>8</v>
      </c>
      <c r="Z490" s="324">
        <v>1455</v>
      </c>
      <c r="AA490" s="1043">
        <v>8</v>
      </c>
      <c r="AB490" s="1043">
        <v>8</v>
      </c>
      <c r="AC490" s="304">
        <v>0</v>
      </c>
      <c r="AD490" s="1043">
        <v>8</v>
      </c>
      <c r="AE490" s="469">
        <v>8</v>
      </c>
      <c r="AF490" s="1036" t="s">
        <v>5971</v>
      </c>
      <c r="AG490" s="445" t="s">
        <v>4691</v>
      </c>
      <c r="AH490" s="445" t="s">
        <v>4691</v>
      </c>
      <c r="AI490" s="445" t="s">
        <v>4691</v>
      </c>
      <c r="AJ490" s="1037">
        <v>8</v>
      </c>
      <c r="AK490" s="1036" t="s">
        <v>4705</v>
      </c>
      <c r="AL490" s="445" t="s">
        <v>4691</v>
      </c>
      <c r="AM490" s="445" t="s">
        <v>4691</v>
      </c>
      <c r="AN490" s="445" t="s">
        <v>4691</v>
      </c>
      <c r="AO490" s="445" t="s">
        <v>4691</v>
      </c>
      <c r="AP490" s="445" t="s">
        <v>4691</v>
      </c>
      <c r="AQ490" s="445" t="s">
        <v>4691</v>
      </c>
      <c r="AR490" s="445" t="s">
        <v>4691</v>
      </c>
      <c r="AS490" s="445" t="s">
        <v>4691</v>
      </c>
      <c r="AT490" s="445" t="s">
        <v>4691</v>
      </c>
      <c r="AU490" s="445" t="s">
        <v>4691</v>
      </c>
      <c r="AV490" s="307">
        <f t="shared" si="262"/>
        <v>288</v>
      </c>
      <c r="AW490" s="309">
        <f t="shared" si="263"/>
        <v>201.59999999999997</v>
      </c>
      <c r="AX490" s="309">
        <f t="shared" si="264"/>
        <v>120</v>
      </c>
      <c r="AY490" s="309">
        <f t="shared" si="265"/>
        <v>72</v>
      </c>
      <c r="AZ490" s="1042" t="s">
        <v>7984</v>
      </c>
      <c r="BA490" s="1042"/>
      <c r="BB490" s="1042"/>
      <c r="BC490" s="1042"/>
      <c r="BD490" s="1042"/>
      <c r="BE490" s="1042"/>
      <c r="BF490" s="1042"/>
      <c r="BG490" s="1042"/>
      <c r="BH490" s="1042"/>
      <c r="BI490" s="1044"/>
    </row>
    <row r="491" spans="1:61" s="652" customFormat="1" ht="19.899999999999999" customHeight="1">
      <c r="A491" s="1026">
        <v>473</v>
      </c>
      <c r="B491" s="285" t="s">
        <v>4053</v>
      </c>
      <c r="C491" s="339" t="s">
        <v>4045</v>
      </c>
      <c r="D491" s="339" t="s">
        <v>4046</v>
      </c>
      <c r="E491" s="677" t="s">
        <v>2937</v>
      </c>
      <c r="F491" s="329" t="s">
        <v>1292</v>
      </c>
      <c r="G491" s="289" t="s">
        <v>972</v>
      </c>
      <c r="H491" s="367" t="s">
        <v>4232</v>
      </c>
      <c r="I491" s="290">
        <v>61011001</v>
      </c>
      <c r="J491" s="291" t="s">
        <v>94</v>
      </c>
      <c r="K491" s="592"/>
      <c r="L491" s="292" t="s">
        <v>95</v>
      </c>
      <c r="M491" s="292" t="s">
        <v>95</v>
      </c>
      <c r="N491" s="293"/>
      <c r="O491" s="292" t="s">
        <v>95</v>
      </c>
      <c r="P491" s="687" t="s">
        <v>95</v>
      </c>
      <c r="Q491" s="1038" t="s">
        <v>7368</v>
      </c>
      <c r="R491" s="295" t="s">
        <v>766</v>
      </c>
      <c r="S491" s="296">
        <v>38626</v>
      </c>
      <c r="T491" s="297">
        <f t="shared" si="257"/>
        <v>70</v>
      </c>
      <c r="U491" s="298">
        <f t="shared" si="258"/>
        <v>87.366600000000005</v>
      </c>
      <c r="V491" s="298">
        <f t="shared" si="259"/>
        <v>2.1472000000000002</v>
      </c>
      <c r="W491" s="299">
        <f t="shared" si="260"/>
        <v>5368.0000000000009</v>
      </c>
      <c r="X491" s="300">
        <f t="shared" si="261"/>
        <v>41</v>
      </c>
      <c r="Y491" s="324">
        <v>4</v>
      </c>
      <c r="Z491" s="324">
        <v>432</v>
      </c>
      <c r="AA491" s="1043">
        <v>4</v>
      </c>
      <c r="AB491" s="1043">
        <v>4</v>
      </c>
      <c r="AC491" s="304">
        <v>0</v>
      </c>
      <c r="AD491" s="1043">
        <v>4</v>
      </c>
      <c r="AE491" s="469">
        <v>4</v>
      </c>
      <c r="AF491" s="1036" t="s">
        <v>5992</v>
      </c>
      <c r="AG491" s="445" t="s">
        <v>4691</v>
      </c>
      <c r="AH491" s="445" t="s">
        <v>4691</v>
      </c>
      <c r="AI491" s="445" t="s">
        <v>4691</v>
      </c>
      <c r="AJ491" s="1037">
        <v>4</v>
      </c>
      <c r="AK491" s="1036" t="s">
        <v>4706</v>
      </c>
      <c r="AL491" s="445" t="s">
        <v>4691</v>
      </c>
      <c r="AM491" s="445" t="s">
        <v>4691</v>
      </c>
      <c r="AN491" s="445" t="s">
        <v>4691</v>
      </c>
      <c r="AO491" s="445" t="s">
        <v>4691</v>
      </c>
      <c r="AP491" s="445" t="s">
        <v>4691</v>
      </c>
      <c r="AQ491" s="445" t="s">
        <v>4691</v>
      </c>
      <c r="AR491" s="445" t="s">
        <v>4691</v>
      </c>
      <c r="AS491" s="445" t="s">
        <v>4691</v>
      </c>
      <c r="AT491" s="445" t="s">
        <v>4691</v>
      </c>
      <c r="AU491" s="445" t="s">
        <v>4691</v>
      </c>
      <c r="AV491" s="307">
        <f t="shared" si="262"/>
        <v>144</v>
      </c>
      <c r="AW491" s="309">
        <f t="shared" si="263"/>
        <v>100.79999999999998</v>
      </c>
      <c r="AX491" s="309">
        <f t="shared" si="264"/>
        <v>60</v>
      </c>
      <c r="AY491" s="309">
        <f t="shared" si="265"/>
        <v>36</v>
      </c>
      <c r="AZ491" s="1042" t="s">
        <v>7985</v>
      </c>
      <c r="BA491" s="1042"/>
      <c r="BB491" s="1042"/>
      <c r="BC491" s="1042"/>
      <c r="BD491" s="1042"/>
      <c r="BE491" s="1042"/>
      <c r="BF491" s="1042"/>
      <c r="BG491" s="1042"/>
      <c r="BH491" s="1042"/>
      <c r="BI491" s="1044"/>
    </row>
    <row r="492" spans="1:61" s="652" customFormat="1" ht="19.899999999999999" customHeight="1">
      <c r="A492" s="1026">
        <v>474</v>
      </c>
      <c r="B492" s="285" t="s">
        <v>4055</v>
      </c>
      <c r="C492" s="339" t="s">
        <v>4045</v>
      </c>
      <c r="D492" s="339" t="s">
        <v>4054</v>
      </c>
      <c r="E492" s="677" t="s">
        <v>2938</v>
      </c>
      <c r="F492" s="677" t="s">
        <v>4032</v>
      </c>
      <c r="G492" s="289" t="s">
        <v>2222</v>
      </c>
      <c r="H492" s="367" t="s">
        <v>4233</v>
      </c>
      <c r="I492" s="290">
        <v>61017401</v>
      </c>
      <c r="J492" s="291" t="s">
        <v>94</v>
      </c>
      <c r="K492" s="592"/>
      <c r="L492" s="292" t="s">
        <v>95</v>
      </c>
      <c r="M492" s="293"/>
      <c r="N492" s="424" t="s">
        <v>95</v>
      </c>
      <c r="O492" s="292" t="s">
        <v>95</v>
      </c>
      <c r="P492" s="687" t="s">
        <v>95</v>
      </c>
      <c r="Q492" s="1038" t="s">
        <v>7368</v>
      </c>
      <c r="R492" s="295" t="s">
        <v>222</v>
      </c>
      <c r="S492" s="296">
        <v>42488</v>
      </c>
      <c r="T492" s="297">
        <f t="shared" si="257"/>
        <v>1</v>
      </c>
      <c r="U492" s="298">
        <f t="shared" si="258"/>
        <v>410.72660999999999</v>
      </c>
      <c r="V492" s="298">
        <f t="shared" si="259"/>
        <v>9.3595000000000006</v>
      </c>
      <c r="W492" s="299">
        <f t="shared" si="260"/>
        <v>10399.444444444445</v>
      </c>
      <c r="X492" s="300">
        <f t="shared" si="261"/>
        <v>44</v>
      </c>
      <c r="Y492" s="324">
        <v>9</v>
      </c>
      <c r="Z492" s="324">
        <v>1794</v>
      </c>
      <c r="AA492" s="1043">
        <v>9</v>
      </c>
      <c r="AB492" s="304">
        <v>0</v>
      </c>
      <c r="AC492" s="1043">
        <v>9</v>
      </c>
      <c r="AD492" s="1043">
        <v>9</v>
      </c>
      <c r="AE492" s="469">
        <v>9</v>
      </c>
      <c r="AF492" s="1036" t="s">
        <v>5996</v>
      </c>
      <c r="AG492" s="445" t="s">
        <v>4691</v>
      </c>
      <c r="AH492" s="445" t="s">
        <v>4691</v>
      </c>
      <c r="AI492" s="445" t="s">
        <v>4691</v>
      </c>
      <c r="AJ492" s="1037">
        <v>9</v>
      </c>
      <c r="AK492" s="1036" t="s">
        <v>4710</v>
      </c>
      <c r="AL492" s="445" t="s">
        <v>4691</v>
      </c>
      <c r="AM492" s="445" t="s">
        <v>4691</v>
      </c>
      <c r="AN492" s="445" t="s">
        <v>4691</v>
      </c>
      <c r="AO492" s="445" t="s">
        <v>4691</v>
      </c>
      <c r="AP492" s="445" t="s">
        <v>4691</v>
      </c>
      <c r="AQ492" s="445" t="s">
        <v>4691</v>
      </c>
      <c r="AR492" s="445" t="s">
        <v>4691</v>
      </c>
      <c r="AS492" s="445" t="s">
        <v>4691</v>
      </c>
      <c r="AT492" s="445" t="s">
        <v>4691</v>
      </c>
      <c r="AU492" s="445" t="s">
        <v>4691</v>
      </c>
      <c r="AV492" s="307">
        <f t="shared" si="262"/>
        <v>324</v>
      </c>
      <c r="AW492" s="309">
        <f t="shared" si="263"/>
        <v>226.79999999999998</v>
      </c>
      <c r="AX492" s="309">
        <f t="shared" si="264"/>
        <v>135</v>
      </c>
      <c r="AY492" s="309">
        <f t="shared" si="265"/>
        <v>81</v>
      </c>
      <c r="AZ492" s="1042" t="s">
        <v>7986</v>
      </c>
      <c r="BA492" s="1042"/>
      <c r="BB492" s="1042"/>
      <c r="BC492" s="1042"/>
      <c r="BD492" s="1042"/>
      <c r="BE492" s="1042"/>
      <c r="BF492" s="1042"/>
      <c r="BG492" s="1042"/>
      <c r="BH492" s="1042"/>
      <c r="BI492" s="1044"/>
    </row>
    <row r="493" spans="1:61" s="394" customFormat="1" ht="19.5" customHeight="1">
      <c r="A493" s="1026">
        <v>475</v>
      </c>
      <c r="B493" s="375" t="s">
        <v>5582</v>
      </c>
      <c r="C493" s="376" t="s">
        <v>4304</v>
      </c>
      <c r="D493" s="376" t="s">
        <v>5583</v>
      </c>
      <c r="E493" s="377" t="s">
        <v>2938</v>
      </c>
      <c r="F493" s="395" t="s">
        <v>5584</v>
      </c>
      <c r="G493" s="378" t="s">
        <v>5585</v>
      </c>
      <c r="H493" s="379" t="s">
        <v>5611</v>
      </c>
      <c r="I493" s="380">
        <v>61018901</v>
      </c>
      <c r="J493" s="291" t="s">
        <v>94</v>
      </c>
      <c r="K493" s="381"/>
      <c r="L493" s="382" t="s">
        <v>95</v>
      </c>
      <c r="M493" s="424" t="s">
        <v>95</v>
      </c>
      <c r="N493" s="382"/>
      <c r="O493" s="382" t="s">
        <v>95</v>
      </c>
      <c r="P493" s="383" t="s">
        <v>565</v>
      </c>
      <c r="Q493" s="384" t="s">
        <v>7369</v>
      </c>
      <c r="R493" s="295" t="s">
        <v>345</v>
      </c>
      <c r="S493" s="296">
        <v>42900</v>
      </c>
      <c r="T493" s="297">
        <f t="shared" si="257"/>
        <v>32</v>
      </c>
      <c r="U493" s="298">
        <f t="shared" si="258"/>
        <v>195.73727</v>
      </c>
      <c r="V493" s="298">
        <f t="shared" si="259"/>
        <v>5.7588999999999997</v>
      </c>
      <c r="W493" s="299">
        <f t="shared" si="260"/>
        <v>5758.9</v>
      </c>
      <c r="X493" s="300">
        <f t="shared" si="261"/>
        <v>34</v>
      </c>
      <c r="Y493" s="385">
        <v>10</v>
      </c>
      <c r="Z493" s="386">
        <v>1939</v>
      </c>
      <c r="AA493" s="1043">
        <v>10</v>
      </c>
      <c r="AB493" s="1043">
        <v>10</v>
      </c>
      <c r="AC493" s="304">
        <v>0</v>
      </c>
      <c r="AD493" s="1043">
        <v>10</v>
      </c>
      <c r="AE493" s="469">
        <v>10</v>
      </c>
      <c r="AF493" s="1036" t="s">
        <v>7515</v>
      </c>
      <c r="AG493" s="445"/>
      <c r="AH493" s="445"/>
      <c r="AI493" s="445"/>
      <c r="AJ493" s="1037"/>
      <c r="AK493" s="1036" t="s">
        <v>4695</v>
      </c>
      <c r="AL493" s="445"/>
      <c r="AM493" s="445"/>
      <c r="AN493" s="445"/>
      <c r="AO493" s="445"/>
      <c r="AP493" s="445"/>
      <c r="AQ493" s="445"/>
      <c r="AR493" s="445"/>
      <c r="AS493" s="445"/>
      <c r="AT493" s="445"/>
      <c r="AU493" s="445"/>
      <c r="AV493" s="307">
        <f t="shared" si="262"/>
        <v>360</v>
      </c>
      <c r="AW493" s="309">
        <f t="shared" si="263"/>
        <v>252</v>
      </c>
      <c r="AX493" s="309">
        <f t="shared" si="264"/>
        <v>150</v>
      </c>
      <c r="AY493" s="309">
        <f t="shared" si="265"/>
        <v>90</v>
      </c>
      <c r="AZ493" s="1042" t="s">
        <v>7987</v>
      </c>
      <c r="BA493" s="1042"/>
      <c r="BB493" s="1042"/>
      <c r="BC493" s="1042"/>
      <c r="BD493" s="1042"/>
      <c r="BE493" s="1042"/>
      <c r="BF493" s="1042"/>
      <c r="BG493" s="1042"/>
      <c r="BH493" s="1042"/>
      <c r="BI493" s="1044"/>
    </row>
    <row r="494" spans="1:61" s="394" customFormat="1" ht="19.5" customHeight="1">
      <c r="A494" s="1026">
        <v>476</v>
      </c>
      <c r="B494" s="396" t="s">
        <v>5858</v>
      </c>
      <c r="C494" s="397" t="s">
        <v>4304</v>
      </c>
      <c r="D494" s="397" t="s">
        <v>5859</v>
      </c>
      <c r="E494" s="398" t="s">
        <v>2937</v>
      </c>
      <c r="F494" s="329" t="s">
        <v>1292</v>
      </c>
      <c r="G494" s="400" t="s">
        <v>3218</v>
      </c>
      <c r="H494" s="401" t="s">
        <v>5930</v>
      </c>
      <c r="I494" s="402">
        <v>61017601</v>
      </c>
      <c r="J494" s="403" t="s">
        <v>94</v>
      </c>
      <c r="K494" s="404"/>
      <c r="L494" s="405" t="s">
        <v>5860</v>
      </c>
      <c r="M494" s="424" t="s">
        <v>95</v>
      </c>
      <c r="N494" s="405"/>
      <c r="O494" s="405" t="s">
        <v>5860</v>
      </c>
      <c r="P494" s="406" t="s">
        <v>5860</v>
      </c>
      <c r="Q494" s="407"/>
      <c r="R494" s="295" t="s">
        <v>390</v>
      </c>
      <c r="S494" s="296">
        <v>42644</v>
      </c>
      <c r="T494" s="297">
        <f t="shared" si="257"/>
        <v>61</v>
      </c>
      <c r="U494" s="298">
        <f t="shared" si="258"/>
        <v>103.54507</v>
      </c>
      <c r="V494" s="298">
        <f t="shared" si="259"/>
        <v>2.8574999999999999</v>
      </c>
      <c r="W494" s="299">
        <f t="shared" si="260"/>
        <v>3175</v>
      </c>
      <c r="X494" s="300">
        <f t="shared" si="261"/>
        <v>36</v>
      </c>
      <c r="Y494" s="408">
        <v>9</v>
      </c>
      <c r="Z494" s="409">
        <v>1150</v>
      </c>
      <c r="AA494" s="1043">
        <v>9</v>
      </c>
      <c r="AB494" s="1043">
        <v>9</v>
      </c>
      <c r="AC494" s="304">
        <v>0</v>
      </c>
      <c r="AD494" s="1043">
        <v>9</v>
      </c>
      <c r="AE494" s="469">
        <v>9</v>
      </c>
      <c r="AF494" s="1036" t="s">
        <v>7520</v>
      </c>
      <c r="AG494" s="445"/>
      <c r="AH494" s="445"/>
      <c r="AI494" s="445"/>
      <c r="AJ494" s="1037"/>
      <c r="AK494" s="1036" t="s">
        <v>4710</v>
      </c>
      <c r="AL494" s="445"/>
      <c r="AM494" s="445"/>
      <c r="AN494" s="445"/>
      <c r="AO494" s="445"/>
      <c r="AP494" s="445"/>
      <c r="AQ494" s="445"/>
      <c r="AR494" s="445"/>
      <c r="AS494" s="445"/>
      <c r="AT494" s="445"/>
      <c r="AU494" s="445"/>
      <c r="AV494" s="307">
        <f t="shared" si="262"/>
        <v>324</v>
      </c>
      <c r="AW494" s="309">
        <f t="shared" si="263"/>
        <v>226.79999999999998</v>
      </c>
      <c r="AX494" s="309">
        <f t="shared" si="264"/>
        <v>135</v>
      </c>
      <c r="AY494" s="309">
        <f t="shared" si="265"/>
        <v>81</v>
      </c>
      <c r="AZ494" s="1042" t="s">
        <v>7988</v>
      </c>
      <c r="BA494" s="1042"/>
      <c r="BB494" s="1042"/>
      <c r="BC494" s="1042"/>
      <c r="BD494" s="1042"/>
      <c r="BE494" s="1042"/>
      <c r="BF494" s="1042"/>
      <c r="BG494" s="1042"/>
      <c r="BH494" s="1042"/>
      <c r="BI494" s="1044"/>
    </row>
    <row r="495" spans="1:61" s="394" customFormat="1" ht="19.5" customHeight="1">
      <c r="A495" s="1026">
        <v>477</v>
      </c>
      <c r="B495" s="396" t="s">
        <v>5875</v>
      </c>
      <c r="C495" s="397" t="s">
        <v>4304</v>
      </c>
      <c r="D495" s="397" t="s">
        <v>5206</v>
      </c>
      <c r="E495" s="398" t="s">
        <v>2939</v>
      </c>
      <c r="F495" s="399" t="s">
        <v>5876</v>
      </c>
      <c r="G495" s="400" t="s">
        <v>5877</v>
      </c>
      <c r="H495" s="401" t="s">
        <v>5931</v>
      </c>
      <c r="I495" s="402">
        <v>61019001</v>
      </c>
      <c r="J495" s="403" t="s">
        <v>94</v>
      </c>
      <c r="K495" s="404"/>
      <c r="L495" s="405" t="s">
        <v>5878</v>
      </c>
      <c r="M495" s="405"/>
      <c r="N495" s="405"/>
      <c r="O495" s="405" t="s">
        <v>5878</v>
      </c>
      <c r="P495" s="406" t="s">
        <v>5878</v>
      </c>
      <c r="Q495" s="407"/>
      <c r="R495" s="295" t="s">
        <v>199</v>
      </c>
      <c r="S495" s="296">
        <v>42924</v>
      </c>
      <c r="T495" s="297">
        <f t="shared" si="257"/>
        <v>87</v>
      </c>
      <c r="U495" s="298">
        <f t="shared" si="258"/>
        <v>45.836500000000001</v>
      </c>
      <c r="V495" s="298">
        <f t="shared" si="259"/>
        <v>1.1879999999999999</v>
      </c>
      <c r="W495" s="299">
        <f t="shared" si="260"/>
        <v>1697.1428571428571</v>
      </c>
      <c r="X495" s="300">
        <f t="shared" si="261"/>
        <v>39</v>
      </c>
      <c r="Y495" s="408">
        <v>7</v>
      </c>
      <c r="Z495" s="409">
        <v>519</v>
      </c>
      <c r="AA495" s="1043">
        <v>7</v>
      </c>
      <c r="AB495" s="304">
        <v>0</v>
      </c>
      <c r="AC495" s="304">
        <v>0</v>
      </c>
      <c r="AD495" s="1043">
        <v>7</v>
      </c>
      <c r="AE495" s="469">
        <v>7</v>
      </c>
      <c r="AF495" s="1036" t="s">
        <v>5989</v>
      </c>
      <c r="AG495" s="445"/>
      <c r="AH495" s="445"/>
      <c r="AI495" s="445"/>
      <c r="AJ495" s="1037"/>
      <c r="AK495" s="1036" t="s">
        <v>5894</v>
      </c>
      <c r="AL495" s="445"/>
      <c r="AM495" s="445"/>
      <c r="AN495" s="445"/>
      <c r="AO495" s="445"/>
      <c r="AP495" s="445"/>
      <c r="AQ495" s="445"/>
      <c r="AR495" s="445"/>
      <c r="AS495" s="445"/>
      <c r="AT495" s="445"/>
      <c r="AU495" s="445"/>
      <c r="AV495" s="307">
        <f t="shared" si="262"/>
        <v>252</v>
      </c>
      <c r="AW495" s="309">
        <f t="shared" si="263"/>
        <v>176.39999999999998</v>
      </c>
      <c r="AX495" s="309">
        <f t="shared" si="264"/>
        <v>105</v>
      </c>
      <c r="AY495" s="309">
        <f t="shared" si="265"/>
        <v>63</v>
      </c>
      <c r="AZ495" s="1042" t="s">
        <v>7989</v>
      </c>
      <c r="BA495" s="1042"/>
      <c r="BB495" s="1042"/>
      <c r="BC495" s="1042"/>
      <c r="BD495" s="1042"/>
      <c r="BE495" s="1042"/>
      <c r="BF495" s="1042"/>
      <c r="BG495" s="1042"/>
      <c r="BH495" s="1042"/>
      <c r="BI495" s="1044"/>
    </row>
    <row r="496" spans="1:61" s="447" customFormat="1" ht="19.5" customHeight="1">
      <c r="A496" s="1026">
        <v>478</v>
      </c>
      <c r="B496" s="435" t="s">
        <v>6801</v>
      </c>
      <c r="C496" s="631" t="s">
        <v>6802</v>
      </c>
      <c r="D496" s="631" t="s">
        <v>5206</v>
      </c>
      <c r="E496" s="631" t="s">
        <v>2937</v>
      </c>
      <c r="F496" s="467" t="s">
        <v>6803</v>
      </c>
      <c r="G496" s="437" t="s">
        <v>6804</v>
      </c>
      <c r="H496" s="438" t="s">
        <v>6903</v>
      </c>
      <c r="I496" s="435">
        <v>61019801</v>
      </c>
      <c r="J496" s="428" t="s">
        <v>94</v>
      </c>
      <c r="K496" s="439"/>
      <c r="L496" s="440" t="s">
        <v>6805</v>
      </c>
      <c r="M496" s="440"/>
      <c r="N496" s="424" t="s">
        <v>95</v>
      </c>
      <c r="O496" s="440" t="s">
        <v>6805</v>
      </c>
      <c r="P496" s="441" t="s">
        <v>6805</v>
      </c>
      <c r="Q496" s="384" t="s">
        <v>7369</v>
      </c>
      <c r="R496" s="295" t="s">
        <v>628</v>
      </c>
      <c r="S496" s="468">
        <v>43056</v>
      </c>
      <c r="T496" s="297">
        <f t="shared" si="257"/>
        <v>30</v>
      </c>
      <c r="U496" s="298">
        <f t="shared" si="258"/>
        <v>198.94642999999999</v>
      </c>
      <c r="V496" s="298">
        <f t="shared" si="259"/>
        <v>5.8581000000000003</v>
      </c>
      <c r="W496" s="299">
        <f t="shared" si="260"/>
        <v>6509</v>
      </c>
      <c r="X496" s="300">
        <f t="shared" si="261"/>
        <v>34</v>
      </c>
      <c r="Y496" s="444">
        <v>9</v>
      </c>
      <c r="Z496" s="460">
        <v>1277</v>
      </c>
      <c r="AA496" s="1043">
        <v>9</v>
      </c>
      <c r="AB496" s="304">
        <v>0</v>
      </c>
      <c r="AC496" s="1043">
        <v>9</v>
      </c>
      <c r="AD496" s="1043">
        <v>9</v>
      </c>
      <c r="AE496" s="469">
        <v>9</v>
      </c>
      <c r="AF496" s="1036" t="s">
        <v>7520</v>
      </c>
      <c r="AG496" s="445"/>
      <c r="AH496" s="445"/>
      <c r="AI496" s="445"/>
      <c r="AJ496" s="1037">
        <v>9</v>
      </c>
      <c r="AK496" s="1036" t="s">
        <v>6806</v>
      </c>
      <c r="AL496" s="445"/>
      <c r="AM496" s="445"/>
      <c r="AN496" s="445"/>
      <c r="AO496" s="445"/>
      <c r="AP496" s="445"/>
      <c r="AQ496" s="445"/>
      <c r="AR496" s="445"/>
      <c r="AS496" s="445"/>
      <c r="AT496" s="445"/>
      <c r="AU496" s="445"/>
      <c r="AV496" s="307">
        <f t="shared" si="262"/>
        <v>324</v>
      </c>
      <c r="AW496" s="309">
        <f t="shared" si="263"/>
        <v>226.79999999999998</v>
      </c>
      <c r="AX496" s="309">
        <f t="shared" si="264"/>
        <v>135</v>
      </c>
      <c r="AY496" s="309">
        <f t="shared" si="265"/>
        <v>81</v>
      </c>
      <c r="AZ496" s="1042" t="s">
        <v>7990</v>
      </c>
      <c r="BA496" s="1042"/>
      <c r="BB496" s="1042"/>
      <c r="BC496" s="1042"/>
      <c r="BD496" s="1042"/>
      <c r="BE496" s="1042"/>
      <c r="BF496" s="1042"/>
      <c r="BG496" s="1042"/>
      <c r="BH496" s="1042"/>
      <c r="BI496" s="1044"/>
    </row>
    <row r="497" spans="1:61" s="652" customFormat="1" ht="19.899999999999999" customHeight="1">
      <c r="A497" s="1026">
        <v>479</v>
      </c>
      <c r="B497" s="285" t="s">
        <v>5098</v>
      </c>
      <c r="C497" s="598" t="s">
        <v>5099</v>
      </c>
      <c r="D497" s="598" t="s">
        <v>1278</v>
      </c>
      <c r="E497" s="677" t="s">
        <v>5100</v>
      </c>
      <c r="F497" s="357" t="s">
        <v>5101</v>
      </c>
      <c r="G497" s="289" t="s">
        <v>5102</v>
      </c>
      <c r="H497" s="367" t="s">
        <v>5144</v>
      </c>
      <c r="I497" s="290">
        <v>61018501</v>
      </c>
      <c r="J497" s="742"/>
      <c r="K497" s="592"/>
      <c r="L497" s="687" t="s">
        <v>95</v>
      </c>
      <c r="M497" s="292" t="s">
        <v>95</v>
      </c>
      <c r="N497" s="293"/>
      <c r="O497" s="687" t="s">
        <v>95</v>
      </c>
      <c r="P497" s="687" t="s">
        <v>95</v>
      </c>
      <c r="Q497" s="320"/>
      <c r="R497" s="295" t="s">
        <v>294</v>
      </c>
      <c r="S497" s="296">
        <v>42759</v>
      </c>
      <c r="T497" s="297">
        <f t="shared" si="257"/>
        <v>28</v>
      </c>
      <c r="U497" s="298">
        <f t="shared" si="258"/>
        <v>202.28460000000001</v>
      </c>
      <c r="V497" s="298">
        <f t="shared" si="259"/>
        <v>5.4911000000000003</v>
      </c>
      <c r="W497" s="299">
        <f t="shared" si="260"/>
        <v>4991.909090909091</v>
      </c>
      <c r="X497" s="300">
        <f t="shared" si="261"/>
        <v>37</v>
      </c>
      <c r="Y497" s="324">
        <v>11</v>
      </c>
      <c r="Z497" s="324">
        <v>1740</v>
      </c>
      <c r="AA497" s="1043">
        <v>11</v>
      </c>
      <c r="AB497" s="1043">
        <v>11</v>
      </c>
      <c r="AC497" s="304">
        <v>0</v>
      </c>
      <c r="AD497" s="1043">
        <v>11</v>
      </c>
      <c r="AE497" s="469">
        <v>11</v>
      </c>
      <c r="AF497" s="1036" t="s">
        <v>5988</v>
      </c>
      <c r="AG497" s="445"/>
      <c r="AH497" s="445"/>
      <c r="AI497" s="445"/>
      <c r="AJ497" s="1037">
        <v>11</v>
      </c>
      <c r="AK497" s="1036" t="s">
        <v>4726</v>
      </c>
      <c r="AL497" s="445"/>
      <c r="AM497" s="445"/>
      <c r="AN497" s="445"/>
      <c r="AO497" s="445"/>
      <c r="AP497" s="445"/>
      <c r="AQ497" s="445"/>
      <c r="AR497" s="445"/>
      <c r="AS497" s="445"/>
      <c r="AT497" s="445"/>
      <c r="AU497" s="445"/>
      <c r="AV497" s="307">
        <f t="shared" si="262"/>
        <v>396</v>
      </c>
      <c r="AW497" s="309">
        <f t="shared" si="263"/>
        <v>277.2</v>
      </c>
      <c r="AX497" s="309">
        <f t="shared" si="264"/>
        <v>165</v>
      </c>
      <c r="AY497" s="309">
        <f t="shared" si="265"/>
        <v>99</v>
      </c>
      <c r="AZ497" s="1042" t="s">
        <v>7991</v>
      </c>
      <c r="BA497" s="1042"/>
      <c r="BB497" s="1042"/>
      <c r="BC497" s="1042"/>
      <c r="BD497" s="1042"/>
      <c r="BE497" s="1042"/>
      <c r="BF497" s="1042"/>
      <c r="BG497" s="1042"/>
      <c r="BH497" s="1042"/>
      <c r="BI497" s="1044"/>
    </row>
    <row r="498" spans="1:61" s="652" customFormat="1" ht="19.899999999999999" customHeight="1">
      <c r="A498" s="1026">
        <v>480</v>
      </c>
      <c r="B498" s="285" t="s">
        <v>4981</v>
      </c>
      <c r="C498" s="365" t="s">
        <v>4982</v>
      </c>
      <c r="D498" s="365" t="s">
        <v>1278</v>
      </c>
      <c r="E498" s="357" t="s">
        <v>4983</v>
      </c>
      <c r="F498" s="677" t="s">
        <v>4984</v>
      </c>
      <c r="G498" s="289" t="s">
        <v>4985</v>
      </c>
      <c r="H498" s="367" t="s">
        <v>5003</v>
      </c>
      <c r="I498" s="290">
        <v>61017901</v>
      </c>
      <c r="J498" s="291"/>
      <c r="K498" s="592"/>
      <c r="L498" s="292" t="s">
        <v>95</v>
      </c>
      <c r="M498" s="292" t="s">
        <v>95</v>
      </c>
      <c r="N498" s="293"/>
      <c r="O498" s="292" t="s">
        <v>95</v>
      </c>
      <c r="P498" s="687" t="s">
        <v>95</v>
      </c>
      <c r="Q498" s="646"/>
      <c r="R498" s="295" t="s">
        <v>628</v>
      </c>
      <c r="S498" s="296">
        <v>42722</v>
      </c>
      <c r="T498" s="297">
        <f t="shared" si="257"/>
        <v>37</v>
      </c>
      <c r="U498" s="298">
        <f t="shared" si="258"/>
        <v>163.35681</v>
      </c>
      <c r="V498" s="298">
        <f t="shared" si="259"/>
        <v>4.7427999999999999</v>
      </c>
      <c r="W498" s="299">
        <f t="shared" si="260"/>
        <v>5928.5</v>
      </c>
      <c r="X498" s="300">
        <f t="shared" si="261"/>
        <v>34</v>
      </c>
      <c r="Y498" s="324">
        <v>8</v>
      </c>
      <c r="Z498" s="324">
        <v>1695</v>
      </c>
      <c r="AA498" s="1043">
        <v>8</v>
      </c>
      <c r="AB498" s="1043">
        <v>8</v>
      </c>
      <c r="AC498" s="304">
        <v>0</v>
      </c>
      <c r="AD498" s="1043">
        <v>8</v>
      </c>
      <c r="AE498" s="469">
        <v>8</v>
      </c>
      <c r="AF498" s="1036" t="s">
        <v>5971</v>
      </c>
      <c r="AG498" s="445"/>
      <c r="AH498" s="445"/>
      <c r="AI498" s="445"/>
      <c r="AJ498" s="1037">
        <v>8</v>
      </c>
      <c r="AK498" s="1036" t="s">
        <v>4705</v>
      </c>
      <c r="AL498" s="445"/>
      <c r="AM498" s="445"/>
      <c r="AN498" s="445"/>
      <c r="AO498" s="445"/>
      <c r="AP498" s="445"/>
      <c r="AQ498" s="445"/>
      <c r="AR498" s="445"/>
      <c r="AS498" s="445"/>
      <c r="AT498" s="445"/>
      <c r="AU498" s="445"/>
      <c r="AV498" s="307">
        <f t="shared" si="262"/>
        <v>288</v>
      </c>
      <c r="AW498" s="309">
        <f t="shared" si="263"/>
        <v>201.59999999999997</v>
      </c>
      <c r="AX498" s="309">
        <f t="shared" si="264"/>
        <v>120</v>
      </c>
      <c r="AY498" s="309">
        <f t="shared" si="265"/>
        <v>72</v>
      </c>
      <c r="AZ498" s="1042" t="s">
        <v>7992</v>
      </c>
      <c r="BA498" s="1042"/>
      <c r="BB498" s="1042"/>
      <c r="BC498" s="1042"/>
      <c r="BD498" s="1042"/>
      <c r="BE498" s="1042"/>
      <c r="BF498" s="1042"/>
      <c r="BG498" s="1042"/>
      <c r="BH498" s="1042"/>
      <c r="BI498" s="1044"/>
    </row>
    <row r="499" spans="1:61" s="652" customFormat="1" ht="19.899999999999999" customHeight="1">
      <c r="A499" s="1026">
        <v>481</v>
      </c>
      <c r="B499" s="285" t="s">
        <v>3506</v>
      </c>
      <c r="C499" s="286" t="s">
        <v>2496</v>
      </c>
      <c r="D499" s="307" t="s">
        <v>1278</v>
      </c>
      <c r="E499" s="287" t="s">
        <v>2939</v>
      </c>
      <c r="F499" s="288" t="s">
        <v>1658</v>
      </c>
      <c r="G499" s="289" t="s">
        <v>861</v>
      </c>
      <c r="H499" s="308" t="s">
        <v>3089</v>
      </c>
      <c r="I499" s="290">
        <v>61012701</v>
      </c>
      <c r="J499" s="524"/>
      <c r="K499" s="352"/>
      <c r="L499" s="292" t="s">
        <v>95</v>
      </c>
      <c r="M499" s="292" t="s">
        <v>95</v>
      </c>
      <c r="N499" s="293"/>
      <c r="O499" s="292" t="s">
        <v>95</v>
      </c>
      <c r="P499" s="292" t="s">
        <v>95</v>
      </c>
      <c r="Q499" s="327"/>
      <c r="R499" s="295" t="s">
        <v>199</v>
      </c>
      <c r="S499" s="296">
        <v>40886</v>
      </c>
      <c r="T499" s="297">
        <f t="shared" si="257"/>
        <v>44</v>
      </c>
      <c r="U499" s="298">
        <f t="shared" si="258"/>
        <v>141.941</v>
      </c>
      <c r="V499" s="298">
        <f t="shared" si="259"/>
        <v>4.0881999999999996</v>
      </c>
      <c r="W499" s="299">
        <f t="shared" si="260"/>
        <v>5110.2499999999991</v>
      </c>
      <c r="X499" s="300">
        <f t="shared" si="261"/>
        <v>35</v>
      </c>
      <c r="Y499" s="731">
        <v>8</v>
      </c>
      <c r="Z499" s="739">
        <v>827</v>
      </c>
      <c r="AA499" s="1043">
        <v>8</v>
      </c>
      <c r="AB499" s="1043">
        <v>8</v>
      </c>
      <c r="AC499" s="304">
        <v>0</v>
      </c>
      <c r="AD499" s="1043">
        <v>8</v>
      </c>
      <c r="AE499" s="469">
        <v>8</v>
      </c>
      <c r="AF499" s="1036" t="s">
        <v>5971</v>
      </c>
      <c r="AG499" s="445" t="s">
        <v>4691</v>
      </c>
      <c r="AH499" s="445" t="s">
        <v>4691</v>
      </c>
      <c r="AI499" s="445" t="s">
        <v>4691</v>
      </c>
      <c r="AJ499" s="1037">
        <v>8</v>
      </c>
      <c r="AK499" s="1036" t="s">
        <v>4705</v>
      </c>
      <c r="AL499" s="445" t="s">
        <v>4691</v>
      </c>
      <c r="AM499" s="445" t="s">
        <v>4691</v>
      </c>
      <c r="AN499" s="445" t="s">
        <v>4691</v>
      </c>
      <c r="AO499" s="445" t="s">
        <v>4691</v>
      </c>
      <c r="AP499" s="445" t="s">
        <v>4691</v>
      </c>
      <c r="AQ499" s="445" t="s">
        <v>4691</v>
      </c>
      <c r="AR499" s="445" t="s">
        <v>4691</v>
      </c>
      <c r="AS499" s="445" t="s">
        <v>4691</v>
      </c>
      <c r="AT499" s="445" t="s">
        <v>4691</v>
      </c>
      <c r="AU499" s="445" t="s">
        <v>4691</v>
      </c>
      <c r="AV499" s="307">
        <f t="shared" si="262"/>
        <v>288</v>
      </c>
      <c r="AW499" s="309">
        <f t="shared" si="263"/>
        <v>201.59999999999997</v>
      </c>
      <c r="AX499" s="309">
        <f t="shared" si="264"/>
        <v>120</v>
      </c>
      <c r="AY499" s="309">
        <f t="shared" si="265"/>
        <v>72</v>
      </c>
      <c r="AZ499" s="1042" t="s">
        <v>7993</v>
      </c>
      <c r="BA499" s="1042" t="s">
        <v>1659</v>
      </c>
      <c r="BB499" s="1042" t="s">
        <v>1660</v>
      </c>
      <c r="BC499" s="1042" t="s">
        <v>1637</v>
      </c>
      <c r="BD499" s="1042" t="s">
        <v>659</v>
      </c>
      <c r="BE499" s="1042"/>
      <c r="BF499" s="1042"/>
      <c r="BG499" s="1042" t="s">
        <v>1661</v>
      </c>
      <c r="BH499" s="1042" t="s">
        <v>1662</v>
      </c>
      <c r="BI499" s="1044" t="s">
        <v>1663</v>
      </c>
    </row>
    <row r="500" spans="1:61" ht="19.899999999999999" customHeight="1">
      <c r="A500" s="1026">
        <v>482</v>
      </c>
      <c r="B500" s="285" t="s">
        <v>3505</v>
      </c>
      <c r="C500" s="286" t="s">
        <v>2494</v>
      </c>
      <c r="D500" s="307" t="s">
        <v>1278</v>
      </c>
      <c r="E500" s="287" t="s">
        <v>2939</v>
      </c>
      <c r="F500" s="288" t="s">
        <v>573</v>
      </c>
      <c r="G500" s="289" t="s">
        <v>897</v>
      </c>
      <c r="H500" s="340" t="s">
        <v>1649</v>
      </c>
      <c r="I500" s="290">
        <v>61011501</v>
      </c>
      <c r="J500" s="524"/>
      <c r="K500" s="308"/>
      <c r="L500" s="292"/>
      <c r="M500" s="293"/>
      <c r="N500" s="293"/>
      <c r="O500" s="292"/>
      <c r="P500" s="292" t="s">
        <v>95</v>
      </c>
      <c r="Q500" s="320"/>
      <c r="R500" s="295" t="s">
        <v>390</v>
      </c>
      <c r="S500" s="296">
        <v>40084</v>
      </c>
      <c r="T500" s="297">
        <f t="shared" si="257"/>
        <v>24</v>
      </c>
      <c r="U500" s="298">
        <f t="shared" si="258"/>
        <v>223.10547999999997</v>
      </c>
      <c r="V500" s="298">
        <f t="shared" si="259"/>
        <v>5.3323</v>
      </c>
      <c r="W500" s="299">
        <f t="shared" si="260"/>
        <v>4847.545454545455</v>
      </c>
      <c r="X500" s="300">
        <f t="shared" si="261"/>
        <v>42</v>
      </c>
      <c r="Y500" s="470">
        <v>11</v>
      </c>
      <c r="Z500" s="302">
        <v>1351</v>
      </c>
      <c r="AA500" s="1043">
        <v>0</v>
      </c>
      <c r="AB500" s="304">
        <v>0</v>
      </c>
      <c r="AC500" s="304">
        <v>0</v>
      </c>
      <c r="AD500" s="1043">
        <v>0</v>
      </c>
      <c r="AE500" s="469">
        <v>11</v>
      </c>
      <c r="AF500" s="1036" t="s">
        <v>7994</v>
      </c>
      <c r="AG500" s="445" t="s">
        <v>4691</v>
      </c>
      <c r="AH500" s="445" t="s">
        <v>4691</v>
      </c>
      <c r="AI500" s="445" t="s">
        <v>4691</v>
      </c>
      <c r="AJ500" s="1037">
        <v>11</v>
      </c>
      <c r="AK500" s="1036" t="s">
        <v>4803</v>
      </c>
      <c r="AL500" s="445" t="s">
        <v>4691</v>
      </c>
      <c r="AM500" s="445" t="s">
        <v>4691</v>
      </c>
      <c r="AN500" s="445">
        <v>1</v>
      </c>
      <c r="AO500" s="445" t="s">
        <v>4804</v>
      </c>
      <c r="AP500" s="445" t="s">
        <v>4691</v>
      </c>
      <c r="AQ500" s="445" t="s">
        <v>4691</v>
      </c>
      <c r="AR500" s="445">
        <v>1</v>
      </c>
      <c r="AS500" s="445">
        <v>6</v>
      </c>
      <c r="AT500" s="445" t="s">
        <v>4691</v>
      </c>
      <c r="AU500" s="445" t="s">
        <v>4691</v>
      </c>
      <c r="AV500" s="307">
        <f t="shared" si="262"/>
        <v>0</v>
      </c>
      <c r="AW500" s="309">
        <f t="shared" si="263"/>
        <v>0</v>
      </c>
      <c r="AX500" s="309">
        <f t="shared" si="264"/>
        <v>0</v>
      </c>
      <c r="AY500" s="309">
        <f t="shared" si="265"/>
        <v>0</v>
      </c>
      <c r="AZ500" s="1042" t="s">
        <v>7995</v>
      </c>
      <c r="BA500" s="1042"/>
      <c r="BB500" s="1042" t="s">
        <v>574</v>
      </c>
      <c r="BC500" s="1042" t="s">
        <v>307</v>
      </c>
      <c r="BD500" s="1042" t="s">
        <v>110</v>
      </c>
      <c r="BE500" s="1042" t="s">
        <v>575</v>
      </c>
      <c r="BF500" s="1042"/>
      <c r="BG500" s="1042"/>
      <c r="BH500" s="1042" t="s">
        <v>576</v>
      </c>
      <c r="BI500" s="1044" t="s">
        <v>577</v>
      </c>
    </row>
    <row r="501" spans="1:61" s="394" customFormat="1" ht="19.5" customHeight="1">
      <c r="A501" s="1026">
        <v>483</v>
      </c>
      <c r="B501" s="448" t="s">
        <v>6724</v>
      </c>
      <c r="C501" s="449" t="s">
        <v>2647</v>
      </c>
      <c r="D501" s="449" t="s">
        <v>1278</v>
      </c>
      <c r="E501" s="450" t="s">
        <v>5207</v>
      </c>
      <c r="F501" s="329" t="s">
        <v>1292</v>
      </c>
      <c r="G501" s="451" t="s">
        <v>6725</v>
      </c>
      <c r="H501" s="452" t="s">
        <v>7198</v>
      </c>
      <c r="I501" s="453">
        <v>61018001</v>
      </c>
      <c r="J501" s="454"/>
      <c r="K501" s="455"/>
      <c r="L501" s="456"/>
      <c r="M501" s="456"/>
      <c r="N501" s="456"/>
      <c r="O501" s="456"/>
      <c r="P501" s="457" t="s">
        <v>6698</v>
      </c>
      <c r="Q501" s="458"/>
      <c r="R501" s="295" t="s">
        <v>6622</v>
      </c>
      <c r="S501" s="296">
        <v>42726</v>
      </c>
      <c r="T501" s="297">
        <f>VLOOKUP(I501,单月票房,2,0)</f>
        <v>69</v>
      </c>
      <c r="U501" s="298">
        <f>VLOOKUP(I501,单月票房,3,0)</f>
        <v>89.360399999999998</v>
      </c>
      <c r="V501" s="298">
        <f>VLOOKUP(I501,单月票房,4,0)</f>
        <v>2.5720999999999998</v>
      </c>
      <c r="W501" s="299">
        <f>(V501*10000)/Y501</f>
        <v>6430.25</v>
      </c>
      <c r="X501" s="300">
        <f>VLOOKUP(I501,单月票房,5,0)</f>
        <v>35</v>
      </c>
      <c r="Y501" s="459">
        <v>4</v>
      </c>
      <c r="Z501" s="460">
        <v>592</v>
      </c>
      <c r="AA501" s="1043">
        <v>0</v>
      </c>
      <c r="AB501" s="304">
        <v>0</v>
      </c>
      <c r="AC501" s="304">
        <v>0</v>
      </c>
      <c r="AD501" s="1043">
        <v>0</v>
      </c>
      <c r="AE501" s="469">
        <v>4</v>
      </c>
      <c r="AF501" s="1036" t="s">
        <v>5992</v>
      </c>
      <c r="AG501" s="445"/>
      <c r="AH501" s="445"/>
      <c r="AI501" s="445"/>
      <c r="AJ501" s="1037">
        <v>4</v>
      </c>
      <c r="AK501" s="1036" t="s">
        <v>4706</v>
      </c>
      <c r="AL501" s="445"/>
      <c r="AM501" s="445"/>
      <c r="AN501" s="445"/>
      <c r="AO501" s="445"/>
      <c r="AP501" s="445"/>
      <c r="AQ501" s="445"/>
      <c r="AR501" s="445"/>
      <c r="AS501" s="445"/>
      <c r="AT501" s="445"/>
      <c r="AU501" s="445"/>
      <c r="AV501" s="307">
        <f t="shared" si="262"/>
        <v>0</v>
      </c>
      <c r="AW501" s="309">
        <f t="shared" si="263"/>
        <v>0</v>
      </c>
      <c r="AX501" s="309">
        <f t="shared" si="264"/>
        <v>0</v>
      </c>
      <c r="AY501" s="309">
        <f t="shared" si="265"/>
        <v>0</v>
      </c>
      <c r="AZ501" s="1042" t="s">
        <v>7996</v>
      </c>
      <c r="BA501" s="1042"/>
      <c r="BB501" s="1042" t="s">
        <v>6727</v>
      </c>
      <c r="BC501" s="1042" t="s">
        <v>6728</v>
      </c>
      <c r="BD501" s="1042" t="s">
        <v>6729</v>
      </c>
      <c r="BE501" s="1042"/>
      <c r="BF501" s="1042"/>
      <c r="BG501" s="1042" t="s">
        <v>6623</v>
      </c>
      <c r="BH501" s="1042" t="s">
        <v>6730</v>
      </c>
      <c r="BI501" s="1044"/>
    </row>
    <row r="502" spans="1:61" s="394" customFormat="1" ht="19.5" customHeight="1">
      <c r="A502" s="1026">
        <v>484</v>
      </c>
      <c r="B502" s="448" t="s">
        <v>6731</v>
      </c>
      <c r="C502" s="449" t="s">
        <v>6732</v>
      </c>
      <c r="D502" s="449" t="s">
        <v>6626</v>
      </c>
      <c r="E502" s="450" t="s">
        <v>578</v>
      </c>
      <c r="F502" s="329" t="s">
        <v>1292</v>
      </c>
      <c r="G502" s="451" t="s">
        <v>6733</v>
      </c>
      <c r="H502" s="452" t="s">
        <v>6689</v>
      </c>
      <c r="I502" s="453">
        <v>61016301</v>
      </c>
      <c r="J502" s="454"/>
      <c r="K502" s="455" t="s">
        <v>6726</v>
      </c>
      <c r="L502" s="456"/>
      <c r="M502" s="456"/>
      <c r="N502" s="456"/>
      <c r="O502" s="456"/>
      <c r="P502" s="457" t="s">
        <v>6708</v>
      </c>
      <c r="Q502" s="458"/>
      <c r="R502" s="295" t="s">
        <v>6622</v>
      </c>
      <c r="S502" s="296">
        <v>42306</v>
      </c>
      <c r="T502" s="297">
        <f t="shared" si="257"/>
        <v>51</v>
      </c>
      <c r="U502" s="298">
        <f t="shared" si="258"/>
        <v>124.9751</v>
      </c>
      <c r="V502" s="298">
        <f t="shared" si="259"/>
        <v>3.6326000000000001</v>
      </c>
      <c r="W502" s="299">
        <f t="shared" si="260"/>
        <v>7265.2</v>
      </c>
      <c r="X502" s="300">
        <f t="shared" si="261"/>
        <v>34</v>
      </c>
      <c r="Y502" s="459">
        <v>5</v>
      </c>
      <c r="Z502" s="460">
        <v>768</v>
      </c>
      <c r="AA502" s="1043">
        <v>0</v>
      </c>
      <c r="AB502" s="304">
        <v>0</v>
      </c>
      <c r="AC502" s="304">
        <v>0</v>
      </c>
      <c r="AD502" s="1043">
        <v>0</v>
      </c>
      <c r="AE502" s="469">
        <v>5</v>
      </c>
      <c r="AF502" s="1036" t="s">
        <v>5993</v>
      </c>
      <c r="AG502" s="445"/>
      <c r="AH502" s="445"/>
      <c r="AI502" s="445"/>
      <c r="AJ502" s="1037">
        <v>5</v>
      </c>
      <c r="AK502" s="1036" t="s">
        <v>6668</v>
      </c>
      <c r="AL502" s="445"/>
      <c r="AM502" s="445"/>
      <c r="AN502" s="445"/>
      <c r="AO502" s="445"/>
      <c r="AP502" s="445"/>
      <c r="AQ502" s="445"/>
      <c r="AR502" s="445"/>
      <c r="AS502" s="445"/>
      <c r="AT502" s="445"/>
      <c r="AU502" s="445"/>
      <c r="AV502" s="307">
        <f t="shared" si="262"/>
        <v>0</v>
      </c>
      <c r="AW502" s="309">
        <f t="shared" si="263"/>
        <v>0</v>
      </c>
      <c r="AX502" s="309">
        <f t="shared" si="264"/>
        <v>0</v>
      </c>
      <c r="AY502" s="309">
        <f t="shared" si="265"/>
        <v>0</v>
      </c>
      <c r="AZ502" s="1042" t="s">
        <v>7997</v>
      </c>
      <c r="BA502" s="1042" t="s">
        <v>6624</v>
      </c>
      <c r="BB502" s="1042" t="s">
        <v>6734</v>
      </c>
      <c r="BC502" s="1042" t="s">
        <v>6735</v>
      </c>
      <c r="BD502" s="1042" t="s">
        <v>6736</v>
      </c>
      <c r="BE502" s="1042"/>
      <c r="BF502" s="1042"/>
      <c r="BG502" s="1042" t="s">
        <v>6625</v>
      </c>
      <c r="BH502" s="1042"/>
      <c r="BI502" s="1044"/>
    </row>
    <row r="503" spans="1:61" s="354" customFormat="1" ht="21" customHeight="1">
      <c r="A503" s="1026">
        <v>485</v>
      </c>
      <c r="B503" s="285" t="s">
        <v>5376</v>
      </c>
      <c r="C503" s="743" t="s">
        <v>2494</v>
      </c>
      <c r="D503" s="484" t="s">
        <v>5206</v>
      </c>
      <c r="E503" s="359" t="s">
        <v>2940</v>
      </c>
      <c r="F503" s="743" t="s">
        <v>5368</v>
      </c>
      <c r="G503" s="744" t="s">
        <v>5369</v>
      </c>
      <c r="H503" s="745" t="s">
        <v>5392</v>
      </c>
      <c r="I503" s="339">
        <v>61017101</v>
      </c>
      <c r="J503" s="535"/>
      <c r="K503" s="592" t="s">
        <v>1955</v>
      </c>
      <c r="L503" s="687"/>
      <c r="M503" s="293"/>
      <c r="N503" s="293"/>
      <c r="O503" s="292"/>
      <c r="P503" s="292" t="s">
        <v>95</v>
      </c>
      <c r="Q503" s="740"/>
      <c r="R503" s="295" t="s">
        <v>115</v>
      </c>
      <c r="S503" s="296">
        <v>42406</v>
      </c>
      <c r="T503" s="297">
        <f t="shared" si="257"/>
        <v>77</v>
      </c>
      <c r="U503" s="298">
        <f t="shared" si="258"/>
        <v>69.872799999999998</v>
      </c>
      <c r="V503" s="298">
        <f t="shared" si="259"/>
        <v>2.2355</v>
      </c>
      <c r="W503" s="299">
        <f t="shared" si="260"/>
        <v>4471</v>
      </c>
      <c r="X503" s="300">
        <f t="shared" si="261"/>
        <v>31</v>
      </c>
      <c r="Y503" s="470">
        <v>5</v>
      </c>
      <c r="Z503" s="470">
        <v>417</v>
      </c>
      <c r="AA503" s="1043">
        <v>0</v>
      </c>
      <c r="AB503" s="304">
        <v>0</v>
      </c>
      <c r="AC503" s="304">
        <v>0</v>
      </c>
      <c r="AD503" s="1043">
        <v>0</v>
      </c>
      <c r="AE503" s="469">
        <v>5</v>
      </c>
      <c r="AF503" s="1036" t="s">
        <v>5993</v>
      </c>
      <c r="AG503" s="445"/>
      <c r="AH503" s="445"/>
      <c r="AI503" s="445"/>
      <c r="AJ503" s="1037">
        <v>5</v>
      </c>
      <c r="AK503" s="1036" t="s">
        <v>4707</v>
      </c>
      <c r="AL503" s="445"/>
      <c r="AM503" s="445"/>
      <c r="AN503" s="445"/>
      <c r="AO503" s="445"/>
      <c r="AP503" s="445"/>
      <c r="AQ503" s="445"/>
      <c r="AR503" s="445"/>
      <c r="AS503" s="445"/>
      <c r="AT503" s="445"/>
      <c r="AU503" s="445"/>
      <c r="AV503" s="307">
        <f t="shared" si="262"/>
        <v>0</v>
      </c>
      <c r="AW503" s="309">
        <f t="shared" si="263"/>
        <v>0</v>
      </c>
      <c r="AX503" s="309">
        <f t="shared" si="264"/>
        <v>0</v>
      </c>
      <c r="AY503" s="309">
        <f t="shared" si="265"/>
        <v>0</v>
      </c>
      <c r="AZ503" s="1042" t="s">
        <v>7998</v>
      </c>
      <c r="BA503" s="1042"/>
      <c r="BB503" s="1042"/>
      <c r="BC503" s="1042"/>
      <c r="BD503" s="1042"/>
      <c r="BE503" s="1042"/>
      <c r="BF503" s="1042"/>
      <c r="BG503" s="1042"/>
      <c r="BH503" s="1042"/>
      <c r="BI503" s="1044"/>
    </row>
    <row r="504" spans="1:61" s="354" customFormat="1" ht="21" customHeight="1">
      <c r="A504" s="1026">
        <v>486</v>
      </c>
      <c r="B504" s="285" t="s">
        <v>5377</v>
      </c>
      <c r="C504" s="743" t="s">
        <v>2494</v>
      </c>
      <c r="D504" s="484" t="s">
        <v>5206</v>
      </c>
      <c r="E504" s="743" t="s">
        <v>2938</v>
      </c>
      <c r="F504" s="743" t="s">
        <v>5370</v>
      </c>
      <c r="G504" s="289" t="s">
        <v>1168</v>
      </c>
      <c r="H504" s="530" t="s">
        <v>5386</v>
      </c>
      <c r="I504" s="290">
        <v>61015301</v>
      </c>
      <c r="J504" s="535"/>
      <c r="K504" s="592" t="s">
        <v>1955</v>
      </c>
      <c r="L504" s="687"/>
      <c r="M504" s="293"/>
      <c r="N504" s="293"/>
      <c r="O504" s="292"/>
      <c r="P504" s="292" t="s">
        <v>95</v>
      </c>
      <c r="Q504" s="740"/>
      <c r="R504" s="295" t="s">
        <v>532</v>
      </c>
      <c r="S504" s="296">
        <v>42127</v>
      </c>
      <c r="T504" s="297">
        <f t="shared" si="257"/>
        <v>78</v>
      </c>
      <c r="U504" s="298">
        <f t="shared" si="258"/>
        <v>67.091200000000001</v>
      </c>
      <c r="V504" s="298">
        <f t="shared" si="259"/>
        <v>2.1619999999999999</v>
      </c>
      <c r="W504" s="299">
        <f t="shared" si="260"/>
        <v>3603.3333333333335</v>
      </c>
      <c r="X504" s="300">
        <f t="shared" si="261"/>
        <v>31</v>
      </c>
      <c r="Y504" s="470">
        <v>6</v>
      </c>
      <c r="Z504" s="470">
        <v>653</v>
      </c>
      <c r="AA504" s="1043">
        <v>0</v>
      </c>
      <c r="AB504" s="304">
        <v>0</v>
      </c>
      <c r="AC504" s="304">
        <v>0</v>
      </c>
      <c r="AD504" s="1043">
        <v>0</v>
      </c>
      <c r="AE504" s="469">
        <v>6</v>
      </c>
      <c r="AF504" s="1036" t="s">
        <v>5994</v>
      </c>
      <c r="AG504" s="445"/>
      <c r="AH504" s="445"/>
      <c r="AI504" s="445"/>
      <c r="AJ504" s="1037">
        <v>6</v>
      </c>
      <c r="AK504" s="1036" t="s">
        <v>4694</v>
      </c>
      <c r="AL504" s="445"/>
      <c r="AM504" s="445"/>
      <c r="AN504" s="445"/>
      <c r="AO504" s="445"/>
      <c r="AP504" s="445"/>
      <c r="AQ504" s="445"/>
      <c r="AR504" s="445"/>
      <c r="AS504" s="445"/>
      <c r="AT504" s="445"/>
      <c r="AU504" s="445"/>
      <c r="AV504" s="307">
        <f t="shared" si="262"/>
        <v>0</v>
      </c>
      <c r="AW504" s="309">
        <f t="shared" si="263"/>
        <v>0</v>
      </c>
      <c r="AX504" s="309">
        <f t="shared" si="264"/>
        <v>0</v>
      </c>
      <c r="AY504" s="309">
        <f t="shared" si="265"/>
        <v>0</v>
      </c>
      <c r="AZ504" s="1042" t="s">
        <v>7999</v>
      </c>
      <c r="BA504" s="1042"/>
      <c r="BB504" s="1042"/>
      <c r="BC504" s="1042"/>
      <c r="BD504" s="1042"/>
      <c r="BE504" s="1042"/>
      <c r="BF504" s="1042"/>
      <c r="BG504" s="1042"/>
      <c r="BH504" s="1042"/>
      <c r="BI504" s="1044"/>
    </row>
    <row r="505" spans="1:61" ht="19.899999999999999" customHeight="1">
      <c r="A505" s="1026">
        <v>487</v>
      </c>
      <c r="B505" s="285" t="s">
        <v>3507</v>
      </c>
      <c r="C505" s="286" t="s">
        <v>2494</v>
      </c>
      <c r="D505" s="307" t="s">
        <v>1278</v>
      </c>
      <c r="E505" s="287" t="s">
        <v>2937</v>
      </c>
      <c r="F505" s="357" t="s">
        <v>1666</v>
      </c>
      <c r="G505" s="289" t="s">
        <v>1083</v>
      </c>
      <c r="H505" s="530" t="s">
        <v>4407</v>
      </c>
      <c r="I505" s="290">
        <v>61014601</v>
      </c>
      <c r="J505" s="360"/>
      <c r="K505" s="592" t="s">
        <v>653</v>
      </c>
      <c r="L505" s="292"/>
      <c r="M505" s="293"/>
      <c r="N505" s="293"/>
      <c r="O505" s="292"/>
      <c r="P505" s="292" t="s">
        <v>565</v>
      </c>
      <c r="Q505" s="320"/>
      <c r="R505" s="295" t="s">
        <v>115</v>
      </c>
      <c r="S505" s="296">
        <v>42009</v>
      </c>
      <c r="T505" s="297">
        <f t="shared" si="257"/>
        <v>58</v>
      </c>
      <c r="U505" s="298">
        <f t="shared" si="258"/>
        <v>115.283</v>
      </c>
      <c r="V505" s="298">
        <f t="shared" si="259"/>
        <v>3.2873999999999999</v>
      </c>
      <c r="W505" s="299">
        <f t="shared" si="260"/>
        <v>4696.2857142857147</v>
      </c>
      <c r="X505" s="300">
        <f t="shared" si="261"/>
        <v>35</v>
      </c>
      <c r="Y505" s="301">
        <v>7</v>
      </c>
      <c r="Z505" s="302">
        <v>1100</v>
      </c>
      <c r="AA505" s="1043">
        <v>0</v>
      </c>
      <c r="AB505" s="304">
        <v>0</v>
      </c>
      <c r="AC505" s="304">
        <v>0</v>
      </c>
      <c r="AD505" s="1043">
        <v>0</v>
      </c>
      <c r="AE505" s="469">
        <v>7</v>
      </c>
      <c r="AF505" s="1036" t="s">
        <v>5989</v>
      </c>
      <c r="AG505" s="445" t="s">
        <v>4691</v>
      </c>
      <c r="AH505" s="445" t="s">
        <v>4691</v>
      </c>
      <c r="AI505" s="445" t="s">
        <v>4691</v>
      </c>
      <c r="AJ505" s="1037">
        <v>5</v>
      </c>
      <c r="AK505" s="1036" t="s">
        <v>5903</v>
      </c>
      <c r="AL505" s="445" t="s">
        <v>4691</v>
      </c>
      <c r="AM505" s="445" t="s">
        <v>4691</v>
      </c>
      <c r="AN505" s="445" t="s">
        <v>4691</v>
      </c>
      <c r="AO505" s="445" t="s">
        <v>4691</v>
      </c>
      <c r="AP505" s="445" t="s">
        <v>4691</v>
      </c>
      <c r="AQ505" s="445" t="s">
        <v>4691</v>
      </c>
      <c r="AR505" s="445" t="s">
        <v>4691</v>
      </c>
      <c r="AS505" s="445" t="s">
        <v>4691</v>
      </c>
      <c r="AT505" s="445" t="s">
        <v>4691</v>
      </c>
      <c r="AU505" s="445" t="s">
        <v>4691</v>
      </c>
      <c r="AV505" s="307">
        <f t="shared" si="262"/>
        <v>0</v>
      </c>
      <c r="AW505" s="309">
        <f t="shared" si="263"/>
        <v>0</v>
      </c>
      <c r="AX505" s="309">
        <f t="shared" si="264"/>
        <v>0</v>
      </c>
      <c r="AY505" s="309">
        <f t="shared" si="265"/>
        <v>0</v>
      </c>
      <c r="AZ505" s="1042" t="s">
        <v>8000</v>
      </c>
      <c r="BA505" s="1042" t="s">
        <v>1667</v>
      </c>
      <c r="BB505" s="1042" t="s">
        <v>1668</v>
      </c>
      <c r="BC505" s="1042" t="s">
        <v>1664</v>
      </c>
      <c r="BD505" s="1042" t="s">
        <v>1665</v>
      </c>
      <c r="BE505" s="1042" t="s">
        <v>1669</v>
      </c>
      <c r="BF505" s="1042" t="s">
        <v>1599</v>
      </c>
      <c r="BG505" s="1042" t="s">
        <v>1670</v>
      </c>
      <c r="BH505" s="1042" t="s">
        <v>1671</v>
      </c>
      <c r="BI505" s="1044" t="s">
        <v>765</v>
      </c>
    </row>
    <row r="506" spans="1:61" s="583" customFormat="1" ht="19.899999999999999" customHeight="1">
      <c r="A506" s="1026">
        <v>488</v>
      </c>
      <c r="B506" s="435" t="s">
        <v>6438</v>
      </c>
      <c r="C506" s="1087" t="s">
        <v>2494</v>
      </c>
      <c r="D506" s="423" t="s">
        <v>6439</v>
      </c>
      <c r="E506" s="423" t="s">
        <v>6440</v>
      </c>
      <c r="F506" s="1088" t="s">
        <v>6441</v>
      </c>
      <c r="G506" s="580" t="s">
        <v>6442</v>
      </c>
      <c r="H506" s="446" t="s">
        <v>6482</v>
      </c>
      <c r="I506" s="435">
        <v>61016001</v>
      </c>
      <c r="J506" s="423"/>
      <c r="K506" s="580" t="s">
        <v>653</v>
      </c>
      <c r="L506" s="440"/>
      <c r="M506" s="440"/>
      <c r="N506" s="440"/>
      <c r="O506" s="440"/>
      <c r="P506" s="440" t="s">
        <v>565</v>
      </c>
      <c r="Q506" s="581"/>
      <c r="R506" s="295" t="s">
        <v>345</v>
      </c>
      <c r="S506" s="296">
        <v>42276</v>
      </c>
      <c r="T506" s="297">
        <f t="shared" si="257"/>
        <v>71</v>
      </c>
      <c r="U506" s="298">
        <f t="shared" si="258"/>
        <v>84.204899999999995</v>
      </c>
      <c r="V506" s="298">
        <f t="shared" si="259"/>
        <v>2.5383</v>
      </c>
      <c r="W506" s="299">
        <f t="shared" si="260"/>
        <v>3626.1428571428573</v>
      </c>
      <c r="X506" s="300">
        <f t="shared" si="261"/>
        <v>33</v>
      </c>
      <c r="Y506" s="426">
        <v>7</v>
      </c>
      <c r="Z506" s="582">
        <v>581</v>
      </c>
      <c r="AA506" s="1043">
        <v>0</v>
      </c>
      <c r="AB506" s="304">
        <v>0</v>
      </c>
      <c r="AC506" s="304">
        <v>0</v>
      </c>
      <c r="AD506" s="1043">
        <v>0</v>
      </c>
      <c r="AE506" s="469">
        <v>7</v>
      </c>
      <c r="AF506" s="1036" t="s">
        <v>5989</v>
      </c>
      <c r="AG506" s="445"/>
      <c r="AH506" s="445"/>
      <c r="AI506" s="445"/>
      <c r="AJ506" s="1037">
        <v>7</v>
      </c>
      <c r="AK506" s="1036" t="s">
        <v>4703</v>
      </c>
      <c r="AL506" s="445"/>
      <c r="AM506" s="445"/>
      <c r="AN506" s="445"/>
      <c r="AO506" s="445"/>
      <c r="AP506" s="445"/>
      <c r="AQ506" s="445"/>
      <c r="AR506" s="445"/>
      <c r="AS506" s="445"/>
      <c r="AT506" s="445"/>
      <c r="AU506" s="445"/>
      <c r="AV506" s="307">
        <f t="shared" si="262"/>
        <v>0</v>
      </c>
      <c r="AW506" s="309">
        <f t="shared" si="263"/>
        <v>0</v>
      </c>
      <c r="AX506" s="309">
        <f t="shared" si="264"/>
        <v>0</v>
      </c>
      <c r="AY506" s="309">
        <f t="shared" si="265"/>
        <v>0</v>
      </c>
      <c r="AZ506" s="1042" t="s">
        <v>8001</v>
      </c>
      <c r="BA506" s="1042"/>
      <c r="BB506" s="1042"/>
      <c r="BC506" s="1042"/>
      <c r="BD506" s="1042"/>
      <c r="BE506" s="1042"/>
      <c r="BF506" s="1042"/>
      <c r="BG506" s="1042"/>
      <c r="BH506" s="1042"/>
      <c r="BI506" s="1044"/>
    </row>
    <row r="507" spans="1:61" s="583" customFormat="1" ht="19.899999999999999" customHeight="1">
      <c r="A507" s="1026">
        <v>489</v>
      </c>
      <c r="B507" s="435" t="s">
        <v>6443</v>
      </c>
      <c r="C507" s="1087" t="s">
        <v>6444</v>
      </c>
      <c r="D507" s="423" t="s">
        <v>6445</v>
      </c>
      <c r="E507" s="423" t="s">
        <v>6446</v>
      </c>
      <c r="F507" s="1088" t="s">
        <v>6447</v>
      </c>
      <c r="G507" s="580" t="s">
        <v>6448</v>
      </c>
      <c r="H507" s="446" t="s">
        <v>6483</v>
      </c>
      <c r="I507" s="435">
        <v>61016901</v>
      </c>
      <c r="J507" s="423"/>
      <c r="K507" s="580" t="s">
        <v>653</v>
      </c>
      <c r="L507" s="440"/>
      <c r="M507" s="440"/>
      <c r="N507" s="440"/>
      <c r="O507" s="440"/>
      <c r="P507" s="440" t="s">
        <v>565</v>
      </c>
      <c r="Q507" s="581"/>
      <c r="R507" s="295" t="s">
        <v>345</v>
      </c>
      <c r="S507" s="296">
        <v>42361</v>
      </c>
      <c r="T507" s="297">
        <f t="shared" si="257"/>
        <v>94</v>
      </c>
      <c r="U507" s="298">
        <f t="shared" si="258"/>
        <v>25.956299999999999</v>
      </c>
      <c r="V507" s="298">
        <f t="shared" si="259"/>
        <v>0.74729999999999996</v>
      </c>
      <c r="W507" s="299">
        <f t="shared" si="260"/>
        <v>2491</v>
      </c>
      <c r="X507" s="300">
        <f t="shared" si="261"/>
        <v>35</v>
      </c>
      <c r="Y507" s="426">
        <v>3</v>
      </c>
      <c r="Z507" s="582">
        <v>349</v>
      </c>
      <c r="AA507" s="1043">
        <v>0</v>
      </c>
      <c r="AB507" s="304">
        <v>0</v>
      </c>
      <c r="AC507" s="304">
        <v>0</v>
      </c>
      <c r="AD507" s="1043">
        <v>0</v>
      </c>
      <c r="AE507" s="469">
        <v>3</v>
      </c>
      <c r="AF507" s="1036" t="s">
        <v>5991</v>
      </c>
      <c r="AG507" s="445"/>
      <c r="AH507" s="445"/>
      <c r="AI507" s="445"/>
      <c r="AJ507" s="1037">
        <v>3</v>
      </c>
      <c r="AK507" s="1036" t="s">
        <v>4720</v>
      </c>
      <c r="AL507" s="445"/>
      <c r="AM507" s="445"/>
      <c r="AN507" s="445"/>
      <c r="AO507" s="445"/>
      <c r="AP507" s="445"/>
      <c r="AQ507" s="445"/>
      <c r="AR507" s="445"/>
      <c r="AS507" s="445"/>
      <c r="AT507" s="445"/>
      <c r="AU507" s="445"/>
      <c r="AV507" s="307">
        <f t="shared" si="262"/>
        <v>0</v>
      </c>
      <c r="AW507" s="309">
        <f t="shared" si="263"/>
        <v>0</v>
      </c>
      <c r="AX507" s="309">
        <f t="shared" si="264"/>
        <v>0</v>
      </c>
      <c r="AY507" s="309">
        <f t="shared" si="265"/>
        <v>0</v>
      </c>
      <c r="AZ507" s="1042" t="s">
        <v>8002</v>
      </c>
      <c r="BA507" s="1042"/>
      <c r="BB507" s="1042"/>
      <c r="BC507" s="1042"/>
      <c r="BD507" s="1042"/>
      <c r="BE507" s="1042"/>
      <c r="BF507" s="1042"/>
      <c r="BG507" s="1042"/>
      <c r="BH507" s="1042"/>
      <c r="BI507" s="1044"/>
    </row>
    <row r="508" spans="1:61" s="583" customFormat="1" ht="19.899999999999999" customHeight="1">
      <c r="A508" s="1026">
        <v>490</v>
      </c>
      <c r="B508" s="435" t="s">
        <v>6449</v>
      </c>
      <c r="C508" s="1087" t="s">
        <v>6444</v>
      </c>
      <c r="D508" s="423" t="s">
        <v>6445</v>
      </c>
      <c r="E508" s="423" t="s">
        <v>6450</v>
      </c>
      <c r="F508" s="1088" t="s">
        <v>6451</v>
      </c>
      <c r="G508" s="580" t="s">
        <v>6452</v>
      </c>
      <c r="H508" s="446" t="s">
        <v>6484</v>
      </c>
      <c r="I508" s="435">
        <v>61015501</v>
      </c>
      <c r="J508" s="423"/>
      <c r="K508" s="580" t="s">
        <v>653</v>
      </c>
      <c r="L508" s="440"/>
      <c r="M508" s="440"/>
      <c r="N508" s="440"/>
      <c r="O508" s="440"/>
      <c r="P508" s="440" t="s">
        <v>6423</v>
      </c>
      <c r="Q508" s="581"/>
      <c r="R508" s="295" t="s">
        <v>222</v>
      </c>
      <c r="S508" s="296">
        <v>42243</v>
      </c>
      <c r="T508" s="297">
        <f t="shared" si="257"/>
        <v>34</v>
      </c>
      <c r="U508" s="298">
        <f t="shared" si="258"/>
        <v>167.94499999999999</v>
      </c>
      <c r="V508" s="298">
        <f t="shared" si="259"/>
        <v>4.6085000000000003</v>
      </c>
      <c r="W508" s="299">
        <f t="shared" si="260"/>
        <v>6583.5714285714284</v>
      </c>
      <c r="X508" s="300">
        <f t="shared" si="261"/>
        <v>36</v>
      </c>
      <c r="Y508" s="426">
        <v>7</v>
      </c>
      <c r="Z508" s="582">
        <v>723</v>
      </c>
      <c r="AA508" s="1043">
        <v>0</v>
      </c>
      <c r="AB508" s="304">
        <v>0</v>
      </c>
      <c r="AC508" s="304">
        <v>0</v>
      </c>
      <c r="AD508" s="1043">
        <v>0</v>
      </c>
      <c r="AE508" s="469">
        <v>7</v>
      </c>
      <c r="AF508" s="1036" t="s">
        <v>5989</v>
      </c>
      <c r="AG508" s="445"/>
      <c r="AH508" s="445"/>
      <c r="AI508" s="445"/>
      <c r="AJ508" s="1037">
        <v>7</v>
      </c>
      <c r="AK508" s="1036" t="s">
        <v>4703</v>
      </c>
      <c r="AL508" s="445"/>
      <c r="AM508" s="445"/>
      <c r="AN508" s="445"/>
      <c r="AO508" s="445"/>
      <c r="AP508" s="445"/>
      <c r="AQ508" s="445"/>
      <c r="AR508" s="445"/>
      <c r="AS508" s="445"/>
      <c r="AT508" s="445"/>
      <c r="AU508" s="445"/>
      <c r="AV508" s="307">
        <f t="shared" si="262"/>
        <v>0</v>
      </c>
      <c r="AW508" s="309">
        <f t="shared" si="263"/>
        <v>0</v>
      </c>
      <c r="AX508" s="309">
        <f t="shared" si="264"/>
        <v>0</v>
      </c>
      <c r="AY508" s="309">
        <f t="shared" si="265"/>
        <v>0</v>
      </c>
      <c r="AZ508" s="1042" t="s">
        <v>8003</v>
      </c>
      <c r="BA508" s="1042"/>
      <c r="BB508" s="1042"/>
      <c r="BC508" s="1042"/>
      <c r="BD508" s="1042"/>
      <c r="BE508" s="1042"/>
      <c r="BF508" s="1042"/>
      <c r="BG508" s="1042"/>
      <c r="BH508" s="1042"/>
      <c r="BI508" s="1044"/>
    </row>
    <row r="509" spans="1:61" s="583" customFormat="1" ht="19.899999999999999" customHeight="1">
      <c r="A509" s="1026">
        <v>491</v>
      </c>
      <c r="B509" s="435" t="s">
        <v>6453</v>
      </c>
      <c r="C509" s="1087" t="s">
        <v>2494</v>
      </c>
      <c r="D509" s="423" t="s">
        <v>6445</v>
      </c>
      <c r="E509" s="423" t="s">
        <v>6454</v>
      </c>
      <c r="F509" s="1088" t="s">
        <v>6455</v>
      </c>
      <c r="G509" s="580" t="s">
        <v>6456</v>
      </c>
      <c r="H509" s="446" t="s">
        <v>6485</v>
      </c>
      <c r="I509" s="435">
        <v>61014201</v>
      </c>
      <c r="J509" s="423"/>
      <c r="K509" s="580" t="s">
        <v>653</v>
      </c>
      <c r="L509" s="440"/>
      <c r="M509" s="440"/>
      <c r="N509" s="440"/>
      <c r="O509" s="440"/>
      <c r="P509" s="440" t="s">
        <v>6423</v>
      </c>
      <c r="Q509" s="581"/>
      <c r="R509" s="295" t="s">
        <v>345</v>
      </c>
      <c r="S509" s="296">
        <v>41853</v>
      </c>
      <c r="T509" s="297">
        <f t="shared" si="257"/>
        <v>39</v>
      </c>
      <c r="U509" s="298">
        <f t="shared" si="258"/>
        <v>154.816</v>
      </c>
      <c r="V509" s="298">
        <f t="shared" si="259"/>
        <v>4.6898</v>
      </c>
      <c r="W509" s="299">
        <f t="shared" si="260"/>
        <v>4689.8</v>
      </c>
      <c r="X509" s="300">
        <f t="shared" si="261"/>
        <v>33</v>
      </c>
      <c r="Y509" s="426">
        <v>10</v>
      </c>
      <c r="Z509" s="582">
        <v>999</v>
      </c>
      <c r="AA509" s="1043">
        <v>0</v>
      </c>
      <c r="AB509" s="304">
        <v>0</v>
      </c>
      <c r="AC509" s="304">
        <v>0</v>
      </c>
      <c r="AD509" s="1043">
        <v>0</v>
      </c>
      <c r="AE509" s="469">
        <v>10</v>
      </c>
      <c r="AF509" s="1036" t="s">
        <v>6107</v>
      </c>
      <c r="AG509" s="445"/>
      <c r="AH509" s="445"/>
      <c r="AI509" s="445"/>
      <c r="AJ509" s="1037">
        <v>10</v>
      </c>
      <c r="AK509" s="1036" t="s">
        <v>4695</v>
      </c>
      <c r="AL509" s="445"/>
      <c r="AM509" s="445"/>
      <c r="AN509" s="445"/>
      <c r="AO509" s="445"/>
      <c r="AP509" s="445"/>
      <c r="AQ509" s="445"/>
      <c r="AR509" s="445"/>
      <c r="AS509" s="445"/>
      <c r="AT509" s="445"/>
      <c r="AU509" s="445"/>
      <c r="AV509" s="307">
        <f t="shared" si="262"/>
        <v>0</v>
      </c>
      <c r="AW509" s="309">
        <f t="shared" si="263"/>
        <v>0</v>
      </c>
      <c r="AX509" s="309">
        <f t="shared" si="264"/>
        <v>0</v>
      </c>
      <c r="AY509" s="309">
        <f t="shared" si="265"/>
        <v>0</v>
      </c>
      <c r="AZ509" s="1042" t="s">
        <v>8004</v>
      </c>
      <c r="BA509" s="1042"/>
      <c r="BB509" s="1042"/>
      <c r="BC509" s="1042"/>
      <c r="BD509" s="1042"/>
      <c r="BE509" s="1042"/>
      <c r="BF509" s="1042"/>
      <c r="BG509" s="1042"/>
      <c r="BH509" s="1042"/>
      <c r="BI509" s="1044"/>
    </row>
    <row r="510" spans="1:61" s="583" customFormat="1" ht="19.899999999999999" customHeight="1">
      <c r="A510" s="1026">
        <v>492</v>
      </c>
      <c r="B510" s="435" t="s">
        <v>6457</v>
      </c>
      <c r="C510" s="1087" t="s">
        <v>2494</v>
      </c>
      <c r="D510" s="423" t="s">
        <v>6445</v>
      </c>
      <c r="E510" s="423" t="s">
        <v>6458</v>
      </c>
      <c r="F510" s="1088" t="s">
        <v>6459</v>
      </c>
      <c r="G510" s="580" t="s">
        <v>6460</v>
      </c>
      <c r="H510" s="446" t="s">
        <v>6486</v>
      </c>
      <c r="I510" s="435">
        <v>61018701</v>
      </c>
      <c r="J510" s="423"/>
      <c r="K510" s="580" t="s">
        <v>6461</v>
      </c>
      <c r="L510" s="440"/>
      <c r="M510" s="440"/>
      <c r="N510" s="440"/>
      <c r="O510" s="440"/>
      <c r="P510" s="440" t="s">
        <v>6423</v>
      </c>
      <c r="Q510" s="581"/>
      <c r="R510" s="295" t="s">
        <v>147</v>
      </c>
      <c r="S510" s="296">
        <v>42850</v>
      </c>
      <c r="T510" s="297">
        <f t="shared" si="257"/>
        <v>41</v>
      </c>
      <c r="U510" s="298">
        <f t="shared" si="258"/>
        <v>147.80000000000001</v>
      </c>
      <c r="V510" s="298">
        <f t="shared" si="259"/>
        <v>4.7396000000000003</v>
      </c>
      <c r="W510" s="299">
        <f t="shared" si="260"/>
        <v>6770.8571428571431</v>
      </c>
      <c r="X510" s="300">
        <f t="shared" si="261"/>
        <v>31</v>
      </c>
      <c r="Y510" s="426">
        <v>7</v>
      </c>
      <c r="Z510" s="582">
        <v>1033</v>
      </c>
      <c r="AA510" s="1043">
        <v>0</v>
      </c>
      <c r="AB510" s="304">
        <v>0</v>
      </c>
      <c r="AC510" s="304">
        <v>0</v>
      </c>
      <c r="AD510" s="1043">
        <v>0</v>
      </c>
      <c r="AE510" s="469">
        <v>7</v>
      </c>
      <c r="AF510" s="1036" t="s">
        <v>5989</v>
      </c>
      <c r="AG510" s="445"/>
      <c r="AH510" s="445"/>
      <c r="AI510" s="445"/>
      <c r="AJ510" s="1037">
        <v>7</v>
      </c>
      <c r="AK510" s="1036" t="s">
        <v>4703</v>
      </c>
      <c r="AL510" s="445"/>
      <c r="AM510" s="445"/>
      <c r="AN510" s="445"/>
      <c r="AO510" s="445"/>
      <c r="AP510" s="445"/>
      <c r="AQ510" s="445"/>
      <c r="AR510" s="445"/>
      <c r="AS510" s="445"/>
      <c r="AT510" s="445"/>
      <c r="AU510" s="445"/>
      <c r="AV510" s="307">
        <f t="shared" si="262"/>
        <v>0</v>
      </c>
      <c r="AW510" s="309">
        <f t="shared" si="263"/>
        <v>0</v>
      </c>
      <c r="AX510" s="309">
        <f t="shared" si="264"/>
        <v>0</v>
      </c>
      <c r="AY510" s="309">
        <f t="shared" si="265"/>
        <v>0</v>
      </c>
      <c r="AZ510" s="1042" t="s">
        <v>8005</v>
      </c>
      <c r="BA510" s="1042"/>
      <c r="BB510" s="1042"/>
      <c r="BC510" s="1042"/>
      <c r="BD510" s="1042"/>
      <c r="BE510" s="1042"/>
      <c r="BF510" s="1042"/>
      <c r="BG510" s="1042"/>
      <c r="BH510" s="1042"/>
      <c r="BI510" s="1044"/>
    </row>
    <row r="511" spans="1:61" s="652" customFormat="1" ht="19.899999999999999" customHeight="1">
      <c r="A511" s="1026">
        <v>493</v>
      </c>
      <c r="B511" s="285" t="s">
        <v>5205</v>
      </c>
      <c r="C511" s="484" t="s">
        <v>4304</v>
      </c>
      <c r="D511" s="484" t="s">
        <v>5206</v>
      </c>
      <c r="E511" s="359" t="s">
        <v>5207</v>
      </c>
      <c r="F511" s="357" t="s">
        <v>5163</v>
      </c>
      <c r="G511" s="289" t="s">
        <v>5197</v>
      </c>
      <c r="H511" s="367" t="s">
        <v>5219</v>
      </c>
      <c r="I511" s="290">
        <v>61017201</v>
      </c>
      <c r="J511" s="742"/>
      <c r="K511" s="592" t="s">
        <v>653</v>
      </c>
      <c r="L511" s="687"/>
      <c r="M511" s="293"/>
      <c r="N511" s="293"/>
      <c r="O511" s="687"/>
      <c r="P511" s="687" t="s">
        <v>95</v>
      </c>
      <c r="Q511" s="320"/>
      <c r="R511" s="295" t="s">
        <v>222</v>
      </c>
      <c r="S511" s="296">
        <v>42414</v>
      </c>
      <c r="T511" s="297">
        <f t="shared" si="257"/>
        <v>75</v>
      </c>
      <c r="U511" s="298">
        <f t="shared" si="258"/>
        <v>76.972399999999993</v>
      </c>
      <c r="V511" s="298">
        <f t="shared" si="259"/>
        <v>2.3873000000000002</v>
      </c>
      <c r="W511" s="299">
        <f t="shared" si="260"/>
        <v>3410.428571428572</v>
      </c>
      <c r="X511" s="300">
        <f t="shared" si="261"/>
        <v>32</v>
      </c>
      <c r="Y511" s="324">
        <v>7</v>
      </c>
      <c r="Z511" s="324">
        <v>698</v>
      </c>
      <c r="AA511" s="1043">
        <v>0</v>
      </c>
      <c r="AB511" s="304">
        <v>0</v>
      </c>
      <c r="AC511" s="304">
        <v>0</v>
      </c>
      <c r="AD511" s="1043">
        <v>0</v>
      </c>
      <c r="AE511" s="469">
        <v>7</v>
      </c>
      <c r="AF511" s="1036" t="s">
        <v>5989</v>
      </c>
      <c r="AG511" s="445"/>
      <c r="AH511" s="445"/>
      <c r="AI511" s="445"/>
      <c r="AJ511" s="1037">
        <v>7</v>
      </c>
      <c r="AK511" s="1036" t="s">
        <v>4703</v>
      </c>
      <c r="AL511" s="445"/>
      <c r="AM511" s="445"/>
      <c r="AN511" s="445"/>
      <c r="AO511" s="445"/>
      <c r="AP511" s="445"/>
      <c r="AQ511" s="445"/>
      <c r="AR511" s="445"/>
      <c r="AS511" s="445"/>
      <c r="AT511" s="445"/>
      <c r="AU511" s="445"/>
      <c r="AV511" s="307">
        <f t="shared" si="262"/>
        <v>0</v>
      </c>
      <c r="AW511" s="309">
        <f t="shared" si="263"/>
        <v>0</v>
      </c>
      <c r="AX511" s="309">
        <f t="shared" si="264"/>
        <v>0</v>
      </c>
      <c r="AY511" s="309">
        <f t="shared" si="265"/>
        <v>0</v>
      </c>
      <c r="AZ511" s="1042" t="s">
        <v>8006</v>
      </c>
      <c r="BA511" s="1042"/>
      <c r="BB511" s="1042"/>
      <c r="BC511" s="1042"/>
      <c r="BD511" s="1042"/>
      <c r="BE511" s="1042"/>
      <c r="BF511" s="1042"/>
      <c r="BG511" s="1042"/>
      <c r="BH511" s="1042"/>
      <c r="BI511" s="1044"/>
    </row>
    <row r="512" spans="1:61" s="447" customFormat="1" ht="19.5" customHeight="1">
      <c r="A512" s="1026">
        <v>494</v>
      </c>
      <c r="B512" s="435" t="s">
        <v>7229</v>
      </c>
      <c r="C512" s="631" t="s">
        <v>4304</v>
      </c>
      <c r="D512" s="631" t="s">
        <v>5206</v>
      </c>
      <c r="E512" s="631" t="s">
        <v>4042</v>
      </c>
      <c r="F512" s="467" t="s">
        <v>7230</v>
      </c>
      <c r="G512" s="437" t="s">
        <v>7231</v>
      </c>
      <c r="H512" s="438" t="s">
        <v>7341</v>
      </c>
      <c r="I512" s="435">
        <v>61018401</v>
      </c>
      <c r="J512" s="428"/>
      <c r="K512" s="439" t="s">
        <v>362</v>
      </c>
      <c r="L512" s="441"/>
      <c r="M512" s="440"/>
      <c r="N512" s="440"/>
      <c r="O512" s="441"/>
      <c r="P512" s="441" t="s">
        <v>1280</v>
      </c>
      <c r="Q512" s="442"/>
      <c r="R512" s="495" t="s">
        <v>452</v>
      </c>
      <c r="S512" s="468">
        <v>42755</v>
      </c>
      <c r="T512" s="297">
        <f t="shared" si="257"/>
        <v>65</v>
      </c>
      <c r="U512" s="298">
        <f t="shared" si="258"/>
        <v>99.663250000000005</v>
      </c>
      <c r="V512" s="298">
        <f t="shared" si="259"/>
        <v>2.6465999999999998</v>
      </c>
      <c r="W512" s="299">
        <f t="shared" si="260"/>
        <v>3308.25</v>
      </c>
      <c r="X512" s="300">
        <f t="shared" si="261"/>
        <v>38</v>
      </c>
      <c r="Y512" s="496">
        <v>8</v>
      </c>
      <c r="Z512" s="497">
        <v>514</v>
      </c>
      <c r="AA512" s="1043">
        <v>0</v>
      </c>
      <c r="AB512" s="304">
        <v>0</v>
      </c>
      <c r="AC512" s="304">
        <v>0</v>
      </c>
      <c r="AD512" s="1043">
        <v>0</v>
      </c>
      <c r="AE512" s="469">
        <v>8</v>
      </c>
      <c r="AF512" s="1036" t="s">
        <v>5971</v>
      </c>
      <c r="AG512" s="445"/>
      <c r="AH512" s="445"/>
      <c r="AI512" s="445"/>
      <c r="AJ512" s="1037">
        <v>8</v>
      </c>
      <c r="AK512" s="1036" t="s">
        <v>4705</v>
      </c>
      <c r="AL512" s="445"/>
      <c r="AM512" s="445"/>
      <c r="AN512" s="445"/>
      <c r="AO512" s="445"/>
      <c r="AP512" s="445"/>
      <c r="AQ512" s="445"/>
      <c r="AR512" s="445"/>
      <c r="AS512" s="445"/>
      <c r="AT512" s="445"/>
      <c r="AU512" s="445"/>
      <c r="AV512" s="307">
        <f t="shared" si="262"/>
        <v>0</v>
      </c>
      <c r="AW512" s="309">
        <f t="shared" si="263"/>
        <v>0</v>
      </c>
      <c r="AX512" s="309">
        <f t="shared" si="264"/>
        <v>0</v>
      </c>
      <c r="AY512" s="309">
        <f t="shared" si="265"/>
        <v>0</v>
      </c>
      <c r="AZ512" s="1042" t="s">
        <v>8007</v>
      </c>
      <c r="BA512" s="1042"/>
      <c r="BB512" s="1042"/>
      <c r="BC512" s="1042"/>
      <c r="BD512" s="1042"/>
      <c r="BE512" s="1042"/>
      <c r="BF512" s="1042"/>
      <c r="BG512" s="1042"/>
      <c r="BH512" s="1042"/>
      <c r="BI512" s="1044"/>
    </row>
    <row r="513" spans="1:61" s="447" customFormat="1" ht="19.5" customHeight="1">
      <c r="A513" s="1026">
        <v>495</v>
      </c>
      <c r="B513" s="435" t="s">
        <v>7237</v>
      </c>
      <c r="C513" s="631" t="s">
        <v>4304</v>
      </c>
      <c r="D513" s="631" t="s">
        <v>5206</v>
      </c>
      <c r="E513" s="631" t="s">
        <v>5207</v>
      </c>
      <c r="F513" s="467" t="s">
        <v>7238</v>
      </c>
      <c r="G513" s="437" t="s">
        <v>7239</v>
      </c>
      <c r="H513" s="1002" t="s">
        <v>7342</v>
      </c>
      <c r="I513" s="435">
        <v>61016701</v>
      </c>
      <c r="J513" s="428"/>
      <c r="K513" s="439" t="s">
        <v>362</v>
      </c>
      <c r="L513" s="441"/>
      <c r="M513" s="440"/>
      <c r="N513" s="440"/>
      <c r="O513" s="441"/>
      <c r="P513" s="441" t="s">
        <v>1280</v>
      </c>
      <c r="Q513" s="442"/>
      <c r="R513" s="495" t="s">
        <v>532</v>
      </c>
      <c r="S513" s="468">
        <v>42358</v>
      </c>
      <c r="T513" s="297">
        <f t="shared" si="257"/>
        <v>80</v>
      </c>
      <c r="U513" s="298">
        <f t="shared" si="258"/>
        <v>64.542199999999994</v>
      </c>
      <c r="V513" s="298">
        <f t="shared" si="259"/>
        <v>1.9466000000000001</v>
      </c>
      <c r="W513" s="299">
        <f t="shared" si="260"/>
        <v>4866.5</v>
      </c>
      <c r="X513" s="300">
        <f t="shared" si="261"/>
        <v>33</v>
      </c>
      <c r="Y513" s="496">
        <v>4</v>
      </c>
      <c r="Z513" s="497">
        <v>484</v>
      </c>
      <c r="AA513" s="1043">
        <v>0</v>
      </c>
      <c r="AB513" s="304">
        <v>0</v>
      </c>
      <c r="AC513" s="304">
        <v>0</v>
      </c>
      <c r="AD513" s="1043">
        <v>0</v>
      </c>
      <c r="AE513" s="469">
        <v>4</v>
      </c>
      <c r="AF513" s="1036" t="s">
        <v>5992</v>
      </c>
      <c r="AG513" s="445"/>
      <c r="AH513" s="445"/>
      <c r="AI513" s="445"/>
      <c r="AJ513" s="1037">
        <v>4</v>
      </c>
      <c r="AK513" s="1036" t="s">
        <v>4706</v>
      </c>
      <c r="AL513" s="445"/>
      <c r="AM513" s="445"/>
      <c r="AN513" s="445"/>
      <c r="AO513" s="445"/>
      <c r="AP513" s="445"/>
      <c r="AQ513" s="445"/>
      <c r="AR513" s="445"/>
      <c r="AS513" s="445"/>
      <c r="AT513" s="445"/>
      <c r="AU513" s="445"/>
      <c r="AV513" s="307">
        <f t="shared" si="262"/>
        <v>0</v>
      </c>
      <c r="AW513" s="309">
        <f t="shared" si="263"/>
        <v>0</v>
      </c>
      <c r="AX513" s="309">
        <f t="shared" si="264"/>
        <v>0</v>
      </c>
      <c r="AY513" s="309">
        <f t="shared" si="265"/>
        <v>0</v>
      </c>
      <c r="AZ513" s="1042" t="s">
        <v>8008</v>
      </c>
      <c r="BA513" s="1042"/>
      <c r="BB513" s="1042"/>
      <c r="BC513" s="1042"/>
      <c r="BD513" s="1042"/>
      <c r="BE513" s="1042"/>
      <c r="BF513" s="1042"/>
      <c r="BG513" s="1042"/>
      <c r="BH513" s="1042"/>
      <c r="BI513" s="1044"/>
    </row>
    <row r="514" spans="1:61" s="447" customFormat="1" ht="19.5" customHeight="1">
      <c r="A514" s="1026">
        <v>496</v>
      </c>
      <c r="B514" s="435" t="s">
        <v>7240</v>
      </c>
      <c r="C514" s="631" t="s">
        <v>4304</v>
      </c>
      <c r="D514" s="631" t="s">
        <v>5206</v>
      </c>
      <c r="E514" s="631" t="s">
        <v>2939</v>
      </c>
      <c r="F514" s="467" t="s">
        <v>7241</v>
      </c>
      <c r="G514" s="437" t="s">
        <v>7242</v>
      </c>
      <c r="H514" s="438" t="s">
        <v>7343</v>
      </c>
      <c r="I514" s="435">
        <v>61019401</v>
      </c>
      <c r="J514" s="428"/>
      <c r="K514" s="439" t="s">
        <v>362</v>
      </c>
      <c r="L514" s="441"/>
      <c r="M514" s="440"/>
      <c r="N514" s="440"/>
      <c r="O514" s="441"/>
      <c r="P514" s="441" t="s">
        <v>7243</v>
      </c>
      <c r="Q514" s="442"/>
      <c r="R514" s="495" t="s">
        <v>766</v>
      </c>
      <c r="S514" s="468">
        <v>43008</v>
      </c>
      <c r="T514" s="297">
        <f t="shared" si="257"/>
        <v>64</v>
      </c>
      <c r="U514" s="298">
        <f t="shared" si="258"/>
        <v>100.16178000000001</v>
      </c>
      <c r="V514" s="298">
        <f t="shared" si="259"/>
        <v>2.6438000000000001</v>
      </c>
      <c r="W514" s="299">
        <f t="shared" si="260"/>
        <v>3776.8571428571427</v>
      </c>
      <c r="X514" s="300">
        <f t="shared" si="261"/>
        <v>38</v>
      </c>
      <c r="Y514" s="496">
        <v>7</v>
      </c>
      <c r="Z514" s="497">
        <v>826</v>
      </c>
      <c r="AA514" s="1043">
        <v>0</v>
      </c>
      <c r="AB514" s="304">
        <v>0</v>
      </c>
      <c r="AC514" s="304">
        <v>0</v>
      </c>
      <c r="AD514" s="1043">
        <v>0</v>
      </c>
      <c r="AE514" s="469">
        <v>7</v>
      </c>
      <c r="AF514" s="1036" t="s">
        <v>7270</v>
      </c>
      <c r="AG514" s="445"/>
      <c r="AH514" s="445"/>
      <c r="AI514" s="445"/>
      <c r="AJ514" s="1037">
        <v>7</v>
      </c>
      <c r="AK514" s="1036" t="s">
        <v>4703</v>
      </c>
      <c r="AL514" s="445"/>
      <c r="AM514" s="445"/>
      <c r="AN514" s="445"/>
      <c r="AO514" s="445"/>
      <c r="AP514" s="445"/>
      <c r="AQ514" s="445"/>
      <c r="AR514" s="445"/>
      <c r="AS514" s="445"/>
      <c r="AT514" s="445"/>
      <c r="AU514" s="445"/>
      <c r="AV514" s="307">
        <f t="shared" si="262"/>
        <v>0</v>
      </c>
      <c r="AW514" s="309">
        <f t="shared" si="263"/>
        <v>0</v>
      </c>
      <c r="AX514" s="309">
        <f t="shared" si="264"/>
        <v>0</v>
      </c>
      <c r="AY514" s="309">
        <f t="shared" si="265"/>
        <v>0</v>
      </c>
      <c r="AZ514" s="1042" t="s">
        <v>8009</v>
      </c>
      <c r="BA514" s="1042"/>
      <c r="BB514" s="1042"/>
      <c r="BC514" s="1042"/>
      <c r="BD514" s="1042"/>
      <c r="BE514" s="1042"/>
      <c r="BF514" s="1042"/>
      <c r="BG514" s="1042"/>
      <c r="BH514" s="1042"/>
      <c r="BI514" s="1044"/>
    </row>
    <row r="515" spans="1:61" s="1009" customFormat="1" ht="19.5" customHeight="1">
      <c r="A515" s="1026">
        <v>497</v>
      </c>
      <c r="B515" s="435" t="s">
        <v>8968</v>
      </c>
      <c r="C515" s="631" t="s">
        <v>4304</v>
      </c>
      <c r="D515" s="631" t="s">
        <v>5206</v>
      </c>
      <c r="E515" s="631" t="s">
        <v>2938</v>
      </c>
      <c r="F515" s="467" t="s">
        <v>8969</v>
      </c>
      <c r="G515" s="1001" t="s">
        <v>8970</v>
      </c>
      <c r="H515" s="1002" t="s">
        <v>9185</v>
      </c>
      <c r="I515" s="435">
        <v>61011061</v>
      </c>
      <c r="J515" s="1003"/>
      <c r="K515" s="439" t="s">
        <v>362</v>
      </c>
      <c r="L515" s="1004"/>
      <c r="M515" s="1005"/>
      <c r="N515" s="1005"/>
      <c r="O515" s="1004"/>
      <c r="P515" s="1004" t="s">
        <v>565</v>
      </c>
      <c r="Q515" s="1006"/>
      <c r="R515" s="1007" t="s">
        <v>147</v>
      </c>
      <c r="S515" s="1008" t="s">
        <v>8971</v>
      </c>
      <c r="T515" s="297">
        <f t="shared" si="257"/>
        <v>52</v>
      </c>
      <c r="U515" s="298">
        <f t="shared" si="258"/>
        <v>124.74779299999999</v>
      </c>
      <c r="V515" s="298">
        <f t="shared" si="259"/>
        <v>3.7223000000000002</v>
      </c>
      <c r="W515" s="299">
        <f t="shared" si="260"/>
        <v>4652.875</v>
      </c>
      <c r="X515" s="300">
        <f t="shared" si="261"/>
        <v>34</v>
      </c>
      <c r="Y515" s="496">
        <v>8</v>
      </c>
      <c r="Z515" s="497">
        <v>1579</v>
      </c>
      <c r="AA515" s="1003">
        <v>0</v>
      </c>
      <c r="AB515" s="1003">
        <v>0</v>
      </c>
      <c r="AC515" s="1003">
        <v>0</v>
      </c>
      <c r="AD515" s="1003">
        <v>0</v>
      </c>
      <c r="AE515" s="469">
        <v>8</v>
      </c>
      <c r="AF515" s="1036" t="s">
        <v>5971</v>
      </c>
      <c r="AG515" s="445"/>
      <c r="AH515" s="445"/>
      <c r="AI515" s="445"/>
      <c r="AJ515" s="1084"/>
      <c r="AK515" s="1036"/>
      <c r="AL515" s="445"/>
      <c r="AM515" s="445"/>
      <c r="AN515" s="445"/>
      <c r="AO515" s="445"/>
      <c r="AP515" s="445"/>
      <c r="AQ515" s="445"/>
      <c r="AR515" s="445"/>
      <c r="AS515" s="445"/>
      <c r="AT515" s="445"/>
      <c r="AU515" s="445"/>
      <c r="AV515" s="307">
        <f t="shared" si="262"/>
        <v>0</v>
      </c>
      <c r="AW515" s="309">
        <f t="shared" si="263"/>
        <v>0</v>
      </c>
      <c r="AX515" s="309">
        <f t="shared" si="264"/>
        <v>0</v>
      </c>
      <c r="AY515" s="309">
        <f t="shared" si="265"/>
        <v>0</v>
      </c>
      <c r="AZ515" s="1042" t="s">
        <v>8972</v>
      </c>
      <c r="BA515" s="1001" t="s">
        <v>8973</v>
      </c>
      <c r="BB515" s="1001" t="s">
        <v>8974</v>
      </c>
      <c r="BC515" s="1001"/>
      <c r="BD515" s="1001"/>
      <c r="BE515" s="1001"/>
      <c r="BF515" s="1001"/>
      <c r="BG515" s="1001" t="s">
        <v>8975</v>
      </c>
      <c r="BH515" s="1001" t="s">
        <v>8976</v>
      </c>
      <c r="BI515" s="1049"/>
    </row>
    <row r="516" spans="1:61" s="1009" customFormat="1" ht="19.5" customHeight="1">
      <c r="A516" s="1026">
        <v>498</v>
      </c>
      <c r="B516" s="435" t="s">
        <v>8977</v>
      </c>
      <c r="C516" s="631" t="s">
        <v>4304</v>
      </c>
      <c r="D516" s="631" t="s">
        <v>5206</v>
      </c>
      <c r="E516" s="631" t="s">
        <v>2938</v>
      </c>
      <c r="F516" s="467"/>
      <c r="G516" s="1001" t="s">
        <v>8978</v>
      </c>
      <c r="H516" s="1002" t="s">
        <v>9186</v>
      </c>
      <c r="I516" s="435">
        <v>61019901</v>
      </c>
      <c r="J516" s="1003"/>
      <c r="K516" s="439" t="s">
        <v>362</v>
      </c>
      <c r="L516" s="1004"/>
      <c r="M516" s="1005"/>
      <c r="N516" s="1005"/>
      <c r="O516" s="1004"/>
      <c r="P516" s="1004" t="s">
        <v>565</v>
      </c>
      <c r="Q516" s="1006"/>
      <c r="R516" s="1007" t="s">
        <v>222</v>
      </c>
      <c r="S516" s="1008" t="s">
        <v>8979</v>
      </c>
      <c r="T516" s="297">
        <f t="shared" si="257"/>
        <v>93</v>
      </c>
      <c r="U516" s="298">
        <f t="shared" si="258"/>
        <v>31.782299999999999</v>
      </c>
      <c r="V516" s="298">
        <f t="shared" si="259"/>
        <v>0.99</v>
      </c>
      <c r="W516" s="299">
        <f t="shared" si="260"/>
        <v>1650</v>
      </c>
      <c r="X516" s="300">
        <f t="shared" si="261"/>
        <v>32</v>
      </c>
      <c r="Y516" s="496">
        <v>6</v>
      </c>
      <c r="Z516" s="497">
        <v>788</v>
      </c>
      <c r="AA516" s="1003">
        <v>0</v>
      </c>
      <c r="AB516" s="1003">
        <v>0</v>
      </c>
      <c r="AC516" s="1003">
        <v>0</v>
      </c>
      <c r="AD516" s="1003">
        <v>0</v>
      </c>
      <c r="AE516" s="469">
        <v>6</v>
      </c>
      <c r="AF516" s="1036" t="s">
        <v>5994</v>
      </c>
      <c r="AG516" s="445"/>
      <c r="AH516" s="445"/>
      <c r="AI516" s="445"/>
      <c r="AJ516" s="1084"/>
      <c r="AK516" s="1036"/>
      <c r="AL516" s="445"/>
      <c r="AM516" s="445"/>
      <c r="AN516" s="445"/>
      <c r="AO516" s="445"/>
      <c r="AP516" s="445"/>
      <c r="AQ516" s="445"/>
      <c r="AR516" s="445"/>
      <c r="AS516" s="445"/>
      <c r="AT516" s="445"/>
      <c r="AU516" s="445"/>
      <c r="AV516" s="307">
        <f t="shared" si="262"/>
        <v>0</v>
      </c>
      <c r="AW516" s="309">
        <f t="shared" si="263"/>
        <v>0</v>
      </c>
      <c r="AX516" s="309">
        <f t="shared" si="264"/>
        <v>0</v>
      </c>
      <c r="AY516" s="309">
        <f t="shared" si="265"/>
        <v>0</v>
      </c>
      <c r="AZ516" s="1042" t="s">
        <v>8980</v>
      </c>
      <c r="BA516" s="1001"/>
      <c r="BB516" s="1001"/>
      <c r="BC516" s="1001"/>
      <c r="BD516" s="1001"/>
      <c r="BE516" s="1001"/>
      <c r="BF516" s="1001"/>
      <c r="BG516" s="1001" t="s">
        <v>8981</v>
      </c>
      <c r="BH516" s="1001"/>
      <c r="BI516" s="1049"/>
    </row>
    <row r="517" spans="1:61" s="1009" customFormat="1" ht="19.5" customHeight="1">
      <c r="A517" s="1026">
        <v>499</v>
      </c>
      <c r="B517" s="435" t="s">
        <v>9129</v>
      </c>
      <c r="C517" s="435" t="s">
        <v>4304</v>
      </c>
      <c r="D517" s="435" t="s">
        <v>5206</v>
      </c>
      <c r="E517" s="435" t="s">
        <v>2939</v>
      </c>
      <c r="F517" s="467" t="s">
        <v>9130</v>
      </c>
      <c r="G517" s="1001" t="s">
        <v>9131</v>
      </c>
      <c r="H517" s="1002" t="s">
        <v>9132</v>
      </c>
      <c r="I517" s="435">
        <v>61019601</v>
      </c>
      <c r="J517" s="1003"/>
      <c r="K517" s="439" t="s">
        <v>362</v>
      </c>
      <c r="L517" s="1004"/>
      <c r="M517" s="1005"/>
      <c r="N517" s="1005"/>
      <c r="O517" s="1004"/>
      <c r="P517" s="1004" t="s">
        <v>565</v>
      </c>
      <c r="Q517" s="1006"/>
      <c r="R517" s="1007" t="s">
        <v>345</v>
      </c>
      <c r="S517" s="1008" t="s">
        <v>9133</v>
      </c>
      <c r="T517" s="297">
        <f t="shared" si="257"/>
        <v>83</v>
      </c>
      <c r="U517" s="298">
        <f t="shared" si="258"/>
        <v>60.43</v>
      </c>
      <c r="V517" s="298">
        <f t="shared" si="259"/>
        <v>1.5934999999999999</v>
      </c>
      <c r="W517" s="299">
        <f t="shared" si="260"/>
        <v>2276.4285714285716</v>
      </c>
      <c r="X517" s="300">
        <f t="shared" si="261"/>
        <v>38</v>
      </c>
      <c r="Y517" s="496">
        <v>7</v>
      </c>
      <c r="Z517" s="497">
        <v>666</v>
      </c>
      <c r="AA517" s="1003">
        <v>0</v>
      </c>
      <c r="AB517" s="1003">
        <v>0</v>
      </c>
      <c r="AC517" s="1003">
        <v>0</v>
      </c>
      <c r="AD517" s="1003">
        <v>0</v>
      </c>
      <c r="AE517" s="469">
        <v>7</v>
      </c>
      <c r="AF517" s="1036" t="s">
        <v>5964</v>
      </c>
      <c r="AG517" s="445"/>
      <c r="AH517" s="445"/>
      <c r="AI517" s="445"/>
      <c r="AJ517" s="1084"/>
      <c r="AK517" s="1097"/>
      <c r="AL517" s="445"/>
      <c r="AM517" s="445"/>
      <c r="AN517" s="445"/>
      <c r="AO517" s="445"/>
      <c r="AP517" s="445"/>
      <c r="AQ517" s="445"/>
      <c r="AR517" s="445"/>
      <c r="AS517" s="445"/>
      <c r="AT517" s="445"/>
      <c r="AU517" s="445"/>
      <c r="AV517" s="307">
        <f t="shared" si="262"/>
        <v>0</v>
      </c>
      <c r="AW517" s="309">
        <f t="shared" si="263"/>
        <v>0</v>
      </c>
      <c r="AX517" s="309">
        <f t="shared" si="264"/>
        <v>0</v>
      </c>
      <c r="AY517" s="309">
        <f t="shared" si="265"/>
        <v>0</v>
      </c>
      <c r="AZ517" s="1001" t="s">
        <v>9134</v>
      </c>
      <c r="BA517" s="1001" t="s">
        <v>9135</v>
      </c>
      <c r="BB517" s="1001" t="s">
        <v>9136</v>
      </c>
      <c r="BC517" s="1001" t="s">
        <v>307</v>
      </c>
      <c r="BD517" s="1001" t="s">
        <v>8705</v>
      </c>
      <c r="BE517" s="1001" t="s">
        <v>8705</v>
      </c>
      <c r="BF517" s="1001" t="s">
        <v>8705</v>
      </c>
      <c r="BG517" s="1001" t="s">
        <v>9137</v>
      </c>
      <c r="BH517" s="1001" t="s">
        <v>9138</v>
      </c>
      <c r="BI517" s="1049" t="s">
        <v>9139</v>
      </c>
    </row>
    <row r="518" spans="1:61" s="652" customFormat="1" ht="19.899999999999999" customHeight="1">
      <c r="A518" s="1026">
        <v>500</v>
      </c>
      <c r="B518" s="285" t="s">
        <v>5103</v>
      </c>
      <c r="C518" s="598" t="s">
        <v>5104</v>
      </c>
      <c r="D518" s="598" t="s">
        <v>5105</v>
      </c>
      <c r="E518" s="677" t="s">
        <v>5106</v>
      </c>
      <c r="F518" s="329" t="s">
        <v>1292</v>
      </c>
      <c r="G518" s="289" t="s">
        <v>6414</v>
      </c>
      <c r="H518" s="367" t="s">
        <v>976</v>
      </c>
      <c r="I518" s="290">
        <v>61014001</v>
      </c>
      <c r="J518" s="742"/>
      <c r="K518" s="592" t="s">
        <v>777</v>
      </c>
      <c r="L518" s="687"/>
      <c r="M518" s="293"/>
      <c r="N518" s="293"/>
      <c r="O518" s="687"/>
      <c r="P518" s="687" t="s">
        <v>95</v>
      </c>
      <c r="Q518" s="320"/>
      <c r="R518" s="295" t="s">
        <v>294</v>
      </c>
      <c r="S518" s="296">
        <v>41689</v>
      </c>
      <c r="T518" s="297">
        <f t="shared" si="257"/>
        <v>46</v>
      </c>
      <c r="U518" s="298">
        <f t="shared" si="258"/>
        <v>135.87960000000001</v>
      </c>
      <c r="V518" s="298">
        <f t="shared" si="259"/>
        <v>3.5259999999999998</v>
      </c>
      <c r="W518" s="299">
        <f t="shared" si="260"/>
        <v>2203.75</v>
      </c>
      <c r="X518" s="300">
        <f t="shared" si="261"/>
        <v>39</v>
      </c>
      <c r="Y518" s="324">
        <v>16</v>
      </c>
      <c r="Z518" s="324">
        <v>993</v>
      </c>
      <c r="AA518" s="1043">
        <v>0</v>
      </c>
      <c r="AB518" s="304">
        <v>0</v>
      </c>
      <c r="AC518" s="304">
        <v>0</v>
      </c>
      <c r="AD518" s="1043">
        <v>0</v>
      </c>
      <c r="AE518" s="469">
        <v>16</v>
      </c>
      <c r="AF518" s="1036" t="s">
        <v>5997</v>
      </c>
      <c r="AG518" s="445"/>
      <c r="AH518" s="445"/>
      <c r="AI518" s="445"/>
      <c r="AJ518" s="1037">
        <v>16</v>
      </c>
      <c r="AK518" s="1036" t="s">
        <v>5107</v>
      </c>
      <c r="AL518" s="445"/>
      <c r="AM518" s="445"/>
      <c r="AN518" s="445"/>
      <c r="AO518" s="445"/>
      <c r="AP518" s="445"/>
      <c r="AQ518" s="445"/>
      <c r="AR518" s="445"/>
      <c r="AS518" s="445"/>
      <c r="AT518" s="445"/>
      <c r="AU518" s="445"/>
      <c r="AV518" s="307">
        <f t="shared" si="262"/>
        <v>0</v>
      </c>
      <c r="AW518" s="309">
        <f t="shared" si="263"/>
        <v>0</v>
      </c>
      <c r="AX518" s="309">
        <f t="shared" si="264"/>
        <v>0</v>
      </c>
      <c r="AY518" s="309">
        <f t="shared" si="265"/>
        <v>0</v>
      </c>
      <c r="AZ518" s="1042" t="s">
        <v>8010</v>
      </c>
      <c r="BA518" s="1042"/>
      <c r="BB518" s="1042"/>
      <c r="BC518" s="1042"/>
      <c r="BD518" s="1042"/>
      <c r="BE518" s="1042"/>
      <c r="BF518" s="1042"/>
      <c r="BG518" s="1042"/>
      <c r="BH518" s="1042"/>
      <c r="BI518" s="1044"/>
    </row>
    <row r="519" spans="1:61" s="314" customFormat="1" ht="19.899999999999999" customHeight="1">
      <c r="A519" s="1026">
        <v>501</v>
      </c>
      <c r="B519" s="416" t="s">
        <v>6383</v>
      </c>
      <c r="C519" s="417" t="s">
        <v>4304</v>
      </c>
      <c r="D519" s="418" t="s">
        <v>5206</v>
      </c>
      <c r="E519" s="418" t="s">
        <v>6384</v>
      </c>
      <c r="F519" s="419" t="s">
        <v>6385</v>
      </c>
      <c r="G519" s="420" t="s">
        <v>6415</v>
      </c>
      <c r="H519" s="421" t="s">
        <v>6417</v>
      </c>
      <c r="I519" s="422">
        <v>61013001</v>
      </c>
      <c r="J519" s="423"/>
      <c r="K519" s="421" t="s">
        <v>777</v>
      </c>
      <c r="L519" s="424"/>
      <c r="M519" s="424"/>
      <c r="N519" s="424"/>
      <c r="O519" s="424"/>
      <c r="P519" s="424" t="s">
        <v>565</v>
      </c>
      <c r="Q519" s="425"/>
      <c r="R519" s="295" t="s">
        <v>766</v>
      </c>
      <c r="S519" s="296">
        <v>41303</v>
      </c>
      <c r="T519" s="297">
        <f t="shared" si="257"/>
        <v>17</v>
      </c>
      <c r="U519" s="298">
        <f t="shared" si="258"/>
        <v>244.91560000000001</v>
      </c>
      <c r="V519" s="298">
        <f t="shared" si="259"/>
        <v>7.149</v>
      </c>
      <c r="W519" s="299">
        <f t="shared" si="260"/>
        <v>10212.857142857143</v>
      </c>
      <c r="X519" s="300">
        <f t="shared" si="261"/>
        <v>34</v>
      </c>
      <c r="Y519" s="426">
        <v>7</v>
      </c>
      <c r="Z519" s="427">
        <v>1465</v>
      </c>
      <c r="AA519" s="1043">
        <v>0</v>
      </c>
      <c r="AB519" s="304">
        <v>0</v>
      </c>
      <c r="AC519" s="304">
        <v>0</v>
      </c>
      <c r="AD519" s="1043">
        <v>0</v>
      </c>
      <c r="AE519" s="469">
        <v>7</v>
      </c>
      <c r="AF519" s="1036" t="s">
        <v>5989</v>
      </c>
      <c r="AG519" s="445"/>
      <c r="AH519" s="445"/>
      <c r="AI519" s="445"/>
      <c r="AJ519" s="1037">
        <v>7</v>
      </c>
      <c r="AK519" s="1036" t="s">
        <v>4703</v>
      </c>
      <c r="AL519" s="445"/>
      <c r="AM519" s="445"/>
      <c r="AN519" s="445"/>
      <c r="AO519" s="445"/>
      <c r="AP519" s="445"/>
      <c r="AQ519" s="445"/>
      <c r="AR519" s="445"/>
      <c r="AS519" s="445"/>
      <c r="AT519" s="445"/>
      <c r="AU519" s="445"/>
      <c r="AV519" s="307">
        <f t="shared" si="262"/>
        <v>0</v>
      </c>
      <c r="AW519" s="309">
        <f t="shared" si="263"/>
        <v>0</v>
      </c>
      <c r="AX519" s="309">
        <f t="shared" si="264"/>
        <v>0</v>
      </c>
      <c r="AY519" s="309">
        <f t="shared" si="265"/>
        <v>0</v>
      </c>
      <c r="AZ519" s="1042" t="s">
        <v>8011</v>
      </c>
      <c r="BA519" s="1042"/>
      <c r="BB519" s="1042"/>
      <c r="BC519" s="1042"/>
      <c r="BD519" s="1042"/>
      <c r="BE519" s="1042"/>
      <c r="BF519" s="1042"/>
      <c r="BG519" s="1042"/>
      <c r="BH519" s="1042"/>
      <c r="BI519" s="1044"/>
    </row>
    <row r="520" spans="1:61" ht="19.899999999999999" customHeight="1">
      <c r="A520" s="1029" t="s">
        <v>185</v>
      </c>
      <c r="B520" s="499"/>
      <c r="C520" s="723" t="s">
        <v>2496</v>
      </c>
      <c r="D520" s="504" t="s">
        <v>1278</v>
      </c>
      <c r="E520" s="502"/>
      <c r="F520" s="502"/>
      <c r="G520" s="503">
        <f>COUNTA(G477:G519)</f>
        <v>43</v>
      </c>
      <c r="H520" s="503">
        <f>COUNTA(H477:H519)</f>
        <v>43</v>
      </c>
      <c r="I520" s="499"/>
      <c r="J520" s="499"/>
      <c r="K520" s="503"/>
      <c r="L520" s="504">
        <f>COUNTA(L477:L519)</f>
        <v>23</v>
      </c>
      <c r="M520" s="504">
        <f>COUNTA(M477:M519)</f>
        <v>9</v>
      </c>
      <c r="N520" s="504">
        <f>COUNTA(N477:N519)</f>
        <v>10</v>
      </c>
      <c r="O520" s="504">
        <f>COUNTA(O477:O519)</f>
        <v>23</v>
      </c>
      <c r="P520" s="504">
        <f>COUNTA(P477:P519)</f>
        <v>43</v>
      </c>
      <c r="Q520" s="505"/>
      <c r="R520" s="505"/>
      <c r="S520" s="506"/>
      <c r="T520" s="507"/>
      <c r="U520" s="508">
        <f>SUM(U477:U519)</f>
        <v>6488.5147109999989</v>
      </c>
      <c r="V520" s="508">
        <f>SUM(V477:V519)</f>
        <v>173.61150000000001</v>
      </c>
      <c r="W520" s="509">
        <f>V520*10000/Y520</f>
        <v>5325.5061349693251</v>
      </c>
      <c r="X520" s="510">
        <f>U520/V520</f>
        <v>37.373761018135312</v>
      </c>
      <c r="Y520" s="511">
        <f t="shared" ref="Y520:AE520" si="266">SUM(Y477:Y519)</f>
        <v>326</v>
      </c>
      <c r="Z520" s="511">
        <f t="shared" si="266"/>
        <v>44098</v>
      </c>
      <c r="AA520" s="500">
        <f t="shared" si="266"/>
        <v>182</v>
      </c>
      <c r="AB520" s="500">
        <f t="shared" si="266"/>
        <v>78</v>
      </c>
      <c r="AC520" s="500">
        <f t="shared" si="266"/>
        <v>84</v>
      </c>
      <c r="AD520" s="500">
        <f t="shared" si="266"/>
        <v>182</v>
      </c>
      <c r="AE520" s="500">
        <f t="shared" si="266"/>
        <v>324</v>
      </c>
      <c r="AF520" s="512"/>
      <c r="AG520" s="512">
        <f>SUM(AG477:AG519)</f>
        <v>0</v>
      </c>
      <c r="AH520" s="512"/>
      <c r="AI520" s="512">
        <f>SUM(AI477:AI519)</f>
        <v>0</v>
      </c>
      <c r="AJ520" s="512">
        <f>SUM(AJ477:AJ519)</f>
        <v>273</v>
      </c>
      <c r="AK520" s="513"/>
      <c r="AL520" s="512">
        <f>SUM(AL477:AL519)</f>
        <v>0</v>
      </c>
      <c r="AM520" s="512"/>
      <c r="AN520" s="512">
        <f>SUM(AN477:AN519)</f>
        <v>1</v>
      </c>
      <c r="AO520" s="512"/>
      <c r="AP520" s="512">
        <f>SUM(AP477:AP519)</f>
        <v>1</v>
      </c>
      <c r="AQ520" s="512"/>
      <c r="AR520" s="512">
        <f>SUM(AR477:AR519)</f>
        <v>3</v>
      </c>
      <c r="AS520" s="512"/>
      <c r="AT520" s="512">
        <f>SUM(AT477:AT519)</f>
        <v>0</v>
      </c>
      <c r="AU520" s="512"/>
      <c r="AV520" s="512">
        <f>SUM(AV477:AV519)</f>
        <v>6552</v>
      </c>
      <c r="AW520" s="512">
        <f>SUM(AW477:AW519)</f>
        <v>4586.4000000000015</v>
      </c>
      <c r="AX520" s="512">
        <f>SUM(AX477:AX519)</f>
        <v>2730</v>
      </c>
      <c r="AY520" s="512">
        <f>SUM(AY477:AY519)</f>
        <v>1638</v>
      </c>
      <c r="AZ520" s="816"/>
      <c r="BA520" s="817"/>
      <c r="BB520" s="817"/>
      <c r="BC520" s="818"/>
      <c r="BD520" s="818"/>
      <c r="BE520" s="818"/>
      <c r="BF520" s="819"/>
      <c r="BG520" s="819"/>
      <c r="BH520" s="819"/>
      <c r="BI520" s="820"/>
    </row>
    <row r="521" spans="1:61" s="652" customFormat="1" ht="19.899999999999999" customHeight="1">
      <c r="A521" s="1026">
        <v>502</v>
      </c>
      <c r="B521" s="285" t="s">
        <v>3508</v>
      </c>
      <c r="C521" s="595" t="s">
        <v>12</v>
      </c>
      <c r="D521" s="528" t="s">
        <v>1512</v>
      </c>
      <c r="E521" s="287" t="s">
        <v>2943</v>
      </c>
      <c r="F521" s="360" t="s">
        <v>3188</v>
      </c>
      <c r="G521" s="689" t="s">
        <v>3229</v>
      </c>
      <c r="H521" s="352" t="s">
        <v>3209</v>
      </c>
      <c r="I521" s="290">
        <v>33047801</v>
      </c>
      <c r="J521" s="487" t="s">
        <v>94</v>
      </c>
      <c r="K521" s="352"/>
      <c r="L521" s="292" t="s">
        <v>95</v>
      </c>
      <c r="M521" s="292" t="s">
        <v>95</v>
      </c>
      <c r="N521" s="293"/>
      <c r="O521" s="292" t="s">
        <v>95</v>
      </c>
      <c r="P521" s="292" t="s">
        <v>95</v>
      </c>
      <c r="Q521" s="358"/>
      <c r="R521" s="295" t="s">
        <v>199</v>
      </c>
      <c r="S521" s="296">
        <v>42698</v>
      </c>
      <c r="T521" s="297">
        <f t="shared" ref="T521:T529" si="267">VLOOKUP(I521,单月票房,2,0)</f>
        <v>42</v>
      </c>
      <c r="U521" s="298">
        <f t="shared" ref="U521:U529" si="268">VLOOKUP(I521,单月票房,3,0)</f>
        <v>128.03630000000001</v>
      </c>
      <c r="V521" s="298">
        <f t="shared" ref="V521:V529" si="269">VLOOKUP(I521,单月票房,4,0)</f>
        <v>3.8468</v>
      </c>
      <c r="W521" s="299">
        <f t="shared" ref="W521:W529" si="270">(V521*10000)/Y521</f>
        <v>4808.5</v>
      </c>
      <c r="X521" s="300">
        <f t="shared" ref="X521:X529" si="271">VLOOKUP(I521,单月票房,5,0)</f>
        <v>33</v>
      </c>
      <c r="Y521" s="346">
        <v>8</v>
      </c>
      <c r="Z521" s="346">
        <v>1120</v>
      </c>
      <c r="AA521" s="1043">
        <v>8</v>
      </c>
      <c r="AB521" s="1043">
        <v>8</v>
      </c>
      <c r="AC521" s="304">
        <v>0</v>
      </c>
      <c r="AD521" s="1043">
        <v>8</v>
      </c>
      <c r="AE521" s="469">
        <v>8</v>
      </c>
      <c r="AF521" s="1036" t="s">
        <v>5971</v>
      </c>
      <c r="AG521" s="445" t="s">
        <v>4691</v>
      </c>
      <c r="AH521" s="445" t="s">
        <v>4691</v>
      </c>
      <c r="AI521" s="445" t="s">
        <v>4691</v>
      </c>
      <c r="AJ521" s="1037">
        <v>8</v>
      </c>
      <c r="AK521" s="1036" t="s">
        <v>4705</v>
      </c>
      <c r="AL521" s="445" t="s">
        <v>4691</v>
      </c>
      <c r="AM521" s="445" t="s">
        <v>4691</v>
      </c>
      <c r="AN521" s="445" t="s">
        <v>4691</v>
      </c>
      <c r="AO521" s="445" t="s">
        <v>4691</v>
      </c>
      <c r="AP521" s="445" t="s">
        <v>4691</v>
      </c>
      <c r="AQ521" s="445" t="s">
        <v>4691</v>
      </c>
      <c r="AR521" s="445" t="s">
        <v>4691</v>
      </c>
      <c r="AS521" s="445" t="s">
        <v>4691</v>
      </c>
      <c r="AT521" s="445" t="s">
        <v>4691</v>
      </c>
      <c r="AU521" s="445" t="s">
        <v>4691</v>
      </c>
      <c r="AV521" s="307">
        <f t="shared" ref="AV521:AV529" si="272">AD521*6*0.5*12</f>
        <v>288</v>
      </c>
      <c r="AW521" s="309">
        <f t="shared" ref="AW521:AW529" si="273">AD521*6*0.35*12</f>
        <v>201.59999999999997</v>
      </c>
      <c r="AX521" s="309">
        <f t="shared" ref="AX521:AX529" si="274">AD521*6*0.25*10</f>
        <v>120</v>
      </c>
      <c r="AY521" s="309">
        <f t="shared" ref="AY521:AY529" si="275">AD521*6*0.15*10</f>
        <v>72</v>
      </c>
      <c r="AZ521" s="1042" t="s">
        <v>8012</v>
      </c>
      <c r="BA521" s="1042"/>
      <c r="BB521" s="1042"/>
      <c r="BC521" s="1042"/>
      <c r="BD521" s="1042"/>
      <c r="BE521" s="1042"/>
      <c r="BF521" s="1042"/>
      <c r="BG521" s="1042"/>
      <c r="BH521" s="1042"/>
      <c r="BI521" s="1044"/>
    </row>
    <row r="522" spans="1:61" s="652" customFormat="1" ht="19.899999999999999" customHeight="1">
      <c r="A522" s="1026">
        <v>503</v>
      </c>
      <c r="B522" s="285" t="s">
        <v>3509</v>
      </c>
      <c r="C522" s="595" t="s">
        <v>12</v>
      </c>
      <c r="D522" s="528" t="s">
        <v>1512</v>
      </c>
      <c r="E522" s="287" t="s">
        <v>643</v>
      </c>
      <c r="F522" s="360" t="s">
        <v>3189</v>
      </c>
      <c r="G522" s="530" t="s">
        <v>3190</v>
      </c>
      <c r="H522" s="352" t="s">
        <v>3210</v>
      </c>
      <c r="I522" s="290">
        <v>33046101</v>
      </c>
      <c r="J522" s="487" t="s">
        <v>94</v>
      </c>
      <c r="K522" s="352"/>
      <c r="L522" s="292" t="s">
        <v>95</v>
      </c>
      <c r="M522" s="293"/>
      <c r="N522" s="292" t="s">
        <v>95</v>
      </c>
      <c r="O522" s="292" t="s">
        <v>95</v>
      </c>
      <c r="P522" s="292" t="s">
        <v>95</v>
      </c>
      <c r="Q522" s="358"/>
      <c r="R522" s="295" t="s">
        <v>199</v>
      </c>
      <c r="S522" s="296">
        <v>41984</v>
      </c>
      <c r="T522" s="297">
        <f t="shared" si="267"/>
        <v>57</v>
      </c>
      <c r="U522" s="298">
        <f t="shared" si="268"/>
        <v>95.400980000000004</v>
      </c>
      <c r="V522" s="298">
        <f t="shared" si="269"/>
        <v>2.738</v>
      </c>
      <c r="W522" s="299">
        <f t="shared" si="270"/>
        <v>5476</v>
      </c>
      <c r="X522" s="300">
        <f t="shared" si="271"/>
        <v>35</v>
      </c>
      <c r="Y522" s="346">
        <v>5</v>
      </c>
      <c r="Z522" s="346">
        <v>806</v>
      </c>
      <c r="AA522" s="1043">
        <v>5</v>
      </c>
      <c r="AB522" s="304">
        <v>0</v>
      </c>
      <c r="AC522" s="1043">
        <v>5</v>
      </c>
      <c r="AD522" s="1043">
        <v>5</v>
      </c>
      <c r="AE522" s="469">
        <v>5</v>
      </c>
      <c r="AF522" s="1036" t="s">
        <v>5993</v>
      </c>
      <c r="AG522" s="445" t="s">
        <v>4691</v>
      </c>
      <c r="AH522" s="445" t="s">
        <v>4691</v>
      </c>
      <c r="AI522" s="445" t="s">
        <v>4691</v>
      </c>
      <c r="AJ522" s="1037">
        <v>5</v>
      </c>
      <c r="AK522" s="1036" t="s">
        <v>4707</v>
      </c>
      <c r="AL522" s="445" t="s">
        <v>4691</v>
      </c>
      <c r="AM522" s="445" t="s">
        <v>4691</v>
      </c>
      <c r="AN522" s="445" t="s">
        <v>4691</v>
      </c>
      <c r="AO522" s="445" t="s">
        <v>4691</v>
      </c>
      <c r="AP522" s="445" t="s">
        <v>4691</v>
      </c>
      <c r="AQ522" s="445" t="s">
        <v>4691</v>
      </c>
      <c r="AR522" s="445" t="s">
        <v>4691</v>
      </c>
      <c r="AS522" s="445" t="s">
        <v>4691</v>
      </c>
      <c r="AT522" s="445" t="s">
        <v>4691</v>
      </c>
      <c r="AU522" s="445" t="s">
        <v>4691</v>
      </c>
      <c r="AV522" s="307">
        <f t="shared" si="272"/>
        <v>180</v>
      </c>
      <c r="AW522" s="309">
        <f t="shared" si="273"/>
        <v>126</v>
      </c>
      <c r="AX522" s="309">
        <f t="shared" si="274"/>
        <v>75</v>
      </c>
      <c r="AY522" s="309">
        <f t="shared" si="275"/>
        <v>45</v>
      </c>
      <c r="AZ522" s="1042" t="s">
        <v>8013</v>
      </c>
      <c r="BA522" s="1042"/>
      <c r="BB522" s="1042"/>
      <c r="BC522" s="1042"/>
      <c r="BD522" s="1042"/>
      <c r="BE522" s="1042"/>
      <c r="BF522" s="1042"/>
      <c r="BG522" s="1042"/>
      <c r="BH522" s="1042"/>
      <c r="BI522" s="1044"/>
    </row>
    <row r="523" spans="1:61" ht="19.899999999999999" customHeight="1">
      <c r="A523" s="1026">
        <v>504</v>
      </c>
      <c r="B523" s="285" t="s">
        <v>3510</v>
      </c>
      <c r="C523" s="360" t="s">
        <v>2498</v>
      </c>
      <c r="D523" s="360" t="s">
        <v>2249</v>
      </c>
      <c r="E523" s="287" t="s">
        <v>643</v>
      </c>
      <c r="F523" s="360" t="s">
        <v>2250</v>
      </c>
      <c r="G523" s="289" t="s">
        <v>1038</v>
      </c>
      <c r="H523" s="352" t="s">
        <v>2383</v>
      </c>
      <c r="I523" s="290">
        <v>33046701</v>
      </c>
      <c r="J523" s="487" t="s">
        <v>94</v>
      </c>
      <c r="K523" s="352"/>
      <c r="L523" s="292" t="s">
        <v>95</v>
      </c>
      <c r="M523" s="292" t="s">
        <v>95</v>
      </c>
      <c r="N523" s="293"/>
      <c r="O523" s="292" t="s">
        <v>95</v>
      </c>
      <c r="P523" s="292" t="s">
        <v>95</v>
      </c>
      <c r="Q523" s="327"/>
      <c r="R523" s="295" t="s">
        <v>345</v>
      </c>
      <c r="S523" s="296">
        <v>42191</v>
      </c>
      <c r="T523" s="297">
        <f t="shared" si="267"/>
        <v>56</v>
      </c>
      <c r="U523" s="298">
        <f t="shared" si="268"/>
        <v>95.548500000000004</v>
      </c>
      <c r="V523" s="298">
        <f t="shared" si="269"/>
        <v>2.4243000000000001</v>
      </c>
      <c r="W523" s="299">
        <f t="shared" si="270"/>
        <v>3463.2857142857142</v>
      </c>
      <c r="X523" s="300">
        <f t="shared" si="271"/>
        <v>39</v>
      </c>
      <c r="Y523" s="346">
        <v>7</v>
      </c>
      <c r="Z523" s="347">
        <v>789</v>
      </c>
      <c r="AA523" s="1043">
        <v>7</v>
      </c>
      <c r="AB523" s="1043">
        <v>7</v>
      </c>
      <c r="AC523" s="304">
        <v>0</v>
      </c>
      <c r="AD523" s="1043">
        <v>7</v>
      </c>
      <c r="AE523" s="469">
        <v>7</v>
      </c>
      <c r="AF523" s="1036" t="s">
        <v>7516</v>
      </c>
      <c r="AG523" s="445" t="s">
        <v>4691</v>
      </c>
      <c r="AH523" s="445" t="s">
        <v>4691</v>
      </c>
      <c r="AI523" s="445" t="s">
        <v>4691</v>
      </c>
      <c r="AJ523" s="1037">
        <v>7</v>
      </c>
      <c r="AK523" s="1036" t="s">
        <v>4703</v>
      </c>
      <c r="AL523" s="445" t="s">
        <v>4691</v>
      </c>
      <c r="AM523" s="445" t="s">
        <v>4691</v>
      </c>
      <c r="AN523" s="445" t="s">
        <v>4691</v>
      </c>
      <c r="AO523" s="445" t="s">
        <v>4691</v>
      </c>
      <c r="AP523" s="445" t="s">
        <v>4691</v>
      </c>
      <c r="AQ523" s="445" t="s">
        <v>4691</v>
      </c>
      <c r="AR523" s="445" t="s">
        <v>4691</v>
      </c>
      <c r="AS523" s="445" t="s">
        <v>4691</v>
      </c>
      <c r="AT523" s="445" t="s">
        <v>4691</v>
      </c>
      <c r="AU523" s="445" t="s">
        <v>4691</v>
      </c>
      <c r="AV523" s="307">
        <f t="shared" si="272"/>
        <v>252</v>
      </c>
      <c r="AW523" s="309">
        <f t="shared" si="273"/>
        <v>176.39999999999998</v>
      </c>
      <c r="AX523" s="309">
        <f t="shared" si="274"/>
        <v>105</v>
      </c>
      <c r="AY523" s="309">
        <f t="shared" si="275"/>
        <v>63</v>
      </c>
      <c r="AZ523" s="1042" t="s">
        <v>8014</v>
      </c>
      <c r="BA523" s="1042"/>
      <c r="BB523" s="1042"/>
      <c r="BC523" s="1042"/>
      <c r="BD523" s="1042"/>
      <c r="BE523" s="1042"/>
      <c r="BF523" s="1042"/>
      <c r="BG523" s="1042"/>
      <c r="BH523" s="1042"/>
      <c r="BI523" s="1044"/>
    </row>
    <row r="524" spans="1:61" ht="19.899999999999999" customHeight="1">
      <c r="A524" s="1026">
        <v>505</v>
      </c>
      <c r="B524" s="285" t="s">
        <v>3511</v>
      </c>
      <c r="C524" s="360" t="s">
        <v>2498</v>
      </c>
      <c r="D524" s="360" t="s">
        <v>1512</v>
      </c>
      <c r="E524" s="287" t="s">
        <v>2948</v>
      </c>
      <c r="F524" s="357" t="s">
        <v>700</v>
      </c>
      <c r="G524" s="289" t="s">
        <v>1086</v>
      </c>
      <c r="H524" s="592" t="s">
        <v>2129</v>
      </c>
      <c r="I524" s="290">
        <v>33046401</v>
      </c>
      <c r="J524" s="304" t="s">
        <v>94</v>
      </c>
      <c r="K524" s="592"/>
      <c r="L524" s="292" t="s">
        <v>95</v>
      </c>
      <c r="M524" s="293"/>
      <c r="N524" s="292" t="s">
        <v>95</v>
      </c>
      <c r="O524" s="292" t="s">
        <v>95</v>
      </c>
      <c r="P524" s="292" t="s">
        <v>95</v>
      </c>
      <c r="Q524" s="327"/>
      <c r="R524" s="295" t="s">
        <v>334</v>
      </c>
      <c r="S524" s="296">
        <v>42126</v>
      </c>
      <c r="T524" s="297">
        <f t="shared" si="267"/>
        <v>26</v>
      </c>
      <c r="U524" s="298">
        <f t="shared" si="268"/>
        <v>193.27753999999999</v>
      </c>
      <c r="V524" s="298">
        <f t="shared" si="269"/>
        <v>5.5862999999999996</v>
      </c>
      <c r="W524" s="299">
        <f t="shared" si="270"/>
        <v>9310.4999999999982</v>
      </c>
      <c r="X524" s="300">
        <f t="shared" si="271"/>
        <v>35</v>
      </c>
      <c r="Y524" s="301">
        <v>6</v>
      </c>
      <c r="Z524" s="302">
        <v>1325</v>
      </c>
      <c r="AA524" s="1043">
        <v>6</v>
      </c>
      <c r="AB524" s="304">
        <v>0</v>
      </c>
      <c r="AC524" s="1043">
        <v>6</v>
      </c>
      <c r="AD524" s="1043">
        <v>6</v>
      </c>
      <c r="AE524" s="469">
        <v>6</v>
      </c>
      <c r="AF524" s="1036" t="s">
        <v>5994</v>
      </c>
      <c r="AG524" s="445" t="s">
        <v>4691</v>
      </c>
      <c r="AH524" s="445" t="s">
        <v>4691</v>
      </c>
      <c r="AI524" s="445" t="s">
        <v>4691</v>
      </c>
      <c r="AJ524" s="1037">
        <v>6</v>
      </c>
      <c r="AK524" s="1036" t="s">
        <v>4694</v>
      </c>
      <c r="AL524" s="445" t="s">
        <v>4691</v>
      </c>
      <c r="AM524" s="445" t="s">
        <v>4691</v>
      </c>
      <c r="AN524" s="445" t="s">
        <v>4691</v>
      </c>
      <c r="AO524" s="445" t="s">
        <v>4691</v>
      </c>
      <c r="AP524" s="445" t="s">
        <v>4691</v>
      </c>
      <c r="AQ524" s="445" t="s">
        <v>4691</v>
      </c>
      <c r="AR524" s="445" t="s">
        <v>4691</v>
      </c>
      <c r="AS524" s="445" t="s">
        <v>4691</v>
      </c>
      <c r="AT524" s="445" t="s">
        <v>4691</v>
      </c>
      <c r="AU524" s="445" t="s">
        <v>4691</v>
      </c>
      <c r="AV524" s="307">
        <f t="shared" si="272"/>
        <v>216</v>
      </c>
      <c r="AW524" s="309">
        <f t="shared" si="273"/>
        <v>151.19999999999999</v>
      </c>
      <c r="AX524" s="309">
        <f t="shared" si="274"/>
        <v>90</v>
      </c>
      <c r="AY524" s="309">
        <f t="shared" si="275"/>
        <v>53.999999999999993</v>
      </c>
      <c r="AZ524" s="1042" t="s">
        <v>8015</v>
      </c>
      <c r="BA524" s="1042"/>
      <c r="BB524" s="1042"/>
      <c r="BC524" s="1042"/>
      <c r="BD524" s="1042"/>
      <c r="BE524" s="1042"/>
      <c r="BF524" s="1042"/>
      <c r="BG524" s="1042"/>
      <c r="BH524" s="1042" t="s">
        <v>525</v>
      </c>
      <c r="BI524" s="1044"/>
    </row>
    <row r="525" spans="1:61" ht="19.899999999999999" customHeight="1">
      <c r="A525" s="1026">
        <v>506</v>
      </c>
      <c r="B525" s="285" t="s">
        <v>3512</v>
      </c>
      <c r="C525" s="360" t="s">
        <v>2498</v>
      </c>
      <c r="D525" s="360" t="s">
        <v>1512</v>
      </c>
      <c r="E525" s="287" t="s">
        <v>2948</v>
      </c>
      <c r="F525" s="359" t="s">
        <v>1519</v>
      </c>
      <c r="G525" s="289" t="s">
        <v>669</v>
      </c>
      <c r="H525" s="592" t="s">
        <v>669</v>
      </c>
      <c r="I525" s="290">
        <v>33042701</v>
      </c>
      <c r="J525" s="291" t="s">
        <v>94</v>
      </c>
      <c r="K525" s="592"/>
      <c r="L525" s="292" t="s">
        <v>95</v>
      </c>
      <c r="M525" s="292" t="s">
        <v>95</v>
      </c>
      <c r="N525" s="293"/>
      <c r="O525" s="292" t="s">
        <v>95</v>
      </c>
      <c r="P525" s="292" t="s">
        <v>95</v>
      </c>
      <c r="Q525" s="327"/>
      <c r="R525" s="295" t="s">
        <v>199</v>
      </c>
      <c r="S525" s="296">
        <v>40814</v>
      </c>
      <c r="T525" s="297">
        <f t="shared" si="267"/>
        <v>38</v>
      </c>
      <c r="U525" s="298">
        <f t="shared" si="268"/>
        <v>141.61060000000001</v>
      </c>
      <c r="V525" s="298">
        <f t="shared" si="269"/>
        <v>4.3428000000000004</v>
      </c>
      <c r="W525" s="299">
        <f t="shared" si="270"/>
        <v>5428.5000000000009</v>
      </c>
      <c r="X525" s="300">
        <f t="shared" si="271"/>
        <v>33</v>
      </c>
      <c r="Y525" s="324">
        <v>8</v>
      </c>
      <c r="Z525" s="315">
        <v>794</v>
      </c>
      <c r="AA525" s="1043">
        <v>8</v>
      </c>
      <c r="AB525" s="1043">
        <v>8</v>
      </c>
      <c r="AC525" s="304">
        <v>0</v>
      </c>
      <c r="AD525" s="1043">
        <v>8</v>
      </c>
      <c r="AE525" s="469">
        <v>8</v>
      </c>
      <c r="AF525" s="1036" t="s">
        <v>7518</v>
      </c>
      <c r="AG525" s="445" t="s">
        <v>4691</v>
      </c>
      <c r="AH525" s="445" t="s">
        <v>4691</v>
      </c>
      <c r="AI525" s="445" t="s">
        <v>4691</v>
      </c>
      <c r="AJ525" s="1037">
        <v>5</v>
      </c>
      <c r="AK525" s="1036" t="s">
        <v>4727</v>
      </c>
      <c r="AL525" s="445" t="s">
        <v>4691</v>
      </c>
      <c r="AM525" s="445" t="s">
        <v>4691</v>
      </c>
      <c r="AN525" s="445" t="s">
        <v>4691</v>
      </c>
      <c r="AO525" s="445" t="s">
        <v>4691</v>
      </c>
      <c r="AP525" s="445" t="s">
        <v>4691</v>
      </c>
      <c r="AQ525" s="445" t="s">
        <v>4691</v>
      </c>
      <c r="AR525" s="445" t="s">
        <v>4691</v>
      </c>
      <c r="AS525" s="445" t="s">
        <v>4691</v>
      </c>
      <c r="AT525" s="445" t="s">
        <v>4691</v>
      </c>
      <c r="AU525" s="445" t="s">
        <v>4691</v>
      </c>
      <c r="AV525" s="307">
        <f t="shared" si="272"/>
        <v>288</v>
      </c>
      <c r="AW525" s="309">
        <f t="shared" si="273"/>
        <v>201.59999999999997</v>
      </c>
      <c r="AX525" s="309">
        <f t="shared" si="274"/>
        <v>120</v>
      </c>
      <c r="AY525" s="309">
        <f t="shared" si="275"/>
        <v>72</v>
      </c>
      <c r="AZ525" s="1042" t="s">
        <v>8016</v>
      </c>
      <c r="BA525" s="1042"/>
      <c r="BB525" s="1042"/>
      <c r="BC525" s="1042"/>
      <c r="BD525" s="1042"/>
      <c r="BE525" s="1042"/>
      <c r="BF525" s="1042"/>
      <c r="BG525" s="1042"/>
      <c r="BH525" s="1042"/>
      <c r="BI525" s="1044"/>
    </row>
    <row r="526" spans="1:61" s="652" customFormat="1" ht="19.899999999999999" customHeight="1">
      <c r="A526" s="1026">
        <v>507</v>
      </c>
      <c r="B526" s="285" t="s">
        <v>4057</v>
      </c>
      <c r="C526" s="339" t="s">
        <v>4058</v>
      </c>
      <c r="D526" s="339" t="s">
        <v>4059</v>
      </c>
      <c r="E526" s="677" t="s">
        <v>2943</v>
      </c>
      <c r="F526" s="329" t="s">
        <v>1292</v>
      </c>
      <c r="G526" s="289" t="s">
        <v>1014</v>
      </c>
      <c r="H526" s="367" t="s">
        <v>4262</v>
      </c>
      <c r="I526" s="290">
        <v>33046801</v>
      </c>
      <c r="J526" s="291" t="s">
        <v>94</v>
      </c>
      <c r="K526" s="592"/>
      <c r="L526" s="292" t="s">
        <v>95</v>
      </c>
      <c r="M526" s="293"/>
      <c r="N526" s="292" t="s">
        <v>95</v>
      </c>
      <c r="O526" s="292" t="s">
        <v>95</v>
      </c>
      <c r="P526" s="687" t="s">
        <v>95</v>
      </c>
      <c r="Q526" s="358" t="s">
        <v>7369</v>
      </c>
      <c r="R526" s="295" t="s">
        <v>115</v>
      </c>
      <c r="S526" s="296">
        <v>42191</v>
      </c>
      <c r="T526" s="297">
        <f t="shared" si="267"/>
        <v>40</v>
      </c>
      <c r="U526" s="298">
        <f t="shared" si="268"/>
        <v>136.92286000000001</v>
      </c>
      <c r="V526" s="298">
        <f t="shared" si="269"/>
        <v>3.8761999999999999</v>
      </c>
      <c r="W526" s="299">
        <f t="shared" si="270"/>
        <v>4306.8888888888887</v>
      </c>
      <c r="X526" s="300">
        <f t="shared" si="271"/>
        <v>35</v>
      </c>
      <c r="Y526" s="324">
        <v>9</v>
      </c>
      <c r="Z526" s="324">
        <v>1668</v>
      </c>
      <c r="AA526" s="1043">
        <v>9</v>
      </c>
      <c r="AB526" s="304">
        <v>0</v>
      </c>
      <c r="AC526" s="1043">
        <v>9</v>
      </c>
      <c r="AD526" s="1043">
        <v>9</v>
      </c>
      <c r="AE526" s="469">
        <v>9</v>
      </c>
      <c r="AF526" s="1036" t="s">
        <v>5996</v>
      </c>
      <c r="AG526" s="445" t="s">
        <v>4691</v>
      </c>
      <c r="AH526" s="445" t="s">
        <v>4691</v>
      </c>
      <c r="AI526" s="445" t="s">
        <v>4691</v>
      </c>
      <c r="AJ526" s="1037">
        <v>9</v>
      </c>
      <c r="AK526" s="1036" t="s">
        <v>4710</v>
      </c>
      <c r="AL526" s="445" t="s">
        <v>4691</v>
      </c>
      <c r="AM526" s="445" t="s">
        <v>4691</v>
      </c>
      <c r="AN526" s="445" t="s">
        <v>4691</v>
      </c>
      <c r="AO526" s="445" t="s">
        <v>4691</v>
      </c>
      <c r="AP526" s="445" t="s">
        <v>4691</v>
      </c>
      <c r="AQ526" s="445" t="s">
        <v>4691</v>
      </c>
      <c r="AR526" s="445" t="s">
        <v>4691</v>
      </c>
      <c r="AS526" s="445" t="s">
        <v>4691</v>
      </c>
      <c r="AT526" s="445" t="s">
        <v>4691</v>
      </c>
      <c r="AU526" s="445" t="s">
        <v>4691</v>
      </c>
      <c r="AV526" s="307">
        <f t="shared" si="272"/>
        <v>324</v>
      </c>
      <c r="AW526" s="309">
        <f t="shared" si="273"/>
        <v>226.79999999999998</v>
      </c>
      <c r="AX526" s="309">
        <f t="shared" si="274"/>
        <v>135</v>
      </c>
      <c r="AY526" s="309">
        <f t="shared" si="275"/>
        <v>81</v>
      </c>
      <c r="AZ526" s="1042" t="s">
        <v>8017</v>
      </c>
      <c r="BA526" s="1042"/>
      <c r="BB526" s="1042"/>
      <c r="BC526" s="1042"/>
      <c r="BD526" s="1042"/>
      <c r="BE526" s="1042"/>
      <c r="BF526" s="1042"/>
      <c r="BG526" s="1042"/>
      <c r="BH526" s="1042"/>
      <c r="BI526" s="1044"/>
    </row>
    <row r="527" spans="1:61" s="652" customFormat="1" ht="19.899999999999999" customHeight="1">
      <c r="A527" s="1026">
        <v>508</v>
      </c>
      <c r="B527" s="285" t="s">
        <v>4543</v>
      </c>
      <c r="C527" s="746" t="s">
        <v>12</v>
      </c>
      <c r="D527" s="746" t="s">
        <v>2265</v>
      </c>
      <c r="E527" s="747" t="s">
        <v>4540</v>
      </c>
      <c r="F527" s="531" t="s">
        <v>4541</v>
      </c>
      <c r="G527" s="289" t="s">
        <v>4542</v>
      </c>
      <c r="H527" s="592" t="s">
        <v>1091</v>
      </c>
      <c r="I527" s="290">
        <v>33043201</v>
      </c>
      <c r="J527" s="291" t="s">
        <v>94</v>
      </c>
      <c r="K527" s="748"/>
      <c r="L527" s="292" t="s">
        <v>95</v>
      </c>
      <c r="M527" s="292" t="s">
        <v>95</v>
      </c>
      <c r="N527" s="293"/>
      <c r="O527" s="292" t="s">
        <v>95</v>
      </c>
      <c r="P527" s="687" t="s">
        <v>95</v>
      </c>
      <c r="Q527" s="358" t="s">
        <v>7369</v>
      </c>
      <c r="R527" s="295" t="s">
        <v>359</v>
      </c>
      <c r="S527" s="296">
        <v>40926</v>
      </c>
      <c r="T527" s="297">
        <f t="shared" si="267"/>
        <v>43</v>
      </c>
      <c r="U527" s="298">
        <f t="shared" si="268"/>
        <v>127.0586</v>
      </c>
      <c r="V527" s="298">
        <f t="shared" si="269"/>
        <v>3.3294000000000001</v>
      </c>
      <c r="W527" s="299">
        <f t="shared" si="270"/>
        <v>5549</v>
      </c>
      <c r="X527" s="300">
        <f t="shared" si="271"/>
        <v>38</v>
      </c>
      <c r="Y527" s="324">
        <v>6</v>
      </c>
      <c r="Z527" s="324">
        <v>667</v>
      </c>
      <c r="AA527" s="1043">
        <v>6</v>
      </c>
      <c r="AB527" s="1043">
        <v>6</v>
      </c>
      <c r="AC527" s="304">
        <v>0</v>
      </c>
      <c r="AD527" s="1043">
        <v>6</v>
      </c>
      <c r="AE527" s="469">
        <v>6</v>
      </c>
      <c r="AF527" s="1036" t="s">
        <v>5994</v>
      </c>
      <c r="AG527" s="445" t="s">
        <v>4691</v>
      </c>
      <c r="AH527" s="445" t="s">
        <v>4691</v>
      </c>
      <c r="AI527" s="445" t="s">
        <v>4691</v>
      </c>
      <c r="AJ527" s="1037">
        <v>6</v>
      </c>
      <c r="AK527" s="1036" t="s">
        <v>4694</v>
      </c>
      <c r="AL527" s="445" t="s">
        <v>4691</v>
      </c>
      <c r="AM527" s="445" t="s">
        <v>4691</v>
      </c>
      <c r="AN527" s="445" t="s">
        <v>4691</v>
      </c>
      <c r="AO527" s="445" t="s">
        <v>4691</v>
      </c>
      <c r="AP527" s="445" t="s">
        <v>4691</v>
      </c>
      <c r="AQ527" s="445" t="s">
        <v>4691</v>
      </c>
      <c r="AR527" s="445" t="s">
        <v>4691</v>
      </c>
      <c r="AS527" s="445" t="s">
        <v>4691</v>
      </c>
      <c r="AT527" s="445" t="s">
        <v>4691</v>
      </c>
      <c r="AU527" s="445" t="s">
        <v>4691</v>
      </c>
      <c r="AV527" s="307">
        <f t="shared" si="272"/>
        <v>216</v>
      </c>
      <c r="AW527" s="309">
        <f t="shared" si="273"/>
        <v>151.19999999999999</v>
      </c>
      <c r="AX527" s="309">
        <f t="shared" si="274"/>
        <v>90</v>
      </c>
      <c r="AY527" s="309">
        <f t="shared" si="275"/>
        <v>53.999999999999993</v>
      </c>
      <c r="AZ527" s="1042" t="s">
        <v>8018</v>
      </c>
      <c r="BA527" s="1042"/>
      <c r="BB527" s="1042"/>
      <c r="BC527" s="1042"/>
      <c r="BD527" s="1042"/>
      <c r="BE527" s="1042"/>
      <c r="BF527" s="1042"/>
      <c r="BG527" s="1042"/>
      <c r="BH527" s="1042"/>
      <c r="BI527" s="1044"/>
    </row>
    <row r="528" spans="1:61" s="394" customFormat="1" ht="19.5" customHeight="1">
      <c r="A528" s="1026">
        <v>509</v>
      </c>
      <c r="B528" s="749" t="s">
        <v>5919</v>
      </c>
      <c r="C528" s="750" t="s">
        <v>2498</v>
      </c>
      <c r="D528" s="750" t="s">
        <v>2265</v>
      </c>
      <c r="E528" s="750" t="s">
        <v>643</v>
      </c>
      <c r="F528" s="329" t="s">
        <v>1292</v>
      </c>
      <c r="G528" s="751" t="s">
        <v>4932</v>
      </c>
      <c r="H528" s="752" t="s">
        <v>6022</v>
      </c>
      <c r="I528" s="750">
        <v>33048301</v>
      </c>
      <c r="J528" s="753" t="s">
        <v>94</v>
      </c>
      <c r="K528" s="754"/>
      <c r="L528" s="755" t="s">
        <v>565</v>
      </c>
      <c r="M528" s="755"/>
      <c r="N528" s="424" t="s">
        <v>95</v>
      </c>
      <c r="O528" s="755" t="s">
        <v>565</v>
      </c>
      <c r="P528" s="756" t="s">
        <v>565</v>
      </c>
      <c r="Q528" s="757"/>
      <c r="R528" s="295" t="s">
        <v>244</v>
      </c>
      <c r="S528" s="296">
        <v>42766</v>
      </c>
      <c r="T528" s="297">
        <f t="shared" si="267"/>
        <v>63</v>
      </c>
      <c r="U528" s="298">
        <f t="shared" si="268"/>
        <v>80.653287000000006</v>
      </c>
      <c r="V528" s="298">
        <f t="shared" si="269"/>
        <v>2.8761000000000001</v>
      </c>
      <c r="W528" s="299">
        <f t="shared" si="270"/>
        <v>2614.6363636363635</v>
      </c>
      <c r="X528" s="300">
        <f t="shared" si="271"/>
        <v>28</v>
      </c>
      <c r="Y528" s="758">
        <v>11</v>
      </c>
      <c r="Z528" s="759">
        <v>1016</v>
      </c>
      <c r="AA528" s="1043">
        <v>11</v>
      </c>
      <c r="AB528" s="304">
        <v>0</v>
      </c>
      <c r="AC528" s="1043">
        <v>11</v>
      </c>
      <c r="AD528" s="1043">
        <v>11</v>
      </c>
      <c r="AE528" s="469">
        <v>11</v>
      </c>
      <c r="AF528" s="1036" t="s">
        <v>7517</v>
      </c>
      <c r="AG528" s="445"/>
      <c r="AH528" s="445"/>
      <c r="AI528" s="445"/>
      <c r="AJ528" s="1037"/>
      <c r="AK528" s="1036" t="s">
        <v>4726</v>
      </c>
      <c r="AL528" s="445"/>
      <c r="AM528" s="445"/>
      <c r="AN528" s="445"/>
      <c r="AO528" s="445"/>
      <c r="AP528" s="445"/>
      <c r="AQ528" s="445"/>
      <c r="AR528" s="445"/>
      <c r="AS528" s="445"/>
      <c r="AT528" s="445"/>
      <c r="AU528" s="445"/>
      <c r="AV528" s="307">
        <f t="shared" si="272"/>
        <v>396</v>
      </c>
      <c r="AW528" s="309">
        <f t="shared" si="273"/>
        <v>277.2</v>
      </c>
      <c r="AX528" s="309">
        <f t="shared" si="274"/>
        <v>165</v>
      </c>
      <c r="AY528" s="309">
        <f t="shared" si="275"/>
        <v>99</v>
      </c>
      <c r="AZ528" s="1042" t="s">
        <v>8019</v>
      </c>
      <c r="BA528" s="1042"/>
      <c r="BB528" s="1042"/>
      <c r="BC528" s="1042"/>
      <c r="BD528" s="1042"/>
      <c r="BE528" s="1042"/>
      <c r="BF528" s="1042"/>
      <c r="BG528" s="1042"/>
      <c r="BH528" s="1042"/>
      <c r="BI528" s="1044"/>
    </row>
    <row r="529" spans="1:61" s="652" customFormat="1" ht="19.899999999999999" customHeight="1">
      <c r="A529" s="1026">
        <v>510</v>
      </c>
      <c r="B529" s="285" t="s">
        <v>4581</v>
      </c>
      <c r="C529" s="484" t="s">
        <v>12</v>
      </c>
      <c r="D529" s="484" t="s">
        <v>2265</v>
      </c>
      <c r="E529" s="359" t="s">
        <v>2948</v>
      </c>
      <c r="F529" s="360" t="s">
        <v>4582</v>
      </c>
      <c r="G529" s="289" t="s">
        <v>4583</v>
      </c>
      <c r="H529" s="592" t="s">
        <v>2451</v>
      </c>
      <c r="I529" s="290">
        <v>33047501</v>
      </c>
      <c r="J529" s="362"/>
      <c r="K529" s="592"/>
      <c r="L529" s="292" t="s">
        <v>95</v>
      </c>
      <c r="M529" s="293"/>
      <c r="N529" s="292" t="s">
        <v>95</v>
      </c>
      <c r="O529" s="292" t="s">
        <v>95</v>
      </c>
      <c r="P529" s="687" t="s">
        <v>95</v>
      </c>
      <c r="Q529" s="358"/>
      <c r="R529" s="295" t="s">
        <v>115</v>
      </c>
      <c r="S529" s="296">
        <v>42517</v>
      </c>
      <c r="T529" s="297">
        <f t="shared" si="267"/>
        <v>5</v>
      </c>
      <c r="U529" s="298">
        <f t="shared" si="268"/>
        <v>332.99829999999997</v>
      </c>
      <c r="V529" s="298">
        <f t="shared" si="269"/>
        <v>8.0486000000000004</v>
      </c>
      <c r="W529" s="299">
        <f t="shared" si="270"/>
        <v>7316.909090909091</v>
      </c>
      <c r="X529" s="300">
        <f t="shared" si="271"/>
        <v>41</v>
      </c>
      <c r="Y529" s="324">
        <v>11</v>
      </c>
      <c r="Z529" s="324">
        <v>1771</v>
      </c>
      <c r="AA529" s="1043">
        <v>11</v>
      </c>
      <c r="AB529" s="304">
        <v>0</v>
      </c>
      <c r="AC529" s="1043">
        <v>11</v>
      </c>
      <c r="AD529" s="1043">
        <v>11</v>
      </c>
      <c r="AE529" s="469">
        <v>11</v>
      </c>
      <c r="AF529" s="1036" t="s">
        <v>7517</v>
      </c>
      <c r="AG529" s="445" t="s">
        <v>4691</v>
      </c>
      <c r="AH529" s="445" t="s">
        <v>4691</v>
      </c>
      <c r="AI529" s="445" t="s">
        <v>4691</v>
      </c>
      <c r="AJ529" s="1037" t="s">
        <v>4691</v>
      </c>
      <c r="AK529" s="1036" t="s">
        <v>4691</v>
      </c>
      <c r="AL529" s="445" t="s">
        <v>4691</v>
      </c>
      <c r="AM529" s="445" t="s">
        <v>4691</v>
      </c>
      <c r="AN529" s="445" t="s">
        <v>4691</v>
      </c>
      <c r="AO529" s="445" t="s">
        <v>4691</v>
      </c>
      <c r="AP529" s="445" t="s">
        <v>4691</v>
      </c>
      <c r="AQ529" s="445" t="s">
        <v>4691</v>
      </c>
      <c r="AR529" s="445" t="s">
        <v>4691</v>
      </c>
      <c r="AS529" s="445" t="s">
        <v>4691</v>
      </c>
      <c r="AT529" s="445" t="s">
        <v>4691</v>
      </c>
      <c r="AU529" s="445" t="s">
        <v>4691</v>
      </c>
      <c r="AV529" s="307">
        <f t="shared" si="272"/>
        <v>396</v>
      </c>
      <c r="AW529" s="309">
        <f t="shared" si="273"/>
        <v>277.2</v>
      </c>
      <c r="AX529" s="309">
        <f t="shared" si="274"/>
        <v>165</v>
      </c>
      <c r="AY529" s="309">
        <f t="shared" si="275"/>
        <v>99</v>
      </c>
      <c r="AZ529" s="1042" t="s">
        <v>8020</v>
      </c>
      <c r="BA529" s="1042"/>
      <c r="BB529" s="1042"/>
      <c r="BC529" s="1042"/>
      <c r="BD529" s="1042"/>
      <c r="BE529" s="1042"/>
      <c r="BF529" s="1042"/>
      <c r="BG529" s="1042"/>
      <c r="BH529" s="1042"/>
      <c r="BI529" s="1044"/>
    </row>
    <row r="530" spans="1:61" s="1009" customFormat="1" ht="19.5" customHeight="1">
      <c r="A530" s="1026">
        <v>511</v>
      </c>
      <c r="B530" s="435" t="s">
        <v>7473</v>
      </c>
      <c r="C530" s="631" t="s">
        <v>12</v>
      </c>
      <c r="D530" s="631" t="s">
        <v>7474</v>
      </c>
      <c r="E530" s="631" t="s">
        <v>7475</v>
      </c>
      <c r="F530" s="467" t="s">
        <v>7476</v>
      </c>
      <c r="G530" s="1001" t="s">
        <v>7477</v>
      </c>
      <c r="H530" s="1002" t="s">
        <v>8690</v>
      </c>
      <c r="I530" s="435">
        <v>33043701</v>
      </c>
      <c r="J530" s="1003"/>
      <c r="K530" s="780" t="s">
        <v>362</v>
      </c>
      <c r="L530" s="1004"/>
      <c r="M530" s="1005"/>
      <c r="N530" s="1005"/>
      <c r="O530" s="1004"/>
      <c r="P530" s="1004" t="s">
        <v>7478</v>
      </c>
      <c r="Q530" s="1006"/>
      <c r="R530" s="1007" t="s">
        <v>115</v>
      </c>
      <c r="S530" s="1008">
        <v>41078</v>
      </c>
      <c r="T530" s="297">
        <f t="shared" ref="T530:T533" si="276">VLOOKUP(I530,单月票房,2,0)</f>
        <v>11</v>
      </c>
      <c r="U530" s="298">
        <f t="shared" ref="U530:U533" si="277">VLOOKUP(I530,单月票房,3,0)</f>
        <v>239.93299999999999</v>
      </c>
      <c r="V530" s="298">
        <f t="shared" ref="V530:V533" si="278">VLOOKUP(I530,单月票房,4,0)</f>
        <v>6.5289000000000001</v>
      </c>
      <c r="W530" s="299">
        <f t="shared" ref="W530:W533" si="279">(V530*10000)/Y530</f>
        <v>8161.125</v>
      </c>
      <c r="X530" s="300">
        <f t="shared" ref="X530:X533" si="280">VLOOKUP(I530,单月票房,5,0)</f>
        <v>37</v>
      </c>
      <c r="Y530" s="496">
        <v>8</v>
      </c>
      <c r="Z530" s="497">
        <v>1028</v>
      </c>
      <c r="AA530" s="1043">
        <v>0</v>
      </c>
      <c r="AB530" s="304">
        <v>0</v>
      </c>
      <c r="AC530" s="304">
        <v>0</v>
      </c>
      <c r="AD530" s="1043">
        <v>0</v>
      </c>
      <c r="AE530" s="469">
        <v>8</v>
      </c>
      <c r="AF530" s="1036" t="s">
        <v>7518</v>
      </c>
      <c r="AG530" s="445"/>
      <c r="AH530" s="445"/>
      <c r="AI530" s="445"/>
      <c r="AJ530" s="1037">
        <v>8</v>
      </c>
      <c r="AK530" s="1036" t="s">
        <v>7479</v>
      </c>
      <c r="AL530" s="445"/>
      <c r="AM530" s="445"/>
      <c r="AN530" s="445"/>
      <c r="AO530" s="445"/>
      <c r="AP530" s="445"/>
      <c r="AQ530" s="445"/>
      <c r="AR530" s="445"/>
      <c r="AS530" s="445"/>
      <c r="AT530" s="445"/>
      <c r="AU530" s="445"/>
      <c r="AV530" s="307">
        <f t="shared" ref="AV530:AV533" si="281">AD530*6*0.5*12</f>
        <v>0</v>
      </c>
      <c r="AW530" s="309">
        <f t="shared" ref="AW530:AW533" si="282">AD530*6*0.35*12</f>
        <v>0</v>
      </c>
      <c r="AX530" s="309">
        <f t="shared" ref="AX530:AX533" si="283">AD530*6*0.25*10</f>
        <v>0</v>
      </c>
      <c r="AY530" s="309">
        <f t="shared" ref="AY530:AY533" si="284">AD530*6*0.15*10</f>
        <v>0</v>
      </c>
      <c r="AZ530" s="1042" t="s">
        <v>7480</v>
      </c>
      <c r="BA530" s="1042"/>
      <c r="BB530" s="1042"/>
      <c r="BC530" s="1042"/>
      <c r="BD530" s="1042"/>
      <c r="BE530" s="1042"/>
      <c r="BF530" s="1042"/>
      <c r="BG530" s="1042"/>
      <c r="BH530" s="1042"/>
      <c r="BI530" s="1044"/>
    </row>
    <row r="531" spans="1:61" s="1009" customFormat="1" ht="19.5" customHeight="1">
      <c r="A531" s="1026">
        <v>512</v>
      </c>
      <c r="B531" s="435" t="s">
        <v>9037</v>
      </c>
      <c r="C531" s="435" t="s">
        <v>12</v>
      </c>
      <c r="D531" s="435" t="s">
        <v>2265</v>
      </c>
      <c r="E531" s="435" t="s">
        <v>9038</v>
      </c>
      <c r="F531" s="467" t="s">
        <v>9039</v>
      </c>
      <c r="G531" s="1001" t="s">
        <v>9040</v>
      </c>
      <c r="H531" s="1002" t="s">
        <v>9041</v>
      </c>
      <c r="I531" s="435">
        <v>33047601</v>
      </c>
      <c r="J531" s="1003"/>
      <c r="K531" s="439" t="s">
        <v>362</v>
      </c>
      <c r="L531" s="1004"/>
      <c r="M531" s="1005"/>
      <c r="N531" s="1005"/>
      <c r="O531" s="1004"/>
      <c r="P531" s="1004" t="s">
        <v>565</v>
      </c>
      <c r="Q531" s="1006"/>
      <c r="R531" s="1007" t="s">
        <v>359</v>
      </c>
      <c r="S531" s="1008" t="s">
        <v>9042</v>
      </c>
      <c r="T531" s="297">
        <f t="shared" si="276"/>
        <v>3</v>
      </c>
      <c r="U531" s="298">
        <f t="shared" si="277"/>
        <v>353.19850000000002</v>
      </c>
      <c r="V531" s="298">
        <f t="shared" si="278"/>
        <v>8.4082000000000008</v>
      </c>
      <c r="W531" s="299">
        <f t="shared" si="279"/>
        <v>10510.250000000002</v>
      </c>
      <c r="X531" s="300">
        <f t="shared" si="280"/>
        <v>42</v>
      </c>
      <c r="Y531" s="496">
        <v>8</v>
      </c>
      <c r="Z531" s="497">
        <v>1205</v>
      </c>
      <c r="AA531" s="1003">
        <v>0</v>
      </c>
      <c r="AB531" s="1003">
        <v>0</v>
      </c>
      <c r="AC531" s="1003">
        <v>0</v>
      </c>
      <c r="AD531" s="1003">
        <v>0</v>
      </c>
      <c r="AE531" s="469">
        <v>8</v>
      </c>
      <c r="AF531" s="1036" t="s">
        <v>5971</v>
      </c>
      <c r="AG531" s="445"/>
      <c r="AH531" s="445"/>
      <c r="AI531" s="445"/>
      <c r="AJ531" s="1084"/>
      <c r="AK531" s="1097"/>
      <c r="AL531" s="445"/>
      <c r="AM531" s="445"/>
      <c r="AN531" s="445"/>
      <c r="AO531" s="445"/>
      <c r="AP531" s="445"/>
      <c r="AQ531" s="445"/>
      <c r="AR531" s="445"/>
      <c r="AS531" s="445"/>
      <c r="AT531" s="445"/>
      <c r="AU531" s="445"/>
      <c r="AV531" s="307">
        <f t="shared" si="281"/>
        <v>0</v>
      </c>
      <c r="AW531" s="309">
        <f t="shared" si="282"/>
        <v>0</v>
      </c>
      <c r="AX531" s="309">
        <f t="shared" si="283"/>
        <v>0</v>
      </c>
      <c r="AY531" s="309">
        <f t="shared" si="284"/>
        <v>0</v>
      </c>
      <c r="AZ531" s="1001" t="s">
        <v>9043</v>
      </c>
      <c r="BA531" s="1001"/>
      <c r="BB531" s="1001"/>
      <c r="BC531" s="1001"/>
      <c r="BD531" s="1001"/>
      <c r="BE531" s="1001"/>
      <c r="BF531" s="1001"/>
      <c r="BG531" s="1001"/>
      <c r="BH531" s="1001"/>
      <c r="BI531" s="1049"/>
    </row>
    <row r="532" spans="1:61" s="1009" customFormat="1" ht="19.5" customHeight="1">
      <c r="A532" s="1026">
        <v>513</v>
      </c>
      <c r="B532" s="435" t="s">
        <v>9044</v>
      </c>
      <c r="C532" s="435" t="s">
        <v>12</v>
      </c>
      <c r="D532" s="435" t="s">
        <v>2265</v>
      </c>
      <c r="E532" s="435" t="s">
        <v>1282</v>
      </c>
      <c r="F532" s="467" t="s">
        <v>9045</v>
      </c>
      <c r="G532" s="1001" t="s">
        <v>9046</v>
      </c>
      <c r="H532" s="1002" t="s">
        <v>9047</v>
      </c>
      <c r="I532" s="435">
        <v>33048001</v>
      </c>
      <c r="J532" s="1003"/>
      <c r="K532" s="439" t="s">
        <v>362</v>
      </c>
      <c r="L532" s="1004"/>
      <c r="M532" s="1005"/>
      <c r="N532" s="1005"/>
      <c r="O532" s="1004"/>
      <c r="P532" s="1004" t="s">
        <v>565</v>
      </c>
      <c r="Q532" s="1006"/>
      <c r="R532" s="1007" t="s">
        <v>359</v>
      </c>
      <c r="S532" s="1008" t="s">
        <v>9048</v>
      </c>
      <c r="T532" s="297">
        <f t="shared" si="276"/>
        <v>86</v>
      </c>
      <c r="U532" s="298">
        <f t="shared" si="277"/>
        <v>4.9156599999999999</v>
      </c>
      <c r="V532" s="298">
        <f t="shared" si="278"/>
        <v>0.13300000000000001</v>
      </c>
      <c r="W532" s="299">
        <f t="shared" si="279"/>
        <v>221.66666666666666</v>
      </c>
      <c r="X532" s="300">
        <f t="shared" si="280"/>
        <v>37</v>
      </c>
      <c r="Y532" s="496">
        <v>6</v>
      </c>
      <c r="Z532" s="497">
        <v>639</v>
      </c>
      <c r="AA532" s="1003">
        <v>0</v>
      </c>
      <c r="AB532" s="1003">
        <v>0</v>
      </c>
      <c r="AC532" s="1003">
        <v>0</v>
      </c>
      <c r="AD532" s="1003">
        <v>0</v>
      </c>
      <c r="AE532" s="469">
        <v>6</v>
      </c>
      <c r="AF532" s="1036" t="s">
        <v>5994</v>
      </c>
      <c r="AG532" s="445"/>
      <c r="AH532" s="445"/>
      <c r="AI532" s="445"/>
      <c r="AJ532" s="1084"/>
      <c r="AK532" s="1097"/>
      <c r="AL532" s="445"/>
      <c r="AM532" s="445"/>
      <c r="AN532" s="445"/>
      <c r="AO532" s="445"/>
      <c r="AP532" s="445"/>
      <c r="AQ532" s="445"/>
      <c r="AR532" s="445"/>
      <c r="AS532" s="445"/>
      <c r="AT532" s="445"/>
      <c r="AU532" s="445"/>
      <c r="AV532" s="307">
        <f t="shared" si="281"/>
        <v>0</v>
      </c>
      <c r="AW532" s="309">
        <f t="shared" si="282"/>
        <v>0</v>
      </c>
      <c r="AX532" s="309">
        <f t="shared" si="283"/>
        <v>0</v>
      </c>
      <c r="AY532" s="309">
        <f t="shared" si="284"/>
        <v>0</v>
      </c>
      <c r="AZ532" s="1001" t="s">
        <v>9049</v>
      </c>
      <c r="BA532" s="1001"/>
      <c r="BB532" s="1001"/>
      <c r="BC532" s="1001"/>
      <c r="BD532" s="1001"/>
      <c r="BE532" s="1001"/>
      <c r="BF532" s="1001"/>
      <c r="BG532" s="1001"/>
      <c r="BH532" s="1001"/>
      <c r="BI532" s="1049"/>
    </row>
    <row r="533" spans="1:61" s="1009" customFormat="1" ht="19.5" customHeight="1">
      <c r="A533" s="1026">
        <v>514</v>
      </c>
      <c r="B533" s="435" t="s">
        <v>9050</v>
      </c>
      <c r="C533" s="435" t="s">
        <v>12</v>
      </c>
      <c r="D533" s="435" t="s">
        <v>2265</v>
      </c>
      <c r="E533" s="435" t="s">
        <v>9051</v>
      </c>
      <c r="F533" s="467" t="s">
        <v>9052</v>
      </c>
      <c r="G533" s="1001" t="s">
        <v>9053</v>
      </c>
      <c r="H533" s="1002" t="s">
        <v>9054</v>
      </c>
      <c r="I533" s="435">
        <v>33041031</v>
      </c>
      <c r="J533" s="1003"/>
      <c r="K533" s="439" t="s">
        <v>362</v>
      </c>
      <c r="L533" s="1004"/>
      <c r="M533" s="1005"/>
      <c r="N533" s="1005"/>
      <c r="O533" s="1004"/>
      <c r="P533" s="1004" t="s">
        <v>565</v>
      </c>
      <c r="Q533" s="1006"/>
      <c r="R533" s="1007" t="s">
        <v>359</v>
      </c>
      <c r="S533" s="1008" t="s">
        <v>9055</v>
      </c>
      <c r="T533" s="297">
        <f t="shared" si="276"/>
        <v>62</v>
      </c>
      <c r="U533" s="298">
        <f t="shared" si="277"/>
        <v>81.281700000000001</v>
      </c>
      <c r="V533" s="298">
        <f t="shared" si="278"/>
        <v>2.2345000000000002</v>
      </c>
      <c r="W533" s="299">
        <f t="shared" si="279"/>
        <v>2793.125</v>
      </c>
      <c r="X533" s="300">
        <f t="shared" si="280"/>
        <v>36</v>
      </c>
      <c r="Y533" s="496">
        <v>8</v>
      </c>
      <c r="Z533" s="497">
        <v>1076</v>
      </c>
      <c r="AA533" s="1003">
        <v>0</v>
      </c>
      <c r="AB533" s="1003">
        <v>0</v>
      </c>
      <c r="AC533" s="1003">
        <v>0</v>
      </c>
      <c r="AD533" s="1003">
        <v>0</v>
      </c>
      <c r="AE533" s="469">
        <v>8</v>
      </c>
      <c r="AF533" s="1036" t="s">
        <v>5971</v>
      </c>
      <c r="AG533" s="445"/>
      <c r="AH533" s="445"/>
      <c r="AI533" s="445"/>
      <c r="AJ533" s="1084"/>
      <c r="AK533" s="1097"/>
      <c r="AL533" s="445"/>
      <c r="AM533" s="445"/>
      <c r="AN533" s="445"/>
      <c r="AO533" s="445"/>
      <c r="AP533" s="445"/>
      <c r="AQ533" s="445"/>
      <c r="AR533" s="445"/>
      <c r="AS533" s="445"/>
      <c r="AT533" s="445"/>
      <c r="AU533" s="445"/>
      <c r="AV533" s="307">
        <f t="shared" si="281"/>
        <v>0</v>
      </c>
      <c r="AW533" s="309">
        <f t="shared" si="282"/>
        <v>0</v>
      </c>
      <c r="AX533" s="309">
        <f t="shared" si="283"/>
        <v>0</v>
      </c>
      <c r="AY533" s="309">
        <f t="shared" si="284"/>
        <v>0</v>
      </c>
      <c r="AZ533" s="1001" t="s">
        <v>9056</v>
      </c>
      <c r="BA533" s="1001"/>
      <c r="BB533" s="1001"/>
      <c r="BC533" s="1001"/>
      <c r="BD533" s="1001"/>
      <c r="BE533" s="1001"/>
      <c r="BF533" s="1001"/>
      <c r="BG533" s="1001"/>
      <c r="BH533" s="1001"/>
      <c r="BI533" s="1049"/>
    </row>
    <row r="534" spans="1:61" ht="19.899999999999999" customHeight="1">
      <c r="A534" s="1029" t="s">
        <v>185</v>
      </c>
      <c r="B534" s="499"/>
      <c r="C534" s="723" t="s">
        <v>12</v>
      </c>
      <c r="D534" s="500" t="s">
        <v>1512</v>
      </c>
      <c r="E534" s="502"/>
      <c r="F534" s="502"/>
      <c r="G534" s="503">
        <f>COUNTA(G521:G533)</f>
        <v>13</v>
      </c>
      <c r="H534" s="503">
        <f>COUNTA(H521:H533)</f>
        <v>13</v>
      </c>
      <c r="I534" s="499"/>
      <c r="J534" s="499"/>
      <c r="K534" s="503"/>
      <c r="L534" s="504">
        <f>COUNTA(L521:L533)</f>
        <v>9</v>
      </c>
      <c r="M534" s="504">
        <f>COUNTA(M521:M533)</f>
        <v>4</v>
      </c>
      <c r="N534" s="504">
        <f>COUNTA(N521:N533)</f>
        <v>5</v>
      </c>
      <c r="O534" s="504">
        <f>COUNTA(O521:O533)</f>
        <v>9</v>
      </c>
      <c r="P534" s="504">
        <f>COUNTA(P521:P533)</f>
        <v>13</v>
      </c>
      <c r="Q534" s="505"/>
      <c r="R534" s="505"/>
      <c r="S534" s="506"/>
      <c r="T534" s="507"/>
      <c r="U534" s="508">
        <f>SUM(U521:U533)</f>
        <v>2010.8358269999997</v>
      </c>
      <c r="V534" s="508">
        <f>SUM(V521:V533)</f>
        <v>54.373100000000001</v>
      </c>
      <c r="W534" s="509">
        <f>V534*10000/Y534</f>
        <v>5383.4752475247524</v>
      </c>
      <c r="X534" s="510">
        <f>U534/V534</f>
        <v>36.982181023336899</v>
      </c>
      <c r="Y534" s="511">
        <f t="shared" ref="Y534:AE534" si="285">SUM(Y521:Y533)</f>
        <v>101</v>
      </c>
      <c r="Z534" s="511">
        <f t="shared" si="285"/>
        <v>13904</v>
      </c>
      <c r="AA534" s="500">
        <f t="shared" si="285"/>
        <v>71</v>
      </c>
      <c r="AB534" s="500">
        <f t="shared" si="285"/>
        <v>29</v>
      </c>
      <c r="AC534" s="500">
        <f t="shared" si="285"/>
        <v>42</v>
      </c>
      <c r="AD534" s="500">
        <f t="shared" si="285"/>
        <v>71</v>
      </c>
      <c r="AE534" s="500">
        <f t="shared" si="285"/>
        <v>101</v>
      </c>
      <c r="AF534" s="512"/>
      <c r="AG534" s="512">
        <f>SUM(AG521:AG533)</f>
        <v>0</v>
      </c>
      <c r="AH534" s="512"/>
      <c r="AI534" s="512">
        <f>SUM(AI521:AI533)</f>
        <v>0</v>
      </c>
      <c r="AJ534" s="512">
        <f>SUM(AJ521:AJ533)</f>
        <v>54</v>
      </c>
      <c r="AK534" s="513"/>
      <c r="AL534" s="512">
        <f>SUM(AL521:AL533)</f>
        <v>0</v>
      </c>
      <c r="AM534" s="512"/>
      <c r="AN534" s="512">
        <f>SUM(AN521:AN533)</f>
        <v>0</v>
      </c>
      <c r="AO534" s="512"/>
      <c r="AP534" s="512">
        <f>SUM(AP521:AP533)</f>
        <v>0</v>
      </c>
      <c r="AQ534" s="512"/>
      <c r="AR534" s="512">
        <f>SUM(AR521:AR533)</f>
        <v>0</v>
      </c>
      <c r="AS534" s="512"/>
      <c r="AT534" s="512">
        <f>SUM(AT521:AT533)</f>
        <v>0</v>
      </c>
      <c r="AU534" s="512"/>
      <c r="AV534" s="512">
        <f>SUM(AV521:AV533)</f>
        <v>2556</v>
      </c>
      <c r="AW534" s="512">
        <f>SUM(AW521:AW533)</f>
        <v>1789.2</v>
      </c>
      <c r="AX534" s="512">
        <f>SUM(AX521:AX533)</f>
        <v>1065</v>
      </c>
      <c r="AY534" s="512">
        <f>SUM(AY521:AY533)</f>
        <v>639</v>
      </c>
      <c r="AZ534" s="816"/>
      <c r="BA534" s="817"/>
      <c r="BB534" s="817"/>
      <c r="BC534" s="818"/>
      <c r="BD534" s="818"/>
      <c r="BE534" s="818"/>
      <c r="BF534" s="819"/>
      <c r="BG534" s="819"/>
      <c r="BH534" s="819"/>
      <c r="BI534" s="820"/>
    </row>
    <row r="535" spans="1:61" s="760" customFormat="1" ht="20.100000000000001" customHeight="1">
      <c r="A535" s="1026">
        <v>515</v>
      </c>
      <c r="B535" s="285" t="s">
        <v>3723</v>
      </c>
      <c r="C535" s="286" t="s">
        <v>24</v>
      </c>
      <c r="D535" s="288" t="s">
        <v>1733</v>
      </c>
      <c r="E535" s="287" t="s">
        <v>1811</v>
      </c>
      <c r="F535" s="360" t="s">
        <v>1734</v>
      </c>
      <c r="G535" s="289" t="s">
        <v>969</v>
      </c>
      <c r="H535" s="340" t="s">
        <v>1735</v>
      </c>
      <c r="I535" s="290">
        <v>41014701</v>
      </c>
      <c r="J535" s="291" t="s">
        <v>94</v>
      </c>
      <c r="K535" s="340"/>
      <c r="L535" s="292" t="s">
        <v>95</v>
      </c>
      <c r="M535" s="292" t="s">
        <v>95</v>
      </c>
      <c r="N535" s="293"/>
      <c r="O535" s="292" t="s">
        <v>95</v>
      </c>
      <c r="P535" s="292" t="s">
        <v>95</v>
      </c>
      <c r="Q535" s="320"/>
      <c r="R535" s="295" t="s">
        <v>5528</v>
      </c>
      <c r="S535" s="296">
        <v>41953</v>
      </c>
      <c r="T535" s="297">
        <f t="shared" ref="T535:T543" si="286">VLOOKUP(I535,单月票房,2,0)</f>
        <v>16</v>
      </c>
      <c r="U535" s="298">
        <f t="shared" ref="U535:U543" si="287">VLOOKUP(I535,单月票房,3,0)</f>
        <v>218.07429999999999</v>
      </c>
      <c r="V535" s="298">
        <f t="shared" ref="V535:V543" si="288">VLOOKUP(I535,单月票房,4,0)</f>
        <v>6.4633000000000003</v>
      </c>
      <c r="W535" s="299">
        <f t="shared" ref="W535:W543" si="289">(V535*10000)/Y535</f>
        <v>8079.125</v>
      </c>
      <c r="X535" s="300">
        <f t="shared" ref="X535:X543" si="290">VLOOKUP(I535,单月票房,5,0)</f>
        <v>34</v>
      </c>
      <c r="Y535" s="470">
        <v>8</v>
      </c>
      <c r="Z535" s="302">
        <v>1375</v>
      </c>
      <c r="AA535" s="1043">
        <v>8</v>
      </c>
      <c r="AB535" s="1043">
        <v>8</v>
      </c>
      <c r="AC535" s="304">
        <v>0</v>
      </c>
      <c r="AD535" s="1043">
        <v>8</v>
      </c>
      <c r="AE535" s="469">
        <v>8</v>
      </c>
      <c r="AF535" s="1036" t="s">
        <v>5971</v>
      </c>
      <c r="AG535" s="445" t="s">
        <v>4691</v>
      </c>
      <c r="AH535" s="445" t="s">
        <v>4691</v>
      </c>
      <c r="AI535" s="445" t="s">
        <v>4691</v>
      </c>
      <c r="AJ535" s="1037">
        <v>5</v>
      </c>
      <c r="AK535" s="1036" t="s">
        <v>4815</v>
      </c>
      <c r="AL535" s="445" t="s">
        <v>4691</v>
      </c>
      <c r="AM535" s="445" t="s">
        <v>4691</v>
      </c>
      <c r="AN535" s="445" t="s">
        <v>4691</v>
      </c>
      <c r="AO535" s="445" t="s">
        <v>4691</v>
      </c>
      <c r="AP535" s="445" t="s">
        <v>4691</v>
      </c>
      <c r="AQ535" s="445" t="s">
        <v>4691</v>
      </c>
      <c r="AR535" s="445" t="s">
        <v>4691</v>
      </c>
      <c r="AS535" s="445" t="s">
        <v>4691</v>
      </c>
      <c r="AT535" s="445" t="s">
        <v>4691</v>
      </c>
      <c r="AU535" s="445" t="s">
        <v>4691</v>
      </c>
      <c r="AV535" s="307">
        <f t="shared" ref="AV535:AV551" si="291">AD535*6*0.5*12</f>
        <v>288</v>
      </c>
      <c r="AW535" s="309">
        <f t="shared" ref="AW535:AW551" si="292">AD535*6*0.35*12</f>
        <v>201.59999999999997</v>
      </c>
      <c r="AX535" s="309">
        <f t="shared" ref="AX535:AX551" si="293">AD535*6*0.25*10</f>
        <v>120</v>
      </c>
      <c r="AY535" s="309">
        <f t="shared" ref="AY535:AY551" si="294">AD535*6*0.15*10</f>
        <v>72</v>
      </c>
      <c r="AZ535" s="1042" t="s">
        <v>8021</v>
      </c>
      <c r="BA535" s="1042"/>
      <c r="BB535" s="1042" t="s">
        <v>1812</v>
      </c>
      <c r="BC535" s="1042"/>
      <c r="BD535" s="1042"/>
      <c r="BE535" s="1042"/>
      <c r="BF535" s="1042"/>
      <c r="BG535" s="1042"/>
      <c r="BH535" s="1042"/>
      <c r="BI535" s="1044"/>
    </row>
    <row r="536" spans="1:61" s="741" customFormat="1" ht="20.100000000000001" customHeight="1">
      <c r="A536" s="1026">
        <v>516</v>
      </c>
      <c r="B536" s="285" t="s">
        <v>4113</v>
      </c>
      <c r="C536" s="357" t="s">
        <v>4111</v>
      </c>
      <c r="D536" s="357" t="s">
        <v>1733</v>
      </c>
      <c r="E536" s="357" t="s">
        <v>4112</v>
      </c>
      <c r="F536" s="329" t="s">
        <v>1292</v>
      </c>
      <c r="G536" s="289" t="s">
        <v>997</v>
      </c>
      <c r="H536" s="367" t="s">
        <v>4245</v>
      </c>
      <c r="I536" s="290">
        <v>41014201</v>
      </c>
      <c r="J536" s="291" t="s">
        <v>94</v>
      </c>
      <c r="K536" s="340"/>
      <c r="L536" s="292" t="s">
        <v>95</v>
      </c>
      <c r="M536" s="293"/>
      <c r="N536" s="292" t="s">
        <v>95</v>
      </c>
      <c r="O536" s="292" t="s">
        <v>95</v>
      </c>
      <c r="P536" s="292" t="s">
        <v>95</v>
      </c>
      <c r="Q536" s="320"/>
      <c r="R536" s="295" t="s">
        <v>182</v>
      </c>
      <c r="S536" s="296">
        <v>41599</v>
      </c>
      <c r="T536" s="297">
        <f t="shared" si="286"/>
        <v>51</v>
      </c>
      <c r="U536" s="298">
        <f t="shared" si="287"/>
        <v>115.9016</v>
      </c>
      <c r="V536" s="298">
        <f t="shared" si="288"/>
        <v>3.3393999999999999</v>
      </c>
      <c r="W536" s="299">
        <f t="shared" si="289"/>
        <v>4770.5714285714284</v>
      </c>
      <c r="X536" s="300">
        <f t="shared" si="290"/>
        <v>35</v>
      </c>
      <c r="Y536" s="470">
        <v>7</v>
      </c>
      <c r="Z536" s="470">
        <v>1048</v>
      </c>
      <c r="AA536" s="1043">
        <v>7</v>
      </c>
      <c r="AB536" s="304">
        <v>0</v>
      </c>
      <c r="AC536" s="1043">
        <v>7</v>
      </c>
      <c r="AD536" s="1043">
        <v>7</v>
      </c>
      <c r="AE536" s="469">
        <v>7</v>
      </c>
      <c r="AF536" s="1036" t="s">
        <v>7516</v>
      </c>
      <c r="AG536" s="445" t="s">
        <v>4691</v>
      </c>
      <c r="AH536" s="445" t="s">
        <v>4691</v>
      </c>
      <c r="AI536" s="445" t="s">
        <v>4691</v>
      </c>
      <c r="AJ536" s="1037">
        <v>7</v>
      </c>
      <c r="AK536" s="1036" t="s">
        <v>4703</v>
      </c>
      <c r="AL536" s="445" t="s">
        <v>4691</v>
      </c>
      <c r="AM536" s="445" t="s">
        <v>4691</v>
      </c>
      <c r="AN536" s="445" t="s">
        <v>4691</v>
      </c>
      <c r="AO536" s="445" t="s">
        <v>4691</v>
      </c>
      <c r="AP536" s="445" t="s">
        <v>4691</v>
      </c>
      <c r="AQ536" s="445" t="s">
        <v>4691</v>
      </c>
      <c r="AR536" s="445" t="s">
        <v>4691</v>
      </c>
      <c r="AS536" s="445" t="s">
        <v>4691</v>
      </c>
      <c r="AT536" s="445" t="s">
        <v>4691</v>
      </c>
      <c r="AU536" s="445" t="s">
        <v>4691</v>
      </c>
      <c r="AV536" s="307">
        <f t="shared" si="291"/>
        <v>252</v>
      </c>
      <c r="AW536" s="309">
        <f t="shared" si="292"/>
        <v>176.39999999999998</v>
      </c>
      <c r="AX536" s="309">
        <f t="shared" si="293"/>
        <v>105</v>
      </c>
      <c r="AY536" s="309">
        <f t="shared" si="294"/>
        <v>63</v>
      </c>
      <c r="AZ536" s="1042" t="s">
        <v>8022</v>
      </c>
      <c r="BA536" s="1042"/>
      <c r="BB536" s="1042"/>
      <c r="BC536" s="1042"/>
      <c r="BD536" s="1042"/>
      <c r="BE536" s="1042"/>
      <c r="BF536" s="1042"/>
      <c r="BG536" s="1042"/>
      <c r="BH536" s="1042"/>
      <c r="BI536" s="1044"/>
    </row>
    <row r="537" spans="1:61" s="652" customFormat="1" ht="20.100000000000001" customHeight="1">
      <c r="A537" s="1026">
        <v>517</v>
      </c>
      <c r="B537" s="285" t="s">
        <v>4115</v>
      </c>
      <c r="C537" s="339" t="s">
        <v>4114</v>
      </c>
      <c r="D537" s="339" t="s">
        <v>1733</v>
      </c>
      <c r="E537" s="677" t="s">
        <v>2308</v>
      </c>
      <c r="F537" s="329" t="s">
        <v>1292</v>
      </c>
      <c r="G537" s="289" t="s">
        <v>888</v>
      </c>
      <c r="H537" s="367" t="s">
        <v>4246</v>
      </c>
      <c r="I537" s="290">
        <v>41014501</v>
      </c>
      <c r="J537" s="291" t="s">
        <v>94</v>
      </c>
      <c r="K537" s="340"/>
      <c r="L537" s="292" t="s">
        <v>95</v>
      </c>
      <c r="M537" s="292" t="s">
        <v>95</v>
      </c>
      <c r="N537" s="293"/>
      <c r="O537" s="292" t="s">
        <v>95</v>
      </c>
      <c r="P537" s="292" t="s">
        <v>95</v>
      </c>
      <c r="Q537" s="320"/>
      <c r="R537" s="295" t="s">
        <v>766</v>
      </c>
      <c r="S537" s="296">
        <v>41709</v>
      </c>
      <c r="T537" s="297">
        <f t="shared" si="286"/>
        <v>23</v>
      </c>
      <c r="U537" s="298">
        <f t="shared" si="287"/>
        <v>186.34666999999999</v>
      </c>
      <c r="V537" s="298">
        <f t="shared" si="288"/>
        <v>5.6870000000000003</v>
      </c>
      <c r="W537" s="299">
        <f t="shared" si="289"/>
        <v>9478.3333333333339</v>
      </c>
      <c r="X537" s="300">
        <f t="shared" si="290"/>
        <v>33</v>
      </c>
      <c r="Y537" s="470">
        <v>6</v>
      </c>
      <c r="Z537" s="470">
        <v>1231</v>
      </c>
      <c r="AA537" s="1043">
        <v>6</v>
      </c>
      <c r="AB537" s="1043">
        <v>6</v>
      </c>
      <c r="AC537" s="304">
        <v>0</v>
      </c>
      <c r="AD537" s="1043">
        <v>6</v>
      </c>
      <c r="AE537" s="469">
        <v>6</v>
      </c>
      <c r="AF537" s="1036" t="s">
        <v>5994</v>
      </c>
      <c r="AG537" s="445" t="s">
        <v>4691</v>
      </c>
      <c r="AH537" s="445" t="s">
        <v>4691</v>
      </c>
      <c r="AI537" s="445" t="s">
        <v>4691</v>
      </c>
      <c r="AJ537" s="1037">
        <v>6</v>
      </c>
      <c r="AK537" s="1036" t="s">
        <v>4694</v>
      </c>
      <c r="AL537" s="445" t="s">
        <v>4691</v>
      </c>
      <c r="AM537" s="445" t="s">
        <v>4691</v>
      </c>
      <c r="AN537" s="445" t="s">
        <v>4691</v>
      </c>
      <c r="AO537" s="445" t="s">
        <v>4691</v>
      </c>
      <c r="AP537" s="445" t="s">
        <v>4691</v>
      </c>
      <c r="AQ537" s="445" t="s">
        <v>4691</v>
      </c>
      <c r="AR537" s="445" t="s">
        <v>4691</v>
      </c>
      <c r="AS537" s="445" t="s">
        <v>4691</v>
      </c>
      <c r="AT537" s="445" t="s">
        <v>4691</v>
      </c>
      <c r="AU537" s="445" t="s">
        <v>4691</v>
      </c>
      <c r="AV537" s="307">
        <f t="shared" si="291"/>
        <v>216</v>
      </c>
      <c r="AW537" s="309">
        <f t="shared" si="292"/>
        <v>151.19999999999999</v>
      </c>
      <c r="AX537" s="309">
        <f t="shared" si="293"/>
        <v>90</v>
      </c>
      <c r="AY537" s="309">
        <f t="shared" si="294"/>
        <v>53.999999999999993</v>
      </c>
      <c r="AZ537" s="1042" t="s">
        <v>8023</v>
      </c>
      <c r="BA537" s="1042"/>
      <c r="BB537" s="1042"/>
      <c r="BC537" s="1042"/>
      <c r="BD537" s="1042"/>
      <c r="BE537" s="1042"/>
      <c r="BF537" s="1042"/>
      <c r="BG537" s="1042"/>
      <c r="BH537" s="1042"/>
      <c r="BI537" s="1044"/>
    </row>
    <row r="538" spans="1:61" s="652" customFormat="1" ht="20.100000000000001" customHeight="1">
      <c r="A538" s="1026">
        <v>518</v>
      </c>
      <c r="B538" s="285" t="s">
        <v>4117</v>
      </c>
      <c r="C538" s="339" t="s">
        <v>4114</v>
      </c>
      <c r="D538" s="339" t="s">
        <v>4116</v>
      </c>
      <c r="E538" s="677" t="s">
        <v>2309</v>
      </c>
      <c r="F538" s="329" t="s">
        <v>1292</v>
      </c>
      <c r="G538" s="289" t="s">
        <v>851</v>
      </c>
      <c r="H538" s="367" t="s">
        <v>4247</v>
      </c>
      <c r="I538" s="290">
        <v>41011201</v>
      </c>
      <c r="J538" s="291" t="s">
        <v>94</v>
      </c>
      <c r="K538" s="340"/>
      <c r="L538" s="292" t="s">
        <v>95</v>
      </c>
      <c r="M538" s="293"/>
      <c r="N538" s="424" t="s">
        <v>95</v>
      </c>
      <c r="O538" s="292" t="s">
        <v>95</v>
      </c>
      <c r="P538" s="292" t="s">
        <v>95</v>
      </c>
      <c r="Q538" s="320" t="s">
        <v>7367</v>
      </c>
      <c r="R538" s="295" t="s">
        <v>766</v>
      </c>
      <c r="S538" s="296">
        <v>39401</v>
      </c>
      <c r="T538" s="297">
        <f t="shared" si="286"/>
        <v>19</v>
      </c>
      <c r="U538" s="298">
        <f t="shared" si="287"/>
        <v>198.12206</v>
      </c>
      <c r="V538" s="298">
        <f t="shared" si="288"/>
        <v>5.0351999999999997</v>
      </c>
      <c r="W538" s="299">
        <f t="shared" si="289"/>
        <v>5594.666666666667</v>
      </c>
      <c r="X538" s="300">
        <f t="shared" si="290"/>
        <v>39</v>
      </c>
      <c r="Y538" s="470">
        <v>9</v>
      </c>
      <c r="Z538" s="470">
        <v>1026</v>
      </c>
      <c r="AA538" s="1043">
        <v>9</v>
      </c>
      <c r="AB538" s="304">
        <v>0</v>
      </c>
      <c r="AC538" s="1043">
        <v>9</v>
      </c>
      <c r="AD538" s="1043">
        <v>9</v>
      </c>
      <c r="AE538" s="469">
        <v>9</v>
      </c>
      <c r="AF538" s="1036" t="s">
        <v>7520</v>
      </c>
      <c r="AG538" s="445" t="s">
        <v>4691</v>
      </c>
      <c r="AH538" s="445" t="s">
        <v>4691</v>
      </c>
      <c r="AI538" s="445" t="s">
        <v>4691</v>
      </c>
      <c r="AJ538" s="1037">
        <v>9</v>
      </c>
      <c r="AK538" s="1036" t="s">
        <v>4710</v>
      </c>
      <c r="AL538" s="445" t="s">
        <v>4691</v>
      </c>
      <c r="AM538" s="445" t="s">
        <v>4691</v>
      </c>
      <c r="AN538" s="445" t="s">
        <v>4691</v>
      </c>
      <c r="AO538" s="445" t="s">
        <v>4691</v>
      </c>
      <c r="AP538" s="445" t="s">
        <v>4691</v>
      </c>
      <c r="AQ538" s="445" t="s">
        <v>4691</v>
      </c>
      <c r="AR538" s="445" t="s">
        <v>4691</v>
      </c>
      <c r="AS538" s="445" t="s">
        <v>4691</v>
      </c>
      <c r="AT538" s="445" t="s">
        <v>4691</v>
      </c>
      <c r="AU538" s="445" t="s">
        <v>4691</v>
      </c>
      <c r="AV538" s="307">
        <f t="shared" si="291"/>
        <v>324</v>
      </c>
      <c r="AW538" s="309">
        <f t="shared" si="292"/>
        <v>226.79999999999998</v>
      </c>
      <c r="AX538" s="309">
        <f t="shared" si="293"/>
        <v>135</v>
      </c>
      <c r="AY538" s="309">
        <f t="shared" si="294"/>
        <v>81</v>
      </c>
      <c r="AZ538" s="1042" t="s">
        <v>8024</v>
      </c>
      <c r="BA538" s="1042"/>
      <c r="BB538" s="1042"/>
      <c r="BC538" s="1042"/>
      <c r="BD538" s="1042"/>
      <c r="BE538" s="1042"/>
      <c r="BF538" s="1042"/>
      <c r="BG538" s="1042"/>
      <c r="BH538" s="1042"/>
      <c r="BI538" s="1044"/>
    </row>
    <row r="539" spans="1:61" s="652" customFormat="1" ht="20.100000000000001" customHeight="1">
      <c r="A539" s="1026">
        <v>519</v>
      </c>
      <c r="B539" s="285" t="s">
        <v>4120</v>
      </c>
      <c r="C539" s="339" t="s">
        <v>4118</v>
      </c>
      <c r="D539" s="339" t="s">
        <v>4119</v>
      </c>
      <c r="E539" s="677" t="s">
        <v>4112</v>
      </c>
      <c r="F539" s="329" t="s">
        <v>1292</v>
      </c>
      <c r="G539" s="289" t="s">
        <v>1064</v>
      </c>
      <c r="H539" s="367" t="s">
        <v>4248</v>
      </c>
      <c r="I539" s="290">
        <v>41015301</v>
      </c>
      <c r="J539" s="291" t="s">
        <v>94</v>
      </c>
      <c r="K539" s="340"/>
      <c r="L539" s="292" t="s">
        <v>95</v>
      </c>
      <c r="M539" s="292" t="s">
        <v>95</v>
      </c>
      <c r="N539" s="293"/>
      <c r="O539" s="292" t="s">
        <v>95</v>
      </c>
      <c r="P539" s="292" t="s">
        <v>95</v>
      </c>
      <c r="Q539" s="1013" t="s">
        <v>7368</v>
      </c>
      <c r="R539" s="295" t="s">
        <v>766</v>
      </c>
      <c r="S539" s="296">
        <v>42091</v>
      </c>
      <c r="T539" s="297">
        <f t="shared" si="286"/>
        <v>87</v>
      </c>
      <c r="U539" s="298">
        <f t="shared" si="287"/>
        <v>40.143799999999999</v>
      </c>
      <c r="V539" s="298">
        <f t="shared" si="288"/>
        <v>1.1438999999999999</v>
      </c>
      <c r="W539" s="299">
        <f t="shared" si="289"/>
        <v>2287.8000000000002</v>
      </c>
      <c r="X539" s="300">
        <f t="shared" si="290"/>
        <v>35</v>
      </c>
      <c r="Y539" s="470">
        <v>5</v>
      </c>
      <c r="Z539" s="470">
        <v>525</v>
      </c>
      <c r="AA539" s="1043">
        <v>5</v>
      </c>
      <c r="AB539" s="1043">
        <v>5</v>
      </c>
      <c r="AC539" s="304">
        <v>0</v>
      </c>
      <c r="AD539" s="1043">
        <v>5</v>
      </c>
      <c r="AE539" s="469">
        <v>5</v>
      </c>
      <c r="AF539" s="1036" t="s">
        <v>7570</v>
      </c>
      <c r="AG539" s="445" t="s">
        <v>4691</v>
      </c>
      <c r="AH539" s="445" t="s">
        <v>4691</v>
      </c>
      <c r="AI539" s="445" t="s">
        <v>4691</v>
      </c>
      <c r="AJ539" s="1037">
        <v>5</v>
      </c>
      <c r="AK539" s="1036" t="s">
        <v>4707</v>
      </c>
      <c r="AL539" s="445" t="s">
        <v>4691</v>
      </c>
      <c r="AM539" s="445" t="s">
        <v>4691</v>
      </c>
      <c r="AN539" s="445" t="s">
        <v>4691</v>
      </c>
      <c r="AO539" s="445" t="s">
        <v>4691</v>
      </c>
      <c r="AP539" s="445" t="s">
        <v>4691</v>
      </c>
      <c r="AQ539" s="445" t="s">
        <v>4691</v>
      </c>
      <c r="AR539" s="445" t="s">
        <v>4691</v>
      </c>
      <c r="AS539" s="445" t="s">
        <v>4691</v>
      </c>
      <c r="AT539" s="445" t="s">
        <v>4691</v>
      </c>
      <c r="AU539" s="445" t="s">
        <v>4691</v>
      </c>
      <c r="AV539" s="307">
        <f t="shared" si="291"/>
        <v>180</v>
      </c>
      <c r="AW539" s="309">
        <f t="shared" si="292"/>
        <v>126</v>
      </c>
      <c r="AX539" s="309">
        <f t="shared" si="293"/>
        <v>75</v>
      </c>
      <c r="AY539" s="309">
        <f t="shared" si="294"/>
        <v>45</v>
      </c>
      <c r="AZ539" s="1042" t="s">
        <v>8025</v>
      </c>
      <c r="BA539" s="1042"/>
      <c r="BB539" s="1042"/>
      <c r="BC539" s="1042"/>
      <c r="BD539" s="1042"/>
      <c r="BE539" s="1042"/>
      <c r="BF539" s="1042"/>
      <c r="BG539" s="1042"/>
      <c r="BH539" s="1042"/>
      <c r="BI539" s="1044"/>
    </row>
    <row r="540" spans="1:61" s="394" customFormat="1" ht="19.5" customHeight="1">
      <c r="A540" s="1026">
        <v>520</v>
      </c>
      <c r="B540" s="375" t="s">
        <v>5516</v>
      </c>
      <c r="C540" s="376" t="s">
        <v>24</v>
      </c>
      <c r="D540" s="376" t="s">
        <v>2291</v>
      </c>
      <c r="E540" s="377" t="s">
        <v>2309</v>
      </c>
      <c r="F540" s="395" t="s">
        <v>5517</v>
      </c>
      <c r="G540" s="378" t="s">
        <v>904</v>
      </c>
      <c r="H540" s="379" t="s">
        <v>5612</v>
      </c>
      <c r="I540" s="380">
        <v>41013901</v>
      </c>
      <c r="J540" s="291" t="s">
        <v>94</v>
      </c>
      <c r="K540" s="381"/>
      <c r="L540" s="382" t="s">
        <v>95</v>
      </c>
      <c r="M540" s="382"/>
      <c r="N540" s="424" t="s">
        <v>95</v>
      </c>
      <c r="O540" s="382" t="s">
        <v>95</v>
      </c>
      <c r="P540" s="383" t="s">
        <v>565</v>
      </c>
      <c r="Q540" s="384" t="s">
        <v>7369</v>
      </c>
      <c r="R540" s="295" t="s">
        <v>115</v>
      </c>
      <c r="S540" s="296">
        <v>41473</v>
      </c>
      <c r="T540" s="297">
        <f t="shared" si="286"/>
        <v>20</v>
      </c>
      <c r="U540" s="298">
        <f t="shared" si="287"/>
        <v>191.6267</v>
      </c>
      <c r="V540" s="298">
        <f t="shared" si="288"/>
        <v>5.0134999999999996</v>
      </c>
      <c r="W540" s="299">
        <f t="shared" si="289"/>
        <v>7162.142857142856</v>
      </c>
      <c r="X540" s="300">
        <f t="shared" si="290"/>
        <v>38</v>
      </c>
      <c r="Y540" s="385">
        <v>7</v>
      </c>
      <c r="Z540" s="386">
        <v>1230</v>
      </c>
      <c r="AA540" s="1043">
        <v>7</v>
      </c>
      <c r="AB540" s="304">
        <v>0</v>
      </c>
      <c r="AC540" s="1043">
        <v>7</v>
      </c>
      <c r="AD540" s="1043">
        <v>7</v>
      </c>
      <c r="AE540" s="469">
        <v>7</v>
      </c>
      <c r="AF540" s="1036" t="s">
        <v>5989</v>
      </c>
      <c r="AG540" s="445"/>
      <c r="AH540" s="445"/>
      <c r="AI540" s="445"/>
      <c r="AJ540" s="1037"/>
      <c r="AK540" s="1036" t="s">
        <v>4703</v>
      </c>
      <c r="AL540" s="445"/>
      <c r="AM540" s="445"/>
      <c r="AN540" s="445"/>
      <c r="AO540" s="445"/>
      <c r="AP540" s="445"/>
      <c r="AQ540" s="445"/>
      <c r="AR540" s="445"/>
      <c r="AS540" s="445"/>
      <c r="AT540" s="445"/>
      <c r="AU540" s="445"/>
      <c r="AV540" s="307">
        <f t="shared" si="291"/>
        <v>252</v>
      </c>
      <c r="AW540" s="309">
        <f t="shared" si="292"/>
        <v>176.39999999999998</v>
      </c>
      <c r="AX540" s="309">
        <f t="shared" si="293"/>
        <v>105</v>
      </c>
      <c r="AY540" s="309">
        <f t="shared" si="294"/>
        <v>63</v>
      </c>
      <c r="AZ540" s="1042" t="s">
        <v>8026</v>
      </c>
      <c r="BA540" s="1042"/>
      <c r="BB540" s="1042"/>
      <c r="BC540" s="1042"/>
      <c r="BD540" s="1042"/>
      <c r="BE540" s="1042"/>
      <c r="BF540" s="1042"/>
      <c r="BG540" s="1042"/>
      <c r="BH540" s="1042"/>
      <c r="BI540" s="1044"/>
    </row>
    <row r="541" spans="1:61" s="394" customFormat="1" ht="19.5" customHeight="1">
      <c r="A541" s="1026">
        <v>521</v>
      </c>
      <c r="B541" s="375" t="s">
        <v>5518</v>
      </c>
      <c r="C541" s="376" t="s">
        <v>24</v>
      </c>
      <c r="D541" s="376" t="s">
        <v>2291</v>
      </c>
      <c r="E541" s="377" t="s">
        <v>1811</v>
      </c>
      <c r="F541" s="395" t="s">
        <v>5519</v>
      </c>
      <c r="G541" s="378" t="s">
        <v>5520</v>
      </c>
      <c r="H541" s="379" t="s">
        <v>5613</v>
      </c>
      <c r="I541" s="724">
        <v>41016201</v>
      </c>
      <c r="J541" s="291" t="s">
        <v>94</v>
      </c>
      <c r="K541" s="381"/>
      <c r="L541" s="382" t="s">
        <v>95</v>
      </c>
      <c r="M541" s="382"/>
      <c r="N541" s="424" t="s">
        <v>95</v>
      </c>
      <c r="O541" s="382" t="s">
        <v>95</v>
      </c>
      <c r="P541" s="383" t="s">
        <v>565</v>
      </c>
      <c r="Q541" s="384"/>
      <c r="R541" s="295" t="s">
        <v>222</v>
      </c>
      <c r="S541" s="296">
        <v>42384</v>
      </c>
      <c r="T541" s="297">
        <f t="shared" si="286"/>
        <v>56</v>
      </c>
      <c r="U541" s="298">
        <f t="shared" si="287"/>
        <v>102.3523</v>
      </c>
      <c r="V541" s="298">
        <f t="shared" si="288"/>
        <v>3.3479000000000001</v>
      </c>
      <c r="W541" s="299">
        <f t="shared" si="289"/>
        <v>4184.875</v>
      </c>
      <c r="X541" s="300">
        <f t="shared" si="290"/>
        <v>31</v>
      </c>
      <c r="Y541" s="385">
        <v>8</v>
      </c>
      <c r="Z541" s="386">
        <v>1028</v>
      </c>
      <c r="AA541" s="1043">
        <v>8</v>
      </c>
      <c r="AB541" s="304">
        <v>0</v>
      </c>
      <c r="AC541" s="1043">
        <v>8</v>
      </c>
      <c r="AD541" s="1043">
        <v>8</v>
      </c>
      <c r="AE541" s="469">
        <v>8</v>
      </c>
      <c r="AF541" s="1036" t="s">
        <v>5971</v>
      </c>
      <c r="AG541" s="445"/>
      <c r="AH541" s="445"/>
      <c r="AI541" s="445"/>
      <c r="AJ541" s="1037"/>
      <c r="AK541" s="1036" t="s">
        <v>4705</v>
      </c>
      <c r="AL541" s="445"/>
      <c r="AM541" s="445"/>
      <c r="AN541" s="445"/>
      <c r="AO541" s="445"/>
      <c r="AP541" s="445"/>
      <c r="AQ541" s="445"/>
      <c r="AR541" s="445"/>
      <c r="AS541" s="445"/>
      <c r="AT541" s="445"/>
      <c r="AU541" s="445"/>
      <c r="AV541" s="307">
        <f t="shared" si="291"/>
        <v>288</v>
      </c>
      <c r="AW541" s="309">
        <f t="shared" si="292"/>
        <v>201.59999999999997</v>
      </c>
      <c r="AX541" s="309">
        <f t="shared" si="293"/>
        <v>120</v>
      </c>
      <c r="AY541" s="309">
        <f t="shared" si="294"/>
        <v>72</v>
      </c>
      <c r="AZ541" s="1042" t="s">
        <v>8027</v>
      </c>
      <c r="BA541" s="1042"/>
      <c r="BB541" s="1042"/>
      <c r="BC541" s="1042"/>
      <c r="BD541" s="1042"/>
      <c r="BE541" s="1042"/>
      <c r="BF541" s="1042"/>
      <c r="BG541" s="1042"/>
      <c r="BH541" s="1042"/>
      <c r="BI541" s="1044"/>
    </row>
    <row r="542" spans="1:61" s="394" customFormat="1" ht="19.5" customHeight="1">
      <c r="A542" s="1026">
        <v>522</v>
      </c>
      <c r="B542" s="375" t="s">
        <v>5521</v>
      </c>
      <c r="C542" s="376" t="s">
        <v>24</v>
      </c>
      <c r="D542" s="376" t="s">
        <v>2291</v>
      </c>
      <c r="E542" s="377" t="s">
        <v>1811</v>
      </c>
      <c r="F542" s="395" t="s">
        <v>5522</v>
      </c>
      <c r="G542" s="378" t="s">
        <v>838</v>
      </c>
      <c r="H542" s="379" t="s">
        <v>5614</v>
      </c>
      <c r="I542" s="380">
        <v>41011601</v>
      </c>
      <c r="J542" s="291" t="s">
        <v>94</v>
      </c>
      <c r="K542" s="381"/>
      <c r="L542" s="382" t="s">
        <v>95</v>
      </c>
      <c r="M542" s="424" t="s">
        <v>95</v>
      </c>
      <c r="N542" s="382"/>
      <c r="O542" s="382" t="s">
        <v>95</v>
      </c>
      <c r="P542" s="383" t="s">
        <v>565</v>
      </c>
      <c r="Q542" s="384" t="s">
        <v>7369</v>
      </c>
      <c r="R542" s="295" t="s">
        <v>766</v>
      </c>
      <c r="S542" s="296">
        <v>40313</v>
      </c>
      <c r="T542" s="297">
        <f t="shared" si="286"/>
        <v>6</v>
      </c>
      <c r="U542" s="298">
        <f t="shared" si="287"/>
        <v>327.87639999999999</v>
      </c>
      <c r="V542" s="298">
        <f t="shared" si="288"/>
        <v>8.7650000000000006</v>
      </c>
      <c r="W542" s="299">
        <f t="shared" si="289"/>
        <v>10956.25</v>
      </c>
      <c r="X542" s="300">
        <f t="shared" si="290"/>
        <v>37</v>
      </c>
      <c r="Y542" s="385">
        <v>8</v>
      </c>
      <c r="Z542" s="386">
        <v>1330</v>
      </c>
      <c r="AA542" s="1043">
        <v>8</v>
      </c>
      <c r="AB542" s="1043">
        <v>8</v>
      </c>
      <c r="AC542" s="304">
        <v>0</v>
      </c>
      <c r="AD542" s="1043">
        <v>8</v>
      </c>
      <c r="AE542" s="469">
        <v>8</v>
      </c>
      <c r="AF542" s="1036" t="s">
        <v>5971</v>
      </c>
      <c r="AG542" s="445"/>
      <c r="AH542" s="445"/>
      <c r="AI542" s="445"/>
      <c r="AJ542" s="1037"/>
      <c r="AK542" s="1036" t="s">
        <v>4705</v>
      </c>
      <c r="AL542" s="445"/>
      <c r="AM542" s="445"/>
      <c r="AN542" s="445"/>
      <c r="AO542" s="445"/>
      <c r="AP542" s="445"/>
      <c r="AQ542" s="445"/>
      <c r="AR542" s="445"/>
      <c r="AS542" s="445"/>
      <c r="AT542" s="445"/>
      <c r="AU542" s="445"/>
      <c r="AV542" s="307">
        <f t="shared" si="291"/>
        <v>288</v>
      </c>
      <c r="AW542" s="309">
        <f t="shared" si="292"/>
        <v>201.59999999999997</v>
      </c>
      <c r="AX542" s="309">
        <f t="shared" si="293"/>
        <v>120</v>
      </c>
      <c r="AY542" s="309">
        <f t="shared" si="294"/>
        <v>72</v>
      </c>
      <c r="AZ542" s="1042" t="s">
        <v>8028</v>
      </c>
      <c r="BA542" s="1042"/>
      <c r="BB542" s="1042"/>
      <c r="BC542" s="1042"/>
      <c r="BD542" s="1042"/>
      <c r="BE542" s="1042"/>
      <c r="BF542" s="1042"/>
      <c r="BG542" s="1042"/>
      <c r="BH542" s="1042"/>
      <c r="BI542" s="1044"/>
    </row>
    <row r="543" spans="1:61" s="447" customFormat="1" ht="19.5" customHeight="1">
      <c r="A543" s="1026">
        <v>523</v>
      </c>
      <c r="B543" s="435" t="s">
        <v>7140</v>
      </c>
      <c r="C543" s="631" t="s">
        <v>4111</v>
      </c>
      <c r="D543" s="631" t="s">
        <v>2291</v>
      </c>
      <c r="E543" s="631" t="s">
        <v>7141</v>
      </c>
      <c r="F543" s="467" t="s">
        <v>7142</v>
      </c>
      <c r="G543" s="437" t="s">
        <v>7143</v>
      </c>
      <c r="H543" s="438" t="s">
        <v>7199</v>
      </c>
      <c r="I543" s="435">
        <v>41011161</v>
      </c>
      <c r="J543" s="428" t="s">
        <v>7144</v>
      </c>
      <c r="K543" s="439"/>
      <c r="L543" s="441" t="s">
        <v>95</v>
      </c>
      <c r="M543" s="424" t="s">
        <v>95</v>
      </c>
      <c r="N543" s="440"/>
      <c r="O543" s="441" t="s">
        <v>95</v>
      </c>
      <c r="P543" s="441" t="s">
        <v>7145</v>
      </c>
      <c r="Q543" s="442"/>
      <c r="R543" s="495" t="s">
        <v>5528</v>
      </c>
      <c r="S543" s="468">
        <v>43082</v>
      </c>
      <c r="T543" s="297">
        <f t="shared" si="286"/>
        <v>43</v>
      </c>
      <c r="U543" s="298">
        <f t="shared" si="287"/>
        <v>128.37090000000001</v>
      </c>
      <c r="V543" s="298">
        <f t="shared" si="288"/>
        <v>4.1718999999999999</v>
      </c>
      <c r="W543" s="299">
        <f t="shared" si="289"/>
        <v>1668.76</v>
      </c>
      <c r="X543" s="300">
        <f t="shared" si="290"/>
        <v>31</v>
      </c>
      <c r="Y543" s="496">
        <v>25</v>
      </c>
      <c r="Z543" s="497">
        <v>1962</v>
      </c>
      <c r="AA543" s="1043">
        <v>25</v>
      </c>
      <c r="AB543" s="1043">
        <v>25</v>
      </c>
      <c r="AC543" s="304">
        <v>0</v>
      </c>
      <c r="AD543" s="1043">
        <v>25</v>
      </c>
      <c r="AE543" s="469">
        <v>25</v>
      </c>
      <c r="AF543" s="1036" t="s">
        <v>8029</v>
      </c>
      <c r="AG543" s="445"/>
      <c r="AH543" s="445"/>
      <c r="AI543" s="445"/>
      <c r="AJ543" s="1037">
        <v>25</v>
      </c>
      <c r="AK543" s="1036" t="s">
        <v>7146</v>
      </c>
      <c r="AL543" s="445"/>
      <c r="AM543" s="445"/>
      <c r="AN543" s="445"/>
      <c r="AO543" s="445"/>
      <c r="AP543" s="445"/>
      <c r="AQ543" s="445"/>
      <c r="AR543" s="445"/>
      <c r="AS543" s="445"/>
      <c r="AT543" s="445"/>
      <c r="AU543" s="445"/>
      <c r="AV543" s="307">
        <f t="shared" si="291"/>
        <v>900</v>
      </c>
      <c r="AW543" s="309">
        <f t="shared" si="292"/>
        <v>630</v>
      </c>
      <c r="AX543" s="309">
        <f t="shared" si="293"/>
        <v>375</v>
      </c>
      <c r="AY543" s="309">
        <f t="shared" si="294"/>
        <v>225</v>
      </c>
      <c r="AZ543" s="1042" t="s">
        <v>8030</v>
      </c>
      <c r="BA543" s="1042"/>
      <c r="BB543" s="1042"/>
      <c r="BC543" s="1042"/>
      <c r="BD543" s="1042"/>
      <c r="BE543" s="1042"/>
      <c r="BF543" s="1042"/>
      <c r="BG543" s="1042"/>
      <c r="BH543" s="1042"/>
      <c r="BI543" s="1044"/>
    </row>
    <row r="544" spans="1:61" s="447" customFormat="1" ht="19.5" customHeight="1">
      <c r="A544" s="1026">
        <v>524</v>
      </c>
      <c r="B544" s="435" t="s">
        <v>6614</v>
      </c>
      <c r="C544" s="631" t="s">
        <v>4111</v>
      </c>
      <c r="D544" s="631" t="s">
        <v>2291</v>
      </c>
      <c r="E544" s="631" t="s">
        <v>3041</v>
      </c>
      <c r="F544" s="329" t="s">
        <v>1292</v>
      </c>
      <c r="G544" s="437" t="s">
        <v>6615</v>
      </c>
      <c r="H544" s="438" t="s">
        <v>6658</v>
      </c>
      <c r="I544" s="435">
        <v>41018301</v>
      </c>
      <c r="J544" s="428"/>
      <c r="K544" s="439"/>
      <c r="L544" s="440"/>
      <c r="M544" s="440"/>
      <c r="N544" s="440"/>
      <c r="O544" s="440"/>
      <c r="P544" s="441" t="s">
        <v>6616</v>
      </c>
      <c r="Q544" s="442"/>
      <c r="R544" s="295" t="s">
        <v>222</v>
      </c>
      <c r="S544" s="468">
        <v>42756</v>
      </c>
      <c r="T544" s="297">
        <f t="shared" ref="T544:T551" si="295">VLOOKUP(I544,单月票房,2,0)</f>
        <v>62</v>
      </c>
      <c r="U544" s="298">
        <f t="shared" ref="U544:U551" si="296">VLOOKUP(I544,单月票房,3,0)</f>
        <v>83.553721999999993</v>
      </c>
      <c r="V544" s="298">
        <f t="shared" ref="V544:V551" si="297">VLOOKUP(I544,单月票房,4,0)</f>
        <v>2.8174000000000001</v>
      </c>
      <c r="W544" s="299">
        <f t="shared" ref="W544:W551" si="298">(V544*10000)/Y544</f>
        <v>4024.8571428571427</v>
      </c>
      <c r="X544" s="300">
        <f t="shared" ref="X544:X551" si="299">VLOOKUP(I544,单月票房,5,0)</f>
        <v>30</v>
      </c>
      <c r="Y544" s="444">
        <v>7</v>
      </c>
      <c r="Z544" s="426">
        <v>1018</v>
      </c>
      <c r="AA544" s="1043">
        <v>0</v>
      </c>
      <c r="AB544" s="304">
        <v>0</v>
      </c>
      <c r="AC544" s="304">
        <v>0</v>
      </c>
      <c r="AD544" s="1043">
        <v>0</v>
      </c>
      <c r="AE544" s="469">
        <v>7</v>
      </c>
      <c r="AF544" s="1036" t="s">
        <v>7270</v>
      </c>
      <c r="AG544" s="445"/>
      <c r="AH544" s="445"/>
      <c r="AI544" s="445"/>
      <c r="AJ544" s="1037"/>
      <c r="AK544" s="1036"/>
      <c r="AL544" s="445"/>
      <c r="AM544" s="445"/>
      <c r="AN544" s="445"/>
      <c r="AO544" s="445"/>
      <c r="AP544" s="445"/>
      <c r="AQ544" s="445"/>
      <c r="AR544" s="445"/>
      <c r="AS544" s="445"/>
      <c r="AT544" s="445"/>
      <c r="AU544" s="445"/>
      <c r="AV544" s="307">
        <f t="shared" si="291"/>
        <v>0</v>
      </c>
      <c r="AW544" s="309">
        <f t="shared" si="292"/>
        <v>0</v>
      </c>
      <c r="AX544" s="309">
        <f t="shared" si="293"/>
        <v>0</v>
      </c>
      <c r="AY544" s="309">
        <f t="shared" si="294"/>
        <v>0</v>
      </c>
      <c r="AZ544" s="1042" t="s">
        <v>8031</v>
      </c>
      <c r="BA544" s="1042"/>
      <c r="BB544" s="1042"/>
      <c r="BC544" s="1042"/>
      <c r="BD544" s="1042"/>
      <c r="BE544" s="1042"/>
      <c r="BF544" s="1042"/>
      <c r="BG544" s="1042"/>
      <c r="BH544" s="1042"/>
      <c r="BI544" s="1044"/>
    </row>
    <row r="545" spans="1:61" s="652" customFormat="1" ht="20.100000000000001" customHeight="1">
      <c r="A545" s="1026">
        <v>525</v>
      </c>
      <c r="B545" s="285" t="s">
        <v>5071</v>
      </c>
      <c r="C545" s="484" t="s">
        <v>24</v>
      </c>
      <c r="D545" s="484" t="s">
        <v>2291</v>
      </c>
      <c r="E545" s="535" t="s">
        <v>5072</v>
      </c>
      <c r="F545" s="329" t="s">
        <v>1292</v>
      </c>
      <c r="G545" s="289" t="s">
        <v>5073</v>
      </c>
      <c r="H545" s="340" t="s">
        <v>5081</v>
      </c>
      <c r="I545" s="290">
        <v>41018801</v>
      </c>
      <c r="J545" s="362"/>
      <c r="K545" s="340"/>
      <c r="L545" s="292" t="s">
        <v>95</v>
      </c>
      <c r="M545" s="293"/>
      <c r="N545" s="292" t="s">
        <v>95</v>
      </c>
      <c r="O545" s="292" t="s">
        <v>95</v>
      </c>
      <c r="P545" s="292" t="s">
        <v>95</v>
      </c>
      <c r="Q545" s="1013" t="s">
        <v>7368</v>
      </c>
      <c r="R545" s="295" t="s">
        <v>766</v>
      </c>
      <c r="S545" s="296">
        <v>42810</v>
      </c>
      <c r="T545" s="297">
        <f t="shared" si="295"/>
        <v>2</v>
      </c>
      <c r="U545" s="298">
        <f t="shared" si="296"/>
        <v>496.83213000000001</v>
      </c>
      <c r="V545" s="298">
        <f t="shared" si="297"/>
        <v>11.2166</v>
      </c>
      <c r="W545" s="299">
        <f t="shared" si="298"/>
        <v>8011.8571428571431</v>
      </c>
      <c r="X545" s="300">
        <f t="shared" si="299"/>
        <v>44</v>
      </c>
      <c r="Y545" s="470">
        <v>14</v>
      </c>
      <c r="Z545" s="470">
        <v>1853</v>
      </c>
      <c r="AA545" s="1043">
        <v>14</v>
      </c>
      <c r="AB545" s="304">
        <v>0</v>
      </c>
      <c r="AC545" s="1043">
        <v>14</v>
      </c>
      <c r="AD545" s="1043">
        <v>14</v>
      </c>
      <c r="AE545" s="469">
        <v>14</v>
      </c>
      <c r="AF545" s="1036" t="s">
        <v>7972</v>
      </c>
      <c r="AG545" s="445"/>
      <c r="AH545" s="445"/>
      <c r="AI545" s="445"/>
      <c r="AJ545" s="1037">
        <v>14</v>
      </c>
      <c r="AK545" s="1036" t="s">
        <v>4801</v>
      </c>
      <c r="AL545" s="445"/>
      <c r="AM545" s="445"/>
      <c r="AN545" s="445"/>
      <c r="AO545" s="445"/>
      <c r="AP545" s="445"/>
      <c r="AQ545" s="445"/>
      <c r="AR545" s="445"/>
      <c r="AS545" s="445"/>
      <c r="AT545" s="445"/>
      <c r="AU545" s="445"/>
      <c r="AV545" s="307">
        <f t="shared" si="291"/>
        <v>504</v>
      </c>
      <c r="AW545" s="309">
        <f t="shared" si="292"/>
        <v>352.79999999999995</v>
      </c>
      <c r="AX545" s="309">
        <f t="shared" si="293"/>
        <v>210</v>
      </c>
      <c r="AY545" s="309">
        <f t="shared" si="294"/>
        <v>126</v>
      </c>
      <c r="AZ545" s="1042" t="s">
        <v>8032</v>
      </c>
      <c r="BA545" s="1042"/>
      <c r="BB545" s="1042"/>
      <c r="BC545" s="1042"/>
      <c r="BD545" s="1042"/>
      <c r="BE545" s="1042"/>
      <c r="BF545" s="1042"/>
      <c r="BG545" s="1042"/>
      <c r="BH545" s="1042"/>
      <c r="BI545" s="1044"/>
    </row>
    <row r="546" spans="1:61" s="652" customFormat="1" ht="20.100000000000001" customHeight="1">
      <c r="A546" s="1026">
        <v>526</v>
      </c>
      <c r="B546" s="285" t="s">
        <v>3724</v>
      </c>
      <c r="C546" s="595" t="s">
        <v>24</v>
      </c>
      <c r="D546" s="288" t="s">
        <v>1733</v>
      </c>
      <c r="E546" s="287" t="s">
        <v>2308</v>
      </c>
      <c r="F546" s="360" t="s">
        <v>3057</v>
      </c>
      <c r="G546" s="289" t="s">
        <v>3058</v>
      </c>
      <c r="H546" s="340" t="s">
        <v>3064</v>
      </c>
      <c r="I546" s="290">
        <v>41015501</v>
      </c>
      <c r="J546" s="291"/>
      <c r="K546" s="340"/>
      <c r="L546" s="292"/>
      <c r="M546" s="293"/>
      <c r="N546" s="293"/>
      <c r="O546" s="292"/>
      <c r="P546" s="292" t="s">
        <v>95</v>
      </c>
      <c r="Q546" s="532"/>
      <c r="R546" s="295" t="s">
        <v>766</v>
      </c>
      <c r="S546" s="296">
        <v>42209</v>
      </c>
      <c r="T546" s="297">
        <f t="shared" si="295"/>
        <v>12</v>
      </c>
      <c r="U546" s="298">
        <f t="shared" si="296"/>
        <v>247.10329999999999</v>
      </c>
      <c r="V546" s="298">
        <f t="shared" si="297"/>
        <v>6.3074000000000003</v>
      </c>
      <c r="W546" s="299">
        <f t="shared" si="298"/>
        <v>7884.25</v>
      </c>
      <c r="X546" s="300">
        <f t="shared" si="299"/>
        <v>39</v>
      </c>
      <c r="Y546" s="470">
        <v>8</v>
      </c>
      <c r="Z546" s="470">
        <v>1348</v>
      </c>
      <c r="AA546" s="1043">
        <v>0</v>
      </c>
      <c r="AB546" s="304">
        <v>0</v>
      </c>
      <c r="AC546" s="304">
        <v>0</v>
      </c>
      <c r="AD546" s="1043">
        <v>0</v>
      </c>
      <c r="AE546" s="469">
        <v>8</v>
      </c>
      <c r="AF546" s="1036" t="s">
        <v>7911</v>
      </c>
      <c r="AG546" s="445" t="s">
        <v>4691</v>
      </c>
      <c r="AH546" s="445" t="s">
        <v>4691</v>
      </c>
      <c r="AI546" s="445" t="s">
        <v>4691</v>
      </c>
      <c r="AJ546" s="1037">
        <v>8</v>
      </c>
      <c r="AK546" s="1036" t="s">
        <v>4731</v>
      </c>
      <c r="AL546" s="445" t="s">
        <v>4691</v>
      </c>
      <c r="AM546" s="445" t="s">
        <v>4691</v>
      </c>
      <c r="AN546" s="445" t="s">
        <v>4691</v>
      </c>
      <c r="AO546" s="445" t="s">
        <v>4691</v>
      </c>
      <c r="AP546" s="445" t="s">
        <v>4691</v>
      </c>
      <c r="AQ546" s="445" t="s">
        <v>4691</v>
      </c>
      <c r="AR546" s="445">
        <v>1</v>
      </c>
      <c r="AS546" s="445" t="s">
        <v>5883</v>
      </c>
      <c r="AT546" s="445" t="s">
        <v>4691</v>
      </c>
      <c r="AU546" s="445" t="s">
        <v>4691</v>
      </c>
      <c r="AV546" s="307">
        <f t="shared" si="291"/>
        <v>0</v>
      </c>
      <c r="AW546" s="309">
        <f t="shared" si="292"/>
        <v>0</v>
      </c>
      <c r="AX546" s="309">
        <f t="shared" si="293"/>
        <v>0</v>
      </c>
      <c r="AY546" s="309">
        <f t="shared" si="294"/>
        <v>0</v>
      </c>
      <c r="AZ546" s="1042" t="s">
        <v>8033</v>
      </c>
      <c r="BA546" s="1042"/>
      <c r="BB546" s="1042"/>
      <c r="BC546" s="1042"/>
      <c r="BD546" s="1042"/>
      <c r="BE546" s="1042"/>
      <c r="BF546" s="1042"/>
      <c r="BG546" s="1042"/>
      <c r="BH546" s="1042"/>
      <c r="BI546" s="1044"/>
    </row>
    <row r="547" spans="1:61" s="652" customFormat="1" ht="20.100000000000001" customHeight="1">
      <c r="A547" s="1026">
        <v>527</v>
      </c>
      <c r="B547" s="285" t="s">
        <v>3725</v>
      </c>
      <c r="C547" s="595" t="s">
        <v>24</v>
      </c>
      <c r="D547" s="288" t="s">
        <v>1733</v>
      </c>
      <c r="E547" s="287" t="s">
        <v>2309</v>
      </c>
      <c r="F547" s="360" t="s">
        <v>3059</v>
      </c>
      <c r="G547" s="289" t="s">
        <v>3060</v>
      </c>
      <c r="H547" s="340" t="s">
        <v>3065</v>
      </c>
      <c r="I547" s="290">
        <v>41014301</v>
      </c>
      <c r="J547" s="291"/>
      <c r="K547" s="340"/>
      <c r="L547" s="292"/>
      <c r="M547" s="293"/>
      <c r="N547" s="293"/>
      <c r="O547" s="292"/>
      <c r="P547" s="292" t="s">
        <v>95</v>
      </c>
      <c r="Q547" s="532"/>
      <c r="R547" s="295" t="s">
        <v>766</v>
      </c>
      <c r="S547" s="296">
        <v>41623</v>
      </c>
      <c r="T547" s="297">
        <f t="shared" si="295"/>
        <v>39</v>
      </c>
      <c r="U547" s="298">
        <f t="shared" si="296"/>
        <v>139.32320000000001</v>
      </c>
      <c r="V547" s="298">
        <f t="shared" si="297"/>
        <v>4.0831</v>
      </c>
      <c r="W547" s="299">
        <f t="shared" si="298"/>
        <v>5103.875</v>
      </c>
      <c r="X547" s="300">
        <f t="shared" si="299"/>
        <v>34</v>
      </c>
      <c r="Y547" s="470">
        <v>8</v>
      </c>
      <c r="Z547" s="470">
        <v>703</v>
      </c>
      <c r="AA547" s="1043">
        <v>0</v>
      </c>
      <c r="AB547" s="304">
        <v>0</v>
      </c>
      <c r="AC547" s="304">
        <v>0</v>
      </c>
      <c r="AD547" s="1043">
        <v>0</v>
      </c>
      <c r="AE547" s="469">
        <v>8</v>
      </c>
      <c r="AF547" s="1036" t="s">
        <v>5971</v>
      </c>
      <c r="AG547" s="445" t="s">
        <v>4691</v>
      </c>
      <c r="AH547" s="445" t="s">
        <v>4691</v>
      </c>
      <c r="AI547" s="445" t="s">
        <v>4691</v>
      </c>
      <c r="AJ547" s="1037">
        <v>8</v>
      </c>
      <c r="AK547" s="1036" t="s">
        <v>4705</v>
      </c>
      <c r="AL547" s="445" t="s">
        <v>4691</v>
      </c>
      <c r="AM547" s="445" t="s">
        <v>4691</v>
      </c>
      <c r="AN547" s="445" t="s">
        <v>4691</v>
      </c>
      <c r="AO547" s="445" t="s">
        <v>4691</v>
      </c>
      <c r="AP547" s="445" t="s">
        <v>4691</v>
      </c>
      <c r="AQ547" s="445" t="s">
        <v>4691</v>
      </c>
      <c r="AR547" s="445" t="s">
        <v>4691</v>
      </c>
      <c r="AS547" s="445" t="s">
        <v>4691</v>
      </c>
      <c r="AT547" s="445" t="s">
        <v>4691</v>
      </c>
      <c r="AU547" s="445" t="s">
        <v>4691</v>
      </c>
      <c r="AV547" s="307">
        <f t="shared" si="291"/>
        <v>0</v>
      </c>
      <c r="AW547" s="309">
        <f t="shared" si="292"/>
        <v>0</v>
      </c>
      <c r="AX547" s="309">
        <f t="shared" si="293"/>
        <v>0</v>
      </c>
      <c r="AY547" s="309">
        <f t="shared" si="294"/>
        <v>0</v>
      </c>
      <c r="AZ547" s="1042" t="s">
        <v>8034</v>
      </c>
      <c r="BA547" s="1042"/>
      <c r="BB547" s="1042"/>
      <c r="BC547" s="1042"/>
      <c r="BD547" s="1042"/>
      <c r="BE547" s="1042"/>
      <c r="BF547" s="1042"/>
      <c r="BG547" s="1042"/>
      <c r="BH547" s="1042"/>
      <c r="BI547" s="1044"/>
    </row>
    <row r="548" spans="1:61" ht="20.100000000000001" customHeight="1">
      <c r="A548" s="1026">
        <v>528</v>
      </c>
      <c r="B548" s="285" t="s">
        <v>3726</v>
      </c>
      <c r="C548" s="286" t="s">
        <v>24</v>
      </c>
      <c r="D548" s="288" t="s">
        <v>1733</v>
      </c>
      <c r="E548" s="287" t="s">
        <v>3041</v>
      </c>
      <c r="F548" s="360" t="s">
        <v>2192</v>
      </c>
      <c r="G548" s="289" t="s">
        <v>1044</v>
      </c>
      <c r="H548" s="340" t="s">
        <v>1044</v>
      </c>
      <c r="I548" s="290">
        <v>41012301</v>
      </c>
      <c r="J548" s="291"/>
      <c r="K548" s="340"/>
      <c r="L548" s="292"/>
      <c r="M548" s="293"/>
      <c r="N548" s="293"/>
      <c r="O548" s="292"/>
      <c r="P548" s="292" t="s">
        <v>95</v>
      </c>
      <c r="Q548" s="320"/>
      <c r="R548" s="295" t="s">
        <v>766</v>
      </c>
      <c r="S548" s="296">
        <v>40693</v>
      </c>
      <c r="T548" s="297">
        <f t="shared" si="295"/>
        <v>27</v>
      </c>
      <c r="U548" s="298">
        <f t="shared" si="296"/>
        <v>160.08600000000001</v>
      </c>
      <c r="V548" s="298">
        <f t="shared" si="297"/>
        <v>4.5075000000000003</v>
      </c>
      <c r="W548" s="299">
        <f t="shared" si="298"/>
        <v>5634.375</v>
      </c>
      <c r="X548" s="300">
        <f t="shared" si="299"/>
        <v>36</v>
      </c>
      <c r="Y548" s="470">
        <v>8</v>
      </c>
      <c r="Z548" s="302">
        <v>812</v>
      </c>
      <c r="AA548" s="1043">
        <v>0</v>
      </c>
      <c r="AB548" s="304">
        <v>0</v>
      </c>
      <c r="AC548" s="304">
        <v>0</v>
      </c>
      <c r="AD548" s="1043">
        <v>0</v>
      </c>
      <c r="AE548" s="469">
        <v>8</v>
      </c>
      <c r="AF548" s="1036" t="s">
        <v>5971</v>
      </c>
      <c r="AG548" s="445" t="s">
        <v>4691</v>
      </c>
      <c r="AH548" s="445" t="s">
        <v>4691</v>
      </c>
      <c r="AI548" s="445" t="s">
        <v>4691</v>
      </c>
      <c r="AJ548" s="1037">
        <v>8</v>
      </c>
      <c r="AK548" s="1036" t="s">
        <v>4705</v>
      </c>
      <c r="AL548" s="445" t="s">
        <v>4691</v>
      </c>
      <c r="AM548" s="445" t="s">
        <v>4691</v>
      </c>
      <c r="AN548" s="445" t="s">
        <v>4691</v>
      </c>
      <c r="AO548" s="445" t="s">
        <v>4691</v>
      </c>
      <c r="AP548" s="445" t="s">
        <v>4691</v>
      </c>
      <c r="AQ548" s="445" t="s">
        <v>4691</v>
      </c>
      <c r="AR548" s="445" t="s">
        <v>4691</v>
      </c>
      <c r="AS548" s="445" t="s">
        <v>4691</v>
      </c>
      <c r="AT548" s="445" t="s">
        <v>4691</v>
      </c>
      <c r="AU548" s="445" t="s">
        <v>4691</v>
      </c>
      <c r="AV548" s="307">
        <f t="shared" si="291"/>
        <v>0</v>
      </c>
      <c r="AW548" s="309">
        <f t="shared" si="292"/>
        <v>0</v>
      </c>
      <c r="AX548" s="309">
        <f t="shared" si="293"/>
        <v>0</v>
      </c>
      <c r="AY548" s="309">
        <f t="shared" si="294"/>
        <v>0</v>
      </c>
      <c r="AZ548" s="1042" t="s">
        <v>8035</v>
      </c>
      <c r="BA548" s="1042"/>
      <c r="BB548" s="1042"/>
      <c r="BC548" s="1042"/>
      <c r="BD548" s="1042"/>
      <c r="BE548" s="1042"/>
      <c r="BF548" s="1042"/>
      <c r="BG548" s="1042"/>
      <c r="BH548" s="1042"/>
      <c r="BI548" s="1044"/>
    </row>
    <row r="549" spans="1:61" ht="20.100000000000001" customHeight="1">
      <c r="A549" s="1026">
        <v>529</v>
      </c>
      <c r="B549" s="285" t="s">
        <v>3727</v>
      </c>
      <c r="C549" s="286" t="s">
        <v>24</v>
      </c>
      <c r="D549" s="288" t="s">
        <v>1733</v>
      </c>
      <c r="E549" s="287" t="s">
        <v>2309</v>
      </c>
      <c r="F549" s="360" t="s">
        <v>2193</v>
      </c>
      <c r="G549" s="289" t="s">
        <v>1932</v>
      </c>
      <c r="H549" s="340" t="s">
        <v>6613</v>
      </c>
      <c r="I549" s="290">
        <v>41015701</v>
      </c>
      <c r="J549" s="291"/>
      <c r="K549" s="340"/>
      <c r="L549" s="292"/>
      <c r="M549" s="293"/>
      <c r="N549" s="293"/>
      <c r="O549" s="292"/>
      <c r="P549" s="292" t="s">
        <v>95</v>
      </c>
      <c r="Q549" s="320"/>
      <c r="R549" s="295" t="s">
        <v>766</v>
      </c>
      <c r="S549" s="296">
        <v>42378</v>
      </c>
      <c r="T549" s="297">
        <f t="shared" si="295"/>
        <v>18</v>
      </c>
      <c r="U549" s="298">
        <f t="shared" si="296"/>
        <v>200.24789999999999</v>
      </c>
      <c r="V549" s="298">
        <f t="shared" si="297"/>
        <v>5.4981</v>
      </c>
      <c r="W549" s="299">
        <f t="shared" si="298"/>
        <v>6872.625</v>
      </c>
      <c r="X549" s="300">
        <f t="shared" si="299"/>
        <v>36</v>
      </c>
      <c r="Y549" s="470">
        <v>8</v>
      </c>
      <c r="Z549" s="302">
        <v>1379</v>
      </c>
      <c r="AA549" s="1043">
        <v>0</v>
      </c>
      <c r="AB549" s="304">
        <v>0</v>
      </c>
      <c r="AC549" s="304">
        <v>0</v>
      </c>
      <c r="AD549" s="1043">
        <v>0</v>
      </c>
      <c r="AE549" s="469">
        <v>8</v>
      </c>
      <c r="AF549" s="1036" t="s">
        <v>5971</v>
      </c>
      <c r="AG549" s="445" t="s">
        <v>4691</v>
      </c>
      <c r="AH549" s="445" t="s">
        <v>4691</v>
      </c>
      <c r="AI549" s="445" t="s">
        <v>4691</v>
      </c>
      <c r="AJ549" s="1037">
        <v>8</v>
      </c>
      <c r="AK549" s="1036" t="s">
        <v>4705</v>
      </c>
      <c r="AL549" s="445" t="s">
        <v>4691</v>
      </c>
      <c r="AM549" s="445" t="s">
        <v>4691</v>
      </c>
      <c r="AN549" s="445" t="s">
        <v>4691</v>
      </c>
      <c r="AO549" s="445" t="s">
        <v>4691</v>
      </c>
      <c r="AP549" s="445" t="s">
        <v>4691</v>
      </c>
      <c r="AQ549" s="445" t="s">
        <v>4691</v>
      </c>
      <c r="AR549" s="445" t="s">
        <v>4691</v>
      </c>
      <c r="AS549" s="445" t="s">
        <v>4691</v>
      </c>
      <c r="AT549" s="445" t="s">
        <v>4691</v>
      </c>
      <c r="AU549" s="445" t="s">
        <v>4691</v>
      </c>
      <c r="AV549" s="307">
        <f t="shared" si="291"/>
        <v>0</v>
      </c>
      <c r="AW549" s="309">
        <f t="shared" si="292"/>
        <v>0</v>
      </c>
      <c r="AX549" s="309">
        <f t="shared" si="293"/>
        <v>0</v>
      </c>
      <c r="AY549" s="309">
        <f t="shared" si="294"/>
        <v>0</v>
      </c>
      <c r="AZ549" s="1042" t="s">
        <v>8036</v>
      </c>
      <c r="BA549" s="1042"/>
      <c r="BB549" s="1042"/>
      <c r="BC549" s="1042"/>
      <c r="BD549" s="1042"/>
      <c r="BE549" s="1042"/>
      <c r="BF549" s="1042"/>
      <c r="BG549" s="1042"/>
      <c r="BH549" s="1042"/>
      <c r="BI549" s="1044"/>
    </row>
    <row r="550" spans="1:61" s="394" customFormat="1" ht="19.5" customHeight="1">
      <c r="A550" s="1026">
        <v>530</v>
      </c>
      <c r="B550" s="375" t="s">
        <v>5523</v>
      </c>
      <c r="C550" s="376" t="s">
        <v>24</v>
      </c>
      <c r="D550" s="376" t="s">
        <v>5524</v>
      </c>
      <c r="E550" s="377" t="s">
        <v>1811</v>
      </c>
      <c r="F550" s="329" t="s">
        <v>1292</v>
      </c>
      <c r="G550" s="378" t="s">
        <v>1271</v>
      </c>
      <c r="H550" s="379" t="s">
        <v>5615</v>
      </c>
      <c r="I550" s="380">
        <v>41015801</v>
      </c>
      <c r="J550" s="387"/>
      <c r="K550" s="381" t="s">
        <v>2094</v>
      </c>
      <c r="L550" s="382"/>
      <c r="M550" s="382"/>
      <c r="N550" s="382"/>
      <c r="O550" s="382"/>
      <c r="P550" s="383" t="s">
        <v>565</v>
      </c>
      <c r="Q550" s="384"/>
      <c r="R550" s="295" t="s">
        <v>5528</v>
      </c>
      <c r="S550" s="296">
        <v>42328</v>
      </c>
      <c r="T550" s="297">
        <f t="shared" si="295"/>
        <v>68</v>
      </c>
      <c r="U550" s="298">
        <f t="shared" si="296"/>
        <v>75.624499999999998</v>
      </c>
      <c r="V550" s="298">
        <f t="shared" si="297"/>
        <v>2.4257</v>
      </c>
      <c r="W550" s="299">
        <f t="shared" si="298"/>
        <v>3465.2857142857142</v>
      </c>
      <c r="X550" s="300">
        <f t="shared" si="299"/>
        <v>31</v>
      </c>
      <c r="Y550" s="385">
        <v>7</v>
      </c>
      <c r="Z550" s="386">
        <v>449</v>
      </c>
      <c r="AA550" s="1043">
        <v>0</v>
      </c>
      <c r="AB550" s="304">
        <v>0</v>
      </c>
      <c r="AC550" s="304">
        <v>0</v>
      </c>
      <c r="AD550" s="1043">
        <v>0</v>
      </c>
      <c r="AE550" s="469">
        <v>7</v>
      </c>
      <c r="AF550" s="1036" t="s">
        <v>5989</v>
      </c>
      <c r="AG550" s="445"/>
      <c r="AH550" s="445"/>
      <c r="AI550" s="445"/>
      <c r="AJ550" s="1037"/>
      <c r="AK550" s="1036" t="s">
        <v>4703</v>
      </c>
      <c r="AL550" s="445"/>
      <c r="AM550" s="445"/>
      <c r="AN550" s="445"/>
      <c r="AO550" s="445"/>
      <c r="AP550" s="445"/>
      <c r="AQ550" s="445"/>
      <c r="AR550" s="445"/>
      <c r="AS550" s="445"/>
      <c r="AT550" s="445"/>
      <c r="AU550" s="445"/>
      <c r="AV550" s="307">
        <f t="shared" si="291"/>
        <v>0</v>
      </c>
      <c r="AW550" s="309">
        <f t="shared" si="292"/>
        <v>0</v>
      </c>
      <c r="AX550" s="309">
        <f t="shared" si="293"/>
        <v>0</v>
      </c>
      <c r="AY550" s="309">
        <f t="shared" si="294"/>
        <v>0</v>
      </c>
      <c r="AZ550" s="1042" t="s">
        <v>8037</v>
      </c>
      <c r="BA550" s="1042"/>
      <c r="BB550" s="1042"/>
      <c r="BC550" s="1042"/>
      <c r="BD550" s="1042"/>
      <c r="BE550" s="1042"/>
      <c r="BF550" s="1042"/>
      <c r="BG550" s="1042"/>
      <c r="BH550" s="1042"/>
      <c r="BI550" s="1044"/>
    </row>
    <row r="551" spans="1:61" s="394" customFormat="1" ht="19.5" customHeight="1">
      <c r="A551" s="1026">
        <v>531</v>
      </c>
      <c r="B551" s="448" t="s">
        <v>6737</v>
      </c>
      <c r="C551" s="449" t="s">
        <v>6738</v>
      </c>
      <c r="D551" s="449" t="s">
        <v>2291</v>
      </c>
      <c r="E551" s="450" t="s">
        <v>2308</v>
      </c>
      <c r="F551" s="329" t="s">
        <v>1292</v>
      </c>
      <c r="G551" s="451" t="s">
        <v>6662</v>
      </c>
      <c r="H551" s="452" t="s">
        <v>6882</v>
      </c>
      <c r="I551" s="453">
        <v>41011111</v>
      </c>
      <c r="J551" s="454"/>
      <c r="K551" s="455" t="s">
        <v>6664</v>
      </c>
      <c r="L551" s="456"/>
      <c r="M551" s="456"/>
      <c r="N551" s="456"/>
      <c r="O551" s="456"/>
      <c r="P551" s="457" t="s">
        <v>6739</v>
      </c>
      <c r="Q551" s="458"/>
      <c r="R551" s="295" t="s">
        <v>147</v>
      </c>
      <c r="S551" s="296">
        <v>43006</v>
      </c>
      <c r="T551" s="297">
        <f t="shared" si="295"/>
        <v>46</v>
      </c>
      <c r="U551" s="298">
        <f t="shared" si="296"/>
        <v>123.2831</v>
      </c>
      <c r="V551" s="298">
        <f t="shared" si="297"/>
        <v>3.6135999999999999</v>
      </c>
      <c r="W551" s="299">
        <f t="shared" si="298"/>
        <v>4517</v>
      </c>
      <c r="X551" s="300">
        <f t="shared" si="299"/>
        <v>34</v>
      </c>
      <c r="Y551" s="459">
        <v>8</v>
      </c>
      <c r="Z551" s="460">
        <v>989</v>
      </c>
      <c r="AA551" s="1043">
        <v>0</v>
      </c>
      <c r="AB551" s="304">
        <v>0</v>
      </c>
      <c r="AC551" s="304">
        <v>0</v>
      </c>
      <c r="AD551" s="1043">
        <v>0</v>
      </c>
      <c r="AE551" s="469">
        <v>8</v>
      </c>
      <c r="AF551" s="1036" t="s">
        <v>5971</v>
      </c>
      <c r="AG551" s="445"/>
      <c r="AH551" s="445"/>
      <c r="AI551" s="445"/>
      <c r="AJ551" s="1037">
        <v>8</v>
      </c>
      <c r="AK551" s="1036" t="s">
        <v>6740</v>
      </c>
      <c r="AL551" s="445"/>
      <c r="AM551" s="445"/>
      <c r="AN551" s="445"/>
      <c r="AO551" s="445"/>
      <c r="AP551" s="445"/>
      <c r="AQ551" s="445"/>
      <c r="AR551" s="445"/>
      <c r="AS551" s="445"/>
      <c r="AT551" s="445"/>
      <c r="AU551" s="445"/>
      <c r="AV551" s="307">
        <f t="shared" si="291"/>
        <v>0</v>
      </c>
      <c r="AW551" s="309">
        <f t="shared" si="292"/>
        <v>0</v>
      </c>
      <c r="AX551" s="309">
        <f t="shared" si="293"/>
        <v>0</v>
      </c>
      <c r="AY551" s="309">
        <f t="shared" si="294"/>
        <v>0</v>
      </c>
      <c r="AZ551" s="1042" t="s">
        <v>8038</v>
      </c>
      <c r="BA551" s="1042"/>
      <c r="BB551" s="1042" t="s">
        <v>6741</v>
      </c>
      <c r="BC551" s="1042" t="s">
        <v>6742</v>
      </c>
      <c r="BD551" s="1042"/>
      <c r="BE551" s="1042"/>
      <c r="BF551" s="1042" t="s">
        <v>6743</v>
      </c>
      <c r="BG551" s="1042"/>
      <c r="BH551" s="1042"/>
      <c r="BI551" s="1044"/>
    </row>
    <row r="552" spans="1:61" s="394" customFormat="1" ht="19.5" customHeight="1">
      <c r="A552" s="1026">
        <v>532</v>
      </c>
      <c r="B552" s="448" t="s">
        <v>5732</v>
      </c>
      <c r="C552" s="449" t="s">
        <v>24</v>
      </c>
      <c r="D552" s="449" t="s">
        <v>2291</v>
      </c>
      <c r="E552" s="450" t="s">
        <v>1811</v>
      </c>
      <c r="F552" s="329" t="s">
        <v>1292</v>
      </c>
      <c r="G552" s="451" t="s">
        <v>3217</v>
      </c>
      <c r="H552" s="452" t="s">
        <v>5800</v>
      </c>
      <c r="I552" s="453">
        <v>41016801</v>
      </c>
      <c r="J552" s="454"/>
      <c r="K552" s="455" t="s">
        <v>653</v>
      </c>
      <c r="L552" s="456"/>
      <c r="M552" s="456"/>
      <c r="N552" s="456"/>
      <c r="O552" s="456"/>
      <c r="P552" s="457" t="s">
        <v>5701</v>
      </c>
      <c r="Q552" s="458"/>
      <c r="R552" s="620" t="s">
        <v>147</v>
      </c>
      <c r="S552" s="296">
        <v>42678</v>
      </c>
      <c r="T552" s="297" t="s">
        <v>6531</v>
      </c>
      <c r="U552" s="297" t="s">
        <v>6531</v>
      </c>
      <c r="V552" s="297" t="s">
        <v>6531</v>
      </c>
      <c r="W552" s="297" t="s">
        <v>6531</v>
      </c>
      <c r="X552" s="297" t="s">
        <v>6531</v>
      </c>
      <c r="Y552" s="459">
        <v>6</v>
      </c>
      <c r="Z552" s="460">
        <v>592</v>
      </c>
      <c r="AA552" s="1043">
        <v>0</v>
      </c>
      <c r="AB552" s="304">
        <v>0</v>
      </c>
      <c r="AC552" s="304">
        <v>0</v>
      </c>
      <c r="AD552" s="1043">
        <v>0</v>
      </c>
      <c r="AE552" s="469">
        <v>6</v>
      </c>
      <c r="AF552" s="1036" t="s">
        <v>7521</v>
      </c>
      <c r="AG552" s="445"/>
      <c r="AH552" s="445"/>
      <c r="AI552" s="445"/>
      <c r="AJ552" s="1037"/>
      <c r="AK552" s="1036" t="s">
        <v>5733</v>
      </c>
      <c r="AL552" s="445"/>
      <c r="AM552" s="445"/>
      <c r="AN552" s="445"/>
      <c r="AO552" s="445"/>
      <c r="AP552" s="445"/>
      <c r="AQ552" s="445"/>
      <c r="AR552" s="445"/>
      <c r="AS552" s="445"/>
      <c r="AT552" s="445"/>
      <c r="AU552" s="445"/>
      <c r="AV552" s="307">
        <f>AD552*6*0.5*12</f>
        <v>0</v>
      </c>
      <c r="AW552" s="309">
        <f>AD552*6*0.35*12</f>
        <v>0</v>
      </c>
      <c r="AX552" s="309">
        <f>AD552*6*0.25*10</f>
        <v>0</v>
      </c>
      <c r="AY552" s="309">
        <f>AD552*6*0.15*10</f>
        <v>0</v>
      </c>
      <c r="AZ552" s="1042" t="s">
        <v>8039</v>
      </c>
      <c r="BA552" s="1042"/>
      <c r="BB552" s="1042"/>
      <c r="BC552" s="1042"/>
      <c r="BD552" s="1042"/>
      <c r="BE552" s="1042"/>
      <c r="BF552" s="1042"/>
      <c r="BG552" s="1042"/>
      <c r="BH552" s="1042"/>
      <c r="BI552" s="1044"/>
    </row>
    <row r="553" spans="1:61" s="1009" customFormat="1" ht="19.5" customHeight="1">
      <c r="A553" s="1026">
        <v>533</v>
      </c>
      <c r="B553" s="435" t="s">
        <v>8748</v>
      </c>
      <c r="C553" s="631" t="s">
        <v>24</v>
      </c>
      <c r="D553" s="631" t="s">
        <v>2291</v>
      </c>
      <c r="E553" s="631" t="s">
        <v>8749</v>
      </c>
      <c r="F553" s="467"/>
      <c r="G553" s="1001" t="s">
        <v>8750</v>
      </c>
      <c r="H553" s="1002" t="s">
        <v>8750</v>
      </c>
      <c r="I553" s="435">
        <v>41019401</v>
      </c>
      <c r="J553" s="1003"/>
      <c r="K553" s="439" t="s">
        <v>335</v>
      </c>
      <c r="L553" s="1004"/>
      <c r="M553" s="1005"/>
      <c r="N553" s="1005"/>
      <c r="O553" s="1004"/>
      <c r="P553" s="1004" t="s">
        <v>565</v>
      </c>
      <c r="Q553" s="1006"/>
      <c r="R553" s="1007" t="s">
        <v>766</v>
      </c>
      <c r="S553" s="1008" t="s">
        <v>8751</v>
      </c>
      <c r="T553" s="297">
        <f t="shared" ref="T553:T554" si="300">VLOOKUP(I553,单月票房,2,0)</f>
        <v>57</v>
      </c>
      <c r="U553" s="298">
        <f t="shared" ref="U553:U554" si="301">VLOOKUP(I553,单月票房,3,0)</f>
        <v>101.43210000000001</v>
      </c>
      <c r="V553" s="298">
        <f t="shared" ref="V553:V554" si="302">VLOOKUP(I553,单月票房,4,0)</f>
        <v>3.0387</v>
      </c>
      <c r="W553" s="299">
        <f t="shared" ref="W553:W554" si="303">(V553*10000)/Y553</f>
        <v>5064.5</v>
      </c>
      <c r="X553" s="300">
        <f t="shared" ref="X553:X554" si="304">VLOOKUP(I553,单月票房,5,0)</f>
        <v>33</v>
      </c>
      <c r="Y553" s="496">
        <v>6</v>
      </c>
      <c r="Z553" s="497">
        <v>943</v>
      </c>
      <c r="AA553" s="1003">
        <v>0</v>
      </c>
      <c r="AB553" s="1003">
        <v>0</v>
      </c>
      <c r="AC553" s="1003">
        <v>0</v>
      </c>
      <c r="AD553" s="1003">
        <v>0</v>
      </c>
      <c r="AE553" s="469">
        <v>6</v>
      </c>
      <c r="AF553" s="1036" t="s">
        <v>5994</v>
      </c>
      <c r="AG553" s="445"/>
      <c r="AH553" s="445"/>
      <c r="AI553" s="445"/>
      <c r="AJ553" s="1084"/>
      <c r="AK553" s="1036"/>
      <c r="AL553" s="445"/>
      <c r="AM553" s="445"/>
      <c r="AN553" s="445"/>
      <c r="AO553" s="445"/>
      <c r="AP553" s="445"/>
      <c r="AQ553" s="445"/>
      <c r="AR553" s="445"/>
      <c r="AS553" s="445"/>
      <c r="AT553" s="445"/>
      <c r="AU553" s="445"/>
      <c r="AV553" s="307">
        <f t="shared" ref="AV553:AV554" si="305">AD553*6*0.5*12</f>
        <v>0</v>
      </c>
      <c r="AW553" s="309">
        <f t="shared" ref="AW553:AW554" si="306">AD553*6*0.35*12</f>
        <v>0</v>
      </c>
      <c r="AX553" s="309">
        <f t="shared" ref="AX553:AX554" si="307">AD553*6*0.25*10</f>
        <v>0</v>
      </c>
      <c r="AY553" s="309">
        <f t="shared" ref="AY553:AY554" si="308">AD553*6*0.15*10</f>
        <v>0</v>
      </c>
      <c r="AZ553" s="1042" t="s">
        <v>8752</v>
      </c>
      <c r="BA553" s="1001"/>
      <c r="BB553" s="1001"/>
      <c r="BC553" s="1001"/>
      <c r="BD553" s="1001"/>
      <c r="BE553" s="1001"/>
      <c r="BF553" s="1001"/>
      <c r="BG553" s="1001"/>
      <c r="BH553" s="1001"/>
      <c r="BI553" s="1049"/>
    </row>
    <row r="554" spans="1:61" s="1009" customFormat="1" ht="19.5" customHeight="1">
      <c r="A554" s="1026">
        <v>534</v>
      </c>
      <c r="B554" s="435" t="s">
        <v>8753</v>
      </c>
      <c r="C554" s="631" t="s">
        <v>24</v>
      </c>
      <c r="D554" s="631" t="s">
        <v>2291</v>
      </c>
      <c r="E554" s="631" t="s">
        <v>8749</v>
      </c>
      <c r="F554" s="467"/>
      <c r="G554" s="1001" t="s">
        <v>8754</v>
      </c>
      <c r="H554" s="1002" t="s">
        <v>8754</v>
      </c>
      <c r="I554" s="435">
        <v>41019901</v>
      </c>
      <c r="J554" s="1003"/>
      <c r="K554" s="439" t="s">
        <v>335</v>
      </c>
      <c r="L554" s="1004"/>
      <c r="M554" s="1005"/>
      <c r="N554" s="1005"/>
      <c r="O554" s="1004"/>
      <c r="P554" s="1004" t="s">
        <v>565</v>
      </c>
      <c r="Q554" s="1006"/>
      <c r="R554" s="1007" t="s">
        <v>450</v>
      </c>
      <c r="S554" s="1008" t="s">
        <v>8755</v>
      </c>
      <c r="T554" s="297">
        <f t="shared" si="300"/>
        <v>78</v>
      </c>
      <c r="U554" s="298">
        <f t="shared" si="301"/>
        <v>60.197000000000003</v>
      </c>
      <c r="V554" s="298">
        <f t="shared" si="302"/>
        <v>1.8466</v>
      </c>
      <c r="W554" s="299">
        <f t="shared" si="303"/>
        <v>2051.7777777777778</v>
      </c>
      <c r="X554" s="300">
        <f t="shared" si="304"/>
        <v>33</v>
      </c>
      <c r="Y554" s="496">
        <v>9</v>
      </c>
      <c r="Z554" s="497">
        <v>1571</v>
      </c>
      <c r="AA554" s="1003">
        <v>0</v>
      </c>
      <c r="AB554" s="1003">
        <v>0</v>
      </c>
      <c r="AC554" s="1003">
        <v>0</v>
      </c>
      <c r="AD554" s="1003">
        <v>0</v>
      </c>
      <c r="AE554" s="469">
        <v>9</v>
      </c>
      <c r="AF554" s="1036" t="s">
        <v>5996</v>
      </c>
      <c r="AG554" s="445"/>
      <c r="AH554" s="445"/>
      <c r="AI554" s="445"/>
      <c r="AJ554" s="1084"/>
      <c r="AK554" s="1036"/>
      <c r="AL554" s="445"/>
      <c r="AM554" s="445"/>
      <c r="AN554" s="445"/>
      <c r="AO554" s="445"/>
      <c r="AP554" s="445"/>
      <c r="AQ554" s="445"/>
      <c r="AR554" s="445"/>
      <c r="AS554" s="445"/>
      <c r="AT554" s="445"/>
      <c r="AU554" s="445"/>
      <c r="AV554" s="307">
        <f t="shared" si="305"/>
        <v>0</v>
      </c>
      <c r="AW554" s="309">
        <f t="shared" si="306"/>
        <v>0</v>
      </c>
      <c r="AX554" s="309">
        <f t="shared" si="307"/>
        <v>0</v>
      </c>
      <c r="AY554" s="309">
        <f t="shared" si="308"/>
        <v>0</v>
      </c>
      <c r="AZ554" s="1042" t="s">
        <v>8756</v>
      </c>
      <c r="BA554" s="1001"/>
      <c r="BB554" s="1001"/>
      <c r="BC554" s="1001"/>
      <c r="BD554" s="1001"/>
      <c r="BE554" s="1001"/>
      <c r="BF554" s="1001"/>
      <c r="BG554" s="1001"/>
      <c r="BH554" s="1001"/>
      <c r="BI554" s="1049"/>
    </row>
    <row r="555" spans="1:61" ht="20.100000000000001" customHeight="1">
      <c r="A555" s="1029" t="s">
        <v>185</v>
      </c>
      <c r="B555" s="499"/>
      <c r="C555" s="723" t="s">
        <v>24</v>
      </c>
      <c r="D555" s="590" t="s">
        <v>1813</v>
      </c>
      <c r="E555" s="502"/>
      <c r="F555" s="502"/>
      <c r="G555" s="503">
        <f>COUNTA(G535:G554)</f>
        <v>20</v>
      </c>
      <c r="H555" s="503">
        <f>COUNTA(H535:H554)</f>
        <v>20</v>
      </c>
      <c r="I555" s="499"/>
      <c r="J555" s="499"/>
      <c r="K555" s="503"/>
      <c r="L555" s="504">
        <f>COUNTA(L535:L554)</f>
        <v>10</v>
      </c>
      <c r="M555" s="504">
        <f>COUNTA(M535:M554)</f>
        <v>5</v>
      </c>
      <c r="N555" s="504">
        <f>COUNTA(N535:N554)</f>
        <v>5</v>
      </c>
      <c r="O555" s="504">
        <f>COUNTA(O535:O554)</f>
        <v>10</v>
      </c>
      <c r="P555" s="504">
        <f>COUNTA(P535:P554)</f>
        <v>20</v>
      </c>
      <c r="Q555" s="505"/>
      <c r="R555" s="505"/>
      <c r="S555" s="506"/>
      <c r="T555" s="507"/>
      <c r="U555" s="508">
        <f>SUM(U535:U554)</f>
        <v>3196.4976820000002</v>
      </c>
      <c r="V555" s="508">
        <f>SUM(V535:V554)</f>
        <v>88.32180000000001</v>
      </c>
      <c r="W555" s="509">
        <f>V555*10000/Y555</f>
        <v>5134.9883720930238</v>
      </c>
      <c r="X555" s="510">
        <f>U555/V555</f>
        <v>36.191491590977535</v>
      </c>
      <c r="Y555" s="511">
        <f t="shared" ref="Y555:AE555" si="309">SUM(Y535:Y554)</f>
        <v>172</v>
      </c>
      <c r="Z555" s="511">
        <f t="shared" si="309"/>
        <v>22412</v>
      </c>
      <c r="AA555" s="500">
        <f t="shared" si="309"/>
        <v>97</v>
      </c>
      <c r="AB555" s="500">
        <f t="shared" si="309"/>
        <v>52</v>
      </c>
      <c r="AC555" s="500">
        <f t="shared" si="309"/>
        <v>45</v>
      </c>
      <c r="AD555" s="500">
        <f t="shared" si="309"/>
        <v>97</v>
      </c>
      <c r="AE555" s="500">
        <f t="shared" si="309"/>
        <v>172</v>
      </c>
      <c r="AF555" s="512"/>
      <c r="AG555" s="512">
        <f>SUM(AG535:AG554)</f>
        <v>0</v>
      </c>
      <c r="AH555" s="512"/>
      <c r="AI555" s="512">
        <f>SUM(AI535:AI554)</f>
        <v>0</v>
      </c>
      <c r="AJ555" s="512">
        <f>SUM(AJ535:AJ554)</f>
        <v>111</v>
      </c>
      <c r="AK555" s="513"/>
      <c r="AL555" s="512">
        <f>SUM(AL535:AL554)</f>
        <v>0</v>
      </c>
      <c r="AM555" s="512"/>
      <c r="AN555" s="512">
        <f>SUM(AN535:AN554)</f>
        <v>0</v>
      </c>
      <c r="AO555" s="512"/>
      <c r="AP555" s="512">
        <f>SUM(AP535:AP554)</f>
        <v>0</v>
      </c>
      <c r="AQ555" s="512"/>
      <c r="AR555" s="512">
        <f>SUM(AR535:AR554)</f>
        <v>1</v>
      </c>
      <c r="AS555" s="512"/>
      <c r="AT555" s="512">
        <f>SUM(AT535:AT554)</f>
        <v>0</v>
      </c>
      <c r="AU555" s="512"/>
      <c r="AV555" s="512">
        <f>SUM(AV535:AV554)</f>
        <v>3492</v>
      </c>
      <c r="AW555" s="512">
        <f>SUM(AW535:AW554)</f>
        <v>2444.3999999999996</v>
      </c>
      <c r="AX555" s="512">
        <f>SUM(AX535:AX554)</f>
        <v>1455</v>
      </c>
      <c r="AY555" s="512">
        <f>SUM(AY535:AY554)</f>
        <v>873</v>
      </c>
      <c r="AZ555" s="816"/>
      <c r="BA555" s="817"/>
      <c r="BB555" s="817"/>
      <c r="BC555" s="818"/>
      <c r="BD555" s="818"/>
      <c r="BE555" s="818"/>
      <c r="BF555" s="819"/>
      <c r="BG555" s="819"/>
      <c r="BH555" s="819"/>
      <c r="BI555" s="820"/>
    </row>
    <row r="556" spans="1:61" ht="20.100000000000001" customHeight="1">
      <c r="A556" s="1026">
        <v>535</v>
      </c>
      <c r="B556" s="285" t="s">
        <v>3639</v>
      </c>
      <c r="C556" s="286" t="s">
        <v>2511</v>
      </c>
      <c r="D556" s="287" t="s">
        <v>1684</v>
      </c>
      <c r="E556" s="287" t="s">
        <v>609</v>
      </c>
      <c r="F556" s="288" t="s">
        <v>1492</v>
      </c>
      <c r="G556" s="289" t="s">
        <v>900</v>
      </c>
      <c r="H556" s="592" t="s">
        <v>1685</v>
      </c>
      <c r="I556" s="290">
        <v>21016201</v>
      </c>
      <c r="J556" s="291" t="s">
        <v>94</v>
      </c>
      <c r="K556" s="592"/>
      <c r="L556" s="292" t="s">
        <v>95</v>
      </c>
      <c r="M556" s="293"/>
      <c r="N556" s="292" t="s">
        <v>95</v>
      </c>
      <c r="O556" s="292" t="s">
        <v>95</v>
      </c>
      <c r="P556" s="292" t="s">
        <v>95</v>
      </c>
      <c r="Q556" s="1015" t="s">
        <v>6418</v>
      </c>
      <c r="R556" s="295" t="s">
        <v>147</v>
      </c>
      <c r="S556" s="296">
        <v>41368</v>
      </c>
      <c r="T556" s="297">
        <f t="shared" ref="T556:T573" si="310">VLOOKUP(I556,单月票房,2,0)</f>
        <v>10</v>
      </c>
      <c r="U556" s="298">
        <f t="shared" ref="U556:U573" si="311">VLOOKUP(I556,单月票房,3,0)</f>
        <v>228.98519999999999</v>
      </c>
      <c r="V556" s="298">
        <f t="shared" ref="V556:V573" si="312">VLOOKUP(I556,单月票房,4,0)</f>
        <v>6.9649000000000001</v>
      </c>
      <c r="W556" s="299">
        <f t="shared" ref="W556:W573" si="313">(V556*10000)/Y556</f>
        <v>5804.083333333333</v>
      </c>
      <c r="X556" s="300">
        <f t="shared" ref="X556:X573" si="314">VLOOKUP(I556,单月票房,5,0)</f>
        <v>33</v>
      </c>
      <c r="Y556" s="470">
        <v>12</v>
      </c>
      <c r="Z556" s="302">
        <v>1831</v>
      </c>
      <c r="AA556" s="1043">
        <v>12</v>
      </c>
      <c r="AB556" s="304">
        <v>0</v>
      </c>
      <c r="AC556" s="1043">
        <v>12</v>
      </c>
      <c r="AD556" s="1043">
        <v>12</v>
      </c>
      <c r="AE556" s="469">
        <v>12</v>
      </c>
      <c r="AF556" s="1036" t="s">
        <v>8040</v>
      </c>
      <c r="AG556" s="445" t="s">
        <v>4691</v>
      </c>
      <c r="AH556" s="445" t="s">
        <v>4691</v>
      </c>
      <c r="AI556" s="445" t="s">
        <v>4691</v>
      </c>
      <c r="AJ556" s="1037">
        <v>9</v>
      </c>
      <c r="AK556" s="1036" t="s">
        <v>4835</v>
      </c>
      <c r="AL556" s="445" t="s">
        <v>4691</v>
      </c>
      <c r="AM556" s="445" t="s">
        <v>4691</v>
      </c>
      <c r="AN556" s="445" t="s">
        <v>4691</v>
      </c>
      <c r="AO556" s="445" t="s">
        <v>4691</v>
      </c>
      <c r="AP556" s="445" t="s">
        <v>4691</v>
      </c>
      <c r="AQ556" s="445" t="s">
        <v>4691</v>
      </c>
      <c r="AR556" s="445" t="s">
        <v>4691</v>
      </c>
      <c r="AS556" s="445" t="s">
        <v>4691</v>
      </c>
      <c r="AT556" s="445" t="s">
        <v>4691</v>
      </c>
      <c r="AU556" s="445" t="s">
        <v>4691</v>
      </c>
      <c r="AV556" s="307">
        <f t="shared" ref="AV556:AV573" si="315">AD556*6*0.5*12</f>
        <v>432</v>
      </c>
      <c r="AW556" s="309">
        <f t="shared" ref="AW556:AW573" si="316">AD556*6*0.35*12</f>
        <v>302.39999999999998</v>
      </c>
      <c r="AX556" s="309">
        <f t="shared" ref="AX556:AX573" si="317">AD556*6*0.25*10</f>
        <v>180</v>
      </c>
      <c r="AY556" s="309">
        <f t="shared" ref="AY556:AY573" si="318">AD556*6*0.15*10</f>
        <v>107.99999999999999</v>
      </c>
      <c r="AZ556" s="1042" t="s">
        <v>8041</v>
      </c>
      <c r="BA556" s="1042" t="s">
        <v>1686</v>
      </c>
      <c r="BB556" s="1042" t="s">
        <v>1687</v>
      </c>
      <c r="BC556" s="1042" t="s">
        <v>1688</v>
      </c>
      <c r="BD556" s="1042" t="s">
        <v>1689</v>
      </c>
      <c r="BE556" s="1042" t="s">
        <v>1690</v>
      </c>
      <c r="BF556" s="1042"/>
      <c r="BG556" s="1042"/>
      <c r="BH556" s="1042" t="s">
        <v>1691</v>
      </c>
      <c r="BI556" s="1044"/>
    </row>
    <row r="557" spans="1:61" ht="20.100000000000001" customHeight="1">
      <c r="A557" s="1026">
        <v>536</v>
      </c>
      <c r="B557" s="285" t="s">
        <v>3640</v>
      </c>
      <c r="C557" s="286" t="s">
        <v>2511</v>
      </c>
      <c r="D557" s="287" t="s">
        <v>1684</v>
      </c>
      <c r="E557" s="287" t="s">
        <v>584</v>
      </c>
      <c r="F557" s="288" t="s">
        <v>585</v>
      </c>
      <c r="G557" s="289" t="s">
        <v>1107</v>
      </c>
      <c r="H557" s="308" t="s">
        <v>586</v>
      </c>
      <c r="I557" s="290">
        <v>21010801</v>
      </c>
      <c r="J557" s="524" t="s">
        <v>94</v>
      </c>
      <c r="K557" s="308"/>
      <c r="L557" s="292" t="s">
        <v>95</v>
      </c>
      <c r="M557" s="293"/>
      <c r="N557" s="292" t="s">
        <v>95</v>
      </c>
      <c r="O557" s="292" t="s">
        <v>95</v>
      </c>
      <c r="P557" s="292" t="s">
        <v>95</v>
      </c>
      <c r="Q557" s="320"/>
      <c r="R557" s="295" t="s">
        <v>199</v>
      </c>
      <c r="S557" s="296">
        <v>37940</v>
      </c>
      <c r="T557" s="297">
        <f t="shared" si="310"/>
        <v>46</v>
      </c>
      <c r="U557" s="298">
        <f t="shared" si="311"/>
        <v>91.681299999999993</v>
      </c>
      <c r="V557" s="298">
        <f t="shared" si="312"/>
        <v>2.9104999999999999</v>
      </c>
      <c r="W557" s="299">
        <f t="shared" si="313"/>
        <v>4850.833333333333</v>
      </c>
      <c r="X557" s="300">
        <f t="shared" si="314"/>
        <v>32</v>
      </c>
      <c r="Y557" s="681">
        <v>6</v>
      </c>
      <c r="Z557" s="302">
        <v>674</v>
      </c>
      <c r="AA557" s="1043">
        <v>6</v>
      </c>
      <c r="AB557" s="304">
        <v>0</v>
      </c>
      <c r="AC557" s="1043">
        <v>6</v>
      </c>
      <c r="AD557" s="1043">
        <v>6</v>
      </c>
      <c r="AE557" s="469">
        <v>6</v>
      </c>
      <c r="AF557" s="1036" t="s">
        <v>5994</v>
      </c>
      <c r="AG557" s="445" t="s">
        <v>4691</v>
      </c>
      <c r="AH557" s="445" t="s">
        <v>4691</v>
      </c>
      <c r="AI557" s="445" t="s">
        <v>4691</v>
      </c>
      <c r="AJ557" s="1037">
        <v>6</v>
      </c>
      <c r="AK557" s="1036" t="s">
        <v>4694</v>
      </c>
      <c r="AL557" s="445">
        <v>1</v>
      </c>
      <c r="AM557" s="445">
        <v>5</v>
      </c>
      <c r="AN557" s="445" t="s">
        <v>4691</v>
      </c>
      <c r="AO557" s="445" t="s">
        <v>4691</v>
      </c>
      <c r="AP557" s="445" t="s">
        <v>4691</v>
      </c>
      <c r="AQ557" s="445" t="s">
        <v>4691</v>
      </c>
      <c r="AR557" s="445" t="s">
        <v>4691</v>
      </c>
      <c r="AS557" s="445" t="s">
        <v>4691</v>
      </c>
      <c r="AT557" s="445" t="s">
        <v>4691</v>
      </c>
      <c r="AU557" s="445" t="s">
        <v>4691</v>
      </c>
      <c r="AV557" s="307">
        <f t="shared" si="315"/>
        <v>216</v>
      </c>
      <c r="AW557" s="309">
        <f t="shared" si="316"/>
        <v>151.19999999999999</v>
      </c>
      <c r="AX557" s="309">
        <f t="shared" si="317"/>
        <v>90</v>
      </c>
      <c r="AY557" s="309">
        <f t="shared" si="318"/>
        <v>53.999999999999993</v>
      </c>
      <c r="AZ557" s="1042" t="s">
        <v>8042</v>
      </c>
      <c r="BA557" s="1042" t="s">
        <v>587</v>
      </c>
      <c r="BB557" s="1042" t="s">
        <v>588</v>
      </c>
      <c r="BC557" s="1042" t="s">
        <v>589</v>
      </c>
      <c r="BD557" s="1042" t="s">
        <v>589</v>
      </c>
      <c r="BE557" s="1042" t="s">
        <v>110</v>
      </c>
      <c r="BF557" s="1042" t="s">
        <v>590</v>
      </c>
      <c r="BG557" s="1042"/>
      <c r="BH557" s="1042"/>
      <c r="BI557" s="1044" t="s">
        <v>591</v>
      </c>
    </row>
    <row r="558" spans="1:61" ht="20.100000000000001" customHeight="1">
      <c r="A558" s="1026">
        <v>537</v>
      </c>
      <c r="B558" s="285" t="s">
        <v>3641</v>
      </c>
      <c r="C558" s="286" t="s">
        <v>2511</v>
      </c>
      <c r="D558" s="287" t="s">
        <v>1684</v>
      </c>
      <c r="E558" s="287" t="s">
        <v>592</v>
      </c>
      <c r="F558" s="329" t="s">
        <v>1292</v>
      </c>
      <c r="G558" s="289" t="s">
        <v>961</v>
      </c>
      <c r="H558" s="308" t="s">
        <v>593</v>
      </c>
      <c r="I558" s="290">
        <v>21013801</v>
      </c>
      <c r="J558" s="524" t="s">
        <v>94</v>
      </c>
      <c r="K558" s="308"/>
      <c r="L558" s="292" t="s">
        <v>95</v>
      </c>
      <c r="M558" s="292" t="s">
        <v>95</v>
      </c>
      <c r="N558" s="293"/>
      <c r="O558" s="292" t="s">
        <v>95</v>
      </c>
      <c r="P558" s="292" t="s">
        <v>95</v>
      </c>
      <c r="Q558" s="320"/>
      <c r="R558" s="295" t="s">
        <v>582</v>
      </c>
      <c r="S558" s="296">
        <v>40620</v>
      </c>
      <c r="T558" s="297">
        <f t="shared" si="310"/>
        <v>20</v>
      </c>
      <c r="U558" s="298">
        <f t="shared" si="311"/>
        <v>171.28270000000001</v>
      </c>
      <c r="V558" s="298">
        <f t="shared" si="312"/>
        <v>4.8361999999999998</v>
      </c>
      <c r="W558" s="299">
        <f t="shared" si="313"/>
        <v>9672.4</v>
      </c>
      <c r="X558" s="300">
        <f t="shared" si="314"/>
        <v>35</v>
      </c>
      <c r="Y558" s="761">
        <v>5</v>
      </c>
      <c r="Z558" s="315">
        <v>723</v>
      </c>
      <c r="AA558" s="1043">
        <v>5</v>
      </c>
      <c r="AB558" s="1043">
        <v>5</v>
      </c>
      <c r="AC558" s="304">
        <v>0</v>
      </c>
      <c r="AD558" s="1043">
        <v>5</v>
      </c>
      <c r="AE558" s="469">
        <v>5</v>
      </c>
      <c r="AF558" s="1036" t="s">
        <v>5993</v>
      </c>
      <c r="AG558" s="445" t="s">
        <v>4691</v>
      </c>
      <c r="AH558" s="445" t="s">
        <v>4691</v>
      </c>
      <c r="AI558" s="445" t="s">
        <v>4691</v>
      </c>
      <c r="AJ558" s="1037">
        <v>3</v>
      </c>
      <c r="AK558" s="1036" t="s">
        <v>4720</v>
      </c>
      <c r="AL558" s="445" t="s">
        <v>4691</v>
      </c>
      <c r="AM558" s="445" t="s">
        <v>4691</v>
      </c>
      <c r="AN558" s="445" t="s">
        <v>4691</v>
      </c>
      <c r="AO558" s="445" t="s">
        <v>4691</v>
      </c>
      <c r="AP558" s="445" t="s">
        <v>4691</v>
      </c>
      <c r="AQ558" s="445" t="s">
        <v>4691</v>
      </c>
      <c r="AR558" s="445" t="s">
        <v>4691</v>
      </c>
      <c r="AS558" s="445" t="s">
        <v>4691</v>
      </c>
      <c r="AT558" s="445" t="s">
        <v>4691</v>
      </c>
      <c r="AU558" s="445" t="s">
        <v>4691</v>
      </c>
      <c r="AV558" s="307">
        <f t="shared" si="315"/>
        <v>180</v>
      </c>
      <c r="AW558" s="309">
        <f t="shared" si="316"/>
        <v>126</v>
      </c>
      <c r="AX558" s="309">
        <f t="shared" si="317"/>
        <v>75</v>
      </c>
      <c r="AY558" s="309">
        <f t="shared" si="318"/>
        <v>45</v>
      </c>
      <c r="AZ558" s="1042" t="s">
        <v>8043</v>
      </c>
      <c r="BA558" s="1042" t="s">
        <v>594</v>
      </c>
      <c r="BB558" s="1042" t="s">
        <v>595</v>
      </c>
      <c r="BC558" s="1042"/>
      <c r="BD558" s="1042"/>
      <c r="BE558" s="1042" t="s">
        <v>596</v>
      </c>
      <c r="BF558" s="1042"/>
      <c r="BG558" s="1042" t="s">
        <v>597</v>
      </c>
      <c r="BH558" s="1042"/>
      <c r="BI558" s="1044" t="s">
        <v>596</v>
      </c>
    </row>
    <row r="559" spans="1:61" ht="20.100000000000001" customHeight="1">
      <c r="A559" s="1026">
        <v>538</v>
      </c>
      <c r="B559" s="285" t="s">
        <v>3642</v>
      </c>
      <c r="C559" s="286" t="s">
        <v>2511</v>
      </c>
      <c r="D559" s="287" t="s">
        <v>1683</v>
      </c>
      <c r="E559" s="287" t="s">
        <v>584</v>
      </c>
      <c r="F559" s="307" t="s">
        <v>137</v>
      </c>
      <c r="G559" s="289" t="s">
        <v>953</v>
      </c>
      <c r="H559" s="308" t="s">
        <v>598</v>
      </c>
      <c r="I559" s="290">
        <v>21015001</v>
      </c>
      <c r="J559" s="524" t="s">
        <v>94</v>
      </c>
      <c r="K559" s="308"/>
      <c r="L559" s="292" t="s">
        <v>95</v>
      </c>
      <c r="M559" s="293"/>
      <c r="N559" s="292" t="s">
        <v>95</v>
      </c>
      <c r="O559" s="292" t="s">
        <v>95</v>
      </c>
      <c r="P559" s="292" t="s">
        <v>95</v>
      </c>
      <c r="Q559" s="320"/>
      <c r="R559" s="295" t="s">
        <v>5528</v>
      </c>
      <c r="S559" s="296">
        <v>40993</v>
      </c>
      <c r="T559" s="297">
        <f t="shared" si="310"/>
        <v>14</v>
      </c>
      <c r="U559" s="298">
        <f t="shared" si="311"/>
        <v>197.98390000000001</v>
      </c>
      <c r="V559" s="298">
        <f t="shared" si="312"/>
        <v>6.4878</v>
      </c>
      <c r="W559" s="299">
        <f t="shared" si="313"/>
        <v>9268.2857142857138</v>
      </c>
      <c r="X559" s="300">
        <f t="shared" si="314"/>
        <v>31</v>
      </c>
      <c r="Y559" s="761">
        <v>7</v>
      </c>
      <c r="Z559" s="315">
        <v>1564</v>
      </c>
      <c r="AA559" s="1043">
        <v>7</v>
      </c>
      <c r="AB559" s="304">
        <v>0</v>
      </c>
      <c r="AC559" s="1043">
        <v>7</v>
      </c>
      <c r="AD559" s="1043">
        <v>7</v>
      </c>
      <c r="AE559" s="469">
        <v>7</v>
      </c>
      <c r="AF559" s="1036" t="s">
        <v>5989</v>
      </c>
      <c r="AG559" s="445" t="s">
        <v>4691</v>
      </c>
      <c r="AH559" s="445" t="s">
        <v>4691</v>
      </c>
      <c r="AI559" s="445" t="s">
        <v>4691</v>
      </c>
      <c r="AJ559" s="1037">
        <v>4</v>
      </c>
      <c r="AK559" s="1036" t="s">
        <v>4769</v>
      </c>
      <c r="AL559" s="445" t="s">
        <v>4691</v>
      </c>
      <c r="AM559" s="445" t="s">
        <v>4691</v>
      </c>
      <c r="AN559" s="445" t="s">
        <v>4691</v>
      </c>
      <c r="AO559" s="445" t="s">
        <v>4691</v>
      </c>
      <c r="AP559" s="445" t="s">
        <v>4691</v>
      </c>
      <c r="AQ559" s="445" t="s">
        <v>4691</v>
      </c>
      <c r="AR559" s="445" t="s">
        <v>4691</v>
      </c>
      <c r="AS559" s="445" t="s">
        <v>4691</v>
      </c>
      <c r="AT559" s="445" t="s">
        <v>4691</v>
      </c>
      <c r="AU559" s="445" t="s">
        <v>4691</v>
      </c>
      <c r="AV559" s="307">
        <f t="shared" si="315"/>
        <v>252</v>
      </c>
      <c r="AW559" s="309">
        <f t="shared" si="316"/>
        <v>176.39999999999998</v>
      </c>
      <c r="AX559" s="309">
        <f t="shared" si="317"/>
        <v>105</v>
      </c>
      <c r="AY559" s="309">
        <f t="shared" si="318"/>
        <v>63</v>
      </c>
      <c r="AZ559" s="1042" t="s">
        <v>8044</v>
      </c>
      <c r="BA559" s="1042" t="s">
        <v>599</v>
      </c>
      <c r="BB559" s="1042" t="s">
        <v>600</v>
      </c>
      <c r="BC559" s="1042"/>
      <c r="BD559" s="1042" t="s">
        <v>325</v>
      </c>
      <c r="BE559" s="1042"/>
      <c r="BF559" s="1042"/>
      <c r="BG559" s="1042"/>
      <c r="BH559" s="1042" t="s">
        <v>601</v>
      </c>
      <c r="BI559" s="1044" t="s">
        <v>602</v>
      </c>
    </row>
    <row r="560" spans="1:61" s="652" customFormat="1" ht="20.100000000000001" customHeight="1">
      <c r="A560" s="1026">
        <v>539</v>
      </c>
      <c r="B560" s="285" t="s">
        <v>3643</v>
      </c>
      <c r="C560" s="595" t="s">
        <v>2769</v>
      </c>
      <c r="D560" s="528" t="s">
        <v>2770</v>
      </c>
      <c r="E560" s="368" t="s">
        <v>5944</v>
      </c>
      <c r="F560" s="329" t="s">
        <v>1292</v>
      </c>
      <c r="G560" s="289" t="s">
        <v>2771</v>
      </c>
      <c r="H560" s="340" t="s">
        <v>4421</v>
      </c>
      <c r="I560" s="290">
        <v>21016101</v>
      </c>
      <c r="J560" s="291" t="s">
        <v>94</v>
      </c>
      <c r="K560" s="340"/>
      <c r="L560" s="292" t="s">
        <v>95</v>
      </c>
      <c r="M560" s="292" t="s">
        <v>95</v>
      </c>
      <c r="N560" s="293"/>
      <c r="O560" s="292" t="s">
        <v>95</v>
      </c>
      <c r="P560" s="292" t="s">
        <v>95</v>
      </c>
      <c r="Q560" s="320"/>
      <c r="R560" s="295" t="s">
        <v>147</v>
      </c>
      <c r="S560" s="296">
        <v>41292</v>
      </c>
      <c r="T560" s="297">
        <f t="shared" si="310"/>
        <v>9</v>
      </c>
      <c r="U560" s="298">
        <f t="shared" si="311"/>
        <v>253.08600000000001</v>
      </c>
      <c r="V560" s="298">
        <f t="shared" si="312"/>
        <v>7.3259999999999996</v>
      </c>
      <c r="W560" s="299">
        <f t="shared" si="313"/>
        <v>9157.5</v>
      </c>
      <c r="X560" s="300">
        <f t="shared" si="314"/>
        <v>35</v>
      </c>
      <c r="Y560" s="761">
        <v>8</v>
      </c>
      <c r="Z560" s="761">
        <v>997</v>
      </c>
      <c r="AA560" s="1043">
        <v>8</v>
      </c>
      <c r="AB560" s="1043">
        <v>8</v>
      </c>
      <c r="AC560" s="304">
        <v>0</v>
      </c>
      <c r="AD560" s="1043">
        <v>8</v>
      </c>
      <c r="AE560" s="469">
        <v>8</v>
      </c>
      <c r="AF560" s="1036" t="s">
        <v>5971</v>
      </c>
      <c r="AG560" s="445" t="s">
        <v>4691</v>
      </c>
      <c r="AH560" s="445" t="s">
        <v>4691</v>
      </c>
      <c r="AI560" s="445" t="s">
        <v>4691</v>
      </c>
      <c r="AJ560" s="1037">
        <v>6</v>
      </c>
      <c r="AK560" s="1036" t="s">
        <v>4813</v>
      </c>
      <c r="AL560" s="445" t="s">
        <v>4691</v>
      </c>
      <c r="AM560" s="445" t="s">
        <v>4691</v>
      </c>
      <c r="AN560" s="445" t="s">
        <v>4691</v>
      </c>
      <c r="AO560" s="445" t="s">
        <v>4691</v>
      </c>
      <c r="AP560" s="445" t="s">
        <v>4691</v>
      </c>
      <c r="AQ560" s="445" t="s">
        <v>4691</v>
      </c>
      <c r="AR560" s="445" t="s">
        <v>4691</v>
      </c>
      <c r="AS560" s="445" t="s">
        <v>4691</v>
      </c>
      <c r="AT560" s="445" t="s">
        <v>4691</v>
      </c>
      <c r="AU560" s="445" t="s">
        <v>4691</v>
      </c>
      <c r="AV560" s="307">
        <f t="shared" si="315"/>
        <v>288</v>
      </c>
      <c r="AW560" s="309">
        <f t="shared" si="316"/>
        <v>201.59999999999997</v>
      </c>
      <c r="AX560" s="309">
        <f t="shared" si="317"/>
        <v>120</v>
      </c>
      <c r="AY560" s="309">
        <f t="shared" si="318"/>
        <v>72</v>
      </c>
      <c r="AZ560" s="1042" t="s">
        <v>8045</v>
      </c>
      <c r="BA560" s="1042"/>
      <c r="BB560" s="1042"/>
      <c r="BC560" s="1042"/>
      <c r="BD560" s="1042"/>
      <c r="BE560" s="1042"/>
      <c r="BF560" s="1042"/>
      <c r="BG560" s="1042"/>
      <c r="BH560" s="1042"/>
      <c r="BI560" s="1044"/>
    </row>
    <row r="561" spans="1:61" s="652" customFormat="1" ht="20.100000000000001" customHeight="1">
      <c r="A561" s="1026">
        <v>540</v>
      </c>
      <c r="B561" s="285" t="s">
        <v>3644</v>
      </c>
      <c r="C561" s="595" t="s">
        <v>2511</v>
      </c>
      <c r="D561" s="528" t="s">
        <v>2770</v>
      </c>
      <c r="E561" s="287" t="s">
        <v>584</v>
      </c>
      <c r="F561" s="329" t="s">
        <v>1292</v>
      </c>
      <c r="G561" s="289" t="s">
        <v>2772</v>
      </c>
      <c r="H561" s="340" t="s">
        <v>4422</v>
      </c>
      <c r="I561" s="290">
        <v>21014001</v>
      </c>
      <c r="J561" s="291" t="s">
        <v>94</v>
      </c>
      <c r="K561" s="340"/>
      <c r="L561" s="292" t="s">
        <v>95</v>
      </c>
      <c r="M561" s="292" t="s">
        <v>95</v>
      </c>
      <c r="N561" s="293"/>
      <c r="O561" s="292" t="s">
        <v>95</v>
      </c>
      <c r="P561" s="292" t="s">
        <v>95</v>
      </c>
      <c r="Q561" s="1045"/>
      <c r="R561" s="295" t="s">
        <v>147</v>
      </c>
      <c r="S561" s="296">
        <v>40544</v>
      </c>
      <c r="T561" s="297">
        <f t="shared" si="310"/>
        <v>26</v>
      </c>
      <c r="U561" s="298">
        <f t="shared" si="311"/>
        <v>148.32419999999999</v>
      </c>
      <c r="V561" s="298">
        <f t="shared" si="312"/>
        <v>4.548</v>
      </c>
      <c r="W561" s="299">
        <f t="shared" si="313"/>
        <v>6497.1428571428569</v>
      </c>
      <c r="X561" s="300">
        <f t="shared" si="314"/>
        <v>33</v>
      </c>
      <c r="Y561" s="761">
        <v>7</v>
      </c>
      <c r="Z561" s="761">
        <v>628</v>
      </c>
      <c r="AA561" s="1043">
        <v>7</v>
      </c>
      <c r="AB561" s="1043">
        <v>7</v>
      </c>
      <c r="AC561" s="304">
        <v>0</v>
      </c>
      <c r="AD561" s="1043">
        <v>7</v>
      </c>
      <c r="AE561" s="469">
        <v>7</v>
      </c>
      <c r="AF561" s="1036" t="s">
        <v>5989</v>
      </c>
      <c r="AG561" s="445" t="s">
        <v>4691</v>
      </c>
      <c r="AH561" s="445" t="s">
        <v>4691</v>
      </c>
      <c r="AI561" s="445" t="s">
        <v>4691</v>
      </c>
      <c r="AJ561" s="1037">
        <v>7</v>
      </c>
      <c r="AK561" s="1036" t="s">
        <v>4703</v>
      </c>
      <c r="AL561" s="445" t="s">
        <v>4691</v>
      </c>
      <c r="AM561" s="445" t="s">
        <v>4691</v>
      </c>
      <c r="AN561" s="445" t="s">
        <v>4691</v>
      </c>
      <c r="AO561" s="445" t="s">
        <v>4691</v>
      </c>
      <c r="AP561" s="445" t="s">
        <v>4691</v>
      </c>
      <c r="AQ561" s="445" t="s">
        <v>4691</v>
      </c>
      <c r="AR561" s="445" t="s">
        <v>4691</v>
      </c>
      <c r="AS561" s="445" t="s">
        <v>4691</v>
      </c>
      <c r="AT561" s="445" t="s">
        <v>4691</v>
      </c>
      <c r="AU561" s="445" t="s">
        <v>4691</v>
      </c>
      <c r="AV561" s="307">
        <f t="shared" si="315"/>
        <v>252</v>
      </c>
      <c r="AW561" s="309">
        <f t="shared" si="316"/>
        <v>176.39999999999998</v>
      </c>
      <c r="AX561" s="309">
        <f t="shared" si="317"/>
        <v>105</v>
      </c>
      <c r="AY561" s="309">
        <f t="shared" si="318"/>
        <v>63</v>
      </c>
      <c r="AZ561" s="1042" t="s">
        <v>8046</v>
      </c>
      <c r="BA561" s="1042"/>
      <c r="BB561" s="1042"/>
      <c r="BC561" s="1042"/>
      <c r="BD561" s="1042"/>
      <c r="BE561" s="1042"/>
      <c r="BF561" s="1042"/>
      <c r="BG561" s="1042"/>
      <c r="BH561" s="1042"/>
      <c r="BI561" s="1044"/>
    </row>
    <row r="562" spans="1:61" s="652" customFormat="1" ht="20.100000000000001" customHeight="1">
      <c r="A562" s="1026">
        <v>541</v>
      </c>
      <c r="B562" s="285" t="s">
        <v>3645</v>
      </c>
      <c r="C562" s="595" t="s">
        <v>2511</v>
      </c>
      <c r="D562" s="528" t="s">
        <v>2770</v>
      </c>
      <c r="E562" s="287" t="s">
        <v>609</v>
      </c>
      <c r="F562" s="329" t="s">
        <v>1292</v>
      </c>
      <c r="G562" s="289" t="s">
        <v>2773</v>
      </c>
      <c r="H562" s="340" t="s">
        <v>4423</v>
      </c>
      <c r="I562" s="290">
        <v>21010851</v>
      </c>
      <c r="J562" s="291" t="s">
        <v>94</v>
      </c>
      <c r="K562" s="340"/>
      <c r="L562" s="292" t="s">
        <v>95</v>
      </c>
      <c r="M562" s="293"/>
      <c r="N562" s="292" t="s">
        <v>95</v>
      </c>
      <c r="O562" s="292" t="s">
        <v>95</v>
      </c>
      <c r="P562" s="292" t="s">
        <v>95</v>
      </c>
      <c r="Q562" s="320"/>
      <c r="R562" s="295" t="s">
        <v>147</v>
      </c>
      <c r="S562" s="296">
        <v>42360</v>
      </c>
      <c r="T562" s="297">
        <f t="shared" si="310"/>
        <v>2</v>
      </c>
      <c r="U562" s="298">
        <f t="shared" si="311"/>
        <v>360.73450000000003</v>
      </c>
      <c r="V562" s="298">
        <f t="shared" si="312"/>
        <v>10.378</v>
      </c>
      <c r="W562" s="299">
        <f t="shared" si="313"/>
        <v>8648.3333333333339</v>
      </c>
      <c r="X562" s="300">
        <f t="shared" si="314"/>
        <v>35</v>
      </c>
      <c r="Y562" s="761">
        <v>12</v>
      </c>
      <c r="Z562" s="761">
        <v>1743</v>
      </c>
      <c r="AA562" s="1043">
        <v>12</v>
      </c>
      <c r="AB562" s="304">
        <v>0</v>
      </c>
      <c r="AC562" s="1043">
        <v>12</v>
      </c>
      <c r="AD562" s="1043">
        <v>12</v>
      </c>
      <c r="AE562" s="469">
        <v>12</v>
      </c>
      <c r="AF562" s="1036" t="s">
        <v>7510</v>
      </c>
      <c r="AG562" s="445" t="s">
        <v>4691</v>
      </c>
      <c r="AH562" s="445" t="s">
        <v>4691</v>
      </c>
      <c r="AI562" s="445" t="s">
        <v>4691</v>
      </c>
      <c r="AJ562" s="1037">
        <v>12</v>
      </c>
      <c r="AK562" s="1036" t="s">
        <v>4767</v>
      </c>
      <c r="AL562" s="445" t="s">
        <v>4691</v>
      </c>
      <c r="AM562" s="445" t="s">
        <v>4691</v>
      </c>
      <c r="AN562" s="445" t="s">
        <v>4691</v>
      </c>
      <c r="AO562" s="445" t="s">
        <v>4691</v>
      </c>
      <c r="AP562" s="445" t="s">
        <v>4691</v>
      </c>
      <c r="AQ562" s="445" t="s">
        <v>4691</v>
      </c>
      <c r="AR562" s="445" t="s">
        <v>4691</v>
      </c>
      <c r="AS562" s="445" t="s">
        <v>4691</v>
      </c>
      <c r="AT562" s="445" t="s">
        <v>4691</v>
      </c>
      <c r="AU562" s="445" t="s">
        <v>4691</v>
      </c>
      <c r="AV562" s="307">
        <f t="shared" si="315"/>
        <v>432</v>
      </c>
      <c r="AW562" s="309">
        <f t="shared" si="316"/>
        <v>302.39999999999998</v>
      </c>
      <c r="AX562" s="309">
        <f t="shared" si="317"/>
        <v>180</v>
      </c>
      <c r="AY562" s="309">
        <f t="shared" si="318"/>
        <v>107.99999999999999</v>
      </c>
      <c r="AZ562" s="1042" t="s">
        <v>8047</v>
      </c>
      <c r="BA562" s="1042"/>
      <c r="BB562" s="1042"/>
      <c r="BC562" s="1042"/>
      <c r="BD562" s="1042"/>
      <c r="BE562" s="1042"/>
      <c r="BF562" s="1042"/>
      <c r="BG562" s="1042"/>
      <c r="BH562" s="1042"/>
      <c r="BI562" s="1044"/>
    </row>
    <row r="563" spans="1:61" s="652" customFormat="1" ht="20.100000000000001" customHeight="1">
      <c r="A563" s="1026">
        <v>542</v>
      </c>
      <c r="B563" s="285" t="s">
        <v>3646</v>
      </c>
      <c r="C563" s="595" t="s">
        <v>2774</v>
      </c>
      <c r="D563" s="528" t="s">
        <v>2775</v>
      </c>
      <c r="E563" s="287" t="s">
        <v>609</v>
      </c>
      <c r="F563" s="329" t="s">
        <v>1292</v>
      </c>
      <c r="G563" s="289" t="s">
        <v>2776</v>
      </c>
      <c r="H563" s="340" t="s">
        <v>4424</v>
      </c>
      <c r="I563" s="290">
        <v>21013501</v>
      </c>
      <c r="J563" s="291" t="s">
        <v>94</v>
      </c>
      <c r="K563" s="340"/>
      <c r="L563" s="292" t="s">
        <v>95</v>
      </c>
      <c r="M563" s="292" t="s">
        <v>95</v>
      </c>
      <c r="N563" s="293"/>
      <c r="O563" s="292" t="s">
        <v>95</v>
      </c>
      <c r="P563" s="292" t="s">
        <v>95</v>
      </c>
      <c r="Q563" s="320"/>
      <c r="R563" s="295" t="s">
        <v>147</v>
      </c>
      <c r="S563" s="296">
        <v>40330</v>
      </c>
      <c r="T563" s="297">
        <f t="shared" si="310"/>
        <v>23</v>
      </c>
      <c r="U563" s="298">
        <f t="shared" si="311"/>
        <v>166.0324</v>
      </c>
      <c r="V563" s="298">
        <f t="shared" si="312"/>
        <v>4.9436</v>
      </c>
      <c r="W563" s="299">
        <f t="shared" si="313"/>
        <v>6179.5</v>
      </c>
      <c r="X563" s="300">
        <f t="shared" si="314"/>
        <v>34</v>
      </c>
      <c r="Y563" s="761">
        <v>8</v>
      </c>
      <c r="Z563" s="761">
        <v>711</v>
      </c>
      <c r="AA563" s="1043">
        <v>8</v>
      </c>
      <c r="AB563" s="1043">
        <v>8</v>
      </c>
      <c r="AC563" s="304">
        <v>0</v>
      </c>
      <c r="AD563" s="1043">
        <v>8</v>
      </c>
      <c r="AE563" s="469">
        <v>8</v>
      </c>
      <c r="AF563" s="1036" t="s">
        <v>5971</v>
      </c>
      <c r="AG563" s="445" t="s">
        <v>4691</v>
      </c>
      <c r="AH563" s="445" t="s">
        <v>4691</v>
      </c>
      <c r="AI563" s="445" t="s">
        <v>4691</v>
      </c>
      <c r="AJ563" s="1037">
        <v>8</v>
      </c>
      <c r="AK563" s="1036" t="s">
        <v>4705</v>
      </c>
      <c r="AL563" s="445" t="s">
        <v>4691</v>
      </c>
      <c r="AM563" s="445" t="s">
        <v>4691</v>
      </c>
      <c r="AN563" s="445" t="s">
        <v>4691</v>
      </c>
      <c r="AO563" s="445" t="s">
        <v>4691</v>
      </c>
      <c r="AP563" s="445" t="s">
        <v>4691</v>
      </c>
      <c r="AQ563" s="445" t="s">
        <v>4691</v>
      </c>
      <c r="AR563" s="445" t="s">
        <v>4691</v>
      </c>
      <c r="AS563" s="445" t="s">
        <v>4691</v>
      </c>
      <c r="AT563" s="445" t="s">
        <v>4691</v>
      </c>
      <c r="AU563" s="445" t="s">
        <v>4691</v>
      </c>
      <c r="AV563" s="307">
        <f t="shared" si="315"/>
        <v>288</v>
      </c>
      <c r="AW563" s="309">
        <f t="shared" si="316"/>
        <v>201.59999999999997</v>
      </c>
      <c r="AX563" s="309">
        <f t="shared" si="317"/>
        <v>120</v>
      </c>
      <c r="AY563" s="309">
        <f t="shared" si="318"/>
        <v>72</v>
      </c>
      <c r="AZ563" s="1042" t="s">
        <v>8048</v>
      </c>
      <c r="BA563" s="1042"/>
      <c r="BB563" s="1042"/>
      <c r="BC563" s="1042"/>
      <c r="BD563" s="1042"/>
      <c r="BE563" s="1042"/>
      <c r="BF563" s="1042"/>
      <c r="BG563" s="1042"/>
      <c r="BH563" s="1042"/>
      <c r="BI563" s="1044"/>
    </row>
    <row r="564" spans="1:61" ht="20.100000000000001" customHeight="1">
      <c r="A564" s="1026">
        <v>543</v>
      </c>
      <c r="B564" s="285" t="s">
        <v>3647</v>
      </c>
      <c r="C564" s="653" t="s">
        <v>19</v>
      </c>
      <c r="D564" s="372" t="s">
        <v>2281</v>
      </c>
      <c r="E564" s="287" t="s">
        <v>603</v>
      </c>
      <c r="F564" s="360" t="s">
        <v>2196</v>
      </c>
      <c r="G564" s="289" t="s">
        <v>1111</v>
      </c>
      <c r="H564" s="530" t="s">
        <v>1111</v>
      </c>
      <c r="I564" s="290">
        <v>21013701</v>
      </c>
      <c r="J564" s="362" t="s">
        <v>94</v>
      </c>
      <c r="K564" s="352"/>
      <c r="L564" s="292" t="s">
        <v>95</v>
      </c>
      <c r="M564" s="292" t="s">
        <v>95</v>
      </c>
      <c r="N564" s="293"/>
      <c r="O564" s="292" t="s">
        <v>95</v>
      </c>
      <c r="P564" s="292" t="s">
        <v>95</v>
      </c>
      <c r="Q564" s="320"/>
      <c r="R564" s="295" t="s">
        <v>582</v>
      </c>
      <c r="S564" s="296">
        <v>40564</v>
      </c>
      <c r="T564" s="297">
        <f t="shared" si="310"/>
        <v>37</v>
      </c>
      <c r="U564" s="298">
        <f t="shared" si="311"/>
        <v>107.6169</v>
      </c>
      <c r="V564" s="298">
        <f t="shared" si="312"/>
        <v>3.4662000000000002</v>
      </c>
      <c r="W564" s="299">
        <f t="shared" si="313"/>
        <v>5777</v>
      </c>
      <c r="X564" s="300">
        <f t="shared" si="314"/>
        <v>31</v>
      </c>
      <c r="Y564" s="301">
        <v>6</v>
      </c>
      <c r="Z564" s="648">
        <v>757</v>
      </c>
      <c r="AA564" s="1043">
        <v>6</v>
      </c>
      <c r="AB564" s="1043">
        <v>6</v>
      </c>
      <c r="AC564" s="304">
        <v>0</v>
      </c>
      <c r="AD564" s="1043">
        <v>6</v>
      </c>
      <c r="AE564" s="469">
        <v>6</v>
      </c>
      <c r="AF564" s="1036" t="s">
        <v>5994</v>
      </c>
      <c r="AG564" s="445" t="s">
        <v>4691</v>
      </c>
      <c r="AH564" s="445" t="s">
        <v>4691</v>
      </c>
      <c r="AI564" s="445" t="s">
        <v>4691</v>
      </c>
      <c r="AJ564" s="1037">
        <v>6</v>
      </c>
      <c r="AK564" s="1036" t="s">
        <v>4694</v>
      </c>
      <c r="AL564" s="445" t="s">
        <v>4691</v>
      </c>
      <c r="AM564" s="445" t="s">
        <v>4691</v>
      </c>
      <c r="AN564" s="445" t="s">
        <v>4691</v>
      </c>
      <c r="AO564" s="445" t="s">
        <v>4691</v>
      </c>
      <c r="AP564" s="445" t="s">
        <v>4691</v>
      </c>
      <c r="AQ564" s="445" t="s">
        <v>4691</v>
      </c>
      <c r="AR564" s="445" t="s">
        <v>4691</v>
      </c>
      <c r="AS564" s="445" t="s">
        <v>4691</v>
      </c>
      <c r="AT564" s="445" t="s">
        <v>4691</v>
      </c>
      <c r="AU564" s="445" t="s">
        <v>4691</v>
      </c>
      <c r="AV564" s="307">
        <f t="shared" si="315"/>
        <v>216</v>
      </c>
      <c r="AW564" s="309">
        <f t="shared" si="316"/>
        <v>151.19999999999999</v>
      </c>
      <c r="AX564" s="309">
        <f t="shared" si="317"/>
        <v>90</v>
      </c>
      <c r="AY564" s="309">
        <f t="shared" si="318"/>
        <v>53.999999999999993</v>
      </c>
      <c r="AZ564" s="1042" t="s">
        <v>8049</v>
      </c>
      <c r="BA564" s="1042"/>
      <c r="BB564" s="1042"/>
      <c r="BC564" s="1042"/>
      <c r="BD564" s="1042"/>
      <c r="BE564" s="1042"/>
      <c r="BF564" s="1042"/>
      <c r="BG564" s="1042"/>
      <c r="BH564" s="1042"/>
      <c r="BI564" s="1044"/>
    </row>
    <row r="565" spans="1:61" s="652" customFormat="1" ht="20.100000000000001" customHeight="1">
      <c r="A565" s="1026">
        <v>544</v>
      </c>
      <c r="B565" s="285" t="s">
        <v>5156</v>
      </c>
      <c r="C565" s="600" t="s">
        <v>19</v>
      </c>
      <c r="D565" s="600" t="s">
        <v>2281</v>
      </c>
      <c r="E565" s="601" t="s">
        <v>5157</v>
      </c>
      <c r="F565" s="601" t="s">
        <v>5158</v>
      </c>
      <c r="G565" s="289" t="s">
        <v>5159</v>
      </c>
      <c r="H565" s="530" t="s">
        <v>5162</v>
      </c>
      <c r="I565" s="290">
        <v>21010961</v>
      </c>
      <c r="J565" s="362" t="s">
        <v>94</v>
      </c>
      <c r="K565" s="352"/>
      <c r="L565" s="292" t="s">
        <v>95</v>
      </c>
      <c r="M565" s="293"/>
      <c r="N565" s="292" t="s">
        <v>95</v>
      </c>
      <c r="O565" s="292" t="s">
        <v>95</v>
      </c>
      <c r="P565" s="292" t="s">
        <v>95</v>
      </c>
      <c r="Q565" s="320"/>
      <c r="R565" s="295" t="s">
        <v>158</v>
      </c>
      <c r="S565" s="296">
        <v>42763</v>
      </c>
      <c r="T565" s="297">
        <f t="shared" si="310"/>
        <v>56</v>
      </c>
      <c r="U565" s="298">
        <f t="shared" si="311"/>
        <v>46.291699999999999</v>
      </c>
      <c r="V565" s="298">
        <f t="shared" si="312"/>
        <v>1.4994000000000001</v>
      </c>
      <c r="W565" s="299">
        <f t="shared" si="313"/>
        <v>2998.8</v>
      </c>
      <c r="X565" s="300">
        <f t="shared" si="314"/>
        <v>31</v>
      </c>
      <c r="Y565" s="604">
        <v>5</v>
      </c>
      <c r="Z565" s="604">
        <v>821</v>
      </c>
      <c r="AA565" s="1043">
        <v>5</v>
      </c>
      <c r="AB565" s="304">
        <v>0</v>
      </c>
      <c r="AC565" s="1043">
        <v>5</v>
      </c>
      <c r="AD565" s="1043">
        <v>5</v>
      </c>
      <c r="AE565" s="469">
        <v>5</v>
      </c>
      <c r="AF565" s="1036" t="s">
        <v>5993</v>
      </c>
      <c r="AG565" s="445"/>
      <c r="AH565" s="445"/>
      <c r="AI565" s="445"/>
      <c r="AJ565" s="1037">
        <v>5</v>
      </c>
      <c r="AK565" s="1036" t="s">
        <v>4707</v>
      </c>
      <c r="AL565" s="445"/>
      <c r="AM565" s="445"/>
      <c r="AN565" s="445"/>
      <c r="AO565" s="445"/>
      <c r="AP565" s="445"/>
      <c r="AQ565" s="445"/>
      <c r="AR565" s="445"/>
      <c r="AS565" s="445"/>
      <c r="AT565" s="445"/>
      <c r="AU565" s="445"/>
      <c r="AV565" s="307">
        <f t="shared" si="315"/>
        <v>180</v>
      </c>
      <c r="AW565" s="309">
        <f t="shared" si="316"/>
        <v>126</v>
      </c>
      <c r="AX565" s="309">
        <f t="shared" si="317"/>
        <v>75</v>
      </c>
      <c r="AY565" s="309">
        <f t="shared" si="318"/>
        <v>45</v>
      </c>
      <c r="AZ565" s="1042" t="s">
        <v>8050</v>
      </c>
      <c r="BA565" s="1042"/>
      <c r="BB565" s="1042"/>
      <c r="BC565" s="1042"/>
      <c r="BD565" s="1042"/>
      <c r="BE565" s="1042"/>
      <c r="BF565" s="1042"/>
      <c r="BG565" s="1042"/>
      <c r="BH565" s="1042"/>
      <c r="BI565" s="1044"/>
    </row>
    <row r="566" spans="1:61" s="1009" customFormat="1" ht="19.5" customHeight="1">
      <c r="A566" s="1026">
        <v>545</v>
      </c>
      <c r="B566" s="435" t="s">
        <v>8950</v>
      </c>
      <c r="C566" s="631" t="s">
        <v>19</v>
      </c>
      <c r="D566" s="631" t="s">
        <v>2281</v>
      </c>
      <c r="E566" s="631" t="s">
        <v>592</v>
      </c>
      <c r="F566" s="467" t="s">
        <v>8951</v>
      </c>
      <c r="G566" s="1001" t="s">
        <v>8952</v>
      </c>
      <c r="H566" s="1002" t="s">
        <v>9187</v>
      </c>
      <c r="I566" s="435">
        <v>21011021</v>
      </c>
      <c r="J566" s="1003"/>
      <c r="K566" s="439" t="s">
        <v>1423</v>
      </c>
      <c r="L566" s="1004"/>
      <c r="M566" s="1005"/>
      <c r="N566" s="1005"/>
      <c r="O566" s="1004"/>
      <c r="P566" s="1004" t="s">
        <v>565</v>
      </c>
      <c r="Q566" s="1006"/>
      <c r="R566" s="1007" t="s">
        <v>582</v>
      </c>
      <c r="S566" s="1008" t="s">
        <v>8953</v>
      </c>
      <c r="T566" s="297">
        <f t="shared" si="310"/>
        <v>68</v>
      </c>
      <c r="U566" s="298">
        <f t="shared" si="311"/>
        <v>14.761100000000001</v>
      </c>
      <c r="V566" s="298">
        <f t="shared" si="312"/>
        <v>0.3967</v>
      </c>
      <c r="W566" s="299">
        <f t="shared" si="313"/>
        <v>661.16666666666663</v>
      </c>
      <c r="X566" s="300">
        <f t="shared" si="314"/>
        <v>37</v>
      </c>
      <c r="Y566" s="496">
        <v>6</v>
      </c>
      <c r="Z566" s="497">
        <v>481</v>
      </c>
      <c r="AA566" s="1003">
        <v>0</v>
      </c>
      <c r="AB566" s="1003">
        <v>0</v>
      </c>
      <c r="AC566" s="1003">
        <v>0</v>
      </c>
      <c r="AD566" s="1003">
        <v>0</v>
      </c>
      <c r="AE566" s="469">
        <v>6</v>
      </c>
      <c r="AF566" s="1036" t="s">
        <v>5994</v>
      </c>
      <c r="AG566" s="445"/>
      <c r="AH566" s="445"/>
      <c r="AI566" s="445"/>
      <c r="AJ566" s="1084"/>
      <c r="AK566" s="1036"/>
      <c r="AL566" s="445"/>
      <c r="AM566" s="445"/>
      <c r="AN566" s="445"/>
      <c r="AO566" s="445"/>
      <c r="AP566" s="445"/>
      <c r="AQ566" s="445"/>
      <c r="AR566" s="445"/>
      <c r="AS566" s="445"/>
      <c r="AT566" s="445"/>
      <c r="AU566" s="445"/>
      <c r="AV566" s="307">
        <f t="shared" si="315"/>
        <v>0</v>
      </c>
      <c r="AW566" s="309">
        <f t="shared" si="316"/>
        <v>0</v>
      </c>
      <c r="AX566" s="309">
        <f t="shared" si="317"/>
        <v>0</v>
      </c>
      <c r="AY566" s="309">
        <f t="shared" si="318"/>
        <v>0</v>
      </c>
      <c r="AZ566" s="1042" t="s">
        <v>8954</v>
      </c>
      <c r="BA566" s="1001"/>
      <c r="BB566" s="1001"/>
      <c r="BC566" s="1001"/>
      <c r="BD566" s="1001"/>
      <c r="BE566" s="1001"/>
      <c r="BF566" s="1001"/>
      <c r="BG566" s="1001"/>
      <c r="BH566" s="1001"/>
      <c r="BI566" s="1049"/>
    </row>
    <row r="567" spans="1:61" s="1009" customFormat="1" ht="19.5" customHeight="1">
      <c r="A567" s="1026">
        <v>546</v>
      </c>
      <c r="B567" s="435" t="s">
        <v>8955</v>
      </c>
      <c r="C567" s="631" t="s">
        <v>19</v>
      </c>
      <c r="D567" s="631" t="s">
        <v>2281</v>
      </c>
      <c r="E567" s="631" t="s">
        <v>584</v>
      </c>
      <c r="F567" s="467"/>
      <c r="G567" s="1001" t="s">
        <v>8956</v>
      </c>
      <c r="H567" s="1002" t="s">
        <v>8956</v>
      </c>
      <c r="I567" s="435">
        <v>21010911</v>
      </c>
      <c r="J567" s="1003"/>
      <c r="K567" s="439" t="s">
        <v>1423</v>
      </c>
      <c r="L567" s="1004"/>
      <c r="M567" s="1005"/>
      <c r="N567" s="1005"/>
      <c r="O567" s="1004"/>
      <c r="P567" s="1004" t="s">
        <v>565</v>
      </c>
      <c r="Q567" s="1006"/>
      <c r="R567" s="1007" t="s">
        <v>582</v>
      </c>
      <c r="S567" s="1008" t="s">
        <v>8957</v>
      </c>
      <c r="T567" s="297">
        <f t="shared" si="310"/>
        <v>49</v>
      </c>
      <c r="U567" s="298">
        <f t="shared" si="311"/>
        <v>78.109300000000005</v>
      </c>
      <c r="V567" s="298">
        <f t="shared" si="312"/>
        <v>2.5607000000000002</v>
      </c>
      <c r="W567" s="299">
        <f t="shared" si="313"/>
        <v>4267.8333333333339</v>
      </c>
      <c r="X567" s="300">
        <f t="shared" si="314"/>
        <v>30</v>
      </c>
      <c r="Y567" s="496">
        <v>6</v>
      </c>
      <c r="Z567" s="497">
        <v>555</v>
      </c>
      <c r="AA567" s="1003">
        <v>0</v>
      </c>
      <c r="AB567" s="1003">
        <v>0</v>
      </c>
      <c r="AC567" s="1003">
        <v>0</v>
      </c>
      <c r="AD567" s="1003">
        <v>0</v>
      </c>
      <c r="AE567" s="469">
        <v>6</v>
      </c>
      <c r="AF567" s="1036" t="s">
        <v>5994</v>
      </c>
      <c r="AG567" s="445"/>
      <c r="AH567" s="445"/>
      <c r="AI567" s="445"/>
      <c r="AJ567" s="1084"/>
      <c r="AK567" s="1036"/>
      <c r="AL567" s="445"/>
      <c r="AM567" s="445"/>
      <c r="AN567" s="445"/>
      <c r="AO567" s="445"/>
      <c r="AP567" s="445"/>
      <c r="AQ567" s="445"/>
      <c r="AR567" s="445"/>
      <c r="AS567" s="445"/>
      <c r="AT567" s="445"/>
      <c r="AU567" s="445"/>
      <c r="AV567" s="307">
        <f t="shared" si="315"/>
        <v>0</v>
      </c>
      <c r="AW567" s="309">
        <f t="shared" si="316"/>
        <v>0</v>
      </c>
      <c r="AX567" s="309">
        <f t="shared" si="317"/>
        <v>0</v>
      </c>
      <c r="AY567" s="309">
        <f t="shared" si="318"/>
        <v>0</v>
      </c>
      <c r="AZ567" s="1042" t="s">
        <v>8958</v>
      </c>
      <c r="BA567" s="1001"/>
      <c r="BB567" s="1001"/>
      <c r="BC567" s="1001"/>
      <c r="BD567" s="1001"/>
      <c r="BE567" s="1001"/>
      <c r="BF567" s="1001"/>
      <c r="BG567" s="1001"/>
      <c r="BH567" s="1001"/>
      <c r="BI567" s="1049"/>
    </row>
    <row r="568" spans="1:61" s="1009" customFormat="1" ht="19.5" customHeight="1">
      <c r="A568" s="1026">
        <v>547</v>
      </c>
      <c r="B568" s="435" t="s">
        <v>8959</v>
      </c>
      <c r="C568" s="631" t="s">
        <v>19</v>
      </c>
      <c r="D568" s="631" t="s">
        <v>2281</v>
      </c>
      <c r="E568" s="631" t="s">
        <v>584</v>
      </c>
      <c r="F568" s="467"/>
      <c r="G568" s="1001" t="s">
        <v>8960</v>
      </c>
      <c r="H568" s="1002" t="s">
        <v>9188</v>
      </c>
      <c r="I568" s="435">
        <v>21011031</v>
      </c>
      <c r="J568" s="1003"/>
      <c r="K568" s="439" t="s">
        <v>362</v>
      </c>
      <c r="L568" s="1004"/>
      <c r="M568" s="1005"/>
      <c r="N568" s="1005"/>
      <c r="O568" s="1004"/>
      <c r="P568" s="1004" t="s">
        <v>565</v>
      </c>
      <c r="Q568" s="1006"/>
      <c r="R568" s="1007" t="s">
        <v>147</v>
      </c>
      <c r="S568" s="1008" t="s">
        <v>8961</v>
      </c>
      <c r="T568" s="297">
        <f t="shared" si="310"/>
        <v>52</v>
      </c>
      <c r="U568" s="298">
        <f t="shared" si="311"/>
        <v>63.865856999999998</v>
      </c>
      <c r="V568" s="298">
        <f t="shared" si="312"/>
        <v>2.0432000000000001</v>
      </c>
      <c r="W568" s="299">
        <f t="shared" si="313"/>
        <v>2270.2222222222222</v>
      </c>
      <c r="X568" s="300">
        <f t="shared" si="314"/>
        <v>31</v>
      </c>
      <c r="Y568" s="496">
        <v>9</v>
      </c>
      <c r="Z568" s="497">
        <v>1321</v>
      </c>
      <c r="AA568" s="1003">
        <v>0</v>
      </c>
      <c r="AB568" s="1003">
        <v>0</v>
      </c>
      <c r="AC568" s="1003">
        <v>0</v>
      </c>
      <c r="AD568" s="1003">
        <v>0</v>
      </c>
      <c r="AE568" s="469">
        <v>9</v>
      </c>
      <c r="AF568" s="1036" t="s">
        <v>5996</v>
      </c>
      <c r="AG568" s="445"/>
      <c r="AH568" s="445"/>
      <c r="AI568" s="445"/>
      <c r="AJ568" s="1084"/>
      <c r="AK568" s="1036"/>
      <c r="AL568" s="445"/>
      <c r="AM568" s="445"/>
      <c r="AN568" s="445"/>
      <c r="AO568" s="445"/>
      <c r="AP568" s="445"/>
      <c r="AQ568" s="445"/>
      <c r="AR568" s="445"/>
      <c r="AS568" s="445"/>
      <c r="AT568" s="445"/>
      <c r="AU568" s="445"/>
      <c r="AV568" s="307">
        <f t="shared" si="315"/>
        <v>0</v>
      </c>
      <c r="AW568" s="309">
        <f t="shared" si="316"/>
        <v>0</v>
      </c>
      <c r="AX568" s="309">
        <f t="shared" si="317"/>
        <v>0</v>
      </c>
      <c r="AY568" s="309">
        <f t="shared" si="318"/>
        <v>0</v>
      </c>
      <c r="AZ568" s="1042" t="s">
        <v>8962</v>
      </c>
      <c r="BA568" s="1001"/>
      <c r="BB568" s="1001" t="s">
        <v>8963</v>
      </c>
      <c r="BC568" s="1001" t="s">
        <v>8964</v>
      </c>
      <c r="BD568" s="1001"/>
      <c r="BE568" s="1001" t="s">
        <v>8965</v>
      </c>
      <c r="BF568" s="1001"/>
      <c r="BG568" s="1001" t="s">
        <v>8966</v>
      </c>
      <c r="BH568" s="1001" t="s">
        <v>8967</v>
      </c>
      <c r="BI568" s="1049"/>
    </row>
    <row r="569" spans="1:61" s="447" customFormat="1" ht="19.5" customHeight="1">
      <c r="A569" s="1026">
        <v>548</v>
      </c>
      <c r="B569" s="435" t="s">
        <v>7173</v>
      </c>
      <c r="C569" s="631" t="s">
        <v>2511</v>
      </c>
      <c r="D569" s="631" t="s">
        <v>2281</v>
      </c>
      <c r="E569" s="631" t="s">
        <v>5657</v>
      </c>
      <c r="F569" s="467" t="s">
        <v>7174</v>
      </c>
      <c r="G569" s="437" t="s">
        <v>7175</v>
      </c>
      <c r="H569" s="438" t="s">
        <v>7257</v>
      </c>
      <c r="I569" s="435">
        <v>21010881</v>
      </c>
      <c r="J569" s="428"/>
      <c r="K569" s="439" t="s">
        <v>362</v>
      </c>
      <c r="L569" s="441"/>
      <c r="M569" s="440"/>
      <c r="N569" s="440"/>
      <c r="O569" s="441"/>
      <c r="P569" s="441" t="s">
        <v>7176</v>
      </c>
      <c r="Q569" s="442"/>
      <c r="R569" s="495" t="s">
        <v>361</v>
      </c>
      <c r="S569" s="468">
        <v>42574</v>
      </c>
      <c r="T569" s="297">
        <f t="shared" si="310"/>
        <v>43</v>
      </c>
      <c r="U569" s="298">
        <f t="shared" si="311"/>
        <v>97.954300000000003</v>
      </c>
      <c r="V569" s="298">
        <f t="shared" si="312"/>
        <v>2.8658999999999999</v>
      </c>
      <c r="W569" s="299">
        <f t="shared" si="313"/>
        <v>4094.1428571428573</v>
      </c>
      <c r="X569" s="300">
        <f t="shared" si="314"/>
        <v>34</v>
      </c>
      <c r="Y569" s="496">
        <v>7</v>
      </c>
      <c r="Z569" s="497">
        <v>776</v>
      </c>
      <c r="AA569" s="1043">
        <v>0</v>
      </c>
      <c r="AB569" s="304">
        <v>0</v>
      </c>
      <c r="AC569" s="304">
        <v>0</v>
      </c>
      <c r="AD569" s="1043">
        <v>0</v>
      </c>
      <c r="AE569" s="469">
        <v>7</v>
      </c>
      <c r="AF569" s="1036" t="s">
        <v>5989</v>
      </c>
      <c r="AG569" s="445"/>
      <c r="AH569" s="445"/>
      <c r="AI569" s="445"/>
      <c r="AJ569" s="1037">
        <v>7</v>
      </c>
      <c r="AK569" s="1036" t="s">
        <v>4703</v>
      </c>
      <c r="AL569" s="445"/>
      <c r="AM569" s="445"/>
      <c r="AN569" s="445"/>
      <c r="AO569" s="445"/>
      <c r="AP569" s="445"/>
      <c r="AQ569" s="445"/>
      <c r="AR569" s="445"/>
      <c r="AS569" s="445"/>
      <c r="AT569" s="445"/>
      <c r="AU569" s="445"/>
      <c r="AV569" s="307">
        <f t="shared" si="315"/>
        <v>0</v>
      </c>
      <c r="AW569" s="309">
        <f t="shared" si="316"/>
        <v>0</v>
      </c>
      <c r="AX569" s="309">
        <f t="shared" si="317"/>
        <v>0</v>
      </c>
      <c r="AY569" s="309">
        <f t="shared" si="318"/>
        <v>0</v>
      </c>
      <c r="AZ569" s="1042" t="s">
        <v>8051</v>
      </c>
      <c r="BA569" s="1042"/>
      <c r="BB569" s="1042"/>
      <c r="BC569" s="1042"/>
      <c r="BD569" s="1042"/>
      <c r="BE569" s="1042"/>
      <c r="BF569" s="1042"/>
      <c r="BG569" s="1042"/>
      <c r="BH569" s="1042"/>
      <c r="BI569" s="1044"/>
    </row>
    <row r="570" spans="1:61" s="394" customFormat="1" ht="19.5" customHeight="1">
      <c r="A570" s="1026">
        <v>549</v>
      </c>
      <c r="B570" s="448" t="s">
        <v>5654</v>
      </c>
      <c r="C570" s="449" t="s">
        <v>19</v>
      </c>
      <c r="D570" s="449" t="s">
        <v>2281</v>
      </c>
      <c r="E570" s="450" t="s">
        <v>5655</v>
      </c>
      <c r="F570" s="551" t="s">
        <v>624</v>
      </c>
      <c r="G570" s="451" t="s">
        <v>1203</v>
      </c>
      <c r="H570" s="452" t="s">
        <v>5801</v>
      </c>
      <c r="I570" s="453">
        <v>21010741</v>
      </c>
      <c r="J570" s="454"/>
      <c r="K570" s="455" t="s">
        <v>777</v>
      </c>
      <c r="L570" s="456"/>
      <c r="M570" s="456"/>
      <c r="N570" s="456"/>
      <c r="O570" s="456"/>
      <c r="P570" s="457" t="s">
        <v>565</v>
      </c>
      <c r="Q570" s="458"/>
      <c r="R570" s="295" t="s">
        <v>582</v>
      </c>
      <c r="S570" s="296">
        <v>42045</v>
      </c>
      <c r="T570" s="297">
        <f t="shared" si="310"/>
        <v>22</v>
      </c>
      <c r="U570" s="298">
        <f t="shared" si="311"/>
        <v>168.25700000000001</v>
      </c>
      <c r="V570" s="298">
        <f t="shared" si="312"/>
        <v>4.5038999999999998</v>
      </c>
      <c r="W570" s="299">
        <f t="shared" si="313"/>
        <v>9007.7999999999993</v>
      </c>
      <c r="X570" s="300">
        <f t="shared" si="314"/>
        <v>37</v>
      </c>
      <c r="Y570" s="459">
        <v>5</v>
      </c>
      <c r="Z570" s="460">
        <v>743</v>
      </c>
      <c r="AA570" s="1043">
        <v>0</v>
      </c>
      <c r="AB570" s="304">
        <v>0</v>
      </c>
      <c r="AC570" s="304">
        <v>0</v>
      </c>
      <c r="AD570" s="1043">
        <v>0</v>
      </c>
      <c r="AE570" s="469">
        <v>5</v>
      </c>
      <c r="AF570" s="1036" t="s">
        <v>7570</v>
      </c>
      <c r="AG570" s="445"/>
      <c r="AH570" s="445"/>
      <c r="AI570" s="445"/>
      <c r="AJ570" s="1037"/>
      <c r="AK570" s="1036"/>
      <c r="AL570" s="445"/>
      <c r="AM570" s="445"/>
      <c r="AN570" s="445"/>
      <c r="AO570" s="445"/>
      <c r="AP570" s="445"/>
      <c r="AQ570" s="445"/>
      <c r="AR570" s="445"/>
      <c r="AS570" s="445"/>
      <c r="AT570" s="445"/>
      <c r="AU570" s="445"/>
      <c r="AV570" s="307">
        <f t="shared" si="315"/>
        <v>0</v>
      </c>
      <c r="AW570" s="309">
        <f t="shared" si="316"/>
        <v>0</v>
      </c>
      <c r="AX570" s="309">
        <f t="shared" si="317"/>
        <v>0</v>
      </c>
      <c r="AY570" s="309">
        <f t="shared" si="318"/>
        <v>0</v>
      </c>
      <c r="AZ570" s="1042" t="s">
        <v>8052</v>
      </c>
      <c r="BA570" s="1042"/>
      <c r="BB570" s="1042"/>
      <c r="BC570" s="1042"/>
      <c r="BD570" s="1042"/>
      <c r="BE570" s="1042"/>
      <c r="BF570" s="1042"/>
      <c r="BG570" s="1042"/>
      <c r="BH570" s="1042"/>
      <c r="BI570" s="1044"/>
    </row>
    <row r="571" spans="1:61" s="394" customFormat="1" ht="19.5" customHeight="1">
      <c r="A571" s="1026">
        <v>550</v>
      </c>
      <c r="B571" s="448" t="s">
        <v>5656</v>
      </c>
      <c r="C571" s="449" t="s">
        <v>19</v>
      </c>
      <c r="D571" s="449" t="s">
        <v>2281</v>
      </c>
      <c r="E571" s="450" t="s">
        <v>5657</v>
      </c>
      <c r="F571" s="551" t="s">
        <v>624</v>
      </c>
      <c r="G571" s="451" t="s">
        <v>4920</v>
      </c>
      <c r="H571" s="452" t="s">
        <v>5802</v>
      </c>
      <c r="I571" s="453">
        <v>21010941</v>
      </c>
      <c r="J571" s="454"/>
      <c r="K571" s="455" t="s">
        <v>777</v>
      </c>
      <c r="L571" s="456"/>
      <c r="M571" s="456"/>
      <c r="N571" s="456"/>
      <c r="O571" s="456"/>
      <c r="P571" s="457" t="s">
        <v>565</v>
      </c>
      <c r="Q571" s="458"/>
      <c r="R571" s="295" t="s">
        <v>582</v>
      </c>
      <c r="S571" s="296">
        <v>42763</v>
      </c>
      <c r="T571" s="297">
        <f t="shared" si="310"/>
        <v>45</v>
      </c>
      <c r="U571" s="298">
        <f t="shared" si="311"/>
        <v>91.813900000000004</v>
      </c>
      <c r="V571" s="298">
        <f t="shared" si="312"/>
        <v>2.8586999999999998</v>
      </c>
      <c r="W571" s="299">
        <f t="shared" si="313"/>
        <v>4764.4999999999991</v>
      </c>
      <c r="X571" s="300">
        <f t="shared" si="314"/>
        <v>32</v>
      </c>
      <c r="Y571" s="459">
        <v>6</v>
      </c>
      <c r="Z571" s="460">
        <v>676</v>
      </c>
      <c r="AA571" s="1043">
        <v>0</v>
      </c>
      <c r="AB571" s="304">
        <v>0</v>
      </c>
      <c r="AC571" s="304">
        <v>0</v>
      </c>
      <c r="AD571" s="1043">
        <v>0</v>
      </c>
      <c r="AE571" s="469">
        <v>6</v>
      </c>
      <c r="AF571" s="1036" t="s">
        <v>5994</v>
      </c>
      <c r="AG571" s="445"/>
      <c r="AH571" s="445"/>
      <c r="AI571" s="445"/>
      <c r="AJ571" s="1037"/>
      <c r="AK571" s="1036"/>
      <c r="AL571" s="445"/>
      <c r="AM571" s="445"/>
      <c r="AN571" s="445"/>
      <c r="AO571" s="445"/>
      <c r="AP571" s="445"/>
      <c r="AQ571" s="445"/>
      <c r="AR571" s="445"/>
      <c r="AS571" s="445"/>
      <c r="AT571" s="445"/>
      <c r="AU571" s="445"/>
      <c r="AV571" s="307">
        <f t="shared" si="315"/>
        <v>0</v>
      </c>
      <c r="AW571" s="309">
        <f t="shared" si="316"/>
        <v>0</v>
      </c>
      <c r="AX571" s="309">
        <f t="shared" si="317"/>
        <v>0</v>
      </c>
      <c r="AY571" s="309">
        <f t="shared" si="318"/>
        <v>0</v>
      </c>
      <c r="AZ571" s="1042" t="s">
        <v>8053</v>
      </c>
      <c r="BA571" s="1042"/>
      <c r="BB571" s="1042"/>
      <c r="BC571" s="1042"/>
      <c r="BD571" s="1042"/>
      <c r="BE571" s="1042"/>
      <c r="BF571" s="1042"/>
      <c r="BG571" s="1042"/>
      <c r="BH571" s="1042"/>
      <c r="BI571" s="1044"/>
    </row>
    <row r="572" spans="1:61" ht="20.100000000000001" customHeight="1">
      <c r="A572" s="1026">
        <v>551</v>
      </c>
      <c r="B572" s="369" t="s">
        <v>4471</v>
      </c>
      <c r="C572" s="529" t="s">
        <v>19</v>
      </c>
      <c r="D572" s="529" t="s">
        <v>1683</v>
      </c>
      <c r="E572" s="529" t="s">
        <v>4468</v>
      </c>
      <c r="F572" s="529" t="s">
        <v>4469</v>
      </c>
      <c r="G572" s="289" t="s">
        <v>1120</v>
      </c>
      <c r="H572" s="530" t="s">
        <v>4522</v>
      </c>
      <c r="I572" s="290">
        <v>21010831</v>
      </c>
      <c r="J572" s="362"/>
      <c r="K572" s="352" t="s">
        <v>4470</v>
      </c>
      <c r="L572" s="292"/>
      <c r="M572" s="293"/>
      <c r="N572" s="293"/>
      <c r="O572" s="292"/>
      <c r="P572" s="292" t="s">
        <v>95</v>
      </c>
      <c r="Q572" s="320"/>
      <c r="R572" s="295" t="s">
        <v>147</v>
      </c>
      <c r="S572" s="296">
        <v>42259</v>
      </c>
      <c r="T572" s="297">
        <f t="shared" si="310"/>
        <v>39</v>
      </c>
      <c r="U572" s="298">
        <f t="shared" si="311"/>
        <v>105.3289</v>
      </c>
      <c r="V572" s="298">
        <f t="shared" si="312"/>
        <v>3.1635</v>
      </c>
      <c r="W572" s="299">
        <f t="shared" si="313"/>
        <v>5272.5</v>
      </c>
      <c r="X572" s="300">
        <f t="shared" si="314"/>
        <v>33</v>
      </c>
      <c r="Y572" s="301">
        <v>6</v>
      </c>
      <c r="Z572" s="301">
        <v>950</v>
      </c>
      <c r="AA572" s="1043">
        <v>0</v>
      </c>
      <c r="AB572" s="304">
        <v>0</v>
      </c>
      <c r="AC572" s="304">
        <v>0</v>
      </c>
      <c r="AD572" s="1043">
        <v>0</v>
      </c>
      <c r="AE572" s="469">
        <v>6</v>
      </c>
      <c r="AF572" s="1036" t="s">
        <v>5994</v>
      </c>
      <c r="AG572" s="445" t="s">
        <v>4691</v>
      </c>
      <c r="AH572" s="445" t="s">
        <v>4691</v>
      </c>
      <c r="AI572" s="445" t="s">
        <v>4691</v>
      </c>
      <c r="AJ572" s="1037">
        <v>6</v>
      </c>
      <c r="AK572" s="1036" t="s">
        <v>4694</v>
      </c>
      <c r="AL572" s="445" t="s">
        <v>4691</v>
      </c>
      <c r="AM572" s="445" t="s">
        <v>4691</v>
      </c>
      <c r="AN572" s="445" t="s">
        <v>4691</v>
      </c>
      <c r="AO572" s="445" t="s">
        <v>4691</v>
      </c>
      <c r="AP572" s="445" t="s">
        <v>4691</v>
      </c>
      <c r="AQ572" s="445" t="s">
        <v>4691</v>
      </c>
      <c r="AR572" s="445" t="s">
        <v>4691</v>
      </c>
      <c r="AS572" s="445" t="s">
        <v>4691</v>
      </c>
      <c r="AT572" s="445" t="s">
        <v>4691</v>
      </c>
      <c r="AU572" s="445" t="s">
        <v>4691</v>
      </c>
      <c r="AV572" s="307">
        <f t="shared" si="315"/>
        <v>0</v>
      </c>
      <c r="AW572" s="309">
        <f t="shared" si="316"/>
        <v>0</v>
      </c>
      <c r="AX572" s="309">
        <f t="shared" si="317"/>
        <v>0</v>
      </c>
      <c r="AY572" s="309">
        <f t="shared" si="318"/>
        <v>0</v>
      </c>
      <c r="AZ572" s="1042" t="s">
        <v>8054</v>
      </c>
      <c r="BA572" s="1042"/>
      <c r="BB572" s="1042"/>
      <c r="BC572" s="1042"/>
      <c r="BD572" s="1042"/>
      <c r="BE572" s="1042"/>
      <c r="BF572" s="1042"/>
      <c r="BG572" s="1042"/>
      <c r="BH572" s="1042"/>
      <c r="BI572" s="1044"/>
    </row>
    <row r="573" spans="1:61" ht="20.100000000000001" customHeight="1">
      <c r="A573" s="1026">
        <v>552</v>
      </c>
      <c r="B573" s="369" t="s">
        <v>4474</v>
      </c>
      <c r="C573" s="529" t="s">
        <v>19</v>
      </c>
      <c r="D573" s="529" t="s">
        <v>4472</v>
      </c>
      <c r="E573" s="368" t="s">
        <v>584</v>
      </c>
      <c r="F573" s="529" t="s">
        <v>4469</v>
      </c>
      <c r="G573" s="289" t="s">
        <v>1106</v>
      </c>
      <c r="H573" s="530" t="s">
        <v>4523</v>
      </c>
      <c r="I573" s="290">
        <v>21015801</v>
      </c>
      <c r="J573" s="362"/>
      <c r="K573" s="352" t="s">
        <v>4473</v>
      </c>
      <c r="L573" s="292"/>
      <c r="M573" s="293"/>
      <c r="N573" s="293"/>
      <c r="O573" s="292"/>
      <c r="P573" s="292" t="s">
        <v>95</v>
      </c>
      <c r="Q573" s="320"/>
      <c r="R573" s="295" t="s">
        <v>147</v>
      </c>
      <c r="S573" s="296">
        <v>41251</v>
      </c>
      <c r="T573" s="297">
        <f t="shared" si="310"/>
        <v>47</v>
      </c>
      <c r="U573" s="298">
        <f t="shared" si="311"/>
        <v>85.250600000000006</v>
      </c>
      <c r="V573" s="298">
        <f t="shared" si="312"/>
        <v>2.3706999999999998</v>
      </c>
      <c r="W573" s="299">
        <f t="shared" si="313"/>
        <v>3951.1666666666661</v>
      </c>
      <c r="X573" s="300">
        <f t="shared" si="314"/>
        <v>36</v>
      </c>
      <c r="Y573" s="301">
        <v>6</v>
      </c>
      <c r="Z573" s="301">
        <v>1083</v>
      </c>
      <c r="AA573" s="1043">
        <v>0</v>
      </c>
      <c r="AB573" s="304">
        <v>0</v>
      </c>
      <c r="AC573" s="304">
        <v>0</v>
      </c>
      <c r="AD573" s="1043">
        <v>0</v>
      </c>
      <c r="AE573" s="469">
        <v>6</v>
      </c>
      <c r="AF573" s="1036" t="s">
        <v>7521</v>
      </c>
      <c r="AG573" s="445"/>
      <c r="AH573" s="445"/>
      <c r="AI573" s="445"/>
      <c r="AJ573" s="1037">
        <v>6</v>
      </c>
      <c r="AK573" s="1036" t="s">
        <v>4694</v>
      </c>
      <c r="AL573" s="445"/>
      <c r="AM573" s="445" t="s">
        <v>4691</v>
      </c>
      <c r="AN573" s="445"/>
      <c r="AO573" s="445" t="s">
        <v>4691</v>
      </c>
      <c r="AP573" s="445"/>
      <c r="AQ573" s="445" t="s">
        <v>4691</v>
      </c>
      <c r="AR573" s="445" t="s">
        <v>4691</v>
      </c>
      <c r="AS573" s="445" t="s">
        <v>4691</v>
      </c>
      <c r="AT573" s="445"/>
      <c r="AU573" s="445" t="s">
        <v>4691</v>
      </c>
      <c r="AV573" s="307">
        <f t="shared" si="315"/>
        <v>0</v>
      </c>
      <c r="AW573" s="309">
        <f t="shared" si="316"/>
        <v>0</v>
      </c>
      <c r="AX573" s="309">
        <f t="shared" si="317"/>
        <v>0</v>
      </c>
      <c r="AY573" s="309">
        <f t="shared" si="318"/>
        <v>0</v>
      </c>
      <c r="AZ573" s="1042" t="s">
        <v>8055</v>
      </c>
      <c r="BA573" s="1042"/>
      <c r="BB573" s="1042"/>
      <c r="BC573" s="1042"/>
      <c r="BD573" s="1042"/>
      <c r="BE573" s="1042"/>
      <c r="BF573" s="1042"/>
      <c r="BG573" s="1042"/>
      <c r="BH573" s="1042"/>
      <c r="BI573" s="1044"/>
    </row>
    <row r="574" spans="1:61" ht="20.100000000000001" customHeight="1">
      <c r="A574" s="1029" t="s">
        <v>185</v>
      </c>
      <c r="B574" s="499"/>
      <c r="C574" s="723" t="s">
        <v>2511</v>
      </c>
      <c r="D574" s="501" t="s">
        <v>1692</v>
      </c>
      <c r="E574" s="502"/>
      <c r="F574" s="502"/>
      <c r="G574" s="503">
        <f>COUNTA(G556:G573)</f>
        <v>18</v>
      </c>
      <c r="H574" s="503">
        <f>COUNTA(H556:H573)</f>
        <v>18</v>
      </c>
      <c r="I574" s="499"/>
      <c r="J574" s="499"/>
      <c r="K574" s="503"/>
      <c r="L574" s="504">
        <f>COUNTA(L556:L573)</f>
        <v>10</v>
      </c>
      <c r="M574" s="504">
        <f>COUNTA(M556:M573)</f>
        <v>5</v>
      </c>
      <c r="N574" s="504">
        <f>COUNTA(N556:N573)</f>
        <v>5</v>
      </c>
      <c r="O574" s="504">
        <f>COUNTA(O556:O573)</f>
        <v>10</v>
      </c>
      <c r="P574" s="504">
        <f>COUNTA(P556:P573)</f>
        <v>18</v>
      </c>
      <c r="Q574" s="505"/>
      <c r="R574" s="505"/>
      <c r="S574" s="506"/>
      <c r="T574" s="507"/>
      <c r="U574" s="508">
        <f>SUM(U556:U573)</f>
        <v>2477.3597570000002</v>
      </c>
      <c r="V574" s="508">
        <f>SUM(V556:V573)</f>
        <v>74.123899999999992</v>
      </c>
      <c r="W574" s="509">
        <f>V574*10000/Y574</f>
        <v>5836.5275590551173</v>
      </c>
      <c r="X574" s="510">
        <f>U574/V574</f>
        <v>33.421875494948331</v>
      </c>
      <c r="Y574" s="511">
        <f t="shared" ref="Y574:AE574" si="319">SUM(Y556:Y573)</f>
        <v>127</v>
      </c>
      <c r="Z574" s="511">
        <f t="shared" si="319"/>
        <v>17034</v>
      </c>
      <c r="AA574" s="500">
        <f t="shared" si="319"/>
        <v>76</v>
      </c>
      <c r="AB574" s="500">
        <f t="shared" si="319"/>
        <v>34</v>
      </c>
      <c r="AC574" s="500">
        <f t="shared" si="319"/>
        <v>42</v>
      </c>
      <c r="AD574" s="500">
        <f t="shared" si="319"/>
        <v>76</v>
      </c>
      <c r="AE574" s="500">
        <f t="shared" si="319"/>
        <v>127</v>
      </c>
      <c r="AF574" s="512"/>
      <c r="AG574" s="512">
        <f>SUM(AG556:AG573)</f>
        <v>0</v>
      </c>
      <c r="AH574" s="512"/>
      <c r="AI574" s="512">
        <f>SUM(AI556:AI573)</f>
        <v>0</v>
      </c>
      <c r="AJ574" s="512">
        <f>SUM(AJ556:AJ573)</f>
        <v>85</v>
      </c>
      <c r="AK574" s="513"/>
      <c r="AL574" s="512">
        <f>SUM(AL556:AL573)</f>
        <v>1</v>
      </c>
      <c r="AM574" s="512"/>
      <c r="AN574" s="512">
        <f>SUM(AN556:AN573)</f>
        <v>0</v>
      </c>
      <c r="AO574" s="512"/>
      <c r="AP574" s="512">
        <f>SUM(AP556:AP573)</f>
        <v>0</v>
      </c>
      <c r="AQ574" s="512"/>
      <c r="AR574" s="512">
        <f>SUM(AR556:AR573)</f>
        <v>0</v>
      </c>
      <c r="AS574" s="512"/>
      <c r="AT574" s="512">
        <f>SUM(AT556:AT573)</f>
        <v>0</v>
      </c>
      <c r="AU574" s="512"/>
      <c r="AV574" s="512">
        <f>SUM(AV556:AV573)</f>
        <v>2736</v>
      </c>
      <c r="AW574" s="512">
        <f>SUM(AW556:AW573)</f>
        <v>1915.2</v>
      </c>
      <c r="AX574" s="512">
        <f>SUM(AX556:AX573)</f>
        <v>1140</v>
      </c>
      <c r="AY574" s="512">
        <f>SUM(AY556:AY573)</f>
        <v>684</v>
      </c>
      <c r="AZ574" s="816"/>
      <c r="BA574" s="817"/>
      <c r="BB574" s="817"/>
      <c r="BC574" s="818"/>
      <c r="BD574" s="818"/>
      <c r="BE574" s="818"/>
      <c r="BF574" s="819"/>
      <c r="BG574" s="819"/>
      <c r="BH574" s="819"/>
      <c r="BI574" s="820"/>
    </row>
    <row r="575" spans="1:61" ht="20.100000000000001" customHeight="1">
      <c r="A575" s="1026">
        <v>553</v>
      </c>
      <c r="B575" s="285" t="s">
        <v>3671</v>
      </c>
      <c r="C575" s="286" t="s">
        <v>22</v>
      </c>
      <c r="D575" s="288" t="s">
        <v>1793</v>
      </c>
      <c r="E575" s="287" t="s">
        <v>611</v>
      </c>
      <c r="F575" s="286" t="s">
        <v>137</v>
      </c>
      <c r="G575" s="289" t="s">
        <v>949</v>
      </c>
      <c r="H575" s="340" t="s">
        <v>746</v>
      </c>
      <c r="I575" s="290">
        <v>43011901</v>
      </c>
      <c r="J575" s="304" t="s">
        <v>94</v>
      </c>
      <c r="K575" s="308"/>
      <c r="L575" s="292" t="s">
        <v>95</v>
      </c>
      <c r="M575" s="292" t="s">
        <v>95</v>
      </c>
      <c r="N575" s="293"/>
      <c r="O575" s="292" t="s">
        <v>95</v>
      </c>
      <c r="P575" s="292" t="s">
        <v>95</v>
      </c>
      <c r="Q575" s="332"/>
      <c r="R575" s="295" t="s">
        <v>390</v>
      </c>
      <c r="S575" s="296">
        <v>40754</v>
      </c>
      <c r="T575" s="297">
        <f t="shared" ref="T575:T590" si="320">VLOOKUP(I575,单月票房,2,0)</f>
        <v>30</v>
      </c>
      <c r="U575" s="298">
        <f t="shared" ref="U575:U590" si="321">VLOOKUP(I575,单月票房,3,0)</f>
        <v>132.53936999999999</v>
      </c>
      <c r="V575" s="298">
        <f t="shared" ref="V575:V590" si="322">VLOOKUP(I575,单月票房,4,0)</f>
        <v>3.823</v>
      </c>
      <c r="W575" s="299">
        <f t="shared" ref="W575:W590" si="323">(V575*10000)/Y575</f>
        <v>3823</v>
      </c>
      <c r="X575" s="300">
        <f t="shared" ref="X575:X590" si="324">VLOOKUP(I575,单月票房,5,0)</f>
        <v>35</v>
      </c>
      <c r="Y575" s="763">
        <v>10</v>
      </c>
      <c r="Z575" s="347">
        <v>819</v>
      </c>
      <c r="AA575" s="1043">
        <v>10</v>
      </c>
      <c r="AB575" s="1043">
        <v>10</v>
      </c>
      <c r="AC575" s="304">
        <v>0</v>
      </c>
      <c r="AD575" s="1043">
        <v>10</v>
      </c>
      <c r="AE575" s="469">
        <v>10</v>
      </c>
      <c r="AF575" s="1036" t="s">
        <v>7515</v>
      </c>
      <c r="AG575" s="445" t="s">
        <v>4691</v>
      </c>
      <c r="AH575" s="445" t="s">
        <v>4691</v>
      </c>
      <c r="AI575" s="445" t="s">
        <v>4691</v>
      </c>
      <c r="AJ575" s="1037">
        <v>5</v>
      </c>
      <c r="AK575" s="1036" t="s">
        <v>4840</v>
      </c>
      <c r="AL575" s="445" t="s">
        <v>4691</v>
      </c>
      <c r="AM575" s="445" t="s">
        <v>4691</v>
      </c>
      <c r="AN575" s="445" t="s">
        <v>4691</v>
      </c>
      <c r="AO575" s="445" t="s">
        <v>4691</v>
      </c>
      <c r="AP575" s="445" t="s">
        <v>4691</v>
      </c>
      <c r="AQ575" s="445" t="s">
        <v>4691</v>
      </c>
      <c r="AR575" s="445" t="s">
        <v>4691</v>
      </c>
      <c r="AS575" s="445" t="s">
        <v>4691</v>
      </c>
      <c r="AT575" s="445" t="s">
        <v>4691</v>
      </c>
      <c r="AU575" s="445" t="s">
        <v>4691</v>
      </c>
      <c r="AV575" s="307">
        <f t="shared" ref="AV575:AV590" si="325">AD575*6*0.5*12</f>
        <v>360</v>
      </c>
      <c r="AW575" s="309">
        <f t="shared" ref="AW575:AW590" si="326">AD575*6*0.35*12</f>
        <v>252</v>
      </c>
      <c r="AX575" s="309">
        <f t="shared" ref="AX575:AX590" si="327">AD575*6*0.25*10</f>
        <v>150</v>
      </c>
      <c r="AY575" s="309">
        <f t="shared" ref="AY575:AY590" si="328">AD575*6*0.15*10</f>
        <v>90</v>
      </c>
      <c r="AZ575" s="1042" t="s">
        <v>8056</v>
      </c>
      <c r="BA575" s="1042"/>
      <c r="BB575" s="1042" t="s">
        <v>612</v>
      </c>
      <c r="BC575" s="1042" t="s">
        <v>307</v>
      </c>
      <c r="BD575" s="1042"/>
      <c r="BE575" s="1042"/>
      <c r="BF575" s="1042"/>
      <c r="BG575" s="1042" t="s">
        <v>613</v>
      </c>
      <c r="BH575" s="1042"/>
      <c r="BI575" s="1044"/>
    </row>
    <row r="576" spans="1:61" ht="20.100000000000001" customHeight="1">
      <c r="A576" s="1026">
        <v>554</v>
      </c>
      <c r="B576" s="285" t="s">
        <v>3672</v>
      </c>
      <c r="C576" s="286" t="s">
        <v>22</v>
      </c>
      <c r="D576" s="288" t="s">
        <v>1794</v>
      </c>
      <c r="E576" s="287" t="s">
        <v>1791</v>
      </c>
      <c r="F576" s="339" t="s">
        <v>1795</v>
      </c>
      <c r="G576" s="289" t="s">
        <v>1221</v>
      </c>
      <c r="H576" s="340" t="s">
        <v>1796</v>
      </c>
      <c r="I576" s="290">
        <v>43015701</v>
      </c>
      <c r="J576" s="304" t="s">
        <v>94</v>
      </c>
      <c r="K576" s="352"/>
      <c r="L576" s="292" t="s">
        <v>95</v>
      </c>
      <c r="M576" s="292" t="s">
        <v>95</v>
      </c>
      <c r="N576" s="293"/>
      <c r="O576" s="292" t="s">
        <v>95</v>
      </c>
      <c r="P576" s="292" t="s">
        <v>95</v>
      </c>
      <c r="Q576" s="332"/>
      <c r="R576" s="295" t="s">
        <v>199</v>
      </c>
      <c r="S576" s="296">
        <v>42317</v>
      </c>
      <c r="T576" s="297">
        <f t="shared" si="320"/>
        <v>41</v>
      </c>
      <c r="U576" s="298">
        <f t="shared" si="321"/>
        <v>108.9534</v>
      </c>
      <c r="V576" s="298">
        <f t="shared" si="322"/>
        <v>3.3797999999999999</v>
      </c>
      <c r="W576" s="299">
        <f t="shared" si="323"/>
        <v>6759.6</v>
      </c>
      <c r="X576" s="300">
        <f t="shared" si="324"/>
        <v>32</v>
      </c>
      <c r="Y576" s="763">
        <v>5</v>
      </c>
      <c r="Z576" s="347">
        <v>1120</v>
      </c>
      <c r="AA576" s="1043">
        <v>5</v>
      </c>
      <c r="AB576" s="1043">
        <v>5</v>
      </c>
      <c r="AC576" s="304">
        <v>0</v>
      </c>
      <c r="AD576" s="1043">
        <v>5</v>
      </c>
      <c r="AE576" s="469">
        <v>5</v>
      </c>
      <c r="AF576" s="1036" t="s">
        <v>5993</v>
      </c>
      <c r="AG576" s="445"/>
      <c r="AH576" s="445"/>
      <c r="AI576" s="445"/>
      <c r="AJ576" s="1037">
        <v>5</v>
      </c>
      <c r="AK576" s="1036" t="s">
        <v>4707</v>
      </c>
      <c r="AL576" s="445">
        <v>1</v>
      </c>
      <c r="AM576" s="445">
        <v>1</v>
      </c>
      <c r="AN576" s="445"/>
      <c r="AO576" s="445" t="s">
        <v>4691</v>
      </c>
      <c r="AP576" s="445"/>
      <c r="AQ576" s="445" t="s">
        <v>4691</v>
      </c>
      <c r="AR576" s="445" t="s">
        <v>4691</v>
      </c>
      <c r="AS576" s="445" t="s">
        <v>4691</v>
      </c>
      <c r="AT576" s="445"/>
      <c r="AU576" s="445" t="s">
        <v>4691</v>
      </c>
      <c r="AV576" s="307">
        <f t="shared" si="325"/>
        <v>180</v>
      </c>
      <c r="AW576" s="309">
        <f t="shared" si="326"/>
        <v>126</v>
      </c>
      <c r="AX576" s="309">
        <f t="shared" si="327"/>
        <v>75</v>
      </c>
      <c r="AY576" s="309">
        <f t="shared" si="328"/>
        <v>45</v>
      </c>
      <c r="AZ576" s="1042" t="s">
        <v>8057</v>
      </c>
      <c r="BA576" s="1042"/>
      <c r="BB576" s="1042" t="s">
        <v>1699</v>
      </c>
      <c r="BC576" s="1042"/>
      <c r="BD576" s="1042"/>
      <c r="BE576" s="1042"/>
      <c r="BF576" s="1042"/>
      <c r="BG576" s="1042"/>
      <c r="BH576" s="1042"/>
      <c r="BI576" s="1044"/>
    </row>
    <row r="577" spans="1:61" ht="20.100000000000001" customHeight="1">
      <c r="A577" s="1026">
        <v>555</v>
      </c>
      <c r="B577" s="285" t="s">
        <v>3673</v>
      </c>
      <c r="C577" s="286" t="s">
        <v>22</v>
      </c>
      <c r="D577" s="288" t="s">
        <v>1797</v>
      </c>
      <c r="E577" s="287" t="s">
        <v>3011</v>
      </c>
      <c r="F577" s="764" t="s">
        <v>1798</v>
      </c>
      <c r="G577" s="289" t="s">
        <v>1846</v>
      </c>
      <c r="H577" s="340" t="s">
        <v>1837</v>
      </c>
      <c r="I577" s="290">
        <v>43015601</v>
      </c>
      <c r="J577" s="304" t="s">
        <v>94</v>
      </c>
      <c r="K577" s="340"/>
      <c r="L577" s="292" t="s">
        <v>95</v>
      </c>
      <c r="M577" s="292" t="s">
        <v>95</v>
      </c>
      <c r="N577" s="293"/>
      <c r="O577" s="292" t="s">
        <v>95</v>
      </c>
      <c r="P577" s="292" t="s">
        <v>95</v>
      </c>
      <c r="Q577" s="320"/>
      <c r="R577" s="295" t="s">
        <v>222</v>
      </c>
      <c r="S577" s="296">
        <v>42320</v>
      </c>
      <c r="T577" s="297">
        <f t="shared" si="320"/>
        <v>10</v>
      </c>
      <c r="U577" s="298">
        <f t="shared" si="321"/>
        <v>253.62010000000001</v>
      </c>
      <c r="V577" s="298">
        <f t="shared" si="322"/>
        <v>5.6231999999999998</v>
      </c>
      <c r="W577" s="299">
        <f t="shared" si="323"/>
        <v>7029</v>
      </c>
      <c r="X577" s="300">
        <f t="shared" si="324"/>
        <v>45</v>
      </c>
      <c r="Y577" s="763">
        <v>8</v>
      </c>
      <c r="Z577" s="347">
        <v>1292</v>
      </c>
      <c r="AA577" s="1043">
        <v>7</v>
      </c>
      <c r="AB577" s="1043">
        <v>7</v>
      </c>
      <c r="AC577" s="304">
        <v>0</v>
      </c>
      <c r="AD577" s="1043">
        <v>7</v>
      </c>
      <c r="AE577" s="469">
        <v>7</v>
      </c>
      <c r="AF577" s="1036" t="s">
        <v>6963</v>
      </c>
      <c r="AG577" s="445">
        <v>1</v>
      </c>
      <c r="AH577" s="445">
        <v>1</v>
      </c>
      <c r="AI577" s="445">
        <v>295</v>
      </c>
      <c r="AJ577" s="1037">
        <v>6</v>
      </c>
      <c r="AK577" s="1036" t="s">
        <v>4841</v>
      </c>
      <c r="AL577" s="445">
        <v>1</v>
      </c>
      <c r="AM577" s="445">
        <v>2</v>
      </c>
      <c r="AN577" s="445">
        <v>1</v>
      </c>
      <c r="AO577" s="445">
        <v>1</v>
      </c>
      <c r="AP577" s="445" t="s">
        <v>4691</v>
      </c>
      <c r="AQ577" s="445" t="s">
        <v>4691</v>
      </c>
      <c r="AR577" s="445" t="s">
        <v>4691</v>
      </c>
      <c r="AS577" s="445" t="s">
        <v>4691</v>
      </c>
      <c r="AT577" s="445" t="s">
        <v>4691</v>
      </c>
      <c r="AU577" s="445" t="s">
        <v>4691</v>
      </c>
      <c r="AV577" s="307">
        <f t="shared" si="325"/>
        <v>252</v>
      </c>
      <c r="AW577" s="309">
        <f t="shared" si="326"/>
        <v>176.39999999999998</v>
      </c>
      <c r="AX577" s="309">
        <f t="shared" si="327"/>
        <v>105</v>
      </c>
      <c r="AY577" s="309">
        <f t="shared" si="328"/>
        <v>63</v>
      </c>
      <c r="AZ577" s="1042" t="s">
        <v>8058</v>
      </c>
      <c r="BA577" s="1042" t="s">
        <v>1799</v>
      </c>
      <c r="BB577" s="1042" t="s">
        <v>1800</v>
      </c>
      <c r="BC577" s="1042"/>
      <c r="BD577" s="1042"/>
      <c r="BE577" s="1042"/>
      <c r="BF577" s="1042"/>
      <c r="BG577" s="1042"/>
      <c r="BH577" s="1042"/>
      <c r="BI577" s="1044"/>
    </row>
    <row r="578" spans="1:61" ht="20.100000000000001" customHeight="1">
      <c r="A578" s="1026">
        <v>556</v>
      </c>
      <c r="B578" s="285" t="s">
        <v>3674</v>
      </c>
      <c r="C578" s="286" t="s">
        <v>22</v>
      </c>
      <c r="D578" s="288" t="s">
        <v>1698</v>
      </c>
      <c r="E578" s="287" t="s">
        <v>1791</v>
      </c>
      <c r="F578" s="359" t="s">
        <v>2011</v>
      </c>
      <c r="G578" s="289" t="s">
        <v>2141</v>
      </c>
      <c r="H578" s="340" t="s">
        <v>2026</v>
      </c>
      <c r="I578" s="290">
        <v>43016801</v>
      </c>
      <c r="J578" s="304" t="s">
        <v>94</v>
      </c>
      <c r="K578" s="340"/>
      <c r="L578" s="292" t="s">
        <v>95</v>
      </c>
      <c r="M578" s="293"/>
      <c r="N578" s="292" t="s">
        <v>95</v>
      </c>
      <c r="O578" s="292" t="s">
        <v>95</v>
      </c>
      <c r="P578" s="292" t="s">
        <v>95</v>
      </c>
      <c r="Q578" s="765"/>
      <c r="R578" s="295" t="s">
        <v>222</v>
      </c>
      <c r="S578" s="296">
        <v>42436</v>
      </c>
      <c r="T578" s="297">
        <f t="shared" si="320"/>
        <v>11</v>
      </c>
      <c r="U578" s="298">
        <f t="shared" si="321"/>
        <v>246.86089999999999</v>
      </c>
      <c r="V578" s="298">
        <f t="shared" si="322"/>
        <v>6.5834999999999999</v>
      </c>
      <c r="W578" s="299">
        <f t="shared" si="323"/>
        <v>9405</v>
      </c>
      <c r="X578" s="300">
        <f t="shared" si="324"/>
        <v>38</v>
      </c>
      <c r="Y578" s="470">
        <v>7</v>
      </c>
      <c r="Z578" s="302">
        <v>1043</v>
      </c>
      <c r="AA578" s="1043">
        <v>7</v>
      </c>
      <c r="AB578" s="304">
        <v>0</v>
      </c>
      <c r="AC578" s="1043">
        <v>7</v>
      </c>
      <c r="AD578" s="1043">
        <v>7</v>
      </c>
      <c r="AE578" s="469">
        <v>7</v>
      </c>
      <c r="AF578" s="1036" t="s">
        <v>5989</v>
      </c>
      <c r="AG578" s="445" t="s">
        <v>4691</v>
      </c>
      <c r="AH578" s="445" t="s">
        <v>4691</v>
      </c>
      <c r="AI578" s="445" t="s">
        <v>4691</v>
      </c>
      <c r="AJ578" s="1037">
        <v>7</v>
      </c>
      <c r="AK578" s="1036" t="s">
        <v>4703</v>
      </c>
      <c r="AL578" s="445" t="s">
        <v>4691</v>
      </c>
      <c r="AM578" s="445" t="s">
        <v>4691</v>
      </c>
      <c r="AN578" s="445" t="s">
        <v>4691</v>
      </c>
      <c r="AO578" s="445" t="s">
        <v>4691</v>
      </c>
      <c r="AP578" s="445" t="s">
        <v>4691</v>
      </c>
      <c r="AQ578" s="445" t="s">
        <v>4691</v>
      </c>
      <c r="AR578" s="445" t="s">
        <v>4691</v>
      </c>
      <c r="AS578" s="445" t="s">
        <v>4691</v>
      </c>
      <c r="AT578" s="445">
        <v>2</v>
      </c>
      <c r="AU578" s="445" t="s">
        <v>4842</v>
      </c>
      <c r="AV578" s="307">
        <f t="shared" si="325"/>
        <v>252</v>
      </c>
      <c r="AW578" s="309">
        <f t="shared" si="326"/>
        <v>176.39999999999998</v>
      </c>
      <c r="AX578" s="309">
        <f t="shared" si="327"/>
        <v>105</v>
      </c>
      <c r="AY578" s="309">
        <f t="shared" si="328"/>
        <v>63</v>
      </c>
      <c r="AZ578" s="1042" t="s">
        <v>8059</v>
      </c>
      <c r="BA578" s="1042" t="s">
        <v>2012</v>
      </c>
      <c r="BB578" s="1042" t="s">
        <v>2013</v>
      </c>
      <c r="BC578" s="1042" t="s">
        <v>2014</v>
      </c>
      <c r="BD578" s="1042"/>
      <c r="BE578" s="1042" t="s">
        <v>2015</v>
      </c>
      <c r="BF578" s="1042"/>
      <c r="BG578" s="1042" t="s">
        <v>2016</v>
      </c>
      <c r="BH578" s="1042" t="s">
        <v>2017</v>
      </c>
      <c r="BI578" s="1044" t="s">
        <v>2018</v>
      </c>
    </row>
    <row r="579" spans="1:61" s="652" customFormat="1" ht="20.100000000000001" customHeight="1">
      <c r="A579" s="1026">
        <v>557</v>
      </c>
      <c r="B579" s="285" t="s">
        <v>4135</v>
      </c>
      <c r="C579" s="677" t="s">
        <v>4132</v>
      </c>
      <c r="D579" s="677" t="s">
        <v>4133</v>
      </c>
      <c r="E579" s="677" t="s">
        <v>3012</v>
      </c>
      <c r="F579" s="677" t="s">
        <v>4134</v>
      </c>
      <c r="G579" s="289" t="s">
        <v>1037</v>
      </c>
      <c r="H579" s="367" t="s">
        <v>4251</v>
      </c>
      <c r="I579" s="290">
        <v>43010401</v>
      </c>
      <c r="J579" s="304" t="s">
        <v>94</v>
      </c>
      <c r="K579" s="340"/>
      <c r="L579" s="292" t="s">
        <v>95</v>
      </c>
      <c r="M579" s="292" t="s">
        <v>95</v>
      </c>
      <c r="N579" s="293"/>
      <c r="O579" s="292" t="s">
        <v>95</v>
      </c>
      <c r="P579" s="292" t="s">
        <v>95</v>
      </c>
      <c r="Q579" s="320"/>
      <c r="R579" s="295" t="s">
        <v>294</v>
      </c>
      <c r="S579" s="296">
        <v>40773</v>
      </c>
      <c r="T579" s="297">
        <f t="shared" si="320"/>
        <v>19</v>
      </c>
      <c r="U579" s="298">
        <f t="shared" si="321"/>
        <v>186.87483899999998</v>
      </c>
      <c r="V579" s="298">
        <f t="shared" si="322"/>
        <v>5.2746000000000004</v>
      </c>
      <c r="W579" s="299">
        <f t="shared" si="323"/>
        <v>6593.2500000000009</v>
      </c>
      <c r="X579" s="300">
        <f t="shared" si="324"/>
        <v>35</v>
      </c>
      <c r="Y579" s="470">
        <v>8</v>
      </c>
      <c r="Z579" s="470">
        <v>1462</v>
      </c>
      <c r="AA579" s="1043">
        <v>8</v>
      </c>
      <c r="AB579" s="1043">
        <v>8</v>
      </c>
      <c r="AC579" s="304">
        <v>0</v>
      </c>
      <c r="AD579" s="1043">
        <v>8</v>
      </c>
      <c r="AE579" s="469">
        <v>8</v>
      </c>
      <c r="AF579" s="1036" t="s">
        <v>5971</v>
      </c>
      <c r="AG579" s="445" t="s">
        <v>4691</v>
      </c>
      <c r="AH579" s="445" t="s">
        <v>4691</v>
      </c>
      <c r="AI579" s="445" t="s">
        <v>4691</v>
      </c>
      <c r="AJ579" s="1037">
        <v>8</v>
      </c>
      <c r="AK579" s="1036" t="s">
        <v>4705</v>
      </c>
      <c r="AL579" s="445" t="s">
        <v>4691</v>
      </c>
      <c r="AM579" s="445" t="s">
        <v>4691</v>
      </c>
      <c r="AN579" s="445" t="s">
        <v>4691</v>
      </c>
      <c r="AO579" s="445" t="s">
        <v>4691</v>
      </c>
      <c r="AP579" s="445" t="s">
        <v>4691</v>
      </c>
      <c r="AQ579" s="445" t="s">
        <v>4691</v>
      </c>
      <c r="AR579" s="445" t="s">
        <v>4691</v>
      </c>
      <c r="AS579" s="445" t="s">
        <v>4691</v>
      </c>
      <c r="AT579" s="445" t="s">
        <v>4691</v>
      </c>
      <c r="AU579" s="445" t="s">
        <v>4691</v>
      </c>
      <c r="AV579" s="307">
        <f t="shared" si="325"/>
        <v>288</v>
      </c>
      <c r="AW579" s="309">
        <f t="shared" si="326"/>
        <v>201.59999999999997</v>
      </c>
      <c r="AX579" s="309">
        <f t="shared" si="327"/>
        <v>120</v>
      </c>
      <c r="AY579" s="309">
        <f t="shared" si="328"/>
        <v>72</v>
      </c>
      <c r="AZ579" s="1042" t="s">
        <v>8060</v>
      </c>
      <c r="BA579" s="1042"/>
      <c r="BB579" s="1042"/>
      <c r="BC579" s="1042"/>
      <c r="BD579" s="1042"/>
      <c r="BE579" s="1042"/>
      <c r="BF579" s="1042"/>
      <c r="BG579" s="1042"/>
      <c r="BH579" s="1042"/>
      <c r="BI579" s="1044"/>
    </row>
    <row r="580" spans="1:61" s="652" customFormat="1" ht="20.100000000000001" customHeight="1">
      <c r="A580" s="1026">
        <v>558</v>
      </c>
      <c r="B580" s="285" t="s">
        <v>4139</v>
      </c>
      <c r="C580" s="677" t="s">
        <v>4136</v>
      </c>
      <c r="D580" s="677" t="s">
        <v>4137</v>
      </c>
      <c r="E580" s="677" t="s">
        <v>611</v>
      </c>
      <c r="F580" s="677" t="s">
        <v>4138</v>
      </c>
      <c r="G580" s="289" t="s">
        <v>1136</v>
      </c>
      <c r="H580" s="367" t="s">
        <v>4252</v>
      </c>
      <c r="I580" s="290">
        <v>43014401</v>
      </c>
      <c r="J580" s="304" t="s">
        <v>94</v>
      </c>
      <c r="K580" s="340"/>
      <c r="L580" s="292" t="s">
        <v>95</v>
      </c>
      <c r="M580" s="293"/>
      <c r="N580" s="292" t="s">
        <v>95</v>
      </c>
      <c r="O580" s="292" t="s">
        <v>95</v>
      </c>
      <c r="P580" s="292" t="s">
        <v>95</v>
      </c>
      <c r="Q580" s="320"/>
      <c r="R580" s="295" t="s">
        <v>2237</v>
      </c>
      <c r="S580" s="296">
        <v>41665</v>
      </c>
      <c r="T580" s="297">
        <f t="shared" si="320"/>
        <v>54</v>
      </c>
      <c r="U580" s="298">
        <f t="shared" si="321"/>
        <v>85.367603000000003</v>
      </c>
      <c r="V580" s="298">
        <f t="shared" si="322"/>
        <v>2.4741</v>
      </c>
      <c r="W580" s="299">
        <f t="shared" si="323"/>
        <v>3534.4285714285716</v>
      </c>
      <c r="X580" s="300">
        <f t="shared" si="324"/>
        <v>34</v>
      </c>
      <c r="Y580" s="470">
        <v>7</v>
      </c>
      <c r="Z580" s="470">
        <v>1055</v>
      </c>
      <c r="AA580" s="1043">
        <v>7</v>
      </c>
      <c r="AB580" s="304">
        <v>0</v>
      </c>
      <c r="AC580" s="1043">
        <v>7</v>
      </c>
      <c r="AD580" s="1043">
        <v>7</v>
      </c>
      <c r="AE580" s="469">
        <v>7</v>
      </c>
      <c r="AF580" s="1036" t="s">
        <v>5989</v>
      </c>
      <c r="AG580" s="445" t="s">
        <v>4691</v>
      </c>
      <c r="AH580" s="445" t="s">
        <v>4691</v>
      </c>
      <c r="AI580" s="445" t="s">
        <v>4691</v>
      </c>
      <c r="AJ580" s="1037">
        <v>7</v>
      </c>
      <c r="AK580" s="1036" t="s">
        <v>4703</v>
      </c>
      <c r="AL580" s="445" t="s">
        <v>4691</v>
      </c>
      <c r="AM580" s="445" t="s">
        <v>4691</v>
      </c>
      <c r="AN580" s="445" t="s">
        <v>4691</v>
      </c>
      <c r="AO580" s="445" t="s">
        <v>4691</v>
      </c>
      <c r="AP580" s="445" t="s">
        <v>4691</v>
      </c>
      <c r="AQ580" s="445" t="s">
        <v>4691</v>
      </c>
      <c r="AR580" s="445" t="s">
        <v>4691</v>
      </c>
      <c r="AS580" s="445" t="s">
        <v>4691</v>
      </c>
      <c r="AT580" s="445" t="s">
        <v>4691</v>
      </c>
      <c r="AU580" s="445" t="s">
        <v>4691</v>
      </c>
      <c r="AV580" s="307">
        <f t="shared" si="325"/>
        <v>252</v>
      </c>
      <c r="AW580" s="309">
        <f t="shared" si="326"/>
        <v>176.39999999999998</v>
      </c>
      <c r="AX580" s="309">
        <f t="shared" si="327"/>
        <v>105</v>
      </c>
      <c r="AY580" s="309">
        <f t="shared" si="328"/>
        <v>63</v>
      </c>
      <c r="AZ580" s="1042" t="s">
        <v>8061</v>
      </c>
      <c r="BA580" s="1042"/>
      <c r="BB580" s="1042"/>
      <c r="BC580" s="1042"/>
      <c r="BD580" s="1042"/>
      <c r="BE580" s="1042"/>
      <c r="BF580" s="1042"/>
      <c r="BG580" s="1042"/>
      <c r="BH580" s="1042"/>
      <c r="BI580" s="1044"/>
    </row>
    <row r="581" spans="1:61" s="652" customFormat="1" ht="20.100000000000001" customHeight="1">
      <c r="A581" s="1026">
        <v>559</v>
      </c>
      <c r="B581" s="285" t="s">
        <v>4144</v>
      </c>
      <c r="C581" s="677" t="s">
        <v>4140</v>
      </c>
      <c r="D581" s="677" t="s">
        <v>4141</v>
      </c>
      <c r="E581" s="677" t="s">
        <v>4142</v>
      </c>
      <c r="F581" s="677" t="s">
        <v>4143</v>
      </c>
      <c r="G581" s="289" t="s">
        <v>1034</v>
      </c>
      <c r="H581" s="367" t="s">
        <v>4253</v>
      </c>
      <c r="I581" s="290">
        <v>43014501</v>
      </c>
      <c r="J581" s="304" t="s">
        <v>94</v>
      </c>
      <c r="K581" s="340"/>
      <c r="L581" s="292" t="s">
        <v>95</v>
      </c>
      <c r="M581" s="293"/>
      <c r="N581" s="292" t="s">
        <v>95</v>
      </c>
      <c r="O581" s="292" t="s">
        <v>95</v>
      </c>
      <c r="P581" s="292" t="s">
        <v>95</v>
      </c>
      <c r="Q581" s="320"/>
      <c r="R581" s="295" t="s">
        <v>2237</v>
      </c>
      <c r="S581" s="296">
        <v>41811</v>
      </c>
      <c r="T581" s="297">
        <f t="shared" si="320"/>
        <v>25</v>
      </c>
      <c r="U581" s="298">
        <f t="shared" si="321"/>
        <v>146.75632300000001</v>
      </c>
      <c r="V581" s="298">
        <f t="shared" si="322"/>
        <v>4.1151999999999997</v>
      </c>
      <c r="W581" s="299">
        <f t="shared" si="323"/>
        <v>3741.090909090909</v>
      </c>
      <c r="X581" s="300">
        <f t="shared" si="324"/>
        <v>36</v>
      </c>
      <c r="Y581" s="470">
        <v>11</v>
      </c>
      <c r="Z581" s="470">
        <v>1916</v>
      </c>
      <c r="AA581" s="1043">
        <v>11</v>
      </c>
      <c r="AB581" s="304">
        <v>0</v>
      </c>
      <c r="AC581" s="1043">
        <v>11</v>
      </c>
      <c r="AD581" s="1043">
        <v>11</v>
      </c>
      <c r="AE581" s="469">
        <v>11</v>
      </c>
      <c r="AF581" s="1036" t="s">
        <v>5988</v>
      </c>
      <c r="AG581" s="445" t="s">
        <v>4691</v>
      </c>
      <c r="AH581" s="445" t="s">
        <v>4691</v>
      </c>
      <c r="AI581" s="445" t="s">
        <v>4691</v>
      </c>
      <c r="AJ581" s="1037">
        <v>11</v>
      </c>
      <c r="AK581" s="1036" t="s">
        <v>4726</v>
      </c>
      <c r="AL581" s="445" t="s">
        <v>4691</v>
      </c>
      <c r="AM581" s="445" t="s">
        <v>4691</v>
      </c>
      <c r="AN581" s="445" t="s">
        <v>4691</v>
      </c>
      <c r="AO581" s="445" t="s">
        <v>4691</v>
      </c>
      <c r="AP581" s="445" t="s">
        <v>4691</v>
      </c>
      <c r="AQ581" s="445" t="s">
        <v>4691</v>
      </c>
      <c r="AR581" s="445" t="s">
        <v>4691</v>
      </c>
      <c r="AS581" s="445" t="s">
        <v>4691</v>
      </c>
      <c r="AT581" s="445" t="s">
        <v>4691</v>
      </c>
      <c r="AU581" s="445" t="s">
        <v>4691</v>
      </c>
      <c r="AV581" s="307">
        <f t="shared" si="325"/>
        <v>396</v>
      </c>
      <c r="AW581" s="309">
        <f t="shared" si="326"/>
        <v>277.2</v>
      </c>
      <c r="AX581" s="309">
        <f t="shared" si="327"/>
        <v>165</v>
      </c>
      <c r="AY581" s="309">
        <f t="shared" si="328"/>
        <v>99</v>
      </c>
      <c r="AZ581" s="1042" t="s">
        <v>8062</v>
      </c>
      <c r="BA581" s="1042"/>
      <c r="BB581" s="1042"/>
      <c r="BC581" s="1042"/>
      <c r="BD581" s="1042"/>
      <c r="BE581" s="1042"/>
      <c r="BF581" s="1042"/>
      <c r="BG581" s="1042"/>
      <c r="BH581" s="1042"/>
      <c r="BI581" s="1044"/>
    </row>
    <row r="582" spans="1:61" s="652" customFormat="1" ht="20.100000000000001" customHeight="1">
      <c r="A582" s="1026">
        <v>560</v>
      </c>
      <c r="B582" s="285" t="s">
        <v>4147</v>
      </c>
      <c r="C582" s="677" t="s">
        <v>4145</v>
      </c>
      <c r="D582" s="677" t="s">
        <v>4137</v>
      </c>
      <c r="E582" s="677" t="s">
        <v>3011</v>
      </c>
      <c r="F582" s="677" t="s">
        <v>4146</v>
      </c>
      <c r="G582" s="289" t="s">
        <v>2085</v>
      </c>
      <c r="H582" s="367" t="s">
        <v>4254</v>
      </c>
      <c r="I582" s="290">
        <v>43016701</v>
      </c>
      <c r="J582" s="304" t="s">
        <v>94</v>
      </c>
      <c r="K582" s="340"/>
      <c r="L582" s="292" t="s">
        <v>95</v>
      </c>
      <c r="M582" s="293"/>
      <c r="N582" s="292" t="s">
        <v>95</v>
      </c>
      <c r="O582" s="292" t="s">
        <v>95</v>
      </c>
      <c r="P582" s="292" t="s">
        <v>95</v>
      </c>
      <c r="Q582" s="320"/>
      <c r="R582" s="295" t="s">
        <v>199</v>
      </c>
      <c r="S582" s="296">
        <v>42402</v>
      </c>
      <c r="T582" s="297">
        <f t="shared" si="320"/>
        <v>38</v>
      </c>
      <c r="U582" s="298">
        <f t="shared" si="321"/>
        <v>118.549508</v>
      </c>
      <c r="V582" s="298">
        <f t="shared" si="322"/>
        <v>3.4186999999999999</v>
      </c>
      <c r="W582" s="299">
        <f t="shared" si="323"/>
        <v>4883.8571428571431</v>
      </c>
      <c r="X582" s="300">
        <f t="shared" si="324"/>
        <v>35</v>
      </c>
      <c r="Y582" s="470">
        <v>7</v>
      </c>
      <c r="Z582" s="470">
        <v>1007</v>
      </c>
      <c r="AA582" s="1043">
        <v>7</v>
      </c>
      <c r="AB582" s="304">
        <v>0</v>
      </c>
      <c r="AC582" s="1043">
        <v>7</v>
      </c>
      <c r="AD582" s="1043">
        <v>7</v>
      </c>
      <c r="AE582" s="469">
        <v>7</v>
      </c>
      <c r="AF582" s="1036" t="s">
        <v>7516</v>
      </c>
      <c r="AG582" s="445" t="s">
        <v>4691</v>
      </c>
      <c r="AH582" s="445" t="s">
        <v>4691</v>
      </c>
      <c r="AI582" s="445" t="s">
        <v>4691</v>
      </c>
      <c r="AJ582" s="1037">
        <v>7</v>
      </c>
      <c r="AK582" s="1036" t="s">
        <v>4703</v>
      </c>
      <c r="AL582" s="445" t="s">
        <v>4691</v>
      </c>
      <c r="AM582" s="445" t="s">
        <v>4691</v>
      </c>
      <c r="AN582" s="445" t="s">
        <v>4691</v>
      </c>
      <c r="AO582" s="445" t="s">
        <v>4691</v>
      </c>
      <c r="AP582" s="445" t="s">
        <v>4691</v>
      </c>
      <c r="AQ582" s="445" t="s">
        <v>4691</v>
      </c>
      <c r="AR582" s="445" t="s">
        <v>4691</v>
      </c>
      <c r="AS582" s="445" t="s">
        <v>4691</v>
      </c>
      <c r="AT582" s="445" t="s">
        <v>4691</v>
      </c>
      <c r="AU582" s="445" t="s">
        <v>4691</v>
      </c>
      <c r="AV582" s="307">
        <f t="shared" si="325"/>
        <v>252</v>
      </c>
      <c r="AW582" s="309">
        <f t="shared" si="326"/>
        <v>176.39999999999998</v>
      </c>
      <c r="AX582" s="309">
        <f t="shared" si="327"/>
        <v>105</v>
      </c>
      <c r="AY582" s="309">
        <f t="shared" si="328"/>
        <v>63</v>
      </c>
      <c r="AZ582" s="1042" t="s">
        <v>8063</v>
      </c>
      <c r="BA582" s="1042"/>
      <c r="BB582" s="1042"/>
      <c r="BC582" s="1042"/>
      <c r="BD582" s="1042"/>
      <c r="BE582" s="1042"/>
      <c r="BF582" s="1042"/>
      <c r="BG582" s="1042"/>
      <c r="BH582" s="1042"/>
      <c r="BI582" s="1044"/>
    </row>
    <row r="583" spans="1:61" s="652" customFormat="1" ht="20.100000000000001" customHeight="1">
      <c r="A583" s="1026">
        <v>561</v>
      </c>
      <c r="B583" s="285" t="s">
        <v>4148</v>
      </c>
      <c r="C583" s="677" t="s">
        <v>4136</v>
      </c>
      <c r="D583" s="677" t="s">
        <v>4137</v>
      </c>
      <c r="E583" s="677" t="s">
        <v>3011</v>
      </c>
      <c r="F583" s="677" t="s">
        <v>4146</v>
      </c>
      <c r="G583" s="289" t="s">
        <v>1183</v>
      </c>
      <c r="H583" s="367" t="s">
        <v>4255</v>
      </c>
      <c r="I583" s="290">
        <v>43013001</v>
      </c>
      <c r="J583" s="304" t="s">
        <v>94</v>
      </c>
      <c r="K583" s="340"/>
      <c r="L583" s="292" t="s">
        <v>95</v>
      </c>
      <c r="M583" s="292" t="s">
        <v>95</v>
      </c>
      <c r="N583" s="293"/>
      <c r="O583" s="292" t="s">
        <v>95</v>
      </c>
      <c r="P583" s="292" t="s">
        <v>95</v>
      </c>
      <c r="Q583" s="320"/>
      <c r="R583" s="295" t="s">
        <v>294</v>
      </c>
      <c r="S583" s="296">
        <v>41379</v>
      </c>
      <c r="T583" s="297">
        <f t="shared" si="320"/>
        <v>77</v>
      </c>
      <c r="U583" s="298">
        <f t="shared" si="321"/>
        <v>50.50864</v>
      </c>
      <c r="V583" s="298">
        <f t="shared" si="322"/>
        <v>1.5799000000000001</v>
      </c>
      <c r="W583" s="299">
        <f t="shared" si="323"/>
        <v>3949.75</v>
      </c>
      <c r="X583" s="300">
        <f t="shared" si="324"/>
        <v>32</v>
      </c>
      <c r="Y583" s="470">
        <v>4</v>
      </c>
      <c r="Z583" s="470">
        <v>561</v>
      </c>
      <c r="AA583" s="1043">
        <v>4</v>
      </c>
      <c r="AB583" s="1043">
        <v>4</v>
      </c>
      <c r="AC583" s="304">
        <v>0</v>
      </c>
      <c r="AD583" s="1043">
        <v>4</v>
      </c>
      <c r="AE583" s="469">
        <v>4</v>
      </c>
      <c r="AF583" s="1036" t="s">
        <v>5992</v>
      </c>
      <c r="AG583" s="445" t="s">
        <v>4691</v>
      </c>
      <c r="AH583" s="445" t="s">
        <v>4691</v>
      </c>
      <c r="AI583" s="445" t="s">
        <v>4691</v>
      </c>
      <c r="AJ583" s="1037">
        <v>4</v>
      </c>
      <c r="AK583" s="1036" t="s">
        <v>4706</v>
      </c>
      <c r="AL583" s="445" t="s">
        <v>4691</v>
      </c>
      <c r="AM583" s="445" t="s">
        <v>4691</v>
      </c>
      <c r="AN583" s="445" t="s">
        <v>4691</v>
      </c>
      <c r="AO583" s="445" t="s">
        <v>4691</v>
      </c>
      <c r="AP583" s="445" t="s">
        <v>4691</v>
      </c>
      <c r="AQ583" s="445" t="s">
        <v>4691</v>
      </c>
      <c r="AR583" s="445" t="s">
        <v>4691</v>
      </c>
      <c r="AS583" s="445" t="s">
        <v>4691</v>
      </c>
      <c r="AT583" s="445" t="s">
        <v>4691</v>
      </c>
      <c r="AU583" s="445" t="s">
        <v>4691</v>
      </c>
      <c r="AV583" s="307">
        <f t="shared" si="325"/>
        <v>144</v>
      </c>
      <c r="AW583" s="309">
        <f t="shared" si="326"/>
        <v>100.79999999999998</v>
      </c>
      <c r="AX583" s="309">
        <f t="shared" si="327"/>
        <v>60</v>
      </c>
      <c r="AY583" s="309">
        <f t="shared" si="328"/>
        <v>36</v>
      </c>
      <c r="AZ583" s="1042" t="s">
        <v>8064</v>
      </c>
      <c r="BA583" s="1042"/>
      <c r="BB583" s="1042"/>
      <c r="BC583" s="1042"/>
      <c r="BD583" s="1042"/>
      <c r="BE583" s="1042"/>
      <c r="BF583" s="1042"/>
      <c r="BG583" s="1042"/>
      <c r="BH583" s="1042"/>
      <c r="BI583" s="1044"/>
    </row>
    <row r="584" spans="1:61" s="652" customFormat="1" ht="20.100000000000001" customHeight="1">
      <c r="A584" s="1026">
        <v>562</v>
      </c>
      <c r="B584" s="285" t="s">
        <v>4149</v>
      </c>
      <c r="C584" s="339" t="s">
        <v>4145</v>
      </c>
      <c r="D584" s="339" t="s">
        <v>4137</v>
      </c>
      <c r="E584" s="677" t="s">
        <v>1791</v>
      </c>
      <c r="F584" s="329" t="s">
        <v>1292</v>
      </c>
      <c r="G584" s="289" t="s">
        <v>2793</v>
      </c>
      <c r="H584" s="367" t="s">
        <v>2793</v>
      </c>
      <c r="I584" s="290">
        <v>43018001</v>
      </c>
      <c r="J584" s="304" t="s">
        <v>94</v>
      </c>
      <c r="K584" s="340"/>
      <c r="L584" s="292" t="s">
        <v>95</v>
      </c>
      <c r="M584" s="293"/>
      <c r="N584" s="292" t="s">
        <v>95</v>
      </c>
      <c r="O584" s="292" t="s">
        <v>95</v>
      </c>
      <c r="P584" s="292" t="s">
        <v>95</v>
      </c>
      <c r="Q584" s="320"/>
      <c r="R584" s="295" t="s">
        <v>532</v>
      </c>
      <c r="S584" s="296">
        <v>42572</v>
      </c>
      <c r="T584" s="297">
        <f t="shared" si="320"/>
        <v>43</v>
      </c>
      <c r="U584" s="298">
        <f t="shared" si="321"/>
        <v>105.25360000000001</v>
      </c>
      <c r="V584" s="298">
        <f t="shared" si="322"/>
        <v>2.8525</v>
      </c>
      <c r="W584" s="299">
        <f t="shared" si="323"/>
        <v>4075</v>
      </c>
      <c r="X584" s="300">
        <f t="shared" si="324"/>
        <v>37</v>
      </c>
      <c r="Y584" s="470">
        <v>7</v>
      </c>
      <c r="Z584" s="470">
        <v>1184</v>
      </c>
      <c r="AA584" s="1043">
        <v>7</v>
      </c>
      <c r="AB584" s="304">
        <v>0</v>
      </c>
      <c r="AC584" s="1043">
        <v>7</v>
      </c>
      <c r="AD584" s="1043">
        <v>7</v>
      </c>
      <c r="AE584" s="469">
        <v>7</v>
      </c>
      <c r="AF584" s="1036" t="s">
        <v>5989</v>
      </c>
      <c r="AG584" s="445" t="s">
        <v>4691</v>
      </c>
      <c r="AH584" s="445" t="s">
        <v>4691</v>
      </c>
      <c r="AI584" s="445" t="s">
        <v>4691</v>
      </c>
      <c r="AJ584" s="1037">
        <v>7</v>
      </c>
      <c r="AK584" s="1036" t="s">
        <v>4703</v>
      </c>
      <c r="AL584" s="445" t="s">
        <v>4691</v>
      </c>
      <c r="AM584" s="445" t="s">
        <v>4691</v>
      </c>
      <c r="AN584" s="445" t="s">
        <v>4691</v>
      </c>
      <c r="AO584" s="445" t="s">
        <v>4691</v>
      </c>
      <c r="AP584" s="445" t="s">
        <v>4691</v>
      </c>
      <c r="AQ584" s="445" t="s">
        <v>4691</v>
      </c>
      <c r="AR584" s="445" t="s">
        <v>4691</v>
      </c>
      <c r="AS584" s="445" t="s">
        <v>4691</v>
      </c>
      <c r="AT584" s="445" t="s">
        <v>4691</v>
      </c>
      <c r="AU584" s="445" t="s">
        <v>4691</v>
      </c>
      <c r="AV584" s="307">
        <f t="shared" si="325"/>
        <v>252</v>
      </c>
      <c r="AW584" s="309">
        <f t="shared" si="326"/>
        <v>176.39999999999998</v>
      </c>
      <c r="AX584" s="309">
        <f t="shared" si="327"/>
        <v>105</v>
      </c>
      <c r="AY584" s="309">
        <f t="shared" si="328"/>
        <v>63</v>
      </c>
      <c r="AZ584" s="1042" t="s">
        <v>8065</v>
      </c>
      <c r="BA584" s="1042"/>
      <c r="BB584" s="1042"/>
      <c r="BC584" s="1042"/>
      <c r="BD584" s="1042"/>
      <c r="BE584" s="1042"/>
      <c r="BF584" s="1042"/>
      <c r="BG584" s="1042"/>
      <c r="BH584" s="1042"/>
      <c r="BI584" s="1044"/>
    </row>
    <row r="585" spans="1:61" s="652" customFormat="1" ht="20.100000000000001" customHeight="1">
      <c r="A585" s="1026">
        <v>563</v>
      </c>
      <c r="B585" s="285" t="s">
        <v>4150</v>
      </c>
      <c r="C585" s="339" t="s">
        <v>4136</v>
      </c>
      <c r="D585" s="339" t="s">
        <v>4137</v>
      </c>
      <c r="E585" s="677" t="s">
        <v>2316</v>
      </c>
      <c r="F585" s="329" t="s">
        <v>1292</v>
      </c>
      <c r="G585" s="289" t="s">
        <v>1146</v>
      </c>
      <c r="H585" s="367" t="s">
        <v>4256</v>
      </c>
      <c r="I585" s="290">
        <v>43010201</v>
      </c>
      <c r="J585" s="304" t="s">
        <v>94</v>
      </c>
      <c r="K585" s="340"/>
      <c r="L585" s="292" t="s">
        <v>95</v>
      </c>
      <c r="M585" s="292" t="s">
        <v>95</v>
      </c>
      <c r="N585" s="293"/>
      <c r="O585" s="292" t="s">
        <v>95</v>
      </c>
      <c r="P585" s="292" t="s">
        <v>95</v>
      </c>
      <c r="Q585" s="320"/>
      <c r="R585" s="295" t="s">
        <v>532</v>
      </c>
      <c r="S585" s="296">
        <v>40909</v>
      </c>
      <c r="T585" s="297">
        <f t="shared" si="320"/>
        <v>79</v>
      </c>
      <c r="U585" s="298">
        <f t="shared" si="321"/>
        <v>39.100700000000003</v>
      </c>
      <c r="V585" s="298">
        <f t="shared" si="322"/>
        <v>1.1471</v>
      </c>
      <c r="W585" s="299">
        <f t="shared" si="323"/>
        <v>1911.8333333333333</v>
      </c>
      <c r="X585" s="300">
        <f t="shared" si="324"/>
        <v>34</v>
      </c>
      <c r="Y585" s="470">
        <v>6</v>
      </c>
      <c r="Z585" s="470">
        <v>587</v>
      </c>
      <c r="AA585" s="1043">
        <v>6</v>
      </c>
      <c r="AB585" s="1043">
        <v>6</v>
      </c>
      <c r="AC585" s="304">
        <v>0</v>
      </c>
      <c r="AD585" s="1043">
        <v>6</v>
      </c>
      <c r="AE585" s="469">
        <v>6</v>
      </c>
      <c r="AF585" s="1036" t="s">
        <v>5994</v>
      </c>
      <c r="AG585" s="445" t="s">
        <v>4691</v>
      </c>
      <c r="AH585" s="445" t="s">
        <v>4691</v>
      </c>
      <c r="AI585" s="445" t="s">
        <v>4691</v>
      </c>
      <c r="AJ585" s="1037">
        <v>6</v>
      </c>
      <c r="AK585" s="1036" t="s">
        <v>4694</v>
      </c>
      <c r="AL585" s="445" t="s">
        <v>4691</v>
      </c>
      <c r="AM585" s="445" t="s">
        <v>4691</v>
      </c>
      <c r="AN585" s="445" t="s">
        <v>4691</v>
      </c>
      <c r="AO585" s="445" t="s">
        <v>4691</v>
      </c>
      <c r="AP585" s="445" t="s">
        <v>4691</v>
      </c>
      <c r="AQ585" s="445" t="s">
        <v>4691</v>
      </c>
      <c r="AR585" s="445" t="s">
        <v>4691</v>
      </c>
      <c r="AS585" s="445" t="s">
        <v>4691</v>
      </c>
      <c r="AT585" s="445" t="s">
        <v>4691</v>
      </c>
      <c r="AU585" s="445" t="s">
        <v>4691</v>
      </c>
      <c r="AV585" s="307">
        <f t="shared" si="325"/>
        <v>216</v>
      </c>
      <c r="AW585" s="309">
        <f t="shared" si="326"/>
        <v>151.19999999999999</v>
      </c>
      <c r="AX585" s="309">
        <f t="shared" si="327"/>
        <v>90</v>
      </c>
      <c r="AY585" s="309">
        <f t="shared" si="328"/>
        <v>53.999999999999993</v>
      </c>
      <c r="AZ585" s="1042" t="s">
        <v>8066</v>
      </c>
      <c r="BA585" s="1042"/>
      <c r="BB585" s="1042"/>
      <c r="BC585" s="1042"/>
      <c r="BD585" s="1042"/>
      <c r="BE585" s="1042"/>
      <c r="BF585" s="1042"/>
      <c r="BG585" s="1042"/>
      <c r="BH585" s="1042"/>
      <c r="BI585" s="1044"/>
    </row>
    <row r="586" spans="1:61" s="652" customFormat="1" ht="20.100000000000001" customHeight="1">
      <c r="A586" s="1026">
        <v>564</v>
      </c>
      <c r="B586" s="285" t="s">
        <v>4151</v>
      </c>
      <c r="C586" s="339" t="s">
        <v>4145</v>
      </c>
      <c r="D586" s="339" t="s">
        <v>4137</v>
      </c>
      <c r="E586" s="677" t="s">
        <v>2316</v>
      </c>
      <c r="F586" s="329" t="s">
        <v>1292</v>
      </c>
      <c r="G586" s="289" t="s">
        <v>5600</v>
      </c>
      <c r="H586" s="367" t="s">
        <v>2787</v>
      </c>
      <c r="I586" s="290">
        <v>43017901</v>
      </c>
      <c r="J586" s="304" t="s">
        <v>94</v>
      </c>
      <c r="K586" s="340"/>
      <c r="L586" s="292" t="s">
        <v>95</v>
      </c>
      <c r="M586" s="293"/>
      <c r="N586" s="292" t="s">
        <v>95</v>
      </c>
      <c r="O586" s="292" t="s">
        <v>95</v>
      </c>
      <c r="P586" s="292" t="s">
        <v>95</v>
      </c>
      <c r="Q586" s="320"/>
      <c r="R586" s="295" t="s">
        <v>115</v>
      </c>
      <c r="S586" s="296">
        <v>42557</v>
      </c>
      <c r="T586" s="297">
        <f t="shared" si="320"/>
        <v>2</v>
      </c>
      <c r="U586" s="298">
        <f t="shared" si="321"/>
        <v>387.11509999999998</v>
      </c>
      <c r="V586" s="298">
        <f t="shared" si="322"/>
        <v>10.0769</v>
      </c>
      <c r="W586" s="299">
        <f t="shared" si="323"/>
        <v>11196.555555555555</v>
      </c>
      <c r="X586" s="300">
        <f t="shared" si="324"/>
        <v>38</v>
      </c>
      <c r="Y586" s="470">
        <v>9</v>
      </c>
      <c r="Z586" s="470">
        <v>1023</v>
      </c>
      <c r="AA586" s="1043">
        <v>9</v>
      </c>
      <c r="AB586" s="304">
        <v>0</v>
      </c>
      <c r="AC586" s="1043">
        <v>9</v>
      </c>
      <c r="AD586" s="1043">
        <v>9</v>
      </c>
      <c r="AE586" s="469">
        <v>9</v>
      </c>
      <c r="AF586" s="1036" t="s">
        <v>5996</v>
      </c>
      <c r="AG586" s="445" t="s">
        <v>4691</v>
      </c>
      <c r="AH586" s="445" t="s">
        <v>4691</v>
      </c>
      <c r="AI586" s="445" t="s">
        <v>4691</v>
      </c>
      <c r="AJ586" s="1037">
        <v>9</v>
      </c>
      <c r="AK586" s="1036" t="s">
        <v>4710</v>
      </c>
      <c r="AL586" s="445" t="s">
        <v>4691</v>
      </c>
      <c r="AM586" s="445" t="s">
        <v>4691</v>
      </c>
      <c r="AN586" s="445" t="s">
        <v>4691</v>
      </c>
      <c r="AO586" s="445" t="s">
        <v>4691</v>
      </c>
      <c r="AP586" s="445" t="s">
        <v>4691</v>
      </c>
      <c r="AQ586" s="445" t="s">
        <v>4691</v>
      </c>
      <c r="AR586" s="445" t="s">
        <v>4691</v>
      </c>
      <c r="AS586" s="445" t="s">
        <v>4691</v>
      </c>
      <c r="AT586" s="445" t="s">
        <v>4691</v>
      </c>
      <c r="AU586" s="445" t="s">
        <v>4691</v>
      </c>
      <c r="AV586" s="307">
        <f t="shared" si="325"/>
        <v>324</v>
      </c>
      <c r="AW586" s="309">
        <f t="shared" si="326"/>
        <v>226.79999999999998</v>
      </c>
      <c r="AX586" s="309">
        <f t="shared" si="327"/>
        <v>135</v>
      </c>
      <c r="AY586" s="309">
        <f t="shared" si="328"/>
        <v>81</v>
      </c>
      <c r="AZ586" s="1042" t="s">
        <v>8067</v>
      </c>
      <c r="BA586" s="1042"/>
      <c r="BB586" s="1042"/>
      <c r="BC586" s="1042"/>
      <c r="BD586" s="1042"/>
      <c r="BE586" s="1042"/>
      <c r="BF586" s="1042"/>
      <c r="BG586" s="1042"/>
      <c r="BH586" s="1042"/>
      <c r="BI586" s="1044"/>
    </row>
    <row r="587" spans="1:61" s="356" customFormat="1" ht="21" customHeight="1">
      <c r="A587" s="1026">
        <v>565</v>
      </c>
      <c r="B587" s="605" t="s">
        <v>5419</v>
      </c>
      <c r="C587" s="766" t="s">
        <v>5410</v>
      </c>
      <c r="D587" s="766" t="s">
        <v>5411</v>
      </c>
      <c r="E587" s="767" t="s">
        <v>5420</v>
      </c>
      <c r="F587" s="768" t="s">
        <v>5412</v>
      </c>
      <c r="G587" s="769" t="s">
        <v>5413</v>
      </c>
      <c r="H587" s="770" t="s">
        <v>5449</v>
      </c>
      <c r="I587" s="611">
        <v>43018901</v>
      </c>
      <c r="J587" s="612" t="s">
        <v>94</v>
      </c>
      <c r="K587" s="771"/>
      <c r="L587" s="772" t="s">
        <v>95</v>
      </c>
      <c r="M587" s="292" t="s">
        <v>95</v>
      </c>
      <c r="N587" s="293"/>
      <c r="O587" s="772" t="s">
        <v>95</v>
      </c>
      <c r="P587" s="614" t="s">
        <v>95</v>
      </c>
      <c r="Q587" s="294"/>
      <c r="R587" s="295" t="s">
        <v>222</v>
      </c>
      <c r="S587" s="296">
        <v>42727</v>
      </c>
      <c r="T587" s="297">
        <f t="shared" si="320"/>
        <v>56</v>
      </c>
      <c r="U587" s="298">
        <f t="shared" si="321"/>
        <v>81.317599999999999</v>
      </c>
      <c r="V587" s="298">
        <f t="shared" si="322"/>
        <v>2.0427</v>
      </c>
      <c r="W587" s="299">
        <f t="shared" si="323"/>
        <v>2918.1428571428573</v>
      </c>
      <c r="X587" s="300">
        <f t="shared" si="324"/>
        <v>40</v>
      </c>
      <c r="Y587" s="773">
        <v>7</v>
      </c>
      <c r="Z587" s="773">
        <v>1300</v>
      </c>
      <c r="AA587" s="1043">
        <v>7</v>
      </c>
      <c r="AB587" s="1043">
        <v>7</v>
      </c>
      <c r="AC587" s="304">
        <v>0</v>
      </c>
      <c r="AD587" s="1043">
        <v>7</v>
      </c>
      <c r="AE587" s="469">
        <v>7</v>
      </c>
      <c r="AF587" s="1036" t="s">
        <v>6767</v>
      </c>
      <c r="AG587" s="445"/>
      <c r="AH587" s="445"/>
      <c r="AI587" s="445"/>
      <c r="AJ587" s="1037">
        <v>7</v>
      </c>
      <c r="AK587" s="1036" t="s">
        <v>4747</v>
      </c>
      <c r="AL587" s="445"/>
      <c r="AM587" s="445"/>
      <c r="AN587" s="445"/>
      <c r="AO587" s="445"/>
      <c r="AP587" s="445"/>
      <c r="AQ587" s="445"/>
      <c r="AR587" s="445"/>
      <c r="AS587" s="445"/>
      <c r="AT587" s="445"/>
      <c r="AU587" s="445"/>
      <c r="AV587" s="307">
        <f t="shared" si="325"/>
        <v>252</v>
      </c>
      <c r="AW587" s="309">
        <f t="shared" si="326"/>
        <v>176.39999999999998</v>
      </c>
      <c r="AX587" s="309">
        <f t="shared" si="327"/>
        <v>105</v>
      </c>
      <c r="AY587" s="309">
        <f t="shared" si="328"/>
        <v>63</v>
      </c>
      <c r="AZ587" s="1042" t="s">
        <v>8068</v>
      </c>
      <c r="BA587" s="1042"/>
      <c r="BB587" s="1042"/>
      <c r="BC587" s="1042"/>
      <c r="BD587" s="1042"/>
      <c r="BE587" s="1042"/>
      <c r="BF587" s="1042"/>
      <c r="BG587" s="1042"/>
      <c r="BH587" s="1042"/>
      <c r="BI587" s="1044"/>
    </row>
    <row r="588" spans="1:61" s="394" customFormat="1" ht="19.5" customHeight="1">
      <c r="A588" s="1026">
        <v>566</v>
      </c>
      <c r="B588" s="448" t="s">
        <v>5786</v>
      </c>
      <c r="C588" s="449" t="s">
        <v>22</v>
      </c>
      <c r="D588" s="449" t="s">
        <v>2288</v>
      </c>
      <c r="E588" s="450" t="s">
        <v>1791</v>
      </c>
      <c r="F588" s="551" t="s">
        <v>5787</v>
      </c>
      <c r="G588" s="451" t="s">
        <v>1085</v>
      </c>
      <c r="H588" s="452" t="s">
        <v>1085</v>
      </c>
      <c r="I588" s="453">
        <v>43013301</v>
      </c>
      <c r="J588" s="454" t="s">
        <v>94</v>
      </c>
      <c r="K588" s="455"/>
      <c r="L588" s="456" t="s">
        <v>565</v>
      </c>
      <c r="M588" s="456"/>
      <c r="N588" s="424" t="s">
        <v>95</v>
      </c>
      <c r="O588" s="456" t="s">
        <v>565</v>
      </c>
      <c r="P588" s="457" t="s">
        <v>565</v>
      </c>
      <c r="Q588" s="458"/>
      <c r="R588" s="295" t="s">
        <v>115</v>
      </c>
      <c r="S588" s="296">
        <v>41424</v>
      </c>
      <c r="T588" s="297">
        <f t="shared" si="320"/>
        <v>48</v>
      </c>
      <c r="U588" s="298">
        <f t="shared" si="321"/>
        <v>94.719899999999996</v>
      </c>
      <c r="V588" s="298">
        <f t="shared" si="322"/>
        <v>2.7801999999999998</v>
      </c>
      <c r="W588" s="299">
        <f t="shared" si="323"/>
        <v>3971.7142857142853</v>
      </c>
      <c r="X588" s="300">
        <f t="shared" si="324"/>
        <v>34</v>
      </c>
      <c r="Y588" s="459">
        <v>7</v>
      </c>
      <c r="Z588" s="460">
        <v>978</v>
      </c>
      <c r="AA588" s="1043">
        <v>7</v>
      </c>
      <c r="AB588" s="304">
        <v>0</v>
      </c>
      <c r="AC588" s="1043">
        <v>7</v>
      </c>
      <c r="AD588" s="1043">
        <v>7</v>
      </c>
      <c r="AE588" s="469">
        <v>7</v>
      </c>
      <c r="AF588" s="1036" t="s">
        <v>5989</v>
      </c>
      <c r="AG588" s="445"/>
      <c r="AH588" s="445"/>
      <c r="AI588" s="445"/>
      <c r="AJ588" s="1037"/>
      <c r="AK588" s="1036" t="s">
        <v>4703</v>
      </c>
      <c r="AL588" s="445"/>
      <c r="AM588" s="445"/>
      <c r="AN588" s="445"/>
      <c r="AO588" s="445"/>
      <c r="AP588" s="445"/>
      <c r="AQ588" s="445"/>
      <c r="AR588" s="445"/>
      <c r="AS588" s="445"/>
      <c r="AT588" s="445"/>
      <c r="AU588" s="445"/>
      <c r="AV588" s="307">
        <f t="shared" si="325"/>
        <v>252</v>
      </c>
      <c r="AW588" s="309">
        <f t="shared" si="326"/>
        <v>176.39999999999998</v>
      </c>
      <c r="AX588" s="309">
        <f t="shared" si="327"/>
        <v>105</v>
      </c>
      <c r="AY588" s="309">
        <f t="shared" si="328"/>
        <v>63</v>
      </c>
      <c r="AZ588" s="1042" t="s">
        <v>8069</v>
      </c>
      <c r="BA588" s="1042"/>
      <c r="BB588" s="1042"/>
      <c r="BC588" s="1042"/>
      <c r="BD588" s="1042"/>
      <c r="BE588" s="1042"/>
      <c r="BF588" s="1042"/>
      <c r="BG588" s="1042" t="s">
        <v>2860</v>
      </c>
      <c r="BH588" s="1042" t="s">
        <v>2861</v>
      </c>
      <c r="BI588" s="1044" t="s">
        <v>2862</v>
      </c>
    </row>
    <row r="589" spans="1:61" s="394" customFormat="1" ht="19.5" customHeight="1">
      <c r="A589" s="1026">
        <v>567</v>
      </c>
      <c r="B589" s="448" t="s">
        <v>5788</v>
      </c>
      <c r="C589" s="449" t="s">
        <v>22</v>
      </c>
      <c r="D589" s="449" t="s">
        <v>2288</v>
      </c>
      <c r="E589" s="450" t="s">
        <v>611</v>
      </c>
      <c r="F589" s="551" t="s">
        <v>5789</v>
      </c>
      <c r="G589" s="451" t="s">
        <v>4570</v>
      </c>
      <c r="H589" s="452" t="s">
        <v>5803</v>
      </c>
      <c r="I589" s="453">
        <v>43019101</v>
      </c>
      <c r="J589" s="454" t="s">
        <v>94</v>
      </c>
      <c r="K589" s="455"/>
      <c r="L589" s="456" t="s">
        <v>565</v>
      </c>
      <c r="M589" s="292" t="s">
        <v>95</v>
      </c>
      <c r="N589" s="456"/>
      <c r="O589" s="456" t="s">
        <v>565</v>
      </c>
      <c r="P589" s="457" t="s">
        <v>565</v>
      </c>
      <c r="Q589" s="458"/>
      <c r="R589" s="295" t="s">
        <v>294</v>
      </c>
      <c r="S589" s="296">
        <v>42735</v>
      </c>
      <c r="T589" s="297">
        <f t="shared" si="320"/>
        <v>40</v>
      </c>
      <c r="U589" s="298">
        <f t="shared" si="321"/>
        <v>115.47150000000001</v>
      </c>
      <c r="V589" s="298">
        <f t="shared" si="322"/>
        <v>3.5141</v>
      </c>
      <c r="W589" s="299">
        <f t="shared" si="323"/>
        <v>5020.1428571428569</v>
      </c>
      <c r="X589" s="300">
        <f t="shared" si="324"/>
        <v>33</v>
      </c>
      <c r="Y589" s="459">
        <v>7</v>
      </c>
      <c r="Z589" s="460">
        <v>818</v>
      </c>
      <c r="AA589" s="1043">
        <v>7</v>
      </c>
      <c r="AB589" s="1043">
        <v>7</v>
      </c>
      <c r="AC589" s="304">
        <v>0</v>
      </c>
      <c r="AD589" s="1043">
        <v>7</v>
      </c>
      <c r="AE589" s="469">
        <v>7</v>
      </c>
      <c r="AF589" s="1036" t="s">
        <v>5989</v>
      </c>
      <c r="AG589" s="445"/>
      <c r="AH589" s="445"/>
      <c r="AI589" s="445"/>
      <c r="AJ589" s="1037"/>
      <c r="AK589" s="1036" t="s">
        <v>4703</v>
      </c>
      <c r="AL589" s="445"/>
      <c r="AM589" s="445"/>
      <c r="AN589" s="445"/>
      <c r="AO589" s="445"/>
      <c r="AP589" s="445"/>
      <c r="AQ589" s="445"/>
      <c r="AR589" s="445"/>
      <c r="AS589" s="445"/>
      <c r="AT589" s="445"/>
      <c r="AU589" s="445"/>
      <c r="AV589" s="307">
        <f t="shared" si="325"/>
        <v>252</v>
      </c>
      <c r="AW589" s="309">
        <f t="shared" si="326"/>
        <v>176.39999999999998</v>
      </c>
      <c r="AX589" s="309">
        <f t="shared" si="327"/>
        <v>105</v>
      </c>
      <c r="AY589" s="309">
        <f t="shared" si="328"/>
        <v>63</v>
      </c>
      <c r="AZ589" s="1042" t="s">
        <v>8070</v>
      </c>
      <c r="BA589" s="1042"/>
      <c r="BB589" s="1042"/>
      <c r="BC589" s="1042"/>
      <c r="BD589" s="1042"/>
      <c r="BE589" s="1042"/>
      <c r="BF589" s="1042"/>
      <c r="BG589" s="1042"/>
      <c r="BH589" s="1042"/>
      <c r="BI589" s="1044"/>
    </row>
    <row r="590" spans="1:61" s="1009" customFormat="1" ht="19.5" customHeight="1">
      <c r="A590" s="1026">
        <v>568</v>
      </c>
      <c r="B590" s="435" t="s">
        <v>7293</v>
      </c>
      <c r="C590" s="631" t="s">
        <v>22</v>
      </c>
      <c r="D590" s="631" t="s">
        <v>2288</v>
      </c>
      <c r="E590" s="631" t="s">
        <v>7294</v>
      </c>
      <c r="F590" s="467" t="s">
        <v>7295</v>
      </c>
      <c r="G590" s="1001" t="s">
        <v>7296</v>
      </c>
      <c r="H590" s="1002" t="s">
        <v>7362</v>
      </c>
      <c r="I590" s="435">
        <v>43010311</v>
      </c>
      <c r="J590" s="1003" t="s">
        <v>1786</v>
      </c>
      <c r="K590" s="439"/>
      <c r="L590" s="1004" t="s">
        <v>565</v>
      </c>
      <c r="M590" s="1005"/>
      <c r="N590" s="1005"/>
      <c r="O590" s="1004" t="s">
        <v>7297</v>
      </c>
      <c r="P590" s="1004" t="s">
        <v>7298</v>
      </c>
      <c r="Q590" s="1006"/>
      <c r="R590" s="1007" t="s">
        <v>334</v>
      </c>
      <c r="S590" s="1008">
        <v>43153</v>
      </c>
      <c r="T590" s="297">
        <f t="shared" si="320"/>
        <v>31</v>
      </c>
      <c r="U590" s="298">
        <f t="shared" si="321"/>
        <v>131.69540000000001</v>
      </c>
      <c r="V590" s="298">
        <f t="shared" si="322"/>
        <v>3.8065000000000002</v>
      </c>
      <c r="W590" s="299">
        <f t="shared" si="323"/>
        <v>4229.4444444444443</v>
      </c>
      <c r="X590" s="300">
        <f t="shared" si="324"/>
        <v>35</v>
      </c>
      <c r="Y590" s="496">
        <v>9</v>
      </c>
      <c r="Z590" s="497">
        <v>1642</v>
      </c>
      <c r="AA590" s="1043">
        <v>9</v>
      </c>
      <c r="AB590" s="304">
        <v>0</v>
      </c>
      <c r="AC590" s="304">
        <v>0</v>
      </c>
      <c r="AD590" s="1043">
        <v>9</v>
      </c>
      <c r="AE590" s="469">
        <v>9</v>
      </c>
      <c r="AF590" s="1036" t="s">
        <v>7520</v>
      </c>
      <c r="AG590" s="445"/>
      <c r="AH590" s="445"/>
      <c r="AI590" s="445"/>
      <c r="AJ590" s="1037">
        <v>9</v>
      </c>
      <c r="AK590" s="1036" t="s">
        <v>7299</v>
      </c>
      <c r="AL590" s="445"/>
      <c r="AM590" s="445"/>
      <c r="AN590" s="445"/>
      <c r="AO590" s="445"/>
      <c r="AP590" s="445"/>
      <c r="AQ590" s="445"/>
      <c r="AR590" s="445"/>
      <c r="AS590" s="445"/>
      <c r="AT590" s="445"/>
      <c r="AU590" s="445"/>
      <c r="AV590" s="307">
        <f t="shared" si="325"/>
        <v>324</v>
      </c>
      <c r="AW590" s="309">
        <f t="shared" si="326"/>
        <v>226.79999999999998</v>
      </c>
      <c r="AX590" s="309">
        <f t="shared" si="327"/>
        <v>135</v>
      </c>
      <c r="AY590" s="309">
        <f t="shared" si="328"/>
        <v>81</v>
      </c>
      <c r="AZ590" s="1042" t="s">
        <v>8071</v>
      </c>
      <c r="BA590" s="1042" t="s">
        <v>7300</v>
      </c>
      <c r="BB590" s="1042" t="s">
        <v>7301</v>
      </c>
      <c r="BC590" s="1042"/>
      <c r="BD590" s="1042"/>
      <c r="BE590" s="1042"/>
      <c r="BF590" s="1042"/>
      <c r="BG590" s="1042"/>
      <c r="BH590" s="1042" t="s">
        <v>7302</v>
      </c>
      <c r="BI590" s="1044" t="s">
        <v>7303</v>
      </c>
    </row>
    <row r="591" spans="1:61" s="1009" customFormat="1" ht="19.5" customHeight="1">
      <c r="A591" s="1026">
        <v>569</v>
      </c>
      <c r="B591" s="435" t="s">
        <v>8920</v>
      </c>
      <c r="C591" s="631" t="s">
        <v>22</v>
      </c>
      <c r="D591" s="631" t="s">
        <v>2288</v>
      </c>
      <c r="E591" s="631" t="s">
        <v>1791</v>
      </c>
      <c r="F591" s="467"/>
      <c r="G591" s="1001" t="s">
        <v>8921</v>
      </c>
      <c r="H591" s="1002" t="s">
        <v>8921</v>
      </c>
      <c r="I591" s="435">
        <v>43012101</v>
      </c>
      <c r="J591" s="1003"/>
      <c r="K591" s="439" t="s">
        <v>335</v>
      </c>
      <c r="L591" s="1004"/>
      <c r="M591" s="1005"/>
      <c r="N591" s="1005"/>
      <c r="O591" s="1004"/>
      <c r="P591" s="1004" t="s">
        <v>565</v>
      </c>
      <c r="Q591" s="1006"/>
      <c r="R591" s="1007" t="s">
        <v>2237</v>
      </c>
      <c r="S591" s="1008" t="s">
        <v>8922</v>
      </c>
      <c r="T591" s="297">
        <f t="shared" ref="T591:T597" si="329">VLOOKUP(I591,单月票房,2,0)</f>
        <v>51</v>
      </c>
      <c r="U591" s="298">
        <f t="shared" ref="U591:U597" si="330">VLOOKUP(I591,单月票房,3,0)</f>
        <v>91.730800000000002</v>
      </c>
      <c r="V591" s="298">
        <f t="shared" ref="V591:V597" si="331">VLOOKUP(I591,单月票房,4,0)</f>
        <v>2.7105999999999999</v>
      </c>
      <c r="W591" s="299">
        <f t="shared" ref="W591:W597" si="332">(V591*10000)/Y591</f>
        <v>4517.666666666667</v>
      </c>
      <c r="X591" s="300">
        <f t="shared" ref="X591:X597" si="333">VLOOKUP(I591,单月票房,5,0)</f>
        <v>34</v>
      </c>
      <c r="Y591" s="496">
        <v>6</v>
      </c>
      <c r="Z591" s="497">
        <v>1356</v>
      </c>
      <c r="AA591" s="1003">
        <v>0</v>
      </c>
      <c r="AB591" s="1003">
        <v>0</v>
      </c>
      <c r="AC591" s="1003">
        <v>0</v>
      </c>
      <c r="AD591" s="1003">
        <v>0</v>
      </c>
      <c r="AE591" s="469">
        <v>6</v>
      </c>
      <c r="AF591" s="1036" t="s">
        <v>5994</v>
      </c>
      <c r="AG591" s="445"/>
      <c r="AH591" s="445"/>
      <c r="AI591" s="445"/>
      <c r="AJ591" s="1084"/>
      <c r="AK591" s="1036"/>
      <c r="AL591" s="445"/>
      <c r="AM591" s="445"/>
      <c r="AN591" s="445"/>
      <c r="AO591" s="445"/>
      <c r="AP591" s="445"/>
      <c r="AQ591" s="445"/>
      <c r="AR591" s="445"/>
      <c r="AS591" s="445"/>
      <c r="AT591" s="445"/>
      <c r="AU591" s="445"/>
      <c r="AV591" s="307">
        <f t="shared" ref="AV591:AV597" si="334">AD591*6*0.5*12</f>
        <v>0</v>
      </c>
      <c r="AW591" s="309">
        <f t="shared" ref="AW591:AW597" si="335">AD591*6*0.35*12</f>
        <v>0</v>
      </c>
      <c r="AX591" s="309">
        <f t="shared" ref="AX591:AX597" si="336">AD591*6*0.25*10</f>
        <v>0</v>
      </c>
      <c r="AY591" s="309">
        <f t="shared" ref="AY591:AY597" si="337">AD591*6*0.15*10</f>
        <v>0</v>
      </c>
      <c r="AZ591" s="1042" t="s">
        <v>8923</v>
      </c>
      <c r="BA591" s="1001"/>
      <c r="BB591" s="1001"/>
      <c r="BC591" s="1001"/>
      <c r="BD591" s="1001"/>
      <c r="BE591" s="1001"/>
      <c r="BF591" s="1001"/>
      <c r="BG591" s="1001"/>
      <c r="BH591" s="1001"/>
      <c r="BI591" s="1049"/>
    </row>
    <row r="592" spans="1:61" s="1009" customFormat="1" ht="19.5" customHeight="1">
      <c r="A592" s="1026">
        <v>570</v>
      </c>
      <c r="B592" s="435" t="s">
        <v>8924</v>
      </c>
      <c r="C592" s="631" t="s">
        <v>22</v>
      </c>
      <c r="D592" s="631" t="s">
        <v>2288</v>
      </c>
      <c r="E592" s="631" t="s">
        <v>2316</v>
      </c>
      <c r="F592" s="467"/>
      <c r="G592" s="1001" t="s">
        <v>8925</v>
      </c>
      <c r="H592" s="1002" t="s">
        <v>8925</v>
      </c>
      <c r="I592" s="435">
        <v>43013501</v>
      </c>
      <c r="J592" s="1003"/>
      <c r="K592" s="439" t="s">
        <v>335</v>
      </c>
      <c r="L592" s="1004"/>
      <c r="M592" s="1005"/>
      <c r="N592" s="1005"/>
      <c r="O592" s="1004"/>
      <c r="P592" s="1004" t="s">
        <v>565</v>
      </c>
      <c r="Q592" s="1006"/>
      <c r="R592" s="1007" t="s">
        <v>2237</v>
      </c>
      <c r="S592" s="1008" t="s">
        <v>8926</v>
      </c>
      <c r="T592" s="297">
        <f t="shared" si="329"/>
        <v>28</v>
      </c>
      <c r="U592" s="298">
        <f t="shared" si="330"/>
        <v>139.28928999999999</v>
      </c>
      <c r="V592" s="298">
        <f t="shared" si="331"/>
        <v>3.9333</v>
      </c>
      <c r="W592" s="299">
        <f t="shared" si="332"/>
        <v>5619</v>
      </c>
      <c r="X592" s="300">
        <f t="shared" si="333"/>
        <v>35</v>
      </c>
      <c r="Y592" s="496">
        <v>7</v>
      </c>
      <c r="Z592" s="497">
        <v>1230</v>
      </c>
      <c r="AA592" s="1003">
        <v>0</v>
      </c>
      <c r="AB592" s="1003">
        <v>0</v>
      </c>
      <c r="AC592" s="1003">
        <v>0</v>
      </c>
      <c r="AD592" s="1003">
        <v>0</v>
      </c>
      <c r="AE592" s="469">
        <v>7</v>
      </c>
      <c r="AF592" s="1036" t="s">
        <v>5964</v>
      </c>
      <c r="AG592" s="445"/>
      <c r="AH592" s="445"/>
      <c r="AI592" s="445"/>
      <c r="AJ592" s="1084"/>
      <c r="AK592" s="1036"/>
      <c r="AL592" s="445"/>
      <c r="AM592" s="445"/>
      <c r="AN592" s="445"/>
      <c r="AO592" s="445"/>
      <c r="AP592" s="445"/>
      <c r="AQ592" s="445"/>
      <c r="AR592" s="445"/>
      <c r="AS592" s="445"/>
      <c r="AT592" s="445"/>
      <c r="AU592" s="445"/>
      <c r="AV592" s="307">
        <f t="shared" si="334"/>
        <v>0</v>
      </c>
      <c r="AW592" s="309">
        <f t="shared" si="335"/>
        <v>0</v>
      </c>
      <c r="AX592" s="309">
        <f t="shared" si="336"/>
        <v>0</v>
      </c>
      <c r="AY592" s="309">
        <f t="shared" si="337"/>
        <v>0</v>
      </c>
      <c r="AZ592" s="1042" t="s">
        <v>8927</v>
      </c>
      <c r="BA592" s="1001"/>
      <c r="BB592" s="1001"/>
      <c r="BC592" s="1001"/>
      <c r="BD592" s="1001"/>
      <c r="BE592" s="1001"/>
      <c r="BF592" s="1001"/>
      <c r="BG592" s="1001"/>
      <c r="BH592" s="1001"/>
      <c r="BI592" s="1049"/>
    </row>
    <row r="593" spans="1:61" s="1009" customFormat="1" ht="19.5" customHeight="1">
      <c r="A593" s="1026">
        <v>571</v>
      </c>
      <c r="B593" s="435" t="s">
        <v>8928</v>
      </c>
      <c r="C593" s="631" t="s">
        <v>22</v>
      </c>
      <c r="D593" s="631" t="s">
        <v>2288</v>
      </c>
      <c r="E593" s="631" t="s">
        <v>8929</v>
      </c>
      <c r="F593" s="467"/>
      <c r="G593" s="1001" t="s">
        <v>8930</v>
      </c>
      <c r="H593" s="1002" t="s">
        <v>8930</v>
      </c>
      <c r="I593" s="435">
        <v>43011301</v>
      </c>
      <c r="J593" s="1003"/>
      <c r="K593" s="439" t="s">
        <v>335</v>
      </c>
      <c r="L593" s="1004"/>
      <c r="M593" s="1005"/>
      <c r="N593" s="1005"/>
      <c r="O593" s="1004"/>
      <c r="P593" s="1004" t="s">
        <v>565</v>
      </c>
      <c r="Q593" s="1006"/>
      <c r="R593" s="1007" t="s">
        <v>2237</v>
      </c>
      <c r="S593" s="1008" t="s">
        <v>8931</v>
      </c>
      <c r="T593" s="297">
        <f t="shared" si="329"/>
        <v>20</v>
      </c>
      <c r="U593" s="298">
        <f t="shared" si="330"/>
        <v>185.27945</v>
      </c>
      <c r="V593" s="298">
        <f t="shared" si="331"/>
        <v>4.5744999999999996</v>
      </c>
      <c r="W593" s="299">
        <f t="shared" si="332"/>
        <v>7624.1666666666652</v>
      </c>
      <c r="X593" s="300">
        <f t="shared" si="333"/>
        <v>40</v>
      </c>
      <c r="Y593" s="496">
        <v>6</v>
      </c>
      <c r="Z593" s="497">
        <v>1088</v>
      </c>
      <c r="AA593" s="1003">
        <v>0</v>
      </c>
      <c r="AB593" s="1003">
        <v>0</v>
      </c>
      <c r="AC593" s="1003">
        <v>0</v>
      </c>
      <c r="AD593" s="1003">
        <v>0</v>
      </c>
      <c r="AE593" s="469">
        <v>6</v>
      </c>
      <c r="AF593" s="1036" t="s">
        <v>5994</v>
      </c>
      <c r="AG593" s="445"/>
      <c r="AH593" s="445"/>
      <c r="AI593" s="445"/>
      <c r="AJ593" s="1084"/>
      <c r="AK593" s="1036"/>
      <c r="AL593" s="445"/>
      <c r="AM593" s="445"/>
      <c r="AN593" s="445"/>
      <c r="AO593" s="445"/>
      <c r="AP593" s="445"/>
      <c r="AQ593" s="445"/>
      <c r="AR593" s="445"/>
      <c r="AS593" s="445"/>
      <c r="AT593" s="445"/>
      <c r="AU593" s="445"/>
      <c r="AV593" s="307">
        <f t="shared" si="334"/>
        <v>0</v>
      </c>
      <c r="AW593" s="309">
        <f t="shared" si="335"/>
        <v>0</v>
      </c>
      <c r="AX593" s="309">
        <f t="shared" si="336"/>
        <v>0</v>
      </c>
      <c r="AY593" s="309">
        <f t="shared" si="337"/>
        <v>0</v>
      </c>
      <c r="AZ593" s="1042" t="s">
        <v>8932</v>
      </c>
      <c r="BA593" s="1001"/>
      <c r="BB593" s="1001"/>
      <c r="BC593" s="1001"/>
      <c r="BD593" s="1001"/>
      <c r="BE593" s="1001"/>
      <c r="BF593" s="1001"/>
      <c r="BG593" s="1001"/>
      <c r="BH593" s="1001"/>
      <c r="BI593" s="1049"/>
    </row>
    <row r="594" spans="1:61" s="1009" customFormat="1" ht="19.5" customHeight="1">
      <c r="A594" s="1026">
        <v>572</v>
      </c>
      <c r="B594" s="435" t="s">
        <v>8933</v>
      </c>
      <c r="C594" s="631" t="s">
        <v>22</v>
      </c>
      <c r="D594" s="631" t="s">
        <v>2288</v>
      </c>
      <c r="E594" s="631" t="s">
        <v>7294</v>
      </c>
      <c r="F594" s="467"/>
      <c r="G594" s="1001" t="s">
        <v>8934</v>
      </c>
      <c r="H594" s="1002" t="s">
        <v>8934</v>
      </c>
      <c r="I594" s="435">
        <v>43017701</v>
      </c>
      <c r="J594" s="1003"/>
      <c r="K594" s="439" t="s">
        <v>335</v>
      </c>
      <c r="L594" s="1004"/>
      <c r="M594" s="1005"/>
      <c r="N594" s="1005"/>
      <c r="O594" s="1004"/>
      <c r="P594" s="1004" t="s">
        <v>565</v>
      </c>
      <c r="Q594" s="1006"/>
      <c r="R594" s="1007" t="s">
        <v>2237</v>
      </c>
      <c r="S594" s="1008" t="s">
        <v>8935</v>
      </c>
      <c r="T594" s="297">
        <f t="shared" si="329"/>
        <v>70</v>
      </c>
      <c r="U594" s="298">
        <f t="shared" si="330"/>
        <v>58.598100000000002</v>
      </c>
      <c r="V594" s="298">
        <f t="shared" si="331"/>
        <v>1.8693</v>
      </c>
      <c r="W594" s="299">
        <f t="shared" si="332"/>
        <v>2336.625</v>
      </c>
      <c r="X594" s="300">
        <f t="shared" si="333"/>
        <v>31</v>
      </c>
      <c r="Y594" s="496">
        <v>8</v>
      </c>
      <c r="Z594" s="497">
        <v>922</v>
      </c>
      <c r="AA594" s="1003">
        <v>0</v>
      </c>
      <c r="AB594" s="1003">
        <v>0</v>
      </c>
      <c r="AC594" s="1003">
        <v>0</v>
      </c>
      <c r="AD594" s="1003">
        <v>0</v>
      </c>
      <c r="AE594" s="469">
        <v>8</v>
      </c>
      <c r="AF594" s="1036" t="s">
        <v>5971</v>
      </c>
      <c r="AG594" s="445"/>
      <c r="AH594" s="445"/>
      <c r="AI594" s="445"/>
      <c r="AJ594" s="1084"/>
      <c r="AK594" s="1036"/>
      <c r="AL594" s="445"/>
      <c r="AM594" s="445"/>
      <c r="AN594" s="445"/>
      <c r="AO594" s="445"/>
      <c r="AP594" s="445"/>
      <c r="AQ594" s="445"/>
      <c r="AR594" s="445"/>
      <c r="AS594" s="445"/>
      <c r="AT594" s="445"/>
      <c r="AU594" s="445"/>
      <c r="AV594" s="307">
        <f t="shared" si="334"/>
        <v>0</v>
      </c>
      <c r="AW594" s="309">
        <f t="shared" si="335"/>
        <v>0</v>
      </c>
      <c r="AX594" s="309">
        <f t="shared" si="336"/>
        <v>0</v>
      </c>
      <c r="AY594" s="309">
        <f t="shared" si="337"/>
        <v>0</v>
      </c>
      <c r="AZ594" s="1042" t="s">
        <v>8936</v>
      </c>
      <c r="BA594" s="1001"/>
      <c r="BB594" s="1001"/>
      <c r="BC594" s="1001"/>
      <c r="BD594" s="1001"/>
      <c r="BE594" s="1001"/>
      <c r="BF594" s="1001"/>
      <c r="BG594" s="1001"/>
      <c r="BH594" s="1001"/>
      <c r="BI594" s="1049"/>
    </row>
    <row r="595" spans="1:61" s="1009" customFormat="1" ht="19.5" customHeight="1">
      <c r="A595" s="1026">
        <v>573</v>
      </c>
      <c r="B595" s="435" t="s">
        <v>8937</v>
      </c>
      <c r="C595" s="631" t="s">
        <v>22</v>
      </c>
      <c r="D595" s="631" t="s">
        <v>2288</v>
      </c>
      <c r="E595" s="631" t="s">
        <v>7294</v>
      </c>
      <c r="F595" s="467"/>
      <c r="G595" s="1001" t="s">
        <v>8938</v>
      </c>
      <c r="H595" s="1002" t="s">
        <v>8938</v>
      </c>
      <c r="I595" s="435">
        <v>43080301</v>
      </c>
      <c r="J595" s="1003"/>
      <c r="K595" s="439" t="s">
        <v>335</v>
      </c>
      <c r="L595" s="1004"/>
      <c r="M595" s="1005"/>
      <c r="N595" s="1005"/>
      <c r="O595" s="1004"/>
      <c r="P595" s="1004" t="s">
        <v>565</v>
      </c>
      <c r="Q595" s="1006"/>
      <c r="R595" s="1007" t="s">
        <v>2237</v>
      </c>
      <c r="S595" s="1008" t="s">
        <v>8939</v>
      </c>
      <c r="T595" s="297">
        <f t="shared" si="329"/>
        <v>59</v>
      </c>
      <c r="U595" s="298">
        <f t="shared" si="330"/>
        <v>77.313400000000001</v>
      </c>
      <c r="V595" s="298">
        <f t="shared" si="331"/>
        <v>2.1051000000000002</v>
      </c>
      <c r="W595" s="299">
        <f t="shared" si="332"/>
        <v>2339.0000000000005</v>
      </c>
      <c r="X595" s="300">
        <f t="shared" si="333"/>
        <v>37</v>
      </c>
      <c r="Y595" s="496">
        <v>9</v>
      </c>
      <c r="Z595" s="497">
        <v>634</v>
      </c>
      <c r="AA595" s="1003">
        <v>0</v>
      </c>
      <c r="AB595" s="1003">
        <v>0</v>
      </c>
      <c r="AC595" s="1003">
        <v>0</v>
      </c>
      <c r="AD595" s="1003">
        <v>0</v>
      </c>
      <c r="AE595" s="469">
        <v>9</v>
      </c>
      <c r="AF595" s="1036" t="s">
        <v>5996</v>
      </c>
      <c r="AG595" s="445"/>
      <c r="AH595" s="445"/>
      <c r="AI595" s="445"/>
      <c r="AJ595" s="1084"/>
      <c r="AK595" s="1036"/>
      <c r="AL595" s="445"/>
      <c r="AM595" s="445"/>
      <c r="AN595" s="445"/>
      <c r="AO595" s="445"/>
      <c r="AP595" s="445"/>
      <c r="AQ595" s="445"/>
      <c r="AR595" s="445"/>
      <c r="AS595" s="445"/>
      <c r="AT595" s="445"/>
      <c r="AU595" s="445"/>
      <c r="AV595" s="307">
        <f t="shared" si="334"/>
        <v>0</v>
      </c>
      <c r="AW595" s="309">
        <f t="shared" si="335"/>
        <v>0</v>
      </c>
      <c r="AX595" s="309">
        <f t="shared" si="336"/>
        <v>0</v>
      </c>
      <c r="AY595" s="309">
        <f t="shared" si="337"/>
        <v>0</v>
      </c>
      <c r="AZ595" s="1042" t="s">
        <v>8940</v>
      </c>
      <c r="BA595" s="1001"/>
      <c r="BB595" s="1001"/>
      <c r="BC595" s="1001"/>
      <c r="BD595" s="1001"/>
      <c r="BE595" s="1001"/>
      <c r="BF595" s="1001"/>
      <c r="BG595" s="1001"/>
      <c r="BH595" s="1001"/>
      <c r="BI595" s="1049"/>
    </row>
    <row r="596" spans="1:61" s="1009" customFormat="1" ht="19.5" customHeight="1">
      <c r="A596" s="1026">
        <v>574</v>
      </c>
      <c r="B596" s="435" t="s">
        <v>8941</v>
      </c>
      <c r="C596" s="631" t="s">
        <v>22</v>
      </c>
      <c r="D596" s="631" t="s">
        <v>2288</v>
      </c>
      <c r="E596" s="631" t="s">
        <v>7294</v>
      </c>
      <c r="F596" s="467"/>
      <c r="G596" s="1001" t="s">
        <v>8942</v>
      </c>
      <c r="H596" s="1002" t="s">
        <v>8942</v>
      </c>
      <c r="I596" s="435">
        <v>43019401</v>
      </c>
      <c r="J596" s="1003"/>
      <c r="K596" s="439" t="s">
        <v>335</v>
      </c>
      <c r="L596" s="1004"/>
      <c r="M596" s="1005"/>
      <c r="N596" s="1005"/>
      <c r="O596" s="1004"/>
      <c r="P596" s="1004" t="s">
        <v>565</v>
      </c>
      <c r="Q596" s="1006"/>
      <c r="R596" s="1007" t="s">
        <v>2237</v>
      </c>
      <c r="S596" s="1008" t="s">
        <v>8943</v>
      </c>
      <c r="T596" s="297">
        <f t="shared" si="329"/>
        <v>66</v>
      </c>
      <c r="U596" s="298">
        <f t="shared" si="330"/>
        <v>60.819699999999997</v>
      </c>
      <c r="V596" s="298">
        <f t="shared" si="331"/>
        <v>1.9519</v>
      </c>
      <c r="W596" s="299">
        <f t="shared" si="332"/>
        <v>3903.8</v>
      </c>
      <c r="X596" s="300">
        <f t="shared" si="333"/>
        <v>31</v>
      </c>
      <c r="Y596" s="496">
        <v>5</v>
      </c>
      <c r="Z596" s="497">
        <v>552</v>
      </c>
      <c r="AA596" s="1003">
        <v>0</v>
      </c>
      <c r="AB596" s="1003">
        <v>0</v>
      </c>
      <c r="AC596" s="1003">
        <v>0</v>
      </c>
      <c r="AD596" s="1003">
        <v>0</v>
      </c>
      <c r="AE596" s="469">
        <v>5</v>
      </c>
      <c r="AF596" s="1036" t="s">
        <v>5993</v>
      </c>
      <c r="AG596" s="445"/>
      <c r="AH596" s="445"/>
      <c r="AI596" s="445"/>
      <c r="AJ596" s="1084"/>
      <c r="AK596" s="1036"/>
      <c r="AL596" s="445"/>
      <c r="AM596" s="445"/>
      <c r="AN596" s="445"/>
      <c r="AO596" s="445"/>
      <c r="AP596" s="445"/>
      <c r="AQ596" s="445"/>
      <c r="AR596" s="445"/>
      <c r="AS596" s="445"/>
      <c r="AT596" s="445"/>
      <c r="AU596" s="445"/>
      <c r="AV596" s="307">
        <f t="shared" si="334"/>
        <v>0</v>
      </c>
      <c r="AW596" s="309">
        <f t="shared" si="335"/>
        <v>0</v>
      </c>
      <c r="AX596" s="309">
        <f t="shared" si="336"/>
        <v>0</v>
      </c>
      <c r="AY596" s="309">
        <f t="shared" si="337"/>
        <v>0</v>
      </c>
      <c r="AZ596" s="1042" t="s">
        <v>8944</v>
      </c>
      <c r="BA596" s="1001"/>
      <c r="BB596" s="1001"/>
      <c r="BC596" s="1001"/>
      <c r="BD596" s="1001"/>
      <c r="BE596" s="1001"/>
      <c r="BF596" s="1001"/>
      <c r="BG596" s="1001"/>
      <c r="BH596" s="1001"/>
      <c r="BI596" s="1049"/>
    </row>
    <row r="597" spans="1:61" s="1009" customFormat="1" ht="19.5" customHeight="1">
      <c r="A597" s="1026">
        <v>575</v>
      </c>
      <c r="B597" s="435" t="s">
        <v>8945</v>
      </c>
      <c r="C597" s="631" t="s">
        <v>22</v>
      </c>
      <c r="D597" s="631" t="s">
        <v>8946</v>
      </c>
      <c r="E597" s="631" t="s">
        <v>2316</v>
      </c>
      <c r="F597" s="467"/>
      <c r="G597" s="1001" t="s">
        <v>8947</v>
      </c>
      <c r="H597" s="1002" t="s">
        <v>9189</v>
      </c>
      <c r="I597" s="435">
        <v>43010911</v>
      </c>
      <c r="J597" s="1003"/>
      <c r="K597" s="439" t="s">
        <v>335</v>
      </c>
      <c r="L597" s="1004"/>
      <c r="M597" s="1005"/>
      <c r="N597" s="1005"/>
      <c r="O597" s="1004"/>
      <c r="P597" s="1004" t="s">
        <v>565</v>
      </c>
      <c r="Q597" s="1006"/>
      <c r="R597" s="1007" t="s">
        <v>532</v>
      </c>
      <c r="S597" s="1008" t="s">
        <v>8948</v>
      </c>
      <c r="T597" s="297">
        <f t="shared" si="329"/>
        <v>75</v>
      </c>
      <c r="U597" s="298">
        <f t="shared" si="330"/>
        <v>53.863199999999999</v>
      </c>
      <c r="V597" s="298">
        <f t="shared" si="331"/>
        <v>1.6528</v>
      </c>
      <c r="W597" s="299">
        <f t="shared" si="332"/>
        <v>1271.3846153846155</v>
      </c>
      <c r="X597" s="300">
        <f t="shared" si="333"/>
        <v>33</v>
      </c>
      <c r="Y597" s="496">
        <v>13</v>
      </c>
      <c r="Z597" s="497">
        <v>1153</v>
      </c>
      <c r="AA597" s="1003">
        <v>0</v>
      </c>
      <c r="AB597" s="1003">
        <v>0</v>
      </c>
      <c r="AC597" s="1003">
        <v>0</v>
      </c>
      <c r="AD597" s="1003">
        <v>0</v>
      </c>
      <c r="AE597" s="469">
        <v>13</v>
      </c>
      <c r="AF597" s="1036" t="s">
        <v>7679</v>
      </c>
      <c r="AG597" s="445"/>
      <c r="AH597" s="445"/>
      <c r="AI597" s="445"/>
      <c r="AJ597" s="1084"/>
      <c r="AK597" s="1036"/>
      <c r="AL597" s="445"/>
      <c r="AM597" s="445"/>
      <c r="AN597" s="445"/>
      <c r="AO597" s="445"/>
      <c r="AP597" s="445"/>
      <c r="AQ597" s="445"/>
      <c r="AR597" s="445"/>
      <c r="AS597" s="445"/>
      <c r="AT597" s="445"/>
      <c r="AU597" s="445"/>
      <c r="AV597" s="307">
        <f t="shared" si="334"/>
        <v>0</v>
      </c>
      <c r="AW597" s="309">
        <f t="shared" si="335"/>
        <v>0</v>
      </c>
      <c r="AX597" s="309">
        <f t="shared" si="336"/>
        <v>0</v>
      </c>
      <c r="AY597" s="309">
        <f t="shared" si="337"/>
        <v>0</v>
      </c>
      <c r="AZ597" s="1042" t="s">
        <v>8949</v>
      </c>
      <c r="BA597" s="1001"/>
      <c r="BB597" s="1001"/>
      <c r="BC597" s="1001"/>
      <c r="BD597" s="1001"/>
      <c r="BE597" s="1001"/>
      <c r="BF597" s="1001"/>
      <c r="BG597" s="1001"/>
      <c r="BH597" s="1001"/>
      <c r="BI597" s="1049"/>
    </row>
    <row r="598" spans="1:61" ht="20.100000000000001" customHeight="1">
      <c r="A598" s="1030" t="s">
        <v>185</v>
      </c>
      <c r="B598" s="778"/>
      <c r="C598" s="501" t="s">
        <v>22</v>
      </c>
      <c r="D598" s="590" t="s">
        <v>1698</v>
      </c>
      <c r="E598" s="502"/>
      <c r="F598" s="502"/>
      <c r="G598" s="503">
        <f>COUNTA(G575:G597)</f>
        <v>23</v>
      </c>
      <c r="H598" s="503">
        <f>COUNTA(H575:H597)</f>
        <v>23</v>
      </c>
      <c r="I598" s="499"/>
      <c r="J598" s="499"/>
      <c r="K598" s="503"/>
      <c r="L598" s="504">
        <f>COUNTA(L575:L597)</f>
        <v>16</v>
      </c>
      <c r="M598" s="504">
        <f>COUNTA(M575:M597)</f>
        <v>8</v>
      </c>
      <c r="N598" s="504">
        <f>COUNTA(N575:N597)</f>
        <v>7</v>
      </c>
      <c r="O598" s="504">
        <f>COUNTA(O575:O597)</f>
        <v>16</v>
      </c>
      <c r="P598" s="504">
        <f>COUNTA(P575:P597)</f>
        <v>23</v>
      </c>
      <c r="Q598" s="505"/>
      <c r="R598" s="505"/>
      <c r="S598" s="506"/>
      <c r="T598" s="507"/>
      <c r="U598" s="508">
        <f>SUM(U575:U597)</f>
        <v>2951.5984230000004</v>
      </c>
      <c r="V598" s="508">
        <f>SUM(V575:V597)</f>
        <v>81.289500000000018</v>
      </c>
      <c r="W598" s="509">
        <f>V598*10000/Y598</f>
        <v>4698.8150289017358</v>
      </c>
      <c r="X598" s="510">
        <f>U598/V598</f>
        <v>36.30971309947779</v>
      </c>
      <c r="Y598" s="511">
        <f t="shared" ref="Y598:AE598" si="338">SUM(Y575:Y597)</f>
        <v>173</v>
      </c>
      <c r="Z598" s="511">
        <f t="shared" si="338"/>
        <v>24742</v>
      </c>
      <c r="AA598" s="500">
        <f t="shared" si="338"/>
        <v>118</v>
      </c>
      <c r="AB598" s="500">
        <f t="shared" si="338"/>
        <v>54</v>
      </c>
      <c r="AC598" s="500">
        <f t="shared" si="338"/>
        <v>55</v>
      </c>
      <c r="AD598" s="500">
        <f t="shared" si="338"/>
        <v>118</v>
      </c>
      <c r="AE598" s="500">
        <f t="shared" si="338"/>
        <v>172</v>
      </c>
      <c r="AF598" s="512"/>
      <c r="AG598" s="512">
        <f>SUM(AG575:AG597)</f>
        <v>1</v>
      </c>
      <c r="AH598" s="512"/>
      <c r="AI598" s="512">
        <f>SUM(AI575:AI597)</f>
        <v>295</v>
      </c>
      <c r="AJ598" s="512">
        <f>SUM(AJ575:AJ597)</f>
        <v>98</v>
      </c>
      <c r="AK598" s="513"/>
      <c r="AL598" s="512">
        <f>SUM(AL575:AL597)</f>
        <v>2</v>
      </c>
      <c r="AM598" s="512"/>
      <c r="AN598" s="512">
        <f>SUM(AN575:AN597)</f>
        <v>1</v>
      </c>
      <c r="AO598" s="512"/>
      <c r="AP598" s="512">
        <f>SUM(AP575:AP597)</f>
        <v>0</v>
      </c>
      <c r="AQ598" s="512"/>
      <c r="AR598" s="512">
        <f>SUM(AR575:AR597)</f>
        <v>0</v>
      </c>
      <c r="AS598" s="512"/>
      <c r="AT598" s="512">
        <f>SUM(AT575:AT597)</f>
        <v>2</v>
      </c>
      <c r="AU598" s="512"/>
      <c r="AV598" s="512">
        <f>SUM(AV575:AV597)</f>
        <v>4248</v>
      </c>
      <c r="AW598" s="512">
        <f>SUM(AW575:AW597)</f>
        <v>2973.6</v>
      </c>
      <c r="AX598" s="512">
        <f>SUM(AX575:AX597)</f>
        <v>1770</v>
      </c>
      <c r="AY598" s="512">
        <f>SUM(AY575:AY597)</f>
        <v>1062</v>
      </c>
      <c r="AZ598" s="816"/>
      <c r="BA598" s="817"/>
      <c r="BB598" s="817"/>
      <c r="BC598" s="818"/>
      <c r="BD598" s="818"/>
      <c r="BE598" s="818"/>
      <c r="BF598" s="819"/>
      <c r="BG598" s="819"/>
      <c r="BH598" s="819"/>
      <c r="BI598" s="820"/>
    </row>
    <row r="599" spans="1:61" ht="20.100000000000001" customHeight="1">
      <c r="A599" s="1026">
        <v>576</v>
      </c>
      <c r="B599" s="776" t="s">
        <v>3606</v>
      </c>
      <c r="C599" s="359" t="s">
        <v>2507</v>
      </c>
      <c r="D599" s="339" t="s">
        <v>1636</v>
      </c>
      <c r="E599" s="287" t="s">
        <v>566</v>
      </c>
      <c r="F599" s="359" t="s">
        <v>1862</v>
      </c>
      <c r="G599" s="289" t="s">
        <v>1078</v>
      </c>
      <c r="H599" s="340" t="s">
        <v>1868</v>
      </c>
      <c r="I599" s="290">
        <v>34011001</v>
      </c>
      <c r="J599" s="304" t="s">
        <v>94</v>
      </c>
      <c r="K599" s="592"/>
      <c r="L599" s="292" t="s">
        <v>95</v>
      </c>
      <c r="M599" s="292" t="s">
        <v>95</v>
      </c>
      <c r="N599" s="293"/>
      <c r="O599" s="292" t="s">
        <v>95</v>
      </c>
      <c r="P599" s="292" t="s">
        <v>95</v>
      </c>
      <c r="Q599" s="327"/>
      <c r="R599" s="295" t="s">
        <v>345</v>
      </c>
      <c r="S599" s="296">
        <v>40170</v>
      </c>
      <c r="T599" s="297">
        <f>VLOOKUP(I599,单月票房,2,0)</f>
        <v>42</v>
      </c>
      <c r="U599" s="298">
        <f>VLOOKUP(I599,单月票房,3,0)</f>
        <v>107.7187</v>
      </c>
      <c r="V599" s="298">
        <f>VLOOKUP(I599,单月票房,4,0)</f>
        <v>3.3311000000000002</v>
      </c>
      <c r="W599" s="299">
        <f>(V599*10000)/Y599</f>
        <v>4163.875</v>
      </c>
      <c r="X599" s="300">
        <f>VLOOKUP(I599,单月票房,5,0)</f>
        <v>32</v>
      </c>
      <c r="Y599" s="301">
        <v>8</v>
      </c>
      <c r="Z599" s="302">
        <v>2200</v>
      </c>
      <c r="AA599" s="1043">
        <v>7</v>
      </c>
      <c r="AB599" s="1043">
        <v>7</v>
      </c>
      <c r="AC599" s="304">
        <v>0</v>
      </c>
      <c r="AD599" s="1043">
        <v>7</v>
      </c>
      <c r="AE599" s="469">
        <v>7</v>
      </c>
      <c r="AF599" s="1036" t="s">
        <v>8072</v>
      </c>
      <c r="AG599" s="445" t="s">
        <v>4691</v>
      </c>
      <c r="AH599" s="445" t="s">
        <v>4691</v>
      </c>
      <c r="AI599" s="445" t="s">
        <v>4691</v>
      </c>
      <c r="AJ599" s="1037">
        <v>6</v>
      </c>
      <c r="AK599" s="1036" t="s">
        <v>4829</v>
      </c>
      <c r="AL599" s="445" t="s">
        <v>4691</v>
      </c>
      <c r="AM599" s="445" t="s">
        <v>4691</v>
      </c>
      <c r="AN599" s="445" t="s">
        <v>4691</v>
      </c>
      <c r="AO599" s="445" t="s">
        <v>4691</v>
      </c>
      <c r="AP599" s="445" t="s">
        <v>4691</v>
      </c>
      <c r="AQ599" s="445" t="s">
        <v>4691</v>
      </c>
      <c r="AR599" s="445" t="s">
        <v>4691</v>
      </c>
      <c r="AS599" s="445" t="s">
        <v>4691</v>
      </c>
      <c r="AT599" s="445" t="s">
        <v>4691</v>
      </c>
      <c r="AU599" s="445" t="s">
        <v>4691</v>
      </c>
      <c r="AV599" s="307">
        <f t="shared" ref="AV599:AV615" si="339">AD599*6*0.5*12</f>
        <v>252</v>
      </c>
      <c r="AW599" s="309">
        <f t="shared" ref="AW599:AW615" si="340">AD599*6*0.35*12</f>
        <v>176.39999999999998</v>
      </c>
      <c r="AX599" s="309">
        <f t="shared" ref="AX599:AX615" si="341">AD599*6*0.25*10</f>
        <v>105</v>
      </c>
      <c r="AY599" s="309">
        <f t="shared" ref="AY599:AY615" si="342">AD599*6*0.15*10</f>
        <v>63</v>
      </c>
      <c r="AZ599" s="1042" t="s">
        <v>8073</v>
      </c>
      <c r="BA599" s="1042" t="s">
        <v>708</v>
      </c>
      <c r="BB599" s="1042" t="s">
        <v>709</v>
      </c>
      <c r="BC599" s="1042" t="s">
        <v>710</v>
      </c>
      <c r="BD599" s="1042" t="s">
        <v>110</v>
      </c>
      <c r="BE599" s="1042" t="s">
        <v>711</v>
      </c>
      <c r="BF599" s="1042"/>
      <c r="BG599" s="1042"/>
      <c r="BH599" s="1042" t="s">
        <v>712</v>
      </c>
      <c r="BI599" s="1044"/>
    </row>
    <row r="600" spans="1:61" s="314" customFormat="1" ht="19.899999999999999" customHeight="1">
      <c r="A600" s="1026">
        <v>577</v>
      </c>
      <c r="B600" s="416" t="s">
        <v>6311</v>
      </c>
      <c r="C600" s="417" t="s">
        <v>17</v>
      </c>
      <c r="D600" s="418" t="s">
        <v>5295</v>
      </c>
      <c r="E600" s="418" t="s">
        <v>6171</v>
      </c>
      <c r="F600" s="329" t="s">
        <v>1292</v>
      </c>
      <c r="G600" s="420" t="s">
        <v>6172</v>
      </c>
      <c r="H600" s="420" t="s">
        <v>9182</v>
      </c>
      <c r="I600" s="422">
        <v>34018201</v>
      </c>
      <c r="J600" s="423" t="s">
        <v>6173</v>
      </c>
      <c r="K600" s="420"/>
      <c r="L600" s="424" t="s">
        <v>6174</v>
      </c>
      <c r="M600" s="424"/>
      <c r="N600" s="424"/>
      <c r="O600" s="424" t="s">
        <v>565</v>
      </c>
      <c r="P600" s="424" t="s">
        <v>6078</v>
      </c>
      <c r="Q600" s="425"/>
      <c r="R600" s="295" t="s">
        <v>147</v>
      </c>
      <c r="S600" s="296">
        <v>42969</v>
      </c>
      <c r="T600" s="297">
        <f>VLOOKUP(I600,单月票房,2,0)</f>
        <v>38</v>
      </c>
      <c r="U600" s="298">
        <f>VLOOKUP(I600,单月票房,3,0)</f>
        <v>116.1464</v>
      </c>
      <c r="V600" s="298">
        <f>VLOOKUP(I600,单月票房,4,0)</f>
        <v>3.4807000000000001</v>
      </c>
      <c r="W600" s="299">
        <f>(V600*10000)/Y600</f>
        <v>4350.875</v>
      </c>
      <c r="X600" s="300">
        <f>VLOOKUP(I600,单月票房,5,0)</f>
        <v>33</v>
      </c>
      <c r="Y600" s="498">
        <v>8</v>
      </c>
      <c r="Z600" s="497">
        <v>1255</v>
      </c>
      <c r="AA600" s="1043">
        <v>8</v>
      </c>
      <c r="AB600" s="304">
        <v>0</v>
      </c>
      <c r="AC600" s="304">
        <v>0</v>
      </c>
      <c r="AD600" s="1043">
        <v>8</v>
      </c>
      <c r="AE600" s="469">
        <v>8</v>
      </c>
      <c r="AF600" s="1036" t="s">
        <v>8074</v>
      </c>
      <c r="AG600" s="445">
        <v>1</v>
      </c>
      <c r="AH600" s="445">
        <v>5</v>
      </c>
      <c r="AI600" s="445"/>
      <c r="AJ600" s="1037"/>
      <c r="AK600" s="1036"/>
      <c r="AL600" s="445"/>
      <c r="AM600" s="445"/>
      <c r="AN600" s="445"/>
      <c r="AO600" s="445"/>
      <c r="AP600" s="445"/>
      <c r="AQ600" s="445"/>
      <c r="AR600" s="445">
        <v>1</v>
      </c>
      <c r="AS600" s="445" t="s">
        <v>4709</v>
      </c>
      <c r="AT600" s="445"/>
      <c r="AU600" s="445"/>
      <c r="AV600" s="307">
        <f t="shared" si="339"/>
        <v>288</v>
      </c>
      <c r="AW600" s="309">
        <f t="shared" si="340"/>
        <v>201.59999999999997</v>
      </c>
      <c r="AX600" s="309">
        <f t="shared" si="341"/>
        <v>120</v>
      </c>
      <c r="AY600" s="309">
        <f t="shared" si="342"/>
        <v>72</v>
      </c>
      <c r="AZ600" s="1042" t="s">
        <v>8075</v>
      </c>
      <c r="BA600" s="1042"/>
      <c r="BB600" s="1042"/>
      <c r="BC600" s="1042"/>
      <c r="BD600" s="1042"/>
      <c r="BE600" s="1042"/>
      <c r="BF600" s="1042"/>
      <c r="BG600" s="1042"/>
      <c r="BH600" s="1042"/>
      <c r="BI600" s="1044"/>
    </row>
    <row r="601" spans="1:61" s="354" customFormat="1" ht="21" customHeight="1">
      <c r="A601" s="1026">
        <v>578</v>
      </c>
      <c r="B601" s="416" t="s">
        <v>7044</v>
      </c>
      <c r="C601" s="712" t="s">
        <v>7045</v>
      </c>
      <c r="D601" s="712" t="s">
        <v>5295</v>
      </c>
      <c r="E601" s="617" t="s">
        <v>566</v>
      </c>
      <c r="F601" s="712" t="s">
        <v>7046</v>
      </c>
      <c r="G601" s="420" t="s">
        <v>7047</v>
      </c>
      <c r="H601" s="626" t="s">
        <v>7048</v>
      </c>
      <c r="I601" s="422">
        <v>34017901</v>
      </c>
      <c r="J601" s="779" t="s">
        <v>94</v>
      </c>
      <c r="K601" s="780"/>
      <c r="L601" s="424" t="s">
        <v>95</v>
      </c>
      <c r="M601" s="424"/>
      <c r="N601" s="424" t="s">
        <v>95</v>
      </c>
      <c r="O601" s="424" t="s">
        <v>95</v>
      </c>
      <c r="P601" s="424" t="s">
        <v>95</v>
      </c>
      <c r="Q601" s="781"/>
      <c r="R601" s="620" t="s">
        <v>107</v>
      </c>
      <c r="S601" s="296">
        <v>42835</v>
      </c>
      <c r="T601" s="621">
        <f>VLOOKUP(I601,单月票房,2,0)</f>
        <v>43</v>
      </c>
      <c r="U601" s="622">
        <f>VLOOKUP(I601,单月票房,3,0)</f>
        <v>105.8779</v>
      </c>
      <c r="V601" s="622">
        <f>VLOOKUP(I601,单月票房,4,0)</f>
        <v>3.0891000000000002</v>
      </c>
      <c r="W601" s="623">
        <f>(V601*10000)/Y601</f>
        <v>5148.5</v>
      </c>
      <c r="X601" s="624">
        <f>VLOOKUP(I601,单月票房,5,0)</f>
        <v>34</v>
      </c>
      <c r="Y601" s="498">
        <v>6</v>
      </c>
      <c r="Z601" s="498">
        <v>1164</v>
      </c>
      <c r="AA601" s="1043">
        <v>6</v>
      </c>
      <c r="AB601" s="304">
        <v>0</v>
      </c>
      <c r="AC601" s="1043">
        <v>6</v>
      </c>
      <c r="AD601" s="1043">
        <v>6</v>
      </c>
      <c r="AE601" s="469">
        <v>6</v>
      </c>
      <c r="AF601" s="1036" t="s">
        <v>5994</v>
      </c>
      <c r="AG601" s="445"/>
      <c r="AH601" s="445"/>
      <c r="AI601" s="445"/>
      <c r="AJ601" s="1037">
        <v>6</v>
      </c>
      <c r="AK601" s="1036" t="s">
        <v>4694</v>
      </c>
      <c r="AL601" s="445"/>
      <c r="AM601" s="445"/>
      <c r="AN601" s="445"/>
      <c r="AO601" s="445"/>
      <c r="AP601" s="445"/>
      <c r="AQ601" s="445"/>
      <c r="AR601" s="445"/>
      <c r="AS601" s="445"/>
      <c r="AT601" s="445"/>
      <c r="AU601" s="445"/>
      <c r="AV601" s="307">
        <f t="shared" si="339"/>
        <v>216</v>
      </c>
      <c r="AW601" s="309">
        <f t="shared" si="340"/>
        <v>151.19999999999999</v>
      </c>
      <c r="AX601" s="309">
        <f t="shared" si="341"/>
        <v>90</v>
      </c>
      <c r="AY601" s="309">
        <f t="shared" si="342"/>
        <v>53.999999999999993</v>
      </c>
      <c r="AZ601" s="1042" t="s">
        <v>8076</v>
      </c>
      <c r="BA601" s="1042" t="s">
        <v>7049</v>
      </c>
      <c r="BB601" s="1042" t="s">
        <v>7050</v>
      </c>
      <c r="BC601" s="1042" t="s">
        <v>7051</v>
      </c>
      <c r="BD601" s="1042" t="s">
        <v>7052</v>
      </c>
      <c r="BE601" s="1042" t="s">
        <v>7053</v>
      </c>
      <c r="BF601" s="1042"/>
      <c r="BG601" s="1042" t="s">
        <v>7054</v>
      </c>
      <c r="BH601" s="1042"/>
      <c r="BI601" s="1044"/>
    </row>
    <row r="602" spans="1:61" s="447" customFormat="1" ht="19.5" customHeight="1">
      <c r="A602" s="1026">
        <v>579</v>
      </c>
      <c r="B602" s="435" t="s">
        <v>6966</v>
      </c>
      <c r="C602" s="631" t="s">
        <v>2507</v>
      </c>
      <c r="D602" s="631" t="s">
        <v>5295</v>
      </c>
      <c r="E602" s="631" t="s">
        <v>566</v>
      </c>
      <c r="F602" s="467" t="s">
        <v>6967</v>
      </c>
      <c r="G602" s="437" t="s">
        <v>6968</v>
      </c>
      <c r="H602" s="438" t="s">
        <v>6996</v>
      </c>
      <c r="I602" s="435">
        <v>34016301</v>
      </c>
      <c r="J602" s="428" t="s">
        <v>6969</v>
      </c>
      <c r="K602" s="439"/>
      <c r="L602" s="440" t="s">
        <v>6956</v>
      </c>
      <c r="M602" s="424" t="s">
        <v>95</v>
      </c>
      <c r="N602" s="440"/>
      <c r="O602" s="440" t="s">
        <v>6956</v>
      </c>
      <c r="P602" s="441" t="s">
        <v>565</v>
      </c>
      <c r="Q602" s="442"/>
      <c r="R602" s="495" t="s">
        <v>6970</v>
      </c>
      <c r="S602" s="468">
        <v>42359</v>
      </c>
      <c r="T602" s="297">
        <f>VLOOKUP(I602,单月票房,2,0)</f>
        <v>37</v>
      </c>
      <c r="U602" s="298">
        <f>VLOOKUP(I602,单月票房,3,0)</f>
        <v>117.1031</v>
      </c>
      <c r="V602" s="298">
        <f>VLOOKUP(I602,单月票房,4,0)</f>
        <v>3.6612</v>
      </c>
      <c r="W602" s="299">
        <f>(V602*10000)/Y602</f>
        <v>4068</v>
      </c>
      <c r="X602" s="300">
        <f>VLOOKUP(I602,单月票房,5,0)</f>
        <v>32</v>
      </c>
      <c r="Y602" s="496">
        <v>9</v>
      </c>
      <c r="Z602" s="497">
        <v>1455</v>
      </c>
      <c r="AA602" s="1043">
        <v>9</v>
      </c>
      <c r="AB602" s="1043">
        <v>9</v>
      </c>
      <c r="AC602" s="304">
        <v>0</v>
      </c>
      <c r="AD602" s="1043">
        <v>9</v>
      </c>
      <c r="AE602" s="469">
        <v>9</v>
      </c>
      <c r="AF602" s="1036" t="s">
        <v>7520</v>
      </c>
      <c r="AG602" s="445"/>
      <c r="AH602" s="445"/>
      <c r="AI602" s="445"/>
      <c r="AJ602" s="1037">
        <v>9</v>
      </c>
      <c r="AK602" s="1036" t="s">
        <v>5996</v>
      </c>
      <c r="AL602" s="445"/>
      <c r="AM602" s="445"/>
      <c r="AN602" s="445"/>
      <c r="AO602" s="445"/>
      <c r="AP602" s="445"/>
      <c r="AQ602" s="445"/>
      <c r="AR602" s="445"/>
      <c r="AS602" s="445"/>
      <c r="AT602" s="445"/>
      <c r="AU602" s="445"/>
      <c r="AV602" s="307">
        <f t="shared" si="339"/>
        <v>324</v>
      </c>
      <c r="AW602" s="309">
        <f t="shared" si="340"/>
        <v>226.79999999999998</v>
      </c>
      <c r="AX602" s="309">
        <f t="shared" si="341"/>
        <v>135</v>
      </c>
      <c r="AY602" s="309">
        <f t="shared" si="342"/>
        <v>81</v>
      </c>
      <c r="AZ602" s="1042" t="s">
        <v>8077</v>
      </c>
      <c r="BA602" s="1042" t="s">
        <v>6971</v>
      </c>
      <c r="BB602" s="1042" t="s">
        <v>5184</v>
      </c>
      <c r="BC602" s="1042" t="s">
        <v>6972</v>
      </c>
      <c r="BD602" s="1042"/>
      <c r="BE602" s="1042"/>
      <c r="BF602" s="1042"/>
      <c r="BG602" s="1042"/>
      <c r="BH602" s="1042"/>
      <c r="BI602" s="1044"/>
    </row>
    <row r="603" spans="1:61" s="447" customFormat="1" ht="19.5" customHeight="1">
      <c r="A603" s="1026">
        <v>580</v>
      </c>
      <c r="B603" s="435" t="s">
        <v>7124</v>
      </c>
      <c r="C603" s="631" t="s">
        <v>2507</v>
      </c>
      <c r="D603" s="631" t="s">
        <v>5295</v>
      </c>
      <c r="E603" s="631" t="s">
        <v>566</v>
      </c>
      <c r="F603" s="467" t="s">
        <v>7125</v>
      </c>
      <c r="G603" s="437" t="s">
        <v>7126</v>
      </c>
      <c r="H603" s="438" t="s">
        <v>7200</v>
      </c>
      <c r="I603" s="435">
        <v>34018701</v>
      </c>
      <c r="J603" s="428" t="s">
        <v>1343</v>
      </c>
      <c r="K603" s="439"/>
      <c r="L603" s="441" t="s">
        <v>95</v>
      </c>
      <c r="M603" s="424" t="s">
        <v>95</v>
      </c>
      <c r="N603" s="440"/>
      <c r="O603" s="441" t="s">
        <v>95</v>
      </c>
      <c r="P603" s="441" t="s">
        <v>565</v>
      </c>
      <c r="Q603" s="442"/>
      <c r="R603" s="495" t="s">
        <v>199</v>
      </c>
      <c r="S603" s="468">
        <v>43098</v>
      </c>
      <c r="T603" s="297">
        <f t="shared" ref="T603:T605" si="343">VLOOKUP(I603,单月票房,2,0)</f>
        <v>75</v>
      </c>
      <c r="U603" s="298">
        <f t="shared" ref="U603:U605" si="344">VLOOKUP(I603,单月票房,3,0)</f>
        <v>32.616199999999999</v>
      </c>
      <c r="V603" s="298">
        <f t="shared" ref="V603:V605" si="345">VLOOKUP(I603,单月票房,4,0)</f>
        <v>1.0448</v>
      </c>
      <c r="W603" s="299">
        <f t="shared" ref="W603:W605" si="346">(V603*10000)/Y603</f>
        <v>1741.3333333333333</v>
      </c>
      <c r="X603" s="300">
        <f t="shared" ref="X603:X605" si="347">VLOOKUP(I603,单月票房,5,0)</f>
        <v>31</v>
      </c>
      <c r="Y603" s="496">
        <v>6</v>
      </c>
      <c r="Z603" s="497">
        <v>715</v>
      </c>
      <c r="AA603" s="1043">
        <v>6</v>
      </c>
      <c r="AB603" s="1043">
        <v>6</v>
      </c>
      <c r="AC603" s="304">
        <v>0</v>
      </c>
      <c r="AD603" s="1043">
        <v>6</v>
      </c>
      <c r="AE603" s="469">
        <v>6</v>
      </c>
      <c r="AF603" s="1036" t="s">
        <v>5994</v>
      </c>
      <c r="AG603" s="445"/>
      <c r="AH603" s="445"/>
      <c r="AI603" s="445"/>
      <c r="AJ603" s="1037">
        <v>6</v>
      </c>
      <c r="AK603" s="1036" t="s">
        <v>4694</v>
      </c>
      <c r="AL603" s="445"/>
      <c r="AM603" s="445"/>
      <c r="AN603" s="445"/>
      <c r="AO603" s="445"/>
      <c r="AP603" s="445"/>
      <c r="AQ603" s="445"/>
      <c r="AR603" s="445"/>
      <c r="AS603" s="445"/>
      <c r="AT603" s="445"/>
      <c r="AU603" s="445"/>
      <c r="AV603" s="307">
        <f t="shared" si="339"/>
        <v>216</v>
      </c>
      <c r="AW603" s="309">
        <f t="shared" si="340"/>
        <v>151.19999999999999</v>
      </c>
      <c r="AX603" s="309">
        <f t="shared" si="341"/>
        <v>90</v>
      </c>
      <c r="AY603" s="309">
        <f t="shared" si="342"/>
        <v>53.999999999999993</v>
      </c>
      <c r="AZ603" s="1042" t="s">
        <v>8078</v>
      </c>
      <c r="BA603" s="1042" t="s">
        <v>7127</v>
      </c>
      <c r="BB603" s="1042" t="s">
        <v>7128</v>
      </c>
      <c r="BC603" s="1042" t="s">
        <v>618</v>
      </c>
      <c r="BD603" s="1042"/>
      <c r="BE603" s="1042"/>
      <c r="BF603" s="1042"/>
      <c r="BG603" s="1042" t="s">
        <v>7129</v>
      </c>
      <c r="BH603" s="1042" t="s">
        <v>7130</v>
      </c>
      <c r="BI603" s="1044" t="s">
        <v>7131</v>
      </c>
    </row>
    <row r="604" spans="1:61" s="447" customFormat="1" ht="19.5" customHeight="1">
      <c r="A604" s="1026">
        <v>581</v>
      </c>
      <c r="B604" s="435" t="s">
        <v>8740</v>
      </c>
      <c r="C604" s="631" t="s">
        <v>2507</v>
      </c>
      <c r="D604" s="631" t="s">
        <v>5295</v>
      </c>
      <c r="E604" s="631" t="s">
        <v>2987</v>
      </c>
      <c r="F604" s="467" t="s">
        <v>7147</v>
      </c>
      <c r="G604" s="437" t="s">
        <v>7148</v>
      </c>
      <c r="H604" s="438" t="s">
        <v>7201</v>
      </c>
      <c r="I604" s="435">
        <v>34013601</v>
      </c>
      <c r="J604" s="428" t="s">
        <v>1343</v>
      </c>
      <c r="K604" s="439"/>
      <c r="L604" s="441" t="s">
        <v>95</v>
      </c>
      <c r="M604" s="424" t="s">
        <v>95</v>
      </c>
      <c r="N604" s="440"/>
      <c r="O604" s="441" t="s">
        <v>95</v>
      </c>
      <c r="P604" s="441" t="s">
        <v>565</v>
      </c>
      <c r="Q604" s="442"/>
      <c r="R604" s="495" t="s">
        <v>222</v>
      </c>
      <c r="S604" s="468">
        <v>41375</v>
      </c>
      <c r="T604" s="297">
        <f t="shared" si="343"/>
        <v>17</v>
      </c>
      <c r="U604" s="298">
        <f t="shared" si="344"/>
        <v>188.19540000000001</v>
      </c>
      <c r="V604" s="298">
        <f t="shared" si="345"/>
        <v>5.1523000000000003</v>
      </c>
      <c r="W604" s="299">
        <f t="shared" si="346"/>
        <v>6440.375</v>
      </c>
      <c r="X604" s="300">
        <f t="shared" si="347"/>
        <v>37</v>
      </c>
      <c r="Y604" s="496">
        <v>8</v>
      </c>
      <c r="Z604" s="497">
        <v>969</v>
      </c>
      <c r="AA604" s="1043">
        <v>8</v>
      </c>
      <c r="AB604" s="1043">
        <v>8</v>
      </c>
      <c r="AC604" s="304">
        <v>0</v>
      </c>
      <c r="AD604" s="1043">
        <v>8</v>
      </c>
      <c r="AE604" s="469">
        <v>8</v>
      </c>
      <c r="AF604" s="1036" t="s">
        <v>5971</v>
      </c>
      <c r="AG604" s="445"/>
      <c r="AH604" s="445"/>
      <c r="AI604" s="445"/>
      <c r="AJ604" s="1037">
        <v>8</v>
      </c>
      <c r="AK604" s="1036" t="s">
        <v>4705</v>
      </c>
      <c r="AL604" s="445"/>
      <c r="AM604" s="445"/>
      <c r="AN604" s="445"/>
      <c r="AO604" s="445"/>
      <c r="AP604" s="445"/>
      <c r="AQ604" s="445"/>
      <c r="AR604" s="445"/>
      <c r="AS604" s="445"/>
      <c r="AT604" s="445"/>
      <c r="AU604" s="445"/>
      <c r="AV604" s="307">
        <f t="shared" si="339"/>
        <v>288</v>
      </c>
      <c r="AW604" s="309">
        <f t="shared" si="340"/>
        <v>201.59999999999997</v>
      </c>
      <c r="AX604" s="309">
        <f t="shared" si="341"/>
        <v>120</v>
      </c>
      <c r="AY604" s="309">
        <f t="shared" si="342"/>
        <v>72</v>
      </c>
      <c r="AZ604" s="1042" t="s">
        <v>8079</v>
      </c>
      <c r="BA604" s="1042"/>
      <c r="BB604" s="1042"/>
      <c r="BC604" s="1042"/>
      <c r="BD604" s="1042"/>
      <c r="BE604" s="1042"/>
      <c r="BF604" s="1042"/>
      <c r="BG604" s="1042"/>
      <c r="BH604" s="1042"/>
      <c r="BI604" s="1044"/>
    </row>
    <row r="605" spans="1:61" s="447" customFormat="1" ht="19.5" customHeight="1">
      <c r="A605" s="1026">
        <v>582</v>
      </c>
      <c r="B605" s="435" t="s">
        <v>7149</v>
      </c>
      <c r="C605" s="631" t="s">
        <v>2507</v>
      </c>
      <c r="D605" s="631" t="s">
        <v>5295</v>
      </c>
      <c r="E605" s="631" t="s">
        <v>5503</v>
      </c>
      <c r="F605" s="467" t="s">
        <v>7150</v>
      </c>
      <c r="G605" s="437" t="s">
        <v>7151</v>
      </c>
      <c r="H605" s="438" t="s">
        <v>7202</v>
      </c>
      <c r="I605" s="435">
        <v>34017501</v>
      </c>
      <c r="J605" s="428" t="s">
        <v>1343</v>
      </c>
      <c r="K605" s="439"/>
      <c r="L605" s="441" t="s">
        <v>95</v>
      </c>
      <c r="M605" s="440"/>
      <c r="N605" s="424" t="s">
        <v>95</v>
      </c>
      <c r="O605" s="441" t="s">
        <v>95</v>
      </c>
      <c r="P605" s="441" t="s">
        <v>565</v>
      </c>
      <c r="Q605" s="442"/>
      <c r="R605" s="495" t="s">
        <v>199</v>
      </c>
      <c r="S605" s="468">
        <v>42758</v>
      </c>
      <c r="T605" s="297">
        <f t="shared" si="343"/>
        <v>28</v>
      </c>
      <c r="U605" s="298">
        <f t="shared" si="344"/>
        <v>149.06809999999999</v>
      </c>
      <c r="V605" s="298">
        <f t="shared" si="345"/>
        <v>4.6353999999999997</v>
      </c>
      <c r="W605" s="299">
        <f t="shared" si="346"/>
        <v>5794.25</v>
      </c>
      <c r="X605" s="300">
        <f t="shared" si="347"/>
        <v>32</v>
      </c>
      <c r="Y605" s="496">
        <v>8</v>
      </c>
      <c r="Z605" s="497">
        <v>1159</v>
      </c>
      <c r="AA605" s="1043">
        <v>8</v>
      </c>
      <c r="AB605" s="304">
        <v>0</v>
      </c>
      <c r="AC605" s="1043">
        <v>8</v>
      </c>
      <c r="AD605" s="1043">
        <v>8</v>
      </c>
      <c r="AE605" s="469">
        <v>8</v>
      </c>
      <c r="AF605" s="1036" t="s">
        <v>5971</v>
      </c>
      <c r="AG605" s="445"/>
      <c r="AH605" s="445"/>
      <c r="AI605" s="445"/>
      <c r="AJ605" s="1037">
        <v>8</v>
      </c>
      <c r="AK605" s="1036" t="s">
        <v>4705</v>
      </c>
      <c r="AL605" s="445"/>
      <c r="AM605" s="445"/>
      <c r="AN605" s="445"/>
      <c r="AO605" s="445"/>
      <c r="AP605" s="445"/>
      <c r="AQ605" s="445"/>
      <c r="AR605" s="445"/>
      <c r="AS605" s="445"/>
      <c r="AT605" s="445"/>
      <c r="AU605" s="445"/>
      <c r="AV605" s="307">
        <f t="shared" si="339"/>
        <v>288</v>
      </c>
      <c r="AW605" s="309">
        <f t="shared" si="340"/>
        <v>201.59999999999997</v>
      </c>
      <c r="AX605" s="309">
        <f t="shared" si="341"/>
        <v>120</v>
      </c>
      <c r="AY605" s="309">
        <f t="shared" si="342"/>
        <v>72</v>
      </c>
      <c r="AZ605" s="1042" t="s">
        <v>8080</v>
      </c>
      <c r="BA605" s="1042"/>
      <c r="BB605" s="1042"/>
      <c r="BC605" s="1042"/>
      <c r="BD605" s="1042"/>
      <c r="BE605" s="1042"/>
      <c r="BF605" s="1042"/>
      <c r="BG605" s="1042"/>
      <c r="BH605" s="1042"/>
      <c r="BI605" s="1044"/>
    </row>
    <row r="606" spans="1:61" s="652" customFormat="1" ht="20.100000000000001" customHeight="1">
      <c r="A606" s="1026">
        <v>583</v>
      </c>
      <c r="B606" s="416" t="s">
        <v>6312</v>
      </c>
      <c r="C606" s="484" t="s">
        <v>2722</v>
      </c>
      <c r="D606" s="339" t="s">
        <v>2723</v>
      </c>
      <c r="E606" s="287" t="s">
        <v>2987</v>
      </c>
      <c r="F606" s="653" t="s">
        <v>2724</v>
      </c>
      <c r="G606" s="289" t="s">
        <v>778</v>
      </c>
      <c r="H606" s="340" t="s">
        <v>778</v>
      </c>
      <c r="I606" s="290">
        <v>34011202</v>
      </c>
      <c r="J606" s="304"/>
      <c r="K606" s="592"/>
      <c r="L606" s="782" t="s">
        <v>2725</v>
      </c>
      <c r="M606" s="293"/>
      <c r="N606" s="424" t="s">
        <v>95</v>
      </c>
      <c r="O606" s="782" t="s">
        <v>1280</v>
      </c>
      <c r="P606" s="782" t="s">
        <v>1280</v>
      </c>
      <c r="Q606" s="358"/>
      <c r="R606" s="295" t="s">
        <v>199</v>
      </c>
      <c r="S606" s="296">
        <v>367</v>
      </c>
      <c r="T606" s="297">
        <f t="shared" ref="T606:T615" si="348">VLOOKUP(I606,单月票房,2,0)</f>
        <v>20</v>
      </c>
      <c r="U606" s="298">
        <f t="shared" ref="U606:U615" si="349">VLOOKUP(I606,单月票房,3,0)</f>
        <v>185.45660000000001</v>
      </c>
      <c r="V606" s="298">
        <f t="shared" ref="V606:V615" si="350">VLOOKUP(I606,单月票房,4,0)</f>
        <v>5.4268999999999998</v>
      </c>
      <c r="W606" s="299">
        <f t="shared" ref="W606:W615" si="351">(V606*10000)/Y606</f>
        <v>7752.7142857142853</v>
      </c>
      <c r="X606" s="300">
        <f t="shared" ref="X606:X615" si="352">VLOOKUP(I606,单月票房,5,0)</f>
        <v>34</v>
      </c>
      <c r="Y606" s="301">
        <v>7</v>
      </c>
      <c r="Z606" s="301">
        <v>1205</v>
      </c>
      <c r="AA606" s="1043">
        <v>7</v>
      </c>
      <c r="AB606" s="304">
        <v>0</v>
      </c>
      <c r="AC606" s="1043">
        <v>7</v>
      </c>
      <c r="AD606" s="1043">
        <v>7</v>
      </c>
      <c r="AE606" s="469">
        <v>7</v>
      </c>
      <c r="AF606" s="1036" t="s">
        <v>5989</v>
      </c>
      <c r="AG606" s="445" t="s">
        <v>4691</v>
      </c>
      <c r="AH606" s="445" t="s">
        <v>4691</v>
      </c>
      <c r="AI606" s="445" t="s">
        <v>4691</v>
      </c>
      <c r="AJ606" s="1037">
        <v>7</v>
      </c>
      <c r="AK606" s="1036" t="s">
        <v>4703</v>
      </c>
      <c r="AL606" s="445" t="s">
        <v>4691</v>
      </c>
      <c r="AM606" s="445" t="s">
        <v>4691</v>
      </c>
      <c r="AN606" s="445" t="s">
        <v>4691</v>
      </c>
      <c r="AO606" s="445" t="s">
        <v>4691</v>
      </c>
      <c r="AP606" s="445" t="s">
        <v>4691</v>
      </c>
      <c r="AQ606" s="445" t="s">
        <v>4691</v>
      </c>
      <c r="AR606" s="445" t="s">
        <v>4691</v>
      </c>
      <c r="AS606" s="445" t="s">
        <v>4691</v>
      </c>
      <c r="AT606" s="445" t="s">
        <v>4691</v>
      </c>
      <c r="AU606" s="445" t="s">
        <v>4691</v>
      </c>
      <c r="AV606" s="307">
        <f t="shared" si="339"/>
        <v>252</v>
      </c>
      <c r="AW606" s="309">
        <f t="shared" si="340"/>
        <v>176.39999999999998</v>
      </c>
      <c r="AX606" s="309">
        <f t="shared" si="341"/>
        <v>105</v>
      </c>
      <c r="AY606" s="309">
        <f t="shared" si="342"/>
        <v>63</v>
      </c>
      <c r="AZ606" s="1042" t="s">
        <v>8081</v>
      </c>
      <c r="BA606" s="1042"/>
      <c r="BB606" s="1042"/>
      <c r="BC606" s="1042"/>
      <c r="BD606" s="1042"/>
      <c r="BE606" s="1042"/>
      <c r="BF606" s="1042"/>
      <c r="BG606" s="1042"/>
      <c r="BH606" s="1042"/>
      <c r="BI606" s="1044"/>
    </row>
    <row r="607" spans="1:61" s="652" customFormat="1" ht="20.100000000000001" customHeight="1">
      <c r="A607" s="1026">
        <v>584</v>
      </c>
      <c r="B607" s="416" t="s">
        <v>6313</v>
      </c>
      <c r="C607" s="484" t="s">
        <v>2726</v>
      </c>
      <c r="D607" s="339" t="s">
        <v>2723</v>
      </c>
      <c r="E607" s="287" t="s">
        <v>566</v>
      </c>
      <c r="F607" s="653" t="s">
        <v>2727</v>
      </c>
      <c r="G607" s="289" t="s">
        <v>1052</v>
      </c>
      <c r="H607" s="340" t="s">
        <v>1052</v>
      </c>
      <c r="I607" s="290">
        <v>34010901</v>
      </c>
      <c r="J607" s="304"/>
      <c r="K607" s="592"/>
      <c r="L607" s="782" t="s">
        <v>2725</v>
      </c>
      <c r="M607" s="293"/>
      <c r="N607" s="424" t="s">
        <v>95</v>
      </c>
      <c r="O607" s="782" t="s">
        <v>2725</v>
      </c>
      <c r="P607" s="782" t="s">
        <v>2725</v>
      </c>
      <c r="Q607" s="1014" t="s">
        <v>7007</v>
      </c>
      <c r="R607" s="295" t="s">
        <v>115</v>
      </c>
      <c r="S607" s="296">
        <v>40159</v>
      </c>
      <c r="T607" s="297">
        <f t="shared" si="348"/>
        <v>85</v>
      </c>
      <c r="U607" s="298">
        <f t="shared" si="349"/>
        <v>0.19500000000000001</v>
      </c>
      <c r="V607" s="298">
        <f t="shared" si="350"/>
        <v>7.0000000000000001E-3</v>
      </c>
      <c r="W607" s="299">
        <f t="shared" si="351"/>
        <v>17.5</v>
      </c>
      <c r="X607" s="300">
        <f t="shared" si="352"/>
        <v>28</v>
      </c>
      <c r="Y607" s="301">
        <v>4</v>
      </c>
      <c r="Z607" s="301">
        <v>519</v>
      </c>
      <c r="AA607" s="1043">
        <v>4</v>
      </c>
      <c r="AB607" s="304">
        <v>0</v>
      </c>
      <c r="AC607" s="1043">
        <v>4</v>
      </c>
      <c r="AD607" s="1043">
        <v>4</v>
      </c>
      <c r="AE607" s="469">
        <v>4</v>
      </c>
      <c r="AF607" s="1036" t="s">
        <v>5992</v>
      </c>
      <c r="AG607" s="445" t="s">
        <v>4691</v>
      </c>
      <c r="AH607" s="445" t="s">
        <v>4691</v>
      </c>
      <c r="AI607" s="445" t="s">
        <v>4691</v>
      </c>
      <c r="AJ607" s="1037">
        <v>4</v>
      </c>
      <c r="AK607" s="1036" t="s">
        <v>4706</v>
      </c>
      <c r="AL607" s="445" t="s">
        <v>4691</v>
      </c>
      <c r="AM607" s="445" t="s">
        <v>4691</v>
      </c>
      <c r="AN607" s="445" t="s">
        <v>4691</v>
      </c>
      <c r="AO607" s="445" t="s">
        <v>4691</v>
      </c>
      <c r="AP607" s="445" t="s">
        <v>4691</v>
      </c>
      <c r="AQ607" s="445" t="s">
        <v>4691</v>
      </c>
      <c r="AR607" s="445" t="s">
        <v>4691</v>
      </c>
      <c r="AS607" s="445" t="s">
        <v>4691</v>
      </c>
      <c r="AT607" s="445" t="s">
        <v>4691</v>
      </c>
      <c r="AU607" s="445" t="s">
        <v>4691</v>
      </c>
      <c r="AV607" s="307">
        <f t="shared" si="339"/>
        <v>144</v>
      </c>
      <c r="AW607" s="309">
        <f t="shared" si="340"/>
        <v>100.79999999999998</v>
      </c>
      <c r="AX607" s="309">
        <f t="shared" si="341"/>
        <v>60</v>
      </c>
      <c r="AY607" s="309">
        <f t="shared" si="342"/>
        <v>36</v>
      </c>
      <c r="AZ607" s="1042" t="s">
        <v>8082</v>
      </c>
      <c r="BA607" s="1042"/>
      <c r="BB607" s="1042"/>
      <c r="BC607" s="1042"/>
      <c r="BD607" s="1042"/>
      <c r="BE607" s="1042"/>
      <c r="BF607" s="1042"/>
      <c r="BG607" s="1042"/>
      <c r="BH607" s="1042"/>
      <c r="BI607" s="1044"/>
    </row>
    <row r="608" spans="1:61" s="652" customFormat="1" ht="20.100000000000001" customHeight="1">
      <c r="A608" s="1026">
        <v>585</v>
      </c>
      <c r="B608" s="416" t="s">
        <v>6314</v>
      </c>
      <c r="C608" s="484" t="s">
        <v>2726</v>
      </c>
      <c r="D608" s="339" t="s">
        <v>2723</v>
      </c>
      <c r="E608" s="287" t="s">
        <v>2988</v>
      </c>
      <c r="F608" s="653" t="s">
        <v>2728</v>
      </c>
      <c r="G608" s="289" t="s">
        <v>792</v>
      </c>
      <c r="H608" s="340" t="s">
        <v>792</v>
      </c>
      <c r="I608" s="290">
        <v>34013701</v>
      </c>
      <c r="J608" s="304"/>
      <c r="K608" s="592"/>
      <c r="L608" s="782" t="s">
        <v>2725</v>
      </c>
      <c r="M608" s="292" t="s">
        <v>95</v>
      </c>
      <c r="N608" s="293"/>
      <c r="O608" s="782" t="s">
        <v>2729</v>
      </c>
      <c r="P608" s="782" t="s">
        <v>2725</v>
      </c>
      <c r="Q608" s="358"/>
      <c r="R608" s="295" t="s">
        <v>5528</v>
      </c>
      <c r="S608" s="296">
        <v>41454</v>
      </c>
      <c r="T608" s="297">
        <f t="shared" si="348"/>
        <v>49</v>
      </c>
      <c r="U608" s="298">
        <f t="shared" si="349"/>
        <v>89.420599999999993</v>
      </c>
      <c r="V608" s="298">
        <f t="shared" si="350"/>
        <v>2.8226</v>
      </c>
      <c r="W608" s="299">
        <f t="shared" si="351"/>
        <v>4032.2857142857142</v>
      </c>
      <c r="X608" s="300">
        <f t="shared" si="352"/>
        <v>32</v>
      </c>
      <c r="Y608" s="301">
        <v>7</v>
      </c>
      <c r="Z608" s="301">
        <v>703</v>
      </c>
      <c r="AA608" s="1043">
        <v>7</v>
      </c>
      <c r="AB608" s="1043">
        <v>7</v>
      </c>
      <c r="AC608" s="304">
        <v>0</v>
      </c>
      <c r="AD608" s="1043">
        <v>7</v>
      </c>
      <c r="AE608" s="469">
        <v>7</v>
      </c>
      <c r="AF608" s="1036" t="s">
        <v>5989</v>
      </c>
      <c r="AG608" s="445" t="s">
        <v>4691</v>
      </c>
      <c r="AH608" s="445" t="s">
        <v>4691</v>
      </c>
      <c r="AI608" s="445" t="s">
        <v>4691</v>
      </c>
      <c r="AJ608" s="1037">
        <v>7</v>
      </c>
      <c r="AK608" s="1036" t="s">
        <v>4703</v>
      </c>
      <c r="AL608" s="445" t="s">
        <v>4691</v>
      </c>
      <c r="AM608" s="445" t="s">
        <v>4691</v>
      </c>
      <c r="AN608" s="445" t="s">
        <v>4691</v>
      </c>
      <c r="AO608" s="445" t="s">
        <v>4691</v>
      </c>
      <c r="AP608" s="445" t="s">
        <v>4691</v>
      </c>
      <c r="AQ608" s="445" t="s">
        <v>4691</v>
      </c>
      <c r="AR608" s="445" t="s">
        <v>4691</v>
      </c>
      <c r="AS608" s="445" t="s">
        <v>4691</v>
      </c>
      <c r="AT608" s="445" t="s">
        <v>4691</v>
      </c>
      <c r="AU608" s="445" t="s">
        <v>4691</v>
      </c>
      <c r="AV608" s="307">
        <f t="shared" si="339"/>
        <v>252</v>
      </c>
      <c r="AW608" s="309">
        <f t="shared" si="340"/>
        <v>176.39999999999998</v>
      </c>
      <c r="AX608" s="309">
        <f t="shared" si="341"/>
        <v>105</v>
      </c>
      <c r="AY608" s="309">
        <f t="shared" si="342"/>
        <v>63</v>
      </c>
      <c r="AZ608" s="1042" t="s">
        <v>8083</v>
      </c>
      <c r="BA608" s="1042"/>
      <c r="BB608" s="1042"/>
      <c r="BC608" s="1042"/>
      <c r="BD608" s="1042"/>
      <c r="BE608" s="1042"/>
      <c r="BF608" s="1042"/>
      <c r="BG608" s="1042"/>
      <c r="BH608" s="1042"/>
      <c r="BI608" s="1044"/>
    </row>
    <row r="609" spans="1:61" s="652" customFormat="1" ht="20.100000000000001" customHeight="1">
      <c r="A609" s="1026">
        <v>586</v>
      </c>
      <c r="B609" s="416" t="s">
        <v>6315</v>
      </c>
      <c r="C609" s="484" t="s">
        <v>2730</v>
      </c>
      <c r="D609" s="339" t="s">
        <v>2723</v>
      </c>
      <c r="E609" s="287" t="s">
        <v>2987</v>
      </c>
      <c r="F609" s="653" t="s">
        <v>2731</v>
      </c>
      <c r="G609" s="289" t="s">
        <v>1144</v>
      </c>
      <c r="H609" s="340" t="s">
        <v>1144</v>
      </c>
      <c r="I609" s="290">
        <v>34011501</v>
      </c>
      <c r="J609" s="304"/>
      <c r="K609" s="592"/>
      <c r="L609" s="782" t="s">
        <v>2725</v>
      </c>
      <c r="M609" s="293"/>
      <c r="N609" s="292" t="s">
        <v>95</v>
      </c>
      <c r="O609" s="782" t="s">
        <v>2725</v>
      </c>
      <c r="P609" s="782" t="s">
        <v>2725</v>
      </c>
      <c r="Q609" s="358"/>
      <c r="R609" s="295" t="s">
        <v>199</v>
      </c>
      <c r="S609" s="296">
        <v>38835</v>
      </c>
      <c r="T609" s="297">
        <f t="shared" si="348"/>
        <v>60</v>
      </c>
      <c r="U609" s="298">
        <f t="shared" si="349"/>
        <v>71.363600000000005</v>
      </c>
      <c r="V609" s="298">
        <f t="shared" si="350"/>
        <v>2.1756000000000002</v>
      </c>
      <c r="W609" s="299">
        <f t="shared" si="351"/>
        <v>4351.2000000000007</v>
      </c>
      <c r="X609" s="300">
        <f t="shared" si="352"/>
        <v>33</v>
      </c>
      <c r="Y609" s="301">
        <v>5</v>
      </c>
      <c r="Z609" s="301">
        <v>587</v>
      </c>
      <c r="AA609" s="1043">
        <v>5</v>
      </c>
      <c r="AB609" s="304">
        <v>0</v>
      </c>
      <c r="AC609" s="1043">
        <v>5</v>
      </c>
      <c r="AD609" s="1043">
        <v>5</v>
      </c>
      <c r="AE609" s="469">
        <v>5</v>
      </c>
      <c r="AF609" s="1036" t="s">
        <v>7570</v>
      </c>
      <c r="AG609" s="445" t="s">
        <v>4691</v>
      </c>
      <c r="AH609" s="445" t="s">
        <v>4691</v>
      </c>
      <c r="AI609" s="445" t="s">
        <v>4691</v>
      </c>
      <c r="AJ609" s="1037">
        <v>5</v>
      </c>
      <c r="AK609" s="1036" t="s">
        <v>4707</v>
      </c>
      <c r="AL609" s="445" t="s">
        <v>4691</v>
      </c>
      <c r="AM609" s="445" t="s">
        <v>4691</v>
      </c>
      <c r="AN609" s="445" t="s">
        <v>4691</v>
      </c>
      <c r="AO609" s="445" t="s">
        <v>4691</v>
      </c>
      <c r="AP609" s="445" t="s">
        <v>4691</v>
      </c>
      <c r="AQ609" s="445" t="s">
        <v>4691</v>
      </c>
      <c r="AR609" s="445" t="s">
        <v>4691</v>
      </c>
      <c r="AS609" s="445" t="s">
        <v>4691</v>
      </c>
      <c r="AT609" s="445" t="s">
        <v>4691</v>
      </c>
      <c r="AU609" s="445" t="s">
        <v>4691</v>
      </c>
      <c r="AV609" s="307">
        <f t="shared" si="339"/>
        <v>180</v>
      </c>
      <c r="AW609" s="309">
        <f t="shared" si="340"/>
        <v>126</v>
      </c>
      <c r="AX609" s="309">
        <f t="shared" si="341"/>
        <v>75</v>
      </c>
      <c r="AY609" s="309">
        <f t="shared" si="342"/>
        <v>45</v>
      </c>
      <c r="AZ609" s="1042" t="s">
        <v>8084</v>
      </c>
      <c r="BA609" s="1042"/>
      <c r="BB609" s="1042"/>
      <c r="BC609" s="1042"/>
      <c r="BD609" s="1042"/>
      <c r="BE609" s="1042"/>
      <c r="BF609" s="1042"/>
      <c r="BG609" s="1042"/>
      <c r="BH609" s="1042"/>
      <c r="BI609" s="1044"/>
    </row>
    <row r="610" spans="1:61" s="652" customFormat="1" ht="20.100000000000001" customHeight="1">
      <c r="A610" s="1026">
        <v>587</v>
      </c>
      <c r="B610" s="416" t="s">
        <v>6316</v>
      </c>
      <c r="C610" s="484" t="s">
        <v>2726</v>
      </c>
      <c r="D610" s="339" t="s">
        <v>2723</v>
      </c>
      <c r="E610" s="287" t="s">
        <v>2987</v>
      </c>
      <c r="F610" s="653" t="s">
        <v>2732</v>
      </c>
      <c r="G610" s="289" t="s">
        <v>1193</v>
      </c>
      <c r="H610" s="340" t="s">
        <v>1193</v>
      </c>
      <c r="I610" s="290">
        <v>34010201</v>
      </c>
      <c r="J610" s="304"/>
      <c r="K610" s="592"/>
      <c r="L610" s="782" t="s">
        <v>2729</v>
      </c>
      <c r="M610" s="293"/>
      <c r="N610" s="292" t="s">
        <v>95</v>
      </c>
      <c r="O610" s="782" t="s">
        <v>2725</v>
      </c>
      <c r="P610" s="782" t="s">
        <v>2729</v>
      </c>
      <c r="Q610" s="358"/>
      <c r="R610" s="295" t="s">
        <v>199</v>
      </c>
      <c r="S610" s="296">
        <v>18264</v>
      </c>
      <c r="T610" s="297">
        <f t="shared" si="348"/>
        <v>69</v>
      </c>
      <c r="U610" s="298">
        <f t="shared" si="349"/>
        <v>52.4009</v>
      </c>
      <c r="V610" s="298">
        <f t="shared" si="350"/>
        <v>1.6629</v>
      </c>
      <c r="W610" s="299">
        <f t="shared" si="351"/>
        <v>4157.25</v>
      </c>
      <c r="X610" s="300">
        <f t="shared" si="352"/>
        <v>32</v>
      </c>
      <c r="Y610" s="301">
        <v>4</v>
      </c>
      <c r="Z610" s="301">
        <v>1084</v>
      </c>
      <c r="AA610" s="1043">
        <v>4</v>
      </c>
      <c r="AB610" s="304">
        <v>0</v>
      </c>
      <c r="AC610" s="1043">
        <v>4</v>
      </c>
      <c r="AD610" s="1043">
        <v>4</v>
      </c>
      <c r="AE610" s="469">
        <v>4</v>
      </c>
      <c r="AF610" s="1036" t="s">
        <v>5992</v>
      </c>
      <c r="AG610" s="445" t="s">
        <v>4691</v>
      </c>
      <c r="AH610" s="445" t="s">
        <v>4691</v>
      </c>
      <c r="AI610" s="445" t="s">
        <v>4691</v>
      </c>
      <c r="AJ610" s="1037">
        <v>4</v>
      </c>
      <c r="AK610" s="1036" t="s">
        <v>4706</v>
      </c>
      <c r="AL610" s="445" t="s">
        <v>4691</v>
      </c>
      <c r="AM610" s="445" t="s">
        <v>4691</v>
      </c>
      <c r="AN610" s="445" t="s">
        <v>4691</v>
      </c>
      <c r="AO610" s="445" t="s">
        <v>4691</v>
      </c>
      <c r="AP610" s="445" t="s">
        <v>4691</v>
      </c>
      <c r="AQ610" s="445" t="s">
        <v>4691</v>
      </c>
      <c r="AR610" s="445" t="s">
        <v>4691</v>
      </c>
      <c r="AS610" s="445" t="s">
        <v>4691</v>
      </c>
      <c r="AT610" s="445" t="s">
        <v>4691</v>
      </c>
      <c r="AU610" s="445" t="s">
        <v>4691</v>
      </c>
      <c r="AV610" s="307">
        <f t="shared" si="339"/>
        <v>144</v>
      </c>
      <c r="AW610" s="309">
        <f t="shared" si="340"/>
        <v>100.79999999999998</v>
      </c>
      <c r="AX610" s="309">
        <f t="shared" si="341"/>
        <v>60</v>
      </c>
      <c r="AY610" s="309">
        <f t="shared" si="342"/>
        <v>36</v>
      </c>
      <c r="AZ610" s="1042" t="s">
        <v>8085</v>
      </c>
      <c r="BA610" s="1042"/>
      <c r="BB610" s="1042"/>
      <c r="BC610" s="1042"/>
      <c r="BD610" s="1042"/>
      <c r="BE610" s="1042"/>
      <c r="BF610" s="1042"/>
      <c r="BG610" s="1042"/>
      <c r="BH610" s="1042"/>
      <c r="BI610" s="1044"/>
    </row>
    <row r="611" spans="1:61" s="652" customFormat="1" ht="20.100000000000001" customHeight="1">
      <c r="A611" s="1026">
        <v>588</v>
      </c>
      <c r="B611" s="416" t="s">
        <v>6317</v>
      </c>
      <c r="C611" s="359" t="s">
        <v>2638</v>
      </c>
      <c r="D611" s="339" t="s">
        <v>1636</v>
      </c>
      <c r="E611" s="287" t="s">
        <v>566</v>
      </c>
      <c r="F611" s="359" t="s">
        <v>2639</v>
      </c>
      <c r="G611" s="289" t="s">
        <v>1118</v>
      </c>
      <c r="H611" s="340" t="s">
        <v>2664</v>
      </c>
      <c r="I611" s="290">
        <v>34015201</v>
      </c>
      <c r="J611" s="291"/>
      <c r="K611" s="592"/>
      <c r="L611" s="292"/>
      <c r="M611" s="293"/>
      <c r="N611" s="293"/>
      <c r="O611" s="292" t="s">
        <v>565</v>
      </c>
      <c r="P611" s="292" t="s">
        <v>95</v>
      </c>
      <c r="Q611" s="327"/>
      <c r="R611" s="295" t="s">
        <v>450</v>
      </c>
      <c r="S611" s="296">
        <v>41909</v>
      </c>
      <c r="T611" s="297">
        <f t="shared" si="348"/>
        <v>36</v>
      </c>
      <c r="U611" s="298">
        <f t="shared" si="349"/>
        <v>117.3429</v>
      </c>
      <c r="V611" s="298">
        <f t="shared" si="350"/>
        <v>3.7719999999999998</v>
      </c>
      <c r="W611" s="299">
        <f t="shared" si="351"/>
        <v>5388.5714285714284</v>
      </c>
      <c r="X611" s="300">
        <f t="shared" si="352"/>
        <v>31</v>
      </c>
      <c r="Y611" s="301">
        <v>7</v>
      </c>
      <c r="Z611" s="301">
        <v>1220</v>
      </c>
      <c r="AA611" s="1043">
        <v>0</v>
      </c>
      <c r="AB611" s="304">
        <v>0</v>
      </c>
      <c r="AC611" s="304">
        <v>0</v>
      </c>
      <c r="AD611" s="1043">
        <v>7</v>
      </c>
      <c r="AE611" s="469">
        <v>7</v>
      </c>
      <c r="AF611" s="1036" t="s">
        <v>5989</v>
      </c>
      <c r="AG611" s="445" t="s">
        <v>4691</v>
      </c>
      <c r="AH611" s="445" t="s">
        <v>4691</v>
      </c>
      <c r="AI611" s="445" t="s">
        <v>4691</v>
      </c>
      <c r="AJ611" s="1037">
        <v>7</v>
      </c>
      <c r="AK611" s="1036" t="s">
        <v>4703</v>
      </c>
      <c r="AL611" s="445" t="s">
        <v>4691</v>
      </c>
      <c r="AM611" s="445" t="s">
        <v>4691</v>
      </c>
      <c r="AN611" s="445" t="s">
        <v>4691</v>
      </c>
      <c r="AO611" s="445" t="s">
        <v>4691</v>
      </c>
      <c r="AP611" s="445" t="s">
        <v>4691</v>
      </c>
      <c r="AQ611" s="445" t="s">
        <v>4691</v>
      </c>
      <c r="AR611" s="445" t="s">
        <v>4691</v>
      </c>
      <c r="AS611" s="445" t="s">
        <v>4691</v>
      </c>
      <c r="AT611" s="445" t="s">
        <v>4691</v>
      </c>
      <c r="AU611" s="445" t="s">
        <v>4691</v>
      </c>
      <c r="AV611" s="307">
        <f t="shared" si="339"/>
        <v>252</v>
      </c>
      <c r="AW611" s="309">
        <f t="shared" si="340"/>
        <v>176.39999999999998</v>
      </c>
      <c r="AX611" s="309">
        <f t="shared" si="341"/>
        <v>105</v>
      </c>
      <c r="AY611" s="309">
        <f t="shared" si="342"/>
        <v>63</v>
      </c>
      <c r="AZ611" s="1042" t="s">
        <v>8086</v>
      </c>
      <c r="BA611" s="1042" t="s">
        <v>2640</v>
      </c>
      <c r="BB611" s="1042" t="s">
        <v>2641</v>
      </c>
      <c r="BC611" s="1042" t="s">
        <v>2642</v>
      </c>
      <c r="BD611" s="1042"/>
      <c r="BE611" s="1042" t="s">
        <v>2643</v>
      </c>
      <c r="BF611" s="1042" t="s">
        <v>2644</v>
      </c>
      <c r="BG611" s="1042" t="s">
        <v>2645</v>
      </c>
      <c r="BH611" s="1042" t="s">
        <v>2646</v>
      </c>
      <c r="BI611" s="1044"/>
    </row>
    <row r="612" spans="1:61" s="652" customFormat="1" ht="20.100000000000001" customHeight="1">
      <c r="A612" s="1026">
        <v>589</v>
      </c>
      <c r="B612" s="416" t="s">
        <v>3755</v>
      </c>
      <c r="C612" s="359" t="s">
        <v>2507</v>
      </c>
      <c r="D612" s="339" t="s">
        <v>1636</v>
      </c>
      <c r="E612" s="287" t="s">
        <v>2988</v>
      </c>
      <c r="F612" s="359" t="s">
        <v>3745</v>
      </c>
      <c r="G612" s="289" t="s">
        <v>3754</v>
      </c>
      <c r="H612" s="530" t="s">
        <v>7203</v>
      </c>
      <c r="I612" s="290">
        <v>34010801</v>
      </c>
      <c r="J612" s="362"/>
      <c r="K612" s="592"/>
      <c r="L612" s="292"/>
      <c r="M612" s="293"/>
      <c r="N612" s="293"/>
      <c r="O612" s="292"/>
      <c r="P612" s="782" t="s">
        <v>95</v>
      </c>
      <c r="Q612" s="358"/>
      <c r="R612" s="295" t="s">
        <v>115</v>
      </c>
      <c r="S612" s="296">
        <v>1</v>
      </c>
      <c r="T612" s="297">
        <f t="shared" si="348"/>
        <v>54</v>
      </c>
      <c r="U612" s="298">
        <f t="shared" si="349"/>
        <v>81.868399999999994</v>
      </c>
      <c r="V612" s="298">
        <f t="shared" si="350"/>
        <v>2.5829</v>
      </c>
      <c r="W612" s="299">
        <f t="shared" si="351"/>
        <v>6457.25</v>
      </c>
      <c r="X612" s="300">
        <f t="shared" si="352"/>
        <v>32</v>
      </c>
      <c r="Y612" s="301">
        <v>4</v>
      </c>
      <c r="Z612" s="301">
        <v>865</v>
      </c>
      <c r="AA612" s="1043">
        <v>0</v>
      </c>
      <c r="AB612" s="304">
        <v>0</v>
      </c>
      <c r="AC612" s="304">
        <v>0</v>
      </c>
      <c r="AD612" s="1043">
        <v>0</v>
      </c>
      <c r="AE612" s="469">
        <v>4</v>
      </c>
      <c r="AF612" s="1036" t="s">
        <v>7585</v>
      </c>
      <c r="AG612" s="445" t="s">
        <v>4691</v>
      </c>
      <c r="AH612" s="445" t="s">
        <v>4691</v>
      </c>
      <c r="AI612" s="445" t="s">
        <v>4691</v>
      </c>
      <c r="AJ612" s="1037">
        <v>4</v>
      </c>
      <c r="AK612" s="1036" t="s">
        <v>4706</v>
      </c>
      <c r="AL612" s="445" t="s">
        <v>4691</v>
      </c>
      <c r="AM612" s="445" t="s">
        <v>4691</v>
      </c>
      <c r="AN612" s="445" t="s">
        <v>4691</v>
      </c>
      <c r="AO612" s="445" t="s">
        <v>4691</v>
      </c>
      <c r="AP612" s="445" t="s">
        <v>4691</v>
      </c>
      <c r="AQ612" s="445" t="s">
        <v>4691</v>
      </c>
      <c r="AR612" s="445" t="s">
        <v>4691</v>
      </c>
      <c r="AS612" s="445" t="s">
        <v>4691</v>
      </c>
      <c r="AT612" s="445" t="s">
        <v>4691</v>
      </c>
      <c r="AU612" s="445" t="s">
        <v>4691</v>
      </c>
      <c r="AV612" s="307">
        <f t="shared" si="339"/>
        <v>0</v>
      </c>
      <c r="AW612" s="309">
        <f t="shared" si="340"/>
        <v>0</v>
      </c>
      <c r="AX612" s="309">
        <f t="shared" si="341"/>
        <v>0</v>
      </c>
      <c r="AY612" s="309">
        <f t="shared" si="342"/>
        <v>0</v>
      </c>
      <c r="AZ612" s="1042" t="s">
        <v>8087</v>
      </c>
      <c r="BA612" s="1042"/>
      <c r="BB612" s="1042"/>
      <c r="BC612" s="1042"/>
      <c r="BD612" s="1042"/>
      <c r="BE612" s="1042"/>
      <c r="BF612" s="1042"/>
      <c r="BG612" s="1042"/>
      <c r="BH612" s="1042"/>
      <c r="BI612" s="1044"/>
    </row>
    <row r="613" spans="1:61" s="652" customFormat="1" ht="20.100000000000001" customHeight="1">
      <c r="A613" s="1026">
        <v>590</v>
      </c>
      <c r="B613" s="416" t="s">
        <v>6068</v>
      </c>
      <c r="C613" s="359" t="s">
        <v>2507</v>
      </c>
      <c r="D613" s="339" t="s">
        <v>1636</v>
      </c>
      <c r="E613" s="287" t="s">
        <v>2987</v>
      </c>
      <c r="F613" s="359" t="s">
        <v>3746</v>
      </c>
      <c r="G613" s="289" t="s">
        <v>3747</v>
      </c>
      <c r="H613" s="530" t="s">
        <v>7204</v>
      </c>
      <c r="I613" s="290">
        <v>34016401</v>
      </c>
      <c r="J613" s="362"/>
      <c r="K613" s="592"/>
      <c r="L613" s="292"/>
      <c r="M613" s="293"/>
      <c r="N613" s="293"/>
      <c r="O613" s="292"/>
      <c r="P613" s="292" t="s">
        <v>95</v>
      </c>
      <c r="Q613" s="358"/>
      <c r="R613" s="295" t="s">
        <v>147</v>
      </c>
      <c r="S613" s="296">
        <v>42365</v>
      </c>
      <c r="T613" s="297">
        <f t="shared" si="348"/>
        <v>45</v>
      </c>
      <c r="U613" s="298">
        <f t="shared" si="349"/>
        <v>94.689800000000005</v>
      </c>
      <c r="V613" s="298">
        <f t="shared" si="350"/>
        <v>2.8515000000000001</v>
      </c>
      <c r="W613" s="299">
        <f t="shared" si="351"/>
        <v>5703</v>
      </c>
      <c r="X613" s="300">
        <f t="shared" si="352"/>
        <v>33</v>
      </c>
      <c r="Y613" s="301">
        <v>5</v>
      </c>
      <c r="Z613" s="301">
        <v>545</v>
      </c>
      <c r="AA613" s="1043">
        <v>0</v>
      </c>
      <c r="AB613" s="304">
        <v>0</v>
      </c>
      <c r="AC613" s="304">
        <v>0</v>
      </c>
      <c r="AD613" s="1043">
        <v>0</v>
      </c>
      <c r="AE613" s="469">
        <v>5</v>
      </c>
      <c r="AF613" s="1036" t="s">
        <v>5993</v>
      </c>
      <c r="AG613" s="445" t="s">
        <v>4691</v>
      </c>
      <c r="AH613" s="445" t="s">
        <v>4691</v>
      </c>
      <c r="AI613" s="445" t="s">
        <v>4691</v>
      </c>
      <c r="AJ613" s="1037">
        <v>5</v>
      </c>
      <c r="AK613" s="1036" t="s">
        <v>4707</v>
      </c>
      <c r="AL613" s="445" t="s">
        <v>4691</v>
      </c>
      <c r="AM613" s="445" t="s">
        <v>4691</v>
      </c>
      <c r="AN613" s="445" t="s">
        <v>4691</v>
      </c>
      <c r="AO613" s="445" t="s">
        <v>4691</v>
      </c>
      <c r="AP613" s="445" t="s">
        <v>4691</v>
      </c>
      <c r="AQ613" s="445" t="s">
        <v>4691</v>
      </c>
      <c r="AR613" s="445" t="s">
        <v>4691</v>
      </c>
      <c r="AS613" s="445" t="s">
        <v>4691</v>
      </c>
      <c r="AT613" s="445" t="s">
        <v>4691</v>
      </c>
      <c r="AU613" s="445" t="s">
        <v>4691</v>
      </c>
      <c r="AV613" s="307">
        <f t="shared" si="339"/>
        <v>0</v>
      </c>
      <c r="AW613" s="309">
        <f t="shared" si="340"/>
        <v>0</v>
      </c>
      <c r="AX613" s="309">
        <f t="shared" si="341"/>
        <v>0</v>
      </c>
      <c r="AY613" s="309">
        <f t="shared" si="342"/>
        <v>0</v>
      </c>
      <c r="AZ613" s="1042" t="s">
        <v>8088</v>
      </c>
      <c r="BA613" s="1042"/>
      <c r="BB613" s="1042"/>
      <c r="BC613" s="1042"/>
      <c r="BD613" s="1042"/>
      <c r="BE613" s="1042"/>
      <c r="BF613" s="1042"/>
      <c r="BG613" s="1042"/>
      <c r="BH613" s="1042"/>
      <c r="BI613" s="1044"/>
    </row>
    <row r="614" spans="1:61" s="652" customFormat="1" ht="20.100000000000001" customHeight="1">
      <c r="A614" s="1026">
        <v>591</v>
      </c>
      <c r="B614" s="416" t="s">
        <v>6067</v>
      </c>
      <c r="C614" s="359" t="s">
        <v>2507</v>
      </c>
      <c r="D614" s="339" t="s">
        <v>1636</v>
      </c>
      <c r="E614" s="287" t="s">
        <v>2988</v>
      </c>
      <c r="F614" s="329" t="s">
        <v>1292</v>
      </c>
      <c r="G614" s="289" t="s">
        <v>3748</v>
      </c>
      <c r="H614" s="530" t="s">
        <v>7205</v>
      </c>
      <c r="I614" s="290">
        <v>34015101</v>
      </c>
      <c r="J614" s="362"/>
      <c r="K614" s="592"/>
      <c r="L614" s="292"/>
      <c r="M614" s="293"/>
      <c r="N614" s="293"/>
      <c r="O614" s="292"/>
      <c r="P614" s="292" t="s">
        <v>95</v>
      </c>
      <c r="Q614" s="358"/>
      <c r="R614" s="295" t="s">
        <v>359</v>
      </c>
      <c r="S614" s="296">
        <v>41825</v>
      </c>
      <c r="T614" s="297">
        <f t="shared" si="348"/>
        <v>50</v>
      </c>
      <c r="U614" s="298">
        <f t="shared" si="349"/>
        <v>88.630799999999994</v>
      </c>
      <c r="V614" s="298">
        <f t="shared" si="350"/>
        <v>2.681</v>
      </c>
      <c r="W614" s="299">
        <f t="shared" si="351"/>
        <v>3351.25</v>
      </c>
      <c r="X614" s="300">
        <f t="shared" si="352"/>
        <v>33</v>
      </c>
      <c r="Y614" s="301">
        <v>8</v>
      </c>
      <c r="Z614" s="301">
        <v>977</v>
      </c>
      <c r="AA614" s="1043">
        <v>0</v>
      </c>
      <c r="AB614" s="304">
        <v>0</v>
      </c>
      <c r="AC614" s="304">
        <v>0</v>
      </c>
      <c r="AD614" s="1043">
        <v>0</v>
      </c>
      <c r="AE614" s="469">
        <v>8</v>
      </c>
      <c r="AF614" s="1036" t="s">
        <v>5971</v>
      </c>
      <c r="AG614" s="445" t="s">
        <v>4691</v>
      </c>
      <c r="AH614" s="445" t="s">
        <v>4691</v>
      </c>
      <c r="AI614" s="445" t="s">
        <v>4691</v>
      </c>
      <c r="AJ614" s="1037">
        <v>8</v>
      </c>
      <c r="AK614" s="1036" t="s">
        <v>4705</v>
      </c>
      <c r="AL614" s="445" t="s">
        <v>4691</v>
      </c>
      <c r="AM614" s="445" t="s">
        <v>4691</v>
      </c>
      <c r="AN614" s="445" t="s">
        <v>4691</v>
      </c>
      <c r="AO614" s="445" t="s">
        <v>4691</v>
      </c>
      <c r="AP614" s="445" t="s">
        <v>4691</v>
      </c>
      <c r="AQ614" s="445" t="s">
        <v>4691</v>
      </c>
      <c r="AR614" s="445" t="s">
        <v>4691</v>
      </c>
      <c r="AS614" s="445" t="s">
        <v>4691</v>
      </c>
      <c r="AT614" s="445" t="s">
        <v>4691</v>
      </c>
      <c r="AU614" s="445" t="s">
        <v>4691</v>
      </c>
      <c r="AV614" s="307">
        <f t="shared" si="339"/>
        <v>0</v>
      </c>
      <c r="AW614" s="309">
        <f t="shared" si="340"/>
        <v>0</v>
      </c>
      <c r="AX614" s="309">
        <f t="shared" si="341"/>
        <v>0</v>
      </c>
      <c r="AY614" s="309">
        <f t="shared" si="342"/>
        <v>0</v>
      </c>
      <c r="AZ614" s="1042" t="s">
        <v>8089</v>
      </c>
      <c r="BA614" s="1042"/>
      <c r="BB614" s="1042"/>
      <c r="BC614" s="1042"/>
      <c r="BD614" s="1042"/>
      <c r="BE614" s="1042"/>
      <c r="BF614" s="1042"/>
      <c r="BG614" s="1042"/>
      <c r="BH614" s="1042"/>
      <c r="BI614" s="1044"/>
    </row>
    <row r="615" spans="1:61" s="394" customFormat="1" ht="19.5" customHeight="1">
      <c r="A615" s="1026">
        <v>592</v>
      </c>
      <c r="B615" s="416" t="s">
        <v>6318</v>
      </c>
      <c r="C615" s="376" t="s">
        <v>17</v>
      </c>
      <c r="D615" s="376" t="s">
        <v>5502</v>
      </c>
      <c r="E615" s="377" t="s">
        <v>5503</v>
      </c>
      <c r="F615" s="329" t="s">
        <v>1292</v>
      </c>
      <c r="G615" s="378" t="s">
        <v>3114</v>
      </c>
      <c r="H615" s="379" t="s">
        <v>5616</v>
      </c>
      <c r="I615" s="380">
        <v>34016701</v>
      </c>
      <c r="J615" s="387"/>
      <c r="K615" s="381" t="s">
        <v>2094</v>
      </c>
      <c r="L615" s="382"/>
      <c r="M615" s="382"/>
      <c r="N615" s="382"/>
      <c r="O615" s="382"/>
      <c r="P615" s="383" t="s">
        <v>565</v>
      </c>
      <c r="Q615" s="384"/>
      <c r="R615" s="295" t="s">
        <v>628</v>
      </c>
      <c r="S615" s="296">
        <v>42618</v>
      </c>
      <c r="T615" s="297">
        <f t="shared" si="348"/>
        <v>30</v>
      </c>
      <c r="U615" s="298">
        <f t="shared" si="349"/>
        <v>146.27631</v>
      </c>
      <c r="V615" s="298">
        <f t="shared" si="350"/>
        <v>4.2911999999999999</v>
      </c>
      <c r="W615" s="299">
        <f t="shared" si="351"/>
        <v>4768</v>
      </c>
      <c r="X615" s="300">
        <f t="shared" si="352"/>
        <v>34</v>
      </c>
      <c r="Y615" s="385">
        <v>9</v>
      </c>
      <c r="Z615" s="386">
        <v>1395</v>
      </c>
      <c r="AA615" s="1043">
        <v>0</v>
      </c>
      <c r="AB615" s="304">
        <v>0</v>
      </c>
      <c r="AC615" s="304">
        <v>0</v>
      </c>
      <c r="AD615" s="1043">
        <v>0</v>
      </c>
      <c r="AE615" s="469">
        <v>9</v>
      </c>
      <c r="AF615" s="1036" t="s">
        <v>5996</v>
      </c>
      <c r="AG615" s="445"/>
      <c r="AH615" s="445"/>
      <c r="AI615" s="445"/>
      <c r="AJ615" s="1037"/>
      <c r="AK615" s="1036" t="s">
        <v>4710</v>
      </c>
      <c r="AL615" s="445"/>
      <c r="AM615" s="445"/>
      <c r="AN615" s="445"/>
      <c r="AO615" s="445"/>
      <c r="AP615" s="445"/>
      <c r="AQ615" s="445"/>
      <c r="AR615" s="445"/>
      <c r="AS615" s="445"/>
      <c r="AT615" s="445"/>
      <c r="AU615" s="445"/>
      <c r="AV615" s="307">
        <f t="shared" si="339"/>
        <v>0</v>
      </c>
      <c r="AW615" s="309">
        <f t="shared" si="340"/>
        <v>0</v>
      </c>
      <c r="AX615" s="309">
        <f t="shared" si="341"/>
        <v>0</v>
      </c>
      <c r="AY615" s="309">
        <f t="shared" si="342"/>
        <v>0</v>
      </c>
      <c r="AZ615" s="1042" t="s">
        <v>8090</v>
      </c>
      <c r="BA615" s="1042"/>
      <c r="BB615" s="1042"/>
      <c r="BC615" s="1042"/>
      <c r="BD615" s="1042"/>
      <c r="BE615" s="1042"/>
      <c r="BF615" s="1042"/>
      <c r="BG615" s="1042"/>
      <c r="BH615" s="1042"/>
      <c r="BI615" s="1044"/>
    </row>
    <row r="616" spans="1:61" ht="20.100000000000001" customHeight="1">
      <c r="A616" s="1026">
        <v>593</v>
      </c>
      <c r="B616" s="416" t="s">
        <v>6319</v>
      </c>
      <c r="C616" s="359" t="s">
        <v>2507</v>
      </c>
      <c r="D616" s="339" t="s">
        <v>1638</v>
      </c>
      <c r="E616" s="287" t="s">
        <v>2988</v>
      </c>
      <c r="F616" s="329" t="s">
        <v>1292</v>
      </c>
      <c r="G616" s="289" t="s">
        <v>791</v>
      </c>
      <c r="H616" s="340" t="s">
        <v>791</v>
      </c>
      <c r="I616" s="290">
        <v>34014401</v>
      </c>
      <c r="J616" s="291"/>
      <c r="K616" s="592" t="s">
        <v>1339</v>
      </c>
      <c r="L616" s="292"/>
      <c r="M616" s="293"/>
      <c r="N616" s="293"/>
      <c r="O616" s="292"/>
      <c r="P616" s="292" t="s">
        <v>95</v>
      </c>
      <c r="Q616" s="327"/>
      <c r="R616" s="295" t="s">
        <v>359</v>
      </c>
      <c r="S616" s="296">
        <v>41607</v>
      </c>
      <c r="T616" s="297">
        <f>VLOOKUP(I616,单月票房,2,0)</f>
        <v>10</v>
      </c>
      <c r="U616" s="298">
        <f>VLOOKUP(I616,单月票房,3,0)</f>
        <v>237.38080299999999</v>
      </c>
      <c r="V616" s="298">
        <f>VLOOKUP(I616,单月票房,4,0)</f>
        <v>6.3829000000000002</v>
      </c>
      <c r="W616" s="299">
        <f>(V616*10000)/Y616</f>
        <v>7092.1111111111113</v>
      </c>
      <c r="X616" s="300">
        <f>VLOOKUP(I616,单月票房,5,0)</f>
        <v>37</v>
      </c>
      <c r="Y616" s="301">
        <v>9</v>
      </c>
      <c r="Z616" s="302">
        <v>1222</v>
      </c>
      <c r="AA616" s="1043">
        <v>0</v>
      </c>
      <c r="AB616" s="304">
        <v>0</v>
      </c>
      <c r="AC616" s="304">
        <v>0</v>
      </c>
      <c r="AD616" s="1043">
        <v>0</v>
      </c>
      <c r="AE616" s="469">
        <v>9</v>
      </c>
      <c r="AF616" s="1036" t="s">
        <v>5996</v>
      </c>
      <c r="AG616" s="445" t="s">
        <v>4691</v>
      </c>
      <c r="AH616" s="445" t="s">
        <v>4691</v>
      </c>
      <c r="AI616" s="445" t="s">
        <v>4691</v>
      </c>
      <c r="AJ616" s="1037" t="s">
        <v>4691</v>
      </c>
      <c r="AK616" s="1036" t="s">
        <v>4691</v>
      </c>
      <c r="AL616" s="445" t="s">
        <v>4691</v>
      </c>
      <c r="AM616" s="445" t="s">
        <v>4691</v>
      </c>
      <c r="AN616" s="445" t="s">
        <v>4691</v>
      </c>
      <c r="AO616" s="445" t="s">
        <v>4691</v>
      </c>
      <c r="AP616" s="445" t="s">
        <v>4691</v>
      </c>
      <c r="AQ616" s="445" t="s">
        <v>4691</v>
      </c>
      <c r="AR616" s="445" t="s">
        <v>4691</v>
      </c>
      <c r="AS616" s="445" t="s">
        <v>4691</v>
      </c>
      <c r="AT616" s="445" t="s">
        <v>4691</v>
      </c>
      <c r="AU616" s="445" t="s">
        <v>4691</v>
      </c>
      <c r="AV616" s="307">
        <f>AD616*6*0.5*12</f>
        <v>0</v>
      </c>
      <c r="AW616" s="309">
        <f>AD616*6*0.35*12</f>
        <v>0</v>
      </c>
      <c r="AX616" s="309">
        <f>AD616*6*0.25*10</f>
        <v>0</v>
      </c>
      <c r="AY616" s="309">
        <f>AD616*6*0.15*10</f>
        <v>0</v>
      </c>
      <c r="AZ616" s="1042" t="s">
        <v>8091</v>
      </c>
      <c r="BA616" s="1042"/>
      <c r="BB616" s="1042"/>
      <c r="BC616" s="1042"/>
      <c r="BD616" s="1042"/>
      <c r="BE616" s="1042"/>
      <c r="BF616" s="1042"/>
      <c r="BG616" s="1042"/>
      <c r="BH616" s="1042"/>
      <c r="BI616" s="1044"/>
    </row>
    <row r="617" spans="1:61" s="1009" customFormat="1" ht="19.5" customHeight="1">
      <c r="A617" s="1026">
        <v>594</v>
      </c>
      <c r="B617" s="435" t="s">
        <v>8982</v>
      </c>
      <c r="C617" s="631" t="s">
        <v>17</v>
      </c>
      <c r="D617" s="631" t="s">
        <v>5295</v>
      </c>
      <c r="E617" s="631" t="s">
        <v>2987</v>
      </c>
      <c r="F617" s="467"/>
      <c r="G617" s="1001" t="s">
        <v>8983</v>
      </c>
      <c r="H617" s="1002" t="s">
        <v>8983</v>
      </c>
      <c r="I617" s="435">
        <v>34015801</v>
      </c>
      <c r="J617" s="1003"/>
      <c r="K617" s="439" t="s">
        <v>362</v>
      </c>
      <c r="L617" s="1004"/>
      <c r="M617" s="1005"/>
      <c r="N617" s="1005"/>
      <c r="O617" s="1004"/>
      <c r="P617" s="1004" t="s">
        <v>565</v>
      </c>
      <c r="Q617" s="1006"/>
      <c r="R617" s="1007" t="s">
        <v>199</v>
      </c>
      <c r="S617" s="1008" t="s">
        <v>8984</v>
      </c>
      <c r="T617" s="297">
        <f t="shared" ref="T617:T618" si="353">VLOOKUP(I617,单月票房,2,0)</f>
        <v>61</v>
      </c>
      <c r="U617" s="298">
        <f t="shared" ref="U617:U618" si="354">VLOOKUP(I617,单月票房,3,0)</f>
        <v>67.212350000000001</v>
      </c>
      <c r="V617" s="298">
        <f t="shared" ref="V617:V618" si="355">VLOOKUP(I617,单月票房,4,0)</f>
        <v>2.1362000000000001</v>
      </c>
      <c r="W617" s="299">
        <f t="shared" ref="W617:W618" si="356">(V617*10000)/Y617</f>
        <v>4272.3999999999996</v>
      </c>
      <c r="X617" s="300">
        <f t="shared" ref="X617:X618" si="357">VLOOKUP(I617,单月票房,5,0)</f>
        <v>31</v>
      </c>
      <c r="Y617" s="496">
        <v>5</v>
      </c>
      <c r="Z617" s="497">
        <v>694</v>
      </c>
      <c r="AA617" s="1003">
        <v>0</v>
      </c>
      <c r="AB617" s="1003">
        <v>0</v>
      </c>
      <c r="AC617" s="1003">
        <v>0</v>
      </c>
      <c r="AD617" s="1003">
        <v>0</v>
      </c>
      <c r="AE617" s="469">
        <v>5</v>
      </c>
      <c r="AF617" s="1036" t="s">
        <v>5993</v>
      </c>
      <c r="AG617" s="445"/>
      <c r="AH617" s="445"/>
      <c r="AI617" s="445"/>
      <c r="AJ617" s="1084"/>
      <c r="AK617" s="1036"/>
      <c r="AL617" s="445"/>
      <c r="AM617" s="445"/>
      <c r="AN617" s="445"/>
      <c r="AO617" s="445"/>
      <c r="AP617" s="445"/>
      <c r="AQ617" s="445"/>
      <c r="AR617" s="445"/>
      <c r="AS617" s="445"/>
      <c r="AT617" s="445"/>
      <c r="AU617" s="445"/>
      <c r="AV617" s="307">
        <f t="shared" ref="AV617:AV618" si="358">AD617*6*0.5*12</f>
        <v>0</v>
      </c>
      <c r="AW617" s="309">
        <f t="shared" ref="AW617:AW618" si="359">AD617*6*0.35*12</f>
        <v>0</v>
      </c>
      <c r="AX617" s="309">
        <f t="shared" ref="AX617:AX618" si="360">AD617*6*0.25*10</f>
        <v>0</v>
      </c>
      <c r="AY617" s="309">
        <f t="shared" ref="AY617:AY618" si="361">AD617*6*0.15*10</f>
        <v>0</v>
      </c>
      <c r="AZ617" s="1042" t="s">
        <v>8985</v>
      </c>
      <c r="BA617" s="1001"/>
      <c r="BB617" s="1001"/>
      <c r="BC617" s="1001"/>
      <c r="BD617" s="1001"/>
      <c r="BE617" s="1001"/>
      <c r="BF617" s="1001"/>
      <c r="BG617" s="1001"/>
      <c r="BH617" s="1001"/>
      <c r="BI617" s="1049"/>
    </row>
    <row r="618" spans="1:61" s="1009" customFormat="1" ht="20.100000000000001" customHeight="1">
      <c r="A618" s="1026">
        <v>595</v>
      </c>
      <c r="B618" s="435" t="s">
        <v>9140</v>
      </c>
      <c r="C618" s="435" t="s">
        <v>17</v>
      </c>
      <c r="D618" s="435" t="s">
        <v>5295</v>
      </c>
      <c r="E618" s="435" t="s">
        <v>2987</v>
      </c>
      <c r="F618" s="467" t="s">
        <v>9141</v>
      </c>
      <c r="G618" s="1001" t="s">
        <v>9142</v>
      </c>
      <c r="H618" s="1002" t="s">
        <v>9143</v>
      </c>
      <c r="I618" s="435">
        <v>34018501</v>
      </c>
      <c r="J618" s="1003"/>
      <c r="K618" s="439" t="s">
        <v>362</v>
      </c>
      <c r="L618" s="1004"/>
      <c r="M618" s="1005"/>
      <c r="N618" s="1005"/>
      <c r="O618" s="1004"/>
      <c r="P618" s="1004" t="s">
        <v>565</v>
      </c>
      <c r="Q618" s="1006"/>
      <c r="R618" s="1007" t="s">
        <v>345</v>
      </c>
      <c r="S618" s="1008" t="s">
        <v>7484</v>
      </c>
      <c r="T618" s="297">
        <f t="shared" si="353"/>
        <v>68</v>
      </c>
      <c r="U618" s="298">
        <f t="shared" si="354"/>
        <v>52.559800000000003</v>
      </c>
      <c r="V618" s="298">
        <f t="shared" si="355"/>
        <v>1.6093</v>
      </c>
      <c r="W618" s="299">
        <f t="shared" si="356"/>
        <v>2011.625</v>
      </c>
      <c r="X618" s="300">
        <f t="shared" si="357"/>
        <v>33</v>
      </c>
      <c r="Y618" s="496">
        <v>8</v>
      </c>
      <c r="Z618" s="497">
        <v>1122</v>
      </c>
      <c r="AA618" s="1003">
        <v>0</v>
      </c>
      <c r="AB618" s="1003">
        <v>0</v>
      </c>
      <c r="AC618" s="1003">
        <v>0</v>
      </c>
      <c r="AD618" s="1003">
        <v>0</v>
      </c>
      <c r="AE618" s="469">
        <v>8</v>
      </c>
      <c r="AF618" s="1036" t="s">
        <v>5971</v>
      </c>
      <c r="AG618" s="445"/>
      <c r="AH618" s="445"/>
      <c r="AI618" s="445"/>
      <c r="AJ618" s="1084"/>
      <c r="AK618" s="1097"/>
      <c r="AL618" s="445"/>
      <c r="AM618" s="445"/>
      <c r="AN618" s="445"/>
      <c r="AO618" s="445"/>
      <c r="AP618" s="445"/>
      <c r="AQ618" s="445"/>
      <c r="AR618" s="445"/>
      <c r="AS618" s="445"/>
      <c r="AT618" s="445"/>
      <c r="AU618" s="445"/>
      <c r="AV618" s="307">
        <f t="shared" si="358"/>
        <v>0</v>
      </c>
      <c r="AW618" s="309">
        <f t="shared" si="359"/>
        <v>0</v>
      </c>
      <c r="AX618" s="309">
        <f t="shared" si="360"/>
        <v>0</v>
      </c>
      <c r="AY618" s="309">
        <f t="shared" si="361"/>
        <v>0</v>
      </c>
      <c r="AZ618" s="1001" t="s">
        <v>9144</v>
      </c>
      <c r="BA618" s="1001" t="s">
        <v>97</v>
      </c>
      <c r="BB618" s="1001" t="s">
        <v>9145</v>
      </c>
      <c r="BC618" s="1001" t="s">
        <v>9146</v>
      </c>
      <c r="BD618" s="1001" t="s">
        <v>102</v>
      </c>
      <c r="BE618" s="1001" t="s">
        <v>9147</v>
      </c>
      <c r="BF618" s="1001" t="s">
        <v>97</v>
      </c>
      <c r="BG618" s="1001" t="s">
        <v>9148</v>
      </c>
      <c r="BH618" s="1001" t="s">
        <v>9149</v>
      </c>
      <c r="BI618" s="1049" t="s">
        <v>9150</v>
      </c>
    </row>
    <row r="619" spans="1:61" ht="19.899999999999999" customHeight="1">
      <c r="A619" s="1028" t="s">
        <v>185</v>
      </c>
      <c r="B619" s="778"/>
      <c r="C619" s="590" t="s">
        <v>2507</v>
      </c>
      <c r="D619" s="501" t="s">
        <v>1636</v>
      </c>
      <c r="E619" s="502"/>
      <c r="F619" s="502"/>
      <c r="G619" s="503">
        <f>COUNTA(G599:G618)</f>
        <v>20</v>
      </c>
      <c r="H619" s="503">
        <f>COUNTA(H599:H618)</f>
        <v>20</v>
      </c>
      <c r="I619" s="499"/>
      <c r="J619" s="499"/>
      <c r="K619" s="503"/>
      <c r="L619" s="504">
        <f>COUNTA(L599:L618)</f>
        <v>12</v>
      </c>
      <c r="M619" s="504">
        <f>COUNTA(M599:M618)</f>
        <v>5</v>
      </c>
      <c r="N619" s="504">
        <f>COUNTA(N599:N618)</f>
        <v>6</v>
      </c>
      <c r="O619" s="504">
        <f>COUNTA(O599:O618)</f>
        <v>13</v>
      </c>
      <c r="P619" s="504">
        <f>COUNTA(P599:P618)</f>
        <v>20</v>
      </c>
      <c r="Q619" s="505"/>
      <c r="R619" s="505"/>
      <c r="S619" s="506"/>
      <c r="T619" s="507"/>
      <c r="U619" s="508">
        <f>SUM(U599:U618)</f>
        <v>2101.5236629999999</v>
      </c>
      <c r="V619" s="508">
        <f>SUM(V599:V618)</f>
        <v>62.796599999999998</v>
      </c>
      <c r="W619" s="509">
        <f>V619*10000/Y619</f>
        <v>4651.6000000000004</v>
      </c>
      <c r="X619" s="510">
        <f>U619/V619</f>
        <v>33.465564425462524</v>
      </c>
      <c r="Y619" s="511">
        <f t="shared" ref="Y619:AE619" si="362">SUM(Y599:Y618)</f>
        <v>135</v>
      </c>
      <c r="Z619" s="511">
        <f t="shared" si="362"/>
        <v>21055</v>
      </c>
      <c r="AA619" s="500">
        <f t="shared" si="362"/>
        <v>79</v>
      </c>
      <c r="AB619" s="500">
        <f t="shared" si="362"/>
        <v>37</v>
      </c>
      <c r="AC619" s="500">
        <f t="shared" si="362"/>
        <v>34</v>
      </c>
      <c r="AD619" s="500">
        <f t="shared" si="362"/>
        <v>86</v>
      </c>
      <c r="AE619" s="500">
        <f t="shared" si="362"/>
        <v>134</v>
      </c>
      <c r="AF619" s="512"/>
      <c r="AG619" s="512">
        <f>SUM(AG599:AG618)</f>
        <v>1</v>
      </c>
      <c r="AH619" s="512"/>
      <c r="AI619" s="512">
        <f>SUM(AI599:AI618)</f>
        <v>0</v>
      </c>
      <c r="AJ619" s="512">
        <f>SUM(AJ599:AJ618)</f>
        <v>94</v>
      </c>
      <c r="AK619" s="513"/>
      <c r="AL619" s="512">
        <f>SUM(AL599:AL618)</f>
        <v>0</v>
      </c>
      <c r="AM619" s="512"/>
      <c r="AN619" s="512">
        <f>SUM(AN599:AN618)</f>
        <v>0</v>
      </c>
      <c r="AO619" s="512"/>
      <c r="AP619" s="512">
        <f>SUM(AP599:AP618)</f>
        <v>0</v>
      </c>
      <c r="AQ619" s="512"/>
      <c r="AR619" s="512">
        <f>SUM(AR599:AR618)</f>
        <v>1</v>
      </c>
      <c r="AS619" s="512"/>
      <c r="AT619" s="512">
        <f>SUM(AT599:AT618)</f>
        <v>0</v>
      </c>
      <c r="AU619" s="512"/>
      <c r="AV619" s="512">
        <f>SUM(AV599:AV618)</f>
        <v>3096</v>
      </c>
      <c r="AW619" s="512">
        <f>SUM(AW599:AW618)</f>
        <v>2167.1999999999994</v>
      </c>
      <c r="AX619" s="512">
        <f>SUM(AX599:AX618)</f>
        <v>1290</v>
      </c>
      <c r="AY619" s="512">
        <f>SUM(AY599:AY618)</f>
        <v>774</v>
      </c>
      <c r="AZ619" s="816"/>
      <c r="BA619" s="817"/>
      <c r="BB619" s="817"/>
      <c r="BC619" s="818"/>
      <c r="BD619" s="818"/>
      <c r="BE619" s="818"/>
      <c r="BF619" s="819"/>
      <c r="BG619" s="819"/>
      <c r="BH619" s="819"/>
      <c r="BI619" s="820"/>
    </row>
    <row r="620" spans="1:61" ht="19.899999999999999" customHeight="1">
      <c r="A620" s="1026">
        <v>596</v>
      </c>
      <c r="B620" s="416" t="s">
        <v>6320</v>
      </c>
      <c r="C620" s="286" t="s">
        <v>2497</v>
      </c>
      <c r="D620" s="287" t="s">
        <v>1505</v>
      </c>
      <c r="E620" s="287" t="s">
        <v>2941</v>
      </c>
      <c r="F620" s="357" t="s">
        <v>1506</v>
      </c>
      <c r="G620" s="289" t="s">
        <v>833</v>
      </c>
      <c r="H620" s="352" t="s">
        <v>1507</v>
      </c>
      <c r="I620" s="290">
        <v>33053001</v>
      </c>
      <c r="J620" s="291" t="s">
        <v>94</v>
      </c>
      <c r="K620" s="352"/>
      <c r="L620" s="292" t="s">
        <v>95</v>
      </c>
      <c r="M620" s="292" t="s">
        <v>95</v>
      </c>
      <c r="N620" s="292" t="s">
        <v>95</v>
      </c>
      <c r="O620" s="292" t="s">
        <v>95</v>
      </c>
      <c r="P620" s="292" t="s">
        <v>95</v>
      </c>
      <c r="Q620" s="332"/>
      <c r="R620" s="295" t="s">
        <v>313</v>
      </c>
      <c r="S620" s="296">
        <v>42016</v>
      </c>
      <c r="T620" s="297">
        <f t="shared" ref="T620:T623" si="363">VLOOKUP(I620,单月票房,2,0)</f>
        <v>1</v>
      </c>
      <c r="U620" s="298">
        <f t="shared" ref="U620:U623" si="364">VLOOKUP(I620,单月票房,3,0)</f>
        <v>440.85379999999998</v>
      </c>
      <c r="V620" s="298">
        <f t="shared" ref="V620:V623" si="365">VLOOKUP(I620,单月票房,4,0)</f>
        <v>8.8879000000000001</v>
      </c>
      <c r="W620" s="299">
        <f t="shared" ref="W620:W623" si="366">(V620*10000)/Y620</f>
        <v>8887.9</v>
      </c>
      <c r="X620" s="300">
        <f t="shared" ref="X620:X623" si="367">VLOOKUP(I620,单月票房,5,0)</f>
        <v>50</v>
      </c>
      <c r="Y620" s="346">
        <v>10</v>
      </c>
      <c r="Z620" s="347">
        <v>1973</v>
      </c>
      <c r="AA620" s="1043">
        <v>9</v>
      </c>
      <c r="AB620" s="1043">
        <v>9</v>
      </c>
      <c r="AC620" s="1043">
        <v>9</v>
      </c>
      <c r="AD620" s="1043">
        <v>9</v>
      </c>
      <c r="AE620" s="469">
        <v>9</v>
      </c>
      <c r="AF620" s="1036" t="s">
        <v>8092</v>
      </c>
      <c r="AG620" s="445">
        <v>1</v>
      </c>
      <c r="AH620" s="445" t="s">
        <v>4729</v>
      </c>
      <c r="AI620" s="445">
        <v>393</v>
      </c>
      <c r="AJ620" s="1037">
        <v>9</v>
      </c>
      <c r="AK620" s="1036" t="s">
        <v>4710</v>
      </c>
      <c r="AL620" s="445" t="s">
        <v>4691</v>
      </c>
      <c r="AM620" s="445" t="s">
        <v>4691</v>
      </c>
      <c r="AN620" s="445" t="s">
        <v>4691</v>
      </c>
      <c r="AO620" s="445" t="s">
        <v>4691</v>
      </c>
      <c r="AP620" s="445" t="s">
        <v>4691</v>
      </c>
      <c r="AQ620" s="445" t="s">
        <v>4691</v>
      </c>
      <c r="AR620" s="445" t="s">
        <v>4691</v>
      </c>
      <c r="AS620" s="445" t="s">
        <v>4691</v>
      </c>
      <c r="AT620" s="445" t="s">
        <v>4691</v>
      </c>
      <c r="AU620" s="445" t="s">
        <v>4691</v>
      </c>
      <c r="AV620" s="307">
        <f t="shared" ref="AV620:AV623" si="368">AD620*6*0.5*12</f>
        <v>324</v>
      </c>
      <c r="AW620" s="309">
        <f t="shared" ref="AW620:AW623" si="369">AD620*6*0.35*12</f>
        <v>226.79999999999998</v>
      </c>
      <c r="AX620" s="309">
        <f t="shared" ref="AX620:AX623" si="370">AD620*6*0.25*10</f>
        <v>135</v>
      </c>
      <c r="AY620" s="309">
        <f t="shared" ref="AY620:AY623" si="371">AD620*6*0.15*10</f>
        <v>81</v>
      </c>
      <c r="AZ620" s="1042" t="s">
        <v>8093</v>
      </c>
      <c r="BA620" s="1042"/>
      <c r="BB620" s="1042" t="s">
        <v>647</v>
      </c>
      <c r="BC620" s="1042"/>
      <c r="BD620" s="1042"/>
      <c r="BE620" s="1042"/>
      <c r="BF620" s="1042"/>
      <c r="BG620" s="1042"/>
      <c r="BH620" s="1042"/>
      <c r="BI620" s="1044"/>
    </row>
    <row r="621" spans="1:61" s="394" customFormat="1" ht="17.25" customHeight="1">
      <c r="A621" s="1026">
        <v>597</v>
      </c>
      <c r="B621" s="416" t="s">
        <v>6321</v>
      </c>
      <c r="C621" s="538" t="s">
        <v>12</v>
      </c>
      <c r="D621" s="538" t="s">
        <v>5276</v>
      </c>
      <c r="E621" s="539" t="s">
        <v>5602</v>
      </c>
      <c r="F621" s="329" t="s">
        <v>1292</v>
      </c>
      <c r="G621" s="541" t="s">
        <v>5483</v>
      </c>
      <c r="H621" s="542" t="s">
        <v>5483</v>
      </c>
      <c r="I621" s="543">
        <v>33055701</v>
      </c>
      <c r="J621" s="550"/>
      <c r="K621" s="544"/>
      <c r="L621" s="545" t="s">
        <v>1280</v>
      </c>
      <c r="M621" s="545"/>
      <c r="N621" s="545"/>
      <c r="O621" s="545" t="s">
        <v>1280</v>
      </c>
      <c r="P621" s="546" t="s">
        <v>1280</v>
      </c>
      <c r="Q621" s="547"/>
      <c r="R621" s="295" t="s">
        <v>334</v>
      </c>
      <c r="S621" s="296">
        <v>42908</v>
      </c>
      <c r="T621" s="297">
        <f t="shared" si="363"/>
        <v>15</v>
      </c>
      <c r="U621" s="298">
        <f t="shared" si="364"/>
        <v>194.70084</v>
      </c>
      <c r="V621" s="298">
        <f t="shared" si="365"/>
        <v>4.7961999999999998</v>
      </c>
      <c r="W621" s="299">
        <f t="shared" si="366"/>
        <v>5329.1111111111113</v>
      </c>
      <c r="X621" s="300">
        <f t="shared" si="367"/>
        <v>41</v>
      </c>
      <c r="Y621" s="548">
        <v>9</v>
      </c>
      <c r="Z621" s="549">
        <v>1315</v>
      </c>
      <c r="AA621" s="1043">
        <v>8</v>
      </c>
      <c r="AB621" s="304">
        <v>0</v>
      </c>
      <c r="AC621" s="304">
        <v>0</v>
      </c>
      <c r="AD621" s="1043">
        <v>8</v>
      </c>
      <c r="AE621" s="469">
        <v>8</v>
      </c>
      <c r="AF621" s="1036" t="s">
        <v>8094</v>
      </c>
      <c r="AG621" s="445"/>
      <c r="AH621" s="445"/>
      <c r="AI621" s="445"/>
      <c r="AJ621" s="1037"/>
      <c r="AK621" s="1036" t="s">
        <v>5907</v>
      </c>
      <c r="AL621" s="445"/>
      <c r="AM621" s="445"/>
      <c r="AN621" s="445"/>
      <c r="AO621" s="445"/>
      <c r="AP621" s="445"/>
      <c r="AQ621" s="445"/>
      <c r="AR621" s="445">
        <v>1</v>
      </c>
      <c r="AS621" s="445" t="s">
        <v>5883</v>
      </c>
      <c r="AT621" s="445"/>
      <c r="AU621" s="445"/>
      <c r="AV621" s="307">
        <f t="shared" si="368"/>
        <v>288</v>
      </c>
      <c r="AW621" s="309">
        <f t="shared" si="369"/>
        <v>201.59999999999997</v>
      </c>
      <c r="AX621" s="309">
        <f t="shared" si="370"/>
        <v>120</v>
      </c>
      <c r="AY621" s="309">
        <f t="shared" si="371"/>
        <v>72</v>
      </c>
      <c r="AZ621" s="1042" t="s">
        <v>8095</v>
      </c>
      <c r="BA621" s="1042"/>
      <c r="BB621" s="1042"/>
      <c r="BC621" s="1042"/>
      <c r="BD621" s="1042"/>
      <c r="BE621" s="1042"/>
      <c r="BF621" s="1042"/>
      <c r="BG621" s="1042"/>
      <c r="BH621" s="1042"/>
      <c r="BI621" s="1044"/>
    </row>
    <row r="622" spans="1:61" s="1009" customFormat="1" ht="19.5" customHeight="1">
      <c r="A622" s="1026">
        <v>598</v>
      </c>
      <c r="B622" s="435" t="s">
        <v>9068</v>
      </c>
      <c r="C622" s="435" t="s">
        <v>12</v>
      </c>
      <c r="D622" s="435" t="s">
        <v>5276</v>
      </c>
      <c r="E622" s="435" t="s">
        <v>6934</v>
      </c>
      <c r="F622" s="467" t="s">
        <v>9069</v>
      </c>
      <c r="G622" s="1001" t="s">
        <v>9070</v>
      </c>
      <c r="H622" s="1002" t="s">
        <v>9071</v>
      </c>
      <c r="I622" s="435">
        <v>33052601</v>
      </c>
      <c r="J622" s="1003"/>
      <c r="K622" s="439" t="s">
        <v>362</v>
      </c>
      <c r="L622" s="1004"/>
      <c r="M622" s="1005"/>
      <c r="N622" s="1005"/>
      <c r="O622" s="1004"/>
      <c r="P622" s="1004" t="s">
        <v>565</v>
      </c>
      <c r="Q622" s="1006"/>
      <c r="R622" s="1007" t="s">
        <v>359</v>
      </c>
      <c r="S622" s="1008" t="s">
        <v>9072</v>
      </c>
      <c r="T622" s="297">
        <f t="shared" si="363"/>
        <v>29</v>
      </c>
      <c r="U622" s="298">
        <f t="shared" si="364"/>
        <v>97.406099999999995</v>
      </c>
      <c r="V622" s="298">
        <f t="shared" si="365"/>
        <v>2.7957999999999998</v>
      </c>
      <c r="W622" s="299">
        <f t="shared" si="366"/>
        <v>3994</v>
      </c>
      <c r="X622" s="300">
        <f t="shared" si="367"/>
        <v>35</v>
      </c>
      <c r="Y622" s="496">
        <v>7</v>
      </c>
      <c r="Z622" s="497">
        <v>872</v>
      </c>
      <c r="AA622" s="1003">
        <v>0</v>
      </c>
      <c r="AB622" s="1003">
        <v>0</v>
      </c>
      <c r="AC622" s="1003">
        <v>0</v>
      </c>
      <c r="AD622" s="1003">
        <v>0</v>
      </c>
      <c r="AE622" s="469">
        <v>7</v>
      </c>
      <c r="AF622" s="1036" t="s">
        <v>5964</v>
      </c>
      <c r="AG622" s="445"/>
      <c r="AH622" s="445"/>
      <c r="AI622" s="445"/>
      <c r="AJ622" s="1084"/>
      <c r="AK622" s="1097"/>
      <c r="AL622" s="445"/>
      <c r="AM622" s="445"/>
      <c r="AN622" s="445"/>
      <c r="AO622" s="445"/>
      <c r="AP622" s="445"/>
      <c r="AQ622" s="445"/>
      <c r="AR622" s="445"/>
      <c r="AS622" s="445"/>
      <c r="AT622" s="445"/>
      <c r="AU622" s="445"/>
      <c r="AV622" s="307">
        <f t="shared" si="368"/>
        <v>0</v>
      </c>
      <c r="AW622" s="309">
        <f t="shared" si="369"/>
        <v>0</v>
      </c>
      <c r="AX622" s="309">
        <f t="shared" si="370"/>
        <v>0</v>
      </c>
      <c r="AY622" s="309">
        <f t="shared" si="371"/>
        <v>0</v>
      </c>
      <c r="AZ622" s="1001" t="s">
        <v>9073</v>
      </c>
      <c r="BA622" s="1001"/>
      <c r="BB622" s="1001"/>
      <c r="BC622" s="1001"/>
      <c r="BD622" s="1001"/>
      <c r="BE622" s="1001"/>
      <c r="BF622" s="1001"/>
      <c r="BG622" s="1001"/>
      <c r="BH622" s="1001"/>
      <c r="BI622" s="1049"/>
    </row>
    <row r="623" spans="1:61" s="652" customFormat="1" ht="19.899999999999999" customHeight="1">
      <c r="A623" s="1026">
        <v>599</v>
      </c>
      <c r="B623" s="416" t="s">
        <v>6322</v>
      </c>
      <c r="C623" s="484" t="s">
        <v>4452</v>
      </c>
      <c r="D623" s="484" t="s">
        <v>1505</v>
      </c>
      <c r="E623" s="683" t="s">
        <v>4453</v>
      </c>
      <c r="F623" s="783" t="s">
        <v>4454</v>
      </c>
      <c r="G623" s="289" t="s">
        <v>2075</v>
      </c>
      <c r="H623" s="367" t="s">
        <v>4518</v>
      </c>
      <c r="I623" s="290">
        <v>33053701</v>
      </c>
      <c r="J623" s="362"/>
      <c r="K623" s="340" t="s">
        <v>335</v>
      </c>
      <c r="L623" s="292"/>
      <c r="M623" s="293"/>
      <c r="N623" s="293"/>
      <c r="O623" s="292"/>
      <c r="P623" s="363" t="s">
        <v>95</v>
      </c>
      <c r="Q623" s="332"/>
      <c r="R623" s="295" t="s">
        <v>359</v>
      </c>
      <c r="S623" s="296">
        <v>42415</v>
      </c>
      <c r="T623" s="297">
        <f t="shared" si="363"/>
        <v>5</v>
      </c>
      <c r="U623" s="298">
        <f t="shared" si="364"/>
        <v>301.34679999999997</v>
      </c>
      <c r="V623" s="298">
        <f t="shared" si="365"/>
        <v>7.6104000000000003</v>
      </c>
      <c r="W623" s="299">
        <f t="shared" si="366"/>
        <v>9513</v>
      </c>
      <c r="X623" s="300">
        <f t="shared" si="367"/>
        <v>40</v>
      </c>
      <c r="Y623" s="346">
        <v>8</v>
      </c>
      <c r="Z623" s="763">
        <v>990</v>
      </c>
      <c r="AA623" s="1043">
        <v>0</v>
      </c>
      <c r="AB623" s="304">
        <v>0</v>
      </c>
      <c r="AC623" s="304">
        <v>0</v>
      </c>
      <c r="AD623" s="1043">
        <v>0</v>
      </c>
      <c r="AE623" s="469">
        <v>8</v>
      </c>
      <c r="AF623" s="1036" t="s">
        <v>5971</v>
      </c>
      <c r="AG623" s="445" t="s">
        <v>4691</v>
      </c>
      <c r="AH623" s="445" t="s">
        <v>4691</v>
      </c>
      <c r="AI623" s="445" t="s">
        <v>4691</v>
      </c>
      <c r="AJ623" s="1037">
        <v>8</v>
      </c>
      <c r="AK623" s="1036" t="s">
        <v>4705</v>
      </c>
      <c r="AL623" s="445" t="s">
        <v>4691</v>
      </c>
      <c r="AM623" s="445" t="s">
        <v>4691</v>
      </c>
      <c r="AN623" s="445" t="s">
        <v>4691</v>
      </c>
      <c r="AO623" s="445" t="s">
        <v>4691</v>
      </c>
      <c r="AP623" s="445" t="s">
        <v>4691</v>
      </c>
      <c r="AQ623" s="445" t="s">
        <v>4691</v>
      </c>
      <c r="AR623" s="445" t="s">
        <v>4691</v>
      </c>
      <c r="AS623" s="445" t="s">
        <v>4691</v>
      </c>
      <c r="AT623" s="445" t="s">
        <v>4691</v>
      </c>
      <c r="AU623" s="445" t="s">
        <v>4691</v>
      </c>
      <c r="AV623" s="307">
        <f t="shared" si="368"/>
        <v>0</v>
      </c>
      <c r="AW623" s="309">
        <f t="shared" si="369"/>
        <v>0</v>
      </c>
      <c r="AX623" s="309">
        <f t="shared" si="370"/>
        <v>0</v>
      </c>
      <c r="AY623" s="309">
        <f t="shared" si="371"/>
        <v>0</v>
      </c>
      <c r="AZ623" s="1042" t="s">
        <v>8096</v>
      </c>
      <c r="BA623" s="1042"/>
      <c r="BB623" s="1042"/>
      <c r="BC623" s="1042"/>
      <c r="BD623" s="1042"/>
      <c r="BE623" s="1042"/>
      <c r="BF623" s="1042"/>
      <c r="BG623" s="1042"/>
      <c r="BH623" s="1042"/>
      <c r="BI623" s="1044"/>
    </row>
    <row r="624" spans="1:61" ht="19.899999999999999" customHeight="1">
      <c r="A624" s="1028" t="s">
        <v>185</v>
      </c>
      <c r="B624" s="778"/>
      <c r="C624" s="590" t="s">
        <v>2498</v>
      </c>
      <c r="D624" s="501" t="s">
        <v>1505</v>
      </c>
      <c r="E624" s="502"/>
      <c r="F624" s="502"/>
      <c r="G624" s="503">
        <f>COUNTA(G620:G623)</f>
        <v>4</v>
      </c>
      <c r="H624" s="503">
        <f>COUNTA(H620:H623)</f>
        <v>4</v>
      </c>
      <c r="I624" s="499"/>
      <c r="J624" s="499"/>
      <c r="K624" s="503"/>
      <c r="L624" s="504">
        <f>COUNTA(L620:L623)</f>
        <v>2</v>
      </c>
      <c r="M624" s="504">
        <f>COUNTA(M620:M623)</f>
        <v>1</v>
      </c>
      <c r="N624" s="504">
        <f>COUNTA(N620:N623)</f>
        <v>1</v>
      </c>
      <c r="O624" s="504">
        <f>COUNTA(O620:O623)</f>
        <v>2</v>
      </c>
      <c r="P624" s="504">
        <f>COUNTA(P620:P623)</f>
        <v>4</v>
      </c>
      <c r="Q624" s="505"/>
      <c r="R624" s="505"/>
      <c r="S624" s="506"/>
      <c r="T624" s="507"/>
      <c r="U624" s="508">
        <f>SUM(U620:U623)</f>
        <v>1034.30754</v>
      </c>
      <c r="V624" s="508">
        <f>SUM(V620:V623)</f>
        <v>24.090299999999999</v>
      </c>
      <c r="W624" s="509">
        <f>V624*10000/Y624</f>
        <v>7085.3823529411766</v>
      </c>
      <c r="X624" s="510">
        <f>U624/V624</f>
        <v>42.934606044756606</v>
      </c>
      <c r="Y624" s="511">
        <f t="shared" ref="Y624:AE624" si="372">SUM(Y620:Y623)</f>
        <v>34</v>
      </c>
      <c r="Z624" s="511">
        <f t="shared" si="372"/>
        <v>5150</v>
      </c>
      <c r="AA624" s="500">
        <f t="shared" si="372"/>
        <v>17</v>
      </c>
      <c r="AB624" s="500">
        <f t="shared" si="372"/>
        <v>9</v>
      </c>
      <c r="AC624" s="500">
        <f t="shared" si="372"/>
        <v>9</v>
      </c>
      <c r="AD624" s="500">
        <f t="shared" si="372"/>
        <v>17</v>
      </c>
      <c r="AE624" s="500">
        <f t="shared" si="372"/>
        <v>32</v>
      </c>
      <c r="AF624" s="512"/>
      <c r="AG624" s="512">
        <f>SUM(AG620:AG623)</f>
        <v>1</v>
      </c>
      <c r="AH624" s="512"/>
      <c r="AI624" s="512">
        <f>SUM(AI620:AI623)</f>
        <v>393</v>
      </c>
      <c r="AJ624" s="512">
        <f>SUM(AJ620:AJ623)</f>
        <v>17</v>
      </c>
      <c r="AK624" s="513"/>
      <c r="AL624" s="512">
        <f>SUM(AL620:AL623)</f>
        <v>0</v>
      </c>
      <c r="AM624" s="512"/>
      <c r="AN624" s="512">
        <f>SUM(AN620:AN623)</f>
        <v>0</v>
      </c>
      <c r="AO624" s="512"/>
      <c r="AP624" s="512">
        <f>SUM(AP620:AP623)</f>
        <v>0</v>
      </c>
      <c r="AQ624" s="512"/>
      <c r="AR624" s="512">
        <f>SUM(AR620:AR623)</f>
        <v>1</v>
      </c>
      <c r="AS624" s="512"/>
      <c r="AT624" s="512">
        <f>SUM(AT620:AT623)</f>
        <v>0</v>
      </c>
      <c r="AU624" s="512"/>
      <c r="AV624" s="512">
        <f>SUM(AV620:AV623)</f>
        <v>612</v>
      </c>
      <c r="AW624" s="512">
        <f>SUM(AW620:AW623)</f>
        <v>428.4</v>
      </c>
      <c r="AX624" s="512">
        <f>SUM(AX620:AX623)</f>
        <v>255</v>
      </c>
      <c r="AY624" s="512">
        <f>SUM(AY620:AY623)</f>
        <v>153</v>
      </c>
      <c r="AZ624" s="816"/>
      <c r="BA624" s="817"/>
      <c r="BB624" s="817"/>
      <c r="BC624" s="818"/>
      <c r="BD624" s="818"/>
      <c r="BE624" s="818"/>
      <c r="BF624" s="819"/>
      <c r="BG624" s="819"/>
      <c r="BH624" s="819"/>
      <c r="BI624" s="820"/>
    </row>
    <row r="625" spans="1:61" s="1009" customFormat="1" ht="19.5" customHeight="1">
      <c r="A625" s="1026">
        <v>600</v>
      </c>
      <c r="B625" s="435" t="s">
        <v>7284</v>
      </c>
      <c r="C625" s="631" t="s">
        <v>12</v>
      </c>
      <c r="D625" s="631" t="s">
        <v>5277</v>
      </c>
      <c r="E625" s="631" t="s">
        <v>7285</v>
      </c>
      <c r="F625" s="467" t="s">
        <v>7286</v>
      </c>
      <c r="G625" s="1001" t="s">
        <v>7287</v>
      </c>
      <c r="H625" s="1002" t="s">
        <v>7363</v>
      </c>
      <c r="I625" s="435">
        <v>33035901</v>
      </c>
      <c r="J625" s="1003" t="s">
        <v>7288</v>
      </c>
      <c r="K625" s="439"/>
      <c r="L625" s="1004" t="s">
        <v>7289</v>
      </c>
      <c r="M625" s="1005"/>
      <c r="N625" s="1005"/>
      <c r="O625" s="1004" t="s">
        <v>7289</v>
      </c>
      <c r="P625" s="1004" t="s">
        <v>7289</v>
      </c>
      <c r="Q625" s="1006"/>
      <c r="R625" s="1007" t="s">
        <v>359</v>
      </c>
      <c r="S625" s="1008">
        <v>43101</v>
      </c>
      <c r="T625" s="297">
        <f t="shared" ref="T625" si="373">VLOOKUP(I625,单月票房,2,0)</f>
        <v>13</v>
      </c>
      <c r="U625" s="298">
        <f t="shared" ref="U625" si="374">VLOOKUP(I625,单月票房,3,0)</f>
        <v>187.5583</v>
      </c>
      <c r="V625" s="298">
        <f t="shared" ref="V625" si="375">VLOOKUP(I625,单月票房,4,0)</f>
        <v>4.3662999999999998</v>
      </c>
      <c r="W625" s="299">
        <f t="shared" ref="W625" si="376">(V625*10000)/Y625</f>
        <v>3969.3636363636365</v>
      </c>
      <c r="X625" s="300">
        <f t="shared" ref="X625" si="377">VLOOKUP(I625,单月票房,5,0)</f>
        <v>43</v>
      </c>
      <c r="Y625" s="496">
        <v>11</v>
      </c>
      <c r="Z625" s="497">
        <v>1240</v>
      </c>
      <c r="AA625" s="1043">
        <v>11</v>
      </c>
      <c r="AB625" s="304">
        <v>0</v>
      </c>
      <c r="AC625" s="304">
        <v>0</v>
      </c>
      <c r="AD625" s="1043">
        <v>11</v>
      </c>
      <c r="AE625" s="469">
        <v>11</v>
      </c>
      <c r="AF625" s="1036" t="s">
        <v>7517</v>
      </c>
      <c r="AG625" s="445"/>
      <c r="AH625" s="445"/>
      <c r="AI625" s="445"/>
      <c r="AJ625" s="1037">
        <v>11</v>
      </c>
      <c r="AK625" s="1036" t="s">
        <v>5988</v>
      </c>
      <c r="AL625" s="445"/>
      <c r="AM625" s="445"/>
      <c r="AN625" s="445"/>
      <c r="AO625" s="445"/>
      <c r="AP625" s="445"/>
      <c r="AQ625" s="445"/>
      <c r="AR625" s="445"/>
      <c r="AS625" s="445"/>
      <c r="AT625" s="445"/>
      <c r="AU625" s="445"/>
      <c r="AV625" s="307">
        <f t="shared" ref="AV625" si="378">AD625*6*0.5*12</f>
        <v>396</v>
      </c>
      <c r="AW625" s="309">
        <f t="shared" ref="AW625" si="379">AD625*6*0.35*12</f>
        <v>277.2</v>
      </c>
      <c r="AX625" s="309">
        <f t="shared" ref="AX625" si="380">AD625*6*0.25*10</f>
        <v>165</v>
      </c>
      <c r="AY625" s="309">
        <f t="shared" ref="AY625" si="381">AD625*6*0.15*10</f>
        <v>99</v>
      </c>
      <c r="AZ625" s="1042" t="s">
        <v>8097</v>
      </c>
      <c r="BA625" s="1042" t="s">
        <v>7290</v>
      </c>
      <c r="BB625" s="1042" t="s">
        <v>7291</v>
      </c>
      <c r="BC625" s="1042"/>
      <c r="BD625" s="1042"/>
      <c r="BE625" s="1042"/>
      <c r="BF625" s="1042"/>
      <c r="BG625" s="1042"/>
      <c r="BH625" s="1042" t="s">
        <v>7292</v>
      </c>
      <c r="BI625" s="1044"/>
    </row>
    <row r="626" spans="1:61" s="1009" customFormat="1" ht="19.5" customHeight="1">
      <c r="A626" s="1026">
        <v>601</v>
      </c>
      <c r="B626" s="435" t="s">
        <v>9031</v>
      </c>
      <c r="C626" s="435" t="s">
        <v>12</v>
      </c>
      <c r="D626" s="435" t="s">
        <v>5277</v>
      </c>
      <c r="E626" s="435" t="s">
        <v>7285</v>
      </c>
      <c r="F626" s="467" t="s">
        <v>9032</v>
      </c>
      <c r="G626" s="1001" t="s">
        <v>9033</v>
      </c>
      <c r="H626" s="1002" t="s">
        <v>9034</v>
      </c>
      <c r="I626" s="435">
        <v>33031701</v>
      </c>
      <c r="J626" s="1003"/>
      <c r="K626" s="439" t="s">
        <v>362</v>
      </c>
      <c r="L626" s="1004"/>
      <c r="M626" s="1005"/>
      <c r="N626" s="1005"/>
      <c r="O626" s="1004"/>
      <c r="P626" s="1004" t="s">
        <v>565</v>
      </c>
      <c r="Q626" s="1006"/>
      <c r="R626" s="1007" t="s">
        <v>359</v>
      </c>
      <c r="S626" s="1008" t="s">
        <v>9035</v>
      </c>
      <c r="T626" s="297">
        <f t="shared" ref="T626:T627" si="382">VLOOKUP(I626,单月票房,2,0)</f>
        <v>24</v>
      </c>
      <c r="U626" s="298">
        <f t="shared" ref="U626:U627" si="383">VLOOKUP(I626,单月票房,3,0)</f>
        <v>144.04090199999999</v>
      </c>
      <c r="V626" s="298">
        <f t="shared" ref="V626:V627" si="384">VLOOKUP(I626,单月票房,4,0)</f>
        <v>3.8401999999999998</v>
      </c>
      <c r="W626" s="299">
        <f t="shared" ref="W626:W627" si="385">(V626*10000)/Y626</f>
        <v>4800.25</v>
      </c>
      <c r="X626" s="300">
        <f t="shared" ref="X626:X627" si="386">VLOOKUP(I626,单月票房,5,0)</f>
        <v>38</v>
      </c>
      <c r="Y626" s="496">
        <v>8</v>
      </c>
      <c r="Z626" s="497">
        <v>1042</v>
      </c>
      <c r="AA626" s="1003">
        <v>0</v>
      </c>
      <c r="AB626" s="1003">
        <v>0</v>
      </c>
      <c r="AC626" s="1003">
        <v>0</v>
      </c>
      <c r="AD626" s="1003">
        <v>0</v>
      </c>
      <c r="AE626" s="469">
        <v>8</v>
      </c>
      <c r="AF626" s="1036" t="s">
        <v>5971</v>
      </c>
      <c r="AG626" s="445"/>
      <c r="AH626" s="445"/>
      <c r="AI626" s="445"/>
      <c r="AJ626" s="1084"/>
      <c r="AK626" s="1097"/>
      <c r="AL626" s="445"/>
      <c r="AM626" s="445"/>
      <c r="AN626" s="445"/>
      <c r="AO626" s="445"/>
      <c r="AP626" s="445"/>
      <c r="AQ626" s="445"/>
      <c r="AR626" s="445"/>
      <c r="AS626" s="445"/>
      <c r="AT626" s="445"/>
      <c r="AU626" s="445"/>
      <c r="AV626" s="307">
        <f t="shared" ref="AV626:AV627" si="387">AD626*6*0.5*12</f>
        <v>0</v>
      </c>
      <c r="AW626" s="309">
        <f t="shared" ref="AW626:AW627" si="388">AD626*6*0.35*12</f>
        <v>0</v>
      </c>
      <c r="AX626" s="309">
        <f t="shared" ref="AX626:AX627" si="389">AD626*6*0.25*10</f>
        <v>0</v>
      </c>
      <c r="AY626" s="309">
        <f t="shared" ref="AY626:AY627" si="390">AD626*6*0.15*10</f>
        <v>0</v>
      </c>
      <c r="AZ626" s="1001" t="s">
        <v>9036</v>
      </c>
      <c r="BA626" s="1001"/>
      <c r="BB626" s="1001"/>
      <c r="BC626" s="1001"/>
      <c r="BD626" s="1001"/>
      <c r="BE626" s="1001"/>
      <c r="BF626" s="1001"/>
      <c r="BG626" s="1001"/>
      <c r="BH626" s="1001"/>
      <c r="BI626" s="1049"/>
    </row>
    <row r="627" spans="1:61" s="1009" customFormat="1" ht="19.5" customHeight="1">
      <c r="A627" s="1026">
        <v>602</v>
      </c>
      <c r="B627" s="435" t="s">
        <v>9006</v>
      </c>
      <c r="C627" s="435" t="s">
        <v>12</v>
      </c>
      <c r="D627" s="435" t="s">
        <v>5277</v>
      </c>
      <c r="E627" s="435" t="s">
        <v>9007</v>
      </c>
      <c r="F627" s="467" t="s">
        <v>9008</v>
      </c>
      <c r="G627" s="1001" t="s">
        <v>9009</v>
      </c>
      <c r="H627" s="1002" t="s">
        <v>9010</v>
      </c>
      <c r="I627" s="435">
        <v>33035501</v>
      </c>
      <c r="J627" s="1003"/>
      <c r="K627" s="439" t="s">
        <v>362</v>
      </c>
      <c r="L627" s="1004"/>
      <c r="M627" s="1005"/>
      <c r="N627" s="1005"/>
      <c r="O627" s="1004"/>
      <c r="P627" s="1004" t="s">
        <v>565</v>
      </c>
      <c r="Q627" s="1006"/>
      <c r="R627" s="1007" t="s">
        <v>359</v>
      </c>
      <c r="S627" s="1008" t="s">
        <v>9011</v>
      </c>
      <c r="T627" s="297">
        <f t="shared" si="382"/>
        <v>33</v>
      </c>
      <c r="U627" s="298">
        <f t="shared" si="383"/>
        <v>86.059399999999997</v>
      </c>
      <c r="V627" s="298">
        <f t="shared" si="384"/>
        <v>2.3521999999999998</v>
      </c>
      <c r="W627" s="299">
        <f t="shared" si="385"/>
        <v>3920.3333333333335</v>
      </c>
      <c r="X627" s="300">
        <f t="shared" si="386"/>
        <v>37</v>
      </c>
      <c r="Y627" s="496">
        <v>6</v>
      </c>
      <c r="Z627" s="497">
        <v>883</v>
      </c>
      <c r="AA627" s="1003">
        <v>0</v>
      </c>
      <c r="AB627" s="1003">
        <v>0</v>
      </c>
      <c r="AC627" s="1003">
        <v>0</v>
      </c>
      <c r="AD627" s="1003">
        <v>0</v>
      </c>
      <c r="AE627" s="469">
        <v>6</v>
      </c>
      <c r="AF627" s="1036" t="s">
        <v>5994</v>
      </c>
      <c r="AG627" s="445"/>
      <c r="AH627" s="445"/>
      <c r="AI627" s="445"/>
      <c r="AJ627" s="1084"/>
      <c r="AK627" s="1097"/>
      <c r="AL627" s="445"/>
      <c r="AM627" s="445"/>
      <c r="AN627" s="445"/>
      <c r="AO627" s="445"/>
      <c r="AP627" s="445"/>
      <c r="AQ627" s="445"/>
      <c r="AR627" s="445"/>
      <c r="AS627" s="445"/>
      <c r="AT627" s="445"/>
      <c r="AU627" s="445"/>
      <c r="AV627" s="307">
        <f t="shared" si="387"/>
        <v>0</v>
      </c>
      <c r="AW627" s="309">
        <f t="shared" si="388"/>
        <v>0</v>
      </c>
      <c r="AX627" s="309">
        <f t="shared" si="389"/>
        <v>0</v>
      </c>
      <c r="AY627" s="309">
        <f t="shared" si="390"/>
        <v>0</v>
      </c>
      <c r="AZ627" s="1001" t="s">
        <v>9012</v>
      </c>
      <c r="BA627" s="1001"/>
      <c r="BB627" s="1001"/>
      <c r="BC627" s="1001"/>
      <c r="BD627" s="1001"/>
      <c r="BE627" s="1001"/>
      <c r="BF627" s="1001"/>
      <c r="BG627" s="1001"/>
      <c r="BH627" s="1001"/>
      <c r="BI627" s="1049"/>
    </row>
    <row r="628" spans="1:61" ht="19.899999999999999" customHeight="1">
      <c r="A628" s="1028" t="s">
        <v>185</v>
      </c>
      <c r="B628" s="778"/>
      <c r="C628" s="590" t="s">
        <v>6374</v>
      </c>
      <c r="D628" s="501" t="s">
        <v>1508</v>
      </c>
      <c r="E628" s="502"/>
      <c r="F628" s="502"/>
      <c r="G628" s="503">
        <f>COUNTA(G625:G627)</f>
        <v>3</v>
      </c>
      <c r="H628" s="503">
        <f>COUNTA(H625:H627)</f>
        <v>3</v>
      </c>
      <c r="I628" s="499"/>
      <c r="J628" s="499"/>
      <c r="K628" s="503"/>
      <c r="L628" s="504">
        <f>COUNTA(L625:L627)</f>
        <v>1</v>
      </c>
      <c r="M628" s="504">
        <f>COUNTA(M625:M627)</f>
        <v>0</v>
      </c>
      <c r="N628" s="504">
        <f>COUNTA(N625:N627)</f>
        <v>0</v>
      </c>
      <c r="O628" s="504">
        <f>COUNTA(O625:O627)</f>
        <v>1</v>
      </c>
      <c r="P628" s="504">
        <f>COUNTA(P625:P627)</f>
        <v>3</v>
      </c>
      <c r="Q628" s="505"/>
      <c r="R628" s="505"/>
      <c r="S628" s="506"/>
      <c r="T628" s="507"/>
      <c r="U628" s="508">
        <f>SUM(U625:U627)</f>
        <v>417.65860199999997</v>
      </c>
      <c r="V628" s="508">
        <f>SUM(V625:V627)</f>
        <v>10.5587</v>
      </c>
      <c r="W628" s="509">
        <f>V628*10000/Y628</f>
        <v>4223.4799999999996</v>
      </c>
      <c r="X628" s="510">
        <f>U628/V628</f>
        <v>39.555873545038686</v>
      </c>
      <c r="Y628" s="511">
        <f t="shared" ref="Y628:AE628" si="391">SUM(Y625:Y627)</f>
        <v>25</v>
      </c>
      <c r="Z628" s="511">
        <f t="shared" si="391"/>
        <v>3165</v>
      </c>
      <c r="AA628" s="500">
        <f t="shared" si="391"/>
        <v>11</v>
      </c>
      <c r="AB628" s="500">
        <f t="shared" si="391"/>
        <v>0</v>
      </c>
      <c r="AC628" s="500">
        <f t="shared" si="391"/>
        <v>0</v>
      </c>
      <c r="AD628" s="500">
        <f t="shared" si="391"/>
        <v>11</v>
      </c>
      <c r="AE628" s="500">
        <f t="shared" si="391"/>
        <v>25</v>
      </c>
      <c r="AF628" s="512"/>
      <c r="AG628" s="512">
        <f>SUM(AG625:AG627)</f>
        <v>0</v>
      </c>
      <c r="AH628" s="512"/>
      <c r="AI628" s="512">
        <f>SUM(AI625:AI627)</f>
        <v>0</v>
      </c>
      <c r="AJ628" s="512">
        <f>SUM(AJ625:AJ627)</f>
        <v>11</v>
      </c>
      <c r="AK628" s="513"/>
      <c r="AL628" s="512">
        <f>SUM(AL625:AL627)</f>
        <v>0</v>
      </c>
      <c r="AM628" s="512"/>
      <c r="AN628" s="512">
        <f>SUM(AN625:AN627)</f>
        <v>0</v>
      </c>
      <c r="AO628" s="512"/>
      <c r="AP628" s="512">
        <f>SUM(AP625:AP627)</f>
        <v>0</v>
      </c>
      <c r="AQ628" s="512"/>
      <c r="AR628" s="512">
        <f>SUM(AR625:AR627)</f>
        <v>0</v>
      </c>
      <c r="AS628" s="512"/>
      <c r="AT628" s="512">
        <f>SUM(AT625:AT627)</f>
        <v>0</v>
      </c>
      <c r="AU628" s="512"/>
      <c r="AV628" s="512">
        <f>SUM(AV625:AV627)</f>
        <v>396</v>
      </c>
      <c r="AW628" s="512">
        <f>SUM(AW625:AW627)</f>
        <v>277.2</v>
      </c>
      <c r="AX628" s="512">
        <f>SUM(AX625:AX627)</f>
        <v>165</v>
      </c>
      <c r="AY628" s="512">
        <f>SUM(AY625:AY627)</f>
        <v>99</v>
      </c>
      <c r="AZ628" s="816"/>
      <c r="BA628" s="817"/>
      <c r="BB628" s="817"/>
      <c r="BC628" s="818"/>
      <c r="BD628" s="818"/>
      <c r="BE628" s="818"/>
      <c r="BF628" s="819"/>
      <c r="BG628" s="819"/>
      <c r="BH628" s="819"/>
      <c r="BI628" s="820"/>
    </row>
    <row r="629" spans="1:61" s="652" customFormat="1" ht="19.899999999999999" customHeight="1">
      <c r="A629" s="1026">
        <v>603</v>
      </c>
      <c r="B629" s="416" t="s">
        <v>6066</v>
      </c>
      <c r="C629" s="484" t="s">
        <v>12</v>
      </c>
      <c r="D629" s="484" t="s">
        <v>4608</v>
      </c>
      <c r="E629" s="359" t="s">
        <v>4609</v>
      </c>
      <c r="F629" s="363" t="s">
        <v>4610</v>
      </c>
      <c r="G629" s="289" t="s">
        <v>4663</v>
      </c>
      <c r="H629" s="340" t="s">
        <v>4612</v>
      </c>
      <c r="I629" s="290">
        <v>33061041</v>
      </c>
      <c r="J629" s="362"/>
      <c r="K629" s="340"/>
      <c r="L629" s="292" t="s">
        <v>95</v>
      </c>
      <c r="M629" s="292" t="s">
        <v>95</v>
      </c>
      <c r="N629" s="292" t="s">
        <v>95</v>
      </c>
      <c r="O629" s="292" t="s">
        <v>95</v>
      </c>
      <c r="P629" s="292" t="s">
        <v>95</v>
      </c>
      <c r="Q629" s="327"/>
      <c r="R629" s="295" t="s">
        <v>313</v>
      </c>
      <c r="S629" s="296">
        <v>42762</v>
      </c>
      <c r="T629" s="297">
        <f t="shared" ref="T629:T645" si="392">VLOOKUP(I629,单月票房,2,0)</f>
        <v>50</v>
      </c>
      <c r="U629" s="298">
        <f t="shared" ref="U629:U645" si="393">VLOOKUP(I629,单月票房,3,0)</f>
        <v>74.808199999999999</v>
      </c>
      <c r="V629" s="298">
        <f t="shared" ref="V629:V645" si="394">VLOOKUP(I629,单月票房,4,0)</f>
        <v>2.2591999999999999</v>
      </c>
      <c r="W629" s="299">
        <f t="shared" ref="W629:W645" si="395">(V629*10000)/Y629</f>
        <v>3227.4285714285716</v>
      </c>
      <c r="X629" s="300">
        <f t="shared" ref="X629:X645" si="396">VLOOKUP(I629,单月票房,5,0)</f>
        <v>33</v>
      </c>
      <c r="Y629" s="301">
        <v>7</v>
      </c>
      <c r="Z629" s="648">
        <v>1011</v>
      </c>
      <c r="AA629" s="1043">
        <v>7</v>
      </c>
      <c r="AB629" s="1043">
        <v>7</v>
      </c>
      <c r="AC629" s="1043">
        <v>7</v>
      </c>
      <c r="AD629" s="1043">
        <v>7</v>
      </c>
      <c r="AE629" s="469">
        <v>7</v>
      </c>
      <c r="AF629" s="1036" t="s">
        <v>7516</v>
      </c>
      <c r="AG629" s="445" t="s">
        <v>4691</v>
      </c>
      <c r="AH629" s="445" t="s">
        <v>4691</v>
      </c>
      <c r="AI629" s="445" t="s">
        <v>4691</v>
      </c>
      <c r="AJ629" s="1037">
        <v>7</v>
      </c>
      <c r="AK629" s="1036" t="s">
        <v>4703</v>
      </c>
      <c r="AL629" s="445" t="s">
        <v>4691</v>
      </c>
      <c r="AM629" s="445" t="s">
        <v>4691</v>
      </c>
      <c r="AN629" s="445" t="s">
        <v>4691</v>
      </c>
      <c r="AO629" s="445" t="s">
        <v>4691</v>
      </c>
      <c r="AP629" s="445" t="s">
        <v>4691</v>
      </c>
      <c r="AQ629" s="445" t="s">
        <v>4691</v>
      </c>
      <c r="AR629" s="445" t="s">
        <v>4691</v>
      </c>
      <c r="AS629" s="445" t="s">
        <v>4691</v>
      </c>
      <c r="AT629" s="445" t="s">
        <v>4691</v>
      </c>
      <c r="AU629" s="445" t="s">
        <v>4691</v>
      </c>
      <c r="AV629" s="307">
        <f t="shared" ref="AV629:AV645" si="397">AD629*6*0.5*12</f>
        <v>252</v>
      </c>
      <c r="AW629" s="309">
        <f t="shared" ref="AW629:AW645" si="398">AD629*6*0.35*12</f>
        <v>176.39999999999998</v>
      </c>
      <c r="AX629" s="309">
        <f t="shared" ref="AX629:AX645" si="399">AD629*6*0.25*10</f>
        <v>105</v>
      </c>
      <c r="AY629" s="309">
        <f t="shared" ref="AY629:AY645" si="400">AD629*6*0.15*10</f>
        <v>63</v>
      </c>
      <c r="AZ629" s="1042" t="s">
        <v>8098</v>
      </c>
      <c r="BA629" s="1042"/>
      <c r="BB629" s="1042"/>
      <c r="BC629" s="1042"/>
      <c r="BD629" s="1042"/>
      <c r="BE629" s="1042"/>
      <c r="BF629" s="1042"/>
      <c r="BG629" s="1042"/>
      <c r="BH629" s="1042"/>
      <c r="BI629" s="1044"/>
    </row>
    <row r="630" spans="1:61" s="1009" customFormat="1" ht="19.5" customHeight="1">
      <c r="A630" s="1026">
        <v>604</v>
      </c>
      <c r="B630" s="435" t="s">
        <v>9057</v>
      </c>
      <c r="C630" s="435" t="s">
        <v>12</v>
      </c>
      <c r="D630" s="435" t="s">
        <v>4608</v>
      </c>
      <c r="E630" s="435" t="s">
        <v>5031</v>
      </c>
      <c r="F630" s="467" t="s">
        <v>97</v>
      </c>
      <c r="G630" s="1001" t="s">
        <v>9058</v>
      </c>
      <c r="H630" s="1002" t="s">
        <v>9059</v>
      </c>
      <c r="I630" s="435">
        <v>33063301</v>
      </c>
      <c r="J630" s="1003"/>
      <c r="K630" s="439" t="s">
        <v>362</v>
      </c>
      <c r="L630" s="1004"/>
      <c r="M630" s="1005"/>
      <c r="N630" s="1005"/>
      <c r="O630" s="1004"/>
      <c r="P630" s="1004" t="s">
        <v>565</v>
      </c>
      <c r="Q630" s="1006"/>
      <c r="R630" s="1007" t="s">
        <v>359</v>
      </c>
      <c r="S630" s="1008" t="s">
        <v>9060</v>
      </c>
      <c r="T630" s="297">
        <f t="shared" si="392"/>
        <v>60</v>
      </c>
      <c r="U630" s="298">
        <f t="shared" si="393"/>
        <v>43.583300000000001</v>
      </c>
      <c r="V630" s="298">
        <f t="shared" si="394"/>
        <v>0.59430000000000005</v>
      </c>
      <c r="W630" s="299">
        <f t="shared" si="395"/>
        <v>849.00000000000011</v>
      </c>
      <c r="X630" s="300">
        <f t="shared" si="396"/>
        <v>73</v>
      </c>
      <c r="Y630" s="496">
        <v>7</v>
      </c>
      <c r="Z630" s="497">
        <v>766</v>
      </c>
      <c r="AA630" s="1003">
        <v>0</v>
      </c>
      <c r="AB630" s="1003">
        <v>0</v>
      </c>
      <c r="AC630" s="1003">
        <v>0</v>
      </c>
      <c r="AD630" s="1003">
        <v>0</v>
      </c>
      <c r="AE630" s="469">
        <v>7</v>
      </c>
      <c r="AF630" s="1036" t="s">
        <v>5964</v>
      </c>
      <c r="AG630" s="445"/>
      <c r="AH630" s="445"/>
      <c r="AI630" s="445"/>
      <c r="AJ630" s="1084"/>
      <c r="AK630" s="1097"/>
      <c r="AL630" s="445"/>
      <c r="AM630" s="445"/>
      <c r="AN630" s="445"/>
      <c r="AO630" s="445"/>
      <c r="AP630" s="445"/>
      <c r="AQ630" s="445"/>
      <c r="AR630" s="445"/>
      <c r="AS630" s="445"/>
      <c r="AT630" s="445"/>
      <c r="AU630" s="445"/>
      <c r="AV630" s="307">
        <f t="shared" si="397"/>
        <v>0</v>
      </c>
      <c r="AW630" s="309">
        <f t="shared" si="398"/>
        <v>0</v>
      </c>
      <c r="AX630" s="309">
        <f t="shared" si="399"/>
        <v>0</v>
      </c>
      <c r="AY630" s="309">
        <f t="shared" si="400"/>
        <v>0</v>
      </c>
      <c r="AZ630" s="1001" t="s">
        <v>9061</v>
      </c>
      <c r="BA630" s="1001"/>
      <c r="BB630" s="1001"/>
      <c r="BC630" s="1001"/>
      <c r="BD630" s="1001"/>
      <c r="BE630" s="1001"/>
      <c r="BF630" s="1001"/>
      <c r="BG630" s="1001"/>
      <c r="BH630" s="1001"/>
      <c r="BI630" s="1049"/>
    </row>
    <row r="631" spans="1:61" s="652" customFormat="1" ht="19.899999999999999" customHeight="1">
      <c r="A631" s="1026">
        <v>605</v>
      </c>
      <c r="B631" s="416" t="s">
        <v>6323</v>
      </c>
      <c r="C631" s="484" t="s">
        <v>12</v>
      </c>
      <c r="D631" s="484" t="s">
        <v>4608</v>
      </c>
      <c r="E631" s="359" t="s">
        <v>5006</v>
      </c>
      <c r="F631" s="360" t="s">
        <v>5007</v>
      </c>
      <c r="G631" s="289" t="s">
        <v>5008</v>
      </c>
      <c r="H631" s="340" t="s">
        <v>884</v>
      </c>
      <c r="I631" s="290">
        <v>33061401</v>
      </c>
      <c r="J631" s="362"/>
      <c r="K631" s="340" t="s">
        <v>777</v>
      </c>
      <c r="L631" s="726"/>
      <c r="M631" s="293"/>
      <c r="N631" s="293"/>
      <c r="O631" s="726"/>
      <c r="P631" s="292" t="s">
        <v>95</v>
      </c>
      <c r="Q631" s="327"/>
      <c r="R631" s="295" t="s">
        <v>359</v>
      </c>
      <c r="S631" s="296">
        <v>39828</v>
      </c>
      <c r="T631" s="297">
        <f t="shared" si="392"/>
        <v>9</v>
      </c>
      <c r="U631" s="298">
        <f t="shared" si="393"/>
        <v>212.58449700000003</v>
      </c>
      <c r="V631" s="298">
        <f t="shared" si="394"/>
        <v>6.5816999999999997</v>
      </c>
      <c r="W631" s="299">
        <f t="shared" si="395"/>
        <v>7313</v>
      </c>
      <c r="X631" s="300">
        <f t="shared" si="396"/>
        <v>32</v>
      </c>
      <c r="Y631" s="301">
        <v>9</v>
      </c>
      <c r="Z631" s="301">
        <v>1050</v>
      </c>
      <c r="AA631" s="1043">
        <v>0</v>
      </c>
      <c r="AB631" s="304">
        <v>0</v>
      </c>
      <c r="AC631" s="304">
        <v>0</v>
      </c>
      <c r="AD631" s="1043">
        <v>0</v>
      </c>
      <c r="AE631" s="469">
        <v>9</v>
      </c>
      <c r="AF631" s="1036" t="s">
        <v>7520</v>
      </c>
      <c r="AG631" s="445"/>
      <c r="AH631" s="445"/>
      <c r="AI631" s="445"/>
      <c r="AJ631" s="1037"/>
      <c r="AK631" s="1036" t="s">
        <v>4691</v>
      </c>
      <c r="AL631" s="445"/>
      <c r="AM631" s="445"/>
      <c r="AN631" s="445"/>
      <c r="AO631" s="445"/>
      <c r="AP631" s="445"/>
      <c r="AQ631" s="445"/>
      <c r="AR631" s="445"/>
      <c r="AS631" s="445"/>
      <c r="AT631" s="445"/>
      <c r="AU631" s="445"/>
      <c r="AV631" s="307">
        <f t="shared" si="397"/>
        <v>0</v>
      </c>
      <c r="AW631" s="309">
        <f t="shared" si="398"/>
        <v>0</v>
      </c>
      <c r="AX631" s="309">
        <f t="shared" si="399"/>
        <v>0</v>
      </c>
      <c r="AY631" s="309">
        <f t="shared" si="400"/>
        <v>0</v>
      </c>
      <c r="AZ631" s="1042" t="s">
        <v>8099</v>
      </c>
      <c r="BA631" s="1042"/>
      <c r="BB631" s="1042"/>
      <c r="BC631" s="1042"/>
      <c r="BD631" s="1042"/>
      <c r="BE631" s="1042"/>
      <c r="BF631" s="1042"/>
      <c r="BG631" s="1042"/>
      <c r="BH631" s="1042"/>
      <c r="BI631" s="1044"/>
    </row>
    <row r="632" spans="1:61" s="652" customFormat="1" ht="19.899999999999999" customHeight="1">
      <c r="A632" s="1026">
        <v>606</v>
      </c>
      <c r="B632" s="416" t="s">
        <v>6324</v>
      </c>
      <c r="C632" s="484" t="s">
        <v>12</v>
      </c>
      <c r="D632" s="484" t="s">
        <v>4608</v>
      </c>
      <c r="E632" s="359" t="s">
        <v>5006</v>
      </c>
      <c r="F632" s="360" t="s">
        <v>5009</v>
      </c>
      <c r="G632" s="289" t="s">
        <v>5010</v>
      </c>
      <c r="H632" s="340" t="s">
        <v>2904</v>
      </c>
      <c r="I632" s="290">
        <v>33066551</v>
      </c>
      <c r="J632" s="362"/>
      <c r="K632" s="340" t="s">
        <v>335</v>
      </c>
      <c r="L632" s="726"/>
      <c r="M632" s="293"/>
      <c r="N632" s="293"/>
      <c r="O632" s="726"/>
      <c r="P632" s="292" t="s">
        <v>95</v>
      </c>
      <c r="Q632" s="327"/>
      <c r="R632" s="295" t="s">
        <v>766</v>
      </c>
      <c r="S632" s="296">
        <v>42605</v>
      </c>
      <c r="T632" s="297">
        <f t="shared" si="392"/>
        <v>38</v>
      </c>
      <c r="U632" s="298">
        <f t="shared" si="393"/>
        <v>108.62990000000001</v>
      </c>
      <c r="V632" s="298">
        <f t="shared" si="394"/>
        <v>3.2532000000000001</v>
      </c>
      <c r="W632" s="299">
        <f t="shared" si="395"/>
        <v>2957.4545454545455</v>
      </c>
      <c r="X632" s="300">
        <f t="shared" si="396"/>
        <v>33</v>
      </c>
      <c r="Y632" s="301">
        <v>11</v>
      </c>
      <c r="Z632" s="301">
        <v>806</v>
      </c>
      <c r="AA632" s="1043">
        <v>0</v>
      </c>
      <c r="AB632" s="304">
        <v>0</v>
      </c>
      <c r="AC632" s="304">
        <v>0</v>
      </c>
      <c r="AD632" s="1043">
        <v>0</v>
      </c>
      <c r="AE632" s="469">
        <v>11</v>
      </c>
      <c r="AF632" s="1036" t="s">
        <v>5988</v>
      </c>
      <c r="AG632" s="445"/>
      <c r="AH632" s="445"/>
      <c r="AI632" s="445"/>
      <c r="AJ632" s="1037"/>
      <c r="AK632" s="1036" t="s">
        <v>4691</v>
      </c>
      <c r="AL632" s="445"/>
      <c r="AM632" s="445"/>
      <c r="AN632" s="445"/>
      <c r="AO632" s="445"/>
      <c r="AP632" s="445"/>
      <c r="AQ632" s="445"/>
      <c r="AR632" s="445"/>
      <c r="AS632" s="445"/>
      <c r="AT632" s="445"/>
      <c r="AU632" s="445"/>
      <c r="AV632" s="307">
        <f t="shared" si="397"/>
        <v>0</v>
      </c>
      <c r="AW632" s="309">
        <f t="shared" si="398"/>
        <v>0</v>
      </c>
      <c r="AX632" s="309">
        <f t="shared" si="399"/>
        <v>0</v>
      </c>
      <c r="AY632" s="309">
        <f t="shared" si="400"/>
        <v>0</v>
      </c>
      <c r="AZ632" s="1042" t="s">
        <v>8100</v>
      </c>
      <c r="BA632" s="1042"/>
      <c r="BB632" s="1042"/>
      <c r="BC632" s="1042"/>
      <c r="BD632" s="1042"/>
      <c r="BE632" s="1042"/>
      <c r="BF632" s="1042"/>
      <c r="BG632" s="1042"/>
      <c r="BH632" s="1042"/>
      <c r="BI632" s="1044"/>
    </row>
    <row r="633" spans="1:61" s="652" customFormat="1" ht="19.899999999999999" customHeight="1">
      <c r="A633" s="1026">
        <v>607</v>
      </c>
      <c r="B633" s="416" t="s">
        <v>6065</v>
      </c>
      <c r="C633" s="484" t="s">
        <v>12</v>
      </c>
      <c r="D633" s="484" t="s">
        <v>4608</v>
      </c>
      <c r="E633" s="359" t="s">
        <v>5006</v>
      </c>
      <c r="F633" s="360" t="s">
        <v>5011</v>
      </c>
      <c r="G633" s="289" t="s">
        <v>5012</v>
      </c>
      <c r="H633" s="340" t="s">
        <v>5034</v>
      </c>
      <c r="I633" s="290">
        <v>33061601</v>
      </c>
      <c r="J633" s="362"/>
      <c r="K633" s="340" t="s">
        <v>335</v>
      </c>
      <c r="L633" s="726"/>
      <c r="M633" s="293"/>
      <c r="N633" s="293"/>
      <c r="O633" s="726"/>
      <c r="P633" s="292" t="s">
        <v>95</v>
      </c>
      <c r="Q633" s="327"/>
      <c r="R633" s="295" t="s">
        <v>359</v>
      </c>
      <c r="S633" s="296">
        <v>40555</v>
      </c>
      <c r="T633" s="297">
        <f t="shared" si="392"/>
        <v>28</v>
      </c>
      <c r="U633" s="298">
        <f t="shared" si="393"/>
        <v>128.54265000000001</v>
      </c>
      <c r="V633" s="298">
        <f t="shared" si="394"/>
        <v>3.7544</v>
      </c>
      <c r="W633" s="299">
        <f t="shared" si="395"/>
        <v>4171.5555555555557</v>
      </c>
      <c r="X633" s="300">
        <f t="shared" si="396"/>
        <v>34</v>
      </c>
      <c r="Y633" s="301">
        <v>9</v>
      </c>
      <c r="Z633" s="301">
        <v>1000</v>
      </c>
      <c r="AA633" s="1043">
        <v>0</v>
      </c>
      <c r="AB633" s="304">
        <v>0</v>
      </c>
      <c r="AC633" s="304">
        <v>0</v>
      </c>
      <c r="AD633" s="1043">
        <v>0</v>
      </c>
      <c r="AE633" s="469">
        <v>9</v>
      </c>
      <c r="AF633" s="1036" t="s">
        <v>5996</v>
      </c>
      <c r="AG633" s="445"/>
      <c r="AH633" s="445"/>
      <c r="AI633" s="445"/>
      <c r="AJ633" s="1037"/>
      <c r="AK633" s="1036" t="s">
        <v>4691</v>
      </c>
      <c r="AL633" s="445"/>
      <c r="AM633" s="445"/>
      <c r="AN633" s="445"/>
      <c r="AO633" s="445"/>
      <c r="AP633" s="445"/>
      <c r="AQ633" s="445"/>
      <c r="AR633" s="445"/>
      <c r="AS633" s="445"/>
      <c r="AT633" s="445"/>
      <c r="AU633" s="445"/>
      <c r="AV633" s="307">
        <f t="shared" si="397"/>
        <v>0</v>
      </c>
      <c r="AW633" s="309">
        <f t="shared" si="398"/>
        <v>0</v>
      </c>
      <c r="AX633" s="309">
        <f t="shared" si="399"/>
        <v>0</v>
      </c>
      <c r="AY633" s="309">
        <f t="shared" si="400"/>
        <v>0</v>
      </c>
      <c r="AZ633" s="1042" t="s">
        <v>8101</v>
      </c>
      <c r="BA633" s="1042"/>
      <c r="BB633" s="1042"/>
      <c r="BC633" s="1042"/>
      <c r="BD633" s="1042"/>
      <c r="BE633" s="1042"/>
      <c r="BF633" s="1042"/>
      <c r="BG633" s="1042"/>
      <c r="BH633" s="1042"/>
      <c r="BI633" s="1044"/>
    </row>
    <row r="634" spans="1:61" s="652" customFormat="1" ht="19.899999999999999" customHeight="1">
      <c r="A634" s="1026">
        <v>608</v>
      </c>
      <c r="B634" s="416" t="s">
        <v>6325</v>
      </c>
      <c r="C634" s="484" t="s">
        <v>12</v>
      </c>
      <c r="D634" s="484" t="s">
        <v>4608</v>
      </c>
      <c r="E634" s="359" t="s">
        <v>457</v>
      </c>
      <c r="F634" s="360" t="s">
        <v>5013</v>
      </c>
      <c r="G634" s="289" t="s">
        <v>5014</v>
      </c>
      <c r="H634" s="340" t="s">
        <v>5035</v>
      </c>
      <c r="I634" s="290">
        <v>33064601</v>
      </c>
      <c r="J634" s="362"/>
      <c r="K634" s="340" t="s">
        <v>335</v>
      </c>
      <c r="L634" s="726"/>
      <c r="M634" s="293"/>
      <c r="N634" s="293"/>
      <c r="O634" s="726"/>
      <c r="P634" s="292" t="s">
        <v>95</v>
      </c>
      <c r="Q634" s="327"/>
      <c r="R634" s="295" t="s">
        <v>359</v>
      </c>
      <c r="S634" s="296">
        <v>42103</v>
      </c>
      <c r="T634" s="297">
        <f t="shared" si="392"/>
        <v>56</v>
      </c>
      <c r="U634" s="298">
        <f t="shared" si="393"/>
        <v>57.7301</v>
      </c>
      <c r="V634" s="298">
        <f t="shared" si="394"/>
        <v>1.9298999999999999</v>
      </c>
      <c r="W634" s="299">
        <f t="shared" si="395"/>
        <v>2412.375</v>
      </c>
      <c r="X634" s="300">
        <f t="shared" si="396"/>
        <v>30</v>
      </c>
      <c r="Y634" s="301">
        <v>8</v>
      </c>
      <c r="Z634" s="301">
        <v>760</v>
      </c>
      <c r="AA634" s="1043">
        <v>0</v>
      </c>
      <c r="AB634" s="304">
        <v>0</v>
      </c>
      <c r="AC634" s="304">
        <v>0</v>
      </c>
      <c r="AD634" s="1043">
        <v>0</v>
      </c>
      <c r="AE634" s="469">
        <v>8</v>
      </c>
      <c r="AF634" s="1036" t="s">
        <v>5971</v>
      </c>
      <c r="AG634" s="445"/>
      <c r="AH634" s="445"/>
      <c r="AI634" s="445"/>
      <c r="AJ634" s="1037"/>
      <c r="AK634" s="1036" t="s">
        <v>4691</v>
      </c>
      <c r="AL634" s="445"/>
      <c r="AM634" s="445"/>
      <c r="AN634" s="445"/>
      <c r="AO634" s="445"/>
      <c r="AP634" s="445"/>
      <c r="AQ634" s="445"/>
      <c r="AR634" s="445"/>
      <c r="AS634" s="445"/>
      <c r="AT634" s="445"/>
      <c r="AU634" s="445"/>
      <c r="AV634" s="307">
        <f t="shared" si="397"/>
        <v>0</v>
      </c>
      <c r="AW634" s="309">
        <f t="shared" si="398"/>
        <v>0</v>
      </c>
      <c r="AX634" s="309">
        <f t="shared" si="399"/>
        <v>0</v>
      </c>
      <c r="AY634" s="309">
        <f t="shared" si="400"/>
        <v>0</v>
      </c>
      <c r="AZ634" s="1042" t="s">
        <v>8102</v>
      </c>
      <c r="BA634" s="1042"/>
      <c r="BB634" s="1042"/>
      <c r="BC634" s="1042"/>
      <c r="BD634" s="1042"/>
      <c r="BE634" s="1042"/>
      <c r="BF634" s="1042"/>
      <c r="BG634" s="1042"/>
      <c r="BH634" s="1042"/>
      <c r="BI634" s="1044"/>
    </row>
    <row r="635" spans="1:61" s="652" customFormat="1" ht="19.899999999999999" customHeight="1">
      <c r="A635" s="1026">
        <v>609</v>
      </c>
      <c r="B635" s="416" t="s">
        <v>6326</v>
      </c>
      <c r="C635" s="484" t="s">
        <v>12</v>
      </c>
      <c r="D635" s="484" t="s">
        <v>4608</v>
      </c>
      <c r="E635" s="359" t="s">
        <v>457</v>
      </c>
      <c r="F635" s="329" t="s">
        <v>1292</v>
      </c>
      <c r="G635" s="289" t="s">
        <v>5015</v>
      </c>
      <c r="H635" s="340" t="s">
        <v>5036</v>
      </c>
      <c r="I635" s="290">
        <v>33061031</v>
      </c>
      <c r="J635" s="362"/>
      <c r="K635" s="340" t="s">
        <v>335</v>
      </c>
      <c r="L635" s="726"/>
      <c r="M635" s="293"/>
      <c r="N635" s="293"/>
      <c r="O635" s="726"/>
      <c r="P635" s="292" t="s">
        <v>95</v>
      </c>
      <c r="Q635" s="327"/>
      <c r="R635" s="295" t="s">
        <v>244</v>
      </c>
      <c r="S635" s="296">
        <v>42769</v>
      </c>
      <c r="T635" s="297">
        <f t="shared" si="392"/>
        <v>18</v>
      </c>
      <c r="U635" s="298">
        <f t="shared" si="393"/>
        <v>165.24039999999999</v>
      </c>
      <c r="V635" s="298">
        <f t="shared" si="394"/>
        <v>5.2531999999999996</v>
      </c>
      <c r="W635" s="299">
        <f t="shared" si="395"/>
        <v>4775.636363636364</v>
      </c>
      <c r="X635" s="300">
        <f t="shared" si="396"/>
        <v>31</v>
      </c>
      <c r="Y635" s="301">
        <v>11</v>
      </c>
      <c r="Z635" s="301">
        <v>1700</v>
      </c>
      <c r="AA635" s="1043">
        <v>0</v>
      </c>
      <c r="AB635" s="304">
        <v>0</v>
      </c>
      <c r="AC635" s="304">
        <v>0</v>
      </c>
      <c r="AD635" s="1043">
        <v>0</v>
      </c>
      <c r="AE635" s="469">
        <v>11</v>
      </c>
      <c r="AF635" s="1036" t="s">
        <v>5988</v>
      </c>
      <c r="AG635" s="445"/>
      <c r="AH635" s="445"/>
      <c r="AI635" s="445"/>
      <c r="AJ635" s="1037"/>
      <c r="AK635" s="1036" t="s">
        <v>4691</v>
      </c>
      <c r="AL635" s="445"/>
      <c r="AM635" s="445"/>
      <c r="AN635" s="445"/>
      <c r="AO635" s="445"/>
      <c r="AP635" s="445"/>
      <c r="AQ635" s="445"/>
      <c r="AR635" s="445"/>
      <c r="AS635" s="445"/>
      <c r="AT635" s="445"/>
      <c r="AU635" s="445"/>
      <c r="AV635" s="307">
        <f t="shared" si="397"/>
        <v>0</v>
      </c>
      <c r="AW635" s="309">
        <f t="shared" si="398"/>
        <v>0</v>
      </c>
      <c r="AX635" s="309">
        <f t="shared" si="399"/>
        <v>0</v>
      </c>
      <c r="AY635" s="309">
        <f t="shared" si="400"/>
        <v>0</v>
      </c>
      <c r="AZ635" s="1042" t="s">
        <v>8103</v>
      </c>
      <c r="BA635" s="1042"/>
      <c r="BB635" s="1042"/>
      <c r="BC635" s="1042"/>
      <c r="BD635" s="1042"/>
      <c r="BE635" s="1042"/>
      <c r="BF635" s="1042"/>
      <c r="BG635" s="1042"/>
      <c r="BH635" s="1042"/>
      <c r="BI635" s="1044"/>
    </row>
    <row r="636" spans="1:61" s="652" customFormat="1" ht="19.899999999999999" customHeight="1">
      <c r="A636" s="1026">
        <v>610</v>
      </c>
      <c r="B636" s="416" t="s">
        <v>6327</v>
      </c>
      <c r="C636" s="484" t="s">
        <v>12</v>
      </c>
      <c r="D636" s="484" t="s">
        <v>4608</v>
      </c>
      <c r="E636" s="359" t="s">
        <v>5016</v>
      </c>
      <c r="F636" s="360" t="s">
        <v>5017</v>
      </c>
      <c r="G636" s="289" t="s">
        <v>5018</v>
      </c>
      <c r="H636" s="340" t="s">
        <v>5037</v>
      </c>
      <c r="I636" s="290">
        <v>33065201</v>
      </c>
      <c r="J636" s="362"/>
      <c r="K636" s="340" t="s">
        <v>335</v>
      </c>
      <c r="L636" s="726"/>
      <c r="M636" s="293"/>
      <c r="N636" s="293"/>
      <c r="O636" s="726"/>
      <c r="P636" s="292" t="s">
        <v>95</v>
      </c>
      <c r="Q636" s="327"/>
      <c r="R636" s="295" t="s">
        <v>244</v>
      </c>
      <c r="S636" s="296">
        <v>42528</v>
      </c>
      <c r="T636" s="297">
        <f t="shared" si="392"/>
        <v>10</v>
      </c>
      <c r="U636" s="298">
        <f t="shared" si="393"/>
        <v>211.44603999999998</v>
      </c>
      <c r="V636" s="298">
        <f t="shared" si="394"/>
        <v>5.0164</v>
      </c>
      <c r="W636" s="299">
        <f t="shared" si="395"/>
        <v>6270.5</v>
      </c>
      <c r="X636" s="300">
        <f t="shared" si="396"/>
        <v>42</v>
      </c>
      <c r="Y636" s="301">
        <v>8</v>
      </c>
      <c r="Z636" s="301">
        <v>1000</v>
      </c>
      <c r="AA636" s="1043">
        <v>0</v>
      </c>
      <c r="AB636" s="304">
        <v>0</v>
      </c>
      <c r="AC636" s="304">
        <v>0</v>
      </c>
      <c r="AD636" s="1043">
        <v>0</v>
      </c>
      <c r="AE636" s="469">
        <v>8</v>
      </c>
      <c r="AF636" s="1036" t="s">
        <v>5971</v>
      </c>
      <c r="AG636" s="445"/>
      <c r="AH636" s="445"/>
      <c r="AI636" s="445"/>
      <c r="AJ636" s="1037"/>
      <c r="AK636" s="1036" t="s">
        <v>4691</v>
      </c>
      <c r="AL636" s="445"/>
      <c r="AM636" s="445"/>
      <c r="AN636" s="445"/>
      <c r="AO636" s="445"/>
      <c r="AP636" s="445"/>
      <c r="AQ636" s="445"/>
      <c r="AR636" s="445"/>
      <c r="AS636" s="445"/>
      <c r="AT636" s="445"/>
      <c r="AU636" s="445"/>
      <c r="AV636" s="307">
        <f t="shared" si="397"/>
        <v>0</v>
      </c>
      <c r="AW636" s="309">
        <f t="shared" si="398"/>
        <v>0</v>
      </c>
      <c r="AX636" s="309">
        <f t="shared" si="399"/>
        <v>0</v>
      </c>
      <c r="AY636" s="309">
        <f t="shared" si="400"/>
        <v>0</v>
      </c>
      <c r="AZ636" s="1042" t="s">
        <v>8104</v>
      </c>
      <c r="BA636" s="1042"/>
      <c r="BB636" s="1042"/>
      <c r="BC636" s="1042"/>
      <c r="BD636" s="1042"/>
      <c r="BE636" s="1042"/>
      <c r="BF636" s="1042"/>
      <c r="BG636" s="1042"/>
      <c r="BH636" s="1042"/>
      <c r="BI636" s="1044"/>
    </row>
    <row r="637" spans="1:61" s="652" customFormat="1" ht="19.899999999999999" customHeight="1">
      <c r="A637" s="1026">
        <v>611</v>
      </c>
      <c r="B637" s="416" t="s">
        <v>6064</v>
      </c>
      <c r="C637" s="484" t="s">
        <v>12</v>
      </c>
      <c r="D637" s="484" t="s">
        <v>4608</v>
      </c>
      <c r="E637" s="359" t="s">
        <v>5019</v>
      </c>
      <c r="F637" s="360" t="s">
        <v>5020</v>
      </c>
      <c r="G637" s="289" t="s">
        <v>5021</v>
      </c>
      <c r="H637" s="340" t="s">
        <v>5038</v>
      </c>
      <c r="I637" s="290">
        <v>33063201</v>
      </c>
      <c r="J637" s="362"/>
      <c r="K637" s="340" t="s">
        <v>335</v>
      </c>
      <c r="L637" s="726"/>
      <c r="M637" s="293"/>
      <c r="N637" s="293"/>
      <c r="O637" s="726"/>
      <c r="P637" s="292" t="s">
        <v>95</v>
      </c>
      <c r="Q637" s="327"/>
      <c r="R637" s="295" t="s">
        <v>147</v>
      </c>
      <c r="S637" s="296">
        <v>41659</v>
      </c>
      <c r="T637" s="297">
        <f t="shared" si="392"/>
        <v>24</v>
      </c>
      <c r="U637" s="298">
        <f t="shared" si="393"/>
        <v>134.71610000000001</v>
      </c>
      <c r="V637" s="298">
        <f t="shared" si="394"/>
        <v>4.0404999999999998</v>
      </c>
      <c r="W637" s="299">
        <f t="shared" si="395"/>
        <v>5772.1428571428569</v>
      </c>
      <c r="X637" s="300">
        <f t="shared" si="396"/>
        <v>33</v>
      </c>
      <c r="Y637" s="301">
        <v>7</v>
      </c>
      <c r="Z637" s="301">
        <v>700</v>
      </c>
      <c r="AA637" s="1043">
        <v>0</v>
      </c>
      <c r="AB637" s="304">
        <v>0</v>
      </c>
      <c r="AC637" s="304">
        <v>0</v>
      </c>
      <c r="AD637" s="1043">
        <v>0</v>
      </c>
      <c r="AE637" s="469">
        <v>7</v>
      </c>
      <c r="AF637" s="1036" t="s">
        <v>5989</v>
      </c>
      <c r="AG637" s="445"/>
      <c r="AH637" s="445"/>
      <c r="AI637" s="445"/>
      <c r="AJ637" s="1037"/>
      <c r="AK637" s="1036" t="s">
        <v>4691</v>
      </c>
      <c r="AL637" s="445"/>
      <c r="AM637" s="445"/>
      <c r="AN637" s="445"/>
      <c r="AO637" s="445"/>
      <c r="AP637" s="445"/>
      <c r="AQ637" s="445"/>
      <c r="AR637" s="445"/>
      <c r="AS637" s="445"/>
      <c r="AT637" s="445"/>
      <c r="AU637" s="445"/>
      <c r="AV637" s="307">
        <f t="shared" si="397"/>
        <v>0</v>
      </c>
      <c r="AW637" s="309">
        <f t="shared" si="398"/>
        <v>0</v>
      </c>
      <c r="AX637" s="309">
        <f t="shared" si="399"/>
        <v>0</v>
      </c>
      <c r="AY637" s="309">
        <f t="shared" si="400"/>
        <v>0</v>
      </c>
      <c r="AZ637" s="1042" t="s">
        <v>8105</v>
      </c>
      <c r="BA637" s="1042"/>
      <c r="BB637" s="1042"/>
      <c r="BC637" s="1042"/>
      <c r="BD637" s="1042"/>
      <c r="BE637" s="1042"/>
      <c r="BF637" s="1042"/>
      <c r="BG637" s="1042"/>
      <c r="BH637" s="1042"/>
      <c r="BI637" s="1044"/>
    </row>
    <row r="638" spans="1:61" s="652" customFormat="1" ht="19.899999999999999" customHeight="1">
      <c r="A638" s="1026">
        <v>612</v>
      </c>
      <c r="B638" s="416" t="s">
        <v>6063</v>
      </c>
      <c r="C638" s="484" t="s">
        <v>12</v>
      </c>
      <c r="D638" s="484" t="s">
        <v>4608</v>
      </c>
      <c r="E638" s="359" t="s">
        <v>5019</v>
      </c>
      <c r="F638" s="329" t="s">
        <v>1292</v>
      </c>
      <c r="G638" s="289" t="s">
        <v>5022</v>
      </c>
      <c r="H638" s="340" t="s">
        <v>5039</v>
      </c>
      <c r="I638" s="290">
        <v>33064401</v>
      </c>
      <c r="J638" s="362"/>
      <c r="K638" s="340" t="s">
        <v>335</v>
      </c>
      <c r="L638" s="726"/>
      <c r="M638" s="293"/>
      <c r="N638" s="293"/>
      <c r="O638" s="726"/>
      <c r="P638" s="292" t="s">
        <v>95</v>
      </c>
      <c r="Q638" s="327"/>
      <c r="R638" s="295" t="s">
        <v>107</v>
      </c>
      <c r="S638" s="296">
        <v>42061</v>
      </c>
      <c r="T638" s="297">
        <f t="shared" si="392"/>
        <v>34</v>
      </c>
      <c r="U638" s="298">
        <f t="shared" si="393"/>
        <v>118.5035</v>
      </c>
      <c r="V638" s="298">
        <f t="shared" si="394"/>
        <v>2.7826</v>
      </c>
      <c r="W638" s="299">
        <f t="shared" si="395"/>
        <v>4637.666666666667</v>
      </c>
      <c r="X638" s="300">
        <f t="shared" si="396"/>
        <v>43</v>
      </c>
      <c r="Y638" s="301">
        <v>6</v>
      </c>
      <c r="Z638" s="301">
        <v>1100</v>
      </c>
      <c r="AA638" s="1043">
        <v>0</v>
      </c>
      <c r="AB638" s="304">
        <v>0</v>
      </c>
      <c r="AC638" s="304">
        <v>0</v>
      </c>
      <c r="AD638" s="1043">
        <v>0</v>
      </c>
      <c r="AE638" s="469">
        <v>6</v>
      </c>
      <c r="AF638" s="1036" t="s">
        <v>5994</v>
      </c>
      <c r="AG638" s="445"/>
      <c r="AH638" s="445"/>
      <c r="AI638" s="445"/>
      <c r="AJ638" s="1037"/>
      <c r="AK638" s="1036" t="s">
        <v>4691</v>
      </c>
      <c r="AL638" s="445"/>
      <c r="AM638" s="445"/>
      <c r="AN638" s="445"/>
      <c r="AO638" s="445"/>
      <c r="AP638" s="445"/>
      <c r="AQ638" s="445"/>
      <c r="AR638" s="445"/>
      <c r="AS638" s="445"/>
      <c r="AT638" s="445"/>
      <c r="AU638" s="445"/>
      <c r="AV638" s="307">
        <f t="shared" si="397"/>
        <v>0</v>
      </c>
      <c r="AW638" s="309">
        <f t="shared" si="398"/>
        <v>0</v>
      </c>
      <c r="AX638" s="309">
        <f t="shared" si="399"/>
        <v>0</v>
      </c>
      <c r="AY638" s="309">
        <f t="shared" si="400"/>
        <v>0</v>
      </c>
      <c r="AZ638" s="1042" t="s">
        <v>8106</v>
      </c>
      <c r="BA638" s="1042"/>
      <c r="BB638" s="1042"/>
      <c r="BC638" s="1042"/>
      <c r="BD638" s="1042"/>
      <c r="BE638" s="1042"/>
      <c r="BF638" s="1042"/>
      <c r="BG638" s="1042"/>
      <c r="BH638" s="1042"/>
      <c r="BI638" s="1044"/>
    </row>
    <row r="639" spans="1:61" s="652" customFormat="1" ht="19.899999999999999" customHeight="1">
      <c r="A639" s="1026">
        <v>613</v>
      </c>
      <c r="B639" s="416" t="s">
        <v>6062</v>
      </c>
      <c r="C639" s="484" t="s">
        <v>12</v>
      </c>
      <c r="D639" s="484" t="s">
        <v>4608</v>
      </c>
      <c r="E639" s="359" t="s">
        <v>5023</v>
      </c>
      <c r="F639" s="329" t="s">
        <v>1292</v>
      </c>
      <c r="G639" s="289" t="s">
        <v>5024</v>
      </c>
      <c r="H639" s="340" t="s">
        <v>5040</v>
      </c>
      <c r="I639" s="290">
        <v>33064301</v>
      </c>
      <c r="J639" s="362"/>
      <c r="K639" s="340" t="s">
        <v>335</v>
      </c>
      <c r="L639" s="726"/>
      <c r="M639" s="293"/>
      <c r="N639" s="293"/>
      <c r="O639" s="726"/>
      <c r="P639" s="292" t="s">
        <v>95</v>
      </c>
      <c r="Q639" s="327"/>
      <c r="R639" s="295" t="s">
        <v>359</v>
      </c>
      <c r="S639" s="296">
        <v>42097</v>
      </c>
      <c r="T639" s="297">
        <f t="shared" si="392"/>
        <v>23</v>
      </c>
      <c r="U639" s="298">
        <f t="shared" si="393"/>
        <v>138.56741100000002</v>
      </c>
      <c r="V639" s="298">
        <f t="shared" si="394"/>
        <v>3.6956000000000002</v>
      </c>
      <c r="W639" s="299">
        <f t="shared" si="395"/>
        <v>6159.333333333333</v>
      </c>
      <c r="X639" s="300">
        <f t="shared" si="396"/>
        <v>38</v>
      </c>
      <c r="Y639" s="301">
        <v>6</v>
      </c>
      <c r="Z639" s="301">
        <v>700</v>
      </c>
      <c r="AA639" s="1043">
        <v>0</v>
      </c>
      <c r="AB639" s="304">
        <v>0</v>
      </c>
      <c r="AC639" s="304">
        <v>0</v>
      </c>
      <c r="AD639" s="1043">
        <v>0</v>
      </c>
      <c r="AE639" s="469">
        <v>6</v>
      </c>
      <c r="AF639" s="1036" t="s">
        <v>5994</v>
      </c>
      <c r="AG639" s="445"/>
      <c r="AH639" s="445"/>
      <c r="AI639" s="445"/>
      <c r="AJ639" s="1037"/>
      <c r="AK639" s="1036" t="s">
        <v>4691</v>
      </c>
      <c r="AL639" s="445"/>
      <c r="AM639" s="445"/>
      <c r="AN639" s="445"/>
      <c r="AO639" s="445"/>
      <c r="AP639" s="445"/>
      <c r="AQ639" s="445"/>
      <c r="AR639" s="445"/>
      <c r="AS639" s="445"/>
      <c r="AT639" s="445"/>
      <c r="AU639" s="445"/>
      <c r="AV639" s="307">
        <f t="shared" si="397"/>
        <v>0</v>
      </c>
      <c r="AW639" s="309">
        <f t="shared" si="398"/>
        <v>0</v>
      </c>
      <c r="AX639" s="309">
        <f t="shared" si="399"/>
        <v>0</v>
      </c>
      <c r="AY639" s="309">
        <f t="shared" si="400"/>
        <v>0</v>
      </c>
      <c r="AZ639" s="1042" t="s">
        <v>8107</v>
      </c>
      <c r="BA639" s="1042"/>
      <c r="BB639" s="1042"/>
      <c r="BC639" s="1042"/>
      <c r="BD639" s="1042"/>
      <c r="BE639" s="1042"/>
      <c r="BF639" s="1042"/>
      <c r="BG639" s="1042"/>
      <c r="BH639" s="1042"/>
      <c r="BI639" s="1044"/>
    </row>
    <row r="640" spans="1:61" s="652" customFormat="1" ht="19.899999999999999" customHeight="1">
      <c r="A640" s="1026">
        <v>614</v>
      </c>
      <c r="B640" s="416" t="s">
        <v>6328</v>
      </c>
      <c r="C640" s="484" t="s">
        <v>12</v>
      </c>
      <c r="D640" s="484" t="s">
        <v>4608</v>
      </c>
      <c r="E640" s="359" t="s">
        <v>5025</v>
      </c>
      <c r="F640" s="360" t="s">
        <v>5026</v>
      </c>
      <c r="G640" s="289" t="s">
        <v>5027</v>
      </c>
      <c r="H640" s="340" t="s">
        <v>5041</v>
      </c>
      <c r="I640" s="290">
        <v>33063801</v>
      </c>
      <c r="J640" s="362"/>
      <c r="K640" s="340" t="s">
        <v>335</v>
      </c>
      <c r="L640" s="726"/>
      <c r="M640" s="293"/>
      <c r="N640" s="293"/>
      <c r="O640" s="726"/>
      <c r="P640" s="292" t="s">
        <v>95</v>
      </c>
      <c r="Q640" s="327"/>
      <c r="R640" s="295" t="s">
        <v>359</v>
      </c>
      <c r="S640" s="296">
        <v>41938</v>
      </c>
      <c r="T640" s="297">
        <f t="shared" si="392"/>
        <v>22</v>
      </c>
      <c r="U640" s="298">
        <f t="shared" si="393"/>
        <v>144.99898999999999</v>
      </c>
      <c r="V640" s="298">
        <f t="shared" si="394"/>
        <v>3.6960999999999999</v>
      </c>
      <c r="W640" s="299">
        <f t="shared" si="395"/>
        <v>6160.166666666667</v>
      </c>
      <c r="X640" s="300">
        <f t="shared" si="396"/>
        <v>39</v>
      </c>
      <c r="Y640" s="301">
        <v>6</v>
      </c>
      <c r="Z640" s="301">
        <v>800</v>
      </c>
      <c r="AA640" s="1043">
        <v>0</v>
      </c>
      <c r="AB640" s="304">
        <v>0</v>
      </c>
      <c r="AC640" s="304">
        <v>0</v>
      </c>
      <c r="AD640" s="1043">
        <v>0</v>
      </c>
      <c r="AE640" s="469">
        <v>6</v>
      </c>
      <c r="AF640" s="1036" t="s">
        <v>5994</v>
      </c>
      <c r="AG640" s="445"/>
      <c r="AH640" s="445"/>
      <c r="AI640" s="445"/>
      <c r="AJ640" s="1037"/>
      <c r="AK640" s="1036" t="s">
        <v>4691</v>
      </c>
      <c r="AL640" s="445"/>
      <c r="AM640" s="445"/>
      <c r="AN640" s="445"/>
      <c r="AO640" s="445"/>
      <c r="AP640" s="445"/>
      <c r="AQ640" s="445"/>
      <c r="AR640" s="445"/>
      <c r="AS640" s="445"/>
      <c r="AT640" s="445"/>
      <c r="AU640" s="445"/>
      <c r="AV640" s="307">
        <f t="shared" si="397"/>
        <v>0</v>
      </c>
      <c r="AW640" s="309">
        <f t="shared" si="398"/>
        <v>0</v>
      </c>
      <c r="AX640" s="309">
        <f t="shared" si="399"/>
        <v>0</v>
      </c>
      <c r="AY640" s="309">
        <f t="shared" si="400"/>
        <v>0</v>
      </c>
      <c r="AZ640" s="1042" t="s">
        <v>8108</v>
      </c>
      <c r="BA640" s="1042"/>
      <c r="BB640" s="1042"/>
      <c r="BC640" s="1042"/>
      <c r="BD640" s="1042"/>
      <c r="BE640" s="1042"/>
      <c r="BF640" s="1042"/>
      <c r="BG640" s="1042"/>
      <c r="BH640" s="1042"/>
      <c r="BI640" s="1044"/>
    </row>
    <row r="641" spans="1:61" s="652" customFormat="1" ht="19.899999999999999" customHeight="1">
      <c r="A641" s="1026">
        <v>615</v>
      </c>
      <c r="B641" s="416" t="s">
        <v>6329</v>
      </c>
      <c r="C641" s="484" t="s">
        <v>12</v>
      </c>
      <c r="D641" s="484" t="s">
        <v>4608</v>
      </c>
      <c r="E641" s="359" t="s">
        <v>5028</v>
      </c>
      <c r="F641" s="360" t="s">
        <v>5029</v>
      </c>
      <c r="G641" s="289" t="s">
        <v>5030</v>
      </c>
      <c r="H641" s="340" t="s">
        <v>5042</v>
      </c>
      <c r="I641" s="290">
        <v>33063001</v>
      </c>
      <c r="J641" s="362"/>
      <c r="K641" s="340" t="s">
        <v>335</v>
      </c>
      <c r="L641" s="726"/>
      <c r="M641" s="293"/>
      <c r="N641" s="293"/>
      <c r="O641" s="726"/>
      <c r="P641" s="292" t="s">
        <v>95</v>
      </c>
      <c r="Q641" s="327"/>
      <c r="R641" s="295" t="s">
        <v>359</v>
      </c>
      <c r="S641" s="296">
        <v>41607</v>
      </c>
      <c r="T641" s="297">
        <f t="shared" si="392"/>
        <v>14</v>
      </c>
      <c r="U641" s="298">
        <f t="shared" si="393"/>
        <v>182.87844999999999</v>
      </c>
      <c r="V641" s="298">
        <f t="shared" si="394"/>
        <v>4.0057</v>
      </c>
      <c r="W641" s="299">
        <f t="shared" si="395"/>
        <v>5722.4285714285716</v>
      </c>
      <c r="X641" s="300">
        <f t="shared" si="396"/>
        <v>46</v>
      </c>
      <c r="Y641" s="301">
        <v>7</v>
      </c>
      <c r="Z641" s="301">
        <v>1000</v>
      </c>
      <c r="AA641" s="1043">
        <v>0</v>
      </c>
      <c r="AB641" s="304">
        <v>0</v>
      </c>
      <c r="AC641" s="304">
        <v>0</v>
      </c>
      <c r="AD641" s="1043">
        <v>0</v>
      </c>
      <c r="AE641" s="469">
        <v>7</v>
      </c>
      <c r="AF641" s="1036" t="s">
        <v>7516</v>
      </c>
      <c r="AG641" s="445"/>
      <c r="AH641" s="445"/>
      <c r="AI641" s="445"/>
      <c r="AJ641" s="1037"/>
      <c r="AK641" s="1036" t="s">
        <v>4691</v>
      </c>
      <c r="AL641" s="445"/>
      <c r="AM641" s="445"/>
      <c r="AN641" s="445"/>
      <c r="AO641" s="445"/>
      <c r="AP641" s="445"/>
      <c r="AQ641" s="445"/>
      <c r="AR641" s="445"/>
      <c r="AS641" s="445"/>
      <c r="AT641" s="445"/>
      <c r="AU641" s="445"/>
      <c r="AV641" s="307">
        <f t="shared" si="397"/>
        <v>0</v>
      </c>
      <c r="AW641" s="309">
        <f t="shared" si="398"/>
        <v>0</v>
      </c>
      <c r="AX641" s="309">
        <f t="shared" si="399"/>
        <v>0</v>
      </c>
      <c r="AY641" s="309">
        <f t="shared" si="400"/>
        <v>0</v>
      </c>
      <c r="AZ641" s="1042" t="s">
        <v>8109</v>
      </c>
      <c r="BA641" s="1042"/>
      <c r="BB641" s="1042"/>
      <c r="BC641" s="1042"/>
      <c r="BD641" s="1042"/>
      <c r="BE641" s="1042"/>
      <c r="BF641" s="1042"/>
      <c r="BG641" s="1042"/>
      <c r="BH641" s="1042"/>
      <c r="BI641" s="1044"/>
    </row>
    <row r="642" spans="1:61" s="652" customFormat="1" ht="19.899999999999999" customHeight="1">
      <c r="A642" s="1026">
        <v>616</v>
      </c>
      <c r="B642" s="416" t="s">
        <v>6061</v>
      </c>
      <c r="C642" s="484" t="s">
        <v>12</v>
      </c>
      <c r="D642" s="484" t="s">
        <v>4608</v>
      </c>
      <c r="E642" s="359" t="s">
        <v>5031</v>
      </c>
      <c r="F642" s="360" t="s">
        <v>5032</v>
      </c>
      <c r="G642" s="289" t="s">
        <v>5033</v>
      </c>
      <c r="H642" s="340" t="s">
        <v>5043</v>
      </c>
      <c r="I642" s="290">
        <v>33062601</v>
      </c>
      <c r="J642" s="362"/>
      <c r="K642" s="340" t="s">
        <v>335</v>
      </c>
      <c r="L642" s="726"/>
      <c r="M642" s="293"/>
      <c r="N642" s="293"/>
      <c r="O642" s="726"/>
      <c r="P642" s="292" t="s">
        <v>95</v>
      </c>
      <c r="Q642" s="327"/>
      <c r="R642" s="295" t="s">
        <v>359</v>
      </c>
      <c r="S642" s="296">
        <v>41141</v>
      </c>
      <c r="T642" s="297">
        <f t="shared" si="392"/>
        <v>65</v>
      </c>
      <c r="U642" s="298">
        <f t="shared" si="393"/>
        <v>25.0016</v>
      </c>
      <c r="V642" s="298">
        <f t="shared" si="394"/>
        <v>0.69650000000000001</v>
      </c>
      <c r="W642" s="299">
        <f t="shared" si="395"/>
        <v>995</v>
      </c>
      <c r="X642" s="300">
        <f t="shared" si="396"/>
        <v>36</v>
      </c>
      <c r="Y642" s="301">
        <v>7</v>
      </c>
      <c r="Z642" s="301">
        <v>450</v>
      </c>
      <c r="AA642" s="1043">
        <v>0</v>
      </c>
      <c r="AB642" s="304">
        <v>0</v>
      </c>
      <c r="AC642" s="304">
        <v>0</v>
      </c>
      <c r="AD642" s="1043">
        <v>0</v>
      </c>
      <c r="AE642" s="469">
        <v>7</v>
      </c>
      <c r="AF642" s="1036" t="s">
        <v>5989</v>
      </c>
      <c r="AG642" s="445"/>
      <c r="AH642" s="445"/>
      <c r="AI642" s="445"/>
      <c r="AJ642" s="1037"/>
      <c r="AK642" s="1036" t="s">
        <v>4691</v>
      </c>
      <c r="AL642" s="445"/>
      <c r="AM642" s="445"/>
      <c r="AN642" s="445"/>
      <c r="AO642" s="445"/>
      <c r="AP642" s="445"/>
      <c r="AQ642" s="445"/>
      <c r="AR642" s="445"/>
      <c r="AS642" s="445"/>
      <c r="AT642" s="445"/>
      <c r="AU642" s="445"/>
      <c r="AV642" s="307">
        <f t="shared" si="397"/>
        <v>0</v>
      </c>
      <c r="AW642" s="309">
        <f t="shared" si="398"/>
        <v>0</v>
      </c>
      <c r="AX642" s="309">
        <f t="shared" si="399"/>
        <v>0</v>
      </c>
      <c r="AY642" s="309">
        <f t="shared" si="400"/>
        <v>0</v>
      </c>
      <c r="AZ642" s="1042" t="s">
        <v>8110</v>
      </c>
      <c r="BA642" s="1042"/>
      <c r="BB642" s="1042"/>
      <c r="BC642" s="1042"/>
      <c r="BD642" s="1042"/>
      <c r="BE642" s="1042"/>
      <c r="BF642" s="1042"/>
      <c r="BG642" s="1042"/>
      <c r="BH642" s="1042"/>
      <c r="BI642" s="1044"/>
    </row>
    <row r="643" spans="1:61" s="652" customFormat="1" ht="19.899999999999999" customHeight="1">
      <c r="A643" s="1026">
        <v>617</v>
      </c>
      <c r="B643" s="416" t="s">
        <v>6060</v>
      </c>
      <c r="C643" s="484" t="s">
        <v>12</v>
      </c>
      <c r="D643" s="484" t="s">
        <v>4608</v>
      </c>
      <c r="E643" s="359" t="s">
        <v>4871</v>
      </c>
      <c r="F643" s="359" t="s">
        <v>4872</v>
      </c>
      <c r="G643" s="289" t="s">
        <v>4873</v>
      </c>
      <c r="H643" s="340" t="s">
        <v>4951</v>
      </c>
      <c r="I643" s="290">
        <v>33062801</v>
      </c>
      <c r="J643" s="362"/>
      <c r="K643" s="340" t="s">
        <v>335</v>
      </c>
      <c r="L643" s="726"/>
      <c r="M643" s="293"/>
      <c r="N643" s="293"/>
      <c r="O643" s="726"/>
      <c r="P643" s="292" t="s">
        <v>95</v>
      </c>
      <c r="Q643" s="327"/>
      <c r="R643" s="295" t="s">
        <v>359</v>
      </c>
      <c r="S643" s="296">
        <v>41262</v>
      </c>
      <c r="T643" s="297">
        <f t="shared" si="392"/>
        <v>4</v>
      </c>
      <c r="U643" s="298">
        <f t="shared" si="393"/>
        <v>244.93685600000001</v>
      </c>
      <c r="V643" s="298">
        <f t="shared" si="394"/>
        <v>6.7866</v>
      </c>
      <c r="W643" s="299">
        <f t="shared" si="395"/>
        <v>6786.6</v>
      </c>
      <c r="X643" s="300">
        <f t="shared" si="396"/>
        <v>36</v>
      </c>
      <c r="Y643" s="301">
        <v>10</v>
      </c>
      <c r="Z643" s="648">
        <v>1311</v>
      </c>
      <c r="AA643" s="1043">
        <v>0</v>
      </c>
      <c r="AB643" s="304">
        <v>0</v>
      </c>
      <c r="AC643" s="304">
        <v>0</v>
      </c>
      <c r="AD643" s="1043">
        <v>0</v>
      </c>
      <c r="AE643" s="469">
        <v>10</v>
      </c>
      <c r="AF643" s="1036" t="s">
        <v>7515</v>
      </c>
      <c r="AG643" s="445"/>
      <c r="AH643" s="445"/>
      <c r="AI643" s="445"/>
      <c r="AJ643" s="1037">
        <v>9</v>
      </c>
      <c r="AK643" s="1036" t="s">
        <v>4710</v>
      </c>
      <c r="AL643" s="445"/>
      <c r="AM643" s="445"/>
      <c r="AN643" s="445"/>
      <c r="AO643" s="445"/>
      <c r="AP643" s="445"/>
      <c r="AQ643" s="445"/>
      <c r="AR643" s="445"/>
      <c r="AS643" s="445"/>
      <c r="AT643" s="445"/>
      <c r="AU643" s="445"/>
      <c r="AV643" s="307">
        <f t="shared" si="397"/>
        <v>0</v>
      </c>
      <c r="AW643" s="309">
        <f t="shared" si="398"/>
        <v>0</v>
      </c>
      <c r="AX643" s="309">
        <f t="shared" si="399"/>
        <v>0</v>
      </c>
      <c r="AY643" s="309">
        <f t="shared" si="400"/>
        <v>0</v>
      </c>
      <c r="AZ643" s="1042" t="s">
        <v>8111</v>
      </c>
      <c r="BA643" s="1042"/>
      <c r="BB643" s="1042"/>
      <c r="BC643" s="1042"/>
      <c r="BD643" s="1042"/>
      <c r="BE643" s="1042"/>
      <c r="BF643" s="1042"/>
      <c r="BG643" s="1042"/>
      <c r="BH643" s="1042"/>
      <c r="BI643" s="1044"/>
    </row>
    <row r="644" spans="1:61" s="652" customFormat="1" ht="19.899999999999999" customHeight="1">
      <c r="A644" s="1026">
        <v>618</v>
      </c>
      <c r="B644" s="416" t="s">
        <v>6330</v>
      </c>
      <c r="C644" s="359" t="s">
        <v>2498</v>
      </c>
      <c r="D644" s="360" t="s">
        <v>1509</v>
      </c>
      <c r="E644" s="287" t="s">
        <v>2942</v>
      </c>
      <c r="F644" s="329" t="s">
        <v>1292</v>
      </c>
      <c r="G644" s="289" t="s">
        <v>456</v>
      </c>
      <c r="H644" s="340" t="s">
        <v>1510</v>
      </c>
      <c r="I644" s="290">
        <v>33061501</v>
      </c>
      <c r="J644" s="291"/>
      <c r="K644" s="340" t="s">
        <v>335</v>
      </c>
      <c r="L644" s="287"/>
      <c r="M644" s="293"/>
      <c r="N644" s="293"/>
      <c r="O644" s="287"/>
      <c r="P644" s="292" t="s">
        <v>1281</v>
      </c>
      <c r="Q644" s="327"/>
      <c r="R644" s="295" t="s">
        <v>359</v>
      </c>
      <c r="S644" s="296">
        <v>40536</v>
      </c>
      <c r="T644" s="297">
        <f t="shared" si="392"/>
        <v>6</v>
      </c>
      <c r="U644" s="298">
        <f t="shared" si="393"/>
        <v>236.23314999999999</v>
      </c>
      <c r="V644" s="298">
        <f t="shared" si="394"/>
        <v>6.6035000000000004</v>
      </c>
      <c r="W644" s="299">
        <f t="shared" si="395"/>
        <v>7337.2222222222226</v>
      </c>
      <c r="X644" s="300">
        <f t="shared" si="396"/>
        <v>36</v>
      </c>
      <c r="Y644" s="301">
        <v>9</v>
      </c>
      <c r="Z644" s="302">
        <v>813</v>
      </c>
      <c r="AA644" s="1043">
        <v>0</v>
      </c>
      <c r="AB644" s="304">
        <v>0</v>
      </c>
      <c r="AC644" s="304">
        <v>0</v>
      </c>
      <c r="AD644" s="1043">
        <v>0</v>
      </c>
      <c r="AE644" s="469">
        <v>9</v>
      </c>
      <c r="AF644" s="1036" t="s">
        <v>5996</v>
      </c>
      <c r="AG644" s="445" t="s">
        <v>4691</v>
      </c>
      <c r="AH644" s="445" t="s">
        <v>4691</v>
      </c>
      <c r="AI644" s="445" t="s">
        <v>4691</v>
      </c>
      <c r="AJ644" s="1037" t="s">
        <v>4691</v>
      </c>
      <c r="AK644" s="1036" t="s">
        <v>4691</v>
      </c>
      <c r="AL644" s="445" t="s">
        <v>4691</v>
      </c>
      <c r="AM644" s="445" t="s">
        <v>4691</v>
      </c>
      <c r="AN644" s="445" t="s">
        <v>4691</v>
      </c>
      <c r="AO644" s="445" t="s">
        <v>4691</v>
      </c>
      <c r="AP644" s="445" t="s">
        <v>4691</v>
      </c>
      <c r="AQ644" s="445" t="s">
        <v>4691</v>
      </c>
      <c r="AR644" s="445" t="s">
        <v>4691</v>
      </c>
      <c r="AS644" s="445" t="s">
        <v>4691</v>
      </c>
      <c r="AT644" s="445" t="s">
        <v>4691</v>
      </c>
      <c r="AU644" s="445" t="s">
        <v>4691</v>
      </c>
      <c r="AV644" s="307">
        <f t="shared" si="397"/>
        <v>0</v>
      </c>
      <c r="AW644" s="309">
        <f t="shared" si="398"/>
        <v>0</v>
      </c>
      <c r="AX644" s="309">
        <f t="shared" si="399"/>
        <v>0</v>
      </c>
      <c r="AY644" s="309">
        <f t="shared" si="400"/>
        <v>0</v>
      </c>
      <c r="AZ644" s="1042" t="s">
        <v>8112</v>
      </c>
      <c r="BA644" s="1042"/>
      <c r="BB644" s="1042"/>
      <c r="BC644" s="1042"/>
      <c r="BD644" s="1042"/>
      <c r="BE644" s="1042"/>
      <c r="BF644" s="1042"/>
      <c r="BG644" s="1042"/>
      <c r="BH644" s="1042"/>
      <c r="BI644" s="1044"/>
    </row>
    <row r="645" spans="1:61" s="652" customFormat="1" ht="19.899999999999999" customHeight="1">
      <c r="A645" s="1026">
        <v>619</v>
      </c>
      <c r="B645" s="416" t="s">
        <v>6331</v>
      </c>
      <c r="C645" s="359" t="s">
        <v>2499</v>
      </c>
      <c r="D645" s="360" t="s">
        <v>1509</v>
      </c>
      <c r="E645" s="287" t="s">
        <v>457</v>
      </c>
      <c r="F645" s="329" t="s">
        <v>1292</v>
      </c>
      <c r="G645" s="289" t="s">
        <v>668</v>
      </c>
      <c r="H645" s="340" t="s">
        <v>1511</v>
      </c>
      <c r="I645" s="290">
        <v>33062401</v>
      </c>
      <c r="J645" s="291"/>
      <c r="K645" s="340" t="s">
        <v>335</v>
      </c>
      <c r="L645" s="360"/>
      <c r="M645" s="293"/>
      <c r="N645" s="293"/>
      <c r="O645" s="360"/>
      <c r="P645" s="292" t="s">
        <v>1281</v>
      </c>
      <c r="Q645" s="327"/>
      <c r="R645" s="295" t="s">
        <v>244</v>
      </c>
      <c r="S645" s="296">
        <v>41117</v>
      </c>
      <c r="T645" s="297">
        <f t="shared" si="392"/>
        <v>16</v>
      </c>
      <c r="U645" s="298">
        <f t="shared" si="393"/>
        <v>170.14273500000002</v>
      </c>
      <c r="V645" s="298">
        <f t="shared" si="394"/>
        <v>4.5228999999999999</v>
      </c>
      <c r="W645" s="299">
        <f t="shared" si="395"/>
        <v>5653.625</v>
      </c>
      <c r="X645" s="300">
        <f t="shared" si="396"/>
        <v>38</v>
      </c>
      <c r="Y645" s="301">
        <v>8</v>
      </c>
      <c r="Z645" s="302">
        <v>1095</v>
      </c>
      <c r="AA645" s="1043">
        <v>0</v>
      </c>
      <c r="AB645" s="304">
        <v>0</v>
      </c>
      <c r="AC645" s="304">
        <v>0</v>
      </c>
      <c r="AD645" s="1043">
        <v>0</v>
      </c>
      <c r="AE645" s="469">
        <v>8</v>
      </c>
      <c r="AF645" s="1036" t="s">
        <v>7518</v>
      </c>
      <c r="AG645" s="445" t="s">
        <v>4691</v>
      </c>
      <c r="AH645" s="445" t="s">
        <v>4691</v>
      </c>
      <c r="AI645" s="445" t="s">
        <v>4691</v>
      </c>
      <c r="AJ645" s="1037" t="s">
        <v>4691</v>
      </c>
      <c r="AK645" s="1036" t="s">
        <v>4691</v>
      </c>
      <c r="AL645" s="445" t="s">
        <v>4691</v>
      </c>
      <c r="AM645" s="445" t="s">
        <v>4691</v>
      </c>
      <c r="AN645" s="445" t="s">
        <v>4691</v>
      </c>
      <c r="AO645" s="445" t="s">
        <v>4691</v>
      </c>
      <c r="AP645" s="445" t="s">
        <v>4691</v>
      </c>
      <c r="AQ645" s="445" t="s">
        <v>4691</v>
      </c>
      <c r="AR645" s="445" t="s">
        <v>4691</v>
      </c>
      <c r="AS645" s="445" t="s">
        <v>4691</v>
      </c>
      <c r="AT645" s="445" t="s">
        <v>4691</v>
      </c>
      <c r="AU645" s="445" t="s">
        <v>4691</v>
      </c>
      <c r="AV645" s="307">
        <f t="shared" si="397"/>
        <v>0</v>
      </c>
      <c r="AW645" s="309">
        <f t="shared" si="398"/>
        <v>0</v>
      </c>
      <c r="AX645" s="309">
        <f t="shared" si="399"/>
        <v>0</v>
      </c>
      <c r="AY645" s="309">
        <f t="shared" si="400"/>
        <v>0</v>
      </c>
      <c r="AZ645" s="1042" t="s">
        <v>8113</v>
      </c>
      <c r="BA645" s="1042"/>
      <c r="BB645" s="1042"/>
      <c r="BC645" s="1042"/>
      <c r="BD645" s="1042"/>
      <c r="BE645" s="1042"/>
      <c r="BF645" s="1042"/>
      <c r="BG645" s="1042"/>
      <c r="BH645" s="1042"/>
      <c r="BI645" s="1044"/>
    </row>
    <row r="646" spans="1:61" ht="19.899999999999999" customHeight="1">
      <c r="A646" s="1028" t="s">
        <v>185</v>
      </c>
      <c r="B646" s="778"/>
      <c r="C646" s="590" t="s">
        <v>2498</v>
      </c>
      <c r="D646" s="501" t="s">
        <v>1509</v>
      </c>
      <c r="E646" s="502"/>
      <c r="F646" s="502"/>
      <c r="G646" s="503">
        <f>COUNTA(G629:G645)</f>
        <v>17</v>
      </c>
      <c r="H646" s="503">
        <f>COUNTA(H629:H645)</f>
        <v>17</v>
      </c>
      <c r="I646" s="499"/>
      <c r="J646" s="499"/>
      <c r="K646" s="503"/>
      <c r="L646" s="504">
        <f>COUNTA(L629:L645)</f>
        <v>1</v>
      </c>
      <c r="M646" s="504">
        <f>COUNTA(M629:M645)</f>
        <v>1</v>
      </c>
      <c r="N646" s="504">
        <f>COUNTA(N629:N645)</f>
        <v>1</v>
      </c>
      <c r="O646" s="504">
        <f>COUNTA(O629:O645)</f>
        <v>1</v>
      </c>
      <c r="P646" s="504">
        <f>COUNTA(P629:P645)</f>
        <v>17</v>
      </c>
      <c r="Q646" s="505"/>
      <c r="R646" s="505"/>
      <c r="S646" s="506"/>
      <c r="T646" s="507"/>
      <c r="U646" s="508">
        <f>SUM(U629:U645)</f>
        <v>2398.5438789999998</v>
      </c>
      <c r="V646" s="508">
        <f>SUM(V629:V645)</f>
        <v>65.47229999999999</v>
      </c>
      <c r="W646" s="509">
        <f>V646*10000/Y646</f>
        <v>4814.1397058823522</v>
      </c>
      <c r="X646" s="510">
        <f>U646/V646</f>
        <v>36.63448327002412</v>
      </c>
      <c r="Y646" s="511">
        <f t="shared" ref="Y646:AE646" si="401">SUM(Y629:Y645)</f>
        <v>136</v>
      </c>
      <c r="Z646" s="511">
        <f t="shared" si="401"/>
        <v>16062</v>
      </c>
      <c r="AA646" s="500">
        <f t="shared" si="401"/>
        <v>7</v>
      </c>
      <c r="AB646" s="500">
        <f t="shared" si="401"/>
        <v>7</v>
      </c>
      <c r="AC646" s="500">
        <f t="shared" si="401"/>
        <v>7</v>
      </c>
      <c r="AD646" s="500">
        <f t="shared" si="401"/>
        <v>7</v>
      </c>
      <c r="AE646" s="500">
        <f t="shared" si="401"/>
        <v>136</v>
      </c>
      <c r="AF646" s="512"/>
      <c r="AG646" s="512">
        <f>SUM(AG629:AG645)</f>
        <v>0</v>
      </c>
      <c r="AH646" s="512"/>
      <c r="AI646" s="512">
        <f>SUM(AI629:AI645)</f>
        <v>0</v>
      </c>
      <c r="AJ646" s="512">
        <f t="shared" ref="AJ646" si="402">SUM(AJ629:AJ645)</f>
        <v>16</v>
      </c>
      <c r="AK646" s="513"/>
      <c r="AL646" s="512">
        <f>SUM(AL629:AL645)</f>
        <v>0</v>
      </c>
      <c r="AM646" s="512"/>
      <c r="AN646" s="512">
        <f>SUM(AN629:AN645)</f>
        <v>0</v>
      </c>
      <c r="AO646" s="512"/>
      <c r="AP646" s="512">
        <f>SUM(AP629:AP645)</f>
        <v>0</v>
      </c>
      <c r="AQ646" s="512"/>
      <c r="AR646" s="512">
        <f>SUM(AR629:AR645)</f>
        <v>0</v>
      </c>
      <c r="AS646" s="512"/>
      <c r="AT646" s="512">
        <f>SUM(AT629:AT645)</f>
        <v>0</v>
      </c>
      <c r="AU646" s="512"/>
      <c r="AV646" s="512">
        <f>SUM(AV629:AV645)</f>
        <v>252</v>
      </c>
      <c r="AW646" s="512">
        <f>SUM(AW629:AW645)</f>
        <v>176.39999999999998</v>
      </c>
      <c r="AX646" s="512">
        <f>SUM(AX629:AX645)</f>
        <v>105</v>
      </c>
      <c r="AY646" s="512">
        <f>SUM(AY629:AY645)</f>
        <v>63</v>
      </c>
      <c r="AZ646" s="816"/>
      <c r="BA646" s="817"/>
      <c r="BB646" s="817"/>
      <c r="BC646" s="818"/>
      <c r="BD646" s="818"/>
      <c r="BE646" s="818"/>
      <c r="BF646" s="819"/>
      <c r="BG646" s="819"/>
      <c r="BH646" s="819"/>
      <c r="BI646" s="820"/>
    </row>
    <row r="647" spans="1:61" s="741" customFormat="1" ht="19.899999999999999" customHeight="1">
      <c r="A647" s="1026">
        <v>620</v>
      </c>
      <c r="B647" s="416" t="s">
        <v>6332</v>
      </c>
      <c r="C647" s="287" t="s">
        <v>2498</v>
      </c>
      <c r="D647" s="287" t="s">
        <v>2202</v>
      </c>
      <c r="E647" s="287" t="s">
        <v>2944</v>
      </c>
      <c r="F647" s="287" t="s">
        <v>2201</v>
      </c>
      <c r="G647" s="289" t="s">
        <v>2227</v>
      </c>
      <c r="H647" s="340" t="s">
        <v>2244</v>
      </c>
      <c r="I647" s="290">
        <v>33077701</v>
      </c>
      <c r="J647" s="291" t="s">
        <v>94</v>
      </c>
      <c r="K647" s="493"/>
      <c r="L647" s="292" t="s">
        <v>95</v>
      </c>
      <c r="M647" s="292" t="s">
        <v>95</v>
      </c>
      <c r="N647" s="293"/>
      <c r="O647" s="292" t="s">
        <v>95</v>
      </c>
      <c r="P647" s="292" t="s">
        <v>95</v>
      </c>
      <c r="Q647" s="521"/>
      <c r="R647" s="295" t="s">
        <v>313</v>
      </c>
      <c r="S647" s="296">
        <v>42490</v>
      </c>
      <c r="T647" s="297">
        <f t="shared" ref="T647:T664" si="403">VLOOKUP(I647,单月票房,2,0)</f>
        <v>4</v>
      </c>
      <c r="U647" s="298">
        <f t="shared" ref="U647:U664" si="404">VLOOKUP(I647,单月票房,3,0)</f>
        <v>347.77283</v>
      </c>
      <c r="V647" s="298">
        <f t="shared" ref="V647:V664" si="405">VLOOKUP(I647,单月票房,4,0)</f>
        <v>6.0511999999999997</v>
      </c>
      <c r="W647" s="299">
        <f t="shared" ref="W647:W664" si="406">(V647*10000)/Y647</f>
        <v>6051.2</v>
      </c>
      <c r="X647" s="300">
        <f t="shared" ref="X647:X664" si="407">VLOOKUP(I647,单月票房,5,0)</f>
        <v>57</v>
      </c>
      <c r="Y647" s="301">
        <v>10</v>
      </c>
      <c r="Z647" s="302">
        <v>1793</v>
      </c>
      <c r="AA647" s="1043">
        <v>10</v>
      </c>
      <c r="AB647" s="1043">
        <v>10</v>
      </c>
      <c r="AC647" s="304">
        <v>0</v>
      </c>
      <c r="AD647" s="1043">
        <v>10</v>
      </c>
      <c r="AE647" s="469">
        <v>10</v>
      </c>
      <c r="AF647" s="1036" t="s">
        <v>7515</v>
      </c>
      <c r="AG647" s="445">
        <v>1</v>
      </c>
      <c r="AH647" s="445" t="s">
        <v>4729</v>
      </c>
      <c r="AI647" s="445">
        <v>361</v>
      </c>
      <c r="AJ647" s="1037">
        <v>9</v>
      </c>
      <c r="AK647" s="1036" t="s">
        <v>4710</v>
      </c>
      <c r="AL647" s="445"/>
      <c r="AM647" s="445" t="s">
        <v>4691</v>
      </c>
      <c r="AN647" s="445"/>
      <c r="AO647" s="445" t="s">
        <v>4691</v>
      </c>
      <c r="AP647" s="445"/>
      <c r="AQ647" s="445" t="s">
        <v>4691</v>
      </c>
      <c r="AR647" s="445">
        <v>1</v>
      </c>
      <c r="AS647" s="445" t="s">
        <v>4709</v>
      </c>
      <c r="AT647" s="445"/>
      <c r="AU647" s="445" t="s">
        <v>4691</v>
      </c>
      <c r="AV647" s="307">
        <f t="shared" ref="AV647:AV664" si="408">AD647*6*0.5*12</f>
        <v>360</v>
      </c>
      <c r="AW647" s="309">
        <f t="shared" ref="AW647:AW664" si="409">AD647*6*0.35*12</f>
        <v>252</v>
      </c>
      <c r="AX647" s="309">
        <f t="shared" ref="AX647:AX664" si="410">AD647*6*0.25*10</f>
        <v>150</v>
      </c>
      <c r="AY647" s="309">
        <f t="shared" ref="AY647:AY664" si="411">AD647*6*0.15*10</f>
        <v>90</v>
      </c>
      <c r="AZ647" s="1042" t="s">
        <v>8114</v>
      </c>
      <c r="BA647" s="1042" t="s">
        <v>2203</v>
      </c>
      <c r="BB647" s="1042" t="s">
        <v>2204</v>
      </c>
      <c r="BC647" s="1042" t="s">
        <v>2205</v>
      </c>
      <c r="BD647" s="1042"/>
      <c r="BE647" s="1042"/>
      <c r="BF647" s="1042"/>
      <c r="BG647" s="1042" t="s">
        <v>2206</v>
      </c>
      <c r="BH647" s="1042" t="s">
        <v>2207</v>
      </c>
      <c r="BI647" s="1044"/>
    </row>
    <row r="648" spans="1:61" s="652" customFormat="1" ht="19.899999999999999" customHeight="1">
      <c r="A648" s="1026">
        <v>621</v>
      </c>
      <c r="B648" s="416" t="s">
        <v>6059</v>
      </c>
      <c r="C648" s="370" t="s">
        <v>4874</v>
      </c>
      <c r="D648" s="370" t="s">
        <v>4875</v>
      </c>
      <c r="E648" s="359" t="s">
        <v>2944</v>
      </c>
      <c r="F648" s="359" t="s">
        <v>4876</v>
      </c>
      <c r="G648" s="367" t="s">
        <v>4877</v>
      </c>
      <c r="H648" s="289" t="s">
        <v>4911</v>
      </c>
      <c r="I648" s="290">
        <v>33078901</v>
      </c>
      <c r="J648" s="362" t="s">
        <v>94</v>
      </c>
      <c r="K648" s="340"/>
      <c r="L648" s="292" t="s">
        <v>95</v>
      </c>
      <c r="M648" s="292" t="s">
        <v>95</v>
      </c>
      <c r="N648" s="293"/>
      <c r="O648" s="292" t="s">
        <v>95</v>
      </c>
      <c r="P648" s="292" t="s">
        <v>95</v>
      </c>
      <c r="Q648" s="358"/>
      <c r="R648" s="295" t="s">
        <v>361</v>
      </c>
      <c r="S648" s="296">
        <v>42761</v>
      </c>
      <c r="T648" s="297">
        <f t="shared" si="403"/>
        <v>13</v>
      </c>
      <c r="U648" s="298">
        <f t="shared" si="404"/>
        <v>237.74837999999997</v>
      </c>
      <c r="V648" s="298">
        <f t="shared" si="405"/>
        <v>4.6737000000000002</v>
      </c>
      <c r="W648" s="299">
        <f t="shared" si="406"/>
        <v>4673.7</v>
      </c>
      <c r="X648" s="300">
        <f t="shared" si="407"/>
        <v>51</v>
      </c>
      <c r="Y648" s="301">
        <v>10</v>
      </c>
      <c r="Z648" s="301">
        <v>1964</v>
      </c>
      <c r="AA648" s="1043">
        <v>10</v>
      </c>
      <c r="AB648" s="1043">
        <v>10</v>
      </c>
      <c r="AC648" s="304">
        <v>0</v>
      </c>
      <c r="AD648" s="1043">
        <v>10</v>
      </c>
      <c r="AE648" s="469">
        <v>10</v>
      </c>
      <c r="AF648" s="1036" t="s">
        <v>6107</v>
      </c>
      <c r="AG648" s="445"/>
      <c r="AH648" s="445"/>
      <c r="AI648" s="445"/>
      <c r="AJ648" s="1037">
        <v>10</v>
      </c>
      <c r="AK648" s="1036" t="s">
        <v>4695</v>
      </c>
      <c r="AL648" s="445"/>
      <c r="AM648" s="445"/>
      <c r="AN648" s="445"/>
      <c r="AO648" s="445"/>
      <c r="AP648" s="445"/>
      <c r="AQ648" s="445"/>
      <c r="AR648" s="445"/>
      <c r="AS648" s="445"/>
      <c r="AT648" s="445"/>
      <c r="AU648" s="445"/>
      <c r="AV648" s="307">
        <f t="shared" si="408"/>
        <v>360</v>
      </c>
      <c r="AW648" s="309">
        <f t="shared" si="409"/>
        <v>252</v>
      </c>
      <c r="AX648" s="309">
        <f t="shared" si="410"/>
        <v>150</v>
      </c>
      <c r="AY648" s="309">
        <f t="shared" si="411"/>
        <v>90</v>
      </c>
      <c r="AZ648" s="1042" t="s">
        <v>8115</v>
      </c>
      <c r="BA648" s="1042"/>
      <c r="BB648" s="1042"/>
      <c r="BC648" s="1042"/>
      <c r="BD648" s="1042"/>
      <c r="BE648" s="1042"/>
      <c r="BF648" s="1042"/>
      <c r="BG648" s="1042"/>
      <c r="BH648" s="1042"/>
      <c r="BI648" s="1044"/>
    </row>
    <row r="649" spans="1:61" s="652" customFormat="1" ht="19.899999999999999" customHeight="1">
      <c r="A649" s="1026">
        <v>622</v>
      </c>
      <c r="B649" s="416" t="s">
        <v>6058</v>
      </c>
      <c r="C649" s="370" t="s">
        <v>4584</v>
      </c>
      <c r="D649" s="370" t="s">
        <v>1515</v>
      </c>
      <c r="E649" s="357" t="s">
        <v>4060</v>
      </c>
      <c r="F649" s="360" t="s">
        <v>4585</v>
      </c>
      <c r="G649" s="289" t="s">
        <v>4664</v>
      </c>
      <c r="H649" s="525" t="s">
        <v>4599</v>
      </c>
      <c r="I649" s="290">
        <v>33078801</v>
      </c>
      <c r="J649" s="362"/>
      <c r="K649" s="340"/>
      <c r="L649" s="357" t="s">
        <v>4586</v>
      </c>
      <c r="M649" s="292" t="s">
        <v>95</v>
      </c>
      <c r="N649" s="293"/>
      <c r="O649" s="357" t="s">
        <v>4587</v>
      </c>
      <c r="P649" s="357" t="s">
        <v>565</v>
      </c>
      <c r="Q649" s="358"/>
      <c r="R649" s="295" t="s">
        <v>334</v>
      </c>
      <c r="S649" s="296">
        <v>42765</v>
      </c>
      <c r="T649" s="297">
        <f t="shared" si="403"/>
        <v>23</v>
      </c>
      <c r="U649" s="298">
        <f t="shared" si="404"/>
        <v>173.39160000000001</v>
      </c>
      <c r="V649" s="298">
        <f t="shared" si="405"/>
        <v>4.7821999999999996</v>
      </c>
      <c r="W649" s="299">
        <f t="shared" si="406"/>
        <v>5313.5555555555547</v>
      </c>
      <c r="X649" s="300">
        <f t="shared" si="407"/>
        <v>36</v>
      </c>
      <c r="Y649" s="301">
        <v>9</v>
      </c>
      <c r="Z649" s="301">
        <v>1221</v>
      </c>
      <c r="AA649" s="1043">
        <v>9</v>
      </c>
      <c r="AB649" s="1043">
        <v>9</v>
      </c>
      <c r="AC649" s="304">
        <v>0</v>
      </c>
      <c r="AD649" s="1043">
        <v>9</v>
      </c>
      <c r="AE649" s="469">
        <v>9</v>
      </c>
      <c r="AF649" s="1036" t="s">
        <v>5996</v>
      </c>
      <c r="AG649" s="445"/>
      <c r="AH649" s="445"/>
      <c r="AI649" s="445"/>
      <c r="AJ649" s="1037"/>
      <c r="AK649" s="1036" t="s">
        <v>4691</v>
      </c>
      <c r="AL649" s="445"/>
      <c r="AM649" s="445" t="s">
        <v>4691</v>
      </c>
      <c r="AN649" s="445"/>
      <c r="AO649" s="445" t="s">
        <v>4691</v>
      </c>
      <c r="AP649" s="445"/>
      <c r="AQ649" s="445" t="s">
        <v>4691</v>
      </c>
      <c r="AR649" s="445"/>
      <c r="AS649" s="445" t="s">
        <v>4691</v>
      </c>
      <c r="AT649" s="445"/>
      <c r="AU649" s="445" t="s">
        <v>4691</v>
      </c>
      <c r="AV649" s="307">
        <f t="shared" si="408"/>
        <v>324</v>
      </c>
      <c r="AW649" s="309">
        <f t="shared" si="409"/>
        <v>226.79999999999998</v>
      </c>
      <c r="AX649" s="309">
        <f t="shared" si="410"/>
        <v>135</v>
      </c>
      <c r="AY649" s="309">
        <f t="shared" si="411"/>
        <v>81</v>
      </c>
      <c r="AZ649" s="1042" t="s">
        <v>8116</v>
      </c>
      <c r="BA649" s="1042"/>
      <c r="BB649" s="1042"/>
      <c r="BC649" s="1042"/>
      <c r="BD649" s="1042"/>
      <c r="BE649" s="1042"/>
      <c r="BF649" s="1042"/>
      <c r="BG649" s="1042"/>
      <c r="BH649" s="1042"/>
      <c r="BI649" s="1044"/>
    </row>
    <row r="650" spans="1:61" s="652" customFormat="1" ht="19.899999999999999" customHeight="1">
      <c r="A650" s="1026">
        <v>623</v>
      </c>
      <c r="B650" s="416" t="s">
        <v>6333</v>
      </c>
      <c r="C650" s="287" t="s">
        <v>2610</v>
      </c>
      <c r="D650" s="287" t="s">
        <v>2611</v>
      </c>
      <c r="E650" s="287" t="s">
        <v>2945</v>
      </c>
      <c r="F650" s="329" t="s">
        <v>1292</v>
      </c>
      <c r="G650" s="289" t="s">
        <v>1941</v>
      </c>
      <c r="H650" s="340" t="s">
        <v>2888</v>
      </c>
      <c r="I650" s="290">
        <v>33077401</v>
      </c>
      <c r="J650" s="291"/>
      <c r="K650" s="340"/>
      <c r="L650" s="292" t="s">
        <v>95</v>
      </c>
      <c r="M650" s="292" t="s">
        <v>95</v>
      </c>
      <c r="N650" s="293"/>
      <c r="O650" s="292" t="s">
        <v>95</v>
      </c>
      <c r="P650" s="292" t="s">
        <v>95</v>
      </c>
      <c r="Q650" s="327"/>
      <c r="R650" s="295" t="s">
        <v>182</v>
      </c>
      <c r="S650" s="296">
        <v>42398</v>
      </c>
      <c r="T650" s="297">
        <f t="shared" si="403"/>
        <v>77</v>
      </c>
      <c r="U650" s="298">
        <f t="shared" si="404"/>
        <v>33.272799999999997</v>
      </c>
      <c r="V650" s="298">
        <f t="shared" si="405"/>
        <v>0.87180000000000002</v>
      </c>
      <c r="W650" s="299">
        <f t="shared" si="406"/>
        <v>2179.5</v>
      </c>
      <c r="X650" s="300">
        <f t="shared" si="407"/>
        <v>38</v>
      </c>
      <c r="Y650" s="301">
        <v>4</v>
      </c>
      <c r="Z650" s="301">
        <v>191</v>
      </c>
      <c r="AA650" s="1043">
        <v>4</v>
      </c>
      <c r="AB650" s="1043">
        <v>4</v>
      </c>
      <c r="AC650" s="304">
        <v>0</v>
      </c>
      <c r="AD650" s="1043">
        <v>4</v>
      </c>
      <c r="AE650" s="469">
        <v>4</v>
      </c>
      <c r="AF650" s="1036" t="s">
        <v>5992</v>
      </c>
      <c r="AG650" s="445" t="s">
        <v>4691</v>
      </c>
      <c r="AH650" s="445" t="s">
        <v>4691</v>
      </c>
      <c r="AI650" s="445" t="s">
        <v>4691</v>
      </c>
      <c r="AJ650" s="1037">
        <v>4</v>
      </c>
      <c r="AK650" s="1036" t="s">
        <v>4706</v>
      </c>
      <c r="AL650" s="445" t="s">
        <v>4691</v>
      </c>
      <c r="AM650" s="445" t="s">
        <v>4691</v>
      </c>
      <c r="AN650" s="445" t="s">
        <v>4691</v>
      </c>
      <c r="AO650" s="445" t="s">
        <v>4691</v>
      </c>
      <c r="AP650" s="445" t="s">
        <v>4691</v>
      </c>
      <c r="AQ650" s="445" t="s">
        <v>4691</v>
      </c>
      <c r="AR650" s="445" t="s">
        <v>4691</v>
      </c>
      <c r="AS650" s="445" t="s">
        <v>4691</v>
      </c>
      <c r="AT650" s="445" t="s">
        <v>4691</v>
      </c>
      <c r="AU650" s="445" t="s">
        <v>4691</v>
      </c>
      <c r="AV650" s="307">
        <f t="shared" si="408"/>
        <v>144</v>
      </c>
      <c r="AW650" s="309">
        <f t="shared" si="409"/>
        <v>100.79999999999998</v>
      </c>
      <c r="AX650" s="309">
        <f t="shared" si="410"/>
        <v>60</v>
      </c>
      <c r="AY650" s="309">
        <f t="shared" si="411"/>
        <v>36</v>
      </c>
      <c r="AZ650" s="1042" t="s">
        <v>8117</v>
      </c>
      <c r="BA650" s="1042"/>
      <c r="BB650" s="1042"/>
      <c r="BC650" s="1042"/>
      <c r="BD650" s="1042"/>
      <c r="BE650" s="1042"/>
      <c r="BF650" s="1042"/>
      <c r="BG650" s="1042"/>
      <c r="BH650" s="1042"/>
      <c r="BI650" s="1044"/>
    </row>
    <row r="651" spans="1:61" s="652" customFormat="1" ht="19.899999999999999" customHeight="1">
      <c r="A651" s="1026">
        <v>624</v>
      </c>
      <c r="B651" s="416" t="s">
        <v>6334</v>
      </c>
      <c r="C651" s="286" t="s">
        <v>12</v>
      </c>
      <c r="D651" s="287" t="s">
        <v>1515</v>
      </c>
      <c r="E651" s="287" t="s">
        <v>451</v>
      </c>
      <c r="F651" s="287" t="s">
        <v>1828</v>
      </c>
      <c r="G651" s="289" t="s">
        <v>939</v>
      </c>
      <c r="H651" s="340" t="s">
        <v>1838</v>
      </c>
      <c r="I651" s="290">
        <v>33071801</v>
      </c>
      <c r="J651" s="291"/>
      <c r="K651" s="340"/>
      <c r="L651" s="292" t="s">
        <v>1280</v>
      </c>
      <c r="M651" s="293"/>
      <c r="N651" s="292" t="s">
        <v>95</v>
      </c>
      <c r="O651" s="292" t="s">
        <v>1280</v>
      </c>
      <c r="P651" s="292" t="s">
        <v>1280</v>
      </c>
      <c r="Q651" s="1022" t="s">
        <v>5421</v>
      </c>
      <c r="R651" s="295" t="s">
        <v>452</v>
      </c>
      <c r="S651" s="296">
        <v>39814</v>
      </c>
      <c r="T651" s="297">
        <f t="shared" si="403"/>
        <v>36</v>
      </c>
      <c r="U651" s="298">
        <f t="shared" si="404"/>
        <v>120.407</v>
      </c>
      <c r="V651" s="298">
        <f t="shared" si="405"/>
        <v>2.8801000000000001</v>
      </c>
      <c r="W651" s="299">
        <f t="shared" si="406"/>
        <v>3200.1111111111113</v>
      </c>
      <c r="X651" s="300">
        <f t="shared" si="407"/>
        <v>42</v>
      </c>
      <c r="Y651" s="301">
        <v>9</v>
      </c>
      <c r="Z651" s="302">
        <v>1347</v>
      </c>
      <c r="AA651" s="1043">
        <v>8</v>
      </c>
      <c r="AB651" s="304">
        <v>0</v>
      </c>
      <c r="AC651" s="1043">
        <v>8</v>
      </c>
      <c r="AD651" s="1043">
        <v>8</v>
      </c>
      <c r="AE651" s="469">
        <v>8</v>
      </c>
      <c r="AF651" s="1036" t="s">
        <v>5996</v>
      </c>
      <c r="AG651" s="445" t="s">
        <v>4691</v>
      </c>
      <c r="AH651" s="445" t="s">
        <v>4691</v>
      </c>
      <c r="AI651" s="445" t="s">
        <v>4691</v>
      </c>
      <c r="AJ651" s="1037">
        <v>8</v>
      </c>
      <c r="AK651" s="1036" t="s">
        <v>4710</v>
      </c>
      <c r="AL651" s="445" t="s">
        <v>4691</v>
      </c>
      <c r="AM651" s="445" t="s">
        <v>4691</v>
      </c>
      <c r="AN651" s="445" t="s">
        <v>4691</v>
      </c>
      <c r="AO651" s="445" t="s">
        <v>4691</v>
      </c>
      <c r="AP651" s="445" t="s">
        <v>4691</v>
      </c>
      <c r="AQ651" s="445" t="s">
        <v>4691</v>
      </c>
      <c r="AR651" s="445" t="s">
        <v>4691</v>
      </c>
      <c r="AS651" s="445" t="s">
        <v>4691</v>
      </c>
      <c r="AT651" s="445" t="s">
        <v>4691</v>
      </c>
      <c r="AU651" s="445" t="s">
        <v>4691</v>
      </c>
      <c r="AV651" s="307">
        <f t="shared" si="408"/>
        <v>288</v>
      </c>
      <c r="AW651" s="309">
        <f t="shared" si="409"/>
        <v>201.59999999999997</v>
      </c>
      <c r="AX651" s="309">
        <f t="shared" si="410"/>
        <v>120</v>
      </c>
      <c r="AY651" s="309">
        <f t="shared" si="411"/>
        <v>72</v>
      </c>
      <c r="AZ651" s="1042" t="s">
        <v>8118</v>
      </c>
      <c r="BA651" s="1042"/>
      <c r="BB651" s="1042"/>
      <c r="BC651" s="1042"/>
      <c r="BD651" s="1042"/>
      <c r="BE651" s="1042"/>
      <c r="BF651" s="1042"/>
      <c r="BG651" s="1042"/>
      <c r="BH651" s="1042"/>
      <c r="BI651" s="1044"/>
    </row>
    <row r="652" spans="1:61" s="741" customFormat="1" ht="19.899999999999999" customHeight="1">
      <c r="A652" s="1026">
        <v>625</v>
      </c>
      <c r="B652" s="416" t="s">
        <v>6335</v>
      </c>
      <c r="C652" s="286" t="s">
        <v>12</v>
      </c>
      <c r="D652" s="287" t="s">
        <v>1515</v>
      </c>
      <c r="E652" s="287" t="s">
        <v>451</v>
      </c>
      <c r="F652" s="287" t="s">
        <v>1830</v>
      </c>
      <c r="G652" s="289" t="s">
        <v>878</v>
      </c>
      <c r="H652" s="340" t="s">
        <v>878</v>
      </c>
      <c r="I652" s="290">
        <v>33070201</v>
      </c>
      <c r="J652" s="291"/>
      <c r="K652" s="340"/>
      <c r="L652" s="292" t="s">
        <v>1280</v>
      </c>
      <c r="M652" s="293"/>
      <c r="N652" s="292" t="s">
        <v>95</v>
      </c>
      <c r="O652" s="292" t="s">
        <v>1280</v>
      </c>
      <c r="P652" s="292" t="s">
        <v>1280</v>
      </c>
      <c r="Q652" s="1022" t="s">
        <v>5421</v>
      </c>
      <c r="R652" s="295" t="s">
        <v>452</v>
      </c>
      <c r="S652" s="296">
        <v>35490</v>
      </c>
      <c r="T652" s="297">
        <f t="shared" si="403"/>
        <v>27</v>
      </c>
      <c r="U652" s="298">
        <f t="shared" si="404"/>
        <v>148.0033</v>
      </c>
      <c r="V652" s="298">
        <f t="shared" si="405"/>
        <v>3.8492999999999999</v>
      </c>
      <c r="W652" s="299">
        <f t="shared" si="406"/>
        <v>3499.3636363636365</v>
      </c>
      <c r="X652" s="300">
        <f t="shared" si="407"/>
        <v>38</v>
      </c>
      <c r="Y652" s="301">
        <v>11</v>
      </c>
      <c r="Z652" s="648">
        <v>1214</v>
      </c>
      <c r="AA652" s="1043">
        <v>11</v>
      </c>
      <c r="AB652" s="304">
        <v>0</v>
      </c>
      <c r="AC652" s="1043">
        <v>11</v>
      </c>
      <c r="AD652" s="1043">
        <v>11</v>
      </c>
      <c r="AE652" s="469">
        <v>11</v>
      </c>
      <c r="AF652" s="1036" t="s">
        <v>7517</v>
      </c>
      <c r="AG652" s="445" t="s">
        <v>4691</v>
      </c>
      <c r="AH652" s="445" t="s">
        <v>4691</v>
      </c>
      <c r="AI652" s="445" t="s">
        <v>4691</v>
      </c>
      <c r="AJ652" s="1037">
        <v>11</v>
      </c>
      <c r="AK652" s="1036" t="s">
        <v>4695</v>
      </c>
      <c r="AL652" s="445" t="s">
        <v>4691</v>
      </c>
      <c r="AM652" s="445" t="s">
        <v>4691</v>
      </c>
      <c r="AN652" s="445" t="s">
        <v>4691</v>
      </c>
      <c r="AO652" s="445" t="s">
        <v>4691</v>
      </c>
      <c r="AP652" s="445" t="s">
        <v>4691</v>
      </c>
      <c r="AQ652" s="445" t="s">
        <v>4691</v>
      </c>
      <c r="AR652" s="445" t="s">
        <v>4691</v>
      </c>
      <c r="AS652" s="445" t="s">
        <v>4691</v>
      </c>
      <c r="AT652" s="445" t="s">
        <v>4691</v>
      </c>
      <c r="AU652" s="445" t="s">
        <v>4691</v>
      </c>
      <c r="AV652" s="307">
        <f t="shared" si="408"/>
        <v>396</v>
      </c>
      <c r="AW652" s="309">
        <f t="shared" si="409"/>
        <v>277.2</v>
      </c>
      <c r="AX652" s="309">
        <f t="shared" si="410"/>
        <v>165</v>
      </c>
      <c r="AY652" s="309">
        <f t="shared" si="411"/>
        <v>99</v>
      </c>
      <c r="AZ652" s="1042" t="s">
        <v>8119</v>
      </c>
      <c r="BA652" s="1042"/>
      <c r="BB652" s="1042"/>
      <c r="BC652" s="1042"/>
      <c r="BD652" s="1042"/>
      <c r="BE652" s="1042"/>
      <c r="BF652" s="1042"/>
      <c r="BG652" s="1042"/>
      <c r="BH652" s="1042"/>
      <c r="BI652" s="1044"/>
    </row>
    <row r="653" spans="1:61" s="652" customFormat="1" ht="19.899999999999999" customHeight="1">
      <c r="A653" s="1026">
        <v>626</v>
      </c>
      <c r="B653" s="416" t="s">
        <v>6336</v>
      </c>
      <c r="C653" s="286" t="s">
        <v>12</v>
      </c>
      <c r="D653" s="287" t="s">
        <v>1515</v>
      </c>
      <c r="E653" s="287" t="s">
        <v>451</v>
      </c>
      <c r="F653" s="287" t="s">
        <v>1831</v>
      </c>
      <c r="G653" s="289" t="s">
        <v>453</v>
      </c>
      <c r="H653" s="340" t="s">
        <v>453</v>
      </c>
      <c r="I653" s="290">
        <v>33070101</v>
      </c>
      <c r="J653" s="291"/>
      <c r="K653" s="340"/>
      <c r="L653" s="292" t="s">
        <v>2785</v>
      </c>
      <c r="M653" s="292" t="s">
        <v>95</v>
      </c>
      <c r="N653" s="293"/>
      <c r="O653" s="292" t="s">
        <v>1280</v>
      </c>
      <c r="P653" s="292" t="s">
        <v>2785</v>
      </c>
      <c r="Q653" s="358"/>
      <c r="R653" s="295" t="s">
        <v>452</v>
      </c>
      <c r="S653" s="296">
        <v>32933</v>
      </c>
      <c r="T653" s="297">
        <f t="shared" si="403"/>
        <v>41</v>
      </c>
      <c r="U653" s="298">
        <f t="shared" si="404"/>
        <v>105.56610000000001</v>
      </c>
      <c r="V653" s="298">
        <f t="shared" si="405"/>
        <v>2.5062000000000002</v>
      </c>
      <c r="W653" s="299">
        <f t="shared" si="406"/>
        <v>2506.2000000000003</v>
      </c>
      <c r="X653" s="300">
        <f t="shared" si="407"/>
        <v>42</v>
      </c>
      <c r="Y653" s="301">
        <v>10</v>
      </c>
      <c r="Z653" s="648">
        <v>1618</v>
      </c>
      <c r="AA653" s="1043">
        <v>10</v>
      </c>
      <c r="AB653" s="1043">
        <v>10</v>
      </c>
      <c r="AC653" s="304">
        <v>0</v>
      </c>
      <c r="AD653" s="1043">
        <v>10</v>
      </c>
      <c r="AE653" s="469">
        <v>10</v>
      </c>
      <c r="AF653" s="1036" t="s">
        <v>7515</v>
      </c>
      <c r="AG653" s="445" t="s">
        <v>4691</v>
      </c>
      <c r="AH653" s="445" t="s">
        <v>4691</v>
      </c>
      <c r="AI653" s="445" t="s">
        <v>4691</v>
      </c>
      <c r="AJ653" s="1037">
        <v>10</v>
      </c>
      <c r="AK653" s="1036" t="s">
        <v>4726</v>
      </c>
      <c r="AL653" s="445" t="s">
        <v>4691</v>
      </c>
      <c r="AM653" s="445" t="s">
        <v>4691</v>
      </c>
      <c r="AN653" s="445" t="s">
        <v>4691</v>
      </c>
      <c r="AO653" s="445" t="s">
        <v>4691</v>
      </c>
      <c r="AP653" s="445" t="s">
        <v>4691</v>
      </c>
      <c r="AQ653" s="445" t="s">
        <v>4691</v>
      </c>
      <c r="AR653" s="445" t="s">
        <v>4691</v>
      </c>
      <c r="AS653" s="445" t="s">
        <v>4691</v>
      </c>
      <c r="AT653" s="445" t="s">
        <v>4691</v>
      </c>
      <c r="AU653" s="445" t="s">
        <v>4691</v>
      </c>
      <c r="AV653" s="307">
        <f t="shared" si="408"/>
        <v>360</v>
      </c>
      <c r="AW653" s="309">
        <f t="shared" si="409"/>
        <v>252</v>
      </c>
      <c r="AX653" s="309">
        <f t="shared" si="410"/>
        <v>150</v>
      </c>
      <c r="AY653" s="309">
        <f t="shared" si="411"/>
        <v>90</v>
      </c>
      <c r="AZ653" s="1042" t="s">
        <v>8120</v>
      </c>
      <c r="BA653" s="1042"/>
      <c r="BB653" s="1042"/>
      <c r="BC653" s="1042"/>
      <c r="BD653" s="1042"/>
      <c r="BE653" s="1042"/>
      <c r="BF653" s="1042"/>
      <c r="BG653" s="1042"/>
      <c r="BH653" s="1042"/>
      <c r="BI653" s="1044"/>
    </row>
    <row r="654" spans="1:61" s="652" customFormat="1" ht="19.899999999999999" customHeight="1">
      <c r="A654" s="1026">
        <v>627</v>
      </c>
      <c r="B654" s="416" t="s">
        <v>6337</v>
      </c>
      <c r="C654" s="286" t="s">
        <v>12</v>
      </c>
      <c r="D654" s="287" t="s">
        <v>1515</v>
      </c>
      <c r="E654" s="287" t="s">
        <v>451</v>
      </c>
      <c r="F654" s="287" t="s">
        <v>1957</v>
      </c>
      <c r="G654" s="289" t="s">
        <v>1849</v>
      </c>
      <c r="H654" s="340" t="s">
        <v>1849</v>
      </c>
      <c r="I654" s="290">
        <v>33075001</v>
      </c>
      <c r="J654" s="291"/>
      <c r="K654" s="340"/>
      <c r="L654" s="292" t="s">
        <v>565</v>
      </c>
      <c r="M654" s="293"/>
      <c r="N654" s="292" t="s">
        <v>95</v>
      </c>
      <c r="O654" s="292" t="s">
        <v>1958</v>
      </c>
      <c r="P654" s="292" t="s">
        <v>565</v>
      </c>
      <c r="Q654" s="327"/>
      <c r="R654" s="295" t="s">
        <v>452</v>
      </c>
      <c r="S654" s="296">
        <v>42030</v>
      </c>
      <c r="T654" s="297">
        <f t="shared" si="403"/>
        <v>50</v>
      </c>
      <c r="U654" s="298">
        <f t="shared" si="404"/>
        <v>83.633200000000002</v>
      </c>
      <c r="V654" s="298">
        <f t="shared" si="405"/>
        <v>2.0571000000000002</v>
      </c>
      <c r="W654" s="299">
        <f t="shared" si="406"/>
        <v>3428.5</v>
      </c>
      <c r="X654" s="300">
        <f t="shared" si="407"/>
        <v>41</v>
      </c>
      <c r="Y654" s="324">
        <v>6</v>
      </c>
      <c r="Z654" s="315">
        <v>445</v>
      </c>
      <c r="AA654" s="1043">
        <v>6</v>
      </c>
      <c r="AB654" s="304">
        <v>0</v>
      </c>
      <c r="AC654" s="1043">
        <v>6</v>
      </c>
      <c r="AD654" s="1043">
        <v>6</v>
      </c>
      <c r="AE654" s="469">
        <v>6</v>
      </c>
      <c r="AF654" s="1036" t="s">
        <v>5994</v>
      </c>
      <c r="AG654" s="445" t="s">
        <v>4691</v>
      </c>
      <c r="AH654" s="445" t="s">
        <v>4691</v>
      </c>
      <c r="AI654" s="445" t="s">
        <v>4691</v>
      </c>
      <c r="AJ654" s="1037">
        <v>6</v>
      </c>
      <c r="AK654" s="1036" t="s">
        <v>4694</v>
      </c>
      <c r="AL654" s="445" t="s">
        <v>4691</v>
      </c>
      <c r="AM654" s="445" t="s">
        <v>4691</v>
      </c>
      <c r="AN654" s="445" t="s">
        <v>4691</v>
      </c>
      <c r="AO654" s="445" t="s">
        <v>4691</v>
      </c>
      <c r="AP654" s="445" t="s">
        <v>4691</v>
      </c>
      <c r="AQ654" s="445" t="s">
        <v>4691</v>
      </c>
      <c r="AR654" s="445" t="s">
        <v>4691</v>
      </c>
      <c r="AS654" s="445" t="s">
        <v>4691</v>
      </c>
      <c r="AT654" s="445" t="s">
        <v>4691</v>
      </c>
      <c r="AU654" s="445" t="s">
        <v>4691</v>
      </c>
      <c r="AV654" s="307">
        <f t="shared" si="408"/>
        <v>216</v>
      </c>
      <c r="AW654" s="309">
        <f t="shared" si="409"/>
        <v>151.19999999999999</v>
      </c>
      <c r="AX654" s="309">
        <f t="shared" si="410"/>
        <v>90</v>
      </c>
      <c r="AY654" s="309">
        <f t="shared" si="411"/>
        <v>53.999999999999993</v>
      </c>
      <c r="AZ654" s="1042" t="s">
        <v>8121</v>
      </c>
      <c r="BA654" s="1042"/>
      <c r="BB654" s="1042"/>
      <c r="BC654" s="1042"/>
      <c r="BD654" s="1042"/>
      <c r="BE654" s="1042"/>
      <c r="BF654" s="1042"/>
      <c r="BG654" s="1042"/>
      <c r="BH654" s="1042"/>
      <c r="BI654" s="1044"/>
    </row>
    <row r="655" spans="1:61" s="652" customFormat="1" ht="19.899999999999999" customHeight="1">
      <c r="A655" s="1026">
        <v>628</v>
      </c>
      <c r="B655" s="416" t="s">
        <v>6338</v>
      </c>
      <c r="C655" s="286" t="s">
        <v>12</v>
      </c>
      <c r="D655" s="287" t="s">
        <v>1515</v>
      </c>
      <c r="E655" s="287" t="s">
        <v>451</v>
      </c>
      <c r="F655" s="287" t="s">
        <v>1959</v>
      </c>
      <c r="G655" s="289" t="s">
        <v>996</v>
      </c>
      <c r="H655" s="340" t="s">
        <v>996</v>
      </c>
      <c r="I655" s="290">
        <v>33073401</v>
      </c>
      <c r="J655" s="291"/>
      <c r="K655" s="340"/>
      <c r="L655" s="292" t="s">
        <v>565</v>
      </c>
      <c r="M655" s="293"/>
      <c r="N655" s="292" t="s">
        <v>95</v>
      </c>
      <c r="O655" s="292" t="s">
        <v>1958</v>
      </c>
      <c r="P655" s="292" t="s">
        <v>1958</v>
      </c>
      <c r="Q655" s="327"/>
      <c r="R655" s="295" t="s">
        <v>452</v>
      </c>
      <c r="S655" s="296">
        <v>41299</v>
      </c>
      <c r="T655" s="297">
        <f t="shared" si="403"/>
        <v>47</v>
      </c>
      <c r="U655" s="298">
        <f t="shared" si="404"/>
        <v>91.308700000000002</v>
      </c>
      <c r="V655" s="298">
        <f t="shared" si="405"/>
        <v>2.3071999999999999</v>
      </c>
      <c r="W655" s="299">
        <f t="shared" si="406"/>
        <v>4614.3999999999996</v>
      </c>
      <c r="X655" s="300">
        <f t="shared" si="407"/>
        <v>40</v>
      </c>
      <c r="Y655" s="324">
        <v>5</v>
      </c>
      <c r="Z655" s="315">
        <v>600</v>
      </c>
      <c r="AA655" s="1043">
        <v>5</v>
      </c>
      <c r="AB655" s="304">
        <v>0</v>
      </c>
      <c r="AC655" s="1043">
        <v>5</v>
      </c>
      <c r="AD655" s="1043">
        <v>5</v>
      </c>
      <c r="AE655" s="469">
        <v>5</v>
      </c>
      <c r="AF655" s="1036" t="s">
        <v>5993</v>
      </c>
      <c r="AG655" s="445" t="s">
        <v>4691</v>
      </c>
      <c r="AH655" s="445" t="s">
        <v>4691</v>
      </c>
      <c r="AI655" s="445" t="s">
        <v>4691</v>
      </c>
      <c r="AJ655" s="1037">
        <v>5</v>
      </c>
      <c r="AK655" s="1036" t="s">
        <v>4707</v>
      </c>
      <c r="AL655" s="445" t="s">
        <v>4691</v>
      </c>
      <c r="AM655" s="445" t="s">
        <v>4691</v>
      </c>
      <c r="AN655" s="445" t="s">
        <v>4691</v>
      </c>
      <c r="AO655" s="445" t="s">
        <v>4691</v>
      </c>
      <c r="AP655" s="445" t="s">
        <v>4691</v>
      </c>
      <c r="AQ655" s="445" t="s">
        <v>4691</v>
      </c>
      <c r="AR655" s="445" t="s">
        <v>4691</v>
      </c>
      <c r="AS655" s="445" t="s">
        <v>4691</v>
      </c>
      <c r="AT655" s="445" t="s">
        <v>4691</v>
      </c>
      <c r="AU655" s="445" t="s">
        <v>4691</v>
      </c>
      <c r="AV655" s="307">
        <f t="shared" si="408"/>
        <v>180</v>
      </c>
      <c r="AW655" s="309">
        <f t="shared" si="409"/>
        <v>126</v>
      </c>
      <c r="AX655" s="309">
        <f t="shared" si="410"/>
        <v>75</v>
      </c>
      <c r="AY655" s="309">
        <f t="shared" si="411"/>
        <v>45</v>
      </c>
      <c r="AZ655" s="1042" t="s">
        <v>8122</v>
      </c>
      <c r="BA655" s="1042"/>
      <c r="BB655" s="1042"/>
      <c r="BC655" s="1042"/>
      <c r="BD655" s="1042"/>
      <c r="BE655" s="1042"/>
      <c r="BF655" s="1042"/>
      <c r="BG655" s="1042"/>
      <c r="BH655" s="1042"/>
      <c r="BI655" s="1044"/>
    </row>
    <row r="656" spans="1:61" s="652" customFormat="1" ht="19.899999999999999" customHeight="1">
      <c r="A656" s="1026">
        <v>629</v>
      </c>
      <c r="B656" s="416" t="s">
        <v>6339</v>
      </c>
      <c r="C656" s="286" t="s">
        <v>12</v>
      </c>
      <c r="D656" s="287" t="s">
        <v>1515</v>
      </c>
      <c r="E656" s="287" t="s">
        <v>451</v>
      </c>
      <c r="F656" s="287" t="s">
        <v>1960</v>
      </c>
      <c r="G656" s="289" t="s">
        <v>927</v>
      </c>
      <c r="H656" s="340" t="s">
        <v>927</v>
      </c>
      <c r="I656" s="290">
        <v>33072501</v>
      </c>
      <c r="J656" s="291"/>
      <c r="K656" s="340"/>
      <c r="L656" s="292" t="s">
        <v>1961</v>
      </c>
      <c r="M656" s="292" t="s">
        <v>95</v>
      </c>
      <c r="N656" s="293"/>
      <c r="O656" s="292" t="s">
        <v>1961</v>
      </c>
      <c r="P656" s="292" t="s">
        <v>1958</v>
      </c>
      <c r="Q656" s="327"/>
      <c r="R656" s="295" t="s">
        <v>452</v>
      </c>
      <c r="S656" s="296">
        <v>40930</v>
      </c>
      <c r="T656" s="297">
        <f t="shared" si="403"/>
        <v>20</v>
      </c>
      <c r="U656" s="298">
        <f t="shared" si="404"/>
        <v>184.70854800000001</v>
      </c>
      <c r="V656" s="298">
        <f t="shared" si="405"/>
        <v>4.5857999999999999</v>
      </c>
      <c r="W656" s="299">
        <f t="shared" si="406"/>
        <v>5732.25</v>
      </c>
      <c r="X656" s="300">
        <f t="shared" si="407"/>
        <v>40</v>
      </c>
      <c r="Y656" s="324">
        <v>8</v>
      </c>
      <c r="Z656" s="315">
        <v>704</v>
      </c>
      <c r="AA656" s="1043">
        <v>8</v>
      </c>
      <c r="AB656" s="1043">
        <v>8</v>
      </c>
      <c r="AC656" s="304">
        <v>0</v>
      </c>
      <c r="AD656" s="1043">
        <v>8</v>
      </c>
      <c r="AE656" s="469">
        <v>8</v>
      </c>
      <c r="AF656" s="1036" t="s">
        <v>7518</v>
      </c>
      <c r="AG656" s="445" t="s">
        <v>4691</v>
      </c>
      <c r="AH656" s="445" t="s">
        <v>4691</v>
      </c>
      <c r="AI656" s="445" t="s">
        <v>4691</v>
      </c>
      <c r="AJ656" s="1037">
        <v>8</v>
      </c>
      <c r="AK656" s="1036" t="s">
        <v>4705</v>
      </c>
      <c r="AL656" s="445" t="s">
        <v>4691</v>
      </c>
      <c r="AM656" s="445" t="s">
        <v>4691</v>
      </c>
      <c r="AN656" s="445" t="s">
        <v>4691</v>
      </c>
      <c r="AO656" s="445" t="s">
        <v>4691</v>
      </c>
      <c r="AP656" s="445" t="s">
        <v>4691</v>
      </c>
      <c r="AQ656" s="445" t="s">
        <v>4691</v>
      </c>
      <c r="AR656" s="445" t="s">
        <v>4691</v>
      </c>
      <c r="AS656" s="445" t="s">
        <v>4691</v>
      </c>
      <c r="AT656" s="445" t="s">
        <v>4691</v>
      </c>
      <c r="AU656" s="445" t="s">
        <v>4691</v>
      </c>
      <c r="AV656" s="307">
        <f t="shared" si="408"/>
        <v>288</v>
      </c>
      <c r="AW656" s="309">
        <f t="shared" si="409"/>
        <v>201.59999999999997</v>
      </c>
      <c r="AX656" s="309">
        <f t="shared" si="410"/>
        <v>120</v>
      </c>
      <c r="AY656" s="309">
        <f t="shared" si="411"/>
        <v>72</v>
      </c>
      <c r="AZ656" s="1042" t="s">
        <v>8123</v>
      </c>
      <c r="BA656" s="1042"/>
      <c r="BB656" s="1042"/>
      <c r="BC656" s="1042"/>
      <c r="BD656" s="1042"/>
      <c r="BE656" s="1042"/>
      <c r="BF656" s="1042"/>
      <c r="BG656" s="1042"/>
      <c r="BH656" s="1042"/>
      <c r="BI656" s="1044"/>
    </row>
    <row r="657" spans="1:61" s="350" customFormat="1" ht="19.899999999999999" customHeight="1">
      <c r="A657" s="1026">
        <v>630</v>
      </c>
      <c r="B657" s="416" t="s">
        <v>6340</v>
      </c>
      <c r="C657" s="784" t="s">
        <v>12</v>
      </c>
      <c r="D657" s="784" t="s">
        <v>5164</v>
      </c>
      <c r="E657" s="450" t="s">
        <v>5208</v>
      </c>
      <c r="F657" s="551" t="s">
        <v>5792</v>
      </c>
      <c r="G657" s="451" t="s">
        <v>2790</v>
      </c>
      <c r="H657" s="452" t="s">
        <v>2790</v>
      </c>
      <c r="I657" s="716">
        <v>33077801</v>
      </c>
      <c r="J657" s="454"/>
      <c r="K657" s="455" t="s">
        <v>653</v>
      </c>
      <c r="L657" s="456"/>
      <c r="M657" s="456"/>
      <c r="N657" s="456"/>
      <c r="O657" s="456"/>
      <c r="P657" s="457" t="s">
        <v>95</v>
      </c>
      <c r="Q657" s="785"/>
      <c r="R657" s="295" t="s">
        <v>3842</v>
      </c>
      <c r="S657" s="296">
        <v>42556</v>
      </c>
      <c r="T657" s="297">
        <f t="shared" si="403"/>
        <v>61</v>
      </c>
      <c r="U657" s="298">
        <f t="shared" si="404"/>
        <v>71.802400000000006</v>
      </c>
      <c r="V657" s="298">
        <f t="shared" si="405"/>
        <v>1.7062999999999999</v>
      </c>
      <c r="W657" s="299">
        <f t="shared" si="406"/>
        <v>4265.75</v>
      </c>
      <c r="X657" s="300">
        <f t="shared" si="407"/>
        <v>42</v>
      </c>
      <c r="Y657" s="459">
        <v>4</v>
      </c>
      <c r="Z657" s="460">
        <v>288</v>
      </c>
      <c r="AA657" s="1043">
        <v>0</v>
      </c>
      <c r="AB657" s="304">
        <v>0</v>
      </c>
      <c r="AC657" s="304">
        <v>0</v>
      </c>
      <c r="AD657" s="1043">
        <v>0</v>
      </c>
      <c r="AE657" s="469">
        <v>4</v>
      </c>
      <c r="AF657" s="1036" t="s">
        <v>8124</v>
      </c>
      <c r="AG657" s="445"/>
      <c r="AH657" s="445"/>
      <c r="AI657" s="445"/>
      <c r="AJ657" s="1037"/>
      <c r="AK657" s="1036" t="s">
        <v>4758</v>
      </c>
      <c r="AL657" s="445"/>
      <c r="AM657" s="445"/>
      <c r="AN657" s="445"/>
      <c r="AO657" s="445"/>
      <c r="AP657" s="445"/>
      <c r="AQ657" s="445"/>
      <c r="AR657" s="445"/>
      <c r="AS657" s="445"/>
      <c r="AT657" s="445"/>
      <c r="AU657" s="445"/>
      <c r="AV657" s="307">
        <f t="shared" si="408"/>
        <v>0</v>
      </c>
      <c r="AW657" s="309">
        <f t="shared" si="409"/>
        <v>0</v>
      </c>
      <c r="AX657" s="309">
        <f t="shared" si="410"/>
        <v>0</v>
      </c>
      <c r="AY657" s="309">
        <f t="shared" si="411"/>
        <v>0</v>
      </c>
      <c r="AZ657" s="1042" t="s">
        <v>8125</v>
      </c>
      <c r="BA657" s="1042"/>
      <c r="BB657" s="1042"/>
      <c r="BC657" s="1042"/>
      <c r="BD657" s="1042"/>
      <c r="BE657" s="1042"/>
      <c r="BF657" s="1042"/>
      <c r="BG657" s="1042"/>
      <c r="BH657" s="1042"/>
      <c r="BI657" s="1044"/>
    </row>
    <row r="658" spans="1:61" s="1009" customFormat="1" ht="19.5" customHeight="1">
      <c r="A658" s="1026">
        <v>631</v>
      </c>
      <c r="B658" s="435" t="s">
        <v>9026</v>
      </c>
      <c r="C658" s="435" t="s">
        <v>12</v>
      </c>
      <c r="D658" s="435" t="s">
        <v>5164</v>
      </c>
      <c r="E658" s="435" t="s">
        <v>4060</v>
      </c>
      <c r="F658" s="467" t="s">
        <v>97</v>
      </c>
      <c r="G658" s="1001" t="s">
        <v>9027</v>
      </c>
      <c r="H658" s="1002" t="s">
        <v>9029</v>
      </c>
      <c r="I658" s="435">
        <v>33079701</v>
      </c>
      <c r="J658" s="1003"/>
      <c r="K658" s="439" t="s">
        <v>362</v>
      </c>
      <c r="L658" s="1004"/>
      <c r="M658" s="1005"/>
      <c r="N658" s="1005"/>
      <c r="O658" s="1004"/>
      <c r="P658" s="1004" t="s">
        <v>565</v>
      </c>
      <c r="Q658" s="1006"/>
      <c r="R658" s="1007" t="s">
        <v>147</v>
      </c>
      <c r="S658" s="1008" t="s">
        <v>9028</v>
      </c>
      <c r="T658" s="297">
        <f t="shared" si="403"/>
        <v>31</v>
      </c>
      <c r="U658" s="298">
        <f t="shared" si="404"/>
        <v>137.2927</v>
      </c>
      <c r="V658" s="298">
        <f t="shared" si="405"/>
        <v>3.3380999999999998</v>
      </c>
      <c r="W658" s="299">
        <f t="shared" si="406"/>
        <v>5563.5</v>
      </c>
      <c r="X658" s="300">
        <f t="shared" si="407"/>
        <v>41</v>
      </c>
      <c r="Y658" s="496">
        <v>6</v>
      </c>
      <c r="Z658" s="497">
        <v>641</v>
      </c>
      <c r="AA658" s="1003">
        <v>0</v>
      </c>
      <c r="AB658" s="1003">
        <v>0</v>
      </c>
      <c r="AC658" s="1003">
        <v>0</v>
      </c>
      <c r="AD658" s="1003">
        <v>0</v>
      </c>
      <c r="AE658" s="469">
        <v>6</v>
      </c>
      <c r="AF658" s="1036" t="s">
        <v>5994</v>
      </c>
      <c r="AG658" s="445"/>
      <c r="AH658" s="445"/>
      <c r="AI658" s="445"/>
      <c r="AJ658" s="1084"/>
      <c r="AK658" s="1097"/>
      <c r="AL658" s="445"/>
      <c r="AM658" s="445"/>
      <c r="AN658" s="445"/>
      <c r="AO658" s="445"/>
      <c r="AP658" s="445"/>
      <c r="AQ658" s="445"/>
      <c r="AR658" s="445"/>
      <c r="AS658" s="445"/>
      <c r="AT658" s="445"/>
      <c r="AU658" s="445"/>
      <c r="AV658" s="307">
        <f t="shared" si="408"/>
        <v>0</v>
      </c>
      <c r="AW658" s="309">
        <f t="shared" si="409"/>
        <v>0</v>
      </c>
      <c r="AX658" s="309">
        <f t="shared" si="410"/>
        <v>0</v>
      </c>
      <c r="AY658" s="309">
        <f t="shared" si="411"/>
        <v>0</v>
      </c>
      <c r="AZ658" s="1001" t="s">
        <v>9030</v>
      </c>
      <c r="BA658" s="1001"/>
      <c r="BB658" s="1001"/>
      <c r="BC658" s="1001"/>
      <c r="BD658" s="1001"/>
      <c r="BE658" s="1001"/>
      <c r="BF658" s="1001"/>
      <c r="BG658" s="1001"/>
      <c r="BH658" s="1001"/>
      <c r="BI658" s="1049"/>
    </row>
    <row r="659" spans="1:61" s="652" customFormat="1" ht="19.899999999999999" customHeight="1">
      <c r="A659" s="1026">
        <v>632</v>
      </c>
      <c r="B659" s="416" t="s">
        <v>6341</v>
      </c>
      <c r="C659" s="484" t="s">
        <v>12</v>
      </c>
      <c r="D659" s="484" t="s">
        <v>5164</v>
      </c>
      <c r="E659" s="359" t="s">
        <v>451</v>
      </c>
      <c r="F659" s="786" t="s">
        <v>480</v>
      </c>
      <c r="G659" s="289" t="s">
        <v>5194</v>
      </c>
      <c r="H659" s="787" t="s">
        <v>5220</v>
      </c>
      <c r="I659" s="290">
        <v>33076701</v>
      </c>
      <c r="J659" s="362"/>
      <c r="K659" s="340" t="s">
        <v>335</v>
      </c>
      <c r="L659" s="292"/>
      <c r="M659" s="293"/>
      <c r="N659" s="293"/>
      <c r="O659" s="292"/>
      <c r="P659" s="292" t="s">
        <v>95</v>
      </c>
      <c r="Q659" s="358"/>
      <c r="R659" s="295" t="s">
        <v>452</v>
      </c>
      <c r="S659" s="296">
        <v>42396</v>
      </c>
      <c r="T659" s="297">
        <f t="shared" si="403"/>
        <v>21</v>
      </c>
      <c r="U659" s="298">
        <f t="shared" si="404"/>
        <v>178.1677</v>
      </c>
      <c r="V659" s="298">
        <f t="shared" si="405"/>
        <v>4.6101000000000001</v>
      </c>
      <c r="W659" s="299">
        <f t="shared" si="406"/>
        <v>2881.3125</v>
      </c>
      <c r="X659" s="300">
        <f t="shared" si="407"/>
        <v>39</v>
      </c>
      <c r="Y659" s="788">
        <v>16</v>
      </c>
      <c r="Z659" s="788">
        <v>768</v>
      </c>
      <c r="AA659" s="1043">
        <v>0</v>
      </c>
      <c r="AB659" s="304">
        <v>0</v>
      </c>
      <c r="AC659" s="304">
        <v>0</v>
      </c>
      <c r="AD659" s="1043">
        <v>0</v>
      </c>
      <c r="AE659" s="469">
        <v>16</v>
      </c>
      <c r="AF659" s="1036" t="s">
        <v>5997</v>
      </c>
      <c r="AG659" s="445"/>
      <c r="AH659" s="445"/>
      <c r="AI659" s="445"/>
      <c r="AJ659" s="1037">
        <v>16</v>
      </c>
      <c r="AK659" s="1036" t="s">
        <v>5891</v>
      </c>
      <c r="AL659" s="445"/>
      <c r="AM659" s="445"/>
      <c r="AN659" s="445"/>
      <c r="AO659" s="445"/>
      <c r="AP659" s="445"/>
      <c r="AQ659" s="445"/>
      <c r="AR659" s="445"/>
      <c r="AS659" s="445"/>
      <c r="AT659" s="445"/>
      <c r="AU659" s="445"/>
      <c r="AV659" s="307">
        <f t="shared" si="408"/>
        <v>0</v>
      </c>
      <c r="AW659" s="309">
        <f t="shared" si="409"/>
        <v>0</v>
      </c>
      <c r="AX659" s="309">
        <f t="shared" si="410"/>
        <v>0</v>
      </c>
      <c r="AY659" s="309">
        <f t="shared" si="411"/>
        <v>0</v>
      </c>
      <c r="AZ659" s="1042" t="s">
        <v>8126</v>
      </c>
      <c r="BA659" s="1042" t="s">
        <v>5165</v>
      </c>
      <c r="BB659" s="1042" t="s">
        <v>5166</v>
      </c>
      <c r="BC659" s="1042" t="s">
        <v>5167</v>
      </c>
      <c r="BD659" s="1042" t="s">
        <v>5168</v>
      </c>
      <c r="BE659" s="1042"/>
      <c r="BF659" s="1042"/>
      <c r="BG659" s="1042"/>
      <c r="BH659" s="1042"/>
      <c r="BI659" s="1044"/>
    </row>
    <row r="660" spans="1:61" s="652" customFormat="1" ht="19.899999999999999" customHeight="1">
      <c r="A660" s="1026">
        <v>633</v>
      </c>
      <c r="B660" s="416" t="s">
        <v>6342</v>
      </c>
      <c r="C660" s="484" t="s">
        <v>12</v>
      </c>
      <c r="D660" s="484" t="s">
        <v>5164</v>
      </c>
      <c r="E660" s="359" t="s">
        <v>451</v>
      </c>
      <c r="F660" s="786" t="s">
        <v>5169</v>
      </c>
      <c r="G660" s="289" t="s">
        <v>5195</v>
      </c>
      <c r="H660" s="787" t="s">
        <v>5221</v>
      </c>
      <c r="I660" s="290">
        <v>33077501</v>
      </c>
      <c r="J660" s="362"/>
      <c r="K660" s="340" t="s">
        <v>335</v>
      </c>
      <c r="L660" s="292"/>
      <c r="M660" s="293"/>
      <c r="N660" s="293"/>
      <c r="O660" s="292"/>
      <c r="P660" s="292" t="s">
        <v>95</v>
      </c>
      <c r="Q660" s="358"/>
      <c r="R660" s="295" t="s">
        <v>452</v>
      </c>
      <c r="S660" s="296">
        <v>42419</v>
      </c>
      <c r="T660" s="297">
        <f t="shared" si="403"/>
        <v>57</v>
      </c>
      <c r="U660" s="298">
        <f t="shared" si="404"/>
        <v>76.132856000000004</v>
      </c>
      <c r="V660" s="298">
        <f t="shared" si="405"/>
        <v>1.8571</v>
      </c>
      <c r="W660" s="299">
        <f t="shared" si="406"/>
        <v>2063.4444444444443</v>
      </c>
      <c r="X660" s="300">
        <f t="shared" si="407"/>
        <v>41</v>
      </c>
      <c r="Y660" s="788">
        <v>9</v>
      </c>
      <c r="Z660" s="788">
        <v>521</v>
      </c>
      <c r="AA660" s="1043">
        <v>0</v>
      </c>
      <c r="AB660" s="304">
        <v>0</v>
      </c>
      <c r="AC660" s="304">
        <v>0</v>
      </c>
      <c r="AD660" s="1043">
        <v>0</v>
      </c>
      <c r="AE660" s="469">
        <v>9</v>
      </c>
      <c r="AF660" s="1036" t="s">
        <v>7520</v>
      </c>
      <c r="AG660" s="445"/>
      <c r="AH660" s="445"/>
      <c r="AI660" s="445"/>
      <c r="AJ660" s="1037">
        <v>9</v>
      </c>
      <c r="AK660" s="1036" t="s">
        <v>4710</v>
      </c>
      <c r="AL660" s="445"/>
      <c r="AM660" s="445"/>
      <c r="AN660" s="445"/>
      <c r="AO660" s="445"/>
      <c r="AP660" s="445"/>
      <c r="AQ660" s="445"/>
      <c r="AR660" s="445"/>
      <c r="AS660" s="445"/>
      <c r="AT660" s="445"/>
      <c r="AU660" s="445"/>
      <c r="AV660" s="307">
        <f t="shared" si="408"/>
        <v>0</v>
      </c>
      <c r="AW660" s="309">
        <f t="shared" si="409"/>
        <v>0</v>
      </c>
      <c r="AX660" s="309">
        <f t="shared" si="410"/>
        <v>0</v>
      </c>
      <c r="AY660" s="309">
        <f t="shared" si="411"/>
        <v>0</v>
      </c>
      <c r="AZ660" s="1042" t="s">
        <v>8127</v>
      </c>
      <c r="BA660" s="1042" t="s">
        <v>5170</v>
      </c>
      <c r="BB660" s="1042" t="s">
        <v>5170</v>
      </c>
      <c r="BC660" s="1042" t="s">
        <v>5170</v>
      </c>
      <c r="BD660" s="1042"/>
      <c r="BE660" s="1042"/>
      <c r="BF660" s="1042"/>
      <c r="BG660" s="1042"/>
      <c r="BH660" s="1042"/>
      <c r="BI660" s="1044"/>
    </row>
    <row r="661" spans="1:61" s="652" customFormat="1" ht="19.899999999999999" customHeight="1">
      <c r="A661" s="1026">
        <v>634</v>
      </c>
      <c r="B661" s="416" t="s">
        <v>6343</v>
      </c>
      <c r="C661" s="484" t="s">
        <v>12</v>
      </c>
      <c r="D661" s="484" t="s">
        <v>5164</v>
      </c>
      <c r="E661" s="359" t="s">
        <v>451</v>
      </c>
      <c r="F661" s="786" t="s">
        <v>5171</v>
      </c>
      <c r="G661" s="289" t="s">
        <v>5198</v>
      </c>
      <c r="H661" s="787" t="s">
        <v>5222</v>
      </c>
      <c r="I661" s="290">
        <v>33078601</v>
      </c>
      <c r="J661" s="362"/>
      <c r="K661" s="340" t="s">
        <v>335</v>
      </c>
      <c r="L661" s="292"/>
      <c r="M661" s="293"/>
      <c r="N661" s="293"/>
      <c r="O661" s="292"/>
      <c r="P661" s="292" t="s">
        <v>95</v>
      </c>
      <c r="Q661" s="358"/>
      <c r="R661" s="295" t="s">
        <v>452</v>
      </c>
      <c r="S661" s="296">
        <v>42714</v>
      </c>
      <c r="T661" s="297">
        <f t="shared" si="403"/>
        <v>24</v>
      </c>
      <c r="U661" s="298">
        <f t="shared" si="404"/>
        <v>173.13646699999998</v>
      </c>
      <c r="V661" s="298">
        <f t="shared" si="405"/>
        <v>4.2968000000000002</v>
      </c>
      <c r="W661" s="299">
        <f t="shared" si="406"/>
        <v>4296.8</v>
      </c>
      <c r="X661" s="300">
        <f t="shared" si="407"/>
        <v>40</v>
      </c>
      <c r="Y661" s="788">
        <v>10</v>
      </c>
      <c r="Z661" s="788">
        <v>1778</v>
      </c>
      <c r="AA661" s="1043">
        <v>0</v>
      </c>
      <c r="AB661" s="304">
        <v>0</v>
      </c>
      <c r="AC661" s="304">
        <v>0</v>
      </c>
      <c r="AD661" s="1043">
        <v>0</v>
      </c>
      <c r="AE661" s="469">
        <v>10</v>
      </c>
      <c r="AF661" s="1036" t="s">
        <v>6107</v>
      </c>
      <c r="AG661" s="445"/>
      <c r="AH661" s="445"/>
      <c r="AI661" s="445"/>
      <c r="AJ661" s="1037">
        <v>10</v>
      </c>
      <c r="AK661" s="1036" t="s">
        <v>4695</v>
      </c>
      <c r="AL661" s="445"/>
      <c r="AM661" s="445"/>
      <c r="AN661" s="445"/>
      <c r="AO661" s="445"/>
      <c r="AP661" s="445"/>
      <c r="AQ661" s="445"/>
      <c r="AR661" s="445"/>
      <c r="AS661" s="445"/>
      <c r="AT661" s="445"/>
      <c r="AU661" s="445"/>
      <c r="AV661" s="307">
        <f t="shared" si="408"/>
        <v>0</v>
      </c>
      <c r="AW661" s="309">
        <f t="shared" si="409"/>
        <v>0</v>
      </c>
      <c r="AX661" s="309">
        <f t="shared" si="410"/>
        <v>0</v>
      </c>
      <c r="AY661" s="309">
        <f t="shared" si="411"/>
        <v>0</v>
      </c>
      <c r="AZ661" s="1042" t="s">
        <v>8128</v>
      </c>
      <c r="BA661" s="1042" t="s">
        <v>5172</v>
      </c>
      <c r="BB661" s="1042"/>
      <c r="BC661" s="1042" t="s">
        <v>5173</v>
      </c>
      <c r="BD661" s="1042"/>
      <c r="BE661" s="1042"/>
      <c r="BF661" s="1042"/>
      <c r="BG661" s="1042"/>
      <c r="BH661" s="1042"/>
      <c r="BI661" s="1044"/>
    </row>
    <row r="662" spans="1:61" s="652" customFormat="1" ht="19.899999999999999" customHeight="1">
      <c r="A662" s="1026">
        <v>635</v>
      </c>
      <c r="B662" s="416" t="s">
        <v>6344</v>
      </c>
      <c r="C662" s="484" t="s">
        <v>12</v>
      </c>
      <c r="D662" s="484" t="s">
        <v>5164</v>
      </c>
      <c r="E662" s="359" t="s">
        <v>4060</v>
      </c>
      <c r="F662" s="786" t="s">
        <v>5174</v>
      </c>
      <c r="G662" s="289" t="s">
        <v>5199</v>
      </c>
      <c r="H662" s="787" t="s">
        <v>5223</v>
      </c>
      <c r="I662" s="290">
        <v>33075401</v>
      </c>
      <c r="J662" s="362"/>
      <c r="K662" s="340" t="s">
        <v>335</v>
      </c>
      <c r="L662" s="292"/>
      <c r="M662" s="293"/>
      <c r="N662" s="293"/>
      <c r="O662" s="292"/>
      <c r="P662" s="292" t="s">
        <v>95</v>
      </c>
      <c r="Q662" s="358"/>
      <c r="R662" s="295" t="s">
        <v>452</v>
      </c>
      <c r="S662" s="296">
        <v>42045</v>
      </c>
      <c r="T662" s="297">
        <f t="shared" si="403"/>
        <v>56</v>
      </c>
      <c r="U662" s="298">
        <f t="shared" si="404"/>
        <v>77.196888000000001</v>
      </c>
      <c r="V662" s="298">
        <f t="shared" si="405"/>
        <v>1.7948</v>
      </c>
      <c r="W662" s="299">
        <f t="shared" si="406"/>
        <v>3589.6</v>
      </c>
      <c r="X662" s="300">
        <f t="shared" si="407"/>
        <v>43</v>
      </c>
      <c r="Y662" s="788">
        <v>5</v>
      </c>
      <c r="Z662" s="788">
        <v>302</v>
      </c>
      <c r="AA662" s="1043">
        <v>0</v>
      </c>
      <c r="AB662" s="304">
        <v>0</v>
      </c>
      <c r="AC662" s="304">
        <v>0</v>
      </c>
      <c r="AD662" s="1043">
        <v>0</v>
      </c>
      <c r="AE662" s="469">
        <v>5</v>
      </c>
      <c r="AF662" s="1036" t="s">
        <v>5993</v>
      </c>
      <c r="AG662" s="445"/>
      <c r="AH662" s="445"/>
      <c r="AI662" s="445"/>
      <c r="AJ662" s="1037">
        <v>5</v>
      </c>
      <c r="AK662" s="1036" t="s">
        <v>4707</v>
      </c>
      <c r="AL662" s="445"/>
      <c r="AM662" s="445"/>
      <c r="AN662" s="445"/>
      <c r="AO662" s="445"/>
      <c r="AP662" s="445"/>
      <c r="AQ662" s="445"/>
      <c r="AR662" s="445"/>
      <c r="AS662" s="445"/>
      <c r="AT662" s="445"/>
      <c r="AU662" s="445"/>
      <c r="AV662" s="307">
        <f t="shared" si="408"/>
        <v>0</v>
      </c>
      <c r="AW662" s="309">
        <f t="shared" si="409"/>
        <v>0</v>
      </c>
      <c r="AX662" s="309">
        <f t="shared" si="410"/>
        <v>0</v>
      </c>
      <c r="AY662" s="309">
        <f t="shared" si="411"/>
        <v>0</v>
      </c>
      <c r="AZ662" s="1042" t="s">
        <v>8129</v>
      </c>
      <c r="BA662" s="1042" t="s">
        <v>5175</v>
      </c>
      <c r="BB662" s="1042" t="s">
        <v>5176</v>
      </c>
      <c r="BC662" s="1042" t="s">
        <v>111</v>
      </c>
      <c r="BD662" s="1042"/>
      <c r="BE662" s="1042"/>
      <c r="BF662" s="1042"/>
      <c r="BG662" s="1042"/>
      <c r="BH662" s="1042"/>
      <c r="BI662" s="1044"/>
    </row>
    <row r="663" spans="1:61" s="652" customFormat="1" ht="19.899999999999999" customHeight="1">
      <c r="A663" s="1026">
        <v>636</v>
      </c>
      <c r="B663" s="416" t="s">
        <v>6345</v>
      </c>
      <c r="C663" s="484" t="s">
        <v>12</v>
      </c>
      <c r="D663" s="484" t="s">
        <v>5164</v>
      </c>
      <c r="E663" s="359" t="s">
        <v>4060</v>
      </c>
      <c r="F663" s="786" t="s">
        <v>5174</v>
      </c>
      <c r="G663" s="289" t="s">
        <v>5200</v>
      </c>
      <c r="H663" s="787" t="s">
        <v>1100</v>
      </c>
      <c r="I663" s="290">
        <v>33075301</v>
      </c>
      <c r="J663" s="362"/>
      <c r="K663" s="340" t="s">
        <v>335</v>
      </c>
      <c r="L663" s="292"/>
      <c r="M663" s="293"/>
      <c r="N663" s="293"/>
      <c r="O663" s="292"/>
      <c r="P663" s="292" t="s">
        <v>95</v>
      </c>
      <c r="Q663" s="358"/>
      <c r="R663" s="295" t="s">
        <v>294</v>
      </c>
      <c r="S663" s="296">
        <v>42045</v>
      </c>
      <c r="T663" s="297">
        <f t="shared" si="403"/>
        <v>8</v>
      </c>
      <c r="U663" s="298">
        <f t="shared" si="404"/>
        <v>286.43419999999998</v>
      </c>
      <c r="V663" s="298">
        <f t="shared" si="405"/>
        <v>6.3022</v>
      </c>
      <c r="W663" s="299">
        <f t="shared" si="406"/>
        <v>7877.75</v>
      </c>
      <c r="X663" s="300">
        <f t="shared" si="407"/>
        <v>45</v>
      </c>
      <c r="Y663" s="788">
        <v>8</v>
      </c>
      <c r="Z663" s="788">
        <v>1400</v>
      </c>
      <c r="AA663" s="1043">
        <v>0</v>
      </c>
      <c r="AB663" s="304">
        <v>0</v>
      </c>
      <c r="AC663" s="304">
        <v>0</v>
      </c>
      <c r="AD663" s="1043">
        <v>0</v>
      </c>
      <c r="AE663" s="469">
        <v>8</v>
      </c>
      <c r="AF663" s="1036" t="s">
        <v>5971</v>
      </c>
      <c r="AG663" s="445"/>
      <c r="AH663" s="445"/>
      <c r="AI663" s="445"/>
      <c r="AJ663" s="1037">
        <v>8</v>
      </c>
      <c r="AK663" s="1036" t="s">
        <v>4705</v>
      </c>
      <c r="AL663" s="445"/>
      <c r="AM663" s="445"/>
      <c r="AN663" s="445"/>
      <c r="AO663" s="445"/>
      <c r="AP663" s="445"/>
      <c r="AQ663" s="445"/>
      <c r="AR663" s="445"/>
      <c r="AS663" s="445"/>
      <c r="AT663" s="445"/>
      <c r="AU663" s="445"/>
      <c r="AV663" s="307">
        <f t="shared" si="408"/>
        <v>0</v>
      </c>
      <c r="AW663" s="309">
        <f t="shared" si="409"/>
        <v>0</v>
      </c>
      <c r="AX663" s="309">
        <f t="shared" si="410"/>
        <v>0</v>
      </c>
      <c r="AY663" s="309">
        <f t="shared" si="411"/>
        <v>0</v>
      </c>
      <c r="AZ663" s="1042" t="s">
        <v>8130</v>
      </c>
      <c r="BA663" s="1042" t="s">
        <v>5177</v>
      </c>
      <c r="BB663" s="1042" t="s">
        <v>5178</v>
      </c>
      <c r="BC663" s="1042" t="s">
        <v>5179</v>
      </c>
      <c r="BD663" s="1042"/>
      <c r="BE663" s="1042"/>
      <c r="BF663" s="1042"/>
      <c r="BG663" s="1042"/>
      <c r="BH663" s="1042"/>
      <c r="BI663" s="1044"/>
    </row>
    <row r="664" spans="1:61" s="652" customFormat="1" ht="19.899999999999999" customHeight="1">
      <c r="A664" s="1026">
        <v>637</v>
      </c>
      <c r="B664" s="416" t="s">
        <v>6346</v>
      </c>
      <c r="C664" s="286" t="s">
        <v>12</v>
      </c>
      <c r="D664" s="287" t="s">
        <v>1515</v>
      </c>
      <c r="E664" s="287" t="s">
        <v>454</v>
      </c>
      <c r="F664" s="329" t="s">
        <v>1292</v>
      </c>
      <c r="G664" s="289" t="s">
        <v>1032</v>
      </c>
      <c r="H664" s="308" t="s">
        <v>455</v>
      </c>
      <c r="I664" s="290">
        <v>33071901</v>
      </c>
      <c r="J664" s="524"/>
      <c r="K664" s="308" t="s">
        <v>335</v>
      </c>
      <c r="L664" s="287"/>
      <c r="M664" s="293"/>
      <c r="N664" s="293"/>
      <c r="O664" s="287"/>
      <c r="P664" s="292" t="s">
        <v>1280</v>
      </c>
      <c r="Q664" s="672"/>
      <c r="R664" s="295" t="s">
        <v>452</v>
      </c>
      <c r="S664" s="296">
        <v>40219</v>
      </c>
      <c r="T664" s="297">
        <f t="shared" si="403"/>
        <v>18</v>
      </c>
      <c r="U664" s="298">
        <f t="shared" si="404"/>
        <v>197.90130300000001</v>
      </c>
      <c r="V664" s="298">
        <f t="shared" si="405"/>
        <v>4.6646999999999998</v>
      </c>
      <c r="W664" s="299">
        <f t="shared" si="406"/>
        <v>6663.8571428571431</v>
      </c>
      <c r="X664" s="300">
        <f t="shared" si="407"/>
        <v>42</v>
      </c>
      <c r="Y664" s="301">
        <v>7</v>
      </c>
      <c r="Z664" s="302">
        <v>600</v>
      </c>
      <c r="AA664" s="1043">
        <v>0</v>
      </c>
      <c r="AB664" s="304">
        <v>0</v>
      </c>
      <c r="AC664" s="304">
        <v>0</v>
      </c>
      <c r="AD664" s="1043">
        <v>0</v>
      </c>
      <c r="AE664" s="469">
        <v>7</v>
      </c>
      <c r="AF664" s="1036" t="s">
        <v>5989</v>
      </c>
      <c r="AG664" s="445" t="s">
        <v>4691</v>
      </c>
      <c r="AH664" s="445" t="s">
        <v>4691</v>
      </c>
      <c r="AI664" s="445" t="s">
        <v>4691</v>
      </c>
      <c r="AJ664" s="1037" t="s">
        <v>4691</v>
      </c>
      <c r="AK664" s="1036" t="s">
        <v>4691</v>
      </c>
      <c r="AL664" s="445" t="s">
        <v>4691</v>
      </c>
      <c r="AM664" s="445" t="s">
        <v>4691</v>
      </c>
      <c r="AN664" s="445" t="s">
        <v>4691</v>
      </c>
      <c r="AO664" s="445" t="s">
        <v>4691</v>
      </c>
      <c r="AP664" s="445" t="s">
        <v>4691</v>
      </c>
      <c r="AQ664" s="445" t="s">
        <v>4691</v>
      </c>
      <c r="AR664" s="445" t="s">
        <v>4691</v>
      </c>
      <c r="AS664" s="445" t="s">
        <v>4691</v>
      </c>
      <c r="AT664" s="445" t="s">
        <v>4691</v>
      </c>
      <c r="AU664" s="445" t="s">
        <v>4691</v>
      </c>
      <c r="AV664" s="307">
        <f t="shared" si="408"/>
        <v>0</v>
      </c>
      <c r="AW664" s="309">
        <f t="shared" si="409"/>
        <v>0</v>
      </c>
      <c r="AX664" s="309">
        <f t="shared" si="410"/>
        <v>0</v>
      </c>
      <c r="AY664" s="309">
        <f t="shared" si="411"/>
        <v>0</v>
      </c>
      <c r="AZ664" s="1042" t="s">
        <v>8131</v>
      </c>
      <c r="BA664" s="1042"/>
      <c r="BB664" s="1042"/>
      <c r="BC664" s="1042"/>
      <c r="BD664" s="1042"/>
      <c r="BE664" s="1042"/>
      <c r="BF664" s="1042"/>
      <c r="BG664" s="1042"/>
      <c r="BH664" s="1042"/>
      <c r="BI664" s="1044"/>
    </row>
    <row r="665" spans="1:61" ht="19.899999999999999" customHeight="1">
      <c r="A665" s="1028" t="s">
        <v>185</v>
      </c>
      <c r="B665" s="778"/>
      <c r="C665" s="590" t="s">
        <v>2498</v>
      </c>
      <c r="D665" s="501" t="s">
        <v>1515</v>
      </c>
      <c r="E665" s="502"/>
      <c r="F665" s="502"/>
      <c r="G665" s="503">
        <f>COUNTA(G647:G664)</f>
        <v>18</v>
      </c>
      <c r="H665" s="503">
        <f>COUNTA(H647:H664)</f>
        <v>18</v>
      </c>
      <c r="I665" s="499"/>
      <c r="J665" s="499"/>
      <c r="K665" s="503"/>
      <c r="L665" s="504">
        <f>COUNTA(L647:L664)</f>
        <v>10</v>
      </c>
      <c r="M665" s="504">
        <f>COUNTA(M647:M664)</f>
        <v>6</v>
      </c>
      <c r="N665" s="504">
        <f>COUNTA(N647:N664)</f>
        <v>4</v>
      </c>
      <c r="O665" s="504">
        <f>COUNTA(O647:O664)</f>
        <v>10</v>
      </c>
      <c r="P665" s="504">
        <f>COUNTA(P647:P664)</f>
        <v>18</v>
      </c>
      <c r="Q665" s="505"/>
      <c r="R665" s="505"/>
      <c r="S665" s="506"/>
      <c r="T665" s="507"/>
      <c r="U665" s="508">
        <f>SUM(U647:U664)</f>
        <v>2723.876972</v>
      </c>
      <c r="V665" s="508">
        <f>SUM(V647:V664)</f>
        <v>63.134699999999995</v>
      </c>
      <c r="W665" s="509">
        <f>V665*10000/Y665</f>
        <v>4294.8775510204077</v>
      </c>
      <c r="X665" s="510">
        <f>U665/V665</f>
        <v>43.143896652712378</v>
      </c>
      <c r="Y665" s="511">
        <f t="shared" ref="Y665:AE665" si="412">SUM(Y647:Y664)</f>
        <v>147</v>
      </c>
      <c r="Z665" s="511">
        <f t="shared" si="412"/>
        <v>17395</v>
      </c>
      <c r="AA665" s="500">
        <f t="shared" si="412"/>
        <v>81</v>
      </c>
      <c r="AB665" s="500">
        <f t="shared" si="412"/>
        <v>51</v>
      </c>
      <c r="AC665" s="500">
        <f t="shared" si="412"/>
        <v>30</v>
      </c>
      <c r="AD665" s="500">
        <f t="shared" si="412"/>
        <v>81</v>
      </c>
      <c r="AE665" s="500">
        <f t="shared" si="412"/>
        <v>146</v>
      </c>
      <c r="AF665" s="512"/>
      <c r="AG665" s="512">
        <f>SUM(AG647:AG664)</f>
        <v>1</v>
      </c>
      <c r="AH665" s="512"/>
      <c r="AI665" s="512">
        <f>SUM(AI647:AI664)</f>
        <v>361</v>
      </c>
      <c r="AJ665" s="512">
        <f t="shared" ref="AJ665" si="413">SUM(AJ647:AJ664)</f>
        <v>119</v>
      </c>
      <c r="AK665" s="513"/>
      <c r="AL665" s="512">
        <f>SUM(AL647:AL664)</f>
        <v>0</v>
      </c>
      <c r="AM665" s="512"/>
      <c r="AN665" s="512">
        <f>SUM(AN647:AN664)</f>
        <v>0</v>
      </c>
      <c r="AO665" s="512"/>
      <c r="AP665" s="512">
        <f>SUM(AP647:AP664)</f>
        <v>0</v>
      </c>
      <c r="AQ665" s="512"/>
      <c r="AR665" s="512">
        <f>SUM(AR647:AR664)</f>
        <v>1</v>
      </c>
      <c r="AS665" s="512"/>
      <c r="AT665" s="512">
        <f>SUM(AT647:AT664)</f>
        <v>0</v>
      </c>
      <c r="AU665" s="512"/>
      <c r="AV665" s="512">
        <f>SUM(AV647:AV664)</f>
        <v>2916</v>
      </c>
      <c r="AW665" s="512">
        <f>SUM(AW647:AW664)</f>
        <v>2041.1999999999998</v>
      </c>
      <c r="AX665" s="512">
        <f>SUM(AX647:AX664)</f>
        <v>1215</v>
      </c>
      <c r="AY665" s="512">
        <f>SUM(AY647:AY664)</f>
        <v>729</v>
      </c>
      <c r="AZ665" s="816"/>
      <c r="BA665" s="817"/>
      <c r="BB665" s="817"/>
      <c r="BC665" s="818"/>
      <c r="BD665" s="818"/>
      <c r="BE665" s="818"/>
      <c r="BF665" s="819"/>
      <c r="BG665" s="819"/>
      <c r="BH665" s="819"/>
      <c r="BI665" s="820"/>
    </row>
    <row r="666" spans="1:61" s="652" customFormat="1" ht="19.899999999999999" customHeight="1">
      <c r="A666" s="1026">
        <v>638</v>
      </c>
      <c r="B666" s="416" t="s">
        <v>6347</v>
      </c>
      <c r="C666" s="286" t="s">
        <v>12</v>
      </c>
      <c r="D666" s="307" t="s">
        <v>2612</v>
      </c>
      <c r="E666" s="287" t="s">
        <v>2946</v>
      </c>
      <c r="F666" s="287" t="s">
        <v>2613</v>
      </c>
      <c r="G666" s="289" t="s">
        <v>947</v>
      </c>
      <c r="H666" s="340" t="s">
        <v>947</v>
      </c>
      <c r="I666" s="290">
        <v>33092801</v>
      </c>
      <c r="J666" s="291"/>
      <c r="K666" s="592"/>
      <c r="L666" s="292" t="s">
        <v>565</v>
      </c>
      <c r="M666" s="292" t="s">
        <v>95</v>
      </c>
      <c r="N666" s="292" t="s">
        <v>95</v>
      </c>
      <c r="O666" s="292" t="s">
        <v>2614</v>
      </c>
      <c r="P666" s="292" t="s">
        <v>2615</v>
      </c>
      <c r="Q666" s="327"/>
      <c r="R666" s="295" t="s">
        <v>359</v>
      </c>
      <c r="S666" s="296">
        <v>41482</v>
      </c>
      <c r="T666" s="297">
        <f t="shared" ref="T666:T677" si="414">VLOOKUP(I666,单月票房,2,0)</f>
        <v>17</v>
      </c>
      <c r="U666" s="298">
        <f t="shared" ref="U666:U677" si="415">VLOOKUP(I666,单月票房,3,0)</f>
        <v>186.09350800000001</v>
      </c>
      <c r="V666" s="298">
        <f t="shared" ref="V666:V677" si="416">VLOOKUP(I666,单月票房,4,0)</f>
        <v>4.8182</v>
      </c>
      <c r="W666" s="299">
        <f t="shared" ref="W666:W677" si="417">(V666*10000)/Y666</f>
        <v>5353.5555555555557</v>
      </c>
      <c r="X666" s="300">
        <f t="shared" ref="X666:X677" si="418">VLOOKUP(I666,单月票房,5,0)</f>
        <v>39</v>
      </c>
      <c r="Y666" s="301">
        <v>9</v>
      </c>
      <c r="Z666" s="301">
        <v>1513</v>
      </c>
      <c r="AA666" s="1043">
        <v>9</v>
      </c>
      <c r="AB666" s="1043">
        <v>9</v>
      </c>
      <c r="AC666" s="1043">
        <v>9</v>
      </c>
      <c r="AD666" s="1043">
        <v>9</v>
      </c>
      <c r="AE666" s="469">
        <v>9</v>
      </c>
      <c r="AF666" s="1036" t="s">
        <v>5996</v>
      </c>
      <c r="AG666" s="445" t="s">
        <v>4691</v>
      </c>
      <c r="AH666" s="445" t="s">
        <v>4691</v>
      </c>
      <c r="AI666" s="445" t="s">
        <v>4691</v>
      </c>
      <c r="AJ666" s="1037">
        <v>9</v>
      </c>
      <c r="AK666" s="1036" t="s">
        <v>4710</v>
      </c>
      <c r="AL666" s="445" t="s">
        <v>4691</v>
      </c>
      <c r="AM666" s="445" t="s">
        <v>4691</v>
      </c>
      <c r="AN666" s="445" t="s">
        <v>4691</v>
      </c>
      <c r="AO666" s="445" t="s">
        <v>4691</v>
      </c>
      <c r="AP666" s="445" t="s">
        <v>4691</v>
      </c>
      <c r="AQ666" s="445" t="s">
        <v>4691</v>
      </c>
      <c r="AR666" s="445" t="s">
        <v>4691</v>
      </c>
      <c r="AS666" s="445" t="s">
        <v>4691</v>
      </c>
      <c r="AT666" s="445" t="s">
        <v>4691</v>
      </c>
      <c r="AU666" s="445" t="s">
        <v>4691</v>
      </c>
      <c r="AV666" s="307">
        <f t="shared" ref="AV666:AV677" si="419">AD666*6*0.5*12</f>
        <v>324</v>
      </c>
      <c r="AW666" s="309">
        <f t="shared" ref="AW666:AW677" si="420">AD666*6*0.35*12</f>
        <v>226.79999999999998</v>
      </c>
      <c r="AX666" s="309">
        <f t="shared" ref="AX666:AX677" si="421">AD666*6*0.25*10</f>
        <v>135</v>
      </c>
      <c r="AY666" s="309">
        <f t="shared" ref="AY666:AY677" si="422">AD666*6*0.15*10</f>
        <v>81</v>
      </c>
      <c r="AZ666" s="1042" t="s">
        <v>8132</v>
      </c>
      <c r="BA666" s="1042"/>
      <c r="BB666" s="1042"/>
      <c r="BC666" s="1042"/>
      <c r="BD666" s="1042"/>
      <c r="BE666" s="1042"/>
      <c r="BF666" s="1042"/>
      <c r="BG666" s="1042"/>
      <c r="BH666" s="1042"/>
      <c r="BI666" s="1044"/>
    </row>
    <row r="667" spans="1:61" s="652" customFormat="1" ht="19.899999999999999" customHeight="1">
      <c r="A667" s="1026">
        <v>639</v>
      </c>
      <c r="B667" s="416" t="s">
        <v>6348</v>
      </c>
      <c r="C667" s="286" t="s">
        <v>12</v>
      </c>
      <c r="D667" s="307" t="s">
        <v>2616</v>
      </c>
      <c r="E667" s="287" t="s">
        <v>2946</v>
      </c>
      <c r="F667" s="287" t="s">
        <v>2617</v>
      </c>
      <c r="G667" s="289" t="s">
        <v>1163</v>
      </c>
      <c r="H667" s="340" t="s">
        <v>1163</v>
      </c>
      <c r="I667" s="290">
        <v>33090201</v>
      </c>
      <c r="J667" s="291"/>
      <c r="K667" s="592"/>
      <c r="L667" s="292" t="s">
        <v>2618</v>
      </c>
      <c r="M667" s="292" t="s">
        <v>95</v>
      </c>
      <c r="N667" s="292" t="s">
        <v>95</v>
      </c>
      <c r="O667" s="292" t="s">
        <v>565</v>
      </c>
      <c r="P667" s="292" t="s">
        <v>2618</v>
      </c>
      <c r="Q667" s="327"/>
      <c r="R667" s="295" t="s">
        <v>452</v>
      </c>
      <c r="S667" s="296">
        <v>37257</v>
      </c>
      <c r="T667" s="297">
        <f t="shared" si="414"/>
        <v>47</v>
      </c>
      <c r="U667" s="298">
        <f t="shared" si="415"/>
        <v>69.592504000000005</v>
      </c>
      <c r="V667" s="298">
        <f t="shared" si="416"/>
        <v>1.9979</v>
      </c>
      <c r="W667" s="299">
        <f t="shared" si="417"/>
        <v>3995.8</v>
      </c>
      <c r="X667" s="300">
        <f t="shared" si="418"/>
        <v>35</v>
      </c>
      <c r="Y667" s="301">
        <v>5</v>
      </c>
      <c r="Z667" s="301">
        <v>464</v>
      </c>
      <c r="AA667" s="1043">
        <v>5</v>
      </c>
      <c r="AB667" s="1043">
        <v>5</v>
      </c>
      <c r="AC667" s="1043">
        <v>5</v>
      </c>
      <c r="AD667" s="1043">
        <v>5</v>
      </c>
      <c r="AE667" s="469">
        <v>5</v>
      </c>
      <c r="AF667" s="1036" t="s">
        <v>5993</v>
      </c>
      <c r="AG667" s="445" t="s">
        <v>4691</v>
      </c>
      <c r="AH667" s="445" t="s">
        <v>4691</v>
      </c>
      <c r="AI667" s="445" t="s">
        <v>4691</v>
      </c>
      <c r="AJ667" s="1037">
        <v>5</v>
      </c>
      <c r="AK667" s="1036" t="s">
        <v>4707</v>
      </c>
      <c r="AL667" s="445" t="s">
        <v>4691</v>
      </c>
      <c r="AM667" s="445" t="s">
        <v>4691</v>
      </c>
      <c r="AN667" s="445" t="s">
        <v>4691</v>
      </c>
      <c r="AO667" s="445" t="s">
        <v>4691</v>
      </c>
      <c r="AP667" s="445" t="s">
        <v>4691</v>
      </c>
      <c r="AQ667" s="445" t="s">
        <v>4691</v>
      </c>
      <c r="AR667" s="445" t="s">
        <v>4691</v>
      </c>
      <c r="AS667" s="445" t="s">
        <v>4691</v>
      </c>
      <c r="AT667" s="445" t="s">
        <v>4691</v>
      </c>
      <c r="AU667" s="445" t="s">
        <v>4691</v>
      </c>
      <c r="AV667" s="307">
        <f t="shared" si="419"/>
        <v>180</v>
      </c>
      <c r="AW667" s="309">
        <f t="shared" si="420"/>
        <v>126</v>
      </c>
      <c r="AX667" s="309">
        <f t="shared" si="421"/>
        <v>75</v>
      </c>
      <c r="AY667" s="309">
        <f t="shared" si="422"/>
        <v>45</v>
      </c>
      <c r="AZ667" s="1042" t="s">
        <v>8133</v>
      </c>
      <c r="BA667" s="1042"/>
      <c r="BB667" s="1042"/>
      <c r="BC667" s="1042"/>
      <c r="BD667" s="1042"/>
      <c r="BE667" s="1042"/>
      <c r="BF667" s="1042"/>
      <c r="BG667" s="1042"/>
      <c r="BH667" s="1042"/>
      <c r="BI667" s="1044"/>
    </row>
    <row r="668" spans="1:61" s="652" customFormat="1" ht="19.899999999999999" customHeight="1">
      <c r="A668" s="1026">
        <v>640</v>
      </c>
      <c r="B668" s="416" t="s">
        <v>6349</v>
      </c>
      <c r="C668" s="286" t="s">
        <v>12</v>
      </c>
      <c r="D668" s="307" t="s">
        <v>2619</v>
      </c>
      <c r="E668" s="287" t="s">
        <v>2947</v>
      </c>
      <c r="F668" s="287" t="s">
        <v>2620</v>
      </c>
      <c r="G668" s="289" t="s">
        <v>2089</v>
      </c>
      <c r="H668" s="340" t="s">
        <v>2089</v>
      </c>
      <c r="I668" s="290">
        <v>33094801</v>
      </c>
      <c r="J668" s="291"/>
      <c r="K668" s="592"/>
      <c r="L668" s="292" t="s">
        <v>2615</v>
      </c>
      <c r="M668" s="292" t="s">
        <v>95</v>
      </c>
      <c r="N668" s="292" t="s">
        <v>95</v>
      </c>
      <c r="O668" s="292" t="s">
        <v>2618</v>
      </c>
      <c r="P668" s="292" t="s">
        <v>565</v>
      </c>
      <c r="Q668" s="327"/>
      <c r="R668" s="295" t="s">
        <v>359</v>
      </c>
      <c r="S668" s="296">
        <v>42404</v>
      </c>
      <c r="T668" s="297">
        <f t="shared" si="414"/>
        <v>41</v>
      </c>
      <c r="U668" s="298">
        <f t="shared" si="415"/>
        <v>84.281800000000004</v>
      </c>
      <c r="V668" s="298">
        <f t="shared" si="416"/>
        <v>2.0714000000000001</v>
      </c>
      <c r="W668" s="299">
        <f t="shared" si="417"/>
        <v>4142.8</v>
      </c>
      <c r="X668" s="300">
        <f t="shared" si="418"/>
        <v>41</v>
      </c>
      <c r="Y668" s="301">
        <v>5</v>
      </c>
      <c r="Z668" s="301">
        <v>508</v>
      </c>
      <c r="AA668" s="1043">
        <v>5</v>
      </c>
      <c r="AB668" s="1043">
        <v>5</v>
      </c>
      <c r="AC668" s="1043">
        <v>5</v>
      </c>
      <c r="AD668" s="1043">
        <v>5</v>
      </c>
      <c r="AE668" s="469">
        <v>5</v>
      </c>
      <c r="AF668" s="1036" t="s">
        <v>5993</v>
      </c>
      <c r="AG668" s="445" t="s">
        <v>4691</v>
      </c>
      <c r="AH668" s="445" t="s">
        <v>4691</v>
      </c>
      <c r="AI668" s="445" t="s">
        <v>4691</v>
      </c>
      <c r="AJ668" s="1037">
        <v>5</v>
      </c>
      <c r="AK668" s="1036" t="s">
        <v>4707</v>
      </c>
      <c r="AL668" s="445" t="s">
        <v>4691</v>
      </c>
      <c r="AM668" s="445" t="s">
        <v>4691</v>
      </c>
      <c r="AN668" s="445" t="s">
        <v>4691</v>
      </c>
      <c r="AO668" s="445" t="s">
        <v>4691</v>
      </c>
      <c r="AP668" s="445" t="s">
        <v>4691</v>
      </c>
      <c r="AQ668" s="445" t="s">
        <v>4691</v>
      </c>
      <c r="AR668" s="445" t="s">
        <v>4691</v>
      </c>
      <c r="AS668" s="445" t="s">
        <v>4691</v>
      </c>
      <c r="AT668" s="445" t="s">
        <v>4691</v>
      </c>
      <c r="AU668" s="445" t="s">
        <v>4691</v>
      </c>
      <c r="AV668" s="307">
        <f t="shared" si="419"/>
        <v>180</v>
      </c>
      <c r="AW668" s="309">
        <f t="shared" si="420"/>
        <v>126</v>
      </c>
      <c r="AX668" s="309">
        <f t="shared" si="421"/>
        <v>75</v>
      </c>
      <c r="AY668" s="309">
        <f t="shared" si="422"/>
        <v>45</v>
      </c>
      <c r="AZ668" s="1042" t="s">
        <v>8134</v>
      </c>
      <c r="BA668" s="1042"/>
      <c r="BB668" s="1042"/>
      <c r="BC668" s="1042"/>
      <c r="BD668" s="1042"/>
      <c r="BE668" s="1042"/>
      <c r="BF668" s="1042"/>
      <c r="BG668" s="1042"/>
      <c r="BH668" s="1042"/>
      <c r="BI668" s="1044"/>
    </row>
    <row r="669" spans="1:61" ht="19.899999999999999" customHeight="1">
      <c r="A669" s="1026">
        <v>641</v>
      </c>
      <c r="B669" s="416" t="s">
        <v>6350</v>
      </c>
      <c r="C669" s="286" t="s">
        <v>12</v>
      </c>
      <c r="D669" s="307" t="s">
        <v>1516</v>
      </c>
      <c r="E669" s="287" t="s">
        <v>2951</v>
      </c>
      <c r="F669" s="357" t="s">
        <v>2621</v>
      </c>
      <c r="G669" s="289" t="s">
        <v>1135</v>
      </c>
      <c r="H669" s="592" t="s">
        <v>1135</v>
      </c>
      <c r="I669" s="290">
        <v>33092001</v>
      </c>
      <c r="J669" s="291"/>
      <c r="K669" s="352"/>
      <c r="L669" s="357" t="s">
        <v>565</v>
      </c>
      <c r="M669" s="292" t="s">
        <v>95</v>
      </c>
      <c r="N669" s="292" t="s">
        <v>95</v>
      </c>
      <c r="O669" s="357" t="s">
        <v>565</v>
      </c>
      <c r="P669" s="357" t="s">
        <v>565</v>
      </c>
      <c r="Q669" s="327"/>
      <c r="R669" s="295" t="s">
        <v>359</v>
      </c>
      <c r="S669" s="296">
        <v>40883</v>
      </c>
      <c r="T669" s="297">
        <f t="shared" si="414"/>
        <v>8</v>
      </c>
      <c r="U669" s="298">
        <f t="shared" si="415"/>
        <v>233.8066</v>
      </c>
      <c r="V669" s="298">
        <f t="shared" si="416"/>
        <v>5.5682</v>
      </c>
      <c r="W669" s="299">
        <f t="shared" si="417"/>
        <v>9280.3333333333339</v>
      </c>
      <c r="X669" s="300">
        <f t="shared" si="418"/>
        <v>42</v>
      </c>
      <c r="Y669" s="301">
        <v>6</v>
      </c>
      <c r="Z669" s="301">
        <v>984</v>
      </c>
      <c r="AA669" s="1043">
        <v>6</v>
      </c>
      <c r="AB669" s="1043">
        <v>6</v>
      </c>
      <c r="AC669" s="1043">
        <v>6</v>
      </c>
      <c r="AD669" s="1043">
        <v>6</v>
      </c>
      <c r="AE669" s="469">
        <v>6</v>
      </c>
      <c r="AF669" s="1036" t="s">
        <v>7521</v>
      </c>
      <c r="AG669" s="445" t="s">
        <v>4691</v>
      </c>
      <c r="AH669" s="445" t="s">
        <v>4691</v>
      </c>
      <c r="AI669" s="445" t="s">
        <v>4691</v>
      </c>
      <c r="AJ669" s="1037">
        <v>6</v>
      </c>
      <c r="AK669" s="1036" t="s">
        <v>4694</v>
      </c>
      <c r="AL669" s="445" t="s">
        <v>4691</v>
      </c>
      <c r="AM669" s="445" t="s">
        <v>4691</v>
      </c>
      <c r="AN669" s="445" t="s">
        <v>4691</v>
      </c>
      <c r="AO669" s="445" t="s">
        <v>4691</v>
      </c>
      <c r="AP669" s="445" t="s">
        <v>4691</v>
      </c>
      <c r="AQ669" s="445" t="s">
        <v>4691</v>
      </c>
      <c r="AR669" s="445" t="s">
        <v>4691</v>
      </c>
      <c r="AS669" s="445" t="s">
        <v>4691</v>
      </c>
      <c r="AT669" s="445" t="s">
        <v>4691</v>
      </c>
      <c r="AU669" s="445" t="s">
        <v>4691</v>
      </c>
      <c r="AV669" s="307">
        <f t="shared" si="419"/>
        <v>216</v>
      </c>
      <c r="AW669" s="309">
        <f t="shared" si="420"/>
        <v>151.19999999999999</v>
      </c>
      <c r="AX669" s="309">
        <f t="shared" si="421"/>
        <v>90</v>
      </c>
      <c r="AY669" s="309">
        <f t="shared" si="422"/>
        <v>53.999999999999993</v>
      </c>
      <c r="AZ669" s="1042" t="s">
        <v>8135</v>
      </c>
      <c r="BA669" s="1042"/>
      <c r="BB669" s="1042"/>
      <c r="BC669" s="1042"/>
      <c r="BD669" s="1042"/>
      <c r="BE669" s="1042"/>
      <c r="BF669" s="1042"/>
      <c r="BG669" s="1042"/>
      <c r="BH669" s="1042"/>
      <c r="BI669" s="1044"/>
    </row>
    <row r="670" spans="1:61" ht="19.899999999999999" customHeight="1">
      <c r="A670" s="1026">
        <v>642</v>
      </c>
      <c r="B670" s="416" t="s">
        <v>6057</v>
      </c>
      <c r="C670" s="789" t="s">
        <v>12</v>
      </c>
      <c r="D670" s="789" t="s">
        <v>4878</v>
      </c>
      <c r="E670" s="615" t="s">
        <v>2949</v>
      </c>
      <c r="F670" s="329" t="s">
        <v>1292</v>
      </c>
      <c r="G670" s="769" t="s">
        <v>5422</v>
      </c>
      <c r="H670" s="771" t="s">
        <v>5423</v>
      </c>
      <c r="I670" s="611">
        <v>33096101</v>
      </c>
      <c r="J670" s="616"/>
      <c r="K670" s="771"/>
      <c r="L670" s="790"/>
      <c r="M670" s="293"/>
      <c r="N670" s="293"/>
      <c r="O670" s="790"/>
      <c r="P670" s="790" t="s">
        <v>95</v>
      </c>
      <c r="Q670" s="791"/>
      <c r="R670" s="295" t="s">
        <v>244</v>
      </c>
      <c r="S670" s="296">
        <v>42767</v>
      </c>
      <c r="T670" s="297">
        <f t="shared" si="414"/>
        <v>42</v>
      </c>
      <c r="U670" s="298">
        <f t="shared" si="415"/>
        <v>80.749700000000004</v>
      </c>
      <c r="V670" s="298">
        <f t="shared" si="416"/>
        <v>2.081</v>
      </c>
      <c r="W670" s="299">
        <f t="shared" si="417"/>
        <v>2312.2222222222222</v>
      </c>
      <c r="X670" s="300">
        <f t="shared" si="418"/>
        <v>39</v>
      </c>
      <c r="Y670" s="792">
        <v>9</v>
      </c>
      <c r="Z670" s="792">
        <v>953</v>
      </c>
      <c r="AA670" s="1043">
        <v>0</v>
      </c>
      <c r="AB670" s="304">
        <v>0</v>
      </c>
      <c r="AC670" s="304">
        <v>0</v>
      </c>
      <c r="AD670" s="1043">
        <v>0</v>
      </c>
      <c r="AE670" s="469">
        <v>9</v>
      </c>
      <c r="AF670" s="1036" t="s">
        <v>5996</v>
      </c>
      <c r="AG670" s="445"/>
      <c r="AH670" s="445"/>
      <c r="AI670" s="445"/>
      <c r="AJ670" s="1037">
        <v>9</v>
      </c>
      <c r="AK670" s="1036" t="s">
        <v>4710</v>
      </c>
      <c r="AL670" s="445"/>
      <c r="AM670" s="445"/>
      <c r="AN670" s="445"/>
      <c r="AO670" s="445"/>
      <c r="AP670" s="445"/>
      <c r="AQ670" s="445"/>
      <c r="AR670" s="445"/>
      <c r="AS670" s="445"/>
      <c r="AT670" s="445"/>
      <c r="AU670" s="445"/>
      <c r="AV670" s="307">
        <f t="shared" si="419"/>
        <v>0</v>
      </c>
      <c r="AW670" s="309">
        <f t="shared" si="420"/>
        <v>0</v>
      </c>
      <c r="AX670" s="309">
        <f t="shared" si="421"/>
        <v>0</v>
      </c>
      <c r="AY670" s="309">
        <f t="shared" si="422"/>
        <v>0</v>
      </c>
      <c r="AZ670" s="1042" t="s">
        <v>8136</v>
      </c>
      <c r="BA670" s="1042"/>
      <c r="BB670" s="1042"/>
      <c r="BC670" s="1042"/>
      <c r="BD670" s="1042"/>
      <c r="BE670" s="1042"/>
      <c r="BF670" s="1042"/>
      <c r="BG670" s="1042"/>
      <c r="BH670" s="1042"/>
      <c r="BI670" s="1044"/>
    </row>
    <row r="671" spans="1:61" s="760" customFormat="1" ht="19.899999999999999" customHeight="1">
      <c r="A671" s="1026">
        <v>643</v>
      </c>
      <c r="B671" s="416" t="s">
        <v>6351</v>
      </c>
      <c r="C671" s="286" t="s">
        <v>12</v>
      </c>
      <c r="D671" s="307" t="s">
        <v>1516</v>
      </c>
      <c r="E671" s="287" t="s">
        <v>2946</v>
      </c>
      <c r="F671" s="329" t="s">
        <v>1292</v>
      </c>
      <c r="G671" s="289" t="s">
        <v>789</v>
      </c>
      <c r="H671" s="592" t="s">
        <v>789</v>
      </c>
      <c r="I671" s="290">
        <v>33093701</v>
      </c>
      <c r="J671" s="291"/>
      <c r="K671" s="592" t="s">
        <v>1517</v>
      </c>
      <c r="L671" s="287"/>
      <c r="M671" s="293"/>
      <c r="N671" s="293"/>
      <c r="O671" s="287"/>
      <c r="P671" s="292" t="s">
        <v>1518</v>
      </c>
      <c r="Q671" s="327"/>
      <c r="R671" s="295" t="s">
        <v>147</v>
      </c>
      <c r="S671" s="296">
        <v>42028</v>
      </c>
      <c r="T671" s="297">
        <f t="shared" si="414"/>
        <v>12</v>
      </c>
      <c r="U671" s="298">
        <f t="shared" si="415"/>
        <v>199.9726</v>
      </c>
      <c r="V671" s="298">
        <f t="shared" si="416"/>
        <v>4.9931999999999999</v>
      </c>
      <c r="W671" s="299">
        <f t="shared" si="417"/>
        <v>8322</v>
      </c>
      <c r="X671" s="300">
        <f t="shared" si="418"/>
        <v>40</v>
      </c>
      <c r="Y671" s="301">
        <v>6</v>
      </c>
      <c r="Z671" s="302">
        <v>1200</v>
      </c>
      <c r="AA671" s="1043">
        <v>0</v>
      </c>
      <c r="AB671" s="304">
        <v>0</v>
      </c>
      <c r="AC671" s="304">
        <v>0</v>
      </c>
      <c r="AD671" s="1043">
        <v>0</v>
      </c>
      <c r="AE671" s="469">
        <v>6</v>
      </c>
      <c r="AF671" s="1036" t="s">
        <v>5994</v>
      </c>
      <c r="AG671" s="445" t="s">
        <v>4691</v>
      </c>
      <c r="AH671" s="445" t="s">
        <v>4691</v>
      </c>
      <c r="AI671" s="445" t="s">
        <v>4691</v>
      </c>
      <c r="AJ671" s="1037" t="s">
        <v>4691</v>
      </c>
      <c r="AK671" s="1036" t="s">
        <v>4691</v>
      </c>
      <c r="AL671" s="445" t="s">
        <v>4691</v>
      </c>
      <c r="AM671" s="445" t="s">
        <v>4691</v>
      </c>
      <c r="AN671" s="445" t="s">
        <v>4691</v>
      </c>
      <c r="AO671" s="445" t="s">
        <v>4691</v>
      </c>
      <c r="AP671" s="445" t="s">
        <v>4691</v>
      </c>
      <c r="AQ671" s="445" t="s">
        <v>4691</v>
      </c>
      <c r="AR671" s="445" t="s">
        <v>4691</v>
      </c>
      <c r="AS671" s="445" t="s">
        <v>4691</v>
      </c>
      <c r="AT671" s="445" t="s">
        <v>4691</v>
      </c>
      <c r="AU671" s="445" t="s">
        <v>4691</v>
      </c>
      <c r="AV671" s="307">
        <f t="shared" si="419"/>
        <v>0</v>
      </c>
      <c r="AW671" s="309">
        <f t="shared" si="420"/>
        <v>0</v>
      </c>
      <c r="AX671" s="309">
        <f t="shared" si="421"/>
        <v>0</v>
      </c>
      <c r="AY671" s="309">
        <f t="shared" si="422"/>
        <v>0</v>
      </c>
      <c r="AZ671" s="1042" t="s">
        <v>8137</v>
      </c>
      <c r="BA671" s="1042"/>
      <c r="BB671" s="1042"/>
      <c r="BC671" s="1042"/>
      <c r="BD671" s="1042"/>
      <c r="BE671" s="1042"/>
      <c r="BF671" s="1042"/>
      <c r="BG671" s="1042"/>
      <c r="BH671" s="1042"/>
      <c r="BI671" s="1044"/>
    </row>
    <row r="672" spans="1:61" ht="19.899999999999999" customHeight="1">
      <c r="A672" s="1026">
        <v>644</v>
      </c>
      <c r="B672" s="416" t="s">
        <v>6352</v>
      </c>
      <c r="C672" s="286" t="s">
        <v>12</v>
      </c>
      <c r="D672" s="307" t="s">
        <v>1516</v>
      </c>
      <c r="E672" s="287" t="s">
        <v>2946</v>
      </c>
      <c r="F672" s="329" t="s">
        <v>1292</v>
      </c>
      <c r="G672" s="289" t="s">
        <v>790</v>
      </c>
      <c r="H672" s="592" t="s">
        <v>790</v>
      </c>
      <c r="I672" s="290">
        <v>33093101</v>
      </c>
      <c r="J672" s="291"/>
      <c r="K672" s="592" t="s">
        <v>1517</v>
      </c>
      <c r="L672" s="287"/>
      <c r="M672" s="293"/>
      <c r="N672" s="293"/>
      <c r="O672" s="287"/>
      <c r="P672" s="292" t="s">
        <v>95</v>
      </c>
      <c r="Q672" s="327"/>
      <c r="R672" s="295" t="s">
        <v>359</v>
      </c>
      <c r="S672" s="296">
        <v>41655</v>
      </c>
      <c r="T672" s="297">
        <f t="shared" si="414"/>
        <v>7</v>
      </c>
      <c r="U672" s="298">
        <f t="shared" si="415"/>
        <v>251.309596</v>
      </c>
      <c r="V672" s="298">
        <f t="shared" si="416"/>
        <v>6.3518999999999997</v>
      </c>
      <c r="W672" s="299">
        <f t="shared" si="417"/>
        <v>7057.666666666667</v>
      </c>
      <c r="X672" s="300">
        <f t="shared" si="418"/>
        <v>40</v>
      </c>
      <c r="Y672" s="301">
        <v>9</v>
      </c>
      <c r="Z672" s="302">
        <v>1254</v>
      </c>
      <c r="AA672" s="1043">
        <v>0</v>
      </c>
      <c r="AB672" s="304">
        <v>0</v>
      </c>
      <c r="AC672" s="304">
        <v>0</v>
      </c>
      <c r="AD672" s="1043">
        <v>0</v>
      </c>
      <c r="AE672" s="469">
        <v>9</v>
      </c>
      <c r="AF672" s="1036" t="s">
        <v>5996</v>
      </c>
      <c r="AG672" s="445" t="s">
        <v>4691</v>
      </c>
      <c r="AH672" s="445" t="s">
        <v>4691</v>
      </c>
      <c r="AI672" s="445" t="s">
        <v>4691</v>
      </c>
      <c r="AJ672" s="1037" t="s">
        <v>4691</v>
      </c>
      <c r="AK672" s="1036" t="s">
        <v>4691</v>
      </c>
      <c r="AL672" s="445" t="s">
        <v>4691</v>
      </c>
      <c r="AM672" s="445" t="s">
        <v>4691</v>
      </c>
      <c r="AN672" s="445" t="s">
        <v>4691</v>
      </c>
      <c r="AO672" s="445" t="s">
        <v>4691</v>
      </c>
      <c r="AP672" s="445" t="s">
        <v>4691</v>
      </c>
      <c r="AQ672" s="445" t="s">
        <v>4691</v>
      </c>
      <c r="AR672" s="445" t="s">
        <v>4691</v>
      </c>
      <c r="AS672" s="445" t="s">
        <v>4691</v>
      </c>
      <c r="AT672" s="445" t="s">
        <v>4691</v>
      </c>
      <c r="AU672" s="445" t="s">
        <v>4691</v>
      </c>
      <c r="AV672" s="307">
        <f t="shared" si="419"/>
        <v>0</v>
      </c>
      <c r="AW672" s="309">
        <f t="shared" si="420"/>
        <v>0</v>
      </c>
      <c r="AX672" s="309">
        <f t="shared" si="421"/>
        <v>0</v>
      </c>
      <c r="AY672" s="309">
        <f t="shared" si="422"/>
        <v>0</v>
      </c>
      <c r="AZ672" s="1042" t="s">
        <v>8138</v>
      </c>
      <c r="BA672" s="1042"/>
      <c r="BB672" s="1042"/>
      <c r="BC672" s="1042"/>
      <c r="BD672" s="1042"/>
      <c r="BE672" s="1042"/>
      <c r="BF672" s="1042"/>
      <c r="BG672" s="1042"/>
      <c r="BH672" s="1042"/>
      <c r="BI672" s="1044"/>
    </row>
    <row r="673" spans="1:61" s="447" customFormat="1" ht="19.5" customHeight="1">
      <c r="A673" s="1026">
        <v>645</v>
      </c>
      <c r="B673" s="435" t="s">
        <v>6953</v>
      </c>
      <c r="C673" s="631" t="s">
        <v>2499</v>
      </c>
      <c r="D673" s="631" t="s">
        <v>4878</v>
      </c>
      <c r="E673" s="631" t="s">
        <v>2949</v>
      </c>
      <c r="F673" s="467" t="s">
        <v>2613</v>
      </c>
      <c r="G673" s="437" t="s">
        <v>6954</v>
      </c>
      <c r="H673" s="438" t="s">
        <v>6997</v>
      </c>
      <c r="I673" s="435">
        <v>33096501</v>
      </c>
      <c r="J673" s="428"/>
      <c r="K673" s="439" t="s">
        <v>6955</v>
      </c>
      <c r="L673" s="440"/>
      <c r="M673" s="440"/>
      <c r="N673" s="440"/>
      <c r="O673" s="440"/>
      <c r="P673" s="441" t="s">
        <v>6956</v>
      </c>
      <c r="Q673" s="442"/>
      <c r="R673" s="495" t="s">
        <v>6935</v>
      </c>
      <c r="S673" s="468">
        <v>42837</v>
      </c>
      <c r="T673" s="297">
        <f t="shared" si="414"/>
        <v>23</v>
      </c>
      <c r="U673" s="298">
        <f t="shared" si="415"/>
        <v>167.53158999999999</v>
      </c>
      <c r="V673" s="298">
        <f t="shared" si="416"/>
        <v>3.4990999999999999</v>
      </c>
      <c r="W673" s="299">
        <f t="shared" si="417"/>
        <v>4373.875</v>
      </c>
      <c r="X673" s="300">
        <f t="shared" si="418"/>
        <v>48</v>
      </c>
      <c r="Y673" s="496">
        <v>8</v>
      </c>
      <c r="Z673" s="497">
        <v>1695</v>
      </c>
      <c r="AA673" s="1043">
        <v>0</v>
      </c>
      <c r="AB673" s="304">
        <v>0</v>
      </c>
      <c r="AC673" s="304">
        <v>0</v>
      </c>
      <c r="AD673" s="1043">
        <v>0</v>
      </c>
      <c r="AE673" s="469">
        <v>8</v>
      </c>
      <c r="AF673" s="1036" t="s">
        <v>5971</v>
      </c>
      <c r="AG673" s="445"/>
      <c r="AH673" s="445"/>
      <c r="AI673" s="445"/>
      <c r="AJ673" s="1037">
        <v>8</v>
      </c>
      <c r="AK673" s="1036" t="s">
        <v>6957</v>
      </c>
      <c r="AL673" s="445"/>
      <c r="AM673" s="445"/>
      <c r="AN673" s="445"/>
      <c r="AO673" s="445"/>
      <c r="AP673" s="445"/>
      <c r="AQ673" s="445"/>
      <c r="AR673" s="445"/>
      <c r="AS673" s="445"/>
      <c r="AT673" s="445"/>
      <c r="AU673" s="445"/>
      <c r="AV673" s="307">
        <f t="shared" si="419"/>
        <v>0</v>
      </c>
      <c r="AW673" s="309">
        <f t="shared" si="420"/>
        <v>0</v>
      </c>
      <c r="AX673" s="309">
        <f t="shared" si="421"/>
        <v>0</v>
      </c>
      <c r="AY673" s="309">
        <f t="shared" si="422"/>
        <v>0</v>
      </c>
      <c r="AZ673" s="1042" t="s">
        <v>8139</v>
      </c>
      <c r="BA673" s="1042"/>
      <c r="BB673" s="1042"/>
      <c r="BC673" s="1042"/>
      <c r="BD673" s="1042"/>
      <c r="BE673" s="1042"/>
      <c r="BF673" s="1042"/>
      <c r="BG673" s="1042"/>
      <c r="BH673" s="1042"/>
      <c r="BI673" s="1044"/>
    </row>
    <row r="674" spans="1:61" s="1009" customFormat="1" ht="19.5" customHeight="1">
      <c r="A674" s="1026">
        <v>646</v>
      </c>
      <c r="B674" s="435" t="s">
        <v>8999</v>
      </c>
      <c r="C674" s="435" t="s">
        <v>12</v>
      </c>
      <c r="D674" s="435" t="s">
        <v>4878</v>
      </c>
      <c r="E674" s="435" t="s">
        <v>9000</v>
      </c>
      <c r="F674" s="467" t="s">
        <v>9001</v>
      </c>
      <c r="G674" s="1001" t="s">
        <v>9002</v>
      </c>
      <c r="H674" s="1002" t="s">
        <v>9003</v>
      </c>
      <c r="I674" s="435">
        <v>33091701</v>
      </c>
      <c r="J674" s="1003"/>
      <c r="K674" s="439" t="s">
        <v>362</v>
      </c>
      <c r="L674" s="1004"/>
      <c r="M674" s="1005"/>
      <c r="N674" s="1005"/>
      <c r="O674" s="1004"/>
      <c r="P674" s="1004" t="s">
        <v>565</v>
      </c>
      <c r="Q674" s="1006"/>
      <c r="R674" s="1007" t="s">
        <v>359</v>
      </c>
      <c r="S674" s="1008" t="s">
        <v>9004</v>
      </c>
      <c r="T674" s="297">
        <f t="shared" si="414"/>
        <v>19</v>
      </c>
      <c r="U674" s="298">
        <f t="shared" si="415"/>
        <v>177.82855000000001</v>
      </c>
      <c r="V674" s="298">
        <f t="shared" si="416"/>
        <v>4.4423000000000004</v>
      </c>
      <c r="W674" s="299">
        <f t="shared" si="417"/>
        <v>7403.833333333333</v>
      </c>
      <c r="X674" s="300">
        <f t="shared" si="418"/>
        <v>40</v>
      </c>
      <c r="Y674" s="496">
        <v>6</v>
      </c>
      <c r="Z674" s="497">
        <v>747</v>
      </c>
      <c r="AA674" s="1003">
        <v>0</v>
      </c>
      <c r="AB674" s="1003">
        <v>0</v>
      </c>
      <c r="AC674" s="1003">
        <v>0</v>
      </c>
      <c r="AD674" s="1003">
        <v>0</v>
      </c>
      <c r="AE674" s="469">
        <v>6</v>
      </c>
      <c r="AF674" s="1036" t="s">
        <v>5994</v>
      </c>
      <c r="AG674" s="445"/>
      <c r="AH674" s="445"/>
      <c r="AI674" s="445"/>
      <c r="AJ674" s="1084"/>
      <c r="AK674" s="1097"/>
      <c r="AL674" s="445"/>
      <c r="AM674" s="445"/>
      <c r="AN674" s="445"/>
      <c r="AO674" s="445"/>
      <c r="AP674" s="445"/>
      <c r="AQ674" s="445"/>
      <c r="AR674" s="445"/>
      <c r="AS674" s="445"/>
      <c r="AT674" s="445"/>
      <c r="AU674" s="445"/>
      <c r="AV674" s="307">
        <f t="shared" si="419"/>
        <v>0</v>
      </c>
      <c r="AW674" s="309">
        <f t="shared" si="420"/>
        <v>0</v>
      </c>
      <c r="AX674" s="309">
        <f t="shared" si="421"/>
        <v>0</v>
      </c>
      <c r="AY674" s="309">
        <f t="shared" si="422"/>
        <v>0</v>
      </c>
      <c r="AZ674" s="1001" t="s">
        <v>9005</v>
      </c>
      <c r="BA674" s="1001"/>
      <c r="BB674" s="1001"/>
      <c r="BC674" s="1001"/>
      <c r="BD674" s="1001"/>
      <c r="BE674" s="1001"/>
      <c r="BF674" s="1001"/>
      <c r="BG674" s="1001"/>
      <c r="BH674" s="1001"/>
      <c r="BI674" s="1049"/>
    </row>
    <row r="675" spans="1:61" s="652" customFormat="1" ht="19.899999999999999" customHeight="1">
      <c r="A675" s="1026">
        <v>647</v>
      </c>
      <c r="B675" s="416" t="s">
        <v>6056</v>
      </c>
      <c r="C675" s="484" t="s">
        <v>12</v>
      </c>
      <c r="D675" s="484" t="s">
        <v>4878</v>
      </c>
      <c r="E675" s="359" t="s">
        <v>2949</v>
      </c>
      <c r="F675" s="329" t="s">
        <v>1292</v>
      </c>
      <c r="G675" s="289" t="s">
        <v>5150</v>
      </c>
      <c r="H675" s="340" t="s">
        <v>5160</v>
      </c>
      <c r="I675" s="290">
        <v>33095801</v>
      </c>
      <c r="J675" s="486"/>
      <c r="K675" s="352" t="s">
        <v>777</v>
      </c>
      <c r="L675" s="687"/>
      <c r="M675" s="293"/>
      <c r="N675" s="293"/>
      <c r="O675" s="687"/>
      <c r="P675" s="687" t="s">
        <v>95</v>
      </c>
      <c r="Q675" s="680"/>
      <c r="R675" s="295" t="s">
        <v>313</v>
      </c>
      <c r="S675" s="296">
        <v>42779</v>
      </c>
      <c r="T675" s="297">
        <f t="shared" si="414"/>
        <v>49</v>
      </c>
      <c r="U675" s="298">
        <f t="shared" si="415"/>
        <v>66.537949999999995</v>
      </c>
      <c r="V675" s="298">
        <f t="shared" si="416"/>
        <v>1.8775999999999999</v>
      </c>
      <c r="W675" s="299">
        <f t="shared" si="417"/>
        <v>1877.6</v>
      </c>
      <c r="X675" s="300">
        <f t="shared" si="418"/>
        <v>35</v>
      </c>
      <c r="Y675" s="346">
        <v>10</v>
      </c>
      <c r="Z675" s="346">
        <v>745</v>
      </c>
      <c r="AA675" s="1043">
        <v>0</v>
      </c>
      <c r="AB675" s="304">
        <v>0</v>
      </c>
      <c r="AC675" s="304">
        <v>0</v>
      </c>
      <c r="AD675" s="1043">
        <v>0</v>
      </c>
      <c r="AE675" s="469">
        <v>10</v>
      </c>
      <c r="AF675" s="1036" t="s">
        <v>8140</v>
      </c>
      <c r="AG675" s="445"/>
      <c r="AH675" s="445"/>
      <c r="AI675" s="445"/>
      <c r="AJ675" s="1037">
        <v>10</v>
      </c>
      <c r="AK675" s="1036" t="s">
        <v>4695</v>
      </c>
      <c r="AL675" s="445"/>
      <c r="AM675" s="445"/>
      <c r="AN675" s="445"/>
      <c r="AO675" s="445"/>
      <c r="AP675" s="445"/>
      <c r="AQ675" s="445"/>
      <c r="AR675" s="445"/>
      <c r="AS675" s="445"/>
      <c r="AT675" s="445"/>
      <c r="AU675" s="445"/>
      <c r="AV675" s="307">
        <f t="shared" si="419"/>
        <v>0</v>
      </c>
      <c r="AW675" s="309">
        <f t="shared" si="420"/>
        <v>0</v>
      </c>
      <c r="AX675" s="309">
        <f t="shared" si="421"/>
        <v>0</v>
      </c>
      <c r="AY675" s="309">
        <f t="shared" si="422"/>
        <v>0</v>
      </c>
      <c r="AZ675" s="1042" t="s">
        <v>8141</v>
      </c>
      <c r="BA675" s="1042"/>
      <c r="BB675" s="1042"/>
      <c r="BC675" s="1042"/>
      <c r="BD675" s="1042"/>
      <c r="BE675" s="1042"/>
      <c r="BF675" s="1042"/>
      <c r="BG675" s="1042"/>
      <c r="BH675" s="1042"/>
      <c r="BI675" s="1044"/>
    </row>
    <row r="676" spans="1:61" s="652" customFormat="1" ht="19.899999999999999" customHeight="1">
      <c r="A676" s="1026">
        <v>648</v>
      </c>
      <c r="B676" s="416" t="s">
        <v>6055</v>
      </c>
      <c r="C676" s="484" t="s">
        <v>12</v>
      </c>
      <c r="D676" s="484" t="s">
        <v>4878</v>
      </c>
      <c r="E676" s="359" t="s">
        <v>2949</v>
      </c>
      <c r="F676" s="793" t="s">
        <v>5151</v>
      </c>
      <c r="G676" s="289" t="s">
        <v>5152</v>
      </c>
      <c r="H676" s="340" t="s">
        <v>5161</v>
      </c>
      <c r="I676" s="290">
        <v>33095601</v>
      </c>
      <c r="J676" s="486"/>
      <c r="K676" s="352" t="s">
        <v>5153</v>
      </c>
      <c r="L676" s="687"/>
      <c r="M676" s="293"/>
      <c r="N676" s="293"/>
      <c r="O676" s="687"/>
      <c r="P676" s="687" t="s">
        <v>95</v>
      </c>
      <c r="Q676" s="680"/>
      <c r="R676" s="295" t="s">
        <v>313</v>
      </c>
      <c r="S676" s="296">
        <v>42710</v>
      </c>
      <c r="T676" s="297">
        <f t="shared" si="414"/>
        <v>57</v>
      </c>
      <c r="U676" s="298">
        <f t="shared" si="415"/>
        <v>44.9084</v>
      </c>
      <c r="V676" s="298">
        <f t="shared" si="416"/>
        <v>1.2302999999999999</v>
      </c>
      <c r="W676" s="299">
        <f t="shared" si="417"/>
        <v>2050.5</v>
      </c>
      <c r="X676" s="300">
        <f t="shared" si="418"/>
        <v>36</v>
      </c>
      <c r="Y676" s="346">
        <v>6</v>
      </c>
      <c r="Z676" s="346">
        <v>1033</v>
      </c>
      <c r="AA676" s="1043">
        <v>0</v>
      </c>
      <c r="AB676" s="304">
        <v>0</v>
      </c>
      <c r="AC676" s="304">
        <v>0</v>
      </c>
      <c r="AD676" s="1043">
        <v>0</v>
      </c>
      <c r="AE676" s="469">
        <v>6</v>
      </c>
      <c r="AF676" s="1036" t="s">
        <v>8142</v>
      </c>
      <c r="AG676" s="445"/>
      <c r="AH676" s="445"/>
      <c r="AI676" s="445"/>
      <c r="AJ676" s="1037">
        <v>6</v>
      </c>
      <c r="AK676" s="1036" t="s">
        <v>4694</v>
      </c>
      <c r="AL676" s="445"/>
      <c r="AM676" s="445"/>
      <c r="AN676" s="445"/>
      <c r="AO676" s="445"/>
      <c r="AP676" s="445"/>
      <c r="AQ676" s="445"/>
      <c r="AR676" s="445"/>
      <c r="AS676" s="445"/>
      <c r="AT676" s="445"/>
      <c r="AU676" s="445"/>
      <c r="AV676" s="307">
        <f t="shared" si="419"/>
        <v>0</v>
      </c>
      <c r="AW676" s="309">
        <f t="shared" si="420"/>
        <v>0</v>
      </c>
      <c r="AX676" s="309">
        <f t="shared" si="421"/>
        <v>0</v>
      </c>
      <c r="AY676" s="309">
        <f t="shared" si="422"/>
        <v>0</v>
      </c>
      <c r="AZ676" s="1042" t="s">
        <v>8143</v>
      </c>
      <c r="BA676" s="1042"/>
      <c r="BB676" s="1042"/>
      <c r="BC676" s="1042"/>
      <c r="BD676" s="1042"/>
      <c r="BE676" s="1042"/>
      <c r="BF676" s="1042"/>
      <c r="BG676" s="1042"/>
      <c r="BH676" s="1042"/>
      <c r="BI676" s="1044"/>
    </row>
    <row r="677" spans="1:61" s="760" customFormat="1" ht="19.899999999999999" customHeight="1">
      <c r="A677" s="1026">
        <v>649</v>
      </c>
      <c r="B677" s="416" t="s">
        <v>6353</v>
      </c>
      <c r="C677" s="286" t="s">
        <v>12</v>
      </c>
      <c r="D677" s="307" t="s">
        <v>1516</v>
      </c>
      <c r="E677" s="287" t="s">
        <v>2949</v>
      </c>
      <c r="F677" s="329" t="s">
        <v>1292</v>
      </c>
      <c r="G677" s="289" t="s">
        <v>847</v>
      </c>
      <c r="H677" s="352" t="s">
        <v>847</v>
      </c>
      <c r="I677" s="290">
        <v>33093801</v>
      </c>
      <c r="J677" s="304"/>
      <c r="K677" s="340" t="s">
        <v>777</v>
      </c>
      <c r="L677" s="292"/>
      <c r="M677" s="293"/>
      <c r="N677" s="293"/>
      <c r="O677" s="292"/>
      <c r="P677" s="292" t="s">
        <v>95</v>
      </c>
      <c r="Q677" s="320"/>
      <c r="R677" s="295" t="s">
        <v>345</v>
      </c>
      <c r="S677" s="296">
        <v>42170</v>
      </c>
      <c r="T677" s="297">
        <f t="shared" si="414"/>
        <v>61</v>
      </c>
      <c r="U677" s="298">
        <f t="shared" si="415"/>
        <v>26.311</v>
      </c>
      <c r="V677" s="298">
        <f t="shared" si="416"/>
        <v>0.65129999999999999</v>
      </c>
      <c r="W677" s="299">
        <f t="shared" si="417"/>
        <v>723.66666666666663</v>
      </c>
      <c r="X677" s="300">
        <f t="shared" si="418"/>
        <v>40</v>
      </c>
      <c r="Y677" s="347">
        <v>9</v>
      </c>
      <c r="Z677" s="302">
        <v>1298</v>
      </c>
      <c r="AA677" s="1043">
        <v>0</v>
      </c>
      <c r="AB677" s="304">
        <v>0</v>
      </c>
      <c r="AC677" s="304">
        <v>0</v>
      </c>
      <c r="AD677" s="1043">
        <v>0</v>
      </c>
      <c r="AE677" s="469">
        <v>9</v>
      </c>
      <c r="AF677" s="1036" t="s">
        <v>5996</v>
      </c>
      <c r="AG677" s="445" t="s">
        <v>4691</v>
      </c>
      <c r="AH677" s="445" t="s">
        <v>4691</v>
      </c>
      <c r="AI677" s="445" t="s">
        <v>4691</v>
      </c>
      <c r="AJ677" s="1037">
        <v>9</v>
      </c>
      <c r="AK677" s="1036" t="s">
        <v>4710</v>
      </c>
      <c r="AL677" s="445" t="s">
        <v>4691</v>
      </c>
      <c r="AM677" s="445" t="s">
        <v>4691</v>
      </c>
      <c r="AN677" s="445" t="s">
        <v>4691</v>
      </c>
      <c r="AO677" s="445" t="s">
        <v>4691</v>
      </c>
      <c r="AP677" s="445" t="s">
        <v>4691</v>
      </c>
      <c r="AQ677" s="445" t="s">
        <v>4691</v>
      </c>
      <c r="AR677" s="445" t="s">
        <v>4691</v>
      </c>
      <c r="AS677" s="445" t="s">
        <v>4691</v>
      </c>
      <c r="AT677" s="445" t="s">
        <v>4691</v>
      </c>
      <c r="AU677" s="445" t="s">
        <v>4691</v>
      </c>
      <c r="AV677" s="307">
        <f t="shared" si="419"/>
        <v>0</v>
      </c>
      <c r="AW677" s="309">
        <f t="shared" si="420"/>
        <v>0</v>
      </c>
      <c r="AX677" s="309">
        <f t="shared" si="421"/>
        <v>0</v>
      </c>
      <c r="AY677" s="309">
        <f t="shared" si="422"/>
        <v>0</v>
      </c>
      <c r="AZ677" s="1042" t="s">
        <v>8144</v>
      </c>
      <c r="BA677" s="1042"/>
      <c r="BB677" s="1042"/>
      <c r="BC677" s="1042"/>
      <c r="BD677" s="1042"/>
      <c r="BE677" s="1042"/>
      <c r="BF677" s="1042"/>
      <c r="BG677" s="1042"/>
      <c r="BH677" s="1042"/>
      <c r="BI677" s="1044"/>
    </row>
    <row r="678" spans="1:61" ht="19.899999999999999" customHeight="1">
      <c r="A678" s="1028" t="s">
        <v>185</v>
      </c>
      <c r="B678" s="778"/>
      <c r="C678" s="590" t="s">
        <v>2498</v>
      </c>
      <c r="D678" s="501" t="s">
        <v>1516</v>
      </c>
      <c r="E678" s="502"/>
      <c r="F678" s="502"/>
      <c r="G678" s="503">
        <f>COUNTA(G666:G677)</f>
        <v>12</v>
      </c>
      <c r="H678" s="503">
        <f>COUNTA(H666:H677)</f>
        <v>12</v>
      </c>
      <c r="I678" s="499"/>
      <c r="J678" s="499"/>
      <c r="K678" s="503"/>
      <c r="L678" s="504">
        <f>COUNTA(L666:L677)</f>
        <v>4</v>
      </c>
      <c r="M678" s="504">
        <f>COUNTA(M666:M677)</f>
        <v>4</v>
      </c>
      <c r="N678" s="504">
        <f>COUNTA(N666:N677)</f>
        <v>4</v>
      </c>
      <c r="O678" s="504">
        <f>COUNTA(O666:O677)</f>
        <v>4</v>
      </c>
      <c r="P678" s="504">
        <f>COUNTA(P666:P677)</f>
        <v>12</v>
      </c>
      <c r="Q678" s="505"/>
      <c r="R678" s="505"/>
      <c r="S678" s="506"/>
      <c r="T678" s="507"/>
      <c r="U678" s="508">
        <f>SUM(U666:U677)</f>
        <v>1588.9237979999998</v>
      </c>
      <c r="V678" s="508">
        <f>SUM(V666:V677)</f>
        <v>39.5824</v>
      </c>
      <c r="W678" s="509">
        <f>V678*10000/Y678</f>
        <v>4498</v>
      </c>
      <c r="X678" s="510">
        <f>U678/V678</f>
        <v>40.142179301911959</v>
      </c>
      <c r="Y678" s="511">
        <f t="shared" ref="Y678:AE678" si="423">SUM(Y666:Y677)</f>
        <v>88</v>
      </c>
      <c r="Z678" s="511">
        <f t="shared" si="423"/>
        <v>12394</v>
      </c>
      <c r="AA678" s="500">
        <f t="shared" si="423"/>
        <v>25</v>
      </c>
      <c r="AB678" s="500">
        <f t="shared" si="423"/>
        <v>25</v>
      </c>
      <c r="AC678" s="500">
        <f t="shared" si="423"/>
        <v>25</v>
      </c>
      <c r="AD678" s="500">
        <f t="shared" si="423"/>
        <v>25</v>
      </c>
      <c r="AE678" s="500">
        <f t="shared" si="423"/>
        <v>88</v>
      </c>
      <c r="AF678" s="512"/>
      <c r="AG678" s="512">
        <f>SUM(AG666:AG677)</f>
        <v>0</v>
      </c>
      <c r="AH678" s="512"/>
      <c r="AI678" s="512">
        <f>SUM(AI666:AI677)</f>
        <v>0</v>
      </c>
      <c r="AJ678" s="512">
        <f>SUM(AJ666:AJ677)</f>
        <v>67</v>
      </c>
      <c r="AK678" s="513"/>
      <c r="AL678" s="512">
        <f>SUM(AL666:AL677)</f>
        <v>0</v>
      </c>
      <c r="AM678" s="512"/>
      <c r="AN678" s="512">
        <f>SUM(AN666:AN677)</f>
        <v>0</v>
      </c>
      <c r="AO678" s="512"/>
      <c r="AP678" s="512">
        <f>SUM(AP666:AP677)</f>
        <v>0</v>
      </c>
      <c r="AQ678" s="512"/>
      <c r="AR678" s="512">
        <f>SUM(AR666:AR677)</f>
        <v>0</v>
      </c>
      <c r="AS678" s="512"/>
      <c r="AT678" s="512">
        <f>SUM(AT666:AT677)</f>
        <v>0</v>
      </c>
      <c r="AU678" s="512"/>
      <c r="AV678" s="512">
        <f>SUM(AV666:AV677)</f>
        <v>900</v>
      </c>
      <c r="AW678" s="512">
        <f>SUM(AW666:AW677)</f>
        <v>630</v>
      </c>
      <c r="AX678" s="512">
        <f>SUM(AX666:AX677)</f>
        <v>375</v>
      </c>
      <c r="AY678" s="512">
        <f>SUM(AY666:AY677)</f>
        <v>225</v>
      </c>
      <c r="AZ678" s="816"/>
      <c r="BA678" s="817"/>
      <c r="BB678" s="817"/>
      <c r="BC678" s="818"/>
      <c r="BD678" s="818"/>
      <c r="BE678" s="818"/>
      <c r="BF678" s="819"/>
      <c r="BG678" s="819"/>
      <c r="BH678" s="819"/>
      <c r="BI678" s="820"/>
    </row>
    <row r="679" spans="1:61" s="652" customFormat="1" ht="19.899999999999999" customHeight="1">
      <c r="A679" s="1026">
        <v>650</v>
      </c>
      <c r="B679" s="416" t="s">
        <v>6354</v>
      </c>
      <c r="C679" s="653" t="s">
        <v>12</v>
      </c>
      <c r="D679" s="372" t="s">
        <v>3861</v>
      </c>
      <c r="E679" s="287" t="s">
        <v>2952</v>
      </c>
      <c r="F679" s="357" t="s">
        <v>2811</v>
      </c>
      <c r="G679" s="289" t="s">
        <v>3882</v>
      </c>
      <c r="H679" s="592" t="s">
        <v>1921</v>
      </c>
      <c r="I679" s="290">
        <v>33023001</v>
      </c>
      <c r="J679" s="362" t="s">
        <v>94</v>
      </c>
      <c r="K679" s="352"/>
      <c r="L679" s="363" t="s">
        <v>95</v>
      </c>
      <c r="M679" s="292" t="s">
        <v>95</v>
      </c>
      <c r="N679" s="292" t="s">
        <v>95</v>
      </c>
      <c r="O679" s="363" t="s">
        <v>95</v>
      </c>
      <c r="P679" s="363" t="s">
        <v>95</v>
      </c>
      <c r="Q679" s="327"/>
      <c r="R679" s="295" t="s">
        <v>361</v>
      </c>
      <c r="S679" s="296">
        <v>42362</v>
      </c>
      <c r="T679" s="297">
        <f t="shared" ref="T679:T683" si="424">VLOOKUP(I679,单月票房,2,0)</f>
        <v>17</v>
      </c>
      <c r="U679" s="298">
        <f t="shared" ref="U679:U683" si="425">VLOOKUP(I679,单月票房,3,0)</f>
        <v>96.009500000000003</v>
      </c>
      <c r="V679" s="298">
        <f t="shared" ref="V679:V683" si="426">VLOOKUP(I679,单月票房,4,0)</f>
        <v>2.6244999999999998</v>
      </c>
      <c r="W679" s="299">
        <f t="shared" ref="W679:W683" si="427">(V679*10000)/Y679</f>
        <v>4374.166666666667</v>
      </c>
      <c r="X679" s="300">
        <f t="shared" ref="X679:X683" si="428">VLOOKUP(I679,单月票房,5,0)</f>
        <v>37</v>
      </c>
      <c r="Y679" s="301">
        <v>6</v>
      </c>
      <c r="Z679" s="301">
        <v>508</v>
      </c>
      <c r="AA679" s="1043">
        <v>6</v>
      </c>
      <c r="AB679" s="1043">
        <v>6</v>
      </c>
      <c r="AC679" s="1043">
        <v>6</v>
      </c>
      <c r="AD679" s="1043">
        <v>6</v>
      </c>
      <c r="AE679" s="469">
        <v>6</v>
      </c>
      <c r="AF679" s="1036" t="s">
        <v>8142</v>
      </c>
      <c r="AG679" s="445" t="s">
        <v>4691</v>
      </c>
      <c r="AH679" s="445" t="s">
        <v>4691</v>
      </c>
      <c r="AI679" s="445" t="s">
        <v>4691</v>
      </c>
      <c r="AJ679" s="1037">
        <v>6</v>
      </c>
      <c r="AK679" s="1036" t="s">
        <v>4694</v>
      </c>
      <c r="AL679" s="445" t="s">
        <v>4691</v>
      </c>
      <c r="AM679" s="445" t="s">
        <v>4691</v>
      </c>
      <c r="AN679" s="445" t="s">
        <v>4691</v>
      </c>
      <c r="AO679" s="445" t="s">
        <v>4691</v>
      </c>
      <c r="AP679" s="445" t="s">
        <v>4691</v>
      </c>
      <c r="AQ679" s="445" t="s">
        <v>4691</v>
      </c>
      <c r="AR679" s="445" t="s">
        <v>4691</v>
      </c>
      <c r="AS679" s="445" t="s">
        <v>4691</v>
      </c>
      <c r="AT679" s="445" t="s">
        <v>4691</v>
      </c>
      <c r="AU679" s="445" t="s">
        <v>4691</v>
      </c>
      <c r="AV679" s="307">
        <f t="shared" ref="AV679:AV683" si="429">AD679*6*0.5*12</f>
        <v>216</v>
      </c>
      <c r="AW679" s="309">
        <f t="shared" ref="AW679:AW683" si="430">AD679*6*0.35*12</f>
        <v>151.19999999999999</v>
      </c>
      <c r="AX679" s="309">
        <f t="shared" ref="AX679:AX683" si="431">AD679*6*0.25*10</f>
        <v>90</v>
      </c>
      <c r="AY679" s="309">
        <f t="shared" ref="AY679:AY683" si="432">AD679*6*0.15*10</f>
        <v>53.999999999999993</v>
      </c>
      <c r="AZ679" s="1042" t="s">
        <v>8145</v>
      </c>
      <c r="BA679" s="1042"/>
      <c r="BB679" s="1042"/>
      <c r="BC679" s="1042"/>
      <c r="BD679" s="1042"/>
      <c r="BE679" s="1042"/>
      <c r="BF679" s="1042"/>
      <c r="BG679" s="1042"/>
      <c r="BH679" s="1042"/>
      <c r="BI679" s="1044"/>
    </row>
    <row r="680" spans="1:61" s="652" customFormat="1" ht="19.899999999999999" customHeight="1">
      <c r="A680" s="1026">
        <v>651</v>
      </c>
      <c r="B680" s="416" t="s">
        <v>6355</v>
      </c>
      <c r="C680" s="339" t="s">
        <v>4056</v>
      </c>
      <c r="D680" s="339" t="s">
        <v>4061</v>
      </c>
      <c r="E680" s="677" t="s">
        <v>3830</v>
      </c>
      <c r="F680" s="329" t="s">
        <v>1292</v>
      </c>
      <c r="G680" s="289" t="s">
        <v>2064</v>
      </c>
      <c r="H680" s="367" t="s">
        <v>4234</v>
      </c>
      <c r="I680" s="290">
        <v>33023101</v>
      </c>
      <c r="J680" s="291" t="s">
        <v>94</v>
      </c>
      <c r="K680" s="352"/>
      <c r="L680" s="363" t="s">
        <v>95</v>
      </c>
      <c r="M680" s="292" t="s">
        <v>95</v>
      </c>
      <c r="N680" s="292" t="s">
        <v>95</v>
      </c>
      <c r="O680" s="363" t="s">
        <v>95</v>
      </c>
      <c r="P680" s="363" t="s">
        <v>95</v>
      </c>
      <c r="Q680" s="1041" t="s">
        <v>7369</v>
      </c>
      <c r="R680" s="1039" t="s">
        <v>450</v>
      </c>
      <c r="S680" s="296">
        <v>42398</v>
      </c>
      <c r="T680" s="297">
        <f t="shared" si="424"/>
        <v>5</v>
      </c>
      <c r="U680" s="298">
        <f t="shared" si="425"/>
        <v>222.72919999999999</v>
      </c>
      <c r="V680" s="298">
        <f t="shared" si="426"/>
        <v>5.1284999999999998</v>
      </c>
      <c r="W680" s="299">
        <f t="shared" si="427"/>
        <v>5698.333333333333</v>
      </c>
      <c r="X680" s="300">
        <f t="shared" si="428"/>
        <v>43</v>
      </c>
      <c r="Y680" s="301">
        <v>9</v>
      </c>
      <c r="Z680" s="301">
        <v>1315</v>
      </c>
      <c r="AA680" s="1043">
        <v>9</v>
      </c>
      <c r="AB680" s="1043">
        <v>9</v>
      </c>
      <c r="AC680" s="1043">
        <v>9</v>
      </c>
      <c r="AD680" s="1043">
        <v>9</v>
      </c>
      <c r="AE680" s="469">
        <v>9</v>
      </c>
      <c r="AF680" s="1036" t="s">
        <v>8146</v>
      </c>
      <c r="AG680" s="445" t="s">
        <v>4691</v>
      </c>
      <c r="AH680" s="445" t="s">
        <v>4691</v>
      </c>
      <c r="AI680" s="445" t="s">
        <v>4691</v>
      </c>
      <c r="AJ680" s="1037">
        <v>9</v>
      </c>
      <c r="AK680" s="1036" t="s">
        <v>4710</v>
      </c>
      <c r="AL680" s="445" t="s">
        <v>4691</v>
      </c>
      <c r="AM680" s="445" t="s">
        <v>4691</v>
      </c>
      <c r="AN680" s="445" t="s">
        <v>4691</v>
      </c>
      <c r="AO680" s="445" t="s">
        <v>4691</v>
      </c>
      <c r="AP680" s="445" t="s">
        <v>4691</v>
      </c>
      <c r="AQ680" s="445" t="s">
        <v>4691</v>
      </c>
      <c r="AR680" s="445" t="s">
        <v>4691</v>
      </c>
      <c r="AS680" s="445" t="s">
        <v>4691</v>
      </c>
      <c r="AT680" s="445" t="s">
        <v>4691</v>
      </c>
      <c r="AU680" s="445" t="s">
        <v>4691</v>
      </c>
      <c r="AV680" s="307">
        <f t="shared" si="429"/>
        <v>324</v>
      </c>
      <c r="AW680" s="309">
        <f t="shared" si="430"/>
        <v>226.79999999999998</v>
      </c>
      <c r="AX680" s="309">
        <f t="shared" si="431"/>
        <v>135</v>
      </c>
      <c r="AY680" s="309">
        <f t="shared" si="432"/>
        <v>81</v>
      </c>
      <c r="AZ680" s="1042" t="s">
        <v>8147</v>
      </c>
      <c r="BA680" s="1042"/>
      <c r="BB680" s="1042"/>
      <c r="BC680" s="1042"/>
      <c r="BD680" s="1042"/>
      <c r="BE680" s="1042"/>
      <c r="BF680" s="1042"/>
      <c r="BG680" s="1042"/>
      <c r="BH680" s="1042"/>
      <c r="BI680" s="1044"/>
    </row>
    <row r="681" spans="1:61" s="394" customFormat="1" ht="19.5" customHeight="1">
      <c r="A681" s="1026">
        <v>652</v>
      </c>
      <c r="B681" s="416" t="s">
        <v>6356</v>
      </c>
      <c r="C681" s="397" t="s">
        <v>12</v>
      </c>
      <c r="D681" s="397" t="s">
        <v>3861</v>
      </c>
      <c r="E681" s="398" t="s">
        <v>3830</v>
      </c>
      <c r="F681" s="329" t="s">
        <v>1292</v>
      </c>
      <c r="G681" s="400" t="s">
        <v>5873</v>
      </c>
      <c r="H681" s="401" t="s">
        <v>5932</v>
      </c>
      <c r="I681" s="402">
        <v>33023901</v>
      </c>
      <c r="J681" s="403" t="s">
        <v>94</v>
      </c>
      <c r="K681" s="404"/>
      <c r="L681" s="405" t="s">
        <v>5874</v>
      </c>
      <c r="M681" s="292" t="s">
        <v>95</v>
      </c>
      <c r="N681" s="292" t="s">
        <v>95</v>
      </c>
      <c r="O681" s="405" t="s">
        <v>5874</v>
      </c>
      <c r="P681" s="406" t="s">
        <v>5874</v>
      </c>
      <c r="Q681" s="1040" t="s">
        <v>5913</v>
      </c>
      <c r="R681" s="295" t="s">
        <v>147</v>
      </c>
      <c r="S681" s="296">
        <v>42931</v>
      </c>
      <c r="T681" s="297">
        <f t="shared" si="424"/>
        <v>16</v>
      </c>
      <c r="U681" s="298">
        <f t="shared" si="425"/>
        <v>114.55459999999999</v>
      </c>
      <c r="V681" s="298">
        <f t="shared" si="426"/>
        <v>3.0669</v>
      </c>
      <c r="W681" s="299">
        <f t="shared" si="427"/>
        <v>2359.1538461538462</v>
      </c>
      <c r="X681" s="300">
        <f t="shared" si="428"/>
        <v>37</v>
      </c>
      <c r="Y681" s="408">
        <v>13</v>
      </c>
      <c r="Z681" s="409">
        <v>859</v>
      </c>
      <c r="AA681" s="1043">
        <v>10</v>
      </c>
      <c r="AB681" s="1043">
        <v>10</v>
      </c>
      <c r="AC681" s="1043">
        <v>10</v>
      </c>
      <c r="AD681" s="1043">
        <v>10</v>
      </c>
      <c r="AE681" s="469">
        <v>10</v>
      </c>
      <c r="AF681" s="1036" t="s">
        <v>8148</v>
      </c>
      <c r="AG681" s="445"/>
      <c r="AH681" s="445"/>
      <c r="AI681" s="445"/>
      <c r="AJ681" s="1037"/>
      <c r="AK681" s="1036" t="s">
        <v>5902</v>
      </c>
      <c r="AL681" s="445"/>
      <c r="AM681" s="445"/>
      <c r="AN681" s="445"/>
      <c r="AO681" s="445"/>
      <c r="AP681" s="445"/>
      <c r="AQ681" s="445"/>
      <c r="AR681" s="445"/>
      <c r="AS681" s="445"/>
      <c r="AT681" s="445"/>
      <c r="AU681" s="445"/>
      <c r="AV681" s="307">
        <f t="shared" si="429"/>
        <v>360</v>
      </c>
      <c r="AW681" s="309">
        <f t="shared" si="430"/>
        <v>252</v>
      </c>
      <c r="AX681" s="309">
        <f t="shared" si="431"/>
        <v>150</v>
      </c>
      <c r="AY681" s="309">
        <f t="shared" si="432"/>
        <v>90</v>
      </c>
      <c r="AZ681" s="1042" t="s">
        <v>8149</v>
      </c>
      <c r="BA681" s="1042"/>
      <c r="BB681" s="1042"/>
      <c r="BC681" s="1042"/>
      <c r="BD681" s="1042"/>
      <c r="BE681" s="1042"/>
      <c r="BF681" s="1042"/>
      <c r="BG681" s="1042"/>
      <c r="BH681" s="1042"/>
      <c r="BI681" s="1044"/>
    </row>
    <row r="682" spans="1:61" s="1009" customFormat="1" ht="19.5" customHeight="1">
      <c r="A682" s="1026">
        <v>653</v>
      </c>
      <c r="B682" s="435" t="s">
        <v>9020</v>
      </c>
      <c r="C682" s="435" t="s">
        <v>12</v>
      </c>
      <c r="D682" s="435" t="s">
        <v>3861</v>
      </c>
      <c r="E682" s="435" t="s">
        <v>2952</v>
      </c>
      <c r="F682" s="467" t="s">
        <v>9021</v>
      </c>
      <c r="G682" s="1001" t="s">
        <v>9022</v>
      </c>
      <c r="H682" s="1002" t="s">
        <v>9023</v>
      </c>
      <c r="I682" s="435">
        <v>33022401</v>
      </c>
      <c r="J682" s="1003"/>
      <c r="K682" s="439" t="s">
        <v>362</v>
      </c>
      <c r="L682" s="1004"/>
      <c r="M682" s="1005"/>
      <c r="N682" s="1005"/>
      <c r="O682" s="1004"/>
      <c r="P682" s="1004" t="s">
        <v>565</v>
      </c>
      <c r="Q682" s="1006"/>
      <c r="R682" s="1007" t="s">
        <v>147</v>
      </c>
      <c r="S682" s="1008" t="s">
        <v>9024</v>
      </c>
      <c r="T682" s="297">
        <f t="shared" si="424"/>
        <v>4</v>
      </c>
      <c r="U682" s="298">
        <f t="shared" si="425"/>
        <v>238.89449999999999</v>
      </c>
      <c r="V682" s="298">
        <f t="shared" si="426"/>
        <v>6.3554000000000004</v>
      </c>
      <c r="W682" s="299">
        <f t="shared" si="427"/>
        <v>7944.2500000000009</v>
      </c>
      <c r="X682" s="300">
        <f t="shared" si="428"/>
        <v>38</v>
      </c>
      <c r="Y682" s="496">
        <v>8</v>
      </c>
      <c r="Z682" s="497">
        <v>933</v>
      </c>
      <c r="AA682" s="1003">
        <v>0</v>
      </c>
      <c r="AB682" s="1003">
        <v>0</v>
      </c>
      <c r="AC682" s="1003">
        <v>0</v>
      </c>
      <c r="AD682" s="1003">
        <v>0</v>
      </c>
      <c r="AE682" s="469">
        <v>8</v>
      </c>
      <c r="AF682" s="1036" t="s">
        <v>5971</v>
      </c>
      <c r="AG682" s="445"/>
      <c r="AH682" s="445"/>
      <c r="AI682" s="445"/>
      <c r="AJ682" s="1084"/>
      <c r="AK682" s="1097"/>
      <c r="AL682" s="445"/>
      <c r="AM682" s="445"/>
      <c r="AN682" s="445"/>
      <c r="AO682" s="445"/>
      <c r="AP682" s="445"/>
      <c r="AQ682" s="445"/>
      <c r="AR682" s="445"/>
      <c r="AS682" s="445"/>
      <c r="AT682" s="445"/>
      <c r="AU682" s="445"/>
      <c r="AV682" s="307">
        <f t="shared" si="429"/>
        <v>0</v>
      </c>
      <c r="AW682" s="309">
        <f t="shared" si="430"/>
        <v>0</v>
      </c>
      <c r="AX682" s="309">
        <f t="shared" si="431"/>
        <v>0</v>
      </c>
      <c r="AY682" s="309">
        <f t="shared" si="432"/>
        <v>0</v>
      </c>
      <c r="AZ682" s="1001" t="s">
        <v>9025</v>
      </c>
      <c r="BA682" s="1001"/>
      <c r="BB682" s="1001"/>
      <c r="BC682" s="1001"/>
      <c r="BD682" s="1001"/>
      <c r="BE682" s="1001"/>
      <c r="BF682" s="1001"/>
      <c r="BG682" s="1001"/>
      <c r="BH682" s="1001"/>
      <c r="BI682" s="1049"/>
    </row>
    <row r="683" spans="1:61" s="652" customFormat="1" ht="19.899999999999999" customHeight="1">
      <c r="A683" s="1026">
        <v>654</v>
      </c>
      <c r="B683" s="416" t="s">
        <v>6054</v>
      </c>
      <c r="C683" s="794" t="s">
        <v>2498</v>
      </c>
      <c r="D683" s="794" t="s">
        <v>4061</v>
      </c>
      <c r="E683" s="795" t="s">
        <v>5154</v>
      </c>
      <c r="F683" s="329" t="s">
        <v>1292</v>
      </c>
      <c r="G683" s="714" t="s">
        <v>5155</v>
      </c>
      <c r="H683" s="796" t="s">
        <v>4913</v>
      </c>
      <c r="I683" s="716">
        <v>33023401</v>
      </c>
      <c r="J683" s="797"/>
      <c r="K683" s="798" t="s">
        <v>777</v>
      </c>
      <c r="L683" s="799"/>
      <c r="M683" s="456"/>
      <c r="N683" s="456"/>
      <c r="O683" s="799"/>
      <c r="P683" s="800" t="s">
        <v>565</v>
      </c>
      <c r="Q683" s="801"/>
      <c r="R683" s="295" t="s">
        <v>182</v>
      </c>
      <c r="S683" s="296">
        <v>42755</v>
      </c>
      <c r="T683" s="297">
        <f t="shared" si="424"/>
        <v>7</v>
      </c>
      <c r="U683" s="298">
        <f t="shared" si="425"/>
        <v>202.68049999999999</v>
      </c>
      <c r="V683" s="298">
        <f t="shared" si="426"/>
        <v>5.7965</v>
      </c>
      <c r="W683" s="299">
        <f t="shared" si="427"/>
        <v>6440.5555555555557</v>
      </c>
      <c r="X683" s="300">
        <f t="shared" si="428"/>
        <v>35</v>
      </c>
      <c r="Y683" s="802">
        <v>9</v>
      </c>
      <c r="Z683" s="802">
        <v>972</v>
      </c>
      <c r="AA683" s="1043">
        <v>0</v>
      </c>
      <c r="AB683" s="304">
        <v>0</v>
      </c>
      <c r="AC683" s="304">
        <v>0</v>
      </c>
      <c r="AD683" s="1043">
        <v>0</v>
      </c>
      <c r="AE683" s="469">
        <v>9</v>
      </c>
      <c r="AF683" s="1036" t="s">
        <v>5996</v>
      </c>
      <c r="AG683" s="445"/>
      <c r="AH683" s="445"/>
      <c r="AI683" s="445"/>
      <c r="AJ683" s="1037">
        <v>9</v>
      </c>
      <c r="AK683" s="1036" t="s">
        <v>4710</v>
      </c>
      <c r="AL683" s="445"/>
      <c r="AM683" s="445"/>
      <c r="AN683" s="445"/>
      <c r="AO683" s="445"/>
      <c r="AP683" s="445"/>
      <c r="AQ683" s="445"/>
      <c r="AR683" s="445"/>
      <c r="AS683" s="445"/>
      <c r="AT683" s="445"/>
      <c r="AU683" s="445"/>
      <c r="AV683" s="307">
        <f t="shared" si="429"/>
        <v>0</v>
      </c>
      <c r="AW683" s="309">
        <f t="shared" si="430"/>
        <v>0</v>
      </c>
      <c r="AX683" s="309">
        <f t="shared" si="431"/>
        <v>0</v>
      </c>
      <c r="AY683" s="309">
        <f t="shared" si="432"/>
        <v>0</v>
      </c>
      <c r="AZ683" s="1042" t="s">
        <v>8150</v>
      </c>
      <c r="BA683" s="1042"/>
      <c r="BB683" s="1042"/>
      <c r="BC683" s="1042"/>
      <c r="BD683" s="1042"/>
      <c r="BE683" s="1042"/>
      <c r="BF683" s="1042"/>
      <c r="BG683" s="1042"/>
      <c r="BH683" s="1042"/>
      <c r="BI683" s="1044"/>
    </row>
    <row r="684" spans="1:61" ht="19.899999999999999" customHeight="1">
      <c r="A684" s="1028" t="s">
        <v>185</v>
      </c>
      <c r="B684" s="778"/>
      <c r="C684" s="590" t="s">
        <v>6372</v>
      </c>
      <c r="D684" s="501" t="s">
        <v>6373</v>
      </c>
      <c r="E684" s="502"/>
      <c r="F684" s="502"/>
      <c r="G684" s="503">
        <f>COUNTA(G679:G683)</f>
        <v>5</v>
      </c>
      <c r="H684" s="503">
        <f>COUNTA(H679:H683)</f>
        <v>5</v>
      </c>
      <c r="I684" s="499"/>
      <c r="J684" s="499"/>
      <c r="K684" s="503"/>
      <c r="L684" s="504">
        <f>COUNTA(L679:L683)</f>
        <v>3</v>
      </c>
      <c r="M684" s="504">
        <f>COUNTA(M679:M683)</f>
        <v>3</v>
      </c>
      <c r="N684" s="504">
        <f>COUNTA(N679:N683)</f>
        <v>3</v>
      </c>
      <c r="O684" s="504">
        <f>COUNTA(O679:O683)</f>
        <v>3</v>
      </c>
      <c r="P684" s="504">
        <f>COUNTA(P679:P683)</f>
        <v>5</v>
      </c>
      <c r="Q684" s="505"/>
      <c r="R684" s="505"/>
      <c r="S684" s="506"/>
      <c r="T684" s="507"/>
      <c r="U684" s="508">
        <f>SUM(U679:U683)</f>
        <v>874.86829999999986</v>
      </c>
      <c r="V684" s="508">
        <f>SUM(V679:V683)</f>
        <v>22.971800000000002</v>
      </c>
      <c r="W684" s="509">
        <f>V684*10000/Y684</f>
        <v>5104.8444444444449</v>
      </c>
      <c r="X684" s="510">
        <f>U684/V684</f>
        <v>38.084447017647719</v>
      </c>
      <c r="Y684" s="511">
        <f t="shared" ref="Y684:AE684" si="433">SUM(Y679:Y683)</f>
        <v>45</v>
      </c>
      <c r="Z684" s="511">
        <f t="shared" si="433"/>
        <v>4587</v>
      </c>
      <c r="AA684" s="500">
        <f t="shared" si="433"/>
        <v>25</v>
      </c>
      <c r="AB684" s="500">
        <f t="shared" si="433"/>
        <v>25</v>
      </c>
      <c r="AC684" s="500">
        <f t="shared" si="433"/>
        <v>25</v>
      </c>
      <c r="AD684" s="500">
        <f t="shared" si="433"/>
        <v>25</v>
      </c>
      <c r="AE684" s="500">
        <f t="shared" si="433"/>
        <v>42</v>
      </c>
      <c r="AF684" s="512"/>
      <c r="AG684" s="512">
        <f>SUM(AG679:AG683)</f>
        <v>0</v>
      </c>
      <c r="AH684" s="512"/>
      <c r="AI684" s="512">
        <f>SUM(AI679:AI683)</f>
        <v>0</v>
      </c>
      <c r="AJ684" s="512">
        <f>SUM(AJ679:AJ683)</f>
        <v>24</v>
      </c>
      <c r="AK684" s="513"/>
      <c r="AL684" s="512">
        <f>SUM(AL679:AL683)</f>
        <v>0</v>
      </c>
      <c r="AM684" s="512"/>
      <c r="AN684" s="512">
        <f>SUM(AN679:AN683)</f>
        <v>0</v>
      </c>
      <c r="AO684" s="512"/>
      <c r="AP684" s="512">
        <f>SUM(AP679:AP683)</f>
        <v>0</v>
      </c>
      <c r="AQ684" s="512"/>
      <c r="AR684" s="512">
        <f>SUM(AR679:AR683)</f>
        <v>0</v>
      </c>
      <c r="AS684" s="512"/>
      <c r="AT684" s="512">
        <f>SUM(AT679:AT683)</f>
        <v>0</v>
      </c>
      <c r="AU684" s="512"/>
      <c r="AV684" s="512">
        <f>SUM(AV679:AV683)</f>
        <v>900</v>
      </c>
      <c r="AW684" s="512">
        <f>SUM(AW679:AW683)</f>
        <v>630</v>
      </c>
      <c r="AX684" s="512">
        <f>SUM(AX679:AX683)</f>
        <v>375</v>
      </c>
      <c r="AY684" s="512">
        <f>SUM(AY679:AY683)</f>
        <v>225</v>
      </c>
      <c r="AZ684" s="816"/>
      <c r="BA684" s="817"/>
      <c r="BB684" s="817"/>
      <c r="BC684" s="818"/>
      <c r="BD684" s="818"/>
      <c r="BE684" s="818"/>
      <c r="BF684" s="819"/>
      <c r="BG684" s="819"/>
      <c r="BH684" s="819"/>
      <c r="BI684" s="820"/>
    </row>
    <row r="685" spans="1:61" s="394" customFormat="1" ht="19.5" customHeight="1">
      <c r="A685" s="1026">
        <v>655</v>
      </c>
      <c r="B685" s="448" t="s">
        <v>6675</v>
      </c>
      <c r="C685" s="449" t="s">
        <v>2610</v>
      </c>
      <c r="D685" s="449" t="s">
        <v>7001</v>
      </c>
      <c r="E685" s="450" t="s">
        <v>6676</v>
      </c>
      <c r="F685" s="329" t="s">
        <v>1292</v>
      </c>
      <c r="G685" s="451" t="s">
        <v>7271</v>
      </c>
      <c r="H685" s="452" t="s">
        <v>6883</v>
      </c>
      <c r="I685" s="453">
        <v>33112401</v>
      </c>
      <c r="J685" s="454" t="s">
        <v>94</v>
      </c>
      <c r="K685" s="455"/>
      <c r="L685" s="456" t="s">
        <v>6677</v>
      </c>
      <c r="M685" s="456" t="s">
        <v>565</v>
      </c>
      <c r="N685" s="456" t="s">
        <v>565</v>
      </c>
      <c r="O685" s="456" t="s">
        <v>2357</v>
      </c>
      <c r="P685" s="457" t="s">
        <v>2357</v>
      </c>
      <c r="Q685" s="458"/>
      <c r="R685" s="295" t="s">
        <v>313</v>
      </c>
      <c r="S685" s="296">
        <v>43045</v>
      </c>
      <c r="T685" s="297">
        <f>VLOOKUP(I685,单月票房,2,0)</f>
        <v>6</v>
      </c>
      <c r="U685" s="298">
        <f>VLOOKUP(I685,单月票房,3,0)</f>
        <v>165.61060000000001</v>
      </c>
      <c r="V685" s="298">
        <f>VLOOKUP(I685,单月票房,4,0)</f>
        <v>4.1474000000000002</v>
      </c>
      <c r="W685" s="299">
        <f>(V685*10000)/Y685</f>
        <v>5924.8571428571431</v>
      </c>
      <c r="X685" s="300">
        <f>VLOOKUP(I685,单月票房,5,0)</f>
        <v>40</v>
      </c>
      <c r="Y685" s="459">
        <v>7</v>
      </c>
      <c r="Z685" s="460">
        <v>1300</v>
      </c>
      <c r="AA685" s="1043">
        <v>7</v>
      </c>
      <c r="AB685" s="1043">
        <v>7</v>
      </c>
      <c r="AC685" s="1043">
        <v>7</v>
      </c>
      <c r="AD685" s="1043">
        <v>7</v>
      </c>
      <c r="AE685" s="469">
        <v>7</v>
      </c>
      <c r="AF685" s="1036" t="s">
        <v>8151</v>
      </c>
      <c r="AG685" s="445"/>
      <c r="AH685" s="445"/>
      <c r="AI685" s="445"/>
      <c r="AJ685" s="1037">
        <v>7</v>
      </c>
      <c r="AK685" s="1036" t="s">
        <v>5964</v>
      </c>
      <c r="AL685" s="445"/>
      <c r="AM685" s="445"/>
      <c r="AN685" s="445"/>
      <c r="AO685" s="445"/>
      <c r="AP685" s="445"/>
      <c r="AQ685" s="445"/>
      <c r="AR685" s="445"/>
      <c r="AS685" s="445"/>
      <c r="AT685" s="445"/>
      <c r="AU685" s="445"/>
      <c r="AV685" s="307">
        <f>AD685*6*0.5*12</f>
        <v>252</v>
      </c>
      <c r="AW685" s="309">
        <f>AD685*6*0.35*12</f>
        <v>176.39999999999998</v>
      </c>
      <c r="AX685" s="309">
        <f>AD685*6*0.25*10</f>
        <v>105</v>
      </c>
      <c r="AY685" s="309">
        <f>AD685*6*0.15*10</f>
        <v>63</v>
      </c>
      <c r="AZ685" s="1042" t="s">
        <v>8152</v>
      </c>
      <c r="BA685" s="1042"/>
      <c r="BB685" s="1042"/>
      <c r="BC685" s="1042"/>
      <c r="BD685" s="1042"/>
      <c r="BE685" s="1042"/>
      <c r="BF685" s="1042"/>
      <c r="BG685" s="1042"/>
      <c r="BH685" s="1042"/>
      <c r="BI685" s="1044"/>
    </row>
    <row r="686" spans="1:61" s="1009" customFormat="1" ht="19.5" customHeight="1">
      <c r="A686" s="1026">
        <v>656</v>
      </c>
      <c r="B686" s="435" t="s">
        <v>9013</v>
      </c>
      <c r="C686" s="435" t="s">
        <v>12</v>
      </c>
      <c r="D686" s="435" t="s">
        <v>5393</v>
      </c>
      <c r="E686" s="435" t="s">
        <v>9014</v>
      </c>
      <c r="F686" s="467" t="s">
        <v>9015</v>
      </c>
      <c r="G686" s="1001" t="s">
        <v>9016</v>
      </c>
      <c r="H686" s="1002" t="s">
        <v>9017</v>
      </c>
      <c r="I686" s="435">
        <v>33111301</v>
      </c>
      <c r="J686" s="1003"/>
      <c r="K686" s="439" t="s">
        <v>362</v>
      </c>
      <c r="L686" s="1004"/>
      <c r="M686" s="1005"/>
      <c r="N686" s="1005"/>
      <c r="O686" s="1004"/>
      <c r="P686" s="1004" t="s">
        <v>565</v>
      </c>
      <c r="Q686" s="1006"/>
      <c r="R686" s="1007" t="s">
        <v>359</v>
      </c>
      <c r="S686" s="1008" t="s">
        <v>9018</v>
      </c>
      <c r="T686" s="297">
        <f t="shared" ref="T686" si="434">VLOOKUP(I686,单月票房,2,0)</f>
        <v>9</v>
      </c>
      <c r="U686" s="298">
        <f t="shared" ref="U686" si="435">VLOOKUP(I686,单月票房,3,0)</f>
        <v>118.77015</v>
      </c>
      <c r="V686" s="298">
        <f t="shared" ref="V686" si="436">VLOOKUP(I686,单月票房,4,0)</f>
        <v>2.9367999999999999</v>
      </c>
      <c r="W686" s="299">
        <f t="shared" ref="W686" si="437">(V686*10000)/Y686</f>
        <v>4894.666666666667</v>
      </c>
      <c r="X686" s="300">
        <f t="shared" ref="X686" si="438">VLOOKUP(I686,单月票房,5,0)</f>
        <v>40</v>
      </c>
      <c r="Y686" s="496">
        <v>6</v>
      </c>
      <c r="Z686" s="497">
        <v>684</v>
      </c>
      <c r="AA686" s="1003">
        <v>0</v>
      </c>
      <c r="AB686" s="1003">
        <v>0</v>
      </c>
      <c r="AC686" s="1003">
        <v>0</v>
      </c>
      <c r="AD686" s="1003">
        <v>0</v>
      </c>
      <c r="AE686" s="469">
        <v>6</v>
      </c>
      <c r="AF686" s="1036" t="s">
        <v>5994</v>
      </c>
      <c r="AG686" s="445"/>
      <c r="AH686" s="445"/>
      <c r="AI686" s="445"/>
      <c r="AJ686" s="1084"/>
      <c r="AK686" s="1097"/>
      <c r="AL686" s="445"/>
      <c r="AM686" s="445"/>
      <c r="AN686" s="445"/>
      <c r="AO686" s="445"/>
      <c r="AP686" s="445"/>
      <c r="AQ686" s="445"/>
      <c r="AR686" s="445"/>
      <c r="AS686" s="445"/>
      <c r="AT686" s="445"/>
      <c r="AU686" s="445"/>
      <c r="AV686" s="307">
        <f t="shared" ref="AV686" si="439">AD686*6*0.5*12</f>
        <v>0</v>
      </c>
      <c r="AW686" s="309">
        <f t="shared" ref="AW686" si="440">AD686*6*0.35*12</f>
        <v>0</v>
      </c>
      <c r="AX686" s="309">
        <f t="shared" ref="AX686" si="441">AD686*6*0.25*10</f>
        <v>0</v>
      </c>
      <c r="AY686" s="309">
        <f t="shared" ref="AY686" si="442">AD686*6*0.15*10</f>
        <v>0</v>
      </c>
      <c r="AZ686" s="1001" t="s">
        <v>9019</v>
      </c>
      <c r="BA686" s="1001"/>
      <c r="BB686" s="1001"/>
      <c r="BC686" s="1001"/>
      <c r="BD686" s="1001"/>
      <c r="BE686" s="1001"/>
      <c r="BF686" s="1001"/>
      <c r="BG686" s="1001"/>
      <c r="BH686" s="1001"/>
      <c r="BI686" s="1049"/>
    </row>
    <row r="687" spans="1:61" s="394" customFormat="1" ht="19.5" customHeight="1">
      <c r="A687" s="1026">
        <v>657</v>
      </c>
      <c r="B687" s="448" t="s">
        <v>6678</v>
      </c>
      <c r="C687" s="449" t="s">
        <v>6744</v>
      </c>
      <c r="D687" s="449" t="s">
        <v>5393</v>
      </c>
      <c r="E687" s="450" t="s">
        <v>5391</v>
      </c>
      <c r="F687" s="399" t="s">
        <v>6679</v>
      </c>
      <c r="G687" s="451" t="s">
        <v>6745</v>
      </c>
      <c r="H687" s="452" t="s">
        <v>6884</v>
      </c>
      <c r="I687" s="453">
        <v>33111001</v>
      </c>
      <c r="J687" s="454"/>
      <c r="K687" s="455" t="s">
        <v>2564</v>
      </c>
      <c r="L687" s="456"/>
      <c r="M687" s="456"/>
      <c r="N687" s="456"/>
      <c r="O687" s="456"/>
      <c r="P687" s="457" t="s">
        <v>6677</v>
      </c>
      <c r="Q687" s="458"/>
      <c r="R687" s="295" t="s">
        <v>147</v>
      </c>
      <c r="S687" s="296">
        <v>40837</v>
      </c>
      <c r="T687" s="297">
        <f>VLOOKUP(I687,单月票房,2,0)</f>
        <v>4</v>
      </c>
      <c r="U687" s="298">
        <f>VLOOKUP(I687,单月票房,3,0)</f>
        <v>216.43709999999999</v>
      </c>
      <c r="V687" s="298">
        <f>VLOOKUP(I687,单月票房,4,0)</f>
        <v>6.4596</v>
      </c>
      <c r="W687" s="299">
        <f>(V687*10000)/Y687</f>
        <v>8074.5</v>
      </c>
      <c r="X687" s="300">
        <f>VLOOKUP(I687,单月票房,5,0)</f>
        <v>34</v>
      </c>
      <c r="Y687" s="459">
        <v>8</v>
      </c>
      <c r="Z687" s="460">
        <v>821</v>
      </c>
      <c r="AA687" s="1043">
        <v>0</v>
      </c>
      <c r="AB687" s="304">
        <v>0</v>
      </c>
      <c r="AC687" s="304">
        <v>0</v>
      </c>
      <c r="AD687" s="1043">
        <v>0</v>
      </c>
      <c r="AE687" s="469">
        <v>8</v>
      </c>
      <c r="AF687" s="1036" t="s">
        <v>8153</v>
      </c>
      <c r="AG687" s="445"/>
      <c r="AH687" s="445"/>
      <c r="AI687" s="445"/>
      <c r="AJ687" s="1037">
        <v>8</v>
      </c>
      <c r="AK687" s="1036" t="s">
        <v>6746</v>
      </c>
      <c r="AL687" s="445"/>
      <c r="AM687" s="445"/>
      <c r="AN687" s="445"/>
      <c r="AO687" s="445"/>
      <c r="AP687" s="445"/>
      <c r="AQ687" s="445"/>
      <c r="AR687" s="445"/>
      <c r="AS687" s="445"/>
      <c r="AT687" s="445"/>
      <c r="AU687" s="445"/>
      <c r="AV687" s="307">
        <f>AD687*6*0.5*12</f>
        <v>0</v>
      </c>
      <c r="AW687" s="309">
        <f>AD687*6*0.35*12</f>
        <v>0</v>
      </c>
      <c r="AX687" s="309">
        <f>AD687*6*0.25*10</f>
        <v>0</v>
      </c>
      <c r="AY687" s="309">
        <f>AD687*6*0.15*10</f>
        <v>0</v>
      </c>
      <c r="AZ687" s="1042" t="s">
        <v>8154</v>
      </c>
      <c r="BA687" s="1042"/>
      <c r="BB687" s="1042"/>
      <c r="BC687" s="1042"/>
      <c r="BD687" s="1042"/>
      <c r="BE687" s="1042"/>
      <c r="BF687" s="1042"/>
      <c r="BG687" s="1042"/>
      <c r="BH687" s="1042"/>
      <c r="BI687" s="1044"/>
    </row>
    <row r="688" spans="1:61" s="394" customFormat="1" ht="19.5" customHeight="1">
      <c r="A688" s="1026">
        <v>658</v>
      </c>
      <c r="B688" s="448" t="s">
        <v>6747</v>
      </c>
      <c r="C688" s="449" t="s">
        <v>6748</v>
      </c>
      <c r="D688" s="449" t="s">
        <v>5385</v>
      </c>
      <c r="E688" s="450" t="s">
        <v>6680</v>
      </c>
      <c r="F688" s="399" t="s">
        <v>6681</v>
      </c>
      <c r="G688" s="451" t="s">
        <v>6749</v>
      </c>
      <c r="H688" s="452" t="s">
        <v>6885</v>
      </c>
      <c r="I688" s="453">
        <v>33118361</v>
      </c>
      <c r="J688" s="454"/>
      <c r="K688" s="455" t="s">
        <v>6750</v>
      </c>
      <c r="L688" s="456"/>
      <c r="M688" s="456"/>
      <c r="N688" s="456"/>
      <c r="O688" s="456"/>
      <c r="P688" s="457" t="s">
        <v>6708</v>
      </c>
      <c r="Q688" s="458"/>
      <c r="R688" s="295" t="s">
        <v>147</v>
      </c>
      <c r="S688" s="296">
        <v>42733</v>
      </c>
      <c r="T688" s="297">
        <f>VLOOKUP(I688,单月票房,2,0)</f>
        <v>2</v>
      </c>
      <c r="U688" s="298">
        <f>VLOOKUP(I688,单月票房,3,0)</f>
        <v>275.48020000000002</v>
      </c>
      <c r="V688" s="298">
        <f>VLOOKUP(I688,单月票房,4,0)</f>
        <v>7.016</v>
      </c>
      <c r="W688" s="299">
        <f>(V688*10000)/Y688</f>
        <v>8770</v>
      </c>
      <c r="X688" s="300">
        <f>VLOOKUP(I688,单月票房,5,0)</f>
        <v>39</v>
      </c>
      <c r="Y688" s="459">
        <v>8</v>
      </c>
      <c r="Z688" s="460">
        <v>1122</v>
      </c>
      <c r="AA688" s="1043">
        <v>0</v>
      </c>
      <c r="AB688" s="304">
        <v>0</v>
      </c>
      <c r="AC688" s="304">
        <v>0</v>
      </c>
      <c r="AD688" s="1043">
        <v>0</v>
      </c>
      <c r="AE688" s="469">
        <v>8</v>
      </c>
      <c r="AF688" s="1036" t="s">
        <v>5971</v>
      </c>
      <c r="AG688" s="445"/>
      <c r="AH688" s="445"/>
      <c r="AI688" s="445"/>
      <c r="AJ688" s="1037">
        <v>8</v>
      </c>
      <c r="AK688" s="1036" t="s">
        <v>6751</v>
      </c>
      <c r="AL688" s="445"/>
      <c r="AM688" s="445"/>
      <c r="AN688" s="445"/>
      <c r="AO688" s="445"/>
      <c r="AP688" s="445"/>
      <c r="AQ688" s="445"/>
      <c r="AR688" s="445"/>
      <c r="AS688" s="445"/>
      <c r="AT688" s="445"/>
      <c r="AU688" s="445"/>
      <c r="AV688" s="307">
        <f>AD688*6*0.5*12</f>
        <v>0</v>
      </c>
      <c r="AW688" s="309">
        <f>AD688*6*0.35*12</f>
        <v>0</v>
      </c>
      <c r="AX688" s="309">
        <f>AD688*6*0.25*10</f>
        <v>0</v>
      </c>
      <c r="AY688" s="309">
        <f>AD688*6*0.15*10</f>
        <v>0</v>
      </c>
      <c r="AZ688" s="1042" t="s">
        <v>8155</v>
      </c>
      <c r="BA688" s="1042"/>
      <c r="BB688" s="1042"/>
      <c r="BC688" s="1042"/>
      <c r="BD688" s="1042"/>
      <c r="BE688" s="1042"/>
      <c r="BF688" s="1042"/>
      <c r="BG688" s="1042"/>
      <c r="BH688" s="1042"/>
      <c r="BI688" s="1044"/>
    </row>
    <row r="689" spans="1:61" s="394" customFormat="1" ht="19.5" customHeight="1">
      <c r="A689" s="1026">
        <v>659</v>
      </c>
      <c r="B689" s="448" t="s">
        <v>6752</v>
      </c>
      <c r="C689" s="449" t="s">
        <v>6753</v>
      </c>
      <c r="D689" s="449" t="s">
        <v>5393</v>
      </c>
      <c r="E689" s="450" t="s">
        <v>6682</v>
      </c>
      <c r="F689" s="329" t="s">
        <v>1292</v>
      </c>
      <c r="G689" s="451" t="s">
        <v>6754</v>
      </c>
      <c r="H689" s="452" t="s">
        <v>6886</v>
      </c>
      <c r="I689" s="453">
        <v>33112001</v>
      </c>
      <c r="J689" s="454"/>
      <c r="K689" s="455" t="s">
        <v>6755</v>
      </c>
      <c r="L689" s="456"/>
      <c r="M689" s="456"/>
      <c r="N689" s="456"/>
      <c r="O689" s="456"/>
      <c r="P689" s="457" t="s">
        <v>6756</v>
      </c>
      <c r="Q689" s="458"/>
      <c r="R689" s="295" t="s">
        <v>115</v>
      </c>
      <c r="S689" s="296">
        <v>42211</v>
      </c>
      <c r="T689" s="297">
        <f>VLOOKUP(I689,单月票房,2,0)</f>
        <v>5</v>
      </c>
      <c r="U689" s="298">
        <f>VLOOKUP(I689,单月票房,3,0)</f>
        <v>169.15870000000001</v>
      </c>
      <c r="V689" s="298">
        <f>VLOOKUP(I689,单月票房,4,0)</f>
        <v>4.2893999999999997</v>
      </c>
      <c r="W689" s="299">
        <f>(V689*10000)/Y689</f>
        <v>5361.75</v>
      </c>
      <c r="X689" s="300">
        <f>VLOOKUP(I689,单月票房,5,0)</f>
        <v>39</v>
      </c>
      <c r="Y689" s="459">
        <v>8</v>
      </c>
      <c r="Z689" s="460">
        <v>1034</v>
      </c>
      <c r="AA689" s="1043">
        <v>0</v>
      </c>
      <c r="AB689" s="304">
        <v>0</v>
      </c>
      <c r="AC689" s="304">
        <v>0</v>
      </c>
      <c r="AD689" s="1043">
        <v>0</v>
      </c>
      <c r="AE689" s="469">
        <v>8</v>
      </c>
      <c r="AF689" s="1036" t="s">
        <v>8153</v>
      </c>
      <c r="AG689" s="445"/>
      <c r="AH689" s="445"/>
      <c r="AI689" s="445"/>
      <c r="AJ689" s="1037">
        <v>8</v>
      </c>
      <c r="AK689" s="1036" t="s">
        <v>6757</v>
      </c>
      <c r="AL689" s="445"/>
      <c r="AM689" s="445"/>
      <c r="AN689" s="445"/>
      <c r="AO689" s="445"/>
      <c r="AP689" s="445"/>
      <c r="AQ689" s="445"/>
      <c r="AR689" s="445"/>
      <c r="AS689" s="445"/>
      <c r="AT689" s="445"/>
      <c r="AU689" s="445"/>
      <c r="AV689" s="307">
        <f>AD689*6*0.5*12</f>
        <v>0</v>
      </c>
      <c r="AW689" s="309">
        <f>AD689*6*0.35*12</f>
        <v>0</v>
      </c>
      <c r="AX689" s="309">
        <f>AD689*6*0.25*10</f>
        <v>0</v>
      </c>
      <c r="AY689" s="309">
        <f>AD689*6*0.15*10</f>
        <v>0</v>
      </c>
      <c r="AZ689" s="1042" t="s">
        <v>8156</v>
      </c>
      <c r="BA689" s="1042"/>
      <c r="BB689" s="1042"/>
      <c r="BC689" s="1042"/>
      <c r="BD689" s="1042"/>
      <c r="BE689" s="1042"/>
      <c r="BF689" s="1042"/>
      <c r="BG689" s="1042"/>
      <c r="BH689" s="1042"/>
      <c r="BI689" s="1044"/>
    </row>
    <row r="690" spans="1:61" ht="19.899999999999999" customHeight="1">
      <c r="A690" s="1028" t="s">
        <v>185</v>
      </c>
      <c r="B690" s="778"/>
      <c r="C690" s="590" t="s">
        <v>2498</v>
      </c>
      <c r="D690" s="501" t="s">
        <v>5385</v>
      </c>
      <c r="E690" s="502"/>
      <c r="F690" s="502"/>
      <c r="G690" s="503">
        <f>COUNTA(G685:G689)</f>
        <v>5</v>
      </c>
      <c r="H690" s="503">
        <f>COUNTA(H685:H689)</f>
        <v>5</v>
      </c>
      <c r="I690" s="499"/>
      <c r="J690" s="499"/>
      <c r="K690" s="503"/>
      <c r="L690" s="504">
        <f>COUNTA(L685:L689)</f>
        <v>1</v>
      </c>
      <c r="M690" s="504">
        <f>COUNTA(M685:M689)</f>
        <v>1</v>
      </c>
      <c r="N690" s="504">
        <f>COUNTA(N685:N689)</f>
        <v>1</v>
      </c>
      <c r="O690" s="504">
        <f>COUNTA(O685:O689)</f>
        <v>1</v>
      </c>
      <c r="P690" s="504">
        <f>COUNTA(P685:P689)</f>
        <v>5</v>
      </c>
      <c r="Q690" s="505"/>
      <c r="R690" s="505"/>
      <c r="S690" s="506"/>
      <c r="T690" s="507"/>
      <c r="U690" s="508">
        <f>SUM(U685:U689)</f>
        <v>945.45675000000006</v>
      </c>
      <c r="V690" s="508">
        <f>SUM(V685:V689)</f>
        <v>24.849200000000003</v>
      </c>
      <c r="W690" s="509">
        <f>V690*10000/Y690</f>
        <v>6716.0000000000009</v>
      </c>
      <c r="X690" s="510">
        <f>U690/V690</f>
        <v>38.047774173816457</v>
      </c>
      <c r="Y690" s="511">
        <f t="shared" ref="Y690:AE690" si="443">SUM(Y685:Y689)</f>
        <v>37</v>
      </c>
      <c r="Z690" s="511">
        <f t="shared" si="443"/>
        <v>4961</v>
      </c>
      <c r="AA690" s="500">
        <f t="shared" si="443"/>
        <v>7</v>
      </c>
      <c r="AB690" s="500">
        <f t="shared" si="443"/>
        <v>7</v>
      </c>
      <c r="AC690" s="500">
        <f t="shared" si="443"/>
        <v>7</v>
      </c>
      <c r="AD690" s="500">
        <f t="shared" si="443"/>
        <v>7</v>
      </c>
      <c r="AE690" s="500">
        <f t="shared" si="443"/>
        <v>37</v>
      </c>
      <c r="AF690" s="512"/>
      <c r="AG690" s="512">
        <f>SUM(AG685:AG689)</f>
        <v>0</v>
      </c>
      <c r="AH690" s="512"/>
      <c r="AI690" s="512">
        <f>SUM(AI685:AI689)</f>
        <v>0</v>
      </c>
      <c r="AJ690" s="512">
        <f>SUM(AJ685:AJ689)</f>
        <v>31</v>
      </c>
      <c r="AK690" s="513"/>
      <c r="AL690" s="512">
        <f>SUM(AL685:AL689)</f>
        <v>0</v>
      </c>
      <c r="AM690" s="512"/>
      <c r="AN690" s="512">
        <f>SUM(AN685:AN689)</f>
        <v>0</v>
      </c>
      <c r="AO690" s="512"/>
      <c r="AP690" s="512">
        <f>SUM(AP685:AP689)</f>
        <v>0</v>
      </c>
      <c r="AQ690" s="512"/>
      <c r="AR690" s="512">
        <f>SUM(AR685:AR689)</f>
        <v>0</v>
      </c>
      <c r="AS690" s="512"/>
      <c r="AT690" s="512">
        <f>SUM(AT685:AT689)</f>
        <v>0</v>
      </c>
      <c r="AU690" s="512"/>
      <c r="AV690" s="512">
        <f>SUM(AV685:AV689)</f>
        <v>252</v>
      </c>
      <c r="AW690" s="512">
        <f>SUM(AW685:AW689)</f>
        <v>176.39999999999998</v>
      </c>
      <c r="AX690" s="512">
        <f>SUM(AX685:AX689)</f>
        <v>105</v>
      </c>
      <c r="AY690" s="512">
        <f>SUM(AY685:AY689)</f>
        <v>63</v>
      </c>
      <c r="AZ690" s="816"/>
      <c r="BA690" s="817"/>
      <c r="BB690" s="817"/>
      <c r="BC690" s="818"/>
      <c r="BD690" s="818"/>
      <c r="BE690" s="818"/>
      <c r="BF690" s="819"/>
      <c r="BG690" s="819"/>
      <c r="BH690" s="819"/>
      <c r="BI690" s="820"/>
    </row>
    <row r="691" spans="1:61" s="350" customFormat="1" ht="19.899999999999999" customHeight="1">
      <c r="A691" s="1026">
        <v>660</v>
      </c>
      <c r="B691" s="416" t="s">
        <v>6357</v>
      </c>
      <c r="C691" s="472" t="s">
        <v>12</v>
      </c>
      <c r="D691" s="472" t="s">
        <v>5466</v>
      </c>
      <c r="E691" s="473" t="s">
        <v>187</v>
      </c>
      <c r="F691" s="690" t="s">
        <v>5467</v>
      </c>
      <c r="G691" s="474" t="s">
        <v>1237</v>
      </c>
      <c r="H691" s="475" t="s">
        <v>1237</v>
      </c>
      <c r="I691" s="476">
        <v>33101201</v>
      </c>
      <c r="J691" s="477"/>
      <c r="K691" s="478" t="s">
        <v>653</v>
      </c>
      <c r="L691" s="479"/>
      <c r="M691" s="479"/>
      <c r="N691" s="479"/>
      <c r="O691" s="479"/>
      <c r="P691" s="480" t="s">
        <v>95</v>
      </c>
      <c r="Q691" s="481"/>
      <c r="R691" s="295" t="s">
        <v>452</v>
      </c>
      <c r="S691" s="296">
        <v>42300</v>
      </c>
      <c r="T691" s="297">
        <f>VLOOKUP(I691,单月票房,2,0)</f>
        <v>10</v>
      </c>
      <c r="U691" s="298">
        <f>VLOOKUP(I691,单月票房,3,0)</f>
        <v>60.620600000000003</v>
      </c>
      <c r="V691" s="298">
        <f>VLOOKUP(I691,单月票房,4,0)</f>
        <v>1.7213000000000001</v>
      </c>
      <c r="W691" s="299">
        <f>(V691*10000)/Y691</f>
        <v>2868.8333333333335</v>
      </c>
      <c r="X691" s="300">
        <f>VLOOKUP(I691,单月票房,5,0)</f>
        <v>35</v>
      </c>
      <c r="Y691" s="482">
        <v>6</v>
      </c>
      <c r="Z691" s="483">
        <v>516</v>
      </c>
      <c r="AA691" s="1043">
        <v>0</v>
      </c>
      <c r="AB691" s="304">
        <v>0</v>
      </c>
      <c r="AC691" s="304">
        <v>0</v>
      </c>
      <c r="AD691" s="1043">
        <v>0</v>
      </c>
      <c r="AE691" s="469">
        <v>6</v>
      </c>
      <c r="AF691" s="1036" t="s">
        <v>8142</v>
      </c>
      <c r="AG691" s="445"/>
      <c r="AH691" s="445"/>
      <c r="AI691" s="445"/>
      <c r="AJ691" s="1037"/>
      <c r="AK691" s="1036" t="s">
        <v>4694</v>
      </c>
      <c r="AL691" s="445"/>
      <c r="AM691" s="445"/>
      <c r="AN691" s="445"/>
      <c r="AO691" s="445"/>
      <c r="AP691" s="445"/>
      <c r="AQ691" s="445"/>
      <c r="AR691" s="445"/>
      <c r="AS691" s="445"/>
      <c r="AT691" s="445"/>
      <c r="AU691" s="445"/>
      <c r="AV691" s="307">
        <f>AD691*6*0.5*12</f>
        <v>0</v>
      </c>
      <c r="AW691" s="309">
        <f>AD691*6*0.35*12</f>
        <v>0</v>
      </c>
      <c r="AX691" s="309">
        <f>AD691*6*0.25*10</f>
        <v>0</v>
      </c>
      <c r="AY691" s="309">
        <f>AD691*6*0.15*10</f>
        <v>0</v>
      </c>
      <c r="AZ691" s="1042" t="s">
        <v>8157</v>
      </c>
      <c r="BA691" s="1042"/>
      <c r="BB691" s="1042"/>
      <c r="BC691" s="1042"/>
      <c r="BD691" s="1042"/>
      <c r="BE691" s="1042"/>
      <c r="BF691" s="1042"/>
      <c r="BG691" s="1042"/>
      <c r="BH691" s="1042"/>
      <c r="BI691" s="1044"/>
    </row>
    <row r="692" spans="1:61" s="350" customFormat="1" ht="19.899999999999999" customHeight="1">
      <c r="A692" s="1026">
        <v>661</v>
      </c>
      <c r="B692" s="416" t="s">
        <v>6358</v>
      </c>
      <c r="C692" s="472" t="s">
        <v>12</v>
      </c>
      <c r="D692" s="472" t="s">
        <v>5466</v>
      </c>
      <c r="E692" s="473" t="s">
        <v>187</v>
      </c>
      <c r="F692" s="690" t="s">
        <v>5468</v>
      </c>
      <c r="G692" s="474" t="s">
        <v>1267</v>
      </c>
      <c r="H692" s="475" t="s">
        <v>5489</v>
      </c>
      <c r="I692" s="476">
        <v>33101101</v>
      </c>
      <c r="J692" s="477"/>
      <c r="K692" s="478" t="s">
        <v>653</v>
      </c>
      <c r="L692" s="479"/>
      <c r="M692" s="479"/>
      <c r="N692" s="479"/>
      <c r="O692" s="479"/>
      <c r="P692" s="480" t="s">
        <v>95</v>
      </c>
      <c r="Q692" s="481"/>
      <c r="R692" s="295" t="s">
        <v>3842</v>
      </c>
      <c r="S692" s="296">
        <v>42102</v>
      </c>
      <c r="T692" s="297">
        <f>VLOOKUP(I692,单月票房,2,0)</f>
        <v>13</v>
      </c>
      <c r="U692" s="298">
        <f>VLOOKUP(I692,单月票房,3,0)</f>
        <v>27.3703</v>
      </c>
      <c r="V692" s="298">
        <f>VLOOKUP(I692,单月票房,4,0)</f>
        <v>0.63990000000000002</v>
      </c>
      <c r="W692" s="299">
        <f>(V692*10000)/Y692</f>
        <v>2133</v>
      </c>
      <c r="X692" s="300">
        <f>VLOOKUP(I692,单月票房,5,0)</f>
        <v>43</v>
      </c>
      <c r="Y692" s="482">
        <v>3</v>
      </c>
      <c r="Z692" s="483">
        <v>249</v>
      </c>
      <c r="AA692" s="1043">
        <v>0</v>
      </c>
      <c r="AB692" s="304">
        <v>0</v>
      </c>
      <c r="AC692" s="304">
        <v>0</v>
      </c>
      <c r="AD692" s="1043">
        <v>0</v>
      </c>
      <c r="AE692" s="469">
        <v>3</v>
      </c>
      <c r="AF692" s="1036" t="s">
        <v>5991</v>
      </c>
      <c r="AG692" s="445"/>
      <c r="AH692" s="445"/>
      <c r="AI692" s="445"/>
      <c r="AJ692" s="1037"/>
      <c r="AK692" s="1036" t="s">
        <v>4720</v>
      </c>
      <c r="AL692" s="445"/>
      <c r="AM692" s="445"/>
      <c r="AN692" s="445"/>
      <c r="AO692" s="445"/>
      <c r="AP692" s="445"/>
      <c r="AQ692" s="445"/>
      <c r="AR692" s="445"/>
      <c r="AS692" s="445"/>
      <c r="AT692" s="445"/>
      <c r="AU692" s="445"/>
      <c r="AV692" s="307">
        <f>AD692*6*0.5*12</f>
        <v>0</v>
      </c>
      <c r="AW692" s="309">
        <f>AD692*6*0.35*12</f>
        <v>0</v>
      </c>
      <c r="AX692" s="309">
        <f>AD692*6*0.25*10</f>
        <v>0</v>
      </c>
      <c r="AY692" s="309">
        <f>AD692*6*0.15*10</f>
        <v>0</v>
      </c>
      <c r="AZ692" s="1042" t="s">
        <v>8158</v>
      </c>
      <c r="BA692" s="1042"/>
      <c r="BB692" s="1042"/>
      <c r="BC692" s="1042"/>
      <c r="BD692" s="1042"/>
      <c r="BE692" s="1042"/>
      <c r="BF692" s="1042"/>
      <c r="BG692" s="1042"/>
      <c r="BH692" s="1042"/>
      <c r="BI692" s="1044"/>
    </row>
    <row r="693" spans="1:61" ht="19.899999999999999" customHeight="1">
      <c r="A693" s="1028" t="s">
        <v>185</v>
      </c>
      <c r="B693" s="778"/>
      <c r="C693" s="590" t="s">
        <v>2498</v>
      </c>
      <c r="D693" s="501" t="s">
        <v>6371</v>
      </c>
      <c r="E693" s="502"/>
      <c r="F693" s="502"/>
      <c r="G693" s="503">
        <f>COUNTA(G691:G692)</f>
        <v>2</v>
      </c>
      <c r="H693" s="503">
        <f>COUNTA(H691:H692)</f>
        <v>2</v>
      </c>
      <c r="I693" s="499"/>
      <c r="J693" s="499"/>
      <c r="K693" s="503"/>
      <c r="L693" s="504">
        <f>COUNTA(L691:L692)</f>
        <v>0</v>
      </c>
      <c r="M693" s="504">
        <f>COUNTA(M691:M692)</f>
        <v>0</v>
      </c>
      <c r="N693" s="504">
        <f>COUNTA(N691:N692)</f>
        <v>0</v>
      </c>
      <c r="O693" s="504">
        <f>COUNTA(O691:O692)</f>
        <v>0</v>
      </c>
      <c r="P693" s="504">
        <f>COUNTA(P691:P692)</f>
        <v>2</v>
      </c>
      <c r="Q693" s="505"/>
      <c r="R693" s="505"/>
      <c r="S693" s="506"/>
      <c r="T693" s="507"/>
      <c r="U693" s="508">
        <f>SUM(U691:U692)</f>
        <v>87.990900000000011</v>
      </c>
      <c r="V693" s="508">
        <f>SUM(V691:V692)</f>
        <v>2.3612000000000002</v>
      </c>
      <c r="W693" s="509">
        <f>V693*10000/Y693</f>
        <v>2623.5555555555561</v>
      </c>
      <c r="X693" s="510">
        <f>U693/V693</f>
        <v>37.265331187531764</v>
      </c>
      <c r="Y693" s="511">
        <f t="shared" ref="Y693:AE693" si="444">SUM(Y691:Y692)</f>
        <v>9</v>
      </c>
      <c r="Z693" s="511">
        <f t="shared" si="444"/>
        <v>765</v>
      </c>
      <c r="AA693" s="500">
        <f t="shared" si="444"/>
        <v>0</v>
      </c>
      <c r="AB693" s="500">
        <f t="shared" si="444"/>
        <v>0</v>
      </c>
      <c r="AC693" s="500">
        <f t="shared" si="444"/>
        <v>0</v>
      </c>
      <c r="AD693" s="500">
        <f t="shared" si="444"/>
        <v>0</v>
      </c>
      <c r="AE693" s="500">
        <f t="shared" si="444"/>
        <v>9</v>
      </c>
      <c r="AF693" s="512"/>
      <c r="AG693" s="512">
        <f>SUM(AG691:AG692)</f>
        <v>0</v>
      </c>
      <c r="AH693" s="512"/>
      <c r="AI693" s="512">
        <f>SUM(AI691:AI692)</f>
        <v>0</v>
      </c>
      <c r="AJ693" s="512">
        <f t="shared" ref="AJ693" si="445">SUM(AJ691:AJ692)</f>
        <v>0</v>
      </c>
      <c r="AK693" s="513"/>
      <c r="AL693" s="512">
        <f>SUM(AL691:AL692)</f>
        <v>0</v>
      </c>
      <c r="AM693" s="512"/>
      <c r="AN693" s="512">
        <f>SUM(AN691:AN692)</f>
        <v>0</v>
      </c>
      <c r="AO693" s="512"/>
      <c r="AP693" s="512">
        <f>SUM(AP691:AP692)</f>
        <v>0</v>
      </c>
      <c r="AQ693" s="512"/>
      <c r="AR693" s="512">
        <f>SUM(AR691:AR692)</f>
        <v>0</v>
      </c>
      <c r="AS693" s="512"/>
      <c r="AT693" s="512">
        <f>SUM(AT691:AT692)</f>
        <v>0</v>
      </c>
      <c r="AU693" s="512"/>
      <c r="AV693" s="512">
        <f>SUM(AV691:AV692)</f>
        <v>0</v>
      </c>
      <c r="AW693" s="512">
        <f>SUM(AW691:AW692)</f>
        <v>0</v>
      </c>
      <c r="AX693" s="512">
        <f>SUM(AX691:AX692)</f>
        <v>0</v>
      </c>
      <c r="AY693" s="512">
        <f>SUM(AY691:AY692)</f>
        <v>0</v>
      </c>
      <c r="AZ693" s="816"/>
      <c r="BA693" s="817"/>
      <c r="BB693" s="817"/>
      <c r="BC693" s="818"/>
      <c r="BD693" s="818"/>
      <c r="BE693" s="818"/>
      <c r="BF693" s="819"/>
      <c r="BG693" s="819"/>
      <c r="BH693" s="819"/>
      <c r="BI693" s="820"/>
    </row>
    <row r="694" spans="1:61" s="394" customFormat="1" ht="19.5" customHeight="1">
      <c r="A694" s="1026">
        <v>662</v>
      </c>
      <c r="B694" s="416" t="s">
        <v>6359</v>
      </c>
      <c r="C694" s="449" t="s">
        <v>12</v>
      </c>
      <c r="D694" s="449" t="s">
        <v>5706</v>
      </c>
      <c r="E694" s="450" t="s">
        <v>5704</v>
      </c>
      <c r="F694" s="551" t="s">
        <v>5705</v>
      </c>
      <c r="G694" s="451" t="s">
        <v>4912</v>
      </c>
      <c r="H694" s="452" t="s">
        <v>5804</v>
      </c>
      <c r="I694" s="453">
        <v>33082701</v>
      </c>
      <c r="J694" s="454"/>
      <c r="K694" s="455" t="s">
        <v>653</v>
      </c>
      <c r="L694" s="456"/>
      <c r="M694" s="456"/>
      <c r="N694" s="456"/>
      <c r="O694" s="456"/>
      <c r="P694" s="457" t="s">
        <v>565</v>
      </c>
      <c r="Q694" s="458"/>
      <c r="R694" s="295" t="s">
        <v>3842</v>
      </c>
      <c r="S694" s="296">
        <v>42757</v>
      </c>
      <c r="T694" s="297">
        <f>VLOOKUP(I694,单月票房,2,0)</f>
        <v>2</v>
      </c>
      <c r="U694" s="298">
        <f>VLOOKUP(I694,单月票房,3,0)</f>
        <v>148.83147600000001</v>
      </c>
      <c r="V694" s="298">
        <f>VLOOKUP(I694,单月票房,4,0)</f>
        <v>3.5619999999999998</v>
      </c>
      <c r="W694" s="299">
        <f>(V694*10000)/Y694</f>
        <v>5088.5714285714284</v>
      </c>
      <c r="X694" s="300">
        <f>VLOOKUP(I694,单月票房,5,0)</f>
        <v>42</v>
      </c>
      <c r="Y694" s="459">
        <v>7</v>
      </c>
      <c r="Z694" s="460">
        <v>991</v>
      </c>
      <c r="AA694" s="1043">
        <v>0</v>
      </c>
      <c r="AB694" s="304">
        <v>0</v>
      </c>
      <c r="AC694" s="304">
        <v>0</v>
      </c>
      <c r="AD694" s="1043">
        <v>0</v>
      </c>
      <c r="AE694" s="469">
        <v>7</v>
      </c>
      <c r="AF694" s="1036" t="s">
        <v>6767</v>
      </c>
      <c r="AG694" s="445"/>
      <c r="AH694" s="445"/>
      <c r="AI694" s="445"/>
      <c r="AJ694" s="1037"/>
      <c r="AK694" s="1036" t="s">
        <v>4747</v>
      </c>
      <c r="AL694" s="445"/>
      <c r="AM694" s="445"/>
      <c r="AN694" s="445"/>
      <c r="AO694" s="445"/>
      <c r="AP694" s="445"/>
      <c r="AQ694" s="445"/>
      <c r="AR694" s="445"/>
      <c r="AS694" s="445"/>
      <c r="AT694" s="445"/>
      <c r="AU694" s="445"/>
      <c r="AV694" s="307">
        <f>AD694*6*0.5*12</f>
        <v>0</v>
      </c>
      <c r="AW694" s="309">
        <f>AD694*6*0.35*12</f>
        <v>0</v>
      </c>
      <c r="AX694" s="309">
        <f>AD694*6*0.25*10</f>
        <v>0</v>
      </c>
      <c r="AY694" s="309">
        <f>AD694*6*0.15*10</f>
        <v>0</v>
      </c>
      <c r="AZ694" s="1042" t="s">
        <v>8159</v>
      </c>
      <c r="BA694" s="1042"/>
      <c r="BB694" s="1042"/>
      <c r="BC694" s="1042"/>
      <c r="BD694" s="1042"/>
      <c r="BE694" s="1042"/>
      <c r="BF694" s="1042"/>
      <c r="BG694" s="1042"/>
      <c r="BH694" s="1042"/>
      <c r="BI694" s="1044"/>
    </row>
    <row r="695" spans="1:61" s="1009" customFormat="1" ht="19.5" customHeight="1">
      <c r="A695" s="1026">
        <v>663</v>
      </c>
      <c r="B695" s="435" t="s">
        <v>9062</v>
      </c>
      <c r="C695" s="435" t="s">
        <v>12</v>
      </c>
      <c r="D695" s="435" t="s">
        <v>5703</v>
      </c>
      <c r="E695" s="435" t="s">
        <v>9063</v>
      </c>
      <c r="F695" s="467" t="s">
        <v>97</v>
      </c>
      <c r="G695" s="1001" t="s">
        <v>9064</v>
      </c>
      <c r="H695" s="1002" t="s">
        <v>9065</v>
      </c>
      <c r="I695" s="435">
        <v>33082901</v>
      </c>
      <c r="J695" s="1003"/>
      <c r="K695" s="439" t="s">
        <v>362</v>
      </c>
      <c r="L695" s="1004"/>
      <c r="M695" s="1005"/>
      <c r="N695" s="1005"/>
      <c r="O695" s="1004"/>
      <c r="P695" s="1004" t="s">
        <v>565</v>
      </c>
      <c r="Q695" s="1006"/>
      <c r="R695" s="1007" t="s">
        <v>359</v>
      </c>
      <c r="S695" s="1008" t="s">
        <v>9066</v>
      </c>
      <c r="T695" s="297">
        <f t="shared" ref="T695" si="446">VLOOKUP(I695,单月票房,2,0)</f>
        <v>19</v>
      </c>
      <c r="U695" s="298">
        <f t="shared" ref="U695" si="447">VLOOKUP(I695,单月票房,3,0)</f>
        <v>5.6527000000000003</v>
      </c>
      <c r="V695" s="298">
        <f t="shared" ref="V695" si="448">VLOOKUP(I695,单月票房,4,0)</f>
        <v>0.1242</v>
      </c>
      <c r="W695" s="299">
        <f t="shared" ref="W695" si="449">(V695*10000)/Y695</f>
        <v>207</v>
      </c>
      <c r="X695" s="300">
        <f t="shared" ref="X695" si="450">VLOOKUP(I695,单月票房,5,0)</f>
        <v>46</v>
      </c>
      <c r="Y695" s="496">
        <v>6</v>
      </c>
      <c r="Z695" s="497">
        <v>615</v>
      </c>
      <c r="AA695" s="1003">
        <v>0</v>
      </c>
      <c r="AB695" s="1003">
        <v>0</v>
      </c>
      <c r="AC695" s="1003">
        <v>0</v>
      </c>
      <c r="AD695" s="1003">
        <v>0</v>
      </c>
      <c r="AE695" s="469">
        <v>6</v>
      </c>
      <c r="AF695" s="1036" t="s">
        <v>5994</v>
      </c>
      <c r="AG695" s="445"/>
      <c r="AH695" s="445"/>
      <c r="AI695" s="445"/>
      <c r="AJ695" s="1084"/>
      <c r="AK695" s="1097"/>
      <c r="AL695" s="445"/>
      <c r="AM695" s="445"/>
      <c r="AN695" s="445"/>
      <c r="AO695" s="445"/>
      <c r="AP695" s="445"/>
      <c r="AQ695" s="445"/>
      <c r="AR695" s="445"/>
      <c r="AS695" s="445"/>
      <c r="AT695" s="445"/>
      <c r="AU695" s="445"/>
      <c r="AV695" s="307">
        <f t="shared" ref="AV695" si="451">AD695*6*0.5*12</f>
        <v>0</v>
      </c>
      <c r="AW695" s="309">
        <f t="shared" ref="AW695" si="452">AD695*6*0.35*12</f>
        <v>0</v>
      </c>
      <c r="AX695" s="309">
        <f t="shared" ref="AX695" si="453">AD695*6*0.25*10</f>
        <v>0</v>
      </c>
      <c r="AY695" s="309">
        <f t="shared" ref="AY695" si="454">AD695*6*0.15*10</f>
        <v>0</v>
      </c>
      <c r="AZ695" s="1001" t="s">
        <v>9067</v>
      </c>
      <c r="BA695" s="1001"/>
      <c r="BB695" s="1001"/>
      <c r="BC695" s="1001"/>
      <c r="BD695" s="1001"/>
      <c r="BE695" s="1001"/>
      <c r="BF695" s="1001"/>
      <c r="BG695" s="1001"/>
      <c r="BH695" s="1001"/>
      <c r="BI695" s="1049"/>
    </row>
    <row r="696" spans="1:61" ht="19.899999999999999" customHeight="1">
      <c r="A696" s="1028" t="s">
        <v>185</v>
      </c>
      <c r="B696" s="778"/>
      <c r="C696" s="590" t="s">
        <v>2498</v>
      </c>
      <c r="D696" s="501" t="s">
        <v>6370</v>
      </c>
      <c r="E696" s="502"/>
      <c r="F696" s="502"/>
      <c r="G696" s="503">
        <f>COUNTA(G694:G695)</f>
        <v>2</v>
      </c>
      <c r="H696" s="503">
        <f>COUNTA(H694:H695)</f>
        <v>2</v>
      </c>
      <c r="I696" s="499"/>
      <c r="J696" s="499"/>
      <c r="K696" s="503"/>
      <c r="L696" s="504">
        <f>COUNTA(L694:L695)</f>
        <v>0</v>
      </c>
      <c r="M696" s="504">
        <f>COUNTA(M694:M695)</f>
        <v>0</v>
      </c>
      <c r="N696" s="504">
        <f>COUNTA(N694:N695)</f>
        <v>0</v>
      </c>
      <c r="O696" s="504">
        <f>COUNTA(O694:O695)</f>
        <v>0</v>
      </c>
      <c r="P696" s="504">
        <f>COUNTA(P694:P695)</f>
        <v>2</v>
      </c>
      <c r="Q696" s="505"/>
      <c r="R696" s="505"/>
      <c r="S696" s="506"/>
      <c r="T696" s="507"/>
      <c r="U696" s="508">
        <f>SUM(U694:U695)</f>
        <v>154.48417600000002</v>
      </c>
      <c r="V696" s="508">
        <f>SUM(V694:V695)</f>
        <v>3.6861999999999999</v>
      </c>
      <c r="W696" s="509">
        <f>V696*10000/Y696</f>
        <v>2835.5384615384614</v>
      </c>
      <c r="X696" s="510">
        <f>U696/V696</f>
        <v>41.908788454234717</v>
      </c>
      <c r="Y696" s="511">
        <f t="shared" ref="Y696:AE696" si="455">SUM(Y694:Y695)</f>
        <v>13</v>
      </c>
      <c r="Z696" s="511">
        <f t="shared" si="455"/>
        <v>1606</v>
      </c>
      <c r="AA696" s="500">
        <f t="shared" si="455"/>
        <v>0</v>
      </c>
      <c r="AB696" s="500">
        <f t="shared" si="455"/>
        <v>0</v>
      </c>
      <c r="AC696" s="500">
        <f t="shared" si="455"/>
        <v>0</v>
      </c>
      <c r="AD696" s="500">
        <f t="shared" si="455"/>
        <v>0</v>
      </c>
      <c r="AE696" s="500">
        <f t="shared" si="455"/>
        <v>13</v>
      </c>
      <c r="AF696" s="512"/>
      <c r="AG696" s="512">
        <f>SUM(AG694:AG695)</f>
        <v>0</v>
      </c>
      <c r="AH696" s="512"/>
      <c r="AI696" s="512">
        <f>SUM(AI694:AI695)</f>
        <v>0</v>
      </c>
      <c r="AJ696" s="512">
        <f t="shared" ref="AJ696" si="456">SUM(AJ694:AJ695)</f>
        <v>0</v>
      </c>
      <c r="AK696" s="513"/>
      <c r="AL696" s="512">
        <f>SUM(AL694:AL695)</f>
        <v>0</v>
      </c>
      <c r="AM696" s="512"/>
      <c r="AN696" s="512">
        <f>SUM(AN694:AN695)</f>
        <v>0</v>
      </c>
      <c r="AO696" s="512"/>
      <c r="AP696" s="512">
        <f>SUM(AP694:AP695)</f>
        <v>0</v>
      </c>
      <c r="AQ696" s="512"/>
      <c r="AR696" s="512">
        <f>SUM(AR694:AR695)</f>
        <v>0</v>
      </c>
      <c r="AS696" s="512"/>
      <c r="AT696" s="512">
        <f>SUM(AT694:AT695)</f>
        <v>0</v>
      </c>
      <c r="AU696" s="512"/>
      <c r="AV696" s="512">
        <f>SUM(AV694:AV695)</f>
        <v>0</v>
      </c>
      <c r="AW696" s="512">
        <f>SUM(AW694:AW695)</f>
        <v>0</v>
      </c>
      <c r="AX696" s="512">
        <f>SUM(AX694:AX695)</f>
        <v>0</v>
      </c>
      <c r="AY696" s="512">
        <f>SUM(AY694:AY695)</f>
        <v>0</v>
      </c>
      <c r="AZ696" s="816"/>
      <c r="BA696" s="817"/>
      <c r="BB696" s="817"/>
      <c r="BC696" s="818"/>
      <c r="BD696" s="818"/>
      <c r="BE696" s="818"/>
      <c r="BF696" s="819"/>
      <c r="BG696" s="819"/>
      <c r="BH696" s="819"/>
      <c r="BI696" s="820"/>
    </row>
    <row r="697" spans="1:61" s="760" customFormat="1" ht="19.899999999999999" customHeight="1">
      <c r="A697" s="1026">
        <v>664</v>
      </c>
      <c r="B697" s="416" t="s">
        <v>6360</v>
      </c>
      <c r="C697" s="677" t="s">
        <v>4062</v>
      </c>
      <c r="D697" s="677" t="s">
        <v>1520</v>
      </c>
      <c r="E697" s="677" t="s">
        <v>4063</v>
      </c>
      <c r="F697" s="677" t="s">
        <v>4064</v>
      </c>
      <c r="G697" s="289" t="s">
        <v>1252</v>
      </c>
      <c r="H697" s="367" t="s">
        <v>4235</v>
      </c>
      <c r="I697" s="290">
        <v>32053111</v>
      </c>
      <c r="J697" s="291" t="s">
        <v>94</v>
      </c>
      <c r="K697" s="352"/>
      <c r="L697" s="363" t="s">
        <v>95</v>
      </c>
      <c r="M697" s="292" t="s">
        <v>95</v>
      </c>
      <c r="N697" s="292" t="s">
        <v>95</v>
      </c>
      <c r="O697" s="363" t="s">
        <v>95</v>
      </c>
      <c r="P697" s="363" t="s">
        <v>95</v>
      </c>
      <c r="Q697" s="327"/>
      <c r="R697" s="295" t="s">
        <v>199</v>
      </c>
      <c r="S697" s="296">
        <v>42167</v>
      </c>
      <c r="T697" s="297">
        <f>VLOOKUP(I697,单月票房,2,0)</f>
        <v>25</v>
      </c>
      <c r="U697" s="298">
        <f>VLOOKUP(I697,单月票房,3,0)</f>
        <v>72.491609999999994</v>
      </c>
      <c r="V697" s="298">
        <f>VLOOKUP(I697,单月票房,4,0)</f>
        <v>2.0384000000000002</v>
      </c>
      <c r="W697" s="299">
        <f>(V697*10000)/Y697</f>
        <v>5096.0000000000009</v>
      </c>
      <c r="X697" s="300">
        <f>VLOOKUP(I697,单月票房,5,0)</f>
        <v>36</v>
      </c>
      <c r="Y697" s="301">
        <v>4</v>
      </c>
      <c r="Z697" s="301">
        <v>1170</v>
      </c>
      <c r="AA697" s="1043">
        <v>4</v>
      </c>
      <c r="AB697" s="1043">
        <v>4</v>
      </c>
      <c r="AC697" s="1043">
        <v>4</v>
      </c>
      <c r="AD697" s="1043">
        <v>4</v>
      </c>
      <c r="AE697" s="469">
        <v>4</v>
      </c>
      <c r="AF697" s="1036" t="s">
        <v>8160</v>
      </c>
      <c r="AG697" s="445" t="s">
        <v>4691</v>
      </c>
      <c r="AH697" s="445" t="s">
        <v>4691</v>
      </c>
      <c r="AI697" s="445" t="s">
        <v>4691</v>
      </c>
      <c r="AJ697" s="1037">
        <v>4</v>
      </c>
      <c r="AK697" s="1036" t="s">
        <v>4808</v>
      </c>
      <c r="AL697" s="445" t="s">
        <v>4691</v>
      </c>
      <c r="AM697" s="445" t="s">
        <v>4691</v>
      </c>
      <c r="AN697" s="445" t="s">
        <v>4691</v>
      </c>
      <c r="AO697" s="445" t="s">
        <v>4691</v>
      </c>
      <c r="AP697" s="445" t="s">
        <v>4691</v>
      </c>
      <c r="AQ697" s="445" t="s">
        <v>4691</v>
      </c>
      <c r="AR697" s="445" t="s">
        <v>4691</v>
      </c>
      <c r="AS697" s="445" t="s">
        <v>4691</v>
      </c>
      <c r="AT697" s="445" t="s">
        <v>4691</v>
      </c>
      <c r="AU697" s="445" t="s">
        <v>4691</v>
      </c>
      <c r="AV697" s="307">
        <f>AD697*6*0.5*12</f>
        <v>144</v>
      </c>
      <c r="AW697" s="309">
        <f>AD697*6*0.35*12</f>
        <v>100.79999999999998</v>
      </c>
      <c r="AX697" s="309">
        <f>AD697*6*0.25*10</f>
        <v>60</v>
      </c>
      <c r="AY697" s="309">
        <f>AD697*6*0.15*10</f>
        <v>36</v>
      </c>
      <c r="AZ697" s="1042" t="s">
        <v>8161</v>
      </c>
      <c r="BA697" s="1042"/>
      <c r="BB697" s="1042"/>
      <c r="BC697" s="1042"/>
      <c r="BD697" s="1042"/>
      <c r="BE697" s="1042"/>
      <c r="BF697" s="1042"/>
      <c r="BG697" s="1042"/>
      <c r="BH697" s="1042"/>
      <c r="BI697" s="1044"/>
    </row>
    <row r="698" spans="1:61" ht="19.899999999999999" customHeight="1">
      <c r="A698" s="1026">
        <v>665</v>
      </c>
      <c r="B698" s="776" t="s">
        <v>3514</v>
      </c>
      <c r="C698" s="286" t="s">
        <v>2500</v>
      </c>
      <c r="D698" s="307" t="s">
        <v>1520</v>
      </c>
      <c r="E698" s="287" t="s">
        <v>2953</v>
      </c>
      <c r="F698" s="329" t="s">
        <v>1292</v>
      </c>
      <c r="G698" s="289" t="s">
        <v>2887</v>
      </c>
      <c r="H698" s="592" t="s">
        <v>1887</v>
      </c>
      <c r="I698" s="290">
        <v>32053011</v>
      </c>
      <c r="J698" s="291"/>
      <c r="K698" s="352" t="s">
        <v>1874</v>
      </c>
      <c r="L698" s="287"/>
      <c r="M698" s="293"/>
      <c r="N698" s="293"/>
      <c r="O698" s="287"/>
      <c r="P698" s="292" t="s">
        <v>95</v>
      </c>
      <c r="Q698" s="327"/>
      <c r="R698" s="295" t="s">
        <v>147</v>
      </c>
      <c r="S698" s="296">
        <v>42080</v>
      </c>
      <c r="T698" s="297">
        <f>VLOOKUP(I698,单月票房,2,0)</f>
        <v>19</v>
      </c>
      <c r="U698" s="298">
        <f>VLOOKUP(I698,单月票房,3,0)</f>
        <v>112.7467</v>
      </c>
      <c r="V698" s="298">
        <f>VLOOKUP(I698,单月票房,4,0)</f>
        <v>3.5261999999999998</v>
      </c>
      <c r="W698" s="299">
        <f>(V698*10000)/Y698</f>
        <v>7052.4</v>
      </c>
      <c r="X698" s="300">
        <f>VLOOKUP(I698,单月票房,5,0)</f>
        <v>32</v>
      </c>
      <c r="Y698" s="301">
        <v>5</v>
      </c>
      <c r="Z698" s="302">
        <v>736</v>
      </c>
      <c r="AA698" s="1043">
        <v>0</v>
      </c>
      <c r="AB698" s="304">
        <v>0</v>
      </c>
      <c r="AC698" s="304">
        <v>0</v>
      </c>
      <c r="AD698" s="1043">
        <v>0</v>
      </c>
      <c r="AE698" s="469">
        <v>5</v>
      </c>
      <c r="AF698" s="1036" t="s">
        <v>5993</v>
      </c>
      <c r="AG698" s="445" t="s">
        <v>4691</v>
      </c>
      <c r="AH698" s="445" t="s">
        <v>4691</v>
      </c>
      <c r="AI698" s="445" t="s">
        <v>4691</v>
      </c>
      <c r="AJ698" s="1037" t="s">
        <v>4691</v>
      </c>
      <c r="AK698" s="1036" t="s">
        <v>4691</v>
      </c>
      <c r="AL698" s="445" t="s">
        <v>4691</v>
      </c>
      <c r="AM698" s="445" t="s">
        <v>4691</v>
      </c>
      <c r="AN698" s="445" t="s">
        <v>4691</v>
      </c>
      <c r="AO698" s="445" t="s">
        <v>4691</v>
      </c>
      <c r="AP698" s="445" t="s">
        <v>4691</v>
      </c>
      <c r="AQ698" s="445" t="s">
        <v>4691</v>
      </c>
      <c r="AR698" s="445" t="s">
        <v>4691</v>
      </c>
      <c r="AS698" s="445" t="s">
        <v>4691</v>
      </c>
      <c r="AT698" s="445" t="s">
        <v>4691</v>
      </c>
      <c r="AU698" s="445" t="s">
        <v>4691</v>
      </c>
      <c r="AV698" s="307">
        <f>AD698*6*0.5*12</f>
        <v>0</v>
      </c>
      <c r="AW698" s="309">
        <f>AD698*6*0.35*12</f>
        <v>0</v>
      </c>
      <c r="AX698" s="309">
        <f>AD698*6*0.25*10</f>
        <v>0</v>
      </c>
      <c r="AY698" s="309">
        <f>AD698*6*0.15*10</f>
        <v>0</v>
      </c>
      <c r="AZ698" s="1042" t="s">
        <v>8162</v>
      </c>
      <c r="BA698" s="1042"/>
      <c r="BB698" s="1042"/>
      <c r="BC698" s="1042"/>
      <c r="BD698" s="1042"/>
      <c r="BE698" s="1042"/>
      <c r="BF698" s="1042"/>
      <c r="BG698" s="1042"/>
      <c r="BH698" s="1042"/>
      <c r="BI698" s="1044"/>
    </row>
    <row r="699" spans="1:61" s="1009" customFormat="1" ht="19.5" customHeight="1">
      <c r="A699" s="1026">
        <v>666</v>
      </c>
      <c r="B699" s="435" t="s">
        <v>9094</v>
      </c>
      <c r="C699" s="435" t="s">
        <v>13</v>
      </c>
      <c r="D699" s="435" t="s">
        <v>2266</v>
      </c>
      <c r="E699" s="435" t="s">
        <v>9095</v>
      </c>
      <c r="F699" s="467" t="s">
        <v>97</v>
      </c>
      <c r="G699" s="1001" t="s">
        <v>9096</v>
      </c>
      <c r="H699" s="1002" t="s">
        <v>9097</v>
      </c>
      <c r="I699" s="435">
        <v>32052501</v>
      </c>
      <c r="J699" s="1003"/>
      <c r="K699" s="439" t="s">
        <v>362</v>
      </c>
      <c r="L699" s="1004"/>
      <c r="M699" s="1005"/>
      <c r="N699" s="1005"/>
      <c r="O699" s="1004"/>
      <c r="P699" s="1004" t="s">
        <v>565</v>
      </c>
      <c r="Q699" s="1006"/>
      <c r="R699" s="1007" t="s">
        <v>115</v>
      </c>
      <c r="S699" s="1008" t="s">
        <v>9098</v>
      </c>
      <c r="T699" s="297">
        <f t="shared" ref="T699" si="457">VLOOKUP(I699,单月票房,2,0)</f>
        <v>16</v>
      </c>
      <c r="U699" s="298">
        <f t="shared" ref="U699" si="458">VLOOKUP(I699,单月票房,3,0)</f>
        <v>124.14828</v>
      </c>
      <c r="V699" s="298">
        <f t="shared" ref="V699" si="459">VLOOKUP(I699,单月票房,4,0)</f>
        <v>3.9718</v>
      </c>
      <c r="W699" s="299">
        <f t="shared" ref="W699" si="460">(V699*10000)/Y699</f>
        <v>4964.75</v>
      </c>
      <c r="X699" s="300">
        <f t="shared" ref="X699" si="461">VLOOKUP(I699,单月票房,5,0)</f>
        <v>31</v>
      </c>
      <c r="Y699" s="496">
        <v>8</v>
      </c>
      <c r="Z699" s="497">
        <v>1317</v>
      </c>
      <c r="AA699" s="1003">
        <v>0</v>
      </c>
      <c r="AB699" s="1003">
        <v>0</v>
      </c>
      <c r="AC699" s="1003">
        <v>0</v>
      </c>
      <c r="AD699" s="1003">
        <v>0</v>
      </c>
      <c r="AE699" s="469">
        <v>8</v>
      </c>
      <c r="AF699" s="1036" t="s">
        <v>5971</v>
      </c>
      <c r="AG699" s="445"/>
      <c r="AH699" s="445"/>
      <c r="AI699" s="445"/>
      <c r="AJ699" s="1084"/>
      <c r="AK699" s="1097"/>
      <c r="AL699" s="445"/>
      <c r="AM699" s="445"/>
      <c r="AN699" s="445"/>
      <c r="AO699" s="445"/>
      <c r="AP699" s="445"/>
      <c r="AQ699" s="445"/>
      <c r="AR699" s="445"/>
      <c r="AS699" s="445"/>
      <c r="AT699" s="445"/>
      <c r="AU699" s="445"/>
      <c r="AV699" s="307">
        <f t="shared" ref="AV699" si="462">AD699*6*0.5*12</f>
        <v>0</v>
      </c>
      <c r="AW699" s="309">
        <f t="shared" ref="AW699" si="463">AD699*6*0.35*12</f>
        <v>0</v>
      </c>
      <c r="AX699" s="309">
        <f t="shared" ref="AX699" si="464">AD699*6*0.25*10</f>
        <v>0</v>
      </c>
      <c r="AY699" s="309">
        <f t="shared" ref="AY699" si="465">AD699*6*0.15*10</f>
        <v>0</v>
      </c>
      <c r="AZ699" s="1001" t="s">
        <v>9099</v>
      </c>
      <c r="BA699" s="1001"/>
      <c r="BB699" s="1001"/>
      <c r="BC699" s="1001"/>
      <c r="BD699" s="1001"/>
      <c r="BE699" s="1001"/>
      <c r="BF699" s="1001"/>
      <c r="BG699" s="1001"/>
      <c r="BH699" s="1001"/>
      <c r="BI699" s="1049"/>
    </row>
    <row r="700" spans="1:61" ht="19.899999999999999" customHeight="1">
      <c r="A700" s="1028" t="s">
        <v>185</v>
      </c>
      <c r="B700" s="778"/>
      <c r="C700" s="590" t="s">
        <v>2501</v>
      </c>
      <c r="D700" s="501" t="s">
        <v>1760</v>
      </c>
      <c r="E700" s="502"/>
      <c r="F700" s="502"/>
      <c r="G700" s="503">
        <f>COUNTA(G697:G699)</f>
        <v>3</v>
      </c>
      <c r="H700" s="503">
        <f>COUNTA(H697:H699)</f>
        <v>3</v>
      </c>
      <c r="I700" s="499"/>
      <c r="J700" s="499"/>
      <c r="K700" s="503"/>
      <c r="L700" s="504">
        <f>COUNTA(L697:L699)</f>
        <v>1</v>
      </c>
      <c r="M700" s="504">
        <f>COUNTA(M697:M699)</f>
        <v>1</v>
      </c>
      <c r="N700" s="504">
        <f>COUNTA(N697:N699)</f>
        <v>1</v>
      </c>
      <c r="O700" s="504">
        <f>COUNTA(O697:O699)</f>
        <v>1</v>
      </c>
      <c r="P700" s="504">
        <f>COUNTA(P697:P699)</f>
        <v>3</v>
      </c>
      <c r="Q700" s="505"/>
      <c r="R700" s="505"/>
      <c r="S700" s="506"/>
      <c r="T700" s="507"/>
      <c r="U700" s="508">
        <f>SUM(U697:U699)</f>
        <v>309.38659000000001</v>
      </c>
      <c r="V700" s="508">
        <f>SUM(V697:V699)</f>
        <v>9.5364000000000004</v>
      </c>
      <c r="W700" s="509">
        <f>V700*10000/Y700</f>
        <v>5609.6470588235297</v>
      </c>
      <c r="X700" s="510">
        <f>U700/V700</f>
        <v>32.44270269703452</v>
      </c>
      <c r="Y700" s="511">
        <f t="shared" ref="Y700:AE700" si="466">SUM(Y697:Y699)</f>
        <v>17</v>
      </c>
      <c r="Z700" s="511">
        <f t="shared" si="466"/>
        <v>3223</v>
      </c>
      <c r="AA700" s="500">
        <f t="shared" si="466"/>
        <v>4</v>
      </c>
      <c r="AB700" s="500">
        <f t="shared" si="466"/>
        <v>4</v>
      </c>
      <c r="AC700" s="500">
        <f t="shared" si="466"/>
        <v>4</v>
      </c>
      <c r="AD700" s="500">
        <f t="shared" si="466"/>
        <v>4</v>
      </c>
      <c r="AE700" s="500">
        <f t="shared" si="466"/>
        <v>17</v>
      </c>
      <c r="AF700" s="512"/>
      <c r="AG700" s="512">
        <f>SUM(AG697:AG699)</f>
        <v>0</v>
      </c>
      <c r="AH700" s="512"/>
      <c r="AI700" s="512">
        <f>SUM(AI697:AI699)</f>
        <v>0</v>
      </c>
      <c r="AJ700" s="512">
        <f>SUM(AJ697:AJ699)</f>
        <v>4</v>
      </c>
      <c r="AK700" s="513"/>
      <c r="AL700" s="512">
        <f>SUM(AL697:AL699)</f>
        <v>0</v>
      </c>
      <c r="AM700" s="512"/>
      <c r="AN700" s="512">
        <f>SUM(AN697:AN699)</f>
        <v>0</v>
      </c>
      <c r="AO700" s="512"/>
      <c r="AP700" s="512">
        <f>SUM(AP697:AP699)</f>
        <v>0</v>
      </c>
      <c r="AQ700" s="512"/>
      <c r="AR700" s="512">
        <f>SUM(AR697:AR699)</f>
        <v>0</v>
      </c>
      <c r="AS700" s="512"/>
      <c r="AT700" s="512">
        <f>SUM(AT697:AT699)</f>
        <v>0</v>
      </c>
      <c r="AU700" s="512"/>
      <c r="AV700" s="512">
        <f>SUM(AV697:AV699)</f>
        <v>144</v>
      </c>
      <c r="AW700" s="512">
        <f>SUM(AW697:AW699)</f>
        <v>100.79999999999998</v>
      </c>
      <c r="AX700" s="512">
        <f>SUM(AX697:AX699)</f>
        <v>60</v>
      </c>
      <c r="AY700" s="512">
        <f>SUM(AY697:AY699)</f>
        <v>36</v>
      </c>
      <c r="AZ700" s="816"/>
      <c r="BA700" s="817"/>
      <c r="BB700" s="817"/>
      <c r="BC700" s="818"/>
      <c r="BD700" s="818"/>
      <c r="BE700" s="818"/>
      <c r="BF700" s="819"/>
      <c r="BG700" s="819"/>
      <c r="BH700" s="819"/>
      <c r="BI700" s="820"/>
    </row>
    <row r="701" spans="1:61" s="652" customFormat="1" ht="19.899999999999999" customHeight="1">
      <c r="A701" s="1026">
        <v>667</v>
      </c>
      <c r="B701" s="776" t="s">
        <v>6053</v>
      </c>
      <c r="C701" s="484" t="s">
        <v>13</v>
      </c>
      <c r="D701" s="484" t="s">
        <v>2954</v>
      </c>
      <c r="E701" s="359" t="s">
        <v>5067</v>
      </c>
      <c r="F701" s="783" t="s">
        <v>5068</v>
      </c>
      <c r="G701" s="289" t="s">
        <v>5069</v>
      </c>
      <c r="H701" s="289" t="s">
        <v>5080</v>
      </c>
      <c r="I701" s="290">
        <v>32029351</v>
      </c>
      <c r="J701" s="362" t="s">
        <v>94</v>
      </c>
      <c r="K701" s="289"/>
      <c r="L701" s="292" t="s">
        <v>95</v>
      </c>
      <c r="M701" s="292" t="s">
        <v>95</v>
      </c>
      <c r="N701" s="292" t="s">
        <v>95</v>
      </c>
      <c r="O701" s="292" t="s">
        <v>95</v>
      </c>
      <c r="P701" s="292" t="s">
        <v>95</v>
      </c>
      <c r="Q701" s="320"/>
      <c r="R701" s="295" t="s">
        <v>244</v>
      </c>
      <c r="S701" s="296">
        <v>42808</v>
      </c>
      <c r="T701" s="297">
        <f t="shared" ref="T701:T708" si="467">VLOOKUP(I701,单月票房,2,0)</f>
        <v>10</v>
      </c>
      <c r="U701" s="298">
        <f t="shared" ref="U701:U708" si="468">VLOOKUP(I701,单月票房,3,0)</f>
        <v>123.71256000000001</v>
      </c>
      <c r="V701" s="298">
        <f t="shared" ref="V701:V708" si="469">VLOOKUP(I701,单月票房,4,0)</f>
        <v>3.6993</v>
      </c>
      <c r="W701" s="299">
        <f t="shared" ref="W701:W708" si="470">(V701*10000)/Y701</f>
        <v>4624.125</v>
      </c>
      <c r="X701" s="300">
        <f t="shared" ref="X701:X708" si="471">VLOOKUP(I701,单月票房,5,0)</f>
        <v>33</v>
      </c>
      <c r="Y701" s="301">
        <v>8</v>
      </c>
      <c r="Z701" s="301">
        <v>973</v>
      </c>
      <c r="AA701" s="1043">
        <v>8</v>
      </c>
      <c r="AB701" s="1043">
        <v>8</v>
      </c>
      <c r="AC701" s="1043">
        <v>8</v>
      </c>
      <c r="AD701" s="1043">
        <v>8</v>
      </c>
      <c r="AE701" s="469">
        <v>8</v>
      </c>
      <c r="AF701" s="1036" t="s">
        <v>8153</v>
      </c>
      <c r="AG701" s="445"/>
      <c r="AH701" s="445"/>
      <c r="AI701" s="445"/>
      <c r="AJ701" s="1037">
        <v>8</v>
      </c>
      <c r="AK701" s="1036" t="s">
        <v>4705</v>
      </c>
      <c r="AL701" s="445"/>
      <c r="AM701" s="445"/>
      <c r="AN701" s="445"/>
      <c r="AO701" s="445"/>
      <c r="AP701" s="445"/>
      <c r="AQ701" s="445"/>
      <c r="AR701" s="445"/>
      <c r="AS701" s="445"/>
      <c r="AT701" s="445"/>
      <c r="AU701" s="445" t="s">
        <v>5070</v>
      </c>
      <c r="AV701" s="307">
        <f t="shared" ref="AV701:AV708" si="472">AD701*6*0.5*12</f>
        <v>288</v>
      </c>
      <c r="AW701" s="309">
        <f t="shared" ref="AW701:AW708" si="473">AD701*6*0.35*12</f>
        <v>201.59999999999997</v>
      </c>
      <c r="AX701" s="309">
        <f t="shared" ref="AX701:AX708" si="474">AD701*6*0.25*10</f>
        <v>120</v>
      </c>
      <c r="AY701" s="309">
        <f t="shared" ref="AY701:AY708" si="475">AD701*6*0.15*10</f>
        <v>72</v>
      </c>
      <c r="AZ701" s="1042" t="s">
        <v>8163</v>
      </c>
      <c r="BA701" s="1042"/>
      <c r="BB701" s="1042"/>
      <c r="BC701" s="1042"/>
      <c r="BD701" s="1042"/>
      <c r="BE701" s="1042"/>
      <c r="BF701" s="1042"/>
      <c r="BG701" s="1042"/>
      <c r="BH701" s="1042"/>
      <c r="BI701" s="1044"/>
    </row>
    <row r="702" spans="1:61" s="350" customFormat="1" ht="19.899999999999999" customHeight="1">
      <c r="A702" s="1026">
        <v>668</v>
      </c>
      <c r="B702" s="776" t="s">
        <v>5458</v>
      </c>
      <c r="C702" s="472" t="s">
        <v>13</v>
      </c>
      <c r="D702" s="472" t="s">
        <v>2954</v>
      </c>
      <c r="E702" s="473" t="s">
        <v>2954</v>
      </c>
      <c r="F702" s="690" t="s">
        <v>5459</v>
      </c>
      <c r="G702" s="474" t="s">
        <v>5429</v>
      </c>
      <c r="H702" s="475" t="s">
        <v>5490</v>
      </c>
      <c r="I702" s="476">
        <v>32029401</v>
      </c>
      <c r="J702" s="477" t="s">
        <v>1343</v>
      </c>
      <c r="K702" s="478"/>
      <c r="L702" s="479" t="s">
        <v>95</v>
      </c>
      <c r="M702" s="292" t="s">
        <v>95</v>
      </c>
      <c r="N702" s="292" t="s">
        <v>95</v>
      </c>
      <c r="O702" s="479" t="s">
        <v>95</v>
      </c>
      <c r="P702" s="480" t="s">
        <v>95</v>
      </c>
      <c r="Q702" s="481"/>
      <c r="R702" s="295" t="s">
        <v>199</v>
      </c>
      <c r="S702" s="296">
        <v>42846</v>
      </c>
      <c r="T702" s="297">
        <f t="shared" si="467"/>
        <v>15</v>
      </c>
      <c r="U702" s="298">
        <f t="shared" si="468"/>
        <v>95.003200000000007</v>
      </c>
      <c r="V702" s="298">
        <f t="shared" si="469"/>
        <v>2.6787999999999998</v>
      </c>
      <c r="W702" s="299">
        <f t="shared" si="470"/>
        <v>3826.8571428571427</v>
      </c>
      <c r="X702" s="300">
        <f t="shared" si="471"/>
        <v>35</v>
      </c>
      <c r="Y702" s="482">
        <v>7</v>
      </c>
      <c r="Z702" s="483">
        <v>844</v>
      </c>
      <c r="AA702" s="1043">
        <v>7</v>
      </c>
      <c r="AB702" s="1043">
        <v>7</v>
      </c>
      <c r="AC702" s="1043">
        <v>7</v>
      </c>
      <c r="AD702" s="1043">
        <v>7</v>
      </c>
      <c r="AE702" s="469">
        <v>7</v>
      </c>
      <c r="AF702" s="1036" t="s">
        <v>8151</v>
      </c>
      <c r="AG702" s="445"/>
      <c r="AH702" s="445"/>
      <c r="AI702" s="445"/>
      <c r="AJ702" s="1037"/>
      <c r="AK702" s="1036" t="s">
        <v>4703</v>
      </c>
      <c r="AL702" s="445"/>
      <c r="AM702" s="445"/>
      <c r="AN702" s="445"/>
      <c r="AO702" s="445"/>
      <c r="AP702" s="445"/>
      <c r="AQ702" s="445"/>
      <c r="AR702" s="445"/>
      <c r="AS702" s="445"/>
      <c r="AT702" s="445"/>
      <c r="AU702" s="445"/>
      <c r="AV702" s="307">
        <f t="shared" si="472"/>
        <v>252</v>
      </c>
      <c r="AW702" s="309">
        <f t="shared" si="473"/>
        <v>176.39999999999998</v>
      </c>
      <c r="AX702" s="309">
        <f t="shared" si="474"/>
        <v>105</v>
      </c>
      <c r="AY702" s="309">
        <f t="shared" si="475"/>
        <v>63</v>
      </c>
      <c r="AZ702" s="1042" t="s">
        <v>8164</v>
      </c>
      <c r="BA702" s="1042"/>
      <c r="BB702" s="1042"/>
      <c r="BC702" s="1042"/>
      <c r="BD702" s="1042"/>
      <c r="BE702" s="1042"/>
      <c r="BF702" s="1042"/>
      <c r="BG702" s="1042"/>
      <c r="BH702" s="1042"/>
      <c r="BI702" s="1044"/>
    </row>
    <row r="703" spans="1:61" s="694" customFormat="1" ht="19.5" customHeight="1">
      <c r="A703" s="1026">
        <v>669</v>
      </c>
      <c r="B703" s="435" t="s">
        <v>6569</v>
      </c>
      <c r="C703" s="631" t="s">
        <v>5251</v>
      </c>
      <c r="D703" s="631" t="s">
        <v>2954</v>
      </c>
      <c r="E703" s="631" t="s">
        <v>2954</v>
      </c>
      <c r="F703" s="1086" t="s">
        <v>6570</v>
      </c>
      <c r="G703" s="437" t="s">
        <v>6571</v>
      </c>
      <c r="H703" s="438" t="s">
        <v>6612</v>
      </c>
      <c r="I703" s="435">
        <v>32029581</v>
      </c>
      <c r="J703" s="428" t="s">
        <v>94</v>
      </c>
      <c r="K703" s="439"/>
      <c r="L703" s="440" t="s">
        <v>6572</v>
      </c>
      <c r="M703" s="292" t="s">
        <v>95</v>
      </c>
      <c r="N703" s="292" t="s">
        <v>95</v>
      </c>
      <c r="O703" s="440" t="s">
        <v>6573</v>
      </c>
      <c r="P703" s="441" t="s">
        <v>6574</v>
      </c>
      <c r="Q703" s="442"/>
      <c r="R703" s="295" t="s">
        <v>334</v>
      </c>
      <c r="S703" s="296">
        <v>43009</v>
      </c>
      <c r="T703" s="297">
        <f t="shared" si="467"/>
        <v>11</v>
      </c>
      <c r="U703" s="298">
        <f t="shared" si="468"/>
        <v>115.8416</v>
      </c>
      <c r="V703" s="298">
        <f t="shared" si="469"/>
        <v>3.1932999999999998</v>
      </c>
      <c r="W703" s="299">
        <f t="shared" si="470"/>
        <v>5322.1666666666661</v>
      </c>
      <c r="X703" s="300">
        <f t="shared" si="471"/>
        <v>36</v>
      </c>
      <c r="Y703" s="443">
        <v>6</v>
      </c>
      <c r="Z703" s="444">
        <v>801</v>
      </c>
      <c r="AA703" s="1043">
        <v>6</v>
      </c>
      <c r="AB703" s="1043">
        <v>6</v>
      </c>
      <c r="AC703" s="1043">
        <v>6</v>
      </c>
      <c r="AD703" s="1043">
        <v>6</v>
      </c>
      <c r="AE703" s="469">
        <v>6</v>
      </c>
      <c r="AF703" s="1036" t="s">
        <v>5994</v>
      </c>
      <c r="AG703" s="445"/>
      <c r="AH703" s="445"/>
      <c r="AI703" s="445"/>
      <c r="AJ703" s="1037">
        <v>6</v>
      </c>
      <c r="AK703" s="1036" t="s">
        <v>6575</v>
      </c>
      <c r="AL703" s="445"/>
      <c r="AM703" s="445"/>
      <c r="AN703" s="445"/>
      <c r="AO703" s="445"/>
      <c r="AP703" s="445"/>
      <c r="AQ703" s="445"/>
      <c r="AR703" s="445"/>
      <c r="AS703" s="445"/>
      <c r="AT703" s="445"/>
      <c r="AU703" s="445"/>
      <c r="AV703" s="307">
        <f t="shared" si="472"/>
        <v>216</v>
      </c>
      <c r="AW703" s="309">
        <f t="shared" si="473"/>
        <v>151.19999999999999</v>
      </c>
      <c r="AX703" s="309">
        <f t="shared" si="474"/>
        <v>90</v>
      </c>
      <c r="AY703" s="309">
        <f t="shared" si="475"/>
        <v>53.999999999999993</v>
      </c>
      <c r="AZ703" s="1042" t="s">
        <v>8165</v>
      </c>
      <c r="BA703" s="1042"/>
      <c r="BB703" s="1042"/>
      <c r="BC703" s="1042"/>
      <c r="BD703" s="1042"/>
      <c r="BE703" s="1042"/>
      <c r="BF703" s="1042"/>
      <c r="BG703" s="1042"/>
      <c r="BH703" s="1042" t="s">
        <v>6576</v>
      </c>
      <c r="BI703" s="1044"/>
    </row>
    <row r="704" spans="1:61" s="652" customFormat="1" ht="19.899999999999999" customHeight="1">
      <c r="A704" s="1026">
        <v>670</v>
      </c>
      <c r="B704" s="776" t="s">
        <v>3515</v>
      </c>
      <c r="C704" s="593" t="s">
        <v>13</v>
      </c>
      <c r="D704" s="593" t="s">
        <v>2430</v>
      </c>
      <c r="E704" s="287" t="s">
        <v>2954</v>
      </c>
      <c r="F704" s="339" t="s">
        <v>2431</v>
      </c>
      <c r="G704" s="289" t="s">
        <v>868</v>
      </c>
      <c r="H704" s="289" t="s">
        <v>3143</v>
      </c>
      <c r="I704" s="290">
        <v>32025101</v>
      </c>
      <c r="J704" s="291"/>
      <c r="K704" s="289"/>
      <c r="L704" s="292" t="s">
        <v>95</v>
      </c>
      <c r="M704" s="292" t="s">
        <v>95</v>
      </c>
      <c r="N704" s="292" t="s">
        <v>95</v>
      </c>
      <c r="O704" s="292" t="s">
        <v>95</v>
      </c>
      <c r="P704" s="292" t="s">
        <v>95</v>
      </c>
      <c r="Q704" s="320"/>
      <c r="R704" s="295" t="s">
        <v>334</v>
      </c>
      <c r="S704" s="296">
        <v>41341</v>
      </c>
      <c r="T704" s="297">
        <f t="shared" si="467"/>
        <v>4</v>
      </c>
      <c r="U704" s="298">
        <f t="shared" si="468"/>
        <v>213.97049999999999</v>
      </c>
      <c r="V704" s="298">
        <f t="shared" si="469"/>
        <v>4.7686000000000002</v>
      </c>
      <c r="W704" s="299">
        <f t="shared" si="470"/>
        <v>5960.75</v>
      </c>
      <c r="X704" s="300">
        <f t="shared" si="471"/>
        <v>45</v>
      </c>
      <c r="Y704" s="301">
        <v>8</v>
      </c>
      <c r="Z704" s="315">
        <v>1093</v>
      </c>
      <c r="AA704" s="1043">
        <v>7</v>
      </c>
      <c r="AB704" s="1043">
        <v>7</v>
      </c>
      <c r="AC704" s="1043">
        <v>7</v>
      </c>
      <c r="AD704" s="1043">
        <v>7</v>
      </c>
      <c r="AE704" s="469">
        <v>7</v>
      </c>
      <c r="AF704" s="1036" t="s">
        <v>8166</v>
      </c>
      <c r="AG704" s="445">
        <v>1</v>
      </c>
      <c r="AH704" s="445">
        <v>7</v>
      </c>
      <c r="AI704" s="445">
        <v>340</v>
      </c>
      <c r="AJ704" s="1037">
        <v>8</v>
      </c>
      <c r="AK704" s="1036" t="s">
        <v>4705</v>
      </c>
      <c r="AL704" s="445">
        <v>1</v>
      </c>
      <c r="AM704" s="445">
        <v>4</v>
      </c>
      <c r="AN704" s="445" t="s">
        <v>4691</v>
      </c>
      <c r="AO704" s="445" t="s">
        <v>4691</v>
      </c>
      <c r="AP704" s="445" t="s">
        <v>4691</v>
      </c>
      <c r="AQ704" s="445" t="s">
        <v>4691</v>
      </c>
      <c r="AR704" s="445" t="s">
        <v>4691</v>
      </c>
      <c r="AS704" s="445" t="s">
        <v>4691</v>
      </c>
      <c r="AT704" s="445" t="s">
        <v>4691</v>
      </c>
      <c r="AU704" s="445" t="s">
        <v>4691</v>
      </c>
      <c r="AV704" s="307">
        <f t="shared" si="472"/>
        <v>252</v>
      </c>
      <c r="AW704" s="309">
        <f t="shared" si="473"/>
        <v>176.39999999999998</v>
      </c>
      <c r="AX704" s="309">
        <f t="shared" si="474"/>
        <v>105</v>
      </c>
      <c r="AY704" s="309">
        <f t="shared" si="475"/>
        <v>63</v>
      </c>
      <c r="AZ704" s="1042" t="s">
        <v>8167</v>
      </c>
      <c r="BA704" s="1042"/>
      <c r="BB704" s="1042"/>
      <c r="BC704" s="1042"/>
      <c r="BD704" s="1042"/>
      <c r="BE704" s="1042"/>
      <c r="BF704" s="1042"/>
      <c r="BG704" s="1042"/>
      <c r="BH704" s="1042"/>
      <c r="BI704" s="1044"/>
    </row>
    <row r="705" spans="1:61" ht="19.899999999999999" customHeight="1">
      <c r="A705" s="1026">
        <v>671</v>
      </c>
      <c r="B705" s="776" t="s">
        <v>3516</v>
      </c>
      <c r="C705" s="286" t="s">
        <v>13</v>
      </c>
      <c r="D705" s="287" t="s">
        <v>1522</v>
      </c>
      <c r="E705" s="287" t="s">
        <v>2954</v>
      </c>
      <c r="F705" s="357" t="s">
        <v>772</v>
      </c>
      <c r="G705" s="289" t="s">
        <v>1098</v>
      </c>
      <c r="H705" s="289" t="s">
        <v>1523</v>
      </c>
      <c r="I705" s="290">
        <v>32029071</v>
      </c>
      <c r="J705" s="291"/>
      <c r="K705" s="289"/>
      <c r="L705" s="292" t="s">
        <v>95</v>
      </c>
      <c r="M705" s="292" t="s">
        <v>95</v>
      </c>
      <c r="N705" s="292" t="s">
        <v>95</v>
      </c>
      <c r="O705" s="292" t="s">
        <v>95</v>
      </c>
      <c r="P705" s="292" t="s">
        <v>95</v>
      </c>
      <c r="Q705" s="320"/>
      <c r="R705" s="295" t="s">
        <v>313</v>
      </c>
      <c r="S705" s="296">
        <v>42325</v>
      </c>
      <c r="T705" s="297">
        <f t="shared" si="467"/>
        <v>2</v>
      </c>
      <c r="U705" s="298">
        <f t="shared" si="468"/>
        <v>266.10882999999995</v>
      </c>
      <c r="V705" s="298">
        <f t="shared" si="469"/>
        <v>6.2230999999999996</v>
      </c>
      <c r="W705" s="299">
        <f t="shared" si="470"/>
        <v>6223.0999999999995</v>
      </c>
      <c r="X705" s="300">
        <f t="shared" si="471"/>
        <v>43</v>
      </c>
      <c r="Y705" s="301">
        <v>10</v>
      </c>
      <c r="Z705" s="347">
        <v>1301</v>
      </c>
      <c r="AA705" s="1043">
        <v>10</v>
      </c>
      <c r="AB705" s="1043">
        <v>10</v>
      </c>
      <c r="AC705" s="1043">
        <v>10</v>
      </c>
      <c r="AD705" s="1043">
        <v>10</v>
      </c>
      <c r="AE705" s="469">
        <v>10</v>
      </c>
      <c r="AF705" s="1036" t="s">
        <v>6107</v>
      </c>
      <c r="AG705" s="445" t="s">
        <v>4691</v>
      </c>
      <c r="AH705" s="445" t="s">
        <v>4691</v>
      </c>
      <c r="AI705" s="445" t="s">
        <v>4691</v>
      </c>
      <c r="AJ705" s="1037">
        <v>10</v>
      </c>
      <c r="AK705" s="1036" t="s">
        <v>5900</v>
      </c>
      <c r="AL705" s="445" t="s">
        <v>4691</v>
      </c>
      <c r="AM705" s="445" t="s">
        <v>4691</v>
      </c>
      <c r="AN705" s="445" t="s">
        <v>4691</v>
      </c>
      <c r="AO705" s="445" t="s">
        <v>4691</v>
      </c>
      <c r="AP705" s="445" t="s">
        <v>4691</v>
      </c>
      <c r="AQ705" s="445" t="s">
        <v>4691</v>
      </c>
      <c r="AR705" s="445" t="s">
        <v>4691</v>
      </c>
      <c r="AS705" s="445" t="s">
        <v>4691</v>
      </c>
      <c r="AT705" s="445" t="s">
        <v>4691</v>
      </c>
      <c r="AU705" s="445" t="s">
        <v>4691</v>
      </c>
      <c r="AV705" s="307">
        <f t="shared" si="472"/>
        <v>360</v>
      </c>
      <c r="AW705" s="309">
        <f t="shared" si="473"/>
        <v>252</v>
      </c>
      <c r="AX705" s="309">
        <f t="shared" si="474"/>
        <v>150</v>
      </c>
      <c r="AY705" s="309">
        <f t="shared" si="475"/>
        <v>90</v>
      </c>
      <c r="AZ705" s="1042" t="s">
        <v>8168</v>
      </c>
      <c r="BA705" s="1042" t="s">
        <v>1524</v>
      </c>
      <c r="BB705" s="1042" t="s">
        <v>1525</v>
      </c>
      <c r="BC705" s="1042" t="s">
        <v>1526</v>
      </c>
      <c r="BD705" s="1042" t="s">
        <v>1514</v>
      </c>
      <c r="BE705" s="1042" t="s">
        <v>773</v>
      </c>
      <c r="BF705" s="1042" t="s">
        <v>102</v>
      </c>
      <c r="BG705" s="1042" t="s">
        <v>774</v>
      </c>
      <c r="BH705" s="1042" t="s">
        <v>775</v>
      </c>
      <c r="BI705" s="1044"/>
    </row>
    <row r="706" spans="1:61" s="394" customFormat="1" ht="19.5" customHeight="1">
      <c r="A706" s="1026">
        <v>672</v>
      </c>
      <c r="B706" s="776" t="s">
        <v>5689</v>
      </c>
      <c r="C706" s="449" t="s">
        <v>13</v>
      </c>
      <c r="D706" s="287" t="s">
        <v>1521</v>
      </c>
      <c r="E706" s="450" t="s">
        <v>2954</v>
      </c>
      <c r="F706" s="329" t="s">
        <v>1292</v>
      </c>
      <c r="G706" s="451" t="s">
        <v>1048</v>
      </c>
      <c r="H706" s="452" t="s">
        <v>1048</v>
      </c>
      <c r="I706" s="453">
        <v>32025701</v>
      </c>
      <c r="J706" s="454"/>
      <c r="K706" s="455"/>
      <c r="L706" s="456"/>
      <c r="M706" s="456"/>
      <c r="N706" s="456"/>
      <c r="O706" s="456"/>
      <c r="P706" s="457" t="s">
        <v>565</v>
      </c>
      <c r="Q706" s="458"/>
      <c r="R706" s="295" t="s">
        <v>3842</v>
      </c>
      <c r="S706" s="296">
        <v>41494</v>
      </c>
      <c r="T706" s="297">
        <f t="shared" si="467"/>
        <v>14</v>
      </c>
      <c r="U706" s="298">
        <f t="shared" si="468"/>
        <v>101.813114</v>
      </c>
      <c r="V706" s="298">
        <f t="shared" si="469"/>
        <v>3.1581999999999999</v>
      </c>
      <c r="W706" s="299">
        <f t="shared" si="470"/>
        <v>7895.5</v>
      </c>
      <c r="X706" s="300">
        <f t="shared" si="471"/>
        <v>32</v>
      </c>
      <c r="Y706" s="459">
        <v>4</v>
      </c>
      <c r="Z706" s="460">
        <v>607</v>
      </c>
      <c r="AA706" s="1043">
        <v>0</v>
      </c>
      <c r="AB706" s="304">
        <v>0</v>
      </c>
      <c r="AC706" s="304">
        <v>0</v>
      </c>
      <c r="AD706" s="1043">
        <v>0</v>
      </c>
      <c r="AE706" s="469">
        <v>4</v>
      </c>
      <c r="AF706" s="1036" t="s">
        <v>5992</v>
      </c>
      <c r="AG706" s="445"/>
      <c r="AH706" s="445"/>
      <c r="AI706" s="445"/>
      <c r="AJ706" s="1037">
        <v>4</v>
      </c>
      <c r="AK706" s="1036" t="s">
        <v>4706</v>
      </c>
      <c r="AL706" s="445"/>
      <c r="AM706" s="445"/>
      <c r="AN706" s="445"/>
      <c r="AO706" s="445"/>
      <c r="AP706" s="445"/>
      <c r="AQ706" s="445"/>
      <c r="AR706" s="445"/>
      <c r="AS706" s="445"/>
      <c r="AT706" s="445"/>
      <c r="AU706" s="445"/>
      <c r="AV706" s="307">
        <f t="shared" si="472"/>
        <v>0</v>
      </c>
      <c r="AW706" s="309">
        <f t="shared" si="473"/>
        <v>0</v>
      </c>
      <c r="AX706" s="309">
        <f t="shared" si="474"/>
        <v>0</v>
      </c>
      <c r="AY706" s="309">
        <f t="shared" si="475"/>
        <v>0</v>
      </c>
      <c r="AZ706" s="1042" t="s">
        <v>8169</v>
      </c>
      <c r="BA706" s="1042"/>
      <c r="BB706" s="1042"/>
      <c r="BC706" s="1042"/>
      <c r="BD706" s="1042"/>
      <c r="BE706" s="1042"/>
      <c r="BF706" s="1042"/>
      <c r="BG706" s="1042"/>
      <c r="BH706" s="1042"/>
      <c r="BI706" s="1044"/>
    </row>
    <row r="707" spans="1:61" s="394" customFormat="1" ht="19.5" customHeight="1">
      <c r="A707" s="1026">
        <v>673</v>
      </c>
      <c r="B707" s="762" t="s">
        <v>5922</v>
      </c>
      <c r="C707" s="750" t="s">
        <v>5923</v>
      </c>
      <c r="D707" s="750" t="s">
        <v>2954</v>
      </c>
      <c r="E707" s="750" t="s">
        <v>2954</v>
      </c>
      <c r="F707" s="329" t="s">
        <v>1292</v>
      </c>
      <c r="G707" s="751" t="s">
        <v>5924</v>
      </c>
      <c r="H707" s="752" t="s">
        <v>7206</v>
      </c>
      <c r="I707" s="750">
        <v>32029521</v>
      </c>
      <c r="J707" s="753"/>
      <c r="K707" s="289"/>
      <c r="L707" s="755"/>
      <c r="M707" s="755"/>
      <c r="N707" s="755"/>
      <c r="O707" s="755"/>
      <c r="P707" s="756" t="s">
        <v>5925</v>
      </c>
      <c r="Q707" s="757"/>
      <c r="R707" s="295" t="s">
        <v>244</v>
      </c>
      <c r="S707" s="296">
        <v>42913</v>
      </c>
      <c r="T707" s="297">
        <f>VLOOKUP(I707,单月票房,2,0)</f>
        <v>16</v>
      </c>
      <c r="U707" s="298">
        <f>VLOOKUP(I707,单月票房,3,0)</f>
        <v>93.376499999999993</v>
      </c>
      <c r="V707" s="298">
        <f>VLOOKUP(I707,单月票房,4,0)</f>
        <v>2.7366999999999999</v>
      </c>
      <c r="W707" s="299">
        <f>(V707*10000)/Y707</f>
        <v>3040.7777777777778</v>
      </c>
      <c r="X707" s="300">
        <f>VLOOKUP(I707,单月票房,5,0)</f>
        <v>34</v>
      </c>
      <c r="Y707" s="758">
        <v>9</v>
      </c>
      <c r="Z707" s="759">
        <v>927</v>
      </c>
      <c r="AA707" s="1043">
        <v>0</v>
      </c>
      <c r="AB707" s="304">
        <v>0</v>
      </c>
      <c r="AC707" s="304">
        <v>0</v>
      </c>
      <c r="AD707" s="1043">
        <v>0</v>
      </c>
      <c r="AE707" s="469">
        <v>9</v>
      </c>
      <c r="AF707" s="1036" t="s">
        <v>5996</v>
      </c>
      <c r="AG707" s="445"/>
      <c r="AH707" s="445"/>
      <c r="AI707" s="445"/>
      <c r="AJ707" s="1037">
        <v>9</v>
      </c>
      <c r="AK707" s="1036" t="s">
        <v>4710</v>
      </c>
      <c r="AL707" s="445"/>
      <c r="AM707" s="445"/>
      <c r="AN707" s="445"/>
      <c r="AO707" s="445"/>
      <c r="AP707" s="445"/>
      <c r="AQ707" s="445"/>
      <c r="AR707" s="445"/>
      <c r="AS707" s="445"/>
      <c r="AT707" s="445"/>
      <c r="AU707" s="445"/>
      <c r="AV707" s="307">
        <f>AD707*6*0.5*12</f>
        <v>0</v>
      </c>
      <c r="AW707" s="309">
        <f>AD707*6*0.35*12</f>
        <v>0</v>
      </c>
      <c r="AX707" s="309">
        <f>AD707*6*0.25*10</f>
        <v>0</v>
      </c>
      <c r="AY707" s="309">
        <f>AD707*6*0.15*10</f>
        <v>0</v>
      </c>
      <c r="AZ707" s="1042" t="s">
        <v>8170</v>
      </c>
      <c r="BA707" s="1042"/>
      <c r="BB707" s="1042"/>
      <c r="BC707" s="1042"/>
      <c r="BD707" s="1042"/>
      <c r="BE707" s="1042"/>
      <c r="BF707" s="1042"/>
      <c r="BG707" s="1042"/>
      <c r="BH707" s="1042"/>
      <c r="BI707" s="1044"/>
    </row>
    <row r="708" spans="1:61" ht="19.899999999999999" customHeight="1">
      <c r="A708" s="1026">
        <v>674</v>
      </c>
      <c r="B708" s="776" t="s">
        <v>3517</v>
      </c>
      <c r="C708" s="286" t="s">
        <v>13</v>
      </c>
      <c r="D708" s="287" t="s">
        <v>1521</v>
      </c>
      <c r="E708" s="287" t="s">
        <v>2954</v>
      </c>
      <c r="F708" s="287" t="s">
        <v>740</v>
      </c>
      <c r="G708" s="289" t="s">
        <v>1054</v>
      </c>
      <c r="H708" s="289" t="s">
        <v>744</v>
      </c>
      <c r="I708" s="290">
        <v>32028111</v>
      </c>
      <c r="J708" s="291"/>
      <c r="K708" s="289" t="s">
        <v>6621</v>
      </c>
      <c r="L708" s="292"/>
      <c r="M708" s="293"/>
      <c r="N708" s="293"/>
      <c r="O708" s="292"/>
      <c r="P708" s="292" t="s">
        <v>95</v>
      </c>
      <c r="Q708" s="320"/>
      <c r="R708" s="295" t="s">
        <v>450</v>
      </c>
      <c r="S708" s="296">
        <v>42007</v>
      </c>
      <c r="T708" s="297">
        <f t="shared" si="467"/>
        <v>6</v>
      </c>
      <c r="U708" s="298">
        <f t="shared" si="468"/>
        <v>185.11313999999999</v>
      </c>
      <c r="V708" s="298">
        <f t="shared" si="469"/>
        <v>4.7118000000000002</v>
      </c>
      <c r="W708" s="299">
        <f t="shared" si="470"/>
        <v>6731.1428571428569</v>
      </c>
      <c r="X708" s="300">
        <f t="shared" si="471"/>
        <v>39</v>
      </c>
      <c r="Y708" s="301">
        <v>7</v>
      </c>
      <c r="Z708" s="347">
        <v>1312</v>
      </c>
      <c r="AA708" s="1043">
        <v>0</v>
      </c>
      <c r="AB708" s="304">
        <v>0</v>
      </c>
      <c r="AC708" s="304">
        <v>0</v>
      </c>
      <c r="AD708" s="1043">
        <v>0</v>
      </c>
      <c r="AE708" s="469">
        <v>7</v>
      </c>
      <c r="AF708" s="1036" t="s">
        <v>8171</v>
      </c>
      <c r="AG708" s="445" t="s">
        <v>4691</v>
      </c>
      <c r="AH708" s="445" t="s">
        <v>4691</v>
      </c>
      <c r="AI708" s="445" t="s">
        <v>4691</v>
      </c>
      <c r="AJ708" s="1037">
        <v>7</v>
      </c>
      <c r="AK708" s="1036" t="s">
        <v>4782</v>
      </c>
      <c r="AL708" s="445" t="s">
        <v>4691</v>
      </c>
      <c r="AM708" s="445" t="s">
        <v>4691</v>
      </c>
      <c r="AN708" s="445" t="s">
        <v>4691</v>
      </c>
      <c r="AO708" s="445" t="s">
        <v>4691</v>
      </c>
      <c r="AP708" s="445" t="s">
        <v>4691</v>
      </c>
      <c r="AQ708" s="445" t="s">
        <v>4691</v>
      </c>
      <c r="AR708" s="445">
        <v>1</v>
      </c>
      <c r="AS708" s="445" t="s">
        <v>5883</v>
      </c>
      <c r="AT708" s="445" t="s">
        <v>4691</v>
      </c>
      <c r="AU708" s="445" t="s">
        <v>4691</v>
      </c>
      <c r="AV708" s="307">
        <f t="shared" si="472"/>
        <v>0</v>
      </c>
      <c r="AW708" s="309">
        <f t="shared" si="473"/>
        <v>0</v>
      </c>
      <c r="AX708" s="309">
        <f t="shared" si="474"/>
        <v>0</v>
      </c>
      <c r="AY708" s="309">
        <f t="shared" si="475"/>
        <v>0</v>
      </c>
      <c r="AZ708" s="1042" t="s">
        <v>8172</v>
      </c>
      <c r="BA708" s="1042"/>
      <c r="BB708" s="1042" t="s">
        <v>741</v>
      </c>
      <c r="BC708" s="1042" t="s">
        <v>741</v>
      </c>
      <c r="BD708" s="1042"/>
      <c r="BE708" s="1042"/>
      <c r="BF708" s="1042"/>
      <c r="BG708" s="1042"/>
      <c r="BH708" s="1042" t="s">
        <v>742</v>
      </c>
      <c r="BI708" s="1044" t="s">
        <v>743</v>
      </c>
    </row>
    <row r="709" spans="1:61" ht="19.899999999999999" customHeight="1">
      <c r="A709" s="1029" t="s">
        <v>185</v>
      </c>
      <c r="B709" s="778"/>
      <c r="C709" s="723" t="s">
        <v>13</v>
      </c>
      <c r="D709" s="501" t="s">
        <v>1521</v>
      </c>
      <c r="E709" s="502"/>
      <c r="F709" s="502"/>
      <c r="G709" s="503">
        <f>COUNTA(G701:G708)</f>
        <v>8</v>
      </c>
      <c r="H709" s="503">
        <f>COUNTA(H701:H708)</f>
        <v>8</v>
      </c>
      <c r="I709" s="499"/>
      <c r="J709" s="499"/>
      <c r="K709" s="503"/>
      <c r="L709" s="504">
        <f>COUNTA(L701:L708)</f>
        <v>5</v>
      </c>
      <c r="M709" s="504">
        <f>COUNTA(M701:M708)</f>
        <v>5</v>
      </c>
      <c r="N709" s="504">
        <f>COUNTA(N701:N708)</f>
        <v>5</v>
      </c>
      <c r="O709" s="504">
        <f>COUNTA(O701:O708)</f>
        <v>5</v>
      </c>
      <c r="P709" s="504">
        <f>COUNTA(P701:P708)</f>
        <v>8</v>
      </c>
      <c r="Q709" s="505"/>
      <c r="R709" s="505"/>
      <c r="S709" s="506"/>
      <c r="T709" s="507"/>
      <c r="U709" s="508">
        <f>SUM(U701:U708)</f>
        <v>1194.9394440000001</v>
      </c>
      <c r="V709" s="508">
        <f>SUM(V701:V708)</f>
        <v>31.169799999999999</v>
      </c>
      <c r="W709" s="509">
        <f>V709*10000/Y709</f>
        <v>5283.0169491525421</v>
      </c>
      <c r="X709" s="510">
        <f>U709/V709</f>
        <v>38.336448870380949</v>
      </c>
      <c r="Y709" s="511">
        <f t="shared" ref="Y709:AE709" si="476">SUM(Y701:Y708)</f>
        <v>59</v>
      </c>
      <c r="Z709" s="511">
        <f t="shared" si="476"/>
        <v>7858</v>
      </c>
      <c r="AA709" s="500">
        <f t="shared" si="476"/>
        <v>38</v>
      </c>
      <c r="AB709" s="500">
        <f t="shared" si="476"/>
        <v>38</v>
      </c>
      <c r="AC709" s="500">
        <f t="shared" si="476"/>
        <v>38</v>
      </c>
      <c r="AD709" s="500">
        <f t="shared" si="476"/>
        <v>38</v>
      </c>
      <c r="AE709" s="500">
        <f t="shared" si="476"/>
        <v>58</v>
      </c>
      <c r="AF709" s="512"/>
      <c r="AG709" s="512">
        <f>SUM(AG701:AG708)</f>
        <v>1</v>
      </c>
      <c r="AH709" s="512"/>
      <c r="AI709" s="512">
        <f>SUM(AI701:AI708)</f>
        <v>340</v>
      </c>
      <c r="AJ709" s="512">
        <f>SUM(AJ701:AJ708)</f>
        <v>52</v>
      </c>
      <c r="AK709" s="513"/>
      <c r="AL709" s="512">
        <f>SUM(AL701:AL708)</f>
        <v>1</v>
      </c>
      <c r="AM709" s="512"/>
      <c r="AN709" s="512">
        <f>SUM(AN701:AN708)</f>
        <v>0</v>
      </c>
      <c r="AO709" s="512"/>
      <c r="AP709" s="512">
        <f>SUM(AP701:AP708)</f>
        <v>0</v>
      </c>
      <c r="AQ709" s="512"/>
      <c r="AR709" s="512">
        <f>SUM(AR701:AR708)</f>
        <v>1</v>
      </c>
      <c r="AS709" s="512"/>
      <c r="AT709" s="512">
        <f>SUM(AT701:AT708)</f>
        <v>0</v>
      </c>
      <c r="AU709" s="512"/>
      <c r="AV709" s="512">
        <f>SUM(AV701:AV708)</f>
        <v>1368</v>
      </c>
      <c r="AW709" s="512">
        <f>SUM(AW701:AW708)</f>
        <v>957.59999999999991</v>
      </c>
      <c r="AX709" s="512">
        <f>SUM(AX701:AX708)</f>
        <v>570</v>
      </c>
      <c r="AY709" s="512">
        <f>SUM(AY701:AY708)</f>
        <v>342</v>
      </c>
      <c r="AZ709" s="816"/>
      <c r="BA709" s="817"/>
      <c r="BB709" s="817"/>
      <c r="BC709" s="818"/>
      <c r="BD709" s="818"/>
      <c r="BE709" s="818"/>
      <c r="BF709" s="819"/>
      <c r="BG709" s="819"/>
      <c r="BH709" s="819"/>
      <c r="BI709" s="820"/>
    </row>
    <row r="710" spans="1:61" ht="19.899999999999999" customHeight="1">
      <c r="A710" s="1026">
        <v>675</v>
      </c>
      <c r="B710" s="776" t="s">
        <v>3518</v>
      </c>
      <c r="C710" s="286" t="s">
        <v>13</v>
      </c>
      <c r="D710" s="287" t="s">
        <v>1527</v>
      </c>
      <c r="E710" s="287" t="s">
        <v>2955</v>
      </c>
      <c r="F710" s="287" t="s">
        <v>1840</v>
      </c>
      <c r="G710" s="289" t="s">
        <v>2067</v>
      </c>
      <c r="H710" s="352" t="s">
        <v>1853</v>
      </c>
      <c r="I710" s="290">
        <v>32044211</v>
      </c>
      <c r="J710" s="304" t="s">
        <v>94</v>
      </c>
      <c r="K710" s="352"/>
      <c r="L710" s="292" t="s">
        <v>95</v>
      </c>
      <c r="M710" s="292" t="s">
        <v>95</v>
      </c>
      <c r="N710" s="292" t="s">
        <v>95</v>
      </c>
      <c r="O710" s="292" t="s">
        <v>95</v>
      </c>
      <c r="P710" s="292" t="s">
        <v>95</v>
      </c>
      <c r="Q710" s="320"/>
      <c r="R710" s="295" t="s">
        <v>199</v>
      </c>
      <c r="S710" s="296">
        <v>42377</v>
      </c>
      <c r="T710" s="297">
        <f t="shared" ref="T710:T717" si="477">VLOOKUP(I710,单月票房,2,0)</f>
        <v>5</v>
      </c>
      <c r="U710" s="298">
        <f t="shared" ref="U710:U717" si="478">VLOOKUP(I710,单月票房,3,0)</f>
        <v>291.99602000000004</v>
      </c>
      <c r="V710" s="298">
        <f t="shared" ref="V710:V717" si="479">VLOOKUP(I710,单月票房,4,0)</f>
        <v>6.5629999999999997</v>
      </c>
      <c r="W710" s="299">
        <f t="shared" ref="W710:W717" si="480">(V710*10000)/Y710</f>
        <v>7292.2222222222226</v>
      </c>
      <c r="X710" s="300">
        <f t="shared" ref="X710:X717" si="481">VLOOKUP(I710,单月票房,5,0)</f>
        <v>44</v>
      </c>
      <c r="Y710" s="494">
        <v>9</v>
      </c>
      <c r="Z710" s="315">
        <v>1501</v>
      </c>
      <c r="AA710" s="1043">
        <v>9</v>
      </c>
      <c r="AB710" s="1043">
        <v>9</v>
      </c>
      <c r="AC710" s="1043">
        <v>9</v>
      </c>
      <c r="AD710" s="1043">
        <v>9</v>
      </c>
      <c r="AE710" s="469">
        <v>9</v>
      </c>
      <c r="AF710" s="1036" t="s">
        <v>5996</v>
      </c>
      <c r="AG710" s="445">
        <v>1</v>
      </c>
      <c r="AH710" s="445">
        <v>1</v>
      </c>
      <c r="AI710" s="445">
        <v>547</v>
      </c>
      <c r="AJ710" s="1037">
        <v>9</v>
      </c>
      <c r="AK710" s="1036" t="s">
        <v>4710</v>
      </c>
      <c r="AL710" s="445" t="s">
        <v>4691</v>
      </c>
      <c r="AM710" s="445" t="s">
        <v>4691</v>
      </c>
      <c r="AN710" s="445" t="s">
        <v>4691</v>
      </c>
      <c r="AO710" s="445" t="s">
        <v>4691</v>
      </c>
      <c r="AP710" s="445" t="s">
        <v>4691</v>
      </c>
      <c r="AQ710" s="445" t="s">
        <v>4691</v>
      </c>
      <c r="AR710" s="445">
        <v>1</v>
      </c>
      <c r="AS710" s="445">
        <v>9</v>
      </c>
      <c r="AT710" s="445" t="s">
        <v>4691</v>
      </c>
      <c r="AU710" s="445" t="s">
        <v>4691</v>
      </c>
      <c r="AV710" s="307">
        <f t="shared" ref="AV710:AV717" si="482">AD710*6*0.5*12</f>
        <v>324</v>
      </c>
      <c r="AW710" s="309">
        <f t="shared" ref="AW710:AW717" si="483">AD710*6*0.35*12</f>
        <v>226.79999999999998</v>
      </c>
      <c r="AX710" s="309">
        <f t="shared" ref="AX710:AX717" si="484">AD710*6*0.25*10</f>
        <v>135</v>
      </c>
      <c r="AY710" s="309">
        <f t="shared" ref="AY710:AY717" si="485">AD710*6*0.15*10</f>
        <v>81</v>
      </c>
      <c r="AZ710" s="1042" t="s">
        <v>8173</v>
      </c>
      <c r="BA710" s="1042"/>
      <c r="BB710" s="1042" t="s">
        <v>1841</v>
      </c>
      <c r="BC710" s="1042"/>
      <c r="BD710" s="1042"/>
      <c r="BE710" s="1042"/>
      <c r="BF710" s="1042"/>
      <c r="BG710" s="1042"/>
      <c r="BH710" s="1042"/>
      <c r="BI710" s="1044"/>
    </row>
    <row r="711" spans="1:61" s="652" customFormat="1" ht="19.899999999999999" customHeight="1">
      <c r="A711" s="1026">
        <v>676</v>
      </c>
      <c r="B711" s="776" t="s">
        <v>3519</v>
      </c>
      <c r="C711" s="595" t="s">
        <v>13</v>
      </c>
      <c r="D711" s="528" t="s">
        <v>1527</v>
      </c>
      <c r="E711" s="287" t="s">
        <v>2956</v>
      </c>
      <c r="F711" s="360" t="s">
        <v>3191</v>
      </c>
      <c r="G711" s="530" t="s">
        <v>3192</v>
      </c>
      <c r="H711" s="352" t="s">
        <v>3211</v>
      </c>
      <c r="I711" s="290">
        <v>32044711</v>
      </c>
      <c r="J711" s="487" t="s">
        <v>94</v>
      </c>
      <c r="K711" s="352"/>
      <c r="L711" s="292" t="s">
        <v>95</v>
      </c>
      <c r="M711" s="292" t="s">
        <v>95</v>
      </c>
      <c r="N711" s="292" t="s">
        <v>95</v>
      </c>
      <c r="O711" s="292" t="s">
        <v>95</v>
      </c>
      <c r="P711" s="292" t="s">
        <v>95</v>
      </c>
      <c r="Q711" s="320"/>
      <c r="R711" s="295" t="s">
        <v>182</v>
      </c>
      <c r="S711" s="296">
        <v>42611</v>
      </c>
      <c r="T711" s="297">
        <f t="shared" si="477"/>
        <v>27</v>
      </c>
      <c r="U711" s="298">
        <f t="shared" si="478"/>
        <v>135.56084999999999</v>
      </c>
      <c r="V711" s="298">
        <f t="shared" si="479"/>
        <v>3.8462999999999998</v>
      </c>
      <c r="W711" s="299">
        <f t="shared" si="480"/>
        <v>7692.6</v>
      </c>
      <c r="X711" s="300">
        <f t="shared" si="481"/>
        <v>35</v>
      </c>
      <c r="Y711" s="494">
        <v>5</v>
      </c>
      <c r="Z711" s="494">
        <v>861</v>
      </c>
      <c r="AA711" s="1043">
        <v>5</v>
      </c>
      <c r="AB711" s="1043">
        <v>5</v>
      </c>
      <c r="AC711" s="1043">
        <v>5</v>
      </c>
      <c r="AD711" s="1043">
        <v>5</v>
      </c>
      <c r="AE711" s="469">
        <v>5</v>
      </c>
      <c r="AF711" s="1036" t="s">
        <v>8174</v>
      </c>
      <c r="AG711" s="445" t="s">
        <v>4691</v>
      </c>
      <c r="AH711" s="445" t="s">
        <v>4691</v>
      </c>
      <c r="AI711" s="445" t="s">
        <v>4691</v>
      </c>
      <c r="AJ711" s="1037">
        <v>5</v>
      </c>
      <c r="AK711" s="1036" t="s">
        <v>4707</v>
      </c>
      <c r="AL711" s="445" t="s">
        <v>4691</v>
      </c>
      <c r="AM711" s="445" t="s">
        <v>4691</v>
      </c>
      <c r="AN711" s="445" t="s">
        <v>4691</v>
      </c>
      <c r="AO711" s="445" t="s">
        <v>4691</v>
      </c>
      <c r="AP711" s="445" t="s">
        <v>4691</v>
      </c>
      <c r="AQ711" s="445" t="s">
        <v>4691</v>
      </c>
      <c r="AR711" s="445" t="s">
        <v>4691</v>
      </c>
      <c r="AS711" s="445" t="s">
        <v>4691</v>
      </c>
      <c r="AT711" s="445" t="s">
        <v>4691</v>
      </c>
      <c r="AU711" s="445" t="s">
        <v>4691</v>
      </c>
      <c r="AV711" s="307">
        <f t="shared" si="482"/>
        <v>180</v>
      </c>
      <c r="AW711" s="309">
        <f t="shared" si="483"/>
        <v>126</v>
      </c>
      <c r="AX711" s="309">
        <f t="shared" si="484"/>
        <v>75</v>
      </c>
      <c r="AY711" s="309">
        <f t="shared" si="485"/>
        <v>45</v>
      </c>
      <c r="AZ711" s="1042" t="s">
        <v>8175</v>
      </c>
      <c r="BA711" s="1042"/>
      <c r="BB711" s="1042"/>
      <c r="BC711" s="1042"/>
      <c r="BD711" s="1042"/>
      <c r="BE711" s="1042"/>
      <c r="BF711" s="1042"/>
      <c r="BG711" s="1042"/>
      <c r="BH711" s="1042"/>
      <c r="BI711" s="1044"/>
    </row>
    <row r="712" spans="1:61" s="583" customFormat="1" ht="19.899999999999999" customHeight="1">
      <c r="A712" s="1026">
        <v>677</v>
      </c>
      <c r="B712" s="435" t="s">
        <v>6509</v>
      </c>
      <c r="C712" s="1087" t="s">
        <v>2500</v>
      </c>
      <c r="D712" s="423" t="s">
        <v>6510</v>
      </c>
      <c r="E712" s="423" t="s">
        <v>6511</v>
      </c>
      <c r="F712" s="1088" t="s">
        <v>3136</v>
      </c>
      <c r="G712" s="580" t="s">
        <v>6512</v>
      </c>
      <c r="H712" s="446" t="s">
        <v>6548</v>
      </c>
      <c r="I712" s="435">
        <v>32045511</v>
      </c>
      <c r="J712" s="423" t="s">
        <v>1343</v>
      </c>
      <c r="K712" s="446"/>
      <c r="L712" s="440" t="s">
        <v>565</v>
      </c>
      <c r="M712" s="440" t="s">
        <v>565</v>
      </c>
      <c r="N712" s="440" t="s">
        <v>565</v>
      </c>
      <c r="O712" s="440" t="s">
        <v>565</v>
      </c>
      <c r="P712" s="440" t="s">
        <v>565</v>
      </c>
      <c r="Q712" s="1021" t="s">
        <v>6513</v>
      </c>
      <c r="R712" s="295" t="s">
        <v>147</v>
      </c>
      <c r="S712" s="296">
        <v>43008</v>
      </c>
      <c r="T712" s="297">
        <f t="shared" si="477"/>
        <v>28</v>
      </c>
      <c r="U712" s="298">
        <f t="shared" si="478"/>
        <v>133.6592</v>
      </c>
      <c r="V712" s="298">
        <f t="shared" si="479"/>
        <v>3.8294000000000001</v>
      </c>
      <c r="W712" s="299">
        <f t="shared" si="480"/>
        <v>2945.6923076923076</v>
      </c>
      <c r="X712" s="300">
        <f t="shared" si="481"/>
        <v>35</v>
      </c>
      <c r="Y712" s="426">
        <v>13</v>
      </c>
      <c r="Z712" s="582">
        <v>1015</v>
      </c>
      <c r="AA712" s="1043">
        <v>11</v>
      </c>
      <c r="AB712" s="1043">
        <v>11</v>
      </c>
      <c r="AC712" s="1043">
        <v>11</v>
      </c>
      <c r="AD712" s="1043">
        <v>11</v>
      </c>
      <c r="AE712" s="469">
        <v>11</v>
      </c>
      <c r="AF712" s="1036" t="s">
        <v>8176</v>
      </c>
      <c r="AG712" s="445"/>
      <c r="AH712" s="445"/>
      <c r="AI712" s="445"/>
      <c r="AJ712" s="1037">
        <v>11</v>
      </c>
      <c r="AK712" s="1036" t="s">
        <v>6514</v>
      </c>
      <c r="AL712" s="445"/>
      <c r="AM712" s="445"/>
      <c r="AN712" s="445"/>
      <c r="AO712" s="445"/>
      <c r="AP712" s="445"/>
      <c r="AQ712" s="445"/>
      <c r="AR712" s="445"/>
      <c r="AS712" s="445"/>
      <c r="AT712" s="445"/>
      <c r="AU712" s="445"/>
      <c r="AV712" s="307">
        <f t="shared" si="482"/>
        <v>396</v>
      </c>
      <c r="AW712" s="309">
        <f t="shared" si="483"/>
        <v>277.2</v>
      </c>
      <c r="AX712" s="309">
        <f t="shared" si="484"/>
        <v>165</v>
      </c>
      <c r="AY712" s="309">
        <f t="shared" si="485"/>
        <v>99</v>
      </c>
      <c r="AZ712" s="1042" t="s">
        <v>8177</v>
      </c>
      <c r="BA712" s="1042"/>
      <c r="BB712" s="1042"/>
      <c r="BC712" s="1042"/>
      <c r="BD712" s="1042"/>
      <c r="BE712" s="1042"/>
      <c r="BF712" s="1042"/>
      <c r="BG712" s="1042"/>
      <c r="BH712" s="1042"/>
      <c r="BI712" s="1044"/>
    </row>
    <row r="713" spans="1:61" s="1009" customFormat="1" ht="19.5" customHeight="1">
      <c r="A713" s="1026">
        <v>678</v>
      </c>
      <c r="B713" s="435" t="s">
        <v>9100</v>
      </c>
      <c r="C713" s="435" t="s">
        <v>13</v>
      </c>
      <c r="D713" s="435" t="s">
        <v>2267</v>
      </c>
      <c r="E713" s="435" t="s">
        <v>9101</v>
      </c>
      <c r="F713" s="467" t="s">
        <v>97</v>
      </c>
      <c r="G713" s="1001" t="s">
        <v>9102</v>
      </c>
      <c r="H713" s="1002" t="s">
        <v>9103</v>
      </c>
      <c r="I713" s="435">
        <v>32043911</v>
      </c>
      <c r="J713" s="1003"/>
      <c r="K713" s="439" t="s">
        <v>362</v>
      </c>
      <c r="L713" s="1004"/>
      <c r="M713" s="1005"/>
      <c r="N713" s="1005"/>
      <c r="O713" s="1004"/>
      <c r="P713" s="1004" t="s">
        <v>565</v>
      </c>
      <c r="Q713" s="1006"/>
      <c r="R713" s="1007" t="s">
        <v>359</v>
      </c>
      <c r="S713" s="1008" t="s">
        <v>9104</v>
      </c>
      <c r="T713" s="297">
        <f t="shared" si="477"/>
        <v>25</v>
      </c>
      <c r="U713" s="298">
        <f t="shared" si="478"/>
        <v>145.64377999999999</v>
      </c>
      <c r="V713" s="298">
        <f t="shared" si="479"/>
        <v>4.1706000000000003</v>
      </c>
      <c r="W713" s="299">
        <f t="shared" si="480"/>
        <v>5213.25</v>
      </c>
      <c r="X713" s="300">
        <f t="shared" si="481"/>
        <v>35</v>
      </c>
      <c r="Y713" s="496">
        <v>8</v>
      </c>
      <c r="Z713" s="497">
        <v>1387</v>
      </c>
      <c r="AA713" s="1003">
        <v>0</v>
      </c>
      <c r="AB713" s="1003">
        <v>0</v>
      </c>
      <c r="AC713" s="1003">
        <v>0</v>
      </c>
      <c r="AD713" s="1003">
        <v>0</v>
      </c>
      <c r="AE713" s="469">
        <v>8</v>
      </c>
      <c r="AF713" s="1036" t="s">
        <v>5971</v>
      </c>
      <c r="AG713" s="445"/>
      <c r="AH713" s="445"/>
      <c r="AI713" s="445"/>
      <c r="AJ713" s="1084"/>
      <c r="AK713" s="1097"/>
      <c r="AL713" s="445"/>
      <c r="AM713" s="445"/>
      <c r="AN713" s="445"/>
      <c r="AO713" s="445"/>
      <c r="AP713" s="445"/>
      <c r="AQ713" s="445"/>
      <c r="AR713" s="445"/>
      <c r="AS713" s="445"/>
      <c r="AT713" s="445"/>
      <c r="AU713" s="445"/>
      <c r="AV713" s="307">
        <f t="shared" si="482"/>
        <v>0</v>
      </c>
      <c r="AW713" s="309">
        <f t="shared" si="483"/>
        <v>0</v>
      </c>
      <c r="AX713" s="309">
        <f t="shared" si="484"/>
        <v>0</v>
      </c>
      <c r="AY713" s="309">
        <f t="shared" si="485"/>
        <v>0</v>
      </c>
      <c r="AZ713" s="1001" t="s">
        <v>9105</v>
      </c>
      <c r="BA713" s="1001"/>
      <c r="BB713" s="1001"/>
      <c r="BC713" s="1001"/>
      <c r="BD713" s="1001"/>
      <c r="BE713" s="1001"/>
      <c r="BF713" s="1001"/>
      <c r="BG713" s="1001"/>
      <c r="BH713" s="1001"/>
      <c r="BI713" s="1049"/>
    </row>
    <row r="714" spans="1:61" s="652" customFormat="1" ht="19.899999999999999" customHeight="1">
      <c r="A714" s="1026">
        <v>679</v>
      </c>
      <c r="B714" s="776" t="s">
        <v>6052</v>
      </c>
      <c r="C714" s="484" t="s">
        <v>2500</v>
      </c>
      <c r="D714" s="484" t="s">
        <v>2267</v>
      </c>
      <c r="E714" s="287" t="s">
        <v>2314</v>
      </c>
      <c r="F714" s="329" t="s">
        <v>1292</v>
      </c>
      <c r="G714" s="289" t="s">
        <v>4881</v>
      </c>
      <c r="H714" s="289" t="s">
        <v>993</v>
      </c>
      <c r="I714" s="290">
        <v>32040101</v>
      </c>
      <c r="J714" s="487"/>
      <c r="K714" s="352" t="s">
        <v>335</v>
      </c>
      <c r="L714" s="292"/>
      <c r="M714" s="293"/>
      <c r="N714" s="293"/>
      <c r="O714" s="292"/>
      <c r="P714" s="292" t="s">
        <v>95</v>
      </c>
      <c r="Q714" s="327"/>
      <c r="R714" s="295" t="s">
        <v>450</v>
      </c>
      <c r="S714" s="296">
        <v>37284</v>
      </c>
      <c r="T714" s="297">
        <f t="shared" si="477"/>
        <v>19</v>
      </c>
      <c r="U714" s="298">
        <f t="shared" si="478"/>
        <v>182.97970000000001</v>
      </c>
      <c r="V714" s="298">
        <f t="shared" si="479"/>
        <v>5.1635</v>
      </c>
      <c r="W714" s="299">
        <f t="shared" si="480"/>
        <v>7376.4285714285716</v>
      </c>
      <c r="X714" s="300">
        <f t="shared" si="481"/>
        <v>35</v>
      </c>
      <c r="Y714" s="494">
        <v>7</v>
      </c>
      <c r="Z714" s="494">
        <v>1536</v>
      </c>
      <c r="AA714" s="1043">
        <v>0</v>
      </c>
      <c r="AB714" s="304">
        <v>0</v>
      </c>
      <c r="AC714" s="304">
        <v>0</v>
      </c>
      <c r="AD714" s="1043">
        <v>0</v>
      </c>
      <c r="AE714" s="469">
        <v>7</v>
      </c>
      <c r="AF714" s="1036" t="s">
        <v>8151</v>
      </c>
      <c r="AG714" s="445"/>
      <c r="AH714" s="445"/>
      <c r="AI714" s="445"/>
      <c r="AJ714" s="1037">
        <v>7</v>
      </c>
      <c r="AK714" s="1036" t="s">
        <v>4703</v>
      </c>
      <c r="AL714" s="445"/>
      <c r="AM714" s="445"/>
      <c r="AN714" s="445"/>
      <c r="AO714" s="445"/>
      <c r="AP714" s="445"/>
      <c r="AQ714" s="445"/>
      <c r="AR714" s="445"/>
      <c r="AS714" s="445"/>
      <c r="AT714" s="445"/>
      <c r="AU714" s="445"/>
      <c r="AV714" s="307">
        <f t="shared" si="482"/>
        <v>0</v>
      </c>
      <c r="AW714" s="309">
        <f t="shared" si="483"/>
        <v>0</v>
      </c>
      <c r="AX714" s="309">
        <f t="shared" si="484"/>
        <v>0</v>
      </c>
      <c r="AY714" s="309">
        <f t="shared" si="485"/>
        <v>0</v>
      </c>
      <c r="AZ714" s="1042" t="s">
        <v>8178</v>
      </c>
      <c r="BA714" s="1042"/>
      <c r="BB714" s="1042"/>
      <c r="BC714" s="1042"/>
      <c r="BD714" s="1042"/>
      <c r="BE714" s="1042"/>
      <c r="BF714" s="1042"/>
      <c r="BG714" s="1042"/>
      <c r="BH714" s="1042"/>
      <c r="BI714" s="1044"/>
    </row>
    <row r="715" spans="1:61" s="652" customFormat="1" ht="19.899999999999999" customHeight="1">
      <c r="A715" s="1026">
        <v>680</v>
      </c>
      <c r="B715" s="776" t="s">
        <v>6051</v>
      </c>
      <c r="C715" s="484" t="s">
        <v>4880</v>
      </c>
      <c r="D715" s="484" t="s">
        <v>2267</v>
      </c>
      <c r="E715" s="287" t="s">
        <v>2955</v>
      </c>
      <c r="F715" s="329" t="s">
        <v>1292</v>
      </c>
      <c r="G715" s="289" t="s">
        <v>4882</v>
      </c>
      <c r="H715" s="289" t="s">
        <v>1173</v>
      </c>
      <c r="I715" s="290">
        <v>32041302</v>
      </c>
      <c r="J715" s="487"/>
      <c r="K715" s="352" t="s">
        <v>335</v>
      </c>
      <c r="L715" s="292"/>
      <c r="M715" s="293"/>
      <c r="N715" s="293"/>
      <c r="O715" s="292"/>
      <c r="P715" s="292" t="s">
        <v>95</v>
      </c>
      <c r="Q715" s="327"/>
      <c r="R715" s="295" t="s">
        <v>469</v>
      </c>
      <c r="S715" s="296">
        <v>40306</v>
      </c>
      <c r="T715" s="297">
        <f t="shared" si="477"/>
        <v>33</v>
      </c>
      <c r="U715" s="298">
        <f t="shared" si="478"/>
        <v>104.411</v>
      </c>
      <c r="V715" s="298">
        <f t="shared" si="479"/>
        <v>3.3108</v>
      </c>
      <c r="W715" s="299">
        <f t="shared" si="480"/>
        <v>6621.6</v>
      </c>
      <c r="X715" s="300">
        <f t="shared" si="481"/>
        <v>32</v>
      </c>
      <c r="Y715" s="494">
        <v>5</v>
      </c>
      <c r="Z715" s="494">
        <v>777</v>
      </c>
      <c r="AA715" s="1043">
        <v>0</v>
      </c>
      <c r="AB715" s="304">
        <v>0</v>
      </c>
      <c r="AC715" s="304">
        <v>0</v>
      </c>
      <c r="AD715" s="1043">
        <v>0</v>
      </c>
      <c r="AE715" s="469">
        <v>5</v>
      </c>
      <c r="AF715" s="1036" t="s">
        <v>8174</v>
      </c>
      <c r="AG715" s="445"/>
      <c r="AH715" s="445"/>
      <c r="AI715" s="445"/>
      <c r="AJ715" s="1037">
        <v>5</v>
      </c>
      <c r="AK715" s="1036" t="s">
        <v>4707</v>
      </c>
      <c r="AL715" s="445"/>
      <c r="AM715" s="445"/>
      <c r="AN715" s="445"/>
      <c r="AO715" s="445"/>
      <c r="AP715" s="445"/>
      <c r="AQ715" s="445"/>
      <c r="AR715" s="445"/>
      <c r="AS715" s="445"/>
      <c r="AT715" s="445"/>
      <c r="AU715" s="445"/>
      <c r="AV715" s="307">
        <f t="shared" si="482"/>
        <v>0</v>
      </c>
      <c r="AW715" s="309">
        <f t="shared" si="483"/>
        <v>0</v>
      </c>
      <c r="AX715" s="309">
        <f t="shared" si="484"/>
        <v>0</v>
      </c>
      <c r="AY715" s="309">
        <f t="shared" si="485"/>
        <v>0</v>
      </c>
      <c r="AZ715" s="1042" t="s">
        <v>8179</v>
      </c>
      <c r="BA715" s="1042"/>
      <c r="BB715" s="1042"/>
      <c r="BC715" s="1042"/>
      <c r="BD715" s="1042"/>
      <c r="BE715" s="1042"/>
      <c r="BF715" s="1042"/>
      <c r="BG715" s="1042"/>
      <c r="BH715" s="1042"/>
      <c r="BI715" s="1044"/>
    </row>
    <row r="716" spans="1:61" s="652" customFormat="1" ht="19.899999999999999" customHeight="1">
      <c r="A716" s="1026">
        <v>681</v>
      </c>
      <c r="B716" s="776" t="s">
        <v>6050</v>
      </c>
      <c r="C716" s="484" t="s">
        <v>4883</v>
      </c>
      <c r="D716" s="484" t="s">
        <v>2267</v>
      </c>
      <c r="E716" s="287" t="s">
        <v>4937</v>
      </c>
      <c r="F716" s="329" t="s">
        <v>1292</v>
      </c>
      <c r="G716" s="289" t="s">
        <v>4884</v>
      </c>
      <c r="H716" s="289" t="s">
        <v>4952</v>
      </c>
      <c r="I716" s="290">
        <v>32040202</v>
      </c>
      <c r="J716" s="487"/>
      <c r="K716" s="352" t="s">
        <v>335</v>
      </c>
      <c r="L716" s="292"/>
      <c r="M716" s="293"/>
      <c r="N716" s="293"/>
      <c r="O716" s="292"/>
      <c r="P716" s="292" t="s">
        <v>95</v>
      </c>
      <c r="Q716" s="327"/>
      <c r="R716" s="295" t="s">
        <v>469</v>
      </c>
      <c r="S716" s="296">
        <v>20455</v>
      </c>
      <c r="T716" s="297">
        <f t="shared" si="477"/>
        <v>24</v>
      </c>
      <c r="U716" s="298">
        <f t="shared" si="478"/>
        <v>147.9631</v>
      </c>
      <c r="V716" s="298">
        <f t="shared" si="479"/>
        <v>5.0857000000000001</v>
      </c>
      <c r="W716" s="299">
        <f t="shared" si="480"/>
        <v>6357.125</v>
      </c>
      <c r="X716" s="300">
        <f t="shared" si="481"/>
        <v>29</v>
      </c>
      <c r="Y716" s="494">
        <v>8</v>
      </c>
      <c r="Z716" s="494">
        <v>1709</v>
      </c>
      <c r="AA716" s="1043">
        <v>0</v>
      </c>
      <c r="AB716" s="304">
        <v>0</v>
      </c>
      <c r="AC716" s="304">
        <v>0</v>
      </c>
      <c r="AD716" s="1043">
        <v>0</v>
      </c>
      <c r="AE716" s="469">
        <v>8</v>
      </c>
      <c r="AF716" s="1036" t="s">
        <v>8151</v>
      </c>
      <c r="AG716" s="445"/>
      <c r="AH716" s="445"/>
      <c r="AI716" s="445"/>
      <c r="AJ716" s="1037">
        <v>8</v>
      </c>
      <c r="AK716" s="1036" t="s">
        <v>5971</v>
      </c>
      <c r="AL716" s="445"/>
      <c r="AM716" s="445"/>
      <c r="AN716" s="445"/>
      <c r="AO716" s="445"/>
      <c r="AP716" s="445"/>
      <c r="AQ716" s="445"/>
      <c r="AR716" s="445"/>
      <c r="AS716" s="445"/>
      <c r="AT716" s="445"/>
      <c r="AU716" s="445"/>
      <c r="AV716" s="307">
        <f t="shared" si="482"/>
        <v>0</v>
      </c>
      <c r="AW716" s="309">
        <f t="shared" si="483"/>
        <v>0</v>
      </c>
      <c r="AX716" s="309">
        <f t="shared" si="484"/>
        <v>0</v>
      </c>
      <c r="AY716" s="309">
        <f t="shared" si="485"/>
        <v>0</v>
      </c>
      <c r="AZ716" s="1042" t="s">
        <v>8180</v>
      </c>
      <c r="BA716" s="1042"/>
      <c r="BB716" s="1042"/>
      <c r="BC716" s="1042"/>
      <c r="BD716" s="1042"/>
      <c r="BE716" s="1042"/>
      <c r="BF716" s="1042"/>
      <c r="BG716" s="1042"/>
      <c r="BH716" s="1042"/>
      <c r="BI716" s="1044"/>
    </row>
    <row r="717" spans="1:61" s="652" customFormat="1" ht="19.899999999999999" customHeight="1">
      <c r="A717" s="1026">
        <v>682</v>
      </c>
      <c r="B717" s="776" t="s">
        <v>4879</v>
      </c>
      <c r="C717" s="484" t="s">
        <v>4883</v>
      </c>
      <c r="D717" s="484" t="s">
        <v>2267</v>
      </c>
      <c r="E717" s="368" t="s">
        <v>5945</v>
      </c>
      <c r="F717" s="783" t="s">
        <v>4885</v>
      </c>
      <c r="G717" s="289" t="s">
        <v>4886</v>
      </c>
      <c r="H717" s="289" t="s">
        <v>4953</v>
      </c>
      <c r="I717" s="290">
        <v>32040902</v>
      </c>
      <c r="J717" s="487"/>
      <c r="K717" s="352" t="s">
        <v>335</v>
      </c>
      <c r="L717" s="292"/>
      <c r="M717" s="293"/>
      <c r="N717" s="293"/>
      <c r="O717" s="292"/>
      <c r="P717" s="292" t="s">
        <v>95</v>
      </c>
      <c r="Q717" s="327"/>
      <c r="R717" s="295" t="s">
        <v>469</v>
      </c>
      <c r="S717" s="296">
        <v>39448</v>
      </c>
      <c r="T717" s="297">
        <f t="shared" si="477"/>
        <v>36</v>
      </c>
      <c r="U717" s="298">
        <f t="shared" si="478"/>
        <v>93.868499999999997</v>
      </c>
      <c r="V717" s="298">
        <f t="shared" si="479"/>
        <v>2.3109999999999999</v>
      </c>
      <c r="W717" s="299">
        <f t="shared" si="480"/>
        <v>4622</v>
      </c>
      <c r="X717" s="300">
        <f t="shared" si="481"/>
        <v>41</v>
      </c>
      <c r="Y717" s="494">
        <v>5</v>
      </c>
      <c r="Z717" s="494">
        <v>591</v>
      </c>
      <c r="AA717" s="1043">
        <v>0</v>
      </c>
      <c r="AB717" s="304">
        <v>0</v>
      </c>
      <c r="AC717" s="304">
        <v>0</v>
      </c>
      <c r="AD717" s="1043">
        <v>0</v>
      </c>
      <c r="AE717" s="469">
        <v>5</v>
      </c>
      <c r="AF717" s="1036" t="s">
        <v>8174</v>
      </c>
      <c r="AG717" s="445"/>
      <c r="AH717" s="445"/>
      <c r="AI717" s="445"/>
      <c r="AJ717" s="1037">
        <v>5</v>
      </c>
      <c r="AK717" s="1036" t="s">
        <v>4707</v>
      </c>
      <c r="AL717" s="445"/>
      <c r="AM717" s="445"/>
      <c r="AN717" s="445"/>
      <c r="AO717" s="445"/>
      <c r="AP717" s="445"/>
      <c r="AQ717" s="445"/>
      <c r="AR717" s="445"/>
      <c r="AS717" s="445"/>
      <c r="AT717" s="445"/>
      <c r="AU717" s="445"/>
      <c r="AV717" s="307">
        <f t="shared" si="482"/>
        <v>0</v>
      </c>
      <c r="AW717" s="309">
        <f t="shared" si="483"/>
        <v>0</v>
      </c>
      <c r="AX717" s="309">
        <f t="shared" si="484"/>
        <v>0</v>
      </c>
      <c r="AY717" s="309">
        <f t="shared" si="485"/>
        <v>0</v>
      </c>
      <c r="AZ717" s="1042" t="s">
        <v>8181</v>
      </c>
      <c r="BA717" s="1042"/>
      <c r="BB717" s="1042"/>
      <c r="BC717" s="1042"/>
      <c r="BD717" s="1042"/>
      <c r="BE717" s="1042"/>
      <c r="BF717" s="1042"/>
      <c r="BG717" s="1042"/>
      <c r="BH717" s="1042"/>
      <c r="BI717" s="1044"/>
    </row>
    <row r="718" spans="1:61" ht="19.899999999999999" customHeight="1">
      <c r="A718" s="1029" t="s">
        <v>185</v>
      </c>
      <c r="B718" s="778"/>
      <c r="C718" s="723" t="s">
        <v>13</v>
      </c>
      <c r="D718" s="500" t="s">
        <v>1527</v>
      </c>
      <c r="E718" s="502"/>
      <c r="F718" s="502"/>
      <c r="G718" s="503">
        <f>COUNTA(G710:G717)</f>
        <v>8</v>
      </c>
      <c r="H718" s="503">
        <f>COUNTA(H710:H717)</f>
        <v>8</v>
      </c>
      <c r="I718" s="499"/>
      <c r="J718" s="499"/>
      <c r="K718" s="503"/>
      <c r="L718" s="504">
        <f>COUNTA(L710:L717)</f>
        <v>3</v>
      </c>
      <c r="M718" s="504">
        <f>COUNTA(M710:M717)</f>
        <v>3</v>
      </c>
      <c r="N718" s="504">
        <f>COUNTA(N710:N717)</f>
        <v>3</v>
      </c>
      <c r="O718" s="504">
        <f>COUNTA(O710:O717)</f>
        <v>3</v>
      </c>
      <c r="P718" s="504">
        <f>COUNTA(P710:P717)</f>
        <v>8</v>
      </c>
      <c r="Q718" s="505"/>
      <c r="R718" s="505"/>
      <c r="S718" s="506"/>
      <c r="T718" s="507"/>
      <c r="U718" s="508">
        <f>SUM(U710:U717)</f>
        <v>1236.08215</v>
      </c>
      <c r="V718" s="508">
        <f>SUM(V710:V717)</f>
        <v>34.280299999999997</v>
      </c>
      <c r="W718" s="509">
        <f>V718*10000/Y718</f>
        <v>5713.3833333333323</v>
      </c>
      <c r="X718" s="510">
        <f>U718/V718</f>
        <v>36.058090215079801</v>
      </c>
      <c r="Y718" s="511">
        <f t="shared" ref="Y718:AE718" si="486">SUM(Y710:Y717)</f>
        <v>60</v>
      </c>
      <c r="Z718" s="511">
        <f t="shared" si="486"/>
        <v>9377</v>
      </c>
      <c r="AA718" s="500">
        <f t="shared" si="486"/>
        <v>25</v>
      </c>
      <c r="AB718" s="500">
        <f t="shared" si="486"/>
        <v>25</v>
      </c>
      <c r="AC718" s="500">
        <f t="shared" si="486"/>
        <v>25</v>
      </c>
      <c r="AD718" s="500">
        <f t="shared" si="486"/>
        <v>25</v>
      </c>
      <c r="AE718" s="500">
        <f t="shared" si="486"/>
        <v>58</v>
      </c>
      <c r="AF718" s="512"/>
      <c r="AG718" s="512">
        <f>SUM(AG710:AG717)</f>
        <v>1</v>
      </c>
      <c r="AH718" s="512"/>
      <c r="AI718" s="512">
        <f>SUM(AI710:AI717)</f>
        <v>547</v>
      </c>
      <c r="AJ718" s="512">
        <f>SUM(AJ710:AJ717)</f>
        <v>50</v>
      </c>
      <c r="AK718" s="513"/>
      <c r="AL718" s="512">
        <f>SUM(AL710:AL717)</f>
        <v>0</v>
      </c>
      <c r="AM718" s="512"/>
      <c r="AN718" s="512">
        <f>SUM(AN710:AN717)</f>
        <v>0</v>
      </c>
      <c r="AO718" s="512"/>
      <c r="AP718" s="512">
        <f>SUM(AP710:AP717)</f>
        <v>0</v>
      </c>
      <c r="AQ718" s="512"/>
      <c r="AR718" s="512">
        <f>SUM(AR710:AR717)</f>
        <v>1</v>
      </c>
      <c r="AS718" s="512"/>
      <c r="AT718" s="512">
        <f>SUM(AT710:AT717)</f>
        <v>0</v>
      </c>
      <c r="AU718" s="512"/>
      <c r="AV718" s="512">
        <f>SUM(AV710:AV717)</f>
        <v>900</v>
      </c>
      <c r="AW718" s="512">
        <f>SUM(AW710:AW717)</f>
        <v>630</v>
      </c>
      <c r="AX718" s="512">
        <f>SUM(AX710:AX717)</f>
        <v>375</v>
      </c>
      <c r="AY718" s="512">
        <f>SUM(AY710:AY717)</f>
        <v>225</v>
      </c>
      <c r="AZ718" s="816"/>
      <c r="BA718" s="817"/>
      <c r="BB718" s="817"/>
      <c r="BC718" s="818"/>
      <c r="BD718" s="818"/>
      <c r="BE718" s="818"/>
      <c r="BF718" s="819"/>
      <c r="BG718" s="819"/>
      <c r="BH718" s="819"/>
      <c r="BI718" s="820"/>
    </row>
    <row r="719" spans="1:61" s="652" customFormat="1" ht="19.899999999999999" customHeight="1">
      <c r="A719" s="1026">
        <v>683</v>
      </c>
      <c r="B719" s="776" t="s">
        <v>4068</v>
      </c>
      <c r="C719" s="359" t="s">
        <v>4065</v>
      </c>
      <c r="D719" s="359" t="s">
        <v>4066</v>
      </c>
      <c r="E719" s="359" t="s">
        <v>1761</v>
      </c>
      <c r="F719" s="360" t="s">
        <v>4067</v>
      </c>
      <c r="G719" s="289" t="s">
        <v>2450</v>
      </c>
      <c r="H719" s="367" t="s">
        <v>4236</v>
      </c>
      <c r="I719" s="290">
        <v>32105911</v>
      </c>
      <c r="J719" s="304" t="s">
        <v>94</v>
      </c>
      <c r="K719" s="352"/>
      <c r="L719" s="292" t="s">
        <v>95</v>
      </c>
      <c r="M719" s="292" t="s">
        <v>95</v>
      </c>
      <c r="N719" s="292" t="s">
        <v>95</v>
      </c>
      <c r="O719" s="292" t="s">
        <v>95</v>
      </c>
      <c r="P719" s="292" t="s">
        <v>95</v>
      </c>
      <c r="Q719" s="327"/>
      <c r="R719" s="295" t="s">
        <v>450</v>
      </c>
      <c r="S719" s="296">
        <v>42492</v>
      </c>
      <c r="T719" s="297">
        <f t="shared" ref="T719:T731" si="487">VLOOKUP(I719,单月票房,2,0)</f>
        <v>42</v>
      </c>
      <c r="U719" s="298">
        <f t="shared" ref="U719:U731" si="488">VLOOKUP(I719,单月票房,3,0)</f>
        <v>104.18279</v>
      </c>
      <c r="V719" s="298">
        <f t="shared" ref="V719:V731" si="489">VLOOKUP(I719,单月票房,4,0)</f>
        <v>3.1613000000000002</v>
      </c>
      <c r="W719" s="299">
        <f t="shared" ref="W719:W731" si="490">(V719*10000)/Y719</f>
        <v>5268.8333333333339</v>
      </c>
      <c r="X719" s="300">
        <f t="shared" ref="X719:X731" si="491">VLOOKUP(I719,单月票房,5,0)</f>
        <v>33</v>
      </c>
      <c r="Y719" s="324">
        <v>6</v>
      </c>
      <c r="Z719" s="324">
        <v>685</v>
      </c>
      <c r="AA719" s="1043">
        <v>6</v>
      </c>
      <c r="AB719" s="1043">
        <v>6</v>
      </c>
      <c r="AC719" s="1043">
        <v>6</v>
      </c>
      <c r="AD719" s="1043">
        <v>6</v>
      </c>
      <c r="AE719" s="469">
        <v>6</v>
      </c>
      <c r="AF719" s="1036" t="s">
        <v>8142</v>
      </c>
      <c r="AG719" s="445" t="s">
        <v>4691</v>
      </c>
      <c r="AH719" s="445" t="s">
        <v>4691</v>
      </c>
      <c r="AI719" s="445" t="s">
        <v>4691</v>
      </c>
      <c r="AJ719" s="1037">
        <v>6</v>
      </c>
      <c r="AK719" s="1036" t="s">
        <v>4694</v>
      </c>
      <c r="AL719" s="445" t="s">
        <v>4691</v>
      </c>
      <c r="AM719" s="445" t="s">
        <v>4691</v>
      </c>
      <c r="AN719" s="445" t="s">
        <v>4691</v>
      </c>
      <c r="AO719" s="445" t="s">
        <v>4691</v>
      </c>
      <c r="AP719" s="445" t="s">
        <v>4691</v>
      </c>
      <c r="AQ719" s="445" t="s">
        <v>4691</v>
      </c>
      <c r="AR719" s="445" t="s">
        <v>4691</v>
      </c>
      <c r="AS719" s="445" t="s">
        <v>4691</v>
      </c>
      <c r="AT719" s="445" t="s">
        <v>4691</v>
      </c>
      <c r="AU719" s="445" t="s">
        <v>4691</v>
      </c>
      <c r="AV719" s="307">
        <f t="shared" ref="AV719:AV736" si="492">AD719*6*0.5*12</f>
        <v>216</v>
      </c>
      <c r="AW719" s="309">
        <f t="shared" ref="AW719:AW736" si="493">AD719*6*0.35*12</f>
        <v>151.19999999999999</v>
      </c>
      <c r="AX719" s="309">
        <f t="shared" ref="AX719:AX736" si="494">AD719*6*0.25*10</f>
        <v>90</v>
      </c>
      <c r="AY719" s="309">
        <f t="shared" ref="AY719:AY736" si="495">AD719*6*0.15*10</f>
        <v>53.999999999999993</v>
      </c>
      <c r="AZ719" s="1042" t="s">
        <v>8182</v>
      </c>
      <c r="BA719" s="1042"/>
      <c r="BB719" s="1042"/>
      <c r="BC719" s="1042"/>
      <c r="BD719" s="1042"/>
      <c r="BE719" s="1042"/>
      <c r="BF719" s="1042"/>
      <c r="BG719" s="1042"/>
      <c r="BH719" s="1042"/>
      <c r="BI719" s="1044"/>
    </row>
    <row r="720" spans="1:61" s="652" customFormat="1" ht="19.899999999999999" customHeight="1">
      <c r="A720" s="1026">
        <v>684</v>
      </c>
      <c r="B720" s="776" t="s">
        <v>4071</v>
      </c>
      <c r="C720" s="359" t="s">
        <v>2500</v>
      </c>
      <c r="D720" s="359" t="s">
        <v>1528</v>
      </c>
      <c r="E720" s="359" t="s">
        <v>4069</v>
      </c>
      <c r="F720" s="360" t="s">
        <v>4070</v>
      </c>
      <c r="G720" s="289" t="s">
        <v>1185</v>
      </c>
      <c r="H720" s="367" t="s">
        <v>1185</v>
      </c>
      <c r="I720" s="290">
        <v>32103811</v>
      </c>
      <c r="J720" s="304" t="s">
        <v>94</v>
      </c>
      <c r="K720" s="352"/>
      <c r="L720" s="292" t="s">
        <v>95</v>
      </c>
      <c r="M720" s="292" t="s">
        <v>95</v>
      </c>
      <c r="N720" s="292" t="s">
        <v>95</v>
      </c>
      <c r="O720" s="292" t="s">
        <v>95</v>
      </c>
      <c r="P720" s="292" t="s">
        <v>95</v>
      </c>
      <c r="Q720" s="327"/>
      <c r="R720" s="295" t="s">
        <v>5963</v>
      </c>
      <c r="S720" s="296">
        <v>41819</v>
      </c>
      <c r="T720" s="297">
        <f t="shared" si="487"/>
        <v>62</v>
      </c>
      <c r="U720" s="298">
        <f t="shared" si="488"/>
        <v>72.204300000000003</v>
      </c>
      <c r="V720" s="298">
        <f t="shared" si="489"/>
        <v>2.3140000000000001</v>
      </c>
      <c r="W720" s="299">
        <f t="shared" si="490"/>
        <v>4628</v>
      </c>
      <c r="X720" s="300">
        <f t="shared" si="491"/>
        <v>31</v>
      </c>
      <c r="Y720" s="324">
        <v>5</v>
      </c>
      <c r="Z720" s="324">
        <v>437</v>
      </c>
      <c r="AA720" s="1043">
        <v>5</v>
      </c>
      <c r="AB720" s="1043">
        <v>5</v>
      </c>
      <c r="AC720" s="1043">
        <v>5</v>
      </c>
      <c r="AD720" s="1043">
        <v>5</v>
      </c>
      <c r="AE720" s="469">
        <v>5</v>
      </c>
      <c r="AF720" s="1036" t="s">
        <v>8174</v>
      </c>
      <c r="AG720" s="445" t="s">
        <v>4691</v>
      </c>
      <c r="AH720" s="445" t="s">
        <v>4691</v>
      </c>
      <c r="AI720" s="445" t="s">
        <v>4691</v>
      </c>
      <c r="AJ720" s="1037">
        <v>5</v>
      </c>
      <c r="AK720" s="1036" t="s">
        <v>4707</v>
      </c>
      <c r="AL720" s="445" t="s">
        <v>4691</v>
      </c>
      <c r="AM720" s="445" t="s">
        <v>4691</v>
      </c>
      <c r="AN720" s="445" t="s">
        <v>4691</v>
      </c>
      <c r="AO720" s="445" t="s">
        <v>4691</v>
      </c>
      <c r="AP720" s="445" t="s">
        <v>4691</v>
      </c>
      <c r="AQ720" s="445" t="s">
        <v>4691</v>
      </c>
      <c r="AR720" s="445" t="s">
        <v>4691</v>
      </c>
      <c r="AS720" s="445" t="s">
        <v>4691</v>
      </c>
      <c r="AT720" s="445" t="s">
        <v>4691</v>
      </c>
      <c r="AU720" s="445" t="s">
        <v>4691</v>
      </c>
      <c r="AV720" s="307">
        <f t="shared" si="492"/>
        <v>180</v>
      </c>
      <c r="AW720" s="309">
        <f t="shared" si="493"/>
        <v>126</v>
      </c>
      <c r="AX720" s="309">
        <f t="shared" si="494"/>
        <v>75</v>
      </c>
      <c r="AY720" s="309">
        <f t="shared" si="495"/>
        <v>45</v>
      </c>
      <c r="AZ720" s="1042" t="s">
        <v>8183</v>
      </c>
      <c r="BA720" s="1042"/>
      <c r="BB720" s="1042"/>
      <c r="BC720" s="1042"/>
      <c r="BD720" s="1042"/>
      <c r="BE720" s="1042"/>
      <c r="BF720" s="1042"/>
      <c r="BG720" s="1042"/>
      <c r="BH720" s="1042"/>
      <c r="BI720" s="1044"/>
    </row>
    <row r="721" spans="1:61" s="652" customFormat="1" ht="19.899999999999999" customHeight="1">
      <c r="A721" s="1026">
        <v>685</v>
      </c>
      <c r="B721" s="776" t="s">
        <v>6049</v>
      </c>
      <c r="C721" s="484" t="s">
        <v>4630</v>
      </c>
      <c r="D721" s="484" t="s">
        <v>1528</v>
      </c>
      <c r="E721" s="484" t="s">
        <v>4631</v>
      </c>
      <c r="F721" s="484" t="s">
        <v>4632</v>
      </c>
      <c r="G721" s="317" t="s">
        <v>4633</v>
      </c>
      <c r="H721" s="367" t="s">
        <v>4670</v>
      </c>
      <c r="I721" s="492">
        <v>32107911</v>
      </c>
      <c r="J721" s="487" t="s">
        <v>94</v>
      </c>
      <c r="K721" s="352"/>
      <c r="L721" s="292" t="s">
        <v>95</v>
      </c>
      <c r="M721" s="292" t="s">
        <v>95</v>
      </c>
      <c r="N721" s="292" t="s">
        <v>95</v>
      </c>
      <c r="O721" s="292" t="s">
        <v>95</v>
      </c>
      <c r="P721" s="292" t="s">
        <v>95</v>
      </c>
      <c r="Q721" s="358"/>
      <c r="R721" s="295" t="s">
        <v>199</v>
      </c>
      <c r="S721" s="296">
        <v>42744</v>
      </c>
      <c r="T721" s="297">
        <f t="shared" si="487"/>
        <v>50</v>
      </c>
      <c r="U721" s="298">
        <f t="shared" si="488"/>
        <v>94.174899999999994</v>
      </c>
      <c r="V721" s="298">
        <f t="shared" si="489"/>
        <v>2.9464000000000001</v>
      </c>
      <c r="W721" s="299">
        <f t="shared" si="490"/>
        <v>4910.666666666667</v>
      </c>
      <c r="X721" s="300">
        <f t="shared" si="491"/>
        <v>32</v>
      </c>
      <c r="Y721" s="324">
        <v>6</v>
      </c>
      <c r="Z721" s="324">
        <v>1044</v>
      </c>
      <c r="AA721" s="1043">
        <v>6</v>
      </c>
      <c r="AB721" s="1043">
        <v>6</v>
      </c>
      <c r="AC721" s="1043">
        <v>6</v>
      </c>
      <c r="AD721" s="1043">
        <v>6</v>
      </c>
      <c r="AE721" s="469">
        <v>6</v>
      </c>
      <c r="AF721" s="1036" t="s">
        <v>5994</v>
      </c>
      <c r="AG721" s="445" t="s">
        <v>4691</v>
      </c>
      <c r="AH721" s="445" t="s">
        <v>4691</v>
      </c>
      <c r="AI721" s="445" t="s">
        <v>4691</v>
      </c>
      <c r="AJ721" s="1037">
        <v>6</v>
      </c>
      <c r="AK721" s="1036" t="s">
        <v>4694</v>
      </c>
      <c r="AL721" s="445" t="s">
        <v>4691</v>
      </c>
      <c r="AM721" s="445" t="s">
        <v>4691</v>
      </c>
      <c r="AN721" s="445" t="s">
        <v>4691</v>
      </c>
      <c r="AO721" s="445" t="s">
        <v>4691</v>
      </c>
      <c r="AP721" s="445" t="s">
        <v>4691</v>
      </c>
      <c r="AQ721" s="445" t="s">
        <v>4691</v>
      </c>
      <c r="AR721" s="445" t="s">
        <v>4691</v>
      </c>
      <c r="AS721" s="445" t="s">
        <v>4691</v>
      </c>
      <c r="AT721" s="445" t="s">
        <v>4691</v>
      </c>
      <c r="AU721" s="445" t="s">
        <v>4691</v>
      </c>
      <c r="AV721" s="307">
        <f t="shared" si="492"/>
        <v>216</v>
      </c>
      <c r="AW721" s="309">
        <f t="shared" si="493"/>
        <v>151.19999999999999</v>
      </c>
      <c r="AX721" s="309">
        <f t="shared" si="494"/>
        <v>90</v>
      </c>
      <c r="AY721" s="309">
        <f t="shared" si="495"/>
        <v>53.999999999999993</v>
      </c>
      <c r="AZ721" s="1042" t="s">
        <v>8184</v>
      </c>
      <c r="BA721" s="1042"/>
      <c r="BB721" s="1042"/>
      <c r="BC721" s="1042"/>
      <c r="BD721" s="1042"/>
      <c r="BE721" s="1042"/>
      <c r="BF721" s="1042"/>
      <c r="BG721" s="1042"/>
      <c r="BH721" s="1042"/>
      <c r="BI721" s="1044"/>
    </row>
    <row r="722" spans="1:61" s="585" customFormat="1" ht="19.899999999999999" customHeight="1">
      <c r="A722" s="1026">
        <v>686</v>
      </c>
      <c r="B722" s="435" t="s">
        <v>6553</v>
      </c>
      <c r="C722" s="1087" t="s">
        <v>13</v>
      </c>
      <c r="D722" s="423" t="s">
        <v>2268</v>
      </c>
      <c r="E722" s="423" t="s">
        <v>1761</v>
      </c>
      <c r="F722" s="1088" t="s">
        <v>6535</v>
      </c>
      <c r="G722" s="580" t="s">
        <v>6552</v>
      </c>
      <c r="H722" s="584" t="s">
        <v>6580</v>
      </c>
      <c r="I722" s="435">
        <v>32109011</v>
      </c>
      <c r="J722" s="423" t="s">
        <v>1343</v>
      </c>
      <c r="K722" s="446"/>
      <c r="L722" s="440" t="s">
        <v>95</v>
      </c>
      <c r="M722" s="292" t="s">
        <v>95</v>
      </c>
      <c r="N722" s="292" t="s">
        <v>95</v>
      </c>
      <c r="O722" s="440" t="s">
        <v>95</v>
      </c>
      <c r="P722" s="440" t="s">
        <v>565</v>
      </c>
      <c r="Q722" s="581"/>
      <c r="R722" s="295" t="s">
        <v>199</v>
      </c>
      <c r="S722" s="296">
        <v>43008</v>
      </c>
      <c r="T722" s="297">
        <f t="shared" si="487"/>
        <v>24</v>
      </c>
      <c r="U722" s="298">
        <f t="shared" si="488"/>
        <v>141.99718000000001</v>
      </c>
      <c r="V722" s="298">
        <f t="shared" si="489"/>
        <v>3.7078000000000002</v>
      </c>
      <c r="W722" s="299">
        <f t="shared" si="490"/>
        <v>4634.75</v>
      </c>
      <c r="X722" s="300">
        <f t="shared" si="491"/>
        <v>38</v>
      </c>
      <c r="Y722" s="426">
        <v>8</v>
      </c>
      <c r="Z722" s="582">
        <v>1214</v>
      </c>
      <c r="AA722" s="1043">
        <v>8</v>
      </c>
      <c r="AB722" s="1043">
        <v>8</v>
      </c>
      <c r="AC722" s="1043">
        <v>8</v>
      </c>
      <c r="AD722" s="1043">
        <v>8</v>
      </c>
      <c r="AE722" s="469">
        <v>8</v>
      </c>
      <c r="AF722" s="1036" t="s">
        <v>5971</v>
      </c>
      <c r="AG722" s="445"/>
      <c r="AH722" s="445"/>
      <c r="AI722" s="445"/>
      <c r="AJ722" s="1037"/>
      <c r="AK722" s="1036"/>
      <c r="AL722" s="445"/>
      <c r="AM722" s="445"/>
      <c r="AN722" s="445"/>
      <c r="AO722" s="445"/>
      <c r="AP722" s="445"/>
      <c r="AQ722" s="445"/>
      <c r="AR722" s="445"/>
      <c r="AS722" s="445"/>
      <c r="AT722" s="445"/>
      <c r="AU722" s="445"/>
      <c r="AV722" s="307">
        <f t="shared" si="492"/>
        <v>288</v>
      </c>
      <c r="AW722" s="309">
        <f t="shared" si="493"/>
        <v>201.59999999999997</v>
      </c>
      <c r="AX722" s="309">
        <f t="shared" si="494"/>
        <v>120</v>
      </c>
      <c r="AY722" s="309">
        <f t="shared" si="495"/>
        <v>72</v>
      </c>
      <c r="AZ722" s="1042" t="s">
        <v>8185</v>
      </c>
      <c r="BA722" s="1042"/>
      <c r="BB722" s="1042"/>
      <c r="BC722" s="1042"/>
      <c r="BD722" s="1042"/>
      <c r="BE722" s="1042"/>
      <c r="BF722" s="1042"/>
      <c r="BG722" s="1042"/>
      <c r="BH722" s="1042"/>
      <c r="BI722" s="1044"/>
    </row>
    <row r="723" spans="1:61" s="1009" customFormat="1" ht="19.5" customHeight="1">
      <c r="A723" s="1026">
        <v>687</v>
      </c>
      <c r="B723" s="435" t="s">
        <v>7493</v>
      </c>
      <c r="C723" s="631" t="s">
        <v>13</v>
      </c>
      <c r="D723" s="631" t="s">
        <v>7494</v>
      </c>
      <c r="E723" s="631" t="s">
        <v>7495</v>
      </c>
      <c r="F723" s="467" t="s">
        <v>7496</v>
      </c>
      <c r="G723" s="1001" t="s">
        <v>7497</v>
      </c>
      <c r="H723" s="1002" t="s">
        <v>8708</v>
      </c>
      <c r="I723" s="435">
        <v>32109091</v>
      </c>
      <c r="J723" s="1003" t="s">
        <v>1343</v>
      </c>
      <c r="K723" s="439"/>
      <c r="L723" s="1004" t="s">
        <v>1281</v>
      </c>
      <c r="M723" s="1005"/>
      <c r="N723" s="1005"/>
      <c r="O723" s="1004" t="s">
        <v>1281</v>
      </c>
      <c r="P723" s="1004" t="s">
        <v>1281</v>
      </c>
      <c r="Q723" s="1006"/>
      <c r="R723" s="1007" t="s">
        <v>147</v>
      </c>
      <c r="S723" s="1008" t="s">
        <v>7498</v>
      </c>
      <c r="T723" s="297" t="s">
        <v>6531</v>
      </c>
      <c r="U723" s="297" t="s">
        <v>6531</v>
      </c>
      <c r="V723" s="297" t="s">
        <v>6531</v>
      </c>
      <c r="W723" s="297" t="s">
        <v>6531</v>
      </c>
      <c r="X723" s="297" t="s">
        <v>6531</v>
      </c>
      <c r="Y723" s="496">
        <v>7</v>
      </c>
      <c r="Z723" s="497">
        <v>408</v>
      </c>
      <c r="AA723" s="1043">
        <v>7</v>
      </c>
      <c r="AB723" s="304">
        <v>0</v>
      </c>
      <c r="AC723" s="1050">
        <v>0</v>
      </c>
      <c r="AD723" s="1043">
        <v>7</v>
      </c>
      <c r="AE723" s="1051">
        <v>7</v>
      </c>
      <c r="AF723" s="1052" t="s">
        <v>8151</v>
      </c>
      <c r="AG723" s="445"/>
      <c r="AH723" s="445"/>
      <c r="AI723" s="445"/>
      <c r="AJ723" s="1037">
        <v>7</v>
      </c>
      <c r="AK723" s="1052" t="s">
        <v>4703</v>
      </c>
      <c r="AL723" s="445"/>
      <c r="AM723" s="445"/>
      <c r="AN723" s="445"/>
      <c r="AO723" s="445"/>
      <c r="AP723" s="445"/>
      <c r="AQ723" s="445"/>
      <c r="AR723" s="445"/>
      <c r="AS723" s="445"/>
      <c r="AT723" s="445"/>
      <c r="AU723" s="445"/>
      <c r="AV723" s="307">
        <f t="shared" si="492"/>
        <v>252</v>
      </c>
      <c r="AW723" s="309">
        <f t="shared" si="493"/>
        <v>176.39999999999998</v>
      </c>
      <c r="AX723" s="309">
        <f t="shared" si="494"/>
        <v>105</v>
      </c>
      <c r="AY723" s="309">
        <f t="shared" si="495"/>
        <v>63</v>
      </c>
      <c r="AZ723" s="1042" t="s">
        <v>8186</v>
      </c>
      <c r="BA723" s="1042"/>
      <c r="BB723" s="1042"/>
      <c r="BC723" s="1042"/>
      <c r="BD723" s="1042"/>
      <c r="BE723" s="1042"/>
      <c r="BF723" s="1042"/>
      <c r="BG723" s="1042"/>
      <c r="BH723" s="1042"/>
      <c r="BI723" s="1044"/>
    </row>
    <row r="724" spans="1:61" s="652" customFormat="1" ht="19.899999999999999" customHeight="1">
      <c r="A724" s="1026">
        <v>688</v>
      </c>
      <c r="B724" s="776" t="s">
        <v>4887</v>
      </c>
      <c r="C724" s="484" t="s">
        <v>2500</v>
      </c>
      <c r="D724" s="484" t="s">
        <v>1528</v>
      </c>
      <c r="E724" s="484" t="s">
        <v>4936</v>
      </c>
      <c r="F724" s="329" t="s">
        <v>1292</v>
      </c>
      <c r="G724" s="367" t="s">
        <v>4888</v>
      </c>
      <c r="H724" s="289" t="s">
        <v>4954</v>
      </c>
      <c r="I724" s="290">
        <v>32106811</v>
      </c>
      <c r="J724" s="487"/>
      <c r="K724" s="352"/>
      <c r="L724" s="292"/>
      <c r="M724" s="293"/>
      <c r="N724" s="293"/>
      <c r="O724" s="292"/>
      <c r="P724" s="292" t="s">
        <v>95</v>
      </c>
      <c r="Q724" s="358"/>
      <c r="R724" s="295" t="s">
        <v>244</v>
      </c>
      <c r="S724" s="296">
        <v>42685</v>
      </c>
      <c r="T724" s="297">
        <f t="shared" si="487"/>
        <v>57</v>
      </c>
      <c r="U724" s="298">
        <f t="shared" si="488"/>
        <v>81.301400000000001</v>
      </c>
      <c r="V724" s="298">
        <f t="shared" si="489"/>
        <v>2.2078000000000002</v>
      </c>
      <c r="W724" s="299">
        <f t="shared" si="490"/>
        <v>4415.6000000000004</v>
      </c>
      <c r="X724" s="300">
        <f t="shared" si="491"/>
        <v>37</v>
      </c>
      <c r="Y724" s="324">
        <v>5</v>
      </c>
      <c r="Z724" s="324">
        <v>529</v>
      </c>
      <c r="AA724" s="1043">
        <v>0</v>
      </c>
      <c r="AB724" s="304">
        <v>0</v>
      </c>
      <c r="AC724" s="304">
        <v>0</v>
      </c>
      <c r="AD724" s="1043">
        <v>0</v>
      </c>
      <c r="AE724" s="469">
        <v>5</v>
      </c>
      <c r="AF724" s="1036" t="s">
        <v>8174</v>
      </c>
      <c r="AG724" s="445"/>
      <c r="AH724" s="445"/>
      <c r="AI724" s="445"/>
      <c r="AJ724" s="1037">
        <v>5</v>
      </c>
      <c r="AK724" s="1036" t="s">
        <v>4707</v>
      </c>
      <c r="AL724" s="445"/>
      <c r="AM724" s="445"/>
      <c r="AN724" s="445"/>
      <c r="AO724" s="445"/>
      <c r="AP724" s="445"/>
      <c r="AQ724" s="445"/>
      <c r="AR724" s="445"/>
      <c r="AS724" s="445"/>
      <c r="AT724" s="445"/>
      <c r="AU724" s="445"/>
      <c r="AV724" s="307">
        <f t="shared" si="492"/>
        <v>0</v>
      </c>
      <c r="AW724" s="309">
        <f t="shared" si="493"/>
        <v>0</v>
      </c>
      <c r="AX724" s="309">
        <f t="shared" si="494"/>
        <v>0</v>
      </c>
      <c r="AY724" s="309">
        <f t="shared" si="495"/>
        <v>0</v>
      </c>
      <c r="AZ724" s="1042" t="s">
        <v>8187</v>
      </c>
      <c r="BA724" s="1042"/>
      <c r="BB724" s="1042"/>
      <c r="BC724" s="1042"/>
      <c r="BD724" s="1042"/>
      <c r="BE724" s="1042"/>
      <c r="BF724" s="1042"/>
      <c r="BG724" s="1042"/>
      <c r="BH724" s="1042"/>
      <c r="BI724" s="1044"/>
    </row>
    <row r="725" spans="1:61" s="652" customFormat="1" ht="19.899999999999999" customHeight="1">
      <c r="A725" s="1026">
        <v>689</v>
      </c>
      <c r="B725" s="776" t="s">
        <v>4072</v>
      </c>
      <c r="C725" s="359" t="s">
        <v>2500</v>
      </c>
      <c r="D725" s="359" t="s">
        <v>1528</v>
      </c>
      <c r="E725" s="359" t="s">
        <v>4069</v>
      </c>
      <c r="F725" s="360" t="s">
        <v>4070</v>
      </c>
      <c r="G725" s="289" t="s">
        <v>2226</v>
      </c>
      <c r="H725" s="367" t="s">
        <v>4237</v>
      </c>
      <c r="I725" s="290">
        <v>32105511</v>
      </c>
      <c r="J725" s="304"/>
      <c r="K725" s="352"/>
      <c r="L725" s="292" t="s">
        <v>95</v>
      </c>
      <c r="M725" s="292" t="s">
        <v>95</v>
      </c>
      <c r="N725" s="292" t="s">
        <v>95</v>
      </c>
      <c r="O725" s="292" t="s">
        <v>95</v>
      </c>
      <c r="P725" s="292" t="s">
        <v>95</v>
      </c>
      <c r="Q725" s="327"/>
      <c r="R725" s="295" t="s">
        <v>199</v>
      </c>
      <c r="S725" s="296">
        <v>42487</v>
      </c>
      <c r="T725" s="297">
        <f t="shared" si="487"/>
        <v>26</v>
      </c>
      <c r="U725" s="298">
        <f t="shared" si="488"/>
        <v>136.96510000000001</v>
      </c>
      <c r="V725" s="298">
        <f t="shared" si="489"/>
        <v>4.3815</v>
      </c>
      <c r="W725" s="299">
        <f t="shared" si="490"/>
        <v>6259.2857142857147</v>
      </c>
      <c r="X725" s="300">
        <f t="shared" si="491"/>
        <v>31</v>
      </c>
      <c r="Y725" s="324">
        <v>7</v>
      </c>
      <c r="Z725" s="324">
        <v>1023</v>
      </c>
      <c r="AA725" s="1043">
        <v>7</v>
      </c>
      <c r="AB725" s="1043">
        <v>7</v>
      </c>
      <c r="AC725" s="1043">
        <v>7</v>
      </c>
      <c r="AD725" s="1043">
        <v>7</v>
      </c>
      <c r="AE725" s="469">
        <v>7</v>
      </c>
      <c r="AF725" s="1036" t="s">
        <v>8188</v>
      </c>
      <c r="AG725" s="445" t="s">
        <v>4691</v>
      </c>
      <c r="AH725" s="445" t="s">
        <v>4691</v>
      </c>
      <c r="AI725" s="445" t="s">
        <v>4691</v>
      </c>
      <c r="AJ725" s="1037">
        <v>7</v>
      </c>
      <c r="AK725" s="1036" t="s">
        <v>4809</v>
      </c>
      <c r="AL725" s="445" t="s">
        <v>4691</v>
      </c>
      <c r="AM725" s="445" t="s">
        <v>4691</v>
      </c>
      <c r="AN725" s="445" t="s">
        <v>4691</v>
      </c>
      <c r="AO725" s="445" t="s">
        <v>4691</v>
      </c>
      <c r="AP725" s="445" t="s">
        <v>4691</v>
      </c>
      <c r="AQ725" s="445" t="s">
        <v>4691</v>
      </c>
      <c r="AR725" s="445" t="s">
        <v>4691</v>
      </c>
      <c r="AS725" s="445" t="s">
        <v>4691</v>
      </c>
      <c r="AT725" s="445" t="s">
        <v>4691</v>
      </c>
      <c r="AU725" s="445" t="s">
        <v>4691</v>
      </c>
      <c r="AV725" s="307">
        <f t="shared" si="492"/>
        <v>252</v>
      </c>
      <c r="AW725" s="309">
        <f t="shared" si="493"/>
        <v>176.39999999999998</v>
      </c>
      <c r="AX725" s="309">
        <f t="shared" si="494"/>
        <v>105</v>
      </c>
      <c r="AY725" s="309">
        <f t="shared" si="495"/>
        <v>63</v>
      </c>
      <c r="AZ725" s="1042" t="s">
        <v>8189</v>
      </c>
      <c r="BA725" s="1042"/>
      <c r="BB725" s="1042"/>
      <c r="BC725" s="1042"/>
      <c r="BD725" s="1042"/>
      <c r="BE725" s="1042"/>
      <c r="BF725" s="1042"/>
      <c r="BG725" s="1042"/>
      <c r="BH725" s="1042"/>
      <c r="BI725" s="1044"/>
    </row>
    <row r="726" spans="1:61" s="652" customFormat="1" ht="19.899999999999999" customHeight="1">
      <c r="A726" s="1026">
        <v>690</v>
      </c>
      <c r="B726" s="776" t="s">
        <v>4075</v>
      </c>
      <c r="C726" s="359" t="s">
        <v>4073</v>
      </c>
      <c r="D726" s="359" t="s">
        <v>1528</v>
      </c>
      <c r="E726" s="359" t="s">
        <v>2964</v>
      </c>
      <c r="F726" s="360" t="s">
        <v>4074</v>
      </c>
      <c r="G726" s="289" t="s">
        <v>2071</v>
      </c>
      <c r="H726" s="367" t="s">
        <v>4238</v>
      </c>
      <c r="I726" s="290">
        <v>32105411</v>
      </c>
      <c r="J726" s="304"/>
      <c r="K726" s="352"/>
      <c r="L726" s="292" t="s">
        <v>95</v>
      </c>
      <c r="M726" s="292" t="s">
        <v>95</v>
      </c>
      <c r="N726" s="292" t="s">
        <v>95</v>
      </c>
      <c r="O726" s="292" t="s">
        <v>95</v>
      </c>
      <c r="P726" s="292" t="s">
        <v>95</v>
      </c>
      <c r="Q726" s="327"/>
      <c r="R726" s="295" t="s">
        <v>199</v>
      </c>
      <c r="S726" s="296">
        <v>42404</v>
      </c>
      <c r="T726" s="297">
        <f t="shared" si="487"/>
        <v>8</v>
      </c>
      <c r="U726" s="298">
        <f t="shared" si="488"/>
        <v>195.75559999999999</v>
      </c>
      <c r="V726" s="298">
        <f t="shared" si="489"/>
        <v>5.5072999999999999</v>
      </c>
      <c r="W726" s="299">
        <f t="shared" si="490"/>
        <v>9178.8333333333339</v>
      </c>
      <c r="X726" s="300">
        <f t="shared" si="491"/>
        <v>36</v>
      </c>
      <c r="Y726" s="324">
        <v>6</v>
      </c>
      <c r="Z726" s="324">
        <v>831</v>
      </c>
      <c r="AA726" s="1043">
        <v>6</v>
      </c>
      <c r="AB726" s="1043">
        <v>6</v>
      </c>
      <c r="AC726" s="1043">
        <v>6</v>
      </c>
      <c r="AD726" s="1043">
        <v>6</v>
      </c>
      <c r="AE726" s="469">
        <v>6</v>
      </c>
      <c r="AF726" s="1036" t="s">
        <v>8142</v>
      </c>
      <c r="AG726" s="445" t="s">
        <v>4691</v>
      </c>
      <c r="AH726" s="445" t="s">
        <v>4691</v>
      </c>
      <c r="AI726" s="445" t="s">
        <v>4691</v>
      </c>
      <c r="AJ726" s="1037">
        <v>6</v>
      </c>
      <c r="AK726" s="1036" t="s">
        <v>4694</v>
      </c>
      <c r="AL726" s="445" t="s">
        <v>4691</v>
      </c>
      <c r="AM726" s="445" t="s">
        <v>4691</v>
      </c>
      <c r="AN726" s="445" t="s">
        <v>4691</v>
      </c>
      <c r="AO726" s="445" t="s">
        <v>4691</v>
      </c>
      <c r="AP726" s="445" t="s">
        <v>4691</v>
      </c>
      <c r="AQ726" s="445" t="s">
        <v>4691</v>
      </c>
      <c r="AR726" s="445" t="s">
        <v>4691</v>
      </c>
      <c r="AS726" s="445" t="s">
        <v>4691</v>
      </c>
      <c r="AT726" s="445" t="s">
        <v>4691</v>
      </c>
      <c r="AU726" s="445" t="s">
        <v>4691</v>
      </c>
      <c r="AV726" s="307">
        <f t="shared" si="492"/>
        <v>216</v>
      </c>
      <c r="AW726" s="309">
        <f t="shared" si="493"/>
        <v>151.19999999999999</v>
      </c>
      <c r="AX726" s="309">
        <f t="shared" si="494"/>
        <v>90</v>
      </c>
      <c r="AY726" s="309">
        <f t="shared" si="495"/>
        <v>53.999999999999993</v>
      </c>
      <c r="AZ726" s="1042" t="s">
        <v>8190</v>
      </c>
      <c r="BA726" s="1042"/>
      <c r="BB726" s="1042"/>
      <c r="BC726" s="1042"/>
      <c r="BD726" s="1042"/>
      <c r="BE726" s="1042"/>
      <c r="BF726" s="1042"/>
      <c r="BG726" s="1042"/>
      <c r="BH726" s="1042"/>
      <c r="BI726" s="1044"/>
    </row>
    <row r="727" spans="1:61" s="652" customFormat="1" ht="19.899999999999999" customHeight="1">
      <c r="A727" s="1026">
        <v>691</v>
      </c>
      <c r="B727" s="776" t="s">
        <v>4077</v>
      </c>
      <c r="C727" s="359" t="s">
        <v>3994</v>
      </c>
      <c r="D727" s="359" t="s">
        <v>4076</v>
      </c>
      <c r="E727" s="359" t="s">
        <v>1761</v>
      </c>
      <c r="F727" s="360" t="s">
        <v>4067</v>
      </c>
      <c r="G727" s="289" t="s">
        <v>1065</v>
      </c>
      <c r="H727" s="367" t="s">
        <v>4239</v>
      </c>
      <c r="I727" s="290">
        <v>32103601</v>
      </c>
      <c r="J727" s="304"/>
      <c r="K727" s="352"/>
      <c r="L727" s="292" t="s">
        <v>95</v>
      </c>
      <c r="M727" s="292" t="s">
        <v>95</v>
      </c>
      <c r="N727" s="292" t="s">
        <v>95</v>
      </c>
      <c r="O727" s="292" t="s">
        <v>95</v>
      </c>
      <c r="P727" s="292" t="s">
        <v>95</v>
      </c>
      <c r="Q727" s="327"/>
      <c r="R727" s="295" t="s">
        <v>5528</v>
      </c>
      <c r="S727" s="296">
        <v>41670</v>
      </c>
      <c r="T727" s="297">
        <f t="shared" si="487"/>
        <v>55</v>
      </c>
      <c r="U727" s="298">
        <f t="shared" si="488"/>
        <v>86.481700000000004</v>
      </c>
      <c r="V727" s="298">
        <f t="shared" si="489"/>
        <v>2.7258</v>
      </c>
      <c r="W727" s="299">
        <f t="shared" si="490"/>
        <v>4543</v>
      </c>
      <c r="X727" s="300">
        <f t="shared" si="491"/>
        <v>32</v>
      </c>
      <c r="Y727" s="324">
        <v>6</v>
      </c>
      <c r="Z727" s="324">
        <v>609</v>
      </c>
      <c r="AA727" s="1043">
        <v>6</v>
      </c>
      <c r="AB727" s="1043">
        <v>6</v>
      </c>
      <c r="AC727" s="1043">
        <v>6</v>
      </c>
      <c r="AD727" s="1043">
        <v>6</v>
      </c>
      <c r="AE727" s="469">
        <v>6</v>
      </c>
      <c r="AF727" s="1036" t="s">
        <v>8142</v>
      </c>
      <c r="AG727" s="445" t="s">
        <v>4691</v>
      </c>
      <c r="AH727" s="445" t="s">
        <v>4691</v>
      </c>
      <c r="AI727" s="445" t="s">
        <v>4691</v>
      </c>
      <c r="AJ727" s="1037">
        <v>6</v>
      </c>
      <c r="AK727" s="1036" t="s">
        <v>4694</v>
      </c>
      <c r="AL727" s="445" t="s">
        <v>4691</v>
      </c>
      <c r="AM727" s="445" t="s">
        <v>4691</v>
      </c>
      <c r="AN727" s="445" t="s">
        <v>4691</v>
      </c>
      <c r="AO727" s="445" t="s">
        <v>4691</v>
      </c>
      <c r="AP727" s="445" t="s">
        <v>4691</v>
      </c>
      <c r="AQ727" s="445" t="s">
        <v>4691</v>
      </c>
      <c r="AR727" s="445" t="s">
        <v>4691</v>
      </c>
      <c r="AS727" s="445" t="s">
        <v>4691</v>
      </c>
      <c r="AT727" s="445" t="s">
        <v>4691</v>
      </c>
      <c r="AU727" s="445" t="s">
        <v>4691</v>
      </c>
      <c r="AV727" s="307">
        <f t="shared" si="492"/>
        <v>216</v>
      </c>
      <c r="AW727" s="309">
        <f t="shared" si="493"/>
        <v>151.19999999999999</v>
      </c>
      <c r="AX727" s="309">
        <f t="shared" si="494"/>
        <v>90</v>
      </c>
      <c r="AY727" s="309">
        <f t="shared" si="495"/>
        <v>53.999999999999993</v>
      </c>
      <c r="AZ727" s="1042" t="s">
        <v>8191</v>
      </c>
      <c r="BA727" s="1042"/>
      <c r="BB727" s="1042"/>
      <c r="BC727" s="1042"/>
      <c r="BD727" s="1042"/>
      <c r="BE727" s="1042"/>
      <c r="BF727" s="1042"/>
      <c r="BG727" s="1042"/>
      <c r="BH727" s="1042"/>
      <c r="BI727" s="1044"/>
    </row>
    <row r="728" spans="1:61" s="652" customFormat="1" ht="19.899999999999999" customHeight="1">
      <c r="A728" s="1026">
        <v>692</v>
      </c>
      <c r="B728" s="776" t="s">
        <v>3520</v>
      </c>
      <c r="C728" s="286" t="s">
        <v>13</v>
      </c>
      <c r="D728" s="307" t="s">
        <v>1528</v>
      </c>
      <c r="E728" s="287" t="s">
        <v>2957</v>
      </c>
      <c r="F728" s="329" t="s">
        <v>1292</v>
      </c>
      <c r="G728" s="289" t="s">
        <v>1140</v>
      </c>
      <c r="H728" s="352" t="s">
        <v>1140</v>
      </c>
      <c r="I728" s="290">
        <v>32102401</v>
      </c>
      <c r="J728" s="291"/>
      <c r="K728" s="352"/>
      <c r="L728" s="292" t="s">
        <v>95</v>
      </c>
      <c r="M728" s="292" t="s">
        <v>95</v>
      </c>
      <c r="N728" s="292" t="s">
        <v>95</v>
      </c>
      <c r="O728" s="292" t="s">
        <v>95</v>
      </c>
      <c r="P728" s="292" t="s">
        <v>95</v>
      </c>
      <c r="Q728" s="320"/>
      <c r="R728" s="295" t="s">
        <v>359</v>
      </c>
      <c r="S728" s="296">
        <v>40809</v>
      </c>
      <c r="T728" s="297">
        <f t="shared" si="487"/>
        <v>51</v>
      </c>
      <c r="U728" s="298">
        <f t="shared" si="488"/>
        <v>93.908900000000003</v>
      </c>
      <c r="V728" s="298">
        <f t="shared" si="489"/>
        <v>2.7111000000000001</v>
      </c>
      <c r="W728" s="299">
        <f t="shared" si="490"/>
        <v>3873</v>
      </c>
      <c r="X728" s="300">
        <f t="shared" si="491"/>
        <v>35</v>
      </c>
      <c r="Y728" s="324">
        <v>7</v>
      </c>
      <c r="Z728" s="315">
        <v>909</v>
      </c>
      <c r="AA728" s="1043">
        <v>7</v>
      </c>
      <c r="AB728" s="1043">
        <v>7</v>
      </c>
      <c r="AC728" s="1043">
        <v>7</v>
      </c>
      <c r="AD728" s="1043">
        <v>7</v>
      </c>
      <c r="AE728" s="469">
        <v>7</v>
      </c>
      <c r="AF728" s="1036" t="s">
        <v>5989</v>
      </c>
      <c r="AG728" s="445" t="s">
        <v>4691</v>
      </c>
      <c r="AH728" s="445" t="s">
        <v>4691</v>
      </c>
      <c r="AI728" s="445" t="s">
        <v>4691</v>
      </c>
      <c r="AJ728" s="1037">
        <v>7</v>
      </c>
      <c r="AK728" s="1036" t="s">
        <v>4703</v>
      </c>
      <c r="AL728" s="445" t="s">
        <v>4691</v>
      </c>
      <c r="AM728" s="445" t="s">
        <v>4691</v>
      </c>
      <c r="AN728" s="445" t="s">
        <v>4691</v>
      </c>
      <c r="AO728" s="445" t="s">
        <v>4691</v>
      </c>
      <c r="AP728" s="445" t="s">
        <v>4691</v>
      </c>
      <c r="AQ728" s="445" t="s">
        <v>4691</v>
      </c>
      <c r="AR728" s="445" t="s">
        <v>4691</v>
      </c>
      <c r="AS728" s="445" t="s">
        <v>4691</v>
      </c>
      <c r="AT728" s="445" t="s">
        <v>4691</v>
      </c>
      <c r="AU728" s="445" t="s">
        <v>4691</v>
      </c>
      <c r="AV728" s="307">
        <f t="shared" si="492"/>
        <v>252</v>
      </c>
      <c r="AW728" s="309">
        <f t="shared" si="493"/>
        <v>176.39999999999998</v>
      </c>
      <c r="AX728" s="309">
        <f t="shared" si="494"/>
        <v>105</v>
      </c>
      <c r="AY728" s="309">
        <f t="shared" si="495"/>
        <v>63</v>
      </c>
      <c r="AZ728" s="1042" t="s">
        <v>8192</v>
      </c>
      <c r="BA728" s="1042"/>
      <c r="BB728" s="1042"/>
      <c r="BC728" s="1042"/>
      <c r="BD728" s="1042"/>
      <c r="BE728" s="1042"/>
      <c r="BF728" s="1042"/>
      <c r="BG728" s="1042"/>
      <c r="BH728" s="1042"/>
      <c r="BI728" s="1044"/>
    </row>
    <row r="729" spans="1:61" s="652" customFormat="1" ht="19.899999999999999" customHeight="1">
      <c r="A729" s="1026">
        <v>693</v>
      </c>
      <c r="B729" s="776" t="s">
        <v>3521</v>
      </c>
      <c r="C729" s="286" t="s">
        <v>13</v>
      </c>
      <c r="D729" s="307" t="s">
        <v>1528</v>
      </c>
      <c r="E729" s="287" t="s">
        <v>1761</v>
      </c>
      <c r="F729" s="329" t="s">
        <v>1292</v>
      </c>
      <c r="G729" s="289" t="s">
        <v>1167</v>
      </c>
      <c r="H729" s="352" t="s">
        <v>1167</v>
      </c>
      <c r="I729" s="290">
        <v>32102701</v>
      </c>
      <c r="J729" s="291"/>
      <c r="K729" s="352"/>
      <c r="L729" s="292" t="s">
        <v>95</v>
      </c>
      <c r="M729" s="292" t="s">
        <v>95</v>
      </c>
      <c r="N729" s="292" t="s">
        <v>95</v>
      </c>
      <c r="O729" s="292" t="s">
        <v>95</v>
      </c>
      <c r="P729" s="292" t="s">
        <v>95</v>
      </c>
      <c r="Q729" s="320"/>
      <c r="R729" s="295" t="s">
        <v>359</v>
      </c>
      <c r="S729" s="296">
        <v>40899</v>
      </c>
      <c r="T729" s="297">
        <f t="shared" si="487"/>
        <v>76</v>
      </c>
      <c r="U729" s="298">
        <f t="shared" si="488"/>
        <v>44.903100000000002</v>
      </c>
      <c r="V729" s="298">
        <f t="shared" si="489"/>
        <v>1.3680000000000001</v>
      </c>
      <c r="W729" s="299">
        <f t="shared" si="490"/>
        <v>1710.0000000000002</v>
      </c>
      <c r="X729" s="300">
        <f t="shared" si="491"/>
        <v>33</v>
      </c>
      <c r="Y729" s="324">
        <v>8</v>
      </c>
      <c r="Z729" s="315">
        <v>910</v>
      </c>
      <c r="AA729" s="1043">
        <v>8</v>
      </c>
      <c r="AB729" s="1043">
        <v>8</v>
      </c>
      <c r="AC729" s="1043">
        <v>8</v>
      </c>
      <c r="AD729" s="1043">
        <v>8</v>
      </c>
      <c r="AE729" s="469">
        <v>8</v>
      </c>
      <c r="AF729" s="1036" t="s">
        <v>8153</v>
      </c>
      <c r="AG729" s="445" t="s">
        <v>4691</v>
      </c>
      <c r="AH729" s="445" t="s">
        <v>4691</v>
      </c>
      <c r="AI729" s="445" t="s">
        <v>4691</v>
      </c>
      <c r="AJ729" s="1037">
        <v>8</v>
      </c>
      <c r="AK729" s="1036" t="s">
        <v>4705</v>
      </c>
      <c r="AL729" s="445" t="s">
        <v>4691</v>
      </c>
      <c r="AM729" s="445" t="s">
        <v>4691</v>
      </c>
      <c r="AN729" s="445" t="s">
        <v>4691</v>
      </c>
      <c r="AO729" s="445" t="s">
        <v>4691</v>
      </c>
      <c r="AP729" s="445" t="s">
        <v>4691</v>
      </c>
      <c r="AQ729" s="445" t="s">
        <v>4691</v>
      </c>
      <c r="AR729" s="445" t="s">
        <v>4691</v>
      </c>
      <c r="AS729" s="445" t="s">
        <v>4691</v>
      </c>
      <c r="AT729" s="445" t="s">
        <v>4691</v>
      </c>
      <c r="AU729" s="445" t="s">
        <v>4691</v>
      </c>
      <c r="AV729" s="307">
        <f t="shared" si="492"/>
        <v>288</v>
      </c>
      <c r="AW729" s="309">
        <f t="shared" si="493"/>
        <v>201.59999999999997</v>
      </c>
      <c r="AX729" s="309">
        <f t="shared" si="494"/>
        <v>120</v>
      </c>
      <c r="AY729" s="309">
        <f t="shared" si="495"/>
        <v>72</v>
      </c>
      <c r="AZ729" s="1042" t="s">
        <v>8193</v>
      </c>
      <c r="BA729" s="1042"/>
      <c r="BB729" s="1042"/>
      <c r="BC729" s="1042"/>
      <c r="BD729" s="1042"/>
      <c r="BE729" s="1042"/>
      <c r="BF729" s="1042"/>
      <c r="BG729" s="1042"/>
      <c r="BH729" s="1042"/>
      <c r="BI729" s="1044"/>
    </row>
    <row r="730" spans="1:61" s="809" customFormat="1" ht="19.899999999999999" customHeight="1">
      <c r="A730" s="1026">
        <v>694</v>
      </c>
      <c r="B730" s="776" t="s">
        <v>3552</v>
      </c>
      <c r="C730" s="488" t="s">
        <v>13</v>
      </c>
      <c r="D730" s="488" t="s">
        <v>2268</v>
      </c>
      <c r="E730" s="287" t="s">
        <v>2964</v>
      </c>
      <c r="F730" s="329" t="s">
        <v>1292</v>
      </c>
      <c r="G730" s="289" t="s">
        <v>1087</v>
      </c>
      <c r="H730" s="530" t="s">
        <v>1087</v>
      </c>
      <c r="I730" s="290">
        <v>32104111</v>
      </c>
      <c r="J730" s="328"/>
      <c r="K730" s="352"/>
      <c r="L730" s="331" t="s">
        <v>95</v>
      </c>
      <c r="M730" s="292" t="s">
        <v>95</v>
      </c>
      <c r="N730" s="292" t="s">
        <v>95</v>
      </c>
      <c r="O730" s="331" t="s">
        <v>95</v>
      </c>
      <c r="P730" s="331" t="s">
        <v>95</v>
      </c>
      <c r="Q730" s="327"/>
      <c r="R730" s="295" t="s">
        <v>182</v>
      </c>
      <c r="S730" s="296">
        <v>42001</v>
      </c>
      <c r="T730" s="297">
        <f t="shared" si="487"/>
        <v>36</v>
      </c>
      <c r="U730" s="298">
        <f t="shared" si="488"/>
        <v>112.4721</v>
      </c>
      <c r="V730" s="298">
        <f t="shared" si="489"/>
        <v>3.1423000000000001</v>
      </c>
      <c r="W730" s="299">
        <f t="shared" si="490"/>
        <v>5237.166666666667</v>
      </c>
      <c r="X730" s="300">
        <f t="shared" si="491"/>
        <v>36</v>
      </c>
      <c r="Y730" s="301">
        <v>6</v>
      </c>
      <c r="Z730" s="648">
        <v>534</v>
      </c>
      <c r="AA730" s="1043">
        <v>6</v>
      </c>
      <c r="AB730" s="1043">
        <v>6</v>
      </c>
      <c r="AC730" s="1043">
        <v>6</v>
      </c>
      <c r="AD730" s="1043">
        <v>6</v>
      </c>
      <c r="AE730" s="469">
        <v>6</v>
      </c>
      <c r="AF730" s="1036" t="s">
        <v>5994</v>
      </c>
      <c r="AG730" s="445" t="s">
        <v>4691</v>
      </c>
      <c r="AH730" s="445" t="s">
        <v>4691</v>
      </c>
      <c r="AI730" s="445" t="s">
        <v>4691</v>
      </c>
      <c r="AJ730" s="1037">
        <v>6</v>
      </c>
      <c r="AK730" s="1036" t="s">
        <v>4694</v>
      </c>
      <c r="AL730" s="445" t="s">
        <v>4691</v>
      </c>
      <c r="AM730" s="445" t="s">
        <v>4691</v>
      </c>
      <c r="AN730" s="445" t="s">
        <v>4691</v>
      </c>
      <c r="AO730" s="445" t="s">
        <v>4691</v>
      </c>
      <c r="AP730" s="445" t="s">
        <v>4691</v>
      </c>
      <c r="AQ730" s="445" t="s">
        <v>4691</v>
      </c>
      <c r="AR730" s="445">
        <v>1</v>
      </c>
      <c r="AS730" s="445">
        <v>4</v>
      </c>
      <c r="AT730" s="445" t="s">
        <v>4691</v>
      </c>
      <c r="AU730" s="445" t="s">
        <v>4691</v>
      </c>
      <c r="AV730" s="307">
        <f t="shared" si="492"/>
        <v>216</v>
      </c>
      <c r="AW730" s="309">
        <f t="shared" si="493"/>
        <v>151.19999999999999</v>
      </c>
      <c r="AX730" s="309">
        <f t="shared" si="494"/>
        <v>90</v>
      </c>
      <c r="AY730" s="309">
        <f t="shared" si="495"/>
        <v>53.999999999999993</v>
      </c>
      <c r="AZ730" s="1042" t="s">
        <v>8194</v>
      </c>
      <c r="BA730" s="1042"/>
      <c r="BB730" s="1042"/>
      <c r="BC730" s="1042"/>
      <c r="BD730" s="1042"/>
      <c r="BE730" s="1042"/>
      <c r="BF730" s="1042"/>
      <c r="BG730" s="1042"/>
      <c r="BH730" s="1042"/>
      <c r="BI730" s="1044"/>
    </row>
    <row r="731" spans="1:61" ht="19.899999999999999" customHeight="1">
      <c r="A731" s="1026">
        <v>695</v>
      </c>
      <c r="B731" s="776" t="s">
        <v>3553</v>
      </c>
      <c r="C731" s="488" t="s">
        <v>13</v>
      </c>
      <c r="D731" s="488" t="s">
        <v>2268</v>
      </c>
      <c r="E731" s="287" t="s">
        <v>2964</v>
      </c>
      <c r="F731" s="357" t="s">
        <v>2628</v>
      </c>
      <c r="G731" s="289" t="s">
        <v>1274</v>
      </c>
      <c r="H731" s="810" t="s">
        <v>1274</v>
      </c>
      <c r="I731" s="290">
        <v>32105111</v>
      </c>
      <c r="J731" s="291"/>
      <c r="K731" s="352"/>
      <c r="L731" s="360"/>
      <c r="M731" s="293"/>
      <c r="N731" s="293"/>
      <c r="O731" s="728" t="s">
        <v>95</v>
      </c>
      <c r="P731" s="292" t="s">
        <v>95</v>
      </c>
      <c r="Q731" s="327"/>
      <c r="R731" s="295" t="s">
        <v>450</v>
      </c>
      <c r="S731" s="296">
        <v>42336</v>
      </c>
      <c r="T731" s="297">
        <f t="shared" si="487"/>
        <v>9</v>
      </c>
      <c r="U731" s="298">
        <f t="shared" si="488"/>
        <v>195.6046</v>
      </c>
      <c r="V731" s="298">
        <f t="shared" si="489"/>
        <v>5.0946999999999996</v>
      </c>
      <c r="W731" s="299">
        <f t="shared" si="490"/>
        <v>8491.1666666666661</v>
      </c>
      <c r="X731" s="300">
        <f t="shared" si="491"/>
        <v>38</v>
      </c>
      <c r="Y731" s="301">
        <v>6</v>
      </c>
      <c r="Z731" s="648">
        <v>917</v>
      </c>
      <c r="AA731" s="1043">
        <v>0</v>
      </c>
      <c r="AB731" s="304">
        <v>0</v>
      </c>
      <c r="AC731" s="304">
        <v>0</v>
      </c>
      <c r="AD731" s="1043">
        <v>6</v>
      </c>
      <c r="AE731" s="469">
        <v>6</v>
      </c>
      <c r="AF731" s="1036" t="s">
        <v>5994</v>
      </c>
      <c r="AG731" s="445" t="s">
        <v>4691</v>
      </c>
      <c r="AH731" s="445" t="s">
        <v>4691</v>
      </c>
      <c r="AI731" s="445" t="s">
        <v>4691</v>
      </c>
      <c r="AJ731" s="1037">
        <v>6</v>
      </c>
      <c r="AK731" s="1036" t="s">
        <v>4694</v>
      </c>
      <c r="AL731" s="445" t="s">
        <v>4691</v>
      </c>
      <c r="AM731" s="445" t="s">
        <v>4691</v>
      </c>
      <c r="AN731" s="445" t="s">
        <v>4691</v>
      </c>
      <c r="AO731" s="445" t="s">
        <v>4691</v>
      </c>
      <c r="AP731" s="445" t="s">
        <v>4691</v>
      </c>
      <c r="AQ731" s="445" t="s">
        <v>4691</v>
      </c>
      <c r="AR731" s="445" t="s">
        <v>4691</v>
      </c>
      <c r="AS731" s="445" t="s">
        <v>4691</v>
      </c>
      <c r="AT731" s="445" t="s">
        <v>4691</v>
      </c>
      <c r="AU731" s="445" t="s">
        <v>4691</v>
      </c>
      <c r="AV731" s="307">
        <f t="shared" si="492"/>
        <v>216</v>
      </c>
      <c r="AW731" s="309">
        <f t="shared" si="493"/>
        <v>151.19999999999999</v>
      </c>
      <c r="AX731" s="309">
        <f t="shared" si="494"/>
        <v>90</v>
      </c>
      <c r="AY731" s="309">
        <f t="shared" si="495"/>
        <v>53.999999999999993</v>
      </c>
      <c r="AZ731" s="1042" t="s">
        <v>8195</v>
      </c>
      <c r="BA731" s="1042"/>
      <c r="BB731" s="1042"/>
      <c r="BC731" s="1042"/>
      <c r="BD731" s="1042"/>
      <c r="BE731" s="1042"/>
      <c r="BF731" s="1042"/>
      <c r="BG731" s="1042"/>
      <c r="BH731" s="1042"/>
      <c r="BI731" s="1044"/>
    </row>
    <row r="732" spans="1:61" s="350" customFormat="1" ht="19.899999999999999" customHeight="1">
      <c r="A732" s="1026">
        <v>696</v>
      </c>
      <c r="B732" s="776" t="s">
        <v>6048</v>
      </c>
      <c r="C732" s="472" t="s">
        <v>13</v>
      </c>
      <c r="D732" s="472" t="s">
        <v>2268</v>
      </c>
      <c r="E732" s="473" t="s">
        <v>5469</v>
      </c>
      <c r="F732" s="329" t="s">
        <v>1292</v>
      </c>
      <c r="G732" s="474" t="s">
        <v>3116</v>
      </c>
      <c r="H732" s="475" t="s">
        <v>3116</v>
      </c>
      <c r="I732" s="476">
        <v>32106511</v>
      </c>
      <c r="J732" s="477"/>
      <c r="K732" s="478" t="s">
        <v>653</v>
      </c>
      <c r="L732" s="479"/>
      <c r="M732" s="479"/>
      <c r="N732" s="479"/>
      <c r="O732" s="479"/>
      <c r="P732" s="480" t="s">
        <v>95</v>
      </c>
      <c r="Q732" s="481"/>
      <c r="R732" s="295" t="s">
        <v>450</v>
      </c>
      <c r="S732" s="296">
        <v>42628</v>
      </c>
      <c r="T732" s="297">
        <f>VLOOKUP(I732,单月票房,2,0)</f>
        <v>61</v>
      </c>
      <c r="U732" s="298">
        <f>VLOOKUP(I732,单月票房,3,0)</f>
        <v>76.631299999999996</v>
      </c>
      <c r="V732" s="298">
        <f>VLOOKUP(I732,单月票房,4,0)</f>
        <v>2.0381999999999998</v>
      </c>
      <c r="W732" s="299">
        <f>(V732*10000)/Y732</f>
        <v>5095.4999999999991</v>
      </c>
      <c r="X732" s="300">
        <f>VLOOKUP(I732,单月票房,5,0)</f>
        <v>38</v>
      </c>
      <c r="Y732" s="482">
        <v>4</v>
      </c>
      <c r="Z732" s="483">
        <v>338</v>
      </c>
      <c r="AA732" s="1043">
        <v>0</v>
      </c>
      <c r="AB732" s="304">
        <v>0</v>
      </c>
      <c r="AC732" s="304">
        <v>0</v>
      </c>
      <c r="AD732" s="1043">
        <v>0</v>
      </c>
      <c r="AE732" s="469">
        <v>4</v>
      </c>
      <c r="AF732" s="1036" t="s">
        <v>8196</v>
      </c>
      <c r="AG732" s="445"/>
      <c r="AH732" s="445"/>
      <c r="AI732" s="445"/>
      <c r="AJ732" s="1037"/>
      <c r="AK732" s="1036" t="s">
        <v>4706</v>
      </c>
      <c r="AL732" s="445"/>
      <c r="AM732" s="445"/>
      <c r="AN732" s="445"/>
      <c r="AO732" s="445"/>
      <c r="AP732" s="445"/>
      <c r="AQ732" s="445"/>
      <c r="AR732" s="445"/>
      <c r="AS732" s="445"/>
      <c r="AT732" s="445"/>
      <c r="AU732" s="445"/>
      <c r="AV732" s="307">
        <f t="shared" si="492"/>
        <v>0</v>
      </c>
      <c r="AW732" s="309">
        <f t="shared" si="493"/>
        <v>0</v>
      </c>
      <c r="AX732" s="309">
        <f t="shared" si="494"/>
        <v>0</v>
      </c>
      <c r="AY732" s="309">
        <f t="shared" si="495"/>
        <v>0</v>
      </c>
      <c r="AZ732" s="1042" t="s">
        <v>8197</v>
      </c>
      <c r="BA732" s="1042"/>
      <c r="BB732" s="1042"/>
      <c r="BC732" s="1042"/>
      <c r="BD732" s="1042"/>
      <c r="BE732" s="1042"/>
      <c r="BF732" s="1042"/>
      <c r="BG732" s="1042"/>
      <c r="BH732" s="1042"/>
      <c r="BI732" s="1044"/>
    </row>
    <row r="733" spans="1:61" s="394" customFormat="1" ht="19.5" customHeight="1">
      <c r="A733" s="1026">
        <v>697</v>
      </c>
      <c r="B733" s="776" t="s">
        <v>5741</v>
      </c>
      <c r="C733" s="449" t="s">
        <v>13</v>
      </c>
      <c r="D733" s="449" t="s">
        <v>2268</v>
      </c>
      <c r="E733" s="450" t="s">
        <v>5469</v>
      </c>
      <c r="F733" s="329" t="s">
        <v>1292</v>
      </c>
      <c r="G733" s="451" t="s">
        <v>4931</v>
      </c>
      <c r="H733" s="452" t="s">
        <v>5805</v>
      </c>
      <c r="I733" s="453">
        <v>32107711</v>
      </c>
      <c r="J733" s="454"/>
      <c r="K733" s="455" t="s">
        <v>653</v>
      </c>
      <c r="L733" s="456"/>
      <c r="M733" s="456"/>
      <c r="N733" s="456"/>
      <c r="O733" s="456"/>
      <c r="P733" s="457" t="s">
        <v>565</v>
      </c>
      <c r="Q733" s="458"/>
      <c r="R733" s="295" t="s">
        <v>182</v>
      </c>
      <c r="S733" s="296">
        <v>42758</v>
      </c>
      <c r="T733" s="297">
        <f>VLOOKUP(I733,单月票房,2,0)</f>
        <v>59</v>
      </c>
      <c r="U733" s="298">
        <f>VLOOKUP(I733,单月票房,3,0)</f>
        <v>77.638780000000011</v>
      </c>
      <c r="V733" s="298">
        <f>VLOOKUP(I733,单月票房,4,0)</f>
        <v>2.2456</v>
      </c>
      <c r="W733" s="299">
        <f>(V733*10000)/Y733</f>
        <v>3208</v>
      </c>
      <c r="X733" s="300">
        <f>VLOOKUP(I733,单月票房,5,0)</f>
        <v>35</v>
      </c>
      <c r="Y733" s="459">
        <v>7</v>
      </c>
      <c r="Z733" s="460">
        <v>652</v>
      </c>
      <c r="AA733" s="1043">
        <v>0</v>
      </c>
      <c r="AB733" s="304">
        <v>0</v>
      </c>
      <c r="AC733" s="304">
        <v>0</v>
      </c>
      <c r="AD733" s="1043">
        <v>0</v>
      </c>
      <c r="AE733" s="469">
        <v>7</v>
      </c>
      <c r="AF733" s="1036" t="s">
        <v>8151</v>
      </c>
      <c r="AG733" s="445"/>
      <c r="AH733" s="445"/>
      <c r="AI733" s="445"/>
      <c r="AJ733" s="1037"/>
      <c r="AK733" s="1036"/>
      <c r="AL733" s="445"/>
      <c r="AM733" s="445"/>
      <c r="AN733" s="445"/>
      <c r="AO733" s="445"/>
      <c r="AP733" s="445"/>
      <c r="AQ733" s="445"/>
      <c r="AR733" s="445"/>
      <c r="AS733" s="445"/>
      <c r="AT733" s="445"/>
      <c r="AU733" s="445"/>
      <c r="AV733" s="307">
        <f t="shared" si="492"/>
        <v>0</v>
      </c>
      <c r="AW733" s="309">
        <f t="shared" si="493"/>
        <v>0</v>
      </c>
      <c r="AX733" s="309">
        <f t="shared" si="494"/>
        <v>0</v>
      </c>
      <c r="AY733" s="309">
        <f t="shared" si="495"/>
        <v>0</v>
      </c>
      <c r="AZ733" s="1042" t="s">
        <v>8198</v>
      </c>
      <c r="BA733" s="1042"/>
      <c r="BB733" s="1042"/>
      <c r="BC733" s="1042"/>
      <c r="BD733" s="1042"/>
      <c r="BE733" s="1042"/>
      <c r="BF733" s="1042"/>
      <c r="BG733" s="1042"/>
      <c r="BH733" s="1042"/>
      <c r="BI733" s="1044"/>
    </row>
    <row r="734" spans="1:61" s="394" customFormat="1" ht="19.5" customHeight="1">
      <c r="A734" s="1026">
        <v>698</v>
      </c>
      <c r="B734" s="448" t="s">
        <v>6660</v>
      </c>
      <c r="C734" s="449" t="s">
        <v>6758</v>
      </c>
      <c r="D734" s="449" t="s">
        <v>2268</v>
      </c>
      <c r="E734" s="450" t="s">
        <v>2957</v>
      </c>
      <c r="F734" s="329" t="s">
        <v>1292</v>
      </c>
      <c r="G734" s="451" t="s">
        <v>6759</v>
      </c>
      <c r="H734" s="452" t="s">
        <v>6887</v>
      </c>
      <c r="I734" s="453">
        <v>32108811</v>
      </c>
      <c r="J734" s="454"/>
      <c r="K734" s="455" t="s">
        <v>6760</v>
      </c>
      <c r="L734" s="456"/>
      <c r="M734" s="456"/>
      <c r="N734" s="456"/>
      <c r="O734" s="456"/>
      <c r="P734" s="457" t="s">
        <v>6761</v>
      </c>
      <c r="Q734" s="458"/>
      <c r="R734" s="295" t="s">
        <v>147</v>
      </c>
      <c r="S734" s="296">
        <v>42964</v>
      </c>
      <c r="T734" s="297">
        <f>VLOOKUP(I734,单月票房,2,0)</f>
        <v>83</v>
      </c>
      <c r="U734" s="298">
        <f>VLOOKUP(I734,单月票房,3,0)</f>
        <v>28.734400000000001</v>
      </c>
      <c r="V734" s="298">
        <f>VLOOKUP(I734,单月票房,4,0)</f>
        <v>0.90990000000000004</v>
      </c>
      <c r="W734" s="299">
        <f>(V734*10000)/Y734</f>
        <v>3033</v>
      </c>
      <c r="X734" s="300">
        <f>VLOOKUP(I734,单月票房,5,0)</f>
        <v>32</v>
      </c>
      <c r="Y734" s="459">
        <v>3</v>
      </c>
      <c r="Z734" s="460">
        <v>232</v>
      </c>
      <c r="AA734" s="1043">
        <v>0</v>
      </c>
      <c r="AB734" s="304">
        <v>0</v>
      </c>
      <c r="AC734" s="304">
        <v>0</v>
      </c>
      <c r="AD734" s="1043">
        <v>0</v>
      </c>
      <c r="AE734" s="469">
        <v>3</v>
      </c>
      <c r="AF734" s="1036" t="s">
        <v>5991</v>
      </c>
      <c r="AG734" s="445"/>
      <c r="AH734" s="445"/>
      <c r="AI734" s="445"/>
      <c r="AJ734" s="1037">
        <v>3</v>
      </c>
      <c r="AK734" s="1036" t="s">
        <v>6381</v>
      </c>
      <c r="AL734" s="445"/>
      <c r="AM734" s="445"/>
      <c r="AN734" s="445"/>
      <c r="AO734" s="445"/>
      <c r="AP734" s="445"/>
      <c r="AQ734" s="445"/>
      <c r="AR734" s="445"/>
      <c r="AS734" s="445"/>
      <c r="AT734" s="445"/>
      <c r="AU734" s="445"/>
      <c r="AV734" s="307">
        <f t="shared" si="492"/>
        <v>0</v>
      </c>
      <c r="AW734" s="309">
        <f t="shared" si="493"/>
        <v>0</v>
      </c>
      <c r="AX734" s="309">
        <f t="shared" si="494"/>
        <v>0</v>
      </c>
      <c r="AY734" s="309">
        <f t="shared" si="495"/>
        <v>0</v>
      </c>
      <c r="AZ734" s="1042" t="s">
        <v>8199</v>
      </c>
      <c r="BA734" s="1042"/>
      <c r="BB734" s="1042" t="s">
        <v>6762</v>
      </c>
      <c r="BC734" s="1042" t="s">
        <v>6763</v>
      </c>
      <c r="BD734" s="1042"/>
      <c r="BE734" s="1042" t="s">
        <v>6661</v>
      </c>
      <c r="BF734" s="1042"/>
      <c r="BG734" s="1042"/>
      <c r="BH734" s="1042"/>
      <c r="BI734" s="1044"/>
    </row>
    <row r="735" spans="1:61" s="447" customFormat="1" ht="19.5" customHeight="1">
      <c r="A735" s="1026">
        <v>699</v>
      </c>
      <c r="B735" s="435" t="s">
        <v>6889</v>
      </c>
      <c r="C735" s="631" t="s">
        <v>6840</v>
      </c>
      <c r="D735" s="631" t="s">
        <v>2268</v>
      </c>
      <c r="E735" s="631" t="s">
        <v>4069</v>
      </c>
      <c r="F735" s="467" t="s">
        <v>6841</v>
      </c>
      <c r="G735" s="437" t="s">
        <v>6842</v>
      </c>
      <c r="H735" s="438" t="s">
        <v>6904</v>
      </c>
      <c r="I735" s="435">
        <v>32108311</v>
      </c>
      <c r="J735" s="428"/>
      <c r="K735" s="439" t="s">
        <v>6843</v>
      </c>
      <c r="L735" s="440"/>
      <c r="M735" s="440"/>
      <c r="N735" s="440"/>
      <c r="O735" s="440"/>
      <c r="P735" s="441" t="s">
        <v>6844</v>
      </c>
      <c r="Q735" s="442"/>
      <c r="R735" s="295" t="s">
        <v>294</v>
      </c>
      <c r="S735" s="468">
        <v>42837</v>
      </c>
      <c r="T735" s="297">
        <f>VLOOKUP(I735,单月票房,2,0)</f>
        <v>54</v>
      </c>
      <c r="U735" s="298">
        <f>VLOOKUP(I735,单月票房,3,0)</f>
        <v>86.898399999999995</v>
      </c>
      <c r="V735" s="298">
        <f>VLOOKUP(I735,单月票房,4,0)</f>
        <v>2.6246999999999998</v>
      </c>
      <c r="W735" s="299">
        <f>(V735*10000)/Y735</f>
        <v>3749.571428571428</v>
      </c>
      <c r="X735" s="300">
        <f>VLOOKUP(I735,单月票房,5,0)</f>
        <v>33</v>
      </c>
      <c r="Y735" s="444">
        <v>7</v>
      </c>
      <c r="Z735" s="460">
        <v>1100</v>
      </c>
      <c r="AA735" s="1043">
        <v>0</v>
      </c>
      <c r="AB735" s="304">
        <v>0</v>
      </c>
      <c r="AC735" s="304">
        <v>0</v>
      </c>
      <c r="AD735" s="1043">
        <v>0</v>
      </c>
      <c r="AE735" s="469">
        <v>7</v>
      </c>
      <c r="AF735" s="1036" t="s">
        <v>5989</v>
      </c>
      <c r="AG735" s="445"/>
      <c r="AH735" s="445"/>
      <c r="AI735" s="445"/>
      <c r="AJ735" s="1037">
        <v>7</v>
      </c>
      <c r="AK735" s="1036" t="s">
        <v>6845</v>
      </c>
      <c r="AL735" s="445"/>
      <c r="AM735" s="445"/>
      <c r="AN735" s="445"/>
      <c r="AO735" s="445"/>
      <c r="AP735" s="445"/>
      <c r="AQ735" s="445"/>
      <c r="AR735" s="445"/>
      <c r="AS735" s="445"/>
      <c r="AT735" s="445"/>
      <c r="AU735" s="445"/>
      <c r="AV735" s="307">
        <f t="shared" si="492"/>
        <v>0</v>
      </c>
      <c r="AW735" s="309">
        <f t="shared" si="493"/>
        <v>0</v>
      </c>
      <c r="AX735" s="309">
        <f t="shared" si="494"/>
        <v>0</v>
      </c>
      <c r="AY735" s="309">
        <f t="shared" si="495"/>
        <v>0</v>
      </c>
      <c r="AZ735" s="1042" t="s">
        <v>8200</v>
      </c>
      <c r="BA735" s="1042"/>
      <c r="BB735" s="1042" t="s">
        <v>6846</v>
      </c>
      <c r="BC735" s="1042"/>
      <c r="BD735" s="1042" t="s">
        <v>437</v>
      </c>
      <c r="BE735" s="1042" t="s">
        <v>6847</v>
      </c>
      <c r="BF735" s="1042"/>
      <c r="BG735" s="1042"/>
      <c r="BH735" s="1042" t="s">
        <v>6848</v>
      </c>
      <c r="BI735" s="1044"/>
    </row>
    <row r="736" spans="1:61" s="652" customFormat="1" ht="19.899999999999999" customHeight="1">
      <c r="A736" s="1026">
        <v>700</v>
      </c>
      <c r="B736" s="776" t="s">
        <v>3522</v>
      </c>
      <c r="C736" s="286" t="s">
        <v>13</v>
      </c>
      <c r="D736" s="307" t="s">
        <v>2566</v>
      </c>
      <c r="E736" s="287" t="s">
        <v>1761</v>
      </c>
      <c r="F736" s="329" t="s">
        <v>1292</v>
      </c>
      <c r="G736" s="289" t="s">
        <v>887</v>
      </c>
      <c r="H736" s="352" t="s">
        <v>887</v>
      </c>
      <c r="I736" s="290">
        <v>32100402</v>
      </c>
      <c r="J736" s="291"/>
      <c r="K736" s="340" t="s">
        <v>2564</v>
      </c>
      <c r="L736" s="292"/>
      <c r="M736" s="293"/>
      <c r="N736" s="293"/>
      <c r="O736" s="292"/>
      <c r="P736" s="292" t="s">
        <v>95</v>
      </c>
      <c r="Q736" s="327"/>
      <c r="R736" s="295" t="s">
        <v>3050</v>
      </c>
      <c r="S736" s="296">
        <v>367</v>
      </c>
      <c r="T736" s="297">
        <f>VLOOKUP(I736,单月票房,2,0)</f>
        <v>13</v>
      </c>
      <c r="U736" s="298">
        <f>VLOOKUP(I736,单月票房,3,0)</f>
        <v>190.63918000000001</v>
      </c>
      <c r="V736" s="298">
        <f>VLOOKUP(I736,单月票房,4,0)</f>
        <v>6.2744999999999997</v>
      </c>
      <c r="W736" s="299">
        <f>(V736*10000)/Y736</f>
        <v>6971.666666666667</v>
      </c>
      <c r="X736" s="300">
        <f>VLOOKUP(I736,单月票房,5,0)</f>
        <v>30</v>
      </c>
      <c r="Y736" s="315">
        <v>9</v>
      </c>
      <c r="Z736" s="302">
        <v>1500</v>
      </c>
      <c r="AA736" s="1043">
        <v>0</v>
      </c>
      <c r="AB736" s="304">
        <v>0</v>
      </c>
      <c r="AC736" s="304">
        <v>0</v>
      </c>
      <c r="AD736" s="1043">
        <v>0</v>
      </c>
      <c r="AE736" s="469">
        <v>9</v>
      </c>
      <c r="AF736" s="1036" t="s">
        <v>8146</v>
      </c>
      <c r="AG736" s="445" t="s">
        <v>4691</v>
      </c>
      <c r="AH736" s="445" t="s">
        <v>4691</v>
      </c>
      <c r="AI736" s="445" t="s">
        <v>4691</v>
      </c>
      <c r="AJ736" s="1037">
        <v>9</v>
      </c>
      <c r="AK736" s="1036" t="s">
        <v>4710</v>
      </c>
      <c r="AL736" s="445" t="s">
        <v>4691</v>
      </c>
      <c r="AM736" s="445" t="s">
        <v>4691</v>
      </c>
      <c r="AN736" s="445" t="s">
        <v>4691</v>
      </c>
      <c r="AO736" s="445" t="s">
        <v>4691</v>
      </c>
      <c r="AP736" s="445" t="s">
        <v>4691</v>
      </c>
      <c r="AQ736" s="445" t="s">
        <v>4691</v>
      </c>
      <c r="AR736" s="445" t="s">
        <v>4691</v>
      </c>
      <c r="AS736" s="445" t="s">
        <v>4691</v>
      </c>
      <c r="AT736" s="445" t="s">
        <v>4691</v>
      </c>
      <c r="AU736" s="445" t="s">
        <v>4691</v>
      </c>
      <c r="AV736" s="307">
        <f t="shared" si="492"/>
        <v>0</v>
      </c>
      <c r="AW736" s="309">
        <f t="shared" si="493"/>
        <v>0</v>
      </c>
      <c r="AX736" s="309">
        <f t="shared" si="494"/>
        <v>0</v>
      </c>
      <c r="AY736" s="309">
        <f t="shared" si="495"/>
        <v>0</v>
      </c>
      <c r="AZ736" s="1042" t="s">
        <v>8201</v>
      </c>
      <c r="BA736" s="1042"/>
      <c r="BB736" s="1042"/>
      <c r="BC736" s="1042"/>
      <c r="BD736" s="1042"/>
      <c r="BE736" s="1042"/>
      <c r="BF736" s="1042"/>
      <c r="BG736" s="1042"/>
      <c r="BH736" s="1042"/>
      <c r="BI736" s="1044"/>
    </row>
    <row r="737" spans="1:61" ht="19.899999999999999" customHeight="1">
      <c r="A737" s="1029" t="s">
        <v>185</v>
      </c>
      <c r="B737" s="778"/>
      <c r="C737" s="723" t="s">
        <v>13</v>
      </c>
      <c r="D737" s="501" t="s">
        <v>1528</v>
      </c>
      <c r="E737" s="502"/>
      <c r="F737" s="502"/>
      <c r="G737" s="503">
        <f>COUNTA(G719:G736)</f>
        <v>18</v>
      </c>
      <c r="H737" s="503">
        <f>COUNTA(H719:H736)</f>
        <v>18</v>
      </c>
      <c r="I737" s="499"/>
      <c r="J737" s="499"/>
      <c r="K737" s="503"/>
      <c r="L737" s="504">
        <f>COUNTA(L719:L736)</f>
        <v>11</v>
      </c>
      <c r="M737" s="504">
        <f>COUNTA(M719:M736)</f>
        <v>10</v>
      </c>
      <c r="N737" s="504">
        <f>COUNTA(N719:N736)</f>
        <v>10</v>
      </c>
      <c r="O737" s="504">
        <f>COUNTA(O719:O736)</f>
        <v>12</v>
      </c>
      <c r="P737" s="504">
        <f>COUNTA(P719:P736)</f>
        <v>18</v>
      </c>
      <c r="Q737" s="505"/>
      <c r="R737" s="505"/>
      <c r="S737" s="506"/>
      <c r="T737" s="507"/>
      <c r="U737" s="508">
        <f>SUM(U719:U736)</f>
        <v>1820.4937300000001</v>
      </c>
      <c r="V737" s="508">
        <f>SUM(V719:V736)</f>
        <v>53.360900000000001</v>
      </c>
      <c r="W737" s="509">
        <f>V737*10000/Y737</f>
        <v>4722.2035398230091</v>
      </c>
      <c r="X737" s="510">
        <f>U737/V737</f>
        <v>34.11662340777611</v>
      </c>
      <c r="Y737" s="511">
        <f t="shared" ref="Y737:AE737" si="496">SUM(Y719:Y736)</f>
        <v>113</v>
      </c>
      <c r="Z737" s="511">
        <f t="shared" si="496"/>
        <v>13872</v>
      </c>
      <c r="AA737" s="500">
        <f t="shared" si="496"/>
        <v>72</v>
      </c>
      <c r="AB737" s="500">
        <f t="shared" si="496"/>
        <v>65</v>
      </c>
      <c r="AC737" s="500">
        <f t="shared" si="496"/>
        <v>65</v>
      </c>
      <c r="AD737" s="500">
        <f t="shared" si="496"/>
        <v>78</v>
      </c>
      <c r="AE737" s="500">
        <f t="shared" si="496"/>
        <v>113</v>
      </c>
      <c r="AF737" s="512"/>
      <c r="AG737" s="512">
        <f>SUM(AG719:AG736)</f>
        <v>0</v>
      </c>
      <c r="AH737" s="512"/>
      <c r="AI737" s="512">
        <f>SUM(AI719:AI736)</f>
        <v>0</v>
      </c>
      <c r="AJ737" s="512">
        <f>SUM(AJ719:AJ736)</f>
        <v>94</v>
      </c>
      <c r="AK737" s="513"/>
      <c r="AL737" s="512">
        <f>SUM(AL719:AL736)</f>
        <v>0</v>
      </c>
      <c r="AM737" s="512"/>
      <c r="AN737" s="512">
        <f>SUM(AN719:AN736)</f>
        <v>0</v>
      </c>
      <c r="AO737" s="512"/>
      <c r="AP737" s="512">
        <f>SUM(AP719:AP736)</f>
        <v>0</v>
      </c>
      <c r="AQ737" s="512"/>
      <c r="AR737" s="512">
        <f>SUM(AR719:AR736)</f>
        <v>1</v>
      </c>
      <c r="AS737" s="512"/>
      <c r="AT737" s="512">
        <f>SUM(AT719:AT736)</f>
        <v>0</v>
      </c>
      <c r="AU737" s="512"/>
      <c r="AV737" s="512">
        <f>SUM(AV719:AV736)</f>
        <v>2808</v>
      </c>
      <c r="AW737" s="512">
        <f>SUM(AW719:AW736)</f>
        <v>1965.6</v>
      </c>
      <c r="AX737" s="512">
        <f>SUM(AX719:AX736)</f>
        <v>1170</v>
      </c>
      <c r="AY737" s="512">
        <f>SUM(AY719:AY736)</f>
        <v>702</v>
      </c>
      <c r="AZ737" s="816"/>
      <c r="BA737" s="817"/>
      <c r="BB737" s="817"/>
      <c r="BC737" s="818"/>
      <c r="BD737" s="818"/>
      <c r="BE737" s="818"/>
      <c r="BF737" s="819"/>
      <c r="BG737" s="819"/>
      <c r="BH737" s="819"/>
      <c r="BI737" s="820"/>
    </row>
    <row r="738" spans="1:61" ht="19.899999999999999" customHeight="1">
      <c r="A738" s="1026">
        <v>701</v>
      </c>
      <c r="B738" s="776" t="s">
        <v>3523</v>
      </c>
      <c r="C738" s="286" t="s">
        <v>13</v>
      </c>
      <c r="D738" s="307" t="s">
        <v>1529</v>
      </c>
      <c r="E738" s="287" t="s">
        <v>1762</v>
      </c>
      <c r="F738" s="307" t="s">
        <v>1763</v>
      </c>
      <c r="G738" s="289" t="s">
        <v>924</v>
      </c>
      <c r="H738" s="289" t="s">
        <v>4408</v>
      </c>
      <c r="I738" s="290">
        <v>32036311</v>
      </c>
      <c r="J738" s="291" t="s">
        <v>94</v>
      </c>
      <c r="K738" s="289"/>
      <c r="L738" s="292" t="s">
        <v>95</v>
      </c>
      <c r="M738" s="293"/>
      <c r="N738" s="292" t="s">
        <v>95</v>
      </c>
      <c r="O738" s="292" t="s">
        <v>95</v>
      </c>
      <c r="P738" s="292" t="s">
        <v>95</v>
      </c>
      <c r="Q738" s="320"/>
      <c r="R738" s="295" t="s">
        <v>199</v>
      </c>
      <c r="S738" s="296">
        <v>42188</v>
      </c>
      <c r="T738" s="297">
        <f t="shared" ref="T738:T749" si="497">VLOOKUP(I738,单月票房,2,0)</f>
        <v>8</v>
      </c>
      <c r="U738" s="298">
        <f t="shared" ref="U738:U749" si="498">VLOOKUP(I738,单月票房,3,0)</f>
        <v>274.03649999999999</v>
      </c>
      <c r="V738" s="298">
        <f t="shared" ref="V738:V749" si="499">VLOOKUP(I738,单月票房,4,0)</f>
        <v>6.0330000000000004</v>
      </c>
      <c r="W738" s="299">
        <f t="shared" ref="W738:W749" si="500">(V738*10000)/Y738</f>
        <v>7541.25</v>
      </c>
      <c r="X738" s="300">
        <f t="shared" ref="X738:X749" si="501">VLOOKUP(I738,单月票房,5,0)</f>
        <v>45</v>
      </c>
      <c r="Y738" s="301">
        <v>8</v>
      </c>
      <c r="Z738" s="302">
        <v>1432</v>
      </c>
      <c r="AA738" s="1043">
        <v>7</v>
      </c>
      <c r="AB738" s="304">
        <v>0</v>
      </c>
      <c r="AC738" s="1043">
        <v>7</v>
      </c>
      <c r="AD738" s="1043">
        <v>7</v>
      </c>
      <c r="AE738" s="469">
        <v>7</v>
      </c>
      <c r="AF738" s="1036" t="s">
        <v>5989</v>
      </c>
      <c r="AG738" s="445">
        <v>1</v>
      </c>
      <c r="AH738" s="445">
        <v>8</v>
      </c>
      <c r="AI738" s="445">
        <v>380</v>
      </c>
      <c r="AJ738" s="1037">
        <v>5</v>
      </c>
      <c r="AK738" s="1036" t="s">
        <v>4810</v>
      </c>
      <c r="AL738" s="445" t="s">
        <v>4691</v>
      </c>
      <c r="AM738" s="445" t="s">
        <v>4691</v>
      </c>
      <c r="AN738" s="445" t="s">
        <v>4691</v>
      </c>
      <c r="AO738" s="445" t="s">
        <v>4691</v>
      </c>
      <c r="AP738" s="445" t="s">
        <v>4691</v>
      </c>
      <c r="AQ738" s="445" t="s">
        <v>4691</v>
      </c>
      <c r="AR738" s="445" t="s">
        <v>4691</v>
      </c>
      <c r="AS738" s="445" t="s">
        <v>4691</v>
      </c>
      <c r="AT738" s="445" t="s">
        <v>4691</v>
      </c>
      <c r="AU738" s="445" t="s">
        <v>4691</v>
      </c>
      <c r="AV738" s="307">
        <f t="shared" ref="AV738:AV749" si="502">AD738*6*0.5*12</f>
        <v>252</v>
      </c>
      <c r="AW738" s="309">
        <f t="shared" ref="AW738:AW749" si="503">AD738*6*0.35*12</f>
        <v>176.39999999999998</v>
      </c>
      <c r="AX738" s="309">
        <f t="shared" ref="AX738:AX749" si="504">AD738*6*0.25*10</f>
        <v>105</v>
      </c>
      <c r="AY738" s="309">
        <f t="shared" ref="AY738:AY749" si="505">AD738*6*0.15*10</f>
        <v>63</v>
      </c>
      <c r="AZ738" s="1042" t="s">
        <v>8202</v>
      </c>
      <c r="BA738" s="1042"/>
      <c r="BB738" s="1042" t="s">
        <v>1764</v>
      </c>
      <c r="BC738" s="1042"/>
      <c r="BD738" s="1042"/>
      <c r="BE738" s="1042"/>
      <c r="BF738" s="1042"/>
      <c r="BG738" s="1042"/>
      <c r="BH738" s="1042"/>
      <c r="BI738" s="1044"/>
    </row>
    <row r="739" spans="1:61" ht="19.899999999999999" customHeight="1">
      <c r="A739" s="1026">
        <v>702</v>
      </c>
      <c r="B739" s="776" t="s">
        <v>3524</v>
      </c>
      <c r="C739" s="286" t="s">
        <v>13</v>
      </c>
      <c r="D739" s="307" t="s">
        <v>1529</v>
      </c>
      <c r="E739" s="368" t="s">
        <v>5946</v>
      </c>
      <c r="F739" s="307" t="s">
        <v>1530</v>
      </c>
      <c r="G739" s="289" t="s">
        <v>1116</v>
      </c>
      <c r="H739" s="289" t="s">
        <v>1531</v>
      </c>
      <c r="I739" s="290">
        <v>32036411</v>
      </c>
      <c r="J739" s="291" t="s">
        <v>94</v>
      </c>
      <c r="K739" s="289"/>
      <c r="L739" s="292" t="s">
        <v>95</v>
      </c>
      <c r="M739" s="292" t="s">
        <v>95</v>
      </c>
      <c r="N739" s="293"/>
      <c r="O739" s="292" t="s">
        <v>95</v>
      </c>
      <c r="P739" s="292" t="s">
        <v>95</v>
      </c>
      <c r="Q739" s="320"/>
      <c r="R739" s="295" t="s">
        <v>199</v>
      </c>
      <c r="S739" s="296">
        <v>42065</v>
      </c>
      <c r="T739" s="297">
        <f t="shared" si="497"/>
        <v>32</v>
      </c>
      <c r="U739" s="298">
        <f t="shared" si="498"/>
        <v>137.00391999999999</v>
      </c>
      <c r="V739" s="298">
        <f t="shared" si="499"/>
        <v>3.4765999999999999</v>
      </c>
      <c r="W739" s="299">
        <f t="shared" si="500"/>
        <v>6953.2</v>
      </c>
      <c r="X739" s="300">
        <f t="shared" si="501"/>
        <v>39</v>
      </c>
      <c r="Y739" s="301">
        <v>5</v>
      </c>
      <c r="Z739" s="302">
        <v>854</v>
      </c>
      <c r="AA739" s="1043">
        <v>5</v>
      </c>
      <c r="AB739" s="1043">
        <v>5</v>
      </c>
      <c r="AC739" s="304">
        <v>0</v>
      </c>
      <c r="AD739" s="1043">
        <v>5</v>
      </c>
      <c r="AE739" s="469">
        <v>5</v>
      </c>
      <c r="AF739" s="1036" t="s">
        <v>5993</v>
      </c>
      <c r="AG739" s="445" t="s">
        <v>4691</v>
      </c>
      <c r="AH739" s="445" t="s">
        <v>4691</v>
      </c>
      <c r="AI739" s="445" t="s">
        <v>4691</v>
      </c>
      <c r="AJ739" s="1037">
        <v>5</v>
      </c>
      <c r="AK739" s="1036" t="s">
        <v>4707</v>
      </c>
      <c r="AL739" s="445" t="s">
        <v>4691</v>
      </c>
      <c r="AM739" s="445" t="s">
        <v>4691</v>
      </c>
      <c r="AN739" s="445" t="s">
        <v>4691</v>
      </c>
      <c r="AO739" s="445" t="s">
        <v>4691</v>
      </c>
      <c r="AP739" s="445" t="s">
        <v>4691</v>
      </c>
      <c r="AQ739" s="445" t="s">
        <v>4691</v>
      </c>
      <c r="AR739" s="445" t="s">
        <v>4691</v>
      </c>
      <c r="AS739" s="445" t="s">
        <v>4691</v>
      </c>
      <c r="AT739" s="445">
        <v>1</v>
      </c>
      <c r="AU739" s="445" t="s">
        <v>4811</v>
      </c>
      <c r="AV739" s="307">
        <f t="shared" si="502"/>
        <v>180</v>
      </c>
      <c r="AW739" s="309">
        <f t="shared" si="503"/>
        <v>126</v>
      </c>
      <c r="AX739" s="309">
        <f t="shared" si="504"/>
        <v>75</v>
      </c>
      <c r="AY739" s="309">
        <f t="shared" si="505"/>
        <v>45</v>
      </c>
      <c r="AZ739" s="1042" t="s">
        <v>8203</v>
      </c>
      <c r="BA739" s="1042"/>
      <c r="BB739" s="1042"/>
      <c r="BC739" s="1042"/>
      <c r="BD739" s="1042"/>
      <c r="BE739" s="1042"/>
      <c r="BF739" s="1042"/>
      <c r="BG739" s="1042"/>
      <c r="BH739" s="1042"/>
      <c r="BI739" s="1044"/>
    </row>
    <row r="740" spans="1:61" ht="19.899999999999999" customHeight="1">
      <c r="A740" s="1026">
        <v>703</v>
      </c>
      <c r="B740" s="776" t="s">
        <v>3525</v>
      </c>
      <c r="C740" s="286" t="s">
        <v>13</v>
      </c>
      <c r="D740" s="307" t="s">
        <v>1765</v>
      </c>
      <c r="E740" s="287" t="s">
        <v>1766</v>
      </c>
      <c r="F740" s="307" t="s">
        <v>1767</v>
      </c>
      <c r="G740" s="289" t="s">
        <v>1223</v>
      </c>
      <c r="H740" s="289" t="s">
        <v>4409</v>
      </c>
      <c r="I740" s="290">
        <v>32037211</v>
      </c>
      <c r="J740" s="291" t="s">
        <v>94</v>
      </c>
      <c r="K740" s="289"/>
      <c r="L740" s="292" t="s">
        <v>95</v>
      </c>
      <c r="M740" s="293"/>
      <c r="N740" s="292" t="s">
        <v>95</v>
      </c>
      <c r="O740" s="292" t="s">
        <v>95</v>
      </c>
      <c r="P740" s="292" t="s">
        <v>95</v>
      </c>
      <c r="Q740" s="320"/>
      <c r="R740" s="295" t="s">
        <v>199</v>
      </c>
      <c r="S740" s="296">
        <v>42315</v>
      </c>
      <c r="T740" s="297">
        <f t="shared" si="497"/>
        <v>40</v>
      </c>
      <c r="U740" s="298">
        <f t="shared" si="498"/>
        <v>117.23522</v>
      </c>
      <c r="V740" s="298">
        <f t="shared" si="499"/>
        <v>3.2014</v>
      </c>
      <c r="W740" s="299">
        <f t="shared" si="500"/>
        <v>4001.75</v>
      </c>
      <c r="X740" s="300">
        <f t="shared" si="501"/>
        <v>37</v>
      </c>
      <c r="Y740" s="301">
        <v>8</v>
      </c>
      <c r="Z740" s="302">
        <v>1584</v>
      </c>
      <c r="AA740" s="1043">
        <v>8</v>
      </c>
      <c r="AB740" s="304">
        <v>0</v>
      </c>
      <c r="AC740" s="1043">
        <v>8</v>
      </c>
      <c r="AD740" s="1043">
        <v>8</v>
      </c>
      <c r="AE740" s="469">
        <v>8</v>
      </c>
      <c r="AF740" s="1036" t="s">
        <v>8153</v>
      </c>
      <c r="AG740" s="445">
        <v>1</v>
      </c>
      <c r="AH740" s="445">
        <v>5</v>
      </c>
      <c r="AI740" s="445">
        <v>308</v>
      </c>
      <c r="AJ740" s="1037">
        <v>8</v>
      </c>
      <c r="AK740" s="1036" t="s">
        <v>4705</v>
      </c>
      <c r="AL740" s="445" t="s">
        <v>4691</v>
      </c>
      <c r="AM740" s="445" t="s">
        <v>4691</v>
      </c>
      <c r="AN740" s="445" t="s">
        <v>4691</v>
      </c>
      <c r="AO740" s="445" t="s">
        <v>4691</v>
      </c>
      <c r="AP740" s="445" t="s">
        <v>4691</v>
      </c>
      <c r="AQ740" s="445" t="s">
        <v>4691</v>
      </c>
      <c r="AR740" s="445" t="s">
        <v>4691</v>
      </c>
      <c r="AS740" s="445" t="s">
        <v>4691</v>
      </c>
      <c r="AT740" s="445">
        <v>1</v>
      </c>
      <c r="AU740" s="445" t="s">
        <v>4812</v>
      </c>
      <c r="AV740" s="307">
        <f t="shared" si="502"/>
        <v>288</v>
      </c>
      <c r="AW740" s="309">
        <f t="shared" si="503"/>
        <v>201.59999999999997</v>
      </c>
      <c r="AX740" s="309">
        <f t="shared" si="504"/>
        <v>120</v>
      </c>
      <c r="AY740" s="309">
        <f t="shared" si="505"/>
        <v>72</v>
      </c>
      <c r="AZ740" s="1042" t="s">
        <v>8204</v>
      </c>
      <c r="BA740" s="1042"/>
      <c r="BB740" s="1042" t="s">
        <v>776</v>
      </c>
      <c r="BC740" s="1042"/>
      <c r="BD740" s="1042"/>
      <c r="BE740" s="1042"/>
      <c r="BF740" s="1042"/>
      <c r="BG740" s="1042"/>
      <c r="BH740" s="1042"/>
      <c r="BI740" s="1044"/>
    </row>
    <row r="741" spans="1:61" s="652" customFormat="1" ht="19.899999999999999" customHeight="1">
      <c r="A741" s="1026">
        <v>704</v>
      </c>
      <c r="B741" s="776" t="s">
        <v>4080</v>
      </c>
      <c r="C741" s="359" t="s">
        <v>2500</v>
      </c>
      <c r="D741" s="359" t="s">
        <v>4078</v>
      </c>
      <c r="E741" s="359" t="s">
        <v>1762</v>
      </c>
      <c r="F741" s="811" t="s">
        <v>4079</v>
      </c>
      <c r="G741" s="289" t="s">
        <v>1141</v>
      </c>
      <c r="H741" s="367" t="s">
        <v>4240</v>
      </c>
      <c r="I741" s="290">
        <v>32035311</v>
      </c>
      <c r="J741" s="291" t="s">
        <v>94</v>
      </c>
      <c r="K741" s="289"/>
      <c r="L741" s="292" t="s">
        <v>95</v>
      </c>
      <c r="M741" s="292" t="s">
        <v>95</v>
      </c>
      <c r="N741" s="293"/>
      <c r="O741" s="292" t="s">
        <v>95</v>
      </c>
      <c r="P741" s="292" t="s">
        <v>95</v>
      </c>
      <c r="Q741" s="327"/>
      <c r="R741" s="295" t="s">
        <v>96</v>
      </c>
      <c r="S741" s="296">
        <v>41858</v>
      </c>
      <c r="T741" s="297">
        <f t="shared" si="497"/>
        <v>61</v>
      </c>
      <c r="U741" s="298">
        <f t="shared" si="498"/>
        <v>75.439400000000006</v>
      </c>
      <c r="V741" s="298">
        <f t="shared" si="499"/>
        <v>2.1987999999999999</v>
      </c>
      <c r="W741" s="299">
        <f t="shared" si="500"/>
        <v>4397.6000000000004</v>
      </c>
      <c r="X741" s="300">
        <f t="shared" si="501"/>
        <v>34</v>
      </c>
      <c r="Y741" s="301">
        <v>5</v>
      </c>
      <c r="Z741" s="301">
        <v>538</v>
      </c>
      <c r="AA741" s="1043">
        <v>5</v>
      </c>
      <c r="AB741" s="1043">
        <v>5</v>
      </c>
      <c r="AC741" s="304">
        <v>0</v>
      </c>
      <c r="AD741" s="1043">
        <v>5</v>
      </c>
      <c r="AE741" s="469">
        <v>5</v>
      </c>
      <c r="AF741" s="1036" t="s">
        <v>5993</v>
      </c>
      <c r="AG741" s="445" t="s">
        <v>4691</v>
      </c>
      <c r="AH741" s="445" t="s">
        <v>4691</v>
      </c>
      <c r="AI741" s="445" t="s">
        <v>4691</v>
      </c>
      <c r="AJ741" s="1037">
        <v>5</v>
      </c>
      <c r="AK741" s="1036" t="s">
        <v>4707</v>
      </c>
      <c r="AL741" s="445" t="s">
        <v>4691</v>
      </c>
      <c r="AM741" s="445" t="s">
        <v>4691</v>
      </c>
      <c r="AN741" s="445" t="s">
        <v>4691</v>
      </c>
      <c r="AO741" s="445" t="s">
        <v>4691</v>
      </c>
      <c r="AP741" s="445" t="s">
        <v>4691</v>
      </c>
      <c r="AQ741" s="445" t="s">
        <v>4691</v>
      </c>
      <c r="AR741" s="445" t="s">
        <v>4691</v>
      </c>
      <c r="AS741" s="445" t="s">
        <v>4691</v>
      </c>
      <c r="AT741" s="445" t="s">
        <v>4691</v>
      </c>
      <c r="AU741" s="445" t="s">
        <v>4691</v>
      </c>
      <c r="AV741" s="307">
        <f t="shared" si="502"/>
        <v>180</v>
      </c>
      <c r="AW741" s="309">
        <f t="shared" si="503"/>
        <v>126</v>
      </c>
      <c r="AX741" s="309">
        <f t="shared" si="504"/>
        <v>75</v>
      </c>
      <c r="AY741" s="309">
        <f t="shared" si="505"/>
        <v>45</v>
      </c>
      <c r="AZ741" s="1042" t="s">
        <v>8205</v>
      </c>
      <c r="BA741" s="1042"/>
      <c r="BB741" s="1042"/>
      <c r="BC741" s="1042"/>
      <c r="BD741" s="1042"/>
      <c r="BE741" s="1042"/>
      <c r="BF741" s="1042"/>
      <c r="BG741" s="1042"/>
      <c r="BH741" s="1042"/>
      <c r="BI741" s="1044"/>
    </row>
    <row r="742" spans="1:61" s="652" customFormat="1" ht="19.899999999999999" customHeight="1">
      <c r="A742" s="1026">
        <v>705</v>
      </c>
      <c r="B742" s="776" t="s">
        <v>4082</v>
      </c>
      <c r="C742" s="359" t="s">
        <v>2500</v>
      </c>
      <c r="D742" s="359" t="s">
        <v>4081</v>
      </c>
      <c r="E742" s="359" t="s">
        <v>2958</v>
      </c>
      <c r="F742" s="329" t="s">
        <v>1292</v>
      </c>
      <c r="G742" s="289" t="s">
        <v>1222</v>
      </c>
      <c r="H742" s="367" t="s">
        <v>4241</v>
      </c>
      <c r="I742" s="290">
        <v>32036911</v>
      </c>
      <c r="J742" s="291" t="s">
        <v>94</v>
      </c>
      <c r="K742" s="289"/>
      <c r="L742" s="292" t="s">
        <v>95</v>
      </c>
      <c r="M742" s="292" t="s">
        <v>95</v>
      </c>
      <c r="N742" s="293"/>
      <c r="O742" s="292" t="s">
        <v>95</v>
      </c>
      <c r="P742" s="292" t="s">
        <v>95</v>
      </c>
      <c r="Q742" s="327"/>
      <c r="R742" s="295" t="s">
        <v>115</v>
      </c>
      <c r="S742" s="296">
        <v>42294</v>
      </c>
      <c r="T742" s="297">
        <f t="shared" si="497"/>
        <v>54</v>
      </c>
      <c r="U742" s="298">
        <f t="shared" si="498"/>
        <v>82.666830000000004</v>
      </c>
      <c r="V742" s="298">
        <f t="shared" si="499"/>
        <v>2.2805</v>
      </c>
      <c r="W742" s="299">
        <f t="shared" si="500"/>
        <v>4561</v>
      </c>
      <c r="X742" s="300">
        <f t="shared" si="501"/>
        <v>36</v>
      </c>
      <c r="Y742" s="301">
        <v>5</v>
      </c>
      <c r="Z742" s="301">
        <v>716</v>
      </c>
      <c r="AA742" s="1043">
        <v>5</v>
      </c>
      <c r="AB742" s="1043">
        <v>5</v>
      </c>
      <c r="AC742" s="304">
        <v>0</v>
      </c>
      <c r="AD742" s="1043">
        <v>5</v>
      </c>
      <c r="AE742" s="469">
        <v>5</v>
      </c>
      <c r="AF742" s="1036" t="s">
        <v>5993</v>
      </c>
      <c r="AG742" s="445" t="s">
        <v>4691</v>
      </c>
      <c r="AH742" s="445" t="s">
        <v>4691</v>
      </c>
      <c r="AI742" s="445" t="s">
        <v>4691</v>
      </c>
      <c r="AJ742" s="1037">
        <v>5</v>
      </c>
      <c r="AK742" s="1036" t="s">
        <v>4707</v>
      </c>
      <c r="AL742" s="445" t="s">
        <v>4691</v>
      </c>
      <c r="AM742" s="445" t="s">
        <v>4691</v>
      </c>
      <c r="AN742" s="445" t="s">
        <v>4691</v>
      </c>
      <c r="AO742" s="445" t="s">
        <v>4691</v>
      </c>
      <c r="AP742" s="445" t="s">
        <v>4691</v>
      </c>
      <c r="AQ742" s="445" t="s">
        <v>4691</v>
      </c>
      <c r="AR742" s="445" t="s">
        <v>4691</v>
      </c>
      <c r="AS742" s="445" t="s">
        <v>4691</v>
      </c>
      <c r="AT742" s="445" t="s">
        <v>4691</v>
      </c>
      <c r="AU742" s="445" t="s">
        <v>4691</v>
      </c>
      <c r="AV742" s="307">
        <f t="shared" si="502"/>
        <v>180</v>
      </c>
      <c r="AW742" s="309">
        <f t="shared" si="503"/>
        <v>126</v>
      </c>
      <c r="AX742" s="309">
        <f t="shared" si="504"/>
        <v>75</v>
      </c>
      <c r="AY742" s="309">
        <f t="shared" si="505"/>
        <v>45</v>
      </c>
      <c r="AZ742" s="1042" t="s">
        <v>8206</v>
      </c>
      <c r="BA742" s="1042"/>
      <c r="BB742" s="1042"/>
      <c r="BC742" s="1042"/>
      <c r="BD742" s="1042"/>
      <c r="BE742" s="1042"/>
      <c r="BF742" s="1042"/>
      <c r="BG742" s="1042"/>
      <c r="BH742" s="1042"/>
      <c r="BI742" s="1044"/>
    </row>
    <row r="743" spans="1:61" s="652" customFormat="1" ht="19.899999999999999" customHeight="1">
      <c r="A743" s="1026">
        <v>706</v>
      </c>
      <c r="B743" s="776" t="s">
        <v>3527</v>
      </c>
      <c r="C743" s="359" t="s">
        <v>13</v>
      </c>
      <c r="D743" s="359" t="s">
        <v>2269</v>
      </c>
      <c r="E743" s="359" t="s">
        <v>1766</v>
      </c>
      <c r="F743" s="290" t="s">
        <v>4083</v>
      </c>
      <c r="G743" s="289" t="s">
        <v>839</v>
      </c>
      <c r="H743" s="289" t="s">
        <v>4338</v>
      </c>
      <c r="I743" s="290">
        <v>32035611</v>
      </c>
      <c r="J743" s="291" t="s">
        <v>94</v>
      </c>
      <c r="K743" s="289"/>
      <c r="L743" s="292" t="s">
        <v>95</v>
      </c>
      <c r="M743" s="293"/>
      <c r="N743" s="292" t="s">
        <v>95</v>
      </c>
      <c r="O743" s="292" t="s">
        <v>95</v>
      </c>
      <c r="P743" s="292" t="s">
        <v>95</v>
      </c>
      <c r="Q743" s="1014" t="s">
        <v>7007</v>
      </c>
      <c r="R743" s="295" t="s">
        <v>147</v>
      </c>
      <c r="S743" s="296">
        <v>41873</v>
      </c>
      <c r="T743" s="297" t="s">
        <v>6531</v>
      </c>
      <c r="U743" s="297" t="s">
        <v>6531</v>
      </c>
      <c r="V743" s="297" t="s">
        <v>6531</v>
      </c>
      <c r="W743" s="297" t="s">
        <v>6531</v>
      </c>
      <c r="X743" s="297" t="s">
        <v>6531</v>
      </c>
      <c r="Y743" s="301">
        <v>10</v>
      </c>
      <c r="Z743" s="301">
        <v>1626</v>
      </c>
      <c r="AA743" s="1043">
        <v>10</v>
      </c>
      <c r="AB743" s="304">
        <v>0</v>
      </c>
      <c r="AC743" s="1043">
        <v>10</v>
      </c>
      <c r="AD743" s="1043">
        <v>10</v>
      </c>
      <c r="AE743" s="469">
        <v>10</v>
      </c>
      <c r="AF743" s="1036" t="s">
        <v>6107</v>
      </c>
      <c r="AG743" s="445" t="s">
        <v>4691</v>
      </c>
      <c r="AH743" s="445" t="s">
        <v>4691</v>
      </c>
      <c r="AI743" s="445" t="s">
        <v>4691</v>
      </c>
      <c r="AJ743" s="1037">
        <v>10</v>
      </c>
      <c r="AK743" s="1036" t="s">
        <v>4695</v>
      </c>
      <c r="AL743" s="445" t="s">
        <v>4691</v>
      </c>
      <c r="AM743" s="445" t="s">
        <v>4691</v>
      </c>
      <c r="AN743" s="445" t="s">
        <v>4691</v>
      </c>
      <c r="AO743" s="445" t="s">
        <v>4691</v>
      </c>
      <c r="AP743" s="445" t="s">
        <v>4691</v>
      </c>
      <c r="AQ743" s="445" t="s">
        <v>4691</v>
      </c>
      <c r="AR743" s="445" t="s">
        <v>4691</v>
      </c>
      <c r="AS743" s="445" t="s">
        <v>4691</v>
      </c>
      <c r="AT743" s="445" t="s">
        <v>4691</v>
      </c>
      <c r="AU743" s="445" t="s">
        <v>4691</v>
      </c>
      <c r="AV743" s="307">
        <f t="shared" si="502"/>
        <v>360</v>
      </c>
      <c r="AW743" s="309">
        <f t="shared" si="503"/>
        <v>252</v>
      </c>
      <c r="AX743" s="309">
        <f t="shared" si="504"/>
        <v>150</v>
      </c>
      <c r="AY743" s="309">
        <f t="shared" si="505"/>
        <v>90</v>
      </c>
      <c r="AZ743" s="1042" t="s">
        <v>8207</v>
      </c>
      <c r="BA743" s="1042"/>
      <c r="BB743" s="1042"/>
      <c r="BC743" s="1042"/>
      <c r="BD743" s="1042"/>
      <c r="BE743" s="1042"/>
      <c r="BF743" s="1042"/>
      <c r="BG743" s="1042"/>
      <c r="BH743" s="1042"/>
      <c r="BI743" s="1044"/>
    </row>
    <row r="744" spans="1:61" s="652" customFormat="1" ht="19.899999999999999" customHeight="1">
      <c r="A744" s="1026">
        <v>707</v>
      </c>
      <c r="B744" s="776" t="s">
        <v>6047</v>
      </c>
      <c r="C744" s="484" t="s">
        <v>13</v>
      </c>
      <c r="D744" s="484" t="s">
        <v>4634</v>
      </c>
      <c r="E744" s="484" t="s">
        <v>4635</v>
      </c>
      <c r="F744" s="484" t="s">
        <v>4636</v>
      </c>
      <c r="G744" s="317" t="s">
        <v>4637</v>
      </c>
      <c r="H744" s="289" t="s">
        <v>4671</v>
      </c>
      <c r="I744" s="492">
        <v>32039081</v>
      </c>
      <c r="J744" s="362" t="s">
        <v>94</v>
      </c>
      <c r="K744" s="289"/>
      <c r="L744" s="726" t="s">
        <v>95</v>
      </c>
      <c r="M744" s="292" t="s">
        <v>95</v>
      </c>
      <c r="N744" s="293"/>
      <c r="O744" s="726" t="s">
        <v>95</v>
      </c>
      <c r="P744" s="292" t="s">
        <v>95</v>
      </c>
      <c r="Q744" s="358"/>
      <c r="R744" s="295" t="s">
        <v>199</v>
      </c>
      <c r="S744" s="296">
        <v>42751</v>
      </c>
      <c r="T744" s="297">
        <f t="shared" si="497"/>
        <v>30</v>
      </c>
      <c r="U744" s="298">
        <f t="shared" si="498"/>
        <v>140.7525</v>
      </c>
      <c r="V744" s="298">
        <f t="shared" si="499"/>
        <v>4.2488999999999999</v>
      </c>
      <c r="W744" s="299">
        <f t="shared" si="500"/>
        <v>6069.8571428571431</v>
      </c>
      <c r="X744" s="300">
        <f t="shared" si="501"/>
        <v>33</v>
      </c>
      <c r="Y744" s="301">
        <v>7</v>
      </c>
      <c r="Z744" s="301">
        <v>1041</v>
      </c>
      <c r="AA744" s="1043">
        <v>7</v>
      </c>
      <c r="AB744" s="1043">
        <v>7</v>
      </c>
      <c r="AC744" s="304">
        <v>0</v>
      </c>
      <c r="AD744" s="1043">
        <v>7</v>
      </c>
      <c r="AE744" s="469">
        <v>7</v>
      </c>
      <c r="AF744" s="1036" t="s">
        <v>8151</v>
      </c>
      <c r="AG744" s="445" t="s">
        <v>4691</v>
      </c>
      <c r="AH744" s="445" t="s">
        <v>4691</v>
      </c>
      <c r="AI744" s="445" t="s">
        <v>4691</v>
      </c>
      <c r="AJ744" s="1037">
        <v>7</v>
      </c>
      <c r="AK744" s="1036" t="s">
        <v>4703</v>
      </c>
      <c r="AL744" s="445" t="s">
        <v>4691</v>
      </c>
      <c r="AM744" s="445" t="s">
        <v>4691</v>
      </c>
      <c r="AN744" s="445" t="s">
        <v>4691</v>
      </c>
      <c r="AO744" s="445" t="s">
        <v>4691</v>
      </c>
      <c r="AP744" s="445" t="s">
        <v>4691</v>
      </c>
      <c r="AQ744" s="445" t="s">
        <v>4691</v>
      </c>
      <c r="AR744" s="445" t="s">
        <v>4691</v>
      </c>
      <c r="AS744" s="445" t="s">
        <v>4691</v>
      </c>
      <c r="AT744" s="445" t="s">
        <v>4691</v>
      </c>
      <c r="AU744" s="445" t="s">
        <v>4691</v>
      </c>
      <c r="AV744" s="307">
        <f t="shared" si="502"/>
        <v>252</v>
      </c>
      <c r="AW744" s="309">
        <f t="shared" si="503"/>
        <v>176.39999999999998</v>
      </c>
      <c r="AX744" s="309">
        <f t="shared" si="504"/>
        <v>105</v>
      </c>
      <c r="AY744" s="309">
        <f t="shared" si="505"/>
        <v>63</v>
      </c>
      <c r="AZ744" s="1042" t="s">
        <v>8208</v>
      </c>
      <c r="BA744" s="1042"/>
      <c r="BB744" s="1042"/>
      <c r="BC744" s="1042"/>
      <c r="BD744" s="1042"/>
      <c r="BE744" s="1042"/>
      <c r="BF744" s="1042"/>
      <c r="BG744" s="1042"/>
      <c r="BH744" s="1042"/>
      <c r="BI744" s="1044"/>
    </row>
    <row r="745" spans="1:61" s="394" customFormat="1" ht="19.5" customHeight="1">
      <c r="A745" s="1026">
        <v>708</v>
      </c>
      <c r="B745" s="762" t="s">
        <v>6046</v>
      </c>
      <c r="C745" s="750" t="s">
        <v>13</v>
      </c>
      <c r="D745" s="750" t="s">
        <v>2269</v>
      </c>
      <c r="E745" s="750" t="s">
        <v>2960</v>
      </c>
      <c r="F745" s="329" t="s">
        <v>1292</v>
      </c>
      <c r="G745" s="751" t="s">
        <v>5920</v>
      </c>
      <c r="H745" s="752" t="s">
        <v>6023</v>
      </c>
      <c r="I745" s="750">
        <v>32039121</v>
      </c>
      <c r="J745" s="753" t="s">
        <v>94</v>
      </c>
      <c r="K745" s="754"/>
      <c r="L745" s="755" t="s">
        <v>5921</v>
      </c>
      <c r="M745" s="755"/>
      <c r="N745" s="292" t="s">
        <v>95</v>
      </c>
      <c r="O745" s="755" t="s">
        <v>5921</v>
      </c>
      <c r="P745" s="756" t="s">
        <v>5921</v>
      </c>
      <c r="Q745" s="1023" t="s">
        <v>5913</v>
      </c>
      <c r="R745" s="295" t="s">
        <v>147</v>
      </c>
      <c r="S745" s="296">
        <v>42941</v>
      </c>
      <c r="T745" s="297">
        <f t="shared" si="497"/>
        <v>34</v>
      </c>
      <c r="U745" s="298">
        <f t="shared" si="498"/>
        <v>130.16919999999999</v>
      </c>
      <c r="V745" s="298">
        <f t="shared" si="499"/>
        <v>3.0884</v>
      </c>
      <c r="W745" s="299">
        <f t="shared" si="500"/>
        <v>3088.4</v>
      </c>
      <c r="X745" s="300">
        <f t="shared" si="501"/>
        <v>42</v>
      </c>
      <c r="Y745" s="758">
        <v>10</v>
      </c>
      <c r="Z745" s="759">
        <v>620</v>
      </c>
      <c r="AA745" s="1043">
        <v>7</v>
      </c>
      <c r="AB745" s="304">
        <v>0</v>
      </c>
      <c r="AC745" s="1043">
        <v>7</v>
      </c>
      <c r="AD745" s="1043">
        <v>7</v>
      </c>
      <c r="AE745" s="469">
        <v>7</v>
      </c>
      <c r="AF745" s="1036" t="s">
        <v>6767</v>
      </c>
      <c r="AG745" s="445"/>
      <c r="AH745" s="445"/>
      <c r="AI745" s="445"/>
      <c r="AJ745" s="1037"/>
      <c r="AK745" s="1036" t="s">
        <v>5976</v>
      </c>
      <c r="AL745" s="445"/>
      <c r="AM745" s="445"/>
      <c r="AN745" s="445"/>
      <c r="AO745" s="445"/>
      <c r="AP745" s="445"/>
      <c r="AQ745" s="445"/>
      <c r="AR745" s="445">
        <v>3</v>
      </c>
      <c r="AS745" s="445" t="s">
        <v>5977</v>
      </c>
      <c r="AT745" s="445"/>
      <c r="AU745" s="445"/>
      <c r="AV745" s="307">
        <f t="shared" si="502"/>
        <v>252</v>
      </c>
      <c r="AW745" s="309">
        <f t="shared" si="503"/>
        <v>176.39999999999998</v>
      </c>
      <c r="AX745" s="309">
        <f t="shared" si="504"/>
        <v>105</v>
      </c>
      <c r="AY745" s="309">
        <f t="shared" si="505"/>
        <v>63</v>
      </c>
      <c r="AZ745" s="1042" t="s">
        <v>8209</v>
      </c>
      <c r="BA745" s="1042"/>
      <c r="BB745" s="1042"/>
      <c r="BC745" s="1042"/>
      <c r="BD745" s="1042"/>
      <c r="BE745" s="1042"/>
      <c r="BF745" s="1042"/>
      <c r="BG745" s="1042"/>
      <c r="BH745" s="1042"/>
      <c r="BI745" s="1044"/>
    </row>
    <row r="746" spans="1:61" ht="19.899999999999999" customHeight="1">
      <c r="A746" s="1026">
        <v>709</v>
      </c>
      <c r="B746" s="776" t="s">
        <v>3526</v>
      </c>
      <c r="C746" s="286" t="s">
        <v>13</v>
      </c>
      <c r="D746" s="307" t="s">
        <v>2622</v>
      </c>
      <c r="E746" s="287" t="s">
        <v>1762</v>
      </c>
      <c r="F746" s="360" t="s">
        <v>2623</v>
      </c>
      <c r="G746" s="289" t="s">
        <v>1059</v>
      </c>
      <c r="H746" s="289" t="s">
        <v>1059</v>
      </c>
      <c r="I746" s="290">
        <v>32035001</v>
      </c>
      <c r="J746" s="291"/>
      <c r="K746" s="289"/>
      <c r="L746" s="292"/>
      <c r="M746" s="293"/>
      <c r="N746" s="293"/>
      <c r="O746" s="292" t="s">
        <v>95</v>
      </c>
      <c r="P746" s="292" t="s">
        <v>95</v>
      </c>
      <c r="Q746" s="320"/>
      <c r="R746" s="295" t="s">
        <v>450</v>
      </c>
      <c r="S746" s="296">
        <v>41741</v>
      </c>
      <c r="T746" s="297">
        <f t="shared" si="497"/>
        <v>19</v>
      </c>
      <c r="U746" s="298">
        <f t="shared" si="498"/>
        <v>170.81989999999999</v>
      </c>
      <c r="V746" s="298">
        <f t="shared" si="499"/>
        <v>4.3887999999999998</v>
      </c>
      <c r="W746" s="299">
        <f t="shared" si="500"/>
        <v>6269.7142857142853</v>
      </c>
      <c r="X746" s="300">
        <f t="shared" si="501"/>
        <v>39</v>
      </c>
      <c r="Y746" s="648">
        <v>7</v>
      </c>
      <c r="Z746" s="648">
        <v>1040</v>
      </c>
      <c r="AA746" s="1043">
        <v>0</v>
      </c>
      <c r="AB746" s="304">
        <v>0</v>
      </c>
      <c r="AC746" s="304">
        <v>0</v>
      </c>
      <c r="AD746" s="1043">
        <v>7</v>
      </c>
      <c r="AE746" s="469">
        <v>7</v>
      </c>
      <c r="AF746" s="1036" t="s">
        <v>5989</v>
      </c>
      <c r="AG746" s="445" t="s">
        <v>4691</v>
      </c>
      <c r="AH746" s="445" t="s">
        <v>4691</v>
      </c>
      <c r="AI746" s="445" t="s">
        <v>4691</v>
      </c>
      <c r="AJ746" s="1037">
        <v>7</v>
      </c>
      <c r="AK746" s="1036" t="s">
        <v>4703</v>
      </c>
      <c r="AL746" s="445" t="s">
        <v>4691</v>
      </c>
      <c r="AM746" s="445" t="s">
        <v>4691</v>
      </c>
      <c r="AN746" s="445" t="s">
        <v>4691</v>
      </c>
      <c r="AO746" s="445" t="s">
        <v>4691</v>
      </c>
      <c r="AP746" s="445" t="s">
        <v>4691</v>
      </c>
      <c r="AQ746" s="445" t="s">
        <v>4691</v>
      </c>
      <c r="AR746" s="445" t="s">
        <v>4691</v>
      </c>
      <c r="AS746" s="445" t="s">
        <v>4691</v>
      </c>
      <c r="AT746" s="445" t="s">
        <v>4691</v>
      </c>
      <c r="AU746" s="445" t="s">
        <v>4691</v>
      </c>
      <c r="AV746" s="307">
        <f t="shared" si="502"/>
        <v>252</v>
      </c>
      <c r="AW746" s="309">
        <f t="shared" si="503"/>
        <v>176.39999999999998</v>
      </c>
      <c r="AX746" s="309">
        <f t="shared" si="504"/>
        <v>105</v>
      </c>
      <c r="AY746" s="309">
        <f t="shared" si="505"/>
        <v>63</v>
      </c>
      <c r="AZ746" s="1042" t="s">
        <v>8210</v>
      </c>
      <c r="BA746" s="1042"/>
      <c r="BB746" s="1042" t="s">
        <v>2624</v>
      </c>
      <c r="BC746" s="1042" t="s">
        <v>2625</v>
      </c>
      <c r="BD746" s="1042" t="s">
        <v>2626</v>
      </c>
      <c r="BE746" s="1042"/>
      <c r="BF746" s="1042"/>
      <c r="BG746" s="1042"/>
      <c r="BH746" s="1042" t="s">
        <v>2627</v>
      </c>
      <c r="BI746" s="1044"/>
    </row>
    <row r="747" spans="1:61" s="725" customFormat="1" ht="19.5" customHeight="1">
      <c r="A747" s="1026">
        <v>710</v>
      </c>
      <c r="B747" s="776" t="s">
        <v>5571</v>
      </c>
      <c r="C747" s="376" t="s">
        <v>13</v>
      </c>
      <c r="D747" s="376" t="s">
        <v>5572</v>
      </c>
      <c r="E747" s="377" t="s">
        <v>2958</v>
      </c>
      <c r="F747" s="329" t="s">
        <v>1292</v>
      </c>
      <c r="G747" s="378" t="s">
        <v>2453</v>
      </c>
      <c r="H747" s="379" t="s">
        <v>5617</v>
      </c>
      <c r="I747" s="380">
        <v>32038611</v>
      </c>
      <c r="J747" s="387"/>
      <c r="K747" s="381" t="s">
        <v>2094</v>
      </c>
      <c r="L747" s="382"/>
      <c r="M747" s="382"/>
      <c r="N747" s="382"/>
      <c r="O747" s="382"/>
      <c r="P747" s="383" t="s">
        <v>565</v>
      </c>
      <c r="Q747" s="384"/>
      <c r="R747" s="295" t="s">
        <v>5528</v>
      </c>
      <c r="S747" s="296">
        <v>42508</v>
      </c>
      <c r="T747" s="297">
        <f t="shared" si="497"/>
        <v>56</v>
      </c>
      <c r="U747" s="298">
        <f t="shared" si="498"/>
        <v>82.554659999999998</v>
      </c>
      <c r="V747" s="298">
        <f t="shared" si="499"/>
        <v>2.5623</v>
      </c>
      <c r="W747" s="299">
        <f t="shared" si="500"/>
        <v>4270.5</v>
      </c>
      <c r="X747" s="300">
        <f t="shared" si="501"/>
        <v>32</v>
      </c>
      <c r="Y747" s="385">
        <v>6</v>
      </c>
      <c r="Z747" s="386">
        <v>838</v>
      </c>
      <c r="AA747" s="1043">
        <v>0</v>
      </c>
      <c r="AB747" s="304">
        <v>0</v>
      </c>
      <c r="AC747" s="304">
        <v>0</v>
      </c>
      <c r="AD747" s="1043">
        <v>0</v>
      </c>
      <c r="AE747" s="469">
        <v>6</v>
      </c>
      <c r="AF747" s="1036" t="s">
        <v>8142</v>
      </c>
      <c r="AG747" s="445"/>
      <c r="AH747" s="445"/>
      <c r="AI747" s="445"/>
      <c r="AJ747" s="1037"/>
      <c r="AK747" s="1036" t="s">
        <v>4694</v>
      </c>
      <c r="AL747" s="445"/>
      <c r="AM747" s="445"/>
      <c r="AN747" s="445"/>
      <c r="AO747" s="445"/>
      <c r="AP747" s="445"/>
      <c r="AQ747" s="445"/>
      <c r="AR747" s="445"/>
      <c r="AS747" s="445"/>
      <c r="AT747" s="445"/>
      <c r="AU747" s="445"/>
      <c r="AV747" s="307">
        <f t="shared" si="502"/>
        <v>0</v>
      </c>
      <c r="AW747" s="309">
        <f t="shared" si="503"/>
        <v>0</v>
      </c>
      <c r="AX747" s="309">
        <f t="shared" si="504"/>
        <v>0</v>
      </c>
      <c r="AY747" s="309">
        <f t="shared" si="505"/>
        <v>0</v>
      </c>
      <c r="AZ747" s="1042" t="s">
        <v>8211</v>
      </c>
      <c r="BA747" s="1042"/>
      <c r="BB747" s="1042"/>
      <c r="BC747" s="1042"/>
      <c r="BD747" s="1042"/>
      <c r="BE747" s="1042"/>
      <c r="BF747" s="1042"/>
      <c r="BG747" s="1042"/>
      <c r="BH747" s="1042"/>
      <c r="BI747" s="1044"/>
    </row>
    <row r="748" spans="1:61" s="394" customFormat="1" ht="19.5" customHeight="1">
      <c r="A748" s="1026">
        <v>711</v>
      </c>
      <c r="B748" s="776" t="s">
        <v>5573</v>
      </c>
      <c r="C748" s="376" t="s">
        <v>13</v>
      </c>
      <c r="D748" s="376" t="s">
        <v>2269</v>
      </c>
      <c r="E748" s="377" t="s">
        <v>1762</v>
      </c>
      <c r="F748" s="329" t="s">
        <v>1292</v>
      </c>
      <c r="G748" s="378" t="s">
        <v>4910</v>
      </c>
      <c r="H748" s="379" t="s">
        <v>5618</v>
      </c>
      <c r="I748" s="724">
        <v>32039071</v>
      </c>
      <c r="J748" s="387"/>
      <c r="K748" s="381" t="s">
        <v>2094</v>
      </c>
      <c r="L748" s="382"/>
      <c r="M748" s="382"/>
      <c r="N748" s="382"/>
      <c r="O748" s="382"/>
      <c r="P748" s="383" t="s">
        <v>565</v>
      </c>
      <c r="Q748" s="384"/>
      <c r="R748" s="295" t="s">
        <v>628</v>
      </c>
      <c r="S748" s="296">
        <v>42743</v>
      </c>
      <c r="T748" s="297">
        <f t="shared" si="497"/>
        <v>28</v>
      </c>
      <c r="U748" s="298">
        <f t="shared" si="498"/>
        <v>145.97901000000002</v>
      </c>
      <c r="V748" s="298">
        <f t="shared" si="499"/>
        <v>4.0820999999999996</v>
      </c>
      <c r="W748" s="299">
        <f t="shared" si="500"/>
        <v>6803.4999999999991</v>
      </c>
      <c r="X748" s="300">
        <f t="shared" si="501"/>
        <v>36</v>
      </c>
      <c r="Y748" s="385">
        <v>6</v>
      </c>
      <c r="Z748" s="386">
        <v>1048</v>
      </c>
      <c r="AA748" s="1043">
        <v>0</v>
      </c>
      <c r="AB748" s="304">
        <v>0</v>
      </c>
      <c r="AC748" s="304">
        <v>0</v>
      </c>
      <c r="AD748" s="1043">
        <v>0</v>
      </c>
      <c r="AE748" s="469">
        <v>6</v>
      </c>
      <c r="AF748" s="1036" t="s">
        <v>5994</v>
      </c>
      <c r="AG748" s="445"/>
      <c r="AH748" s="445"/>
      <c r="AI748" s="445"/>
      <c r="AJ748" s="1037"/>
      <c r="AK748" s="1036" t="s">
        <v>4694</v>
      </c>
      <c r="AL748" s="445"/>
      <c r="AM748" s="445"/>
      <c r="AN748" s="445"/>
      <c r="AO748" s="445"/>
      <c r="AP748" s="445"/>
      <c r="AQ748" s="445"/>
      <c r="AR748" s="445"/>
      <c r="AS748" s="445"/>
      <c r="AT748" s="445"/>
      <c r="AU748" s="445"/>
      <c r="AV748" s="307">
        <f t="shared" si="502"/>
        <v>0</v>
      </c>
      <c r="AW748" s="309">
        <f t="shared" si="503"/>
        <v>0</v>
      </c>
      <c r="AX748" s="309">
        <f t="shared" si="504"/>
        <v>0</v>
      </c>
      <c r="AY748" s="309">
        <f t="shared" si="505"/>
        <v>0</v>
      </c>
      <c r="AZ748" s="1042" t="s">
        <v>8212</v>
      </c>
      <c r="BA748" s="1042"/>
      <c r="BB748" s="1042"/>
      <c r="BC748" s="1042"/>
      <c r="BD748" s="1042"/>
      <c r="BE748" s="1042"/>
      <c r="BF748" s="1042"/>
      <c r="BG748" s="1042"/>
      <c r="BH748" s="1042"/>
      <c r="BI748" s="1044"/>
    </row>
    <row r="749" spans="1:61" s="652" customFormat="1" ht="19.899999999999999" customHeight="1">
      <c r="A749" s="1026">
        <v>712</v>
      </c>
      <c r="B749" s="776" t="s">
        <v>3531</v>
      </c>
      <c r="C749" s="491" t="s">
        <v>13</v>
      </c>
      <c r="D749" s="491" t="s">
        <v>2269</v>
      </c>
      <c r="E749" s="287" t="s">
        <v>2960</v>
      </c>
      <c r="F749" s="329" t="s">
        <v>1292</v>
      </c>
      <c r="G749" s="289" t="s">
        <v>1269</v>
      </c>
      <c r="H749" s="521" t="s">
        <v>1535</v>
      </c>
      <c r="I749" s="290">
        <v>32033401</v>
      </c>
      <c r="J749" s="524"/>
      <c r="K749" s="493" t="s">
        <v>1339</v>
      </c>
      <c r="L749" s="307"/>
      <c r="M749" s="293"/>
      <c r="N749" s="293"/>
      <c r="O749" s="307"/>
      <c r="P749" s="292" t="s">
        <v>565</v>
      </c>
      <c r="Q749" s="320"/>
      <c r="R749" s="295" t="s">
        <v>244</v>
      </c>
      <c r="S749" s="296">
        <v>40997</v>
      </c>
      <c r="T749" s="297">
        <f t="shared" si="497"/>
        <v>68</v>
      </c>
      <c r="U749" s="298">
        <f t="shared" si="498"/>
        <v>65.872100000000003</v>
      </c>
      <c r="V749" s="298">
        <f t="shared" si="499"/>
        <v>2.0743999999999998</v>
      </c>
      <c r="W749" s="299">
        <f t="shared" si="500"/>
        <v>5185.9999999999991</v>
      </c>
      <c r="X749" s="300">
        <f t="shared" si="501"/>
        <v>32</v>
      </c>
      <c r="Y749" s="301">
        <v>4</v>
      </c>
      <c r="Z749" s="302">
        <v>250</v>
      </c>
      <c r="AA749" s="1043">
        <v>0</v>
      </c>
      <c r="AB749" s="304">
        <v>0</v>
      </c>
      <c r="AC749" s="304">
        <v>0</v>
      </c>
      <c r="AD749" s="1043">
        <v>0</v>
      </c>
      <c r="AE749" s="469">
        <v>4</v>
      </c>
      <c r="AF749" s="1036" t="s">
        <v>8196</v>
      </c>
      <c r="AG749" s="445" t="s">
        <v>4691</v>
      </c>
      <c r="AH749" s="445" t="s">
        <v>4691</v>
      </c>
      <c r="AI749" s="445" t="s">
        <v>4691</v>
      </c>
      <c r="AJ749" s="1037" t="s">
        <v>4691</v>
      </c>
      <c r="AK749" s="1036" t="s">
        <v>4691</v>
      </c>
      <c r="AL749" s="445" t="s">
        <v>4691</v>
      </c>
      <c r="AM749" s="445" t="s">
        <v>4691</v>
      </c>
      <c r="AN749" s="445" t="s">
        <v>4691</v>
      </c>
      <c r="AO749" s="445" t="s">
        <v>4691</v>
      </c>
      <c r="AP749" s="445" t="s">
        <v>4691</v>
      </c>
      <c r="AQ749" s="445" t="s">
        <v>4691</v>
      </c>
      <c r="AR749" s="445" t="s">
        <v>4691</v>
      </c>
      <c r="AS749" s="445" t="s">
        <v>4691</v>
      </c>
      <c r="AT749" s="445" t="s">
        <v>4691</v>
      </c>
      <c r="AU749" s="445" t="s">
        <v>4691</v>
      </c>
      <c r="AV749" s="307">
        <f t="shared" si="502"/>
        <v>0</v>
      </c>
      <c r="AW749" s="309">
        <f t="shared" si="503"/>
        <v>0</v>
      </c>
      <c r="AX749" s="309">
        <f t="shared" si="504"/>
        <v>0</v>
      </c>
      <c r="AY749" s="309">
        <f t="shared" si="505"/>
        <v>0</v>
      </c>
      <c r="AZ749" s="1042" t="s">
        <v>8213</v>
      </c>
      <c r="BA749" s="1042"/>
      <c r="BB749" s="1042"/>
      <c r="BC749" s="1042"/>
      <c r="BD749" s="1042"/>
      <c r="BE749" s="1042"/>
      <c r="BF749" s="1042"/>
      <c r="BG749" s="1042"/>
      <c r="BH749" s="1042"/>
      <c r="BI749" s="1044"/>
    </row>
    <row r="750" spans="1:61" ht="19.899999999999999" customHeight="1">
      <c r="A750" s="1029" t="s">
        <v>185</v>
      </c>
      <c r="B750" s="778"/>
      <c r="C750" s="723" t="s">
        <v>13</v>
      </c>
      <c r="D750" s="501" t="s">
        <v>1768</v>
      </c>
      <c r="E750" s="502"/>
      <c r="F750" s="502"/>
      <c r="G750" s="503">
        <f>COUNTA(G738:G749)</f>
        <v>12</v>
      </c>
      <c r="H750" s="503">
        <f>COUNTA(H738:H749)</f>
        <v>12</v>
      </c>
      <c r="I750" s="499"/>
      <c r="J750" s="499"/>
      <c r="K750" s="503"/>
      <c r="L750" s="504">
        <f>COUNTA(L738:L749)</f>
        <v>8</v>
      </c>
      <c r="M750" s="504">
        <f>COUNTA(M738:M749)</f>
        <v>4</v>
      </c>
      <c r="N750" s="504">
        <f>COUNTA(N738:N749)</f>
        <v>4</v>
      </c>
      <c r="O750" s="504">
        <f>COUNTA(O738:O749)</f>
        <v>9</v>
      </c>
      <c r="P750" s="504">
        <f>COUNTA(P738:P749)</f>
        <v>12</v>
      </c>
      <c r="Q750" s="505"/>
      <c r="R750" s="505"/>
      <c r="S750" s="506"/>
      <c r="T750" s="507"/>
      <c r="U750" s="508">
        <f>SUM(U738:U749)</f>
        <v>1422.5292400000001</v>
      </c>
      <c r="V750" s="508">
        <f>SUM(V738:V749)</f>
        <v>37.635199999999998</v>
      </c>
      <c r="W750" s="509">
        <f>V750*10000/Y750</f>
        <v>4646.3209876543206</v>
      </c>
      <c r="X750" s="510">
        <f>U750/V750</f>
        <v>37.79783925686592</v>
      </c>
      <c r="Y750" s="511">
        <f t="shared" ref="Y750:AE750" si="506">SUM(Y738:Y749)</f>
        <v>81</v>
      </c>
      <c r="Z750" s="511">
        <f t="shared" si="506"/>
        <v>11587</v>
      </c>
      <c r="AA750" s="500">
        <f t="shared" si="506"/>
        <v>54</v>
      </c>
      <c r="AB750" s="500">
        <f t="shared" si="506"/>
        <v>22</v>
      </c>
      <c r="AC750" s="500">
        <f t="shared" si="506"/>
        <v>32</v>
      </c>
      <c r="AD750" s="500">
        <f t="shared" si="506"/>
        <v>61</v>
      </c>
      <c r="AE750" s="500">
        <f t="shared" si="506"/>
        <v>77</v>
      </c>
      <c r="AF750" s="512"/>
      <c r="AG750" s="512">
        <f>SUM(AG738:AG749)</f>
        <v>2</v>
      </c>
      <c r="AH750" s="512"/>
      <c r="AI750" s="512">
        <f>SUM(AI738:AI749)</f>
        <v>688</v>
      </c>
      <c r="AJ750" s="512">
        <f>SUM(AJ738:AJ749)</f>
        <v>52</v>
      </c>
      <c r="AK750" s="513"/>
      <c r="AL750" s="512">
        <f>SUM(AL738:AL749)</f>
        <v>0</v>
      </c>
      <c r="AM750" s="512"/>
      <c r="AN750" s="512">
        <f>SUM(AN738:AN749)</f>
        <v>0</v>
      </c>
      <c r="AO750" s="512"/>
      <c r="AP750" s="512">
        <f>SUM(AP738:AP749)</f>
        <v>0</v>
      </c>
      <c r="AQ750" s="512"/>
      <c r="AR750" s="512">
        <f>SUM(AR738:AR749)</f>
        <v>3</v>
      </c>
      <c r="AS750" s="512"/>
      <c r="AT750" s="512">
        <f>SUM(AT738:AT749)</f>
        <v>2</v>
      </c>
      <c r="AU750" s="512"/>
      <c r="AV750" s="512">
        <f>SUM(AV738:AV749)</f>
        <v>2196</v>
      </c>
      <c r="AW750" s="512">
        <f>SUM(AW738:AW749)</f>
        <v>1537.2000000000003</v>
      </c>
      <c r="AX750" s="512">
        <f>SUM(AX738:AX749)</f>
        <v>915</v>
      </c>
      <c r="AY750" s="512">
        <f>SUM(AY738:AY749)</f>
        <v>549</v>
      </c>
      <c r="AZ750" s="816"/>
      <c r="BA750" s="817"/>
      <c r="BB750" s="817"/>
      <c r="BC750" s="818"/>
      <c r="BD750" s="818"/>
      <c r="BE750" s="818"/>
      <c r="BF750" s="819"/>
      <c r="BG750" s="819"/>
      <c r="BH750" s="819"/>
      <c r="BI750" s="820"/>
    </row>
    <row r="751" spans="1:61" s="809" customFormat="1" ht="19.899999999999999" customHeight="1">
      <c r="A751" s="1026">
        <v>713</v>
      </c>
      <c r="B751" s="776" t="s">
        <v>3528</v>
      </c>
      <c r="C751" s="595" t="s">
        <v>13</v>
      </c>
      <c r="D751" s="596" t="s">
        <v>3193</v>
      </c>
      <c r="E751" s="287" t="s">
        <v>483</v>
      </c>
      <c r="F751" s="360" t="s">
        <v>3194</v>
      </c>
      <c r="G751" s="530" t="s">
        <v>3195</v>
      </c>
      <c r="H751" s="592" t="s">
        <v>3212</v>
      </c>
      <c r="I751" s="290">
        <v>32063811</v>
      </c>
      <c r="J751" s="362" t="s">
        <v>94</v>
      </c>
      <c r="K751" s="592"/>
      <c r="L751" s="292" t="s">
        <v>95</v>
      </c>
      <c r="M751" s="292" t="s">
        <v>95</v>
      </c>
      <c r="N751" s="292" t="s">
        <v>95</v>
      </c>
      <c r="O751" s="292" t="s">
        <v>95</v>
      </c>
      <c r="P751" s="292" t="s">
        <v>95</v>
      </c>
      <c r="Q751" s="358"/>
      <c r="R751" s="295" t="s">
        <v>334</v>
      </c>
      <c r="S751" s="296">
        <v>42637</v>
      </c>
      <c r="T751" s="297">
        <f>VLOOKUP(I751,单月票房,2,0)</f>
        <v>11</v>
      </c>
      <c r="U751" s="298">
        <f>VLOOKUP(I751,单月票房,3,0)</f>
        <v>169.9897</v>
      </c>
      <c r="V751" s="298">
        <f>VLOOKUP(I751,单月票房,4,0)</f>
        <v>4.8642000000000003</v>
      </c>
      <c r="W751" s="299">
        <f>(V751*10000)/Y751</f>
        <v>8107</v>
      </c>
      <c r="X751" s="300">
        <f>VLOOKUP(I751,单月票房,5,0)</f>
        <v>35</v>
      </c>
      <c r="Y751" s="301">
        <v>6</v>
      </c>
      <c r="Z751" s="301">
        <v>1298</v>
      </c>
      <c r="AA751" s="1043">
        <v>6</v>
      </c>
      <c r="AB751" s="1043">
        <v>6</v>
      </c>
      <c r="AC751" s="1043">
        <v>6</v>
      </c>
      <c r="AD751" s="1043">
        <v>6</v>
      </c>
      <c r="AE751" s="469">
        <v>6</v>
      </c>
      <c r="AF751" s="1036" t="s">
        <v>5994</v>
      </c>
      <c r="AG751" s="445" t="s">
        <v>4691</v>
      </c>
      <c r="AH751" s="445" t="s">
        <v>4691</v>
      </c>
      <c r="AI751" s="445" t="s">
        <v>4691</v>
      </c>
      <c r="AJ751" s="1037">
        <v>6</v>
      </c>
      <c r="AK751" s="1036" t="s">
        <v>4694</v>
      </c>
      <c r="AL751" s="445" t="s">
        <v>4691</v>
      </c>
      <c r="AM751" s="445" t="s">
        <v>4691</v>
      </c>
      <c r="AN751" s="445" t="s">
        <v>4691</v>
      </c>
      <c r="AO751" s="445" t="s">
        <v>4691</v>
      </c>
      <c r="AP751" s="445" t="s">
        <v>4691</v>
      </c>
      <c r="AQ751" s="445" t="s">
        <v>4691</v>
      </c>
      <c r="AR751" s="445" t="s">
        <v>4691</v>
      </c>
      <c r="AS751" s="445" t="s">
        <v>4691</v>
      </c>
      <c r="AT751" s="445" t="s">
        <v>4691</v>
      </c>
      <c r="AU751" s="445" t="s">
        <v>4691</v>
      </c>
      <c r="AV751" s="307">
        <f t="shared" ref="AV751:AV756" si="507">AD751*6*0.5*12</f>
        <v>216</v>
      </c>
      <c r="AW751" s="309">
        <f t="shared" ref="AW751:AW756" si="508">AD751*6*0.35*12</f>
        <v>151.19999999999999</v>
      </c>
      <c r="AX751" s="309">
        <f t="shared" ref="AX751:AX756" si="509">AD751*6*0.25*10</f>
        <v>90</v>
      </c>
      <c r="AY751" s="309">
        <f t="shared" ref="AY751:AY756" si="510">AD751*6*0.15*10</f>
        <v>53.999999999999993</v>
      </c>
      <c r="AZ751" s="1042" t="s">
        <v>8214</v>
      </c>
      <c r="BA751" s="1042"/>
      <c r="BB751" s="1042"/>
      <c r="BC751" s="1042"/>
      <c r="BD751" s="1042"/>
      <c r="BE751" s="1042"/>
      <c r="BF751" s="1042"/>
      <c r="BG751" s="1042"/>
      <c r="BH751" s="1042"/>
      <c r="BI751" s="1044"/>
    </row>
    <row r="752" spans="1:61" s="652" customFormat="1" ht="19.899999999999999" customHeight="1">
      <c r="A752" s="1026">
        <v>714</v>
      </c>
      <c r="B752" s="776" t="s">
        <v>6045</v>
      </c>
      <c r="C752" s="484" t="s">
        <v>13</v>
      </c>
      <c r="D752" s="484" t="s">
        <v>4544</v>
      </c>
      <c r="E752" s="747" t="s">
        <v>4545</v>
      </c>
      <c r="F752" s="535" t="s">
        <v>4546</v>
      </c>
      <c r="G752" s="289" t="s">
        <v>4547</v>
      </c>
      <c r="H752" s="592" t="s">
        <v>1031</v>
      </c>
      <c r="I752" s="290">
        <v>32062301</v>
      </c>
      <c r="J752" s="291" t="s">
        <v>94</v>
      </c>
      <c r="K752" s="748"/>
      <c r="L752" s="292" t="s">
        <v>95</v>
      </c>
      <c r="M752" s="292" t="s">
        <v>95</v>
      </c>
      <c r="N752" s="292" t="s">
        <v>95</v>
      </c>
      <c r="O752" s="292" t="s">
        <v>95</v>
      </c>
      <c r="P752" s="292" t="s">
        <v>95</v>
      </c>
      <c r="Q752" s="358" t="s">
        <v>7369</v>
      </c>
      <c r="R752" s="295" t="s">
        <v>115</v>
      </c>
      <c r="S752" s="296">
        <v>41640</v>
      </c>
      <c r="T752" s="297">
        <f>VLOOKUP(I752,单月票房,2,0)</f>
        <v>13</v>
      </c>
      <c r="U752" s="298">
        <f>VLOOKUP(I752,单月票房,3,0)</f>
        <v>163.6491</v>
      </c>
      <c r="V752" s="298">
        <f>VLOOKUP(I752,单月票房,4,0)</f>
        <v>4.5599999999999996</v>
      </c>
      <c r="W752" s="299">
        <f>(V752*10000)/Y752</f>
        <v>5066.6666666666661</v>
      </c>
      <c r="X752" s="300">
        <f>VLOOKUP(I752,单月票房,5,0)</f>
        <v>36</v>
      </c>
      <c r="Y752" s="301">
        <v>9</v>
      </c>
      <c r="Z752" s="301">
        <v>1400</v>
      </c>
      <c r="AA752" s="1043">
        <v>9</v>
      </c>
      <c r="AB752" s="1043">
        <v>9</v>
      </c>
      <c r="AC752" s="1043">
        <v>9</v>
      </c>
      <c r="AD752" s="1043">
        <v>9</v>
      </c>
      <c r="AE752" s="469">
        <v>9</v>
      </c>
      <c r="AF752" s="1036" t="s">
        <v>8146</v>
      </c>
      <c r="AG752" s="445" t="s">
        <v>4691</v>
      </c>
      <c r="AH752" s="445" t="s">
        <v>4691</v>
      </c>
      <c r="AI752" s="445" t="s">
        <v>4691</v>
      </c>
      <c r="AJ752" s="1037">
        <v>9</v>
      </c>
      <c r="AK752" s="1036" t="s">
        <v>4710</v>
      </c>
      <c r="AL752" s="445" t="s">
        <v>4691</v>
      </c>
      <c r="AM752" s="445" t="s">
        <v>4691</v>
      </c>
      <c r="AN752" s="445" t="s">
        <v>4691</v>
      </c>
      <c r="AO752" s="445" t="s">
        <v>4691</v>
      </c>
      <c r="AP752" s="445" t="s">
        <v>4691</v>
      </c>
      <c r="AQ752" s="445" t="s">
        <v>4691</v>
      </c>
      <c r="AR752" s="445" t="s">
        <v>4691</v>
      </c>
      <c r="AS752" s="445" t="s">
        <v>4691</v>
      </c>
      <c r="AT752" s="445" t="s">
        <v>4691</v>
      </c>
      <c r="AU752" s="445" t="s">
        <v>4691</v>
      </c>
      <c r="AV752" s="307">
        <f t="shared" si="507"/>
        <v>324</v>
      </c>
      <c r="AW752" s="309">
        <f t="shared" si="508"/>
        <v>226.79999999999998</v>
      </c>
      <c r="AX752" s="309">
        <f t="shared" si="509"/>
        <v>135</v>
      </c>
      <c r="AY752" s="309">
        <f t="shared" si="510"/>
        <v>81</v>
      </c>
      <c r="AZ752" s="1042" t="s">
        <v>8215</v>
      </c>
      <c r="BA752" s="1042"/>
      <c r="BB752" s="1042"/>
      <c r="BC752" s="1042"/>
      <c r="BD752" s="1042"/>
      <c r="BE752" s="1042"/>
      <c r="BF752" s="1042"/>
      <c r="BG752" s="1042"/>
      <c r="BH752" s="1042"/>
      <c r="BI752" s="1044"/>
    </row>
    <row r="753" spans="1:61" s="447" customFormat="1" ht="19.5" customHeight="1">
      <c r="A753" s="1026">
        <v>715</v>
      </c>
      <c r="B753" s="435" t="s">
        <v>7103</v>
      </c>
      <c r="C753" s="631" t="s">
        <v>2500</v>
      </c>
      <c r="D753" s="631" t="s">
        <v>4544</v>
      </c>
      <c r="E753" s="631" t="s">
        <v>7104</v>
      </c>
      <c r="F753" s="467" t="s">
        <v>7105</v>
      </c>
      <c r="G753" s="437" t="s">
        <v>7106</v>
      </c>
      <c r="H753" s="438" t="s">
        <v>7207</v>
      </c>
      <c r="I753" s="435">
        <v>32065011</v>
      </c>
      <c r="J753" s="428" t="s">
        <v>1343</v>
      </c>
      <c r="K753" s="439"/>
      <c r="L753" s="441" t="s">
        <v>95</v>
      </c>
      <c r="M753" s="292" t="s">
        <v>95</v>
      </c>
      <c r="N753" s="292" t="s">
        <v>95</v>
      </c>
      <c r="O753" s="441" t="s">
        <v>95</v>
      </c>
      <c r="P753" s="441" t="s">
        <v>565</v>
      </c>
      <c r="Q753" s="442"/>
      <c r="R753" s="495" t="s">
        <v>390</v>
      </c>
      <c r="S753" s="468">
        <v>43099</v>
      </c>
      <c r="T753" s="297">
        <f t="shared" ref="T753" si="511">VLOOKUP(I753,单月票房,2,0)</f>
        <v>4</v>
      </c>
      <c r="U753" s="298">
        <f t="shared" ref="U753" si="512">VLOOKUP(I753,单月票房,3,0)</f>
        <v>226.57939999999999</v>
      </c>
      <c r="V753" s="298">
        <f t="shared" ref="V753" si="513">VLOOKUP(I753,单月票房,4,0)</f>
        <v>6.0442</v>
      </c>
      <c r="W753" s="299">
        <f t="shared" ref="W753" si="514">(V753*10000)/Y753</f>
        <v>6715.7777777777774</v>
      </c>
      <c r="X753" s="300">
        <f t="shared" ref="X753" si="515">VLOOKUP(I753,单月票房,5,0)</f>
        <v>37</v>
      </c>
      <c r="Y753" s="496">
        <v>9</v>
      </c>
      <c r="Z753" s="497">
        <v>1290</v>
      </c>
      <c r="AA753" s="1043">
        <v>9</v>
      </c>
      <c r="AB753" s="1043">
        <v>9</v>
      </c>
      <c r="AC753" s="1043">
        <v>9</v>
      </c>
      <c r="AD753" s="1043">
        <v>9</v>
      </c>
      <c r="AE753" s="469">
        <v>9</v>
      </c>
      <c r="AF753" s="1036" t="s">
        <v>5996</v>
      </c>
      <c r="AG753" s="445"/>
      <c r="AH753" s="445"/>
      <c r="AI753" s="445"/>
      <c r="AJ753" s="1037">
        <v>9</v>
      </c>
      <c r="AK753" s="1036" t="s">
        <v>4710</v>
      </c>
      <c r="AL753" s="445"/>
      <c r="AM753" s="445"/>
      <c r="AN753" s="445"/>
      <c r="AO753" s="445"/>
      <c r="AP753" s="445"/>
      <c r="AQ753" s="445"/>
      <c r="AR753" s="445"/>
      <c r="AS753" s="445"/>
      <c r="AT753" s="445"/>
      <c r="AU753" s="445"/>
      <c r="AV753" s="307">
        <f t="shared" si="507"/>
        <v>324</v>
      </c>
      <c r="AW753" s="309">
        <f t="shared" si="508"/>
        <v>226.79999999999998</v>
      </c>
      <c r="AX753" s="309">
        <f t="shared" si="509"/>
        <v>135</v>
      </c>
      <c r="AY753" s="309">
        <f t="shared" si="510"/>
        <v>81</v>
      </c>
      <c r="AZ753" s="1042" t="s">
        <v>8216</v>
      </c>
      <c r="BA753" s="1042"/>
      <c r="BB753" s="1042" t="s">
        <v>7107</v>
      </c>
      <c r="BC753" s="1042"/>
      <c r="BD753" s="1042" t="s">
        <v>7108</v>
      </c>
      <c r="BE753" s="1042"/>
      <c r="BF753" s="1042"/>
      <c r="BG753" s="1042"/>
      <c r="BH753" s="1042" t="s">
        <v>7109</v>
      </c>
      <c r="BI753" s="1044"/>
    </row>
    <row r="754" spans="1:61" s="652" customFormat="1" ht="19.899999999999999" customHeight="1">
      <c r="A754" s="1026">
        <v>716</v>
      </c>
      <c r="B754" s="776" t="s">
        <v>6044</v>
      </c>
      <c r="C754" s="484" t="s">
        <v>13</v>
      </c>
      <c r="D754" s="484" t="s">
        <v>4544</v>
      </c>
      <c r="E754" s="359" t="s">
        <v>483</v>
      </c>
      <c r="F754" s="360" t="s">
        <v>4588</v>
      </c>
      <c r="G754" s="289" t="s">
        <v>4589</v>
      </c>
      <c r="H754" s="592" t="s">
        <v>4600</v>
      </c>
      <c r="I754" s="290">
        <v>32063111</v>
      </c>
      <c r="J754" s="362"/>
      <c r="K754" s="592"/>
      <c r="L754" s="292" t="s">
        <v>95</v>
      </c>
      <c r="M754" s="292" t="s">
        <v>95</v>
      </c>
      <c r="N754" s="292" t="s">
        <v>95</v>
      </c>
      <c r="O754" s="292" t="s">
        <v>95</v>
      </c>
      <c r="P754" s="292" t="s">
        <v>95</v>
      </c>
      <c r="Q754" s="358"/>
      <c r="R754" s="295" t="s">
        <v>199</v>
      </c>
      <c r="S754" s="296">
        <v>42390</v>
      </c>
      <c r="T754" s="297">
        <f>VLOOKUP(I754,单月票房,2,0)</f>
        <v>3</v>
      </c>
      <c r="U754" s="298">
        <f>VLOOKUP(I754,单月票房,3,0)</f>
        <v>247.6464</v>
      </c>
      <c r="V754" s="298">
        <f>VLOOKUP(I754,单月票房,4,0)</f>
        <v>5.8670999999999998</v>
      </c>
      <c r="W754" s="299">
        <f>(V754*10000)/Y754</f>
        <v>5867.1</v>
      </c>
      <c r="X754" s="300">
        <f>VLOOKUP(I754,单月票房,5,0)</f>
        <v>42</v>
      </c>
      <c r="Y754" s="301">
        <v>10</v>
      </c>
      <c r="Z754" s="301">
        <v>1397</v>
      </c>
      <c r="AA754" s="1043">
        <v>10</v>
      </c>
      <c r="AB754" s="1043">
        <v>10</v>
      </c>
      <c r="AC754" s="1043">
        <v>10</v>
      </c>
      <c r="AD754" s="1043">
        <v>10</v>
      </c>
      <c r="AE754" s="469">
        <v>10</v>
      </c>
      <c r="AF754" s="1036" t="s">
        <v>6107</v>
      </c>
      <c r="AG754" s="445">
        <v>1</v>
      </c>
      <c r="AH754" s="445">
        <v>1</v>
      </c>
      <c r="AI754" s="445">
        <v>282</v>
      </c>
      <c r="AJ754" s="1037" t="s">
        <v>4691</v>
      </c>
      <c r="AK754" s="1036" t="s">
        <v>4691</v>
      </c>
      <c r="AL754" s="445" t="s">
        <v>4691</v>
      </c>
      <c r="AM754" s="445" t="s">
        <v>4691</v>
      </c>
      <c r="AN754" s="445" t="s">
        <v>4691</v>
      </c>
      <c r="AO754" s="445" t="s">
        <v>4691</v>
      </c>
      <c r="AP754" s="445" t="s">
        <v>4691</v>
      </c>
      <c r="AQ754" s="445" t="s">
        <v>4691</v>
      </c>
      <c r="AR754" s="445" t="s">
        <v>4691</v>
      </c>
      <c r="AS754" s="445" t="s">
        <v>4691</v>
      </c>
      <c r="AT754" s="445" t="s">
        <v>4691</v>
      </c>
      <c r="AU754" s="445" t="s">
        <v>4691</v>
      </c>
      <c r="AV754" s="307">
        <f t="shared" si="507"/>
        <v>360</v>
      </c>
      <c r="AW754" s="309">
        <f t="shared" si="508"/>
        <v>252</v>
      </c>
      <c r="AX754" s="309">
        <f t="shared" si="509"/>
        <v>150</v>
      </c>
      <c r="AY754" s="309">
        <f t="shared" si="510"/>
        <v>90</v>
      </c>
      <c r="AZ754" s="1042" t="s">
        <v>8217</v>
      </c>
      <c r="BA754" s="1042"/>
      <c r="BB754" s="1042"/>
      <c r="BC754" s="1042"/>
      <c r="BD754" s="1042"/>
      <c r="BE754" s="1042"/>
      <c r="BF754" s="1042"/>
      <c r="BG754" s="1042"/>
      <c r="BH754" s="1042"/>
      <c r="BI754" s="1044"/>
    </row>
    <row r="755" spans="1:61" s="652" customFormat="1" ht="19.899999999999999" customHeight="1">
      <c r="A755" s="1026">
        <v>717</v>
      </c>
      <c r="B755" s="776" t="s">
        <v>3530</v>
      </c>
      <c r="C755" s="286" t="s">
        <v>13</v>
      </c>
      <c r="D755" s="307" t="s">
        <v>1532</v>
      </c>
      <c r="E755" s="287" t="s">
        <v>2959</v>
      </c>
      <c r="F755" s="329" t="s">
        <v>1292</v>
      </c>
      <c r="G755" s="289" t="s">
        <v>1108</v>
      </c>
      <c r="H755" s="521" t="s">
        <v>7228</v>
      </c>
      <c r="I755" s="290">
        <v>32061801</v>
      </c>
      <c r="J755" s="524"/>
      <c r="K755" s="493"/>
      <c r="L755" s="292"/>
      <c r="M755" s="293"/>
      <c r="N755" s="293"/>
      <c r="O755" s="292"/>
      <c r="P755" s="292" t="s">
        <v>1281</v>
      </c>
      <c r="Q755" s="320"/>
      <c r="R755" s="295" t="s">
        <v>469</v>
      </c>
      <c r="S755" s="296">
        <v>40927</v>
      </c>
      <c r="T755" s="297">
        <f t="shared" ref="T755" si="516">VLOOKUP(I755,单月票房,2,0)</f>
        <v>31</v>
      </c>
      <c r="U755" s="298">
        <f t="shared" ref="U755" si="517">VLOOKUP(I755,单月票房,3,0)</f>
        <v>106.215</v>
      </c>
      <c r="V755" s="298">
        <f t="shared" ref="V755" si="518">VLOOKUP(I755,单月票房,4,0)</f>
        <v>2.9592999999999998</v>
      </c>
      <c r="W755" s="299">
        <f t="shared" ref="W755" si="519">(V755*10000)/Y755</f>
        <v>4932.166666666667</v>
      </c>
      <c r="X755" s="300">
        <f t="shared" ref="X755" si="520">VLOOKUP(I755,单月票房,5,0)</f>
        <v>36</v>
      </c>
      <c r="Y755" s="301">
        <v>6</v>
      </c>
      <c r="Z755" s="302">
        <v>564</v>
      </c>
      <c r="AA755" s="1043">
        <v>0</v>
      </c>
      <c r="AB755" s="304">
        <v>0</v>
      </c>
      <c r="AC755" s="304">
        <v>0</v>
      </c>
      <c r="AD755" s="1043">
        <v>0</v>
      </c>
      <c r="AE755" s="469">
        <v>6</v>
      </c>
      <c r="AF755" s="1036" t="s">
        <v>8142</v>
      </c>
      <c r="AG755" s="445" t="s">
        <v>4691</v>
      </c>
      <c r="AH755" s="445" t="s">
        <v>4691</v>
      </c>
      <c r="AI755" s="445" t="s">
        <v>4691</v>
      </c>
      <c r="AJ755" s="1037" t="s">
        <v>4691</v>
      </c>
      <c r="AK755" s="1036" t="s">
        <v>4691</v>
      </c>
      <c r="AL755" s="445" t="s">
        <v>4691</v>
      </c>
      <c r="AM755" s="445" t="s">
        <v>4691</v>
      </c>
      <c r="AN755" s="445" t="s">
        <v>4691</v>
      </c>
      <c r="AO755" s="445" t="s">
        <v>4691</v>
      </c>
      <c r="AP755" s="445" t="s">
        <v>4691</v>
      </c>
      <c r="AQ755" s="445" t="s">
        <v>4691</v>
      </c>
      <c r="AR755" s="445" t="s">
        <v>4691</v>
      </c>
      <c r="AS755" s="445" t="s">
        <v>4691</v>
      </c>
      <c r="AT755" s="445" t="s">
        <v>4691</v>
      </c>
      <c r="AU755" s="445" t="s">
        <v>4691</v>
      </c>
      <c r="AV755" s="307">
        <f t="shared" si="507"/>
        <v>0</v>
      </c>
      <c r="AW755" s="309">
        <f t="shared" si="508"/>
        <v>0</v>
      </c>
      <c r="AX755" s="309">
        <f t="shared" si="509"/>
        <v>0</v>
      </c>
      <c r="AY755" s="309">
        <f t="shared" si="510"/>
        <v>0</v>
      </c>
      <c r="AZ755" s="1042" t="s">
        <v>8218</v>
      </c>
      <c r="BA755" s="1042"/>
      <c r="BB755" s="1042"/>
      <c r="BC755" s="1042"/>
      <c r="BD755" s="1042"/>
      <c r="BE755" s="1042"/>
      <c r="BF755" s="1042"/>
      <c r="BG755" s="1042"/>
      <c r="BH755" s="1042"/>
      <c r="BI755" s="1044"/>
    </row>
    <row r="756" spans="1:61" s="652" customFormat="1" ht="19.899999999999999" customHeight="1">
      <c r="A756" s="1026">
        <v>718</v>
      </c>
      <c r="B756" s="776" t="s">
        <v>3529</v>
      </c>
      <c r="C756" s="286" t="s">
        <v>13</v>
      </c>
      <c r="D756" s="307" t="s">
        <v>1533</v>
      </c>
      <c r="E756" s="287" t="s">
        <v>484</v>
      </c>
      <c r="F756" s="329" t="s">
        <v>1292</v>
      </c>
      <c r="G756" s="289" t="s">
        <v>1218</v>
      </c>
      <c r="H756" s="521" t="s">
        <v>1534</v>
      </c>
      <c r="I756" s="290">
        <v>32060302</v>
      </c>
      <c r="J756" s="524"/>
      <c r="K756" s="493" t="s">
        <v>7185</v>
      </c>
      <c r="L756" s="292"/>
      <c r="M756" s="293"/>
      <c r="N756" s="293"/>
      <c r="O756" s="292"/>
      <c r="P756" s="292" t="s">
        <v>1281</v>
      </c>
      <c r="Q756" s="320"/>
      <c r="R756" s="295" t="s">
        <v>199</v>
      </c>
      <c r="S756" s="296">
        <v>367</v>
      </c>
      <c r="T756" s="297">
        <f>VLOOKUP(I756,单月票房,2,0)</f>
        <v>41</v>
      </c>
      <c r="U756" s="298">
        <f>VLOOKUP(I756,单月票房,3,0)</f>
        <v>31.579259999999998</v>
      </c>
      <c r="V756" s="298">
        <f>VLOOKUP(I756,单月票房,4,0)</f>
        <v>0.99209999999999998</v>
      </c>
      <c r="W756" s="299">
        <f>(V756*10000)/Y756</f>
        <v>1984.2</v>
      </c>
      <c r="X756" s="300">
        <f>VLOOKUP(I756,单月票房,5,0)</f>
        <v>32</v>
      </c>
      <c r="Y756" s="301">
        <v>5</v>
      </c>
      <c r="Z756" s="302">
        <v>1138</v>
      </c>
      <c r="AA756" s="1043">
        <v>0</v>
      </c>
      <c r="AB756" s="304">
        <v>0</v>
      </c>
      <c r="AC756" s="304">
        <v>0</v>
      </c>
      <c r="AD756" s="1043">
        <v>0</v>
      </c>
      <c r="AE756" s="469">
        <v>5</v>
      </c>
      <c r="AF756" s="1036" t="s">
        <v>8174</v>
      </c>
      <c r="AG756" s="445" t="s">
        <v>4691</v>
      </c>
      <c r="AH756" s="445" t="s">
        <v>4691</v>
      </c>
      <c r="AI756" s="445" t="s">
        <v>4691</v>
      </c>
      <c r="AJ756" s="1037" t="s">
        <v>4691</v>
      </c>
      <c r="AK756" s="1036" t="s">
        <v>4691</v>
      </c>
      <c r="AL756" s="445" t="s">
        <v>4691</v>
      </c>
      <c r="AM756" s="445" t="s">
        <v>4691</v>
      </c>
      <c r="AN756" s="445" t="s">
        <v>4691</v>
      </c>
      <c r="AO756" s="445" t="s">
        <v>4691</v>
      </c>
      <c r="AP756" s="445" t="s">
        <v>4691</v>
      </c>
      <c r="AQ756" s="445" t="s">
        <v>4691</v>
      </c>
      <c r="AR756" s="445" t="s">
        <v>4691</v>
      </c>
      <c r="AS756" s="445" t="s">
        <v>4691</v>
      </c>
      <c r="AT756" s="445" t="s">
        <v>4691</v>
      </c>
      <c r="AU756" s="445" t="s">
        <v>4691</v>
      </c>
      <c r="AV756" s="307">
        <f t="shared" si="507"/>
        <v>0</v>
      </c>
      <c r="AW756" s="309">
        <f t="shared" si="508"/>
        <v>0</v>
      </c>
      <c r="AX756" s="309">
        <f t="shared" si="509"/>
        <v>0</v>
      </c>
      <c r="AY756" s="309">
        <f t="shared" si="510"/>
        <v>0</v>
      </c>
      <c r="AZ756" s="1042" t="s">
        <v>8219</v>
      </c>
      <c r="BA756" s="1042"/>
      <c r="BB756" s="1042"/>
      <c r="BC756" s="1042"/>
      <c r="BD756" s="1042"/>
      <c r="BE756" s="1042"/>
      <c r="BF756" s="1042"/>
      <c r="BG756" s="1042"/>
      <c r="BH756" s="1042"/>
      <c r="BI756" s="1044"/>
    </row>
    <row r="757" spans="1:61" s="760" customFormat="1" ht="19.899999999999999" customHeight="1">
      <c r="A757" s="1029" t="s">
        <v>185</v>
      </c>
      <c r="B757" s="778"/>
      <c r="C757" s="723" t="s">
        <v>13</v>
      </c>
      <c r="D757" s="501" t="s">
        <v>1533</v>
      </c>
      <c r="E757" s="502"/>
      <c r="F757" s="502"/>
      <c r="G757" s="503">
        <f>COUNTA(G751:G756)</f>
        <v>6</v>
      </c>
      <c r="H757" s="503">
        <f>COUNTA(H751:H756)</f>
        <v>6</v>
      </c>
      <c r="I757" s="499"/>
      <c r="J757" s="499"/>
      <c r="K757" s="503"/>
      <c r="L757" s="504">
        <f>COUNTA(L751:L756)</f>
        <v>4</v>
      </c>
      <c r="M757" s="504">
        <f>COUNTA(M751:M756)</f>
        <v>4</v>
      </c>
      <c r="N757" s="504">
        <f>COUNTA(N751:N756)</f>
        <v>4</v>
      </c>
      <c r="O757" s="504">
        <f>COUNTA(O751:O756)</f>
        <v>4</v>
      </c>
      <c r="P757" s="504">
        <f>COUNTA(P751:P756)</f>
        <v>6</v>
      </c>
      <c r="Q757" s="505"/>
      <c r="R757" s="505"/>
      <c r="S757" s="506"/>
      <c r="T757" s="507"/>
      <c r="U757" s="508">
        <f>SUM(U751:U756)</f>
        <v>945.65886</v>
      </c>
      <c r="V757" s="508">
        <f>SUM(V751:V756)</f>
        <v>25.286899999999999</v>
      </c>
      <c r="W757" s="509">
        <f>V757*10000/Y757</f>
        <v>5619.3111111111111</v>
      </c>
      <c r="X757" s="510">
        <f>U757/V757</f>
        <v>37.397184312826013</v>
      </c>
      <c r="Y757" s="511">
        <f t="shared" ref="Y757:AE757" si="521">SUM(Y751:Y756)</f>
        <v>45</v>
      </c>
      <c r="Z757" s="511">
        <f t="shared" si="521"/>
        <v>7087</v>
      </c>
      <c r="AA757" s="500">
        <f t="shared" si="521"/>
        <v>34</v>
      </c>
      <c r="AB757" s="500">
        <f t="shared" si="521"/>
        <v>34</v>
      </c>
      <c r="AC757" s="500">
        <f t="shared" si="521"/>
        <v>34</v>
      </c>
      <c r="AD757" s="500">
        <f t="shared" si="521"/>
        <v>34</v>
      </c>
      <c r="AE757" s="500">
        <f t="shared" si="521"/>
        <v>45</v>
      </c>
      <c r="AF757" s="512"/>
      <c r="AG757" s="512">
        <f>SUM(AG751:AG756)</f>
        <v>1</v>
      </c>
      <c r="AH757" s="512"/>
      <c r="AI757" s="512">
        <f>SUM(AI751:AI756)</f>
        <v>282</v>
      </c>
      <c r="AJ757" s="512">
        <f t="shared" ref="AJ757" si="522">SUM(AJ751:AJ756)</f>
        <v>24</v>
      </c>
      <c r="AK757" s="513"/>
      <c r="AL757" s="512">
        <f>SUM(AL751:AL756)</f>
        <v>0</v>
      </c>
      <c r="AM757" s="512"/>
      <c r="AN757" s="512">
        <f>SUM(AN751:AN756)</f>
        <v>0</v>
      </c>
      <c r="AO757" s="512"/>
      <c r="AP757" s="512">
        <f>SUM(AP751:AP756)</f>
        <v>0</v>
      </c>
      <c r="AQ757" s="512"/>
      <c r="AR757" s="512">
        <f>SUM(AR751:AR756)</f>
        <v>0</v>
      </c>
      <c r="AS757" s="512"/>
      <c r="AT757" s="512">
        <f>SUM(AT751:AT756)</f>
        <v>0</v>
      </c>
      <c r="AU757" s="512"/>
      <c r="AV757" s="512">
        <f>SUM(AV751:AV756)</f>
        <v>1224</v>
      </c>
      <c r="AW757" s="512">
        <f>SUM(AW751:AW756)</f>
        <v>856.8</v>
      </c>
      <c r="AX757" s="512">
        <f>SUM(AX751:AX756)</f>
        <v>510</v>
      </c>
      <c r="AY757" s="512">
        <f>SUM(AY751:AY756)</f>
        <v>306</v>
      </c>
      <c r="AZ757" s="816"/>
      <c r="BA757" s="817"/>
      <c r="BB757" s="817"/>
      <c r="BC757" s="818"/>
      <c r="BD757" s="818"/>
      <c r="BE757" s="818"/>
      <c r="BF757" s="819"/>
      <c r="BG757" s="819"/>
      <c r="BH757" s="819"/>
      <c r="BI757" s="820"/>
    </row>
    <row r="758" spans="1:61" s="652" customFormat="1" ht="19.899999999999999" customHeight="1">
      <c r="A758" s="1026">
        <v>719</v>
      </c>
      <c r="B758" s="776" t="s">
        <v>4086</v>
      </c>
      <c r="C758" s="339" t="s">
        <v>4084</v>
      </c>
      <c r="D758" s="339" t="s">
        <v>4085</v>
      </c>
      <c r="E758" s="677" t="s">
        <v>485</v>
      </c>
      <c r="F758" s="329" t="s">
        <v>1292</v>
      </c>
      <c r="G758" s="289" t="s">
        <v>1241</v>
      </c>
      <c r="H758" s="367" t="s">
        <v>4242</v>
      </c>
      <c r="I758" s="290">
        <v>32121411</v>
      </c>
      <c r="J758" s="291" t="s">
        <v>94</v>
      </c>
      <c r="K758" s="352"/>
      <c r="L758" s="331" t="s">
        <v>95</v>
      </c>
      <c r="M758" s="292" t="s">
        <v>95</v>
      </c>
      <c r="N758" s="292" t="s">
        <v>95</v>
      </c>
      <c r="O758" s="331" t="s">
        <v>95</v>
      </c>
      <c r="P758" s="331" t="s">
        <v>95</v>
      </c>
      <c r="Q758" s="327"/>
      <c r="R758" s="295" t="s">
        <v>115</v>
      </c>
      <c r="S758" s="296">
        <v>42119</v>
      </c>
      <c r="T758" s="297">
        <f>VLOOKUP(I758,单月票房,2,0)</f>
        <v>21</v>
      </c>
      <c r="U758" s="298">
        <f>VLOOKUP(I758,单月票房,3,0)</f>
        <v>103.33458</v>
      </c>
      <c r="V758" s="298">
        <f>VLOOKUP(I758,单月票房,4,0)</f>
        <v>2.9346000000000001</v>
      </c>
      <c r="W758" s="299">
        <f>(V758*10000)/Y758</f>
        <v>5869.2</v>
      </c>
      <c r="X758" s="300">
        <f>VLOOKUP(I758,单月票房,5,0)</f>
        <v>35</v>
      </c>
      <c r="Y758" s="301">
        <v>5</v>
      </c>
      <c r="Z758" s="648">
        <v>749</v>
      </c>
      <c r="AA758" s="1043">
        <v>5</v>
      </c>
      <c r="AB758" s="1043">
        <v>5</v>
      </c>
      <c r="AC758" s="1043">
        <v>5</v>
      </c>
      <c r="AD758" s="1043">
        <v>5</v>
      </c>
      <c r="AE758" s="469">
        <v>5</v>
      </c>
      <c r="AF758" s="1036" t="s">
        <v>5993</v>
      </c>
      <c r="AG758" s="445" t="s">
        <v>4691</v>
      </c>
      <c r="AH758" s="445" t="s">
        <v>4691</v>
      </c>
      <c r="AI758" s="445" t="s">
        <v>4691</v>
      </c>
      <c r="AJ758" s="1037">
        <v>5</v>
      </c>
      <c r="AK758" s="1036" t="s">
        <v>4707</v>
      </c>
      <c r="AL758" s="445" t="s">
        <v>4691</v>
      </c>
      <c r="AM758" s="445" t="s">
        <v>4691</v>
      </c>
      <c r="AN758" s="445" t="s">
        <v>4691</v>
      </c>
      <c r="AO758" s="445" t="s">
        <v>4691</v>
      </c>
      <c r="AP758" s="445" t="s">
        <v>4691</v>
      </c>
      <c r="AQ758" s="445" t="s">
        <v>4691</v>
      </c>
      <c r="AR758" s="445" t="s">
        <v>4691</v>
      </c>
      <c r="AS758" s="445" t="s">
        <v>4691</v>
      </c>
      <c r="AT758" s="445" t="s">
        <v>4691</v>
      </c>
      <c r="AU758" s="445" t="s">
        <v>4691</v>
      </c>
      <c r="AV758" s="307">
        <f>AD758*6*0.5*12</f>
        <v>180</v>
      </c>
      <c r="AW758" s="309">
        <f>AD758*6*0.35*12</f>
        <v>126</v>
      </c>
      <c r="AX758" s="309">
        <f>AD758*6*0.25*10</f>
        <v>75</v>
      </c>
      <c r="AY758" s="309">
        <f>AD758*6*0.15*10</f>
        <v>45</v>
      </c>
      <c r="AZ758" s="1042" t="s">
        <v>8220</v>
      </c>
      <c r="BA758" s="1042"/>
      <c r="BB758" s="1042"/>
      <c r="BC758" s="1042"/>
      <c r="BD758" s="1042"/>
      <c r="BE758" s="1042"/>
      <c r="BF758" s="1042"/>
      <c r="BG758" s="1042"/>
      <c r="BH758" s="1042"/>
      <c r="BI758" s="1044"/>
    </row>
    <row r="759" spans="1:61" s="809" customFormat="1" ht="19.899999999999999" customHeight="1">
      <c r="A759" s="1026">
        <v>720</v>
      </c>
      <c r="B759" s="776" t="s">
        <v>3532</v>
      </c>
      <c r="C759" s="286" t="s">
        <v>13</v>
      </c>
      <c r="D759" s="307" t="s">
        <v>1536</v>
      </c>
      <c r="E759" s="287" t="s">
        <v>485</v>
      </c>
      <c r="F759" s="329" t="s">
        <v>1292</v>
      </c>
      <c r="G759" s="289" t="s">
        <v>1226</v>
      </c>
      <c r="H759" s="521" t="s">
        <v>1537</v>
      </c>
      <c r="I759" s="290">
        <v>32120701</v>
      </c>
      <c r="J759" s="524"/>
      <c r="K759" s="493" t="s">
        <v>1339</v>
      </c>
      <c r="L759" s="287"/>
      <c r="M759" s="293"/>
      <c r="N759" s="293"/>
      <c r="O759" s="292"/>
      <c r="P759" s="292" t="s">
        <v>1280</v>
      </c>
      <c r="Q759" s="672"/>
      <c r="R759" s="295" t="s">
        <v>147</v>
      </c>
      <c r="S759" s="296">
        <v>41032</v>
      </c>
      <c r="T759" s="297">
        <f>VLOOKUP(I759,单月票房,2,0)</f>
        <v>22</v>
      </c>
      <c r="U759" s="298">
        <f>VLOOKUP(I759,单月票房,3,0)</f>
        <v>77.320899999999995</v>
      </c>
      <c r="V759" s="298">
        <f>VLOOKUP(I759,单月票房,4,0)</f>
        <v>2.3740999999999999</v>
      </c>
      <c r="W759" s="299">
        <f>(V759*10000)/Y759</f>
        <v>4748.2</v>
      </c>
      <c r="X759" s="300">
        <f>VLOOKUP(I759,单月票房,5,0)</f>
        <v>33</v>
      </c>
      <c r="Y759" s="301">
        <v>5</v>
      </c>
      <c r="Z759" s="302">
        <v>503</v>
      </c>
      <c r="AA759" s="1043">
        <v>0</v>
      </c>
      <c r="AB759" s="304">
        <v>0</v>
      </c>
      <c r="AC759" s="304">
        <v>0</v>
      </c>
      <c r="AD759" s="1043">
        <v>0</v>
      </c>
      <c r="AE759" s="469">
        <v>5</v>
      </c>
      <c r="AF759" s="1036" t="s">
        <v>5993</v>
      </c>
      <c r="AG759" s="445" t="s">
        <v>4691</v>
      </c>
      <c r="AH759" s="445" t="s">
        <v>4691</v>
      </c>
      <c r="AI759" s="445" t="s">
        <v>4691</v>
      </c>
      <c r="AJ759" s="1037" t="s">
        <v>4691</v>
      </c>
      <c r="AK759" s="1036" t="s">
        <v>4691</v>
      </c>
      <c r="AL759" s="445" t="s">
        <v>4691</v>
      </c>
      <c r="AM759" s="445" t="s">
        <v>4691</v>
      </c>
      <c r="AN759" s="445" t="s">
        <v>4691</v>
      </c>
      <c r="AO759" s="445" t="s">
        <v>4691</v>
      </c>
      <c r="AP759" s="445" t="s">
        <v>4691</v>
      </c>
      <c r="AQ759" s="445" t="s">
        <v>4691</v>
      </c>
      <c r="AR759" s="445" t="s">
        <v>4691</v>
      </c>
      <c r="AS759" s="445" t="s">
        <v>4691</v>
      </c>
      <c r="AT759" s="445" t="s">
        <v>4691</v>
      </c>
      <c r="AU759" s="445" t="s">
        <v>4691</v>
      </c>
      <c r="AV759" s="307">
        <f>AD759*6*0.5*12</f>
        <v>0</v>
      </c>
      <c r="AW759" s="309">
        <f>AD759*6*0.35*12</f>
        <v>0</v>
      </c>
      <c r="AX759" s="309">
        <f>AD759*6*0.25*10</f>
        <v>0</v>
      </c>
      <c r="AY759" s="309">
        <f>AD759*6*0.15*10</f>
        <v>0</v>
      </c>
      <c r="AZ759" s="1042" t="s">
        <v>8221</v>
      </c>
      <c r="BA759" s="1042"/>
      <c r="BB759" s="1042"/>
      <c r="BC759" s="1042"/>
      <c r="BD759" s="1042"/>
      <c r="BE759" s="1042"/>
      <c r="BF759" s="1042"/>
      <c r="BG759" s="1042"/>
      <c r="BH759" s="1042"/>
      <c r="BI759" s="1044"/>
    </row>
    <row r="760" spans="1:61" s="652" customFormat="1" ht="19.899999999999999" customHeight="1">
      <c r="A760" s="1026">
        <v>721</v>
      </c>
      <c r="B760" s="776" t="s">
        <v>4889</v>
      </c>
      <c r="C760" s="598" t="s">
        <v>4890</v>
      </c>
      <c r="D760" s="598" t="s">
        <v>4891</v>
      </c>
      <c r="E760" s="677" t="s">
        <v>485</v>
      </c>
      <c r="F760" s="535" t="s">
        <v>4892</v>
      </c>
      <c r="G760" s="289" t="s">
        <v>4893</v>
      </c>
      <c r="H760" s="367" t="s">
        <v>4955</v>
      </c>
      <c r="I760" s="290">
        <v>32121211</v>
      </c>
      <c r="J760" s="362"/>
      <c r="K760" s="352" t="s">
        <v>335</v>
      </c>
      <c r="L760" s="331"/>
      <c r="M760" s="293"/>
      <c r="N760" s="293"/>
      <c r="O760" s="331"/>
      <c r="P760" s="331" t="s">
        <v>95</v>
      </c>
      <c r="Q760" s="358"/>
      <c r="R760" s="295" t="s">
        <v>147</v>
      </c>
      <c r="S760" s="296">
        <v>42067</v>
      </c>
      <c r="T760" s="297">
        <f>VLOOKUP(I760,单月票房,2,0)</f>
        <v>9</v>
      </c>
      <c r="U760" s="298">
        <f>VLOOKUP(I760,单月票房,3,0)</f>
        <v>158.1977</v>
      </c>
      <c r="V760" s="298">
        <f>VLOOKUP(I760,单月票房,4,0)</f>
        <v>4.5572999999999997</v>
      </c>
      <c r="W760" s="299">
        <f>(V760*10000)/Y760</f>
        <v>7595.5</v>
      </c>
      <c r="X760" s="300">
        <f>VLOOKUP(I760,单月票房,5,0)</f>
        <v>35</v>
      </c>
      <c r="Y760" s="301">
        <v>6</v>
      </c>
      <c r="Z760" s="648">
        <v>810</v>
      </c>
      <c r="AA760" s="1043">
        <v>0</v>
      </c>
      <c r="AB760" s="304">
        <v>0</v>
      </c>
      <c r="AC760" s="304">
        <v>0</v>
      </c>
      <c r="AD760" s="1043">
        <v>0</v>
      </c>
      <c r="AE760" s="469">
        <v>6</v>
      </c>
      <c r="AF760" s="1036" t="s">
        <v>8142</v>
      </c>
      <c r="AG760" s="445"/>
      <c r="AH760" s="445"/>
      <c r="AI760" s="445"/>
      <c r="AJ760" s="1037">
        <v>6</v>
      </c>
      <c r="AK760" s="1036" t="s">
        <v>4694</v>
      </c>
      <c r="AL760" s="445"/>
      <c r="AM760" s="445"/>
      <c r="AN760" s="445"/>
      <c r="AO760" s="445"/>
      <c r="AP760" s="445"/>
      <c r="AQ760" s="445"/>
      <c r="AR760" s="445"/>
      <c r="AS760" s="445"/>
      <c r="AT760" s="445"/>
      <c r="AU760" s="445"/>
      <c r="AV760" s="307">
        <f>AD760*6*0.5*12</f>
        <v>0</v>
      </c>
      <c r="AW760" s="309">
        <f>AD760*6*0.35*12</f>
        <v>0</v>
      </c>
      <c r="AX760" s="309">
        <f>AD760*6*0.25*10</f>
        <v>0</v>
      </c>
      <c r="AY760" s="309">
        <f>AD760*6*0.15*10</f>
        <v>0</v>
      </c>
      <c r="AZ760" s="1042" t="s">
        <v>8222</v>
      </c>
      <c r="BA760" s="1042"/>
      <c r="BB760" s="1042"/>
      <c r="BC760" s="1042"/>
      <c r="BD760" s="1042"/>
      <c r="BE760" s="1042"/>
      <c r="BF760" s="1042"/>
      <c r="BG760" s="1042"/>
      <c r="BH760" s="1042"/>
      <c r="BI760" s="1044"/>
    </row>
    <row r="761" spans="1:61" ht="19.899999999999999" customHeight="1">
      <c r="A761" s="1029" t="s">
        <v>185</v>
      </c>
      <c r="B761" s="778"/>
      <c r="C761" s="723" t="s">
        <v>13</v>
      </c>
      <c r="D761" s="504" t="s">
        <v>1536</v>
      </c>
      <c r="E761" s="502"/>
      <c r="F761" s="502"/>
      <c r="G761" s="503">
        <f>COUNTA(G758:G760)</f>
        <v>3</v>
      </c>
      <c r="H761" s="503">
        <f>COUNTA(H758:H760)</f>
        <v>3</v>
      </c>
      <c r="I761" s="499"/>
      <c r="J761" s="499"/>
      <c r="K761" s="503"/>
      <c r="L761" s="504">
        <f>COUNTA(L758:L760)</f>
        <v>1</v>
      </c>
      <c r="M761" s="504">
        <f>COUNTA(M758:M760)</f>
        <v>1</v>
      </c>
      <c r="N761" s="504">
        <f>COUNTA(N758:N760)</f>
        <v>1</v>
      </c>
      <c r="O761" s="504">
        <f>COUNTA(O758:O760)</f>
        <v>1</v>
      </c>
      <c r="P761" s="504">
        <f>COUNTA(P758:P760)</f>
        <v>3</v>
      </c>
      <c r="Q761" s="505"/>
      <c r="R761" s="505"/>
      <c r="S761" s="506"/>
      <c r="T761" s="507"/>
      <c r="U761" s="508">
        <f>SUM(U758:U760)</f>
        <v>338.85318000000001</v>
      </c>
      <c r="V761" s="508">
        <f>SUM(V758:V760)</f>
        <v>9.8659999999999997</v>
      </c>
      <c r="W761" s="509">
        <f>V761*10000/Y761</f>
        <v>6166.25</v>
      </c>
      <c r="X761" s="510">
        <f>U761/V761</f>
        <v>34.345548347861346</v>
      </c>
      <c r="Y761" s="511">
        <f t="shared" ref="Y761:AE761" si="523">SUM(Y758:Y760)</f>
        <v>16</v>
      </c>
      <c r="Z761" s="511">
        <f t="shared" si="523"/>
        <v>2062</v>
      </c>
      <c r="AA761" s="500">
        <f t="shared" si="523"/>
        <v>5</v>
      </c>
      <c r="AB761" s="500">
        <f t="shared" si="523"/>
        <v>5</v>
      </c>
      <c r="AC761" s="500">
        <f t="shared" si="523"/>
        <v>5</v>
      </c>
      <c r="AD761" s="500">
        <f t="shared" si="523"/>
        <v>5</v>
      </c>
      <c r="AE761" s="500">
        <f t="shared" si="523"/>
        <v>16</v>
      </c>
      <c r="AF761" s="512"/>
      <c r="AG761" s="512">
        <f>SUM(AG758:AG760)</f>
        <v>0</v>
      </c>
      <c r="AH761" s="512"/>
      <c r="AI761" s="512">
        <f>SUM(AI758:AI760)</f>
        <v>0</v>
      </c>
      <c r="AJ761" s="512">
        <f>SUM(AJ758:AJ760)</f>
        <v>11</v>
      </c>
      <c r="AK761" s="513"/>
      <c r="AL761" s="512">
        <f>SUM(AL758:AL760)</f>
        <v>0</v>
      </c>
      <c r="AM761" s="512"/>
      <c r="AN761" s="512">
        <f>SUM(AN758:AN760)</f>
        <v>0</v>
      </c>
      <c r="AO761" s="512"/>
      <c r="AP761" s="512">
        <f>SUM(AP758:AP760)</f>
        <v>0</v>
      </c>
      <c r="AQ761" s="512"/>
      <c r="AR761" s="512">
        <f>SUM(AR758:AR760)</f>
        <v>0</v>
      </c>
      <c r="AS761" s="512"/>
      <c r="AT761" s="512">
        <f>SUM(AT758:AT760)</f>
        <v>0</v>
      </c>
      <c r="AU761" s="512"/>
      <c r="AV761" s="512">
        <f>SUM(AV758:AV760)</f>
        <v>180</v>
      </c>
      <c r="AW761" s="512">
        <f>SUM(AW758:AW760)</f>
        <v>126</v>
      </c>
      <c r="AX761" s="512">
        <f>SUM(AX758:AX760)</f>
        <v>75</v>
      </c>
      <c r="AY761" s="512">
        <f>SUM(AY758:AY760)</f>
        <v>45</v>
      </c>
      <c r="AZ761" s="816"/>
      <c r="BA761" s="817"/>
      <c r="BB761" s="817"/>
      <c r="BC761" s="818"/>
      <c r="BD761" s="818"/>
      <c r="BE761" s="818"/>
      <c r="BF761" s="819"/>
      <c r="BG761" s="819"/>
      <c r="BH761" s="819"/>
      <c r="BI761" s="820"/>
    </row>
    <row r="762" spans="1:61" s="741" customFormat="1" ht="20.100000000000001" customHeight="1">
      <c r="A762" s="1026">
        <v>722</v>
      </c>
      <c r="B762" s="776" t="s">
        <v>4088</v>
      </c>
      <c r="C762" s="339" t="s">
        <v>4084</v>
      </c>
      <c r="D762" s="339" t="s">
        <v>4087</v>
      </c>
      <c r="E762" s="368" t="s">
        <v>5947</v>
      </c>
      <c r="F762" s="329" t="s">
        <v>1292</v>
      </c>
      <c r="G762" s="289" t="s">
        <v>1186</v>
      </c>
      <c r="H762" s="367" t="s">
        <v>4243</v>
      </c>
      <c r="I762" s="290">
        <v>32083911</v>
      </c>
      <c r="J762" s="291" t="s">
        <v>94</v>
      </c>
      <c r="K762" s="352"/>
      <c r="L762" s="331" t="s">
        <v>95</v>
      </c>
      <c r="M762" s="292" t="s">
        <v>95</v>
      </c>
      <c r="N762" s="292" t="s">
        <v>95</v>
      </c>
      <c r="O762" s="331" t="s">
        <v>95</v>
      </c>
      <c r="P762" s="331" t="s">
        <v>95</v>
      </c>
      <c r="Q762" s="327"/>
      <c r="R762" s="295" t="s">
        <v>345</v>
      </c>
      <c r="S762" s="296">
        <v>42152</v>
      </c>
      <c r="T762" s="297">
        <f t="shared" ref="T762:T772" si="524">VLOOKUP(I762,单月票房,2,0)</f>
        <v>24</v>
      </c>
      <c r="U762" s="298">
        <f t="shared" ref="U762:U772" si="525">VLOOKUP(I762,单月票房,3,0)</f>
        <v>129.11304999999999</v>
      </c>
      <c r="V762" s="298">
        <f t="shared" ref="V762:V772" si="526">VLOOKUP(I762,单月票房,4,0)</f>
        <v>3.7553000000000001</v>
      </c>
      <c r="W762" s="299">
        <f t="shared" ref="W762:W772" si="527">(V762*10000)/Y762</f>
        <v>6258.833333333333</v>
      </c>
      <c r="X762" s="300">
        <f t="shared" ref="X762:X772" si="528">VLOOKUP(I762,单月票房,5,0)</f>
        <v>34</v>
      </c>
      <c r="Y762" s="301">
        <v>6</v>
      </c>
      <c r="Z762" s="648">
        <v>750</v>
      </c>
      <c r="AA762" s="1043">
        <v>6</v>
      </c>
      <c r="AB762" s="1043">
        <v>6</v>
      </c>
      <c r="AC762" s="1043">
        <v>6</v>
      </c>
      <c r="AD762" s="1043">
        <v>6</v>
      </c>
      <c r="AE762" s="469">
        <v>6</v>
      </c>
      <c r="AF762" s="1036" t="s">
        <v>8142</v>
      </c>
      <c r="AG762" s="445" t="s">
        <v>4691</v>
      </c>
      <c r="AH762" s="445" t="s">
        <v>4691</v>
      </c>
      <c r="AI762" s="445" t="s">
        <v>4691</v>
      </c>
      <c r="AJ762" s="1037">
        <v>6</v>
      </c>
      <c r="AK762" s="1036" t="s">
        <v>4694</v>
      </c>
      <c r="AL762" s="445" t="s">
        <v>4691</v>
      </c>
      <c r="AM762" s="445" t="s">
        <v>4691</v>
      </c>
      <c r="AN762" s="445" t="s">
        <v>4691</v>
      </c>
      <c r="AO762" s="445" t="s">
        <v>4691</v>
      </c>
      <c r="AP762" s="445" t="s">
        <v>4691</v>
      </c>
      <c r="AQ762" s="445" t="s">
        <v>4691</v>
      </c>
      <c r="AR762" s="445" t="s">
        <v>4691</v>
      </c>
      <c r="AS762" s="445" t="s">
        <v>4691</v>
      </c>
      <c r="AT762" s="445" t="s">
        <v>4691</v>
      </c>
      <c r="AU762" s="445" t="s">
        <v>4691</v>
      </c>
      <c r="AV762" s="307">
        <f t="shared" ref="AV762:AV772" si="529">AD762*6*0.5*12</f>
        <v>216</v>
      </c>
      <c r="AW762" s="309">
        <f t="shared" ref="AW762:AW772" si="530">AD762*6*0.35*12</f>
        <v>151.19999999999999</v>
      </c>
      <c r="AX762" s="309">
        <f t="shared" ref="AX762:AX772" si="531">AD762*6*0.25*10</f>
        <v>90</v>
      </c>
      <c r="AY762" s="309">
        <f t="shared" ref="AY762:AY772" si="532">AD762*6*0.15*10</f>
        <v>53.999999999999993</v>
      </c>
      <c r="AZ762" s="1042" t="s">
        <v>8223</v>
      </c>
      <c r="BA762" s="1042"/>
      <c r="BB762" s="1042"/>
      <c r="BC762" s="1042"/>
      <c r="BD762" s="1042"/>
      <c r="BE762" s="1042"/>
      <c r="BF762" s="1042"/>
      <c r="BG762" s="1042"/>
      <c r="BH762" s="1042"/>
      <c r="BI762" s="1044"/>
    </row>
    <row r="763" spans="1:61" s="741" customFormat="1" ht="20.100000000000001" customHeight="1">
      <c r="A763" s="1026">
        <v>723</v>
      </c>
      <c r="B763" s="776" t="s">
        <v>3533</v>
      </c>
      <c r="C763" s="286" t="s">
        <v>13</v>
      </c>
      <c r="D763" s="307" t="s">
        <v>1538</v>
      </c>
      <c r="E763" s="287" t="s">
        <v>487</v>
      </c>
      <c r="F763" s="359" t="s">
        <v>1842</v>
      </c>
      <c r="G763" s="289" t="s">
        <v>1047</v>
      </c>
      <c r="H763" s="592" t="s">
        <v>1852</v>
      </c>
      <c r="I763" s="290">
        <v>32084011</v>
      </c>
      <c r="J763" s="291"/>
      <c r="K763" s="592"/>
      <c r="L763" s="331" t="s">
        <v>95</v>
      </c>
      <c r="M763" s="292" t="s">
        <v>95</v>
      </c>
      <c r="N763" s="292" t="s">
        <v>95</v>
      </c>
      <c r="O763" s="331" t="s">
        <v>95</v>
      </c>
      <c r="P763" s="331" t="s">
        <v>95</v>
      </c>
      <c r="Q763" s="327"/>
      <c r="R763" s="295" t="s">
        <v>313</v>
      </c>
      <c r="S763" s="296">
        <v>42221</v>
      </c>
      <c r="T763" s="297">
        <f t="shared" si="524"/>
        <v>7</v>
      </c>
      <c r="U763" s="298">
        <f t="shared" si="525"/>
        <v>224.46080000000001</v>
      </c>
      <c r="V763" s="298">
        <f t="shared" si="526"/>
        <v>5.8316999999999997</v>
      </c>
      <c r="W763" s="299">
        <f t="shared" si="527"/>
        <v>7289.625</v>
      </c>
      <c r="X763" s="300">
        <f t="shared" si="528"/>
        <v>38</v>
      </c>
      <c r="Y763" s="301">
        <v>8</v>
      </c>
      <c r="Z763" s="302">
        <v>1217</v>
      </c>
      <c r="AA763" s="1043">
        <v>8</v>
      </c>
      <c r="AB763" s="1043">
        <v>8</v>
      </c>
      <c r="AC763" s="1043">
        <v>8</v>
      </c>
      <c r="AD763" s="1043">
        <v>8</v>
      </c>
      <c r="AE763" s="469">
        <v>8</v>
      </c>
      <c r="AF763" s="1036" t="s">
        <v>5971</v>
      </c>
      <c r="AG763" s="445" t="s">
        <v>4691</v>
      </c>
      <c r="AH763" s="445" t="s">
        <v>4691</v>
      </c>
      <c r="AI763" s="445" t="s">
        <v>4691</v>
      </c>
      <c r="AJ763" s="1037">
        <v>8</v>
      </c>
      <c r="AK763" s="1036" t="s">
        <v>4705</v>
      </c>
      <c r="AL763" s="445" t="s">
        <v>4691</v>
      </c>
      <c r="AM763" s="445" t="s">
        <v>4691</v>
      </c>
      <c r="AN763" s="445" t="s">
        <v>4691</v>
      </c>
      <c r="AO763" s="445" t="s">
        <v>4691</v>
      </c>
      <c r="AP763" s="445" t="s">
        <v>4691</v>
      </c>
      <c r="AQ763" s="445" t="s">
        <v>4691</v>
      </c>
      <c r="AR763" s="445" t="s">
        <v>4691</v>
      </c>
      <c r="AS763" s="445" t="s">
        <v>4691</v>
      </c>
      <c r="AT763" s="445" t="s">
        <v>4691</v>
      </c>
      <c r="AU763" s="445" t="s">
        <v>4691</v>
      </c>
      <c r="AV763" s="307">
        <f t="shared" si="529"/>
        <v>288</v>
      </c>
      <c r="AW763" s="309">
        <f t="shared" si="530"/>
        <v>201.59999999999997</v>
      </c>
      <c r="AX763" s="309">
        <f t="shared" si="531"/>
        <v>120</v>
      </c>
      <c r="AY763" s="309">
        <f t="shared" si="532"/>
        <v>72</v>
      </c>
      <c r="AZ763" s="1042" t="s">
        <v>8224</v>
      </c>
      <c r="BA763" s="1042" t="s">
        <v>1842</v>
      </c>
      <c r="BB763" s="1042"/>
      <c r="BC763" s="1042"/>
      <c r="BD763" s="1042"/>
      <c r="BE763" s="1042"/>
      <c r="BF763" s="1042"/>
      <c r="BG763" s="1042"/>
      <c r="BH763" s="1042"/>
      <c r="BI763" s="1044"/>
    </row>
    <row r="764" spans="1:61" s="741" customFormat="1" ht="20.100000000000001" customHeight="1">
      <c r="A764" s="1026">
        <v>724</v>
      </c>
      <c r="B764" s="776" t="s">
        <v>3535</v>
      </c>
      <c r="C764" s="286" t="s">
        <v>13</v>
      </c>
      <c r="D764" s="307" t="s">
        <v>1538</v>
      </c>
      <c r="E764" s="287" t="s">
        <v>2315</v>
      </c>
      <c r="F764" s="329" t="s">
        <v>1292</v>
      </c>
      <c r="G764" s="289" t="s">
        <v>2069</v>
      </c>
      <c r="H764" s="521" t="s">
        <v>1539</v>
      </c>
      <c r="I764" s="290">
        <v>32081301</v>
      </c>
      <c r="J764" s="524"/>
      <c r="K764" s="493" t="s">
        <v>1446</v>
      </c>
      <c r="L764" s="287"/>
      <c r="M764" s="293"/>
      <c r="N764" s="293"/>
      <c r="O764" s="292"/>
      <c r="P764" s="292" t="s">
        <v>1280</v>
      </c>
      <c r="Q764" s="320"/>
      <c r="R764" s="295" t="s">
        <v>222</v>
      </c>
      <c r="S764" s="296">
        <v>40179</v>
      </c>
      <c r="T764" s="297">
        <f t="shared" si="524"/>
        <v>27</v>
      </c>
      <c r="U764" s="298">
        <f t="shared" si="525"/>
        <v>121.85429999999999</v>
      </c>
      <c r="V764" s="298">
        <f t="shared" si="526"/>
        <v>3.9129</v>
      </c>
      <c r="W764" s="299">
        <f t="shared" si="527"/>
        <v>4347.666666666667</v>
      </c>
      <c r="X764" s="300">
        <f t="shared" si="528"/>
        <v>31</v>
      </c>
      <c r="Y764" s="301">
        <v>9</v>
      </c>
      <c r="Z764" s="302">
        <v>686</v>
      </c>
      <c r="AA764" s="1043">
        <v>0</v>
      </c>
      <c r="AB764" s="304">
        <v>0</v>
      </c>
      <c r="AC764" s="304">
        <v>0</v>
      </c>
      <c r="AD764" s="1043">
        <v>0</v>
      </c>
      <c r="AE764" s="469">
        <v>9</v>
      </c>
      <c r="AF764" s="1036" t="s">
        <v>5996</v>
      </c>
      <c r="AG764" s="445" t="s">
        <v>4691</v>
      </c>
      <c r="AH764" s="445" t="s">
        <v>4691</v>
      </c>
      <c r="AI764" s="445" t="s">
        <v>4691</v>
      </c>
      <c r="AJ764" s="1037" t="s">
        <v>4691</v>
      </c>
      <c r="AK764" s="1036" t="s">
        <v>4691</v>
      </c>
      <c r="AL764" s="445" t="s">
        <v>4691</v>
      </c>
      <c r="AM764" s="445" t="s">
        <v>4691</v>
      </c>
      <c r="AN764" s="445" t="s">
        <v>4691</v>
      </c>
      <c r="AO764" s="445" t="s">
        <v>4691</v>
      </c>
      <c r="AP764" s="445" t="s">
        <v>4691</v>
      </c>
      <c r="AQ764" s="445" t="s">
        <v>4691</v>
      </c>
      <c r="AR764" s="445" t="s">
        <v>4691</v>
      </c>
      <c r="AS764" s="445" t="s">
        <v>4691</v>
      </c>
      <c r="AT764" s="445" t="s">
        <v>4691</v>
      </c>
      <c r="AU764" s="445" t="s">
        <v>4691</v>
      </c>
      <c r="AV764" s="307">
        <f t="shared" si="529"/>
        <v>0</v>
      </c>
      <c r="AW764" s="309">
        <f t="shared" si="530"/>
        <v>0</v>
      </c>
      <c r="AX764" s="309">
        <f t="shared" si="531"/>
        <v>0</v>
      </c>
      <c r="AY764" s="309">
        <f t="shared" si="532"/>
        <v>0</v>
      </c>
      <c r="AZ764" s="1042" t="s">
        <v>8225</v>
      </c>
      <c r="BA764" s="1042"/>
      <c r="BB764" s="1042"/>
      <c r="BC764" s="1042"/>
      <c r="BD764" s="1042"/>
      <c r="BE764" s="1042"/>
      <c r="BF764" s="1042"/>
      <c r="BG764" s="1042"/>
      <c r="BH764" s="1042"/>
      <c r="BI764" s="1044"/>
    </row>
    <row r="765" spans="1:61" s="741" customFormat="1" ht="20.100000000000001" customHeight="1">
      <c r="A765" s="1026">
        <v>725</v>
      </c>
      <c r="B765" s="776" t="s">
        <v>3536</v>
      </c>
      <c r="C765" s="286" t="s">
        <v>13</v>
      </c>
      <c r="D765" s="307" t="s">
        <v>1538</v>
      </c>
      <c r="E765" s="287" t="s">
        <v>487</v>
      </c>
      <c r="F765" s="329" t="s">
        <v>1292</v>
      </c>
      <c r="G765" s="289" t="s">
        <v>1273</v>
      </c>
      <c r="H765" s="521" t="s">
        <v>1540</v>
      </c>
      <c r="I765" s="290">
        <v>32080301</v>
      </c>
      <c r="J765" s="524"/>
      <c r="K765" s="493" t="s">
        <v>1446</v>
      </c>
      <c r="L765" s="287"/>
      <c r="M765" s="293"/>
      <c r="N765" s="293"/>
      <c r="O765" s="292"/>
      <c r="P765" s="292" t="s">
        <v>1281</v>
      </c>
      <c r="Q765" s="320"/>
      <c r="R765" s="295" t="s">
        <v>450</v>
      </c>
      <c r="S765" s="296">
        <v>37987</v>
      </c>
      <c r="T765" s="297">
        <f t="shared" si="524"/>
        <v>38</v>
      </c>
      <c r="U765" s="298">
        <f t="shared" si="525"/>
        <v>16.047699999999999</v>
      </c>
      <c r="V765" s="298">
        <f t="shared" si="526"/>
        <v>0.51449999999999996</v>
      </c>
      <c r="W765" s="299">
        <f t="shared" si="527"/>
        <v>1286.25</v>
      </c>
      <c r="X765" s="300">
        <f t="shared" si="528"/>
        <v>31</v>
      </c>
      <c r="Y765" s="301">
        <v>4</v>
      </c>
      <c r="Z765" s="302">
        <v>318</v>
      </c>
      <c r="AA765" s="1043">
        <v>0</v>
      </c>
      <c r="AB765" s="304">
        <v>0</v>
      </c>
      <c r="AC765" s="304">
        <v>0</v>
      </c>
      <c r="AD765" s="1043">
        <v>0</v>
      </c>
      <c r="AE765" s="469">
        <v>4</v>
      </c>
      <c r="AF765" s="1036" t="s">
        <v>5992</v>
      </c>
      <c r="AG765" s="445" t="s">
        <v>4691</v>
      </c>
      <c r="AH765" s="445" t="s">
        <v>4691</v>
      </c>
      <c r="AI765" s="445" t="s">
        <v>4691</v>
      </c>
      <c r="AJ765" s="1037" t="s">
        <v>4691</v>
      </c>
      <c r="AK765" s="1036" t="s">
        <v>4691</v>
      </c>
      <c r="AL765" s="445" t="s">
        <v>4691</v>
      </c>
      <c r="AM765" s="445" t="s">
        <v>4691</v>
      </c>
      <c r="AN765" s="445" t="s">
        <v>4691</v>
      </c>
      <c r="AO765" s="445" t="s">
        <v>4691</v>
      </c>
      <c r="AP765" s="445" t="s">
        <v>4691</v>
      </c>
      <c r="AQ765" s="445" t="s">
        <v>4691</v>
      </c>
      <c r="AR765" s="445" t="s">
        <v>4691</v>
      </c>
      <c r="AS765" s="445" t="s">
        <v>4691</v>
      </c>
      <c r="AT765" s="445" t="s">
        <v>4691</v>
      </c>
      <c r="AU765" s="445" t="s">
        <v>4691</v>
      </c>
      <c r="AV765" s="307">
        <f t="shared" si="529"/>
        <v>0</v>
      </c>
      <c r="AW765" s="309">
        <f t="shared" si="530"/>
        <v>0</v>
      </c>
      <c r="AX765" s="309">
        <f t="shared" si="531"/>
        <v>0</v>
      </c>
      <c r="AY765" s="309">
        <f t="shared" si="532"/>
        <v>0</v>
      </c>
      <c r="AZ765" s="1042" t="s">
        <v>8226</v>
      </c>
      <c r="BA765" s="1042"/>
      <c r="BB765" s="1042"/>
      <c r="BC765" s="1042"/>
      <c r="BD765" s="1042"/>
      <c r="BE765" s="1042"/>
      <c r="BF765" s="1042"/>
      <c r="BG765" s="1042"/>
      <c r="BH765" s="1042"/>
      <c r="BI765" s="1044"/>
    </row>
    <row r="766" spans="1:61" s="741" customFormat="1" ht="20.100000000000001" customHeight="1">
      <c r="A766" s="1026">
        <v>726</v>
      </c>
      <c r="B766" s="776" t="s">
        <v>3537</v>
      </c>
      <c r="C766" s="286" t="s">
        <v>13</v>
      </c>
      <c r="D766" s="307" t="s">
        <v>1541</v>
      </c>
      <c r="E766" s="287" t="s">
        <v>488</v>
      </c>
      <c r="F766" s="329" t="s">
        <v>1292</v>
      </c>
      <c r="G766" s="289" t="s">
        <v>1238</v>
      </c>
      <c r="H766" s="521" t="s">
        <v>1542</v>
      </c>
      <c r="I766" s="290">
        <v>32082401</v>
      </c>
      <c r="J766" s="524"/>
      <c r="K766" s="493" t="s">
        <v>1446</v>
      </c>
      <c r="L766" s="287"/>
      <c r="M766" s="293"/>
      <c r="N766" s="293"/>
      <c r="O766" s="292"/>
      <c r="P766" s="292" t="s">
        <v>1280</v>
      </c>
      <c r="Q766" s="320"/>
      <c r="R766" s="295" t="s">
        <v>244</v>
      </c>
      <c r="S766" s="296">
        <v>41532</v>
      </c>
      <c r="T766" s="297">
        <f t="shared" si="524"/>
        <v>15</v>
      </c>
      <c r="U766" s="298">
        <f t="shared" si="525"/>
        <v>177.31909999999999</v>
      </c>
      <c r="V766" s="298">
        <f t="shared" si="526"/>
        <v>4.8962000000000003</v>
      </c>
      <c r="W766" s="299">
        <f t="shared" si="527"/>
        <v>8160.333333333333</v>
      </c>
      <c r="X766" s="300">
        <f t="shared" si="528"/>
        <v>36</v>
      </c>
      <c r="Y766" s="301">
        <v>6</v>
      </c>
      <c r="Z766" s="302">
        <v>700</v>
      </c>
      <c r="AA766" s="1043">
        <v>0</v>
      </c>
      <c r="AB766" s="304">
        <v>0</v>
      </c>
      <c r="AC766" s="304">
        <v>0</v>
      </c>
      <c r="AD766" s="1043">
        <v>0</v>
      </c>
      <c r="AE766" s="469">
        <v>6</v>
      </c>
      <c r="AF766" s="1036" t="s">
        <v>5994</v>
      </c>
      <c r="AG766" s="445" t="s">
        <v>4691</v>
      </c>
      <c r="AH766" s="445" t="s">
        <v>4691</v>
      </c>
      <c r="AI766" s="445" t="s">
        <v>4691</v>
      </c>
      <c r="AJ766" s="1037" t="s">
        <v>4691</v>
      </c>
      <c r="AK766" s="1036" t="s">
        <v>4691</v>
      </c>
      <c r="AL766" s="445" t="s">
        <v>4691</v>
      </c>
      <c r="AM766" s="445" t="s">
        <v>4691</v>
      </c>
      <c r="AN766" s="445" t="s">
        <v>4691</v>
      </c>
      <c r="AO766" s="445" t="s">
        <v>4691</v>
      </c>
      <c r="AP766" s="445" t="s">
        <v>4691</v>
      </c>
      <c r="AQ766" s="445" t="s">
        <v>4691</v>
      </c>
      <c r="AR766" s="445" t="s">
        <v>4691</v>
      </c>
      <c r="AS766" s="445" t="s">
        <v>4691</v>
      </c>
      <c r="AT766" s="445" t="s">
        <v>4691</v>
      </c>
      <c r="AU766" s="445" t="s">
        <v>4691</v>
      </c>
      <c r="AV766" s="307">
        <f t="shared" si="529"/>
        <v>0</v>
      </c>
      <c r="AW766" s="309">
        <f t="shared" si="530"/>
        <v>0</v>
      </c>
      <c r="AX766" s="309">
        <f t="shared" si="531"/>
        <v>0</v>
      </c>
      <c r="AY766" s="309">
        <f t="shared" si="532"/>
        <v>0</v>
      </c>
      <c r="AZ766" s="1042" t="s">
        <v>8227</v>
      </c>
      <c r="BA766" s="1042"/>
      <c r="BB766" s="1042"/>
      <c r="BC766" s="1042"/>
      <c r="BD766" s="1042"/>
      <c r="BE766" s="1042"/>
      <c r="BF766" s="1042"/>
      <c r="BG766" s="1042"/>
      <c r="BH766" s="1042"/>
      <c r="BI766" s="1044"/>
    </row>
    <row r="767" spans="1:61" s="652" customFormat="1" ht="19.899999999999999" customHeight="1">
      <c r="A767" s="1026">
        <v>727</v>
      </c>
      <c r="B767" s="776" t="s">
        <v>3538</v>
      </c>
      <c r="C767" s="286" t="s">
        <v>13</v>
      </c>
      <c r="D767" s="307" t="s">
        <v>1541</v>
      </c>
      <c r="E767" s="287" t="s">
        <v>489</v>
      </c>
      <c r="F767" s="329" t="s">
        <v>1292</v>
      </c>
      <c r="G767" s="289" t="s">
        <v>1194</v>
      </c>
      <c r="H767" s="521" t="s">
        <v>1543</v>
      </c>
      <c r="I767" s="290">
        <v>32082811</v>
      </c>
      <c r="J767" s="524"/>
      <c r="K767" s="493" t="s">
        <v>1446</v>
      </c>
      <c r="L767" s="287"/>
      <c r="M767" s="293"/>
      <c r="N767" s="293"/>
      <c r="O767" s="292"/>
      <c r="P767" s="292" t="s">
        <v>1280</v>
      </c>
      <c r="Q767" s="320"/>
      <c r="R767" s="295" t="s">
        <v>244</v>
      </c>
      <c r="S767" s="296">
        <v>41787</v>
      </c>
      <c r="T767" s="297">
        <f t="shared" si="524"/>
        <v>22</v>
      </c>
      <c r="U767" s="298">
        <f t="shared" si="525"/>
        <v>133.91749999999999</v>
      </c>
      <c r="V767" s="298">
        <f t="shared" si="526"/>
        <v>3.9788999999999999</v>
      </c>
      <c r="W767" s="299">
        <f t="shared" si="527"/>
        <v>6631.5</v>
      </c>
      <c r="X767" s="300">
        <f t="shared" si="528"/>
        <v>34</v>
      </c>
      <c r="Y767" s="301">
        <v>6</v>
      </c>
      <c r="Z767" s="302">
        <v>800</v>
      </c>
      <c r="AA767" s="1043">
        <v>0</v>
      </c>
      <c r="AB767" s="304">
        <v>0</v>
      </c>
      <c r="AC767" s="304">
        <v>0</v>
      </c>
      <c r="AD767" s="1043">
        <v>0</v>
      </c>
      <c r="AE767" s="469">
        <v>6</v>
      </c>
      <c r="AF767" s="1036" t="s">
        <v>5994</v>
      </c>
      <c r="AG767" s="445" t="s">
        <v>4691</v>
      </c>
      <c r="AH767" s="445" t="s">
        <v>4691</v>
      </c>
      <c r="AI767" s="445" t="s">
        <v>4691</v>
      </c>
      <c r="AJ767" s="1037" t="s">
        <v>4691</v>
      </c>
      <c r="AK767" s="1036" t="s">
        <v>4691</v>
      </c>
      <c r="AL767" s="445" t="s">
        <v>4691</v>
      </c>
      <c r="AM767" s="445" t="s">
        <v>4691</v>
      </c>
      <c r="AN767" s="445" t="s">
        <v>4691</v>
      </c>
      <c r="AO767" s="445" t="s">
        <v>4691</v>
      </c>
      <c r="AP767" s="445" t="s">
        <v>4691</v>
      </c>
      <c r="AQ767" s="445" t="s">
        <v>4691</v>
      </c>
      <c r="AR767" s="445" t="s">
        <v>4691</v>
      </c>
      <c r="AS767" s="445" t="s">
        <v>4691</v>
      </c>
      <c r="AT767" s="445" t="s">
        <v>4691</v>
      </c>
      <c r="AU767" s="445" t="s">
        <v>4691</v>
      </c>
      <c r="AV767" s="307">
        <f t="shared" si="529"/>
        <v>0</v>
      </c>
      <c r="AW767" s="309">
        <f t="shared" si="530"/>
        <v>0</v>
      </c>
      <c r="AX767" s="309">
        <f t="shared" si="531"/>
        <v>0</v>
      </c>
      <c r="AY767" s="309">
        <f t="shared" si="532"/>
        <v>0</v>
      </c>
      <c r="AZ767" s="1042" t="s">
        <v>8228</v>
      </c>
      <c r="BA767" s="1042"/>
      <c r="BB767" s="1042"/>
      <c r="BC767" s="1042"/>
      <c r="BD767" s="1042"/>
      <c r="BE767" s="1042"/>
      <c r="BF767" s="1042"/>
      <c r="BG767" s="1042"/>
      <c r="BH767" s="1042"/>
      <c r="BI767" s="1044"/>
    </row>
    <row r="768" spans="1:61" s="652" customFormat="1" ht="19.899999999999999" customHeight="1">
      <c r="A768" s="1026">
        <v>728</v>
      </c>
      <c r="B768" s="776" t="s">
        <v>3539</v>
      </c>
      <c r="C768" s="286" t="s">
        <v>13</v>
      </c>
      <c r="D768" s="307" t="s">
        <v>1538</v>
      </c>
      <c r="E768" s="287" t="s">
        <v>489</v>
      </c>
      <c r="F768" s="329" t="s">
        <v>1292</v>
      </c>
      <c r="G768" s="289" t="s">
        <v>1244</v>
      </c>
      <c r="H768" s="521" t="s">
        <v>1864</v>
      </c>
      <c r="I768" s="290">
        <v>32081701</v>
      </c>
      <c r="J768" s="524"/>
      <c r="K768" s="493" t="s">
        <v>1446</v>
      </c>
      <c r="L768" s="287"/>
      <c r="M768" s="293"/>
      <c r="N768" s="293"/>
      <c r="O768" s="292"/>
      <c r="P768" s="292" t="s">
        <v>1280</v>
      </c>
      <c r="Q768" s="320"/>
      <c r="R768" s="295" t="s">
        <v>147</v>
      </c>
      <c r="S768" s="296">
        <v>40558</v>
      </c>
      <c r="T768" s="297">
        <f t="shared" si="524"/>
        <v>33</v>
      </c>
      <c r="U768" s="298">
        <f t="shared" si="525"/>
        <v>73.518270000000001</v>
      </c>
      <c r="V768" s="298">
        <f t="shared" si="526"/>
        <v>2.1190000000000002</v>
      </c>
      <c r="W768" s="299">
        <f t="shared" si="527"/>
        <v>7063.3333333333348</v>
      </c>
      <c r="X768" s="300">
        <f t="shared" si="528"/>
        <v>35</v>
      </c>
      <c r="Y768" s="301">
        <v>3</v>
      </c>
      <c r="Z768" s="302">
        <v>402</v>
      </c>
      <c r="AA768" s="1043">
        <v>0</v>
      </c>
      <c r="AB768" s="304">
        <v>0</v>
      </c>
      <c r="AC768" s="304">
        <v>0</v>
      </c>
      <c r="AD768" s="1043">
        <v>0</v>
      </c>
      <c r="AE768" s="469">
        <v>3</v>
      </c>
      <c r="AF768" s="1036" t="s">
        <v>5991</v>
      </c>
      <c r="AG768" s="445" t="s">
        <v>4691</v>
      </c>
      <c r="AH768" s="445" t="s">
        <v>4691</v>
      </c>
      <c r="AI768" s="445" t="s">
        <v>4691</v>
      </c>
      <c r="AJ768" s="1037" t="s">
        <v>4691</v>
      </c>
      <c r="AK768" s="1036" t="s">
        <v>4691</v>
      </c>
      <c r="AL768" s="445" t="s">
        <v>4691</v>
      </c>
      <c r="AM768" s="445" t="s">
        <v>4691</v>
      </c>
      <c r="AN768" s="445" t="s">
        <v>4691</v>
      </c>
      <c r="AO768" s="445" t="s">
        <v>4691</v>
      </c>
      <c r="AP768" s="445" t="s">
        <v>4691</v>
      </c>
      <c r="AQ768" s="445" t="s">
        <v>4691</v>
      </c>
      <c r="AR768" s="445" t="s">
        <v>4691</v>
      </c>
      <c r="AS768" s="445" t="s">
        <v>4691</v>
      </c>
      <c r="AT768" s="445" t="s">
        <v>4691</v>
      </c>
      <c r="AU768" s="445" t="s">
        <v>4691</v>
      </c>
      <c r="AV768" s="307">
        <f t="shared" si="529"/>
        <v>0</v>
      </c>
      <c r="AW768" s="309">
        <f t="shared" si="530"/>
        <v>0</v>
      </c>
      <c r="AX768" s="309">
        <f t="shared" si="531"/>
        <v>0</v>
      </c>
      <c r="AY768" s="309">
        <f t="shared" si="532"/>
        <v>0</v>
      </c>
      <c r="AZ768" s="1042" t="s">
        <v>8229</v>
      </c>
      <c r="BA768" s="1042"/>
      <c r="BB768" s="1042"/>
      <c r="BC768" s="1042"/>
      <c r="BD768" s="1042"/>
      <c r="BE768" s="1042"/>
      <c r="BF768" s="1042"/>
      <c r="BG768" s="1042"/>
      <c r="BH768" s="1042"/>
      <c r="BI768" s="1044"/>
    </row>
    <row r="769" spans="1:61" s="394" customFormat="1" ht="19.5" customHeight="1">
      <c r="A769" s="1026">
        <v>729</v>
      </c>
      <c r="B769" s="776" t="s">
        <v>5739</v>
      </c>
      <c r="C769" s="449" t="s">
        <v>13</v>
      </c>
      <c r="D769" s="449" t="s">
        <v>2270</v>
      </c>
      <c r="E769" s="450" t="s">
        <v>489</v>
      </c>
      <c r="F769" s="329" t="s">
        <v>1292</v>
      </c>
      <c r="G769" s="451" t="s">
        <v>1190</v>
      </c>
      <c r="H769" s="452" t="s">
        <v>5806</v>
      </c>
      <c r="I769" s="453">
        <v>32083511</v>
      </c>
      <c r="J769" s="454"/>
      <c r="K769" s="455" t="s">
        <v>5727</v>
      </c>
      <c r="L769" s="456"/>
      <c r="M769" s="456"/>
      <c r="N769" s="456"/>
      <c r="O769" s="456"/>
      <c r="P769" s="457" t="s">
        <v>5740</v>
      </c>
      <c r="Q769" s="458"/>
      <c r="R769" s="295" t="s">
        <v>182</v>
      </c>
      <c r="S769" s="296">
        <v>41987</v>
      </c>
      <c r="T769" s="297">
        <f t="shared" si="524"/>
        <v>19</v>
      </c>
      <c r="U769" s="298">
        <f t="shared" si="525"/>
        <v>161.01750000000001</v>
      </c>
      <c r="V769" s="298">
        <f t="shared" si="526"/>
        <v>4.6017999999999999</v>
      </c>
      <c r="W769" s="299">
        <f t="shared" si="527"/>
        <v>7669.666666666667</v>
      </c>
      <c r="X769" s="300">
        <f t="shared" si="528"/>
        <v>35</v>
      </c>
      <c r="Y769" s="459">
        <v>6</v>
      </c>
      <c r="Z769" s="460">
        <v>864</v>
      </c>
      <c r="AA769" s="1043">
        <v>0</v>
      </c>
      <c r="AB769" s="304">
        <v>0</v>
      </c>
      <c r="AC769" s="304">
        <v>0</v>
      </c>
      <c r="AD769" s="1043">
        <v>0</v>
      </c>
      <c r="AE769" s="469">
        <v>6</v>
      </c>
      <c r="AF769" s="1036" t="s">
        <v>5994</v>
      </c>
      <c r="AG769" s="445"/>
      <c r="AH769" s="445"/>
      <c r="AI769" s="445"/>
      <c r="AJ769" s="1037"/>
      <c r="AK769" s="1036"/>
      <c r="AL769" s="445"/>
      <c r="AM769" s="445"/>
      <c r="AN769" s="445"/>
      <c r="AO769" s="445"/>
      <c r="AP769" s="445"/>
      <c r="AQ769" s="445"/>
      <c r="AR769" s="445"/>
      <c r="AS769" s="445"/>
      <c r="AT769" s="445"/>
      <c r="AU769" s="445"/>
      <c r="AV769" s="307">
        <f t="shared" si="529"/>
        <v>0</v>
      </c>
      <c r="AW769" s="309">
        <f t="shared" si="530"/>
        <v>0</v>
      </c>
      <c r="AX769" s="309">
        <f t="shared" si="531"/>
        <v>0</v>
      </c>
      <c r="AY769" s="309">
        <f t="shared" si="532"/>
        <v>0</v>
      </c>
      <c r="AZ769" s="1042" t="s">
        <v>8230</v>
      </c>
      <c r="BA769" s="1042"/>
      <c r="BB769" s="1042"/>
      <c r="BC769" s="1042"/>
      <c r="BD769" s="1042"/>
      <c r="BE769" s="1042"/>
      <c r="BF769" s="1042"/>
      <c r="BG769" s="1042"/>
      <c r="BH769" s="1042"/>
      <c r="BI769" s="1044"/>
    </row>
    <row r="770" spans="1:61" s="741" customFormat="1" ht="20.100000000000001" customHeight="1">
      <c r="A770" s="1026">
        <v>730</v>
      </c>
      <c r="B770" s="776" t="s">
        <v>4894</v>
      </c>
      <c r="C770" s="484" t="s">
        <v>13</v>
      </c>
      <c r="D770" s="484" t="s">
        <v>2270</v>
      </c>
      <c r="E770" s="359" t="s">
        <v>489</v>
      </c>
      <c r="F770" s="531" t="s">
        <v>3206</v>
      </c>
      <c r="G770" s="289" t="s">
        <v>4895</v>
      </c>
      <c r="H770" s="592" t="s">
        <v>4956</v>
      </c>
      <c r="I770" s="290">
        <v>32084311</v>
      </c>
      <c r="J770" s="362"/>
      <c r="K770" s="352" t="s">
        <v>335</v>
      </c>
      <c r="L770" s="331"/>
      <c r="M770" s="293"/>
      <c r="N770" s="293"/>
      <c r="O770" s="331"/>
      <c r="P770" s="331" t="s">
        <v>95</v>
      </c>
      <c r="Q770" s="358"/>
      <c r="R770" s="295" t="s">
        <v>222</v>
      </c>
      <c r="S770" s="296">
        <v>42758</v>
      </c>
      <c r="T770" s="297">
        <f t="shared" si="524"/>
        <v>18</v>
      </c>
      <c r="U770" s="298">
        <f t="shared" si="525"/>
        <v>164.97880000000001</v>
      </c>
      <c r="V770" s="298">
        <f t="shared" si="526"/>
        <v>4.968</v>
      </c>
      <c r="W770" s="299">
        <f t="shared" si="527"/>
        <v>8280</v>
      </c>
      <c r="X770" s="300">
        <f t="shared" si="528"/>
        <v>33</v>
      </c>
      <c r="Y770" s="654">
        <v>6</v>
      </c>
      <c r="Z770" s="654">
        <v>941</v>
      </c>
      <c r="AA770" s="1043">
        <v>0</v>
      </c>
      <c r="AB770" s="304">
        <v>0</v>
      </c>
      <c r="AC770" s="304">
        <v>0</v>
      </c>
      <c r="AD770" s="1043">
        <v>0</v>
      </c>
      <c r="AE770" s="469">
        <v>6</v>
      </c>
      <c r="AF770" s="1036" t="s">
        <v>5994</v>
      </c>
      <c r="AG770" s="445"/>
      <c r="AH770" s="445"/>
      <c r="AI770" s="445"/>
      <c r="AJ770" s="1037">
        <v>6</v>
      </c>
      <c r="AK770" s="1036" t="s">
        <v>4694</v>
      </c>
      <c r="AL770" s="445"/>
      <c r="AM770" s="445"/>
      <c r="AN770" s="445"/>
      <c r="AO770" s="445"/>
      <c r="AP770" s="445"/>
      <c r="AQ770" s="445"/>
      <c r="AR770" s="445"/>
      <c r="AS770" s="445"/>
      <c r="AT770" s="445"/>
      <c r="AU770" s="445"/>
      <c r="AV770" s="307">
        <f t="shared" si="529"/>
        <v>0</v>
      </c>
      <c r="AW770" s="309">
        <f t="shared" si="530"/>
        <v>0</v>
      </c>
      <c r="AX770" s="309">
        <f t="shared" si="531"/>
        <v>0</v>
      </c>
      <c r="AY770" s="309">
        <f t="shared" si="532"/>
        <v>0</v>
      </c>
      <c r="AZ770" s="1042" t="s">
        <v>8231</v>
      </c>
      <c r="BA770" s="1042"/>
      <c r="BB770" s="1042"/>
      <c r="BC770" s="1042"/>
      <c r="BD770" s="1042"/>
      <c r="BE770" s="1042"/>
      <c r="BF770" s="1042"/>
      <c r="BG770" s="1042"/>
      <c r="BH770" s="1042"/>
      <c r="BI770" s="1044"/>
    </row>
    <row r="771" spans="1:61" s="741" customFormat="1" ht="20.100000000000001" customHeight="1">
      <c r="A771" s="1026">
        <v>731</v>
      </c>
      <c r="B771" s="776" t="s">
        <v>3534</v>
      </c>
      <c r="C771" s="286" t="s">
        <v>13</v>
      </c>
      <c r="D771" s="307" t="s">
        <v>2567</v>
      </c>
      <c r="E771" s="287" t="s">
        <v>488</v>
      </c>
      <c r="F771" s="329" t="s">
        <v>1292</v>
      </c>
      <c r="G771" s="289" t="s">
        <v>1197</v>
      </c>
      <c r="H771" s="592" t="s">
        <v>1197</v>
      </c>
      <c r="I771" s="290">
        <v>32083211</v>
      </c>
      <c r="J771" s="291"/>
      <c r="K771" s="352" t="s">
        <v>2565</v>
      </c>
      <c r="L771" s="331"/>
      <c r="M771" s="293"/>
      <c r="N771" s="293"/>
      <c r="O771" s="331"/>
      <c r="P771" s="331" t="s">
        <v>95</v>
      </c>
      <c r="Q771" s="327"/>
      <c r="R771" s="295" t="s">
        <v>222</v>
      </c>
      <c r="S771" s="296">
        <v>41959</v>
      </c>
      <c r="T771" s="297">
        <f t="shared" si="524"/>
        <v>21</v>
      </c>
      <c r="U771" s="298">
        <f t="shared" si="525"/>
        <v>153.47829999999999</v>
      </c>
      <c r="V771" s="298">
        <f t="shared" si="526"/>
        <v>4.1292999999999997</v>
      </c>
      <c r="W771" s="299">
        <f t="shared" si="527"/>
        <v>8258.6</v>
      </c>
      <c r="X771" s="300">
        <f t="shared" si="528"/>
        <v>37</v>
      </c>
      <c r="Y771" s="302">
        <v>5</v>
      </c>
      <c r="Z771" s="302">
        <v>645</v>
      </c>
      <c r="AA771" s="1043">
        <v>0</v>
      </c>
      <c r="AB771" s="304">
        <v>0</v>
      </c>
      <c r="AC771" s="304">
        <v>0</v>
      </c>
      <c r="AD771" s="1043">
        <v>0</v>
      </c>
      <c r="AE771" s="469">
        <v>5</v>
      </c>
      <c r="AF771" s="1036" t="s">
        <v>8174</v>
      </c>
      <c r="AG771" s="445" t="s">
        <v>4691</v>
      </c>
      <c r="AH771" s="445" t="s">
        <v>4691</v>
      </c>
      <c r="AI771" s="445" t="s">
        <v>4691</v>
      </c>
      <c r="AJ771" s="1037">
        <v>5</v>
      </c>
      <c r="AK771" s="1036" t="s">
        <v>4707</v>
      </c>
      <c r="AL771" s="445" t="s">
        <v>4691</v>
      </c>
      <c r="AM771" s="445" t="s">
        <v>4691</v>
      </c>
      <c r="AN771" s="445" t="s">
        <v>4691</v>
      </c>
      <c r="AO771" s="445" t="s">
        <v>4691</v>
      </c>
      <c r="AP771" s="445" t="s">
        <v>4691</v>
      </c>
      <c r="AQ771" s="445" t="s">
        <v>4691</v>
      </c>
      <c r="AR771" s="445" t="s">
        <v>4691</v>
      </c>
      <c r="AS771" s="445" t="s">
        <v>4691</v>
      </c>
      <c r="AT771" s="445" t="s">
        <v>4691</v>
      </c>
      <c r="AU771" s="445" t="s">
        <v>4691</v>
      </c>
      <c r="AV771" s="307">
        <f t="shared" si="529"/>
        <v>0</v>
      </c>
      <c r="AW771" s="309">
        <f t="shared" si="530"/>
        <v>0</v>
      </c>
      <c r="AX771" s="309">
        <f t="shared" si="531"/>
        <v>0</v>
      </c>
      <c r="AY771" s="309">
        <f t="shared" si="532"/>
        <v>0</v>
      </c>
      <c r="AZ771" s="1042" t="s">
        <v>8232</v>
      </c>
      <c r="BA771" s="1042"/>
      <c r="BB771" s="1042"/>
      <c r="BC771" s="1042"/>
      <c r="BD771" s="1042"/>
      <c r="BE771" s="1042"/>
      <c r="BF771" s="1042"/>
      <c r="BG771" s="1042"/>
      <c r="BH771" s="1042"/>
      <c r="BI771" s="1044"/>
    </row>
    <row r="772" spans="1:61" s="585" customFormat="1" ht="19.899999999999999" customHeight="1">
      <c r="A772" s="1026">
        <v>732</v>
      </c>
      <c r="B772" s="435" t="s">
        <v>6557</v>
      </c>
      <c r="C772" s="1087" t="s">
        <v>13</v>
      </c>
      <c r="D772" s="423" t="s">
        <v>2270</v>
      </c>
      <c r="E772" s="423" t="s">
        <v>2315</v>
      </c>
      <c r="F772" s="329" t="s">
        <v>1292</v>
      </c>
      <c r="G772" s="580" t="s">
        <v>6538</v>
      </c>
      <c r="H772" s="584" t="s">
        <v>6581</v>
      </c>
      <c r="I772" s="435">
        <v>32084611</v>
      </c>
      <c r="J772" s="423"/>
      <c r="K772" s="446" t="s">
        <v>335</v>
      </c>
      <c r="L772" s="440"/>
      <c r="M772" s="440"/>
      <c r="N772" s="440"/>
      <c r="O772" s="440"/>
      <c r="P772" s="440" t="s">
        <v>565</v>
      </c>
      <c r="Q772" s="581"/>
      <c r="R772" s="295" t="s">
        <v>222</v>
      </c>
      <c r="S772" s="296">
        <v>42808</v>
      </c>
      <c r="T772" s="297">
        <f t="shared" si="524"/>
        <v>12</v>
      </c>
      <c r="U772" s="298">
        <f t="shared" si="525"/>
        <v>192.6866</v>
      </c>
      <c r="V772" s="298">
        <f t="shared" si="526"/>
        <v>6.2910000000000004</v>
      </c>
      <c r="W772" s="299">
        <f t="shared" si="527"/>
        <v>7863.7500000000009</v>
      </c>
      <c r="X772" s="300">
        <f t="shared" si="528"/>
        <v>31</v>
      </c>
      <c r="Y772" s="426">
        <v>8</v>
      </c>
      <c r="Z772" s="582">
        <v>1232</v>
      </c>
      <c r="AA772" s="1043">
        <v>0</v>
      </c>
      <c r="AB772" s="304">
        <v>0</v>
      </c>
      <c r="AC772" s="304">
        <v>0</v>
      </c>
      <c r="AD772" s="1043">
        <v>0</v>
      </c>
      <c r="AE772" s="469">
        <v>8</v>
      </c>
      <c r="AF772" s="1036" t="s">
        <v>5971</v>
      </c>
      <c r="AG772" s="445"/>
      <c r="AH772" s="445"/>
      <c r="AI772" s="445"/>
      <c r="AJ772" s="1037"/>
      <c r="AK772" s="1036"/>
      <c r="AL772" s="445"/>
      <c r="AM772" s="445"/>
      <c r="AN772" s="445"/>
      <c r="AO772" s="445"/>
      <c r="AP772" s="445"/>
      <c r="AQ772" s="445"/>
      <c r="AR772" s="445"/>
      <c r="AS772" s="445"/>
      <c r="AT772" s="445"/>
      <c r="AU772" s="445"/>
      <c r="AV772" s="307">
        <f t="shared" si="529"/>
        <v>0</v>
      </c>
      <c r="AW772" s="309">
        <f t="shared" si="530"/>
        <v>0</v>
      </c>
      <c r="AX772" s="309">
        <f t="shared" si="531"/>
        <v>0</v>
      </c>
      <c r="AY772" s="309">
        <f t="shared" si="532"/>
        <v>0</v>
      </c>
      <c r="AZ772" s="1042" t="s">
        <v>8233</v>
      </c>
      <c r="BA772" s="1042"/>
      <c r="BB772" s="1042"/>
      <c r="BC772" s="1042"/>
      <c r="BD772" s="1042"/>
      <c r="BE772" s="1042"/>
      <c r="BF772" s="1042"/>
      <c r="BG772" s="1042"/>
      <c r="BH772" s="1042"/>
      <c r="BI772" s="1044"/>
    </row>
    <row r="773" spans="1:61" s="760" customFormat="1" ht="20.100000000000001" customHeight="1">
      <c r="A773" s="1029" t="s">
        <v>185</v>
      </c>
      <c r="B773" s="778"/>
      <c r="C773" s="723" t="s">
        <v>13</v>
      </c>
      <c r="D773" s="501" t="s">
        <v>1538</v>
      </c>
      <c r="E773" s="502"/>
      <c r="F773" s="502"/>
      <c r="G773" s="813">
        <f>COUNTA(G762:G772)</f>
        <v>11</v>
      </c>
      <c r="H773" s="813">
        <f>COUNTA(H762:H772)</f>
        <v>11</v>
      </c>
      <c r="I773" s="499"/>
      <c r="J773" s="499"/>
      <c r="K773" s="813"/>
      <c r="L773" s="814">
        <f>COUNTA(L762:L772)</f>
        <v>2</v>
      </c>
      <c r="M773" s="814">
        <f>COUNTA(M762:M772)</f>
        <v>2</v>
      </c>
      <c r="N773" s="814">
        <f>COUNTA(N762:N772)</f>
        <v>2</v>
      </c>
      <c r="O773" s="814">
        <f>COUNTA(O762:O772)</f>
        <v>2</v>
      </c>
      <c r="P773" s="814">
        <f>COUNTA(P762:P772)</f>
        <v>11</v>
      </c>
      <c r="Q773" s="815"/>
      <c r="R773" s="505"/>
      <c r="S773" s="506"/>
      <c r="T773" s="507"/>
      <c r="U773" s="508">
        <f>SUM(U762:U772)</f>
        <v>1548.39192</v>
      </c>
      <c r="V773" s="508">
        <f>SUM(V762:V772)</f>
        <v>44.998599999999996</v>
      </c>
      <c r="W773" s="509">
        <f>V773*10000/Y773</f>
        <v>6716.2089552238795</v>
      </c>
      <c r="X773" s="510">
        <f>U773/V773</f>
        <v>34.409779859817867</v>
      </c>
      <c r="Y773" s="511">
        <f t="shared" ref="Y773:AE773" si="533">SUM(Y762:Y772)</f>
        <v>67</v>
      </c>
      <c r="Z773" s="511">
        <f t="shared" si="533"/>
        <v>8555</v>
      </c>
      <c r="AA773" s="500">
        <f t="shared" si="533"/>
        <v>14</v>
      </c>
      <c r="AB773" s="500">
        <f t="shared" si="533"/>
        <v>14</v>
      </c>
      <c r="AC773" s="500">
        <f t="shared" si="533"/>
        <v>14</v>
      </c>
      <c r="AD773" s="500">
        <f t="shared" si="533"/>
        <v>14</v>
      </c>
      <c r="AE773" s="500">
        <f t="shared" si="533"/>
        <v>67</v>
      </c>
      <c r="AF773" s="512"/>
      <c r="AG773" s="512">
        <f>SUM(AG762:AG772)</f>
        <v>0</v>
      </c>
      <c r="AH773" s="512"/>
      <c r="AI773" s="512">
        <f>SUM(AI762:AI772)</f>
        <v>0</v>
      </c>
      <c r="AJ773" s="512">
        <f>SUM(AJ762:AJ772)</f>
        <v>25</v>
      </c>
      <c r="AK773" s="513"/>
      <c r="AL773" s="512">
        <f>SUM(AL762:AL772)</f>
        <v>0</v>
      </c>
      <c r="AM773" s="512"/>
      <c r="AN773" s="512">
        <f>SUM(AN762:AN772)</f>
        <v>0</v>
      </c>
      <c r="AO773" s="512"/>
      <c r="AP773" s="512">
        <f>SUM(AP762:AP772)</f>
        <v>0</v>
      </c>
      <c r="AQ773" s="512"/>
      <c r="AR773" s="512">
        <f>SUM(AR762:AR772)</f>
        <v>0</v>
      </c>
      <c r="AS773" s="512"/>
      <c r="AT773" s="512">
        <f>SUM(AT762:AT772)</f>
        <v>0</v>
      </c>
      <c r="AU773" s="512"/>
      <c r="AV773" s="512">
        <f>SUM(AV762:AV772)</f>
        <v>504</v>
      </c>
      <c r="AW773" s="512">
        <f>SUM(AW762:AW772)</f>
        <v>352.79999999999995</v>
      </c>
      <c r="AX773" s="512">
        <f>SUM(AX762:AX772)</f>
        <v>210</v>
      </c>
      <c r="AY773" s="512">
        <f>SUM(AY762:AY772)</f>
        <v>126</v>
      </c>
      <c r="AZ773" s="816"/>
      <c r="BA773" s="817"/>
      <c r="BB773" s="817"/>
      <c r="BC773" s="818"/>
      <c r="BD773" s="818"/>
      <c r="BE773" s="818"/>
      <c r="BF773" s="819"/>
      <c r="BG773" s="819"/>
      <c r="BH773" s="819"/>
      <c r="BI773" s="820"/>
    </row>
    <row r="774" spans="1:61" s="809" customFormat="1" ht="19.899999999999999" customHeight="1">
      <c r="A774" s="1026">
        <v>733</v>
      </c>
      <c r="B774" s="776" t="s">
        <v>3540</v>
      </c>
      <c r="C774" s="286" t="s">
        <v>13</v>
      </c>
      <c r="D774" s="287" t="s">
        <v>1544</v>
      </c>
      <c r="E774" s="368" t="s">
        <v>5948</v>
      </c>
      <c r="F774" s="360" t="s">
        <v>649</v>
      </c>
      <c r="G774" s="289" t="s">
        <v>1017</v>
      </c>
      <c r="H774" s="530" t="s">
        <v>1545</v>
      </c>
      <c r="I774" s="290">
        <v>32092011</v>
      </c>
      <c r="J774" s="291" t="s">
        <v>94</v>
      </c>
      <c r="K774" s="352"/>
      <c r="L774" s="292" t="s">
        <v>95</v>
      </c>
      <c r="M774" s="292" t="s">
        <v>95</v>
      </c>
      <c r="N774" s="292" t="s">
        <v>95</v>
      </c>
      <c r="O774" s="292" t="s">
        <v>95</v>
      </c>
      <c r="P774" s="292" t="s">
        <v>95</v>
      </c>
      <c r="Q774" s="320"/>
      <c r="R774" s="295" t="s">
        <v>199</v>
      </c>
      <c r="S774" s="296">
        <v>41908</v>
      </c>
      <c r="T774" s="297">
        <f t="shared" ref="T774:T780" si="534">VLOOKUP(I774,单月票房,2,0)</f>
        <v>4</v>
      </c>
      <c r="U774" s="298">
        <f t="shared" ref="U774:U780" si="535">VLOOKUP(I774,单月票房,3,0)</f>
        <v>251.2527</v>
      </c>
      <c r="V774" s="298">
        <f t="shared" ref="V774:V780" si="536">VLOOKUP(I774,单月票房,4,0)</f>
        <v>7.3261000000000003</v>
      </c>
      <c r="W774" s="299">
        <f t="shared" ref="W774:W780" si="537">(V774*10000)/Y774</f>
        <v>12210.166666666666</v>
      </c>
      <c r="X774" s="300">
        <f t="shared" ref="X774:X780" si="538">VLOOKUP(I774,单月票房,5,0)</f>
        <v>34</v>
      </c>
      <c r="Y774" s="301">
        <v>6</v>
      </c>
      <c r="Z774" s="302">
        <v>980</v>
      </c>
      <c r="AA774" s="1043">
        <v>6</v>
      </c>
      <c r="AB774" s="1043">
        <v>6</v>
      </c>
      <c r="AC774" s="1043">
        <v>6</v>
      </c>
      <c r="AD774" s="1043">
        <v>6</v>
      </c>
      <c r="AE774" s="469">
        <v>6</v>
      </c>
      <c r="AF774" s="1036" t="s">
        <v>5994</v>
      </c>
      <c r="AG774" s="445" t="s">
        <v>4691</v>
      </c>
      <c r="AH774" s="445" t="s">
        <v>4691</v>
      </c>
      <c r="AI774" s="445" t="s">
        <v>4691</v>
      </c>
      <c r="AJ774" s="1037">
        <v>6</v>
      </c>
      <c r="AK774" s="1036" t="s">
        <v>4694</v>
      </c>
      <c r="AL774" s="445" t="s">
        <v>4691</v>
      </c>
      <c r="AM774" s="445" t="s">
        <v>4691</v>
      </c>
      <c r="AN774" s="445" t="s">
        <v>4691</v>
      </c>
      <c r="AO774" s="445" t="s">
        <v>4691</v>
      </c>
      <c r="AP774" s="445" t="s">
        <v>4691</v>
      </c>
      <c r="AQ774" s="445" t="s">
        <v>4691</v>
      </c>
      <c r="AR774" s="445" t="s">
        <v>4691</v>
      </c>
      <c r="AS774" s="445" t="s">
        <v>4691</v>
      </c>
      <c r="AT774" s="445" t="s">
        <v>4691</v>
      </c>
      <c r="AU774" s="445" t="s">
        <v>4691</v>
      </c>
      <c r="AV774" s="307">
        <f t="shared" ref="AV774:AV780" si="539">AD774*6*0.5*12</f>
        <v>216</v>
      </c>
      <c r="AW774" s="309">
        <f t="shared" ref="AW774:AW780" si="540">AD774*6*0.35*12</f>
        <v>151.19999999999999</v>
      </c>
      <c r="AX774" s="309">
        <f t="shared" ref="AX774:AX780" si="541">AD774*6*0.25*10</f>
        <v>90</v>
      </c>
      <c r="AY774" s="309">
        <f t="shared" ref="AY774:AY780" si="542">AD774*6*0.15*10</f>
        <v>53.999999999999993</v>
      </c>
      <c r="AZ774" s="1042" t="s">
        <v>8234</v>
      </c>
      <c r="BA774" s="1042"/>
      <c r="BB774" s="1042" t="s">
        <v>1546</v>
      </c>
      <c r="BC774" s="1042" t="s">
        <v>1526</v>
      </c>
      <c r="BD774" s="1042" t="s">
        <v>1547</v>
      </c>
      <c r="BE774" s="1042"/>
      <c r="BF774" s="1042"/>
      <c r="BG774" s="1042"/>
      <c r="BH774" s="1042"/>
      <c r="BI774" s="1044"/>
    </row>
    <row r="775" spans="1:61" s="652" customFormat="1" ht="19.899999999999999" customHeight="1">
      <c r="A775" s="1026">
        <v>734</v>
      </c>
      <c r="B775" s="776" t="s">
        <v>3541</v>
      </c>
      <c r="C775" s="286" t="s">
        <v>13</v>
      </c>
      <c r="D775" s="287" t="s">
        <v>1544</v>
      </c>
      <c r="E775" s="287" t="s">
        <v>490</v>
      </c>
      <c r="F775" s="360" t="s">
        <v>1900</v>
      </c>
      <c r="G775" s="289" t="s">
        <v>2068</v>
      </c>
      <c r="H775" s="530" t="s">
        <v>1923</v>
      </c>
      <c r="I775" s="290">
        <v>32092511</v>
      </c>
      <c r="J775" s="291" t="s">
        <v>94</v>
      </c>
      <c r="K775" s="352"/>
      <c r="L775" s="292" t="s">
        <v>95</v>
      </c>
      <c r="M775" s="292" t="s">
        <v>95</v>
      </c>
      <c r="N775" s="292" t="s">
        <v>95</v>
      </c>
      <c r="O775" s="292" t="s">
        <v>95</v>
      </c>
      <c r="P775" s="292" t="s">
        <v>95</v>
      </c>
      <c r="Q775" s="332"/>
      <c r="R775" s="295" t="s">
        <v>199</v>
      </c>
      <c r="S775" s="296">
        <v>42402</v>
      </c>
      <c r="T775" s="297">
        <f t="shared" si="534"/>
        <v>7</v>
      </c>
      <c r="U775" s="298">
        <f t="shared" si="535"/>
        <v>224.52629999999999</v>
      </c>
      <c r="V775" s="298">
        <f t="shared" si="536"/>
        <v>6.4127999999999998</v>
      </c>
      <c r="W775" s="299">
        <f t="shared" si="537"/>
        <v>8016</v>
      </c>
      <c r="X775" s="300">
        <f t="shared" si="538"/>
        <v>35</v>
      </c>
      <c r="Y775" s="301">
        <v>8</v>
      </c>
      <c r="Z775" s="302">
        <v>1545</v>
      </c>
      <c r="AA775" s="1043">
        <v>8</v>
      </c>
      <c r="AB775" s="1043">
        <v>8</v>
      </c>
      <c r="AC775" s="1043">
        <v>8</v>
      </c>
      <c r="AD775" s="1043">
        <v>8</v>
      </c>
      <c r="AE775" s="469">
        <v>8</v>
      </c>
      <c r="AF775" s="1036" t="s">
        <v>8153</v>
      </c>
      <c r="AG775" s="445" t="s">
        <v>4691</v>
      </c>
      <c r="AH775" s="445" t="s">
        <v>4691</v>
      </c>
      <c r="AI775" s="445" t="s">
        <v>4691</v>
      </c>
      <c r="AJ775" s="1037">
        <v>8</v>
      </c>
      <c r="AK775" s="1036" t="s">
        <v>4814</v>
      </c>
      <c r="AL775" s="445" t="s">
        <v>4691</v>
      </c>
      <c r="AM775" s="445" t="s">
        <v>4691</v>
      </c>
      <c r="AN775" s="445" t="s">
        <v>4691</v>
      </c>
      <c r="AO775" s="445" t="s">
        <v>4691</v>
      </c>
      <c r="AP775" s="445" t="s">
        <v>4691</v>
      </c>
      <c r="AQ775" s="445" t="s">
        <v>4691</v>
      </c>
      <c r="AR775" s="445" t="s">
        <v>4691</v>
      </c>
      <c r="AS775" s="445" t="s">
        <v>4691</v>
      </c>
      <c r="AT775" s="445" t="s">
        <v>4691</v>
      </c>
      <c r="AU775" s="445" t="s">
        <v>4691</v>
      </c>
      <c r="AV775" s="307">
        <f t="shared" si="539"/>
        <v>288</v>
      </c>
      <c r="AW775" s="309">
        <f t="shared" si="540"/>
        <v>201.59999999999997</v>
      </c>
      <c r="AX775" s="309">
        <f t="shared" si="541"/>
        <v>120</v>
      </c>
      <c r="AY775" s="309">
        <f t="shared" si="542"/>
        <v>72</v>
      </c>
      <c r="AZ775" s="1042" t="s">
        <v>8235</v>
      </c>
      <c r="BA775" s="1042"/>
      <c r="BB775" s="1042"/>
      <c r="BC775" s="1042"/>
      <c r="BD775" s="1042"/>
      <c r="BE775" s="1042"/>
      <c r="BF775" s="1042"/>
      <c r="BG775" s="1042"/>
      <c r="BH775" s="1042"/>
      <c r="BI775" s="1044"/>
    </row>
    <row r="776" spans="1:61" s="652" customFormat="1" ht="20.100000000000001" customHeight="1">
      <c r="A776" s="1026">
        <v>735</v>
      </c>
      <c r="B776" s="776" t="s">
        <v>3542</v>
      </c>
      <c r="C776" s="286" t="s">
        <v>13</v>
      </c>
      <c r="D776" s="287" t="s">
        <v>1544</v>
      </c>
      <c r="E776" s="287" t="s">
        <v>490</v>
      </c>
      <c r="F776" s="357" t="s">
        <v>738</v>
      </c>
      <c r="G776" s="289" t="s">
        <v>670</v>
      </c>
      <c r="H776" s="530" t="s">
        <v>670</v>
      </c>
      <c r="I776" s="290">
        <v>32091201</v>
      </c>
      <c r="J776" s="291" t="s">
        <v>94</v>
      </c>
      <c r="K776" s="352"/>
      <c r="L776" s="292" t="s">
        <v>95</v>
      </c>
      <c r="M776" s="292" t="s">
        <v>95</v>
      </c>
      <c r="N776" s="292" t="s">
        <v>95</v>
      </c>
      <c r="O776" s="292" t="s">
        <v>95</v>
      </c>
      <c r="P776" s="292" t="s">
        <v>95</v>
      </c>
      <c r="Q776" s="332"/>
      <c r="R776" s="295" t="s">
        <v>222</v>
      </c>
      <c r="S776" s="296">
        <v>41171</v>
      </c>
      <c r="T776" s="297">
        <f t="shared" si="534"/>
        <v>11</v>
      </c>
      <c r="U776" s="298">
        <f t="shared" si="535"/>
        <v>193.8766</v>
      </c>
      <c r="V776" s="298">
        <f t="shared" si="536"/>
        <v>5.8520000000000003</v>
      </c>
      <c r="W776" s="299">
        <f t="shared" si="537"/>
        <v>7315</v>
      </c>
      <c r="X776" s="300">
        <f t="shared" si="538"/>
        <v>33</v>
      </c>
      <c r="Y776" s="324">
        <v>8</v>
      </c>
      <c r="Z776" s="315">
        <v>1569</v>
      </c>
      <c r="AA776" s="1043">
        <v>8</v>
      </c>
      <c r="AB776" s="1043">
        <v>8</v>
      </c>
      <c r="AC776" s="1043">
        <v>8</v>
      </c>
      <c r="AD776" s="1043">
        <v>8</v>
      </c>
      <c r="AE776" s="469">
        <v>8</v>
      </c>
      <c r="AF776" s="1036" t="s">
        <v>8153</v>
      </c>
      <c r="AG776" s="445" t="s">
        <v>4691</v>
      </c>
      <c r="AH776" s="445" t="s">
        <v>4691</v>
      </c>
      <c r="AI776" s="445" t="s">
        <v>4691</v>
      </c>
      <c r="AJ776" s="1037">
        <v>5</v>
      </c>
      <c r="AK776" s="1036" t="s">
        <v>4815</v>
      </c>
      <c r="AL776" s="445" t="s">
        <v>4691</v>
      </c>
      <c r="AM776" s="445" t="s">
        <v>4691</v>
      </c>
      <c r="AN776" s="445" t="s">
        <v>4691</v>
      </c>
      <c r="AO776" s="445" t="s">
        <v>4691</v>
      </c>
      <c r="AP776" s="445" t="s">
        <v>4691</v>
      </c>
      <c r="AQ776" s="445" t="s">
        <v>4691</v>
      </c>
      <c r="AR776" s="445" t="s">
        <v>4691</v>
      </c>
      <c r="AS776" s="445" t="s">
        <v>4691</v>
      </c>
      <c r="AT776" s="445" t="s">
        <v>4691</v>
      </c>
      <c r="AU776" s="445" t="s">
        <v>4691</v>
      </c>
      <c r="AV776" s="307">
        <f t="shared" si="539"/>
        <v>288</v>
      </c>
      <c r="AW776" s="309">
        <f t="shared" si="540"/>
        <v>201.59999999999997</v>
      </c>
      <c r="AX776" s="309">
        <f t="shared" si="541"/>
        <v>120</v>
      </c>
      <c r="AY776" s="309">
        <f t="shared" si="542"/>
        <v>72</v>
      </c>
      <c r="AZ776" s="1042" t="s">
        <v>8236</v>
      </c>
      <c r="BA776" s="1042"/>
      <c r="BB776" s="1042"/>
      <c r="BC776" s="1042"/>
      <c r="BD776" s="1042"/>
      <c r="BE776" s="1042"/>
      <c r="BF776" s="1042"/>
      <c r="BG776" s="1042"/>
      <c r="BH776" s="1042"/>
      <c r="BI776" s="1044"/>
    </row>
    <row r="777" spans="1:61" ht="20.100000000000001" customHeight="1">
      <c r="A777" s="1026">
        <v>736</v>
      </c>
      <c r="B777" s="776" t="s">
        <v>4092</v>
      </c>
      <c r="C777" s="339" t="s">
        <v>4089</v>
      </c>
      <c r="D777" s="339" t="s">
        <v>4090</v>
      </c>
      <c r="E777" s="677" t="s">
        <v>4091</v>
      </c>
      <c r="F777" s="329" t="s">
        <v>1292</v>
      </c>
      <c r="G777" s="289" t="s">
        <v>1150</v>
      </c>
      <c r="H777" s="367" t="s">
        <v>1150</v>
      </c>
      <c r="I777" s="290">
        <v>32092111</v>
      </c>
      <c r="J777" s="291" t="s">
        <v>94</v>
      </c>
      <c r="K777" s="352"/>
      <c r="L777" s="292" t="s">
        <v>95</v>
      </c>
      <c r="M777" s="292" t="s">
        <v>95</v>
      </c>
      <c r="N777" s="292" t="s">
        <v>95</v>
      </c>
      <c r="O777" s="292" t="s">
        <v>95</v>
      </c>
      <c r="P777" s="292" t="s">
        <v>95</v>
      </c>
      <c r="Q777" s="327"/>
      <c r="R777" s="295" t="s">
        <v>450</v>
      </c>
      <c r="S777" s="296">
        <v>41996</v>
      </c>
      <c r="T777" s="297">
        <f t="shared" si="534"/>
        <v>17</v>
      </c>
      <c r="U777" s="298">
        <f t="shared" si="535"/>
        <v>147.45523</v>
      </c>
      <c r="V777" s="298">
        <f t="shared" si="536"/>
        <v>4.3532999999999999</v>
      </c>
      <c r="W777" s="299">
        <f t="shared" si="537"/>
        <v>6219</v>
      </c>
      <c r="X777" s="300">
        <f t="shared" si="538"/>
        <v>34</v>
      </c>
      <c r="Y777" s="324">
        <v>7</v>
      </c>
      <c r="Z777" s="324">
        <v>649</v>
      </c>
      <c r="AA777" s="1043">
        <v>7</v>
      </c>
      <c r="AB777" s="1043">
        <v>7</v>
      </c>
      <c r="AC777" s="1043">
        <v>7</v>
      </c>
      <c r="AD777" s="1043">
        <v>7</v>
      </c>
      <c r="AE777" s="469">
        <v>7</v>
      </c>
      <c r="AF777" s="1036" t="s">
        <v>5989</v>
      </c>
      <c r="AG777" s="445" t="s">
        <v>4691</v>
      </c>
      <c r="AH777" s="445" t="s">
        <v>4691</v>
      </c>
      <c r="AI777" s="445" t="s">
        <v>4691</v>
      </c>
      <c r="AJ777" s="1037">
        <v>7</v>
      </c>
      <c r="AK777" s="1036" t="s">
        <v>4703</v>
      </c>
      <c r="AL777" s="445" t="s">
        <v>4691</v>
      </c>
      <c r="AM777" s="445" t="s">
        <v>4691</v>
      </c>
      <c r="AN777" s="445" t="s">
        <v>4691</v>
      </c>
      <c r="AO777" s="445" t="s">
        <v>4691</v>
      </c>
      <c r="AP777" s="445" t="s">
        <v>4691</v>
      </c>
      <c r="AQ777" s="445" t="s">
        <v>4691</v>
      </c>
      <c r="AR777" s="445" t="s">
        <v>4691</v>
      </c>
      <c r="AS777" s="445" t="s">
        <v>4691</v>
      </c>
      <c r="AT777" s="445" t="s">
        <v>4691</v>
      </c>
      <c r="AU777" s="445" t="s">
        <v>4691</v>
      </c>
      <c r="AV777" s="307">
        <f t="shared" si="539"/>
        <v>252</v>
      </c>
      <c r="AW777" s="309">
        <f t="shared" si="540"/>
        <v>176.39999999999998</v>
      </c>
      <c r="AX777" s="309">
        <f t="shared" si="541"/>
        <v>105</v>
      </c>
      <c r="AY777" s="309">
        <f t="shared" si="542"/>
        <v>63</v>
      </c>
      <c r="AZ777" s="1042" t="s">
        <v>8237</v>
      </c>
      <c r="BA777" s="1042"/>
      <c r="BB777" s="1042"/>
      <c r="BC777" s="1042"/>
      <c r="BD777" s="1042"/>
      <c r="BE777" s="1042"/>
      <c r="BF777" s="1042"/>
      <c r="BG777" s="1042"/>
      <c r="BH777" s="1042"/>
      <c r="BI777" s="1044"/>
    </row>
    <row r="778" spans="1:61" s="652" customFormat="1" ht="20.100000000000001" customHeight="1">
      <c r="A778" s="1026">
        <v>737</v>
      </c>
      <c r="B778" s="776" t="s">
        <v>3543</v>
      </c>
      <c r="C778" s="527" t="s">
        <v>13</v>
      </c>
      <c r="D778" s="528" t="s">
        <v>1544</v>
      </c>
      <c r="E778" s="287" t="s">
        <v>490</v>
      </c>
      <c r="F778" s="360" t="s">
        <v>2895</v>
      </c>
      <c r="G778" s="289" t="s">
        <v>2896</v>
      </c>
      <c r="H778" s="530" t="s">
        <v>2900</v>
      </c>
      <c r="I778" s="290">
        <v>32092711</v>
      </c>
      <c r="J778" s="291"/>
      <c r="K778" s="592" t="s">
        <v>1423</v>
      </c>
      <c r="L778" s="292"/>
      <c r="M778" s="293"/>
      <c r="N778" s="293"/>
      <c r="O778" s="292"/>
      <c r="P778" s="292" t="s">
        <v>95</v>
      </c>
      <c r="Q778" s="358"/>
      <c r="R778" s="295" t="s">
        <v>107</v>
      </c>
      <c r="S778" s="296">
        <v>42550</v>
      </c>
      <c r="T778" s="297">
        <f t="shared" si="534"/>
        <v>16</v>
      </c>
      <c r="U778" s="298">
        <f t="shared" si="535"/>
        <v>156.91786999999999</v>
      </c>
      <c r="V778" s="298">
        <f t="shared" si="536"/>
        <v>4.8376999999999999</v>
      </c>
      <c r="W778" s="299">
        <f t="shared" si="537"/>
        <v>6047.125</v>
      </c>
      <c r="X778" s="300">
        <f t="shared" si="538"/>
        <v>32</v>
      </c>
      <c r="Y778" s="324">
        <v>8</v>
      </c>
      <c r="Z778" s="324">
        <v>996</v>
      </c>
      <c r="AA778" s="1043">
        <v>0</v>
      </c>
      <c r="AB778" s="304">
        <v>0</v>
      </c>
      <c r="AC778" s="304">
        <v>0</v>
      </c>
      <c r="AD778" s="1043">
        <v>0</v>
      </c>
      <c r="AE778" s="469">
        <v>8</v>
      </c>
      <c r="AF778" s="1036" t="s">
        <v>5971</v>
      </c>
      <c r="AG778" s="445" t="s">
        <v>4691</v>
      </c>
      <c r="AH778" s="445" t="s">
        <v>4691</v>
      </c>
      <c r="AI778" s="445" t="s">
        <v>4691</v>
      </c>
      <c r="AJ778" s="1037">
        <v>8</v>
      </c>
      <c r="AK778" s="1036" t="s">
        <v>4705</v>
      </c>
      <c r="AL778" s="445" t="s">
        <v>4691</v>
      </c>
      <c r="AM778" s="445" t="s">
        <v>4691</v>
      </c>
      <c r="AN778" s="445" t="s">
        <v>4691</v>
      </c>
      <c r="AO778" s="445" t="s">
        <v>4691</v>
      </c>
      <c r="AP778" s="445" t="s">
        <v>4691</v>
      </c>
      <c r="AQ778" s="445" t="s">
        <v>4691</v>
      </c>
      <c r="AR778" s="445" t="s">
        <v>4691</v>
      </c>
      <c r="AS778" s="445" t="s">
        <v>4691</v>
      </c>
      <c r="AT778" s="445" t="s">
        <v>4691</v>
      </c>
      <c r="AU778" s="445" t="s">
        <v>4691</v>
      </c>
      <c r="AV778" s="307">
        <f t="shared" si="539"/>
        <v>0</v>
      </c>
      <c r="AW778" s="309">
        <f t="shared" si="540"/>
        <v>0</v>
      </c>
      <c r="AX778" s="309">
        <f t="shared" si="541"/>
        <v>0</v>
      </c>
      <c r="AY778" s="309">
        <f t="shared" si="542"/>
        <v>0</v>
      </c>
      <c r="AZ778" s="1042" t="s">
        <v>8238</v>
      </c>
      <c r="BA778" s="1042"/>
      <c r="BB778" s="1042"/>
      <c r="BC778" s="1042"/>
      <c r="BD778" s="1042"/>
      <c r="BE778" s="1042"/>
      <c r="BF778" s="1042"/>
      <c r="BG778" s="1042"/>
      <c r="BH778" s="1042"/>
      <c r="BI778" s="1044"/>
    </row>
    <row r="779" spans="1:61" s="394" customFormat="1" ht="19.5" customHeight="1">
      <c r="A779" s="1026">
        <v>738</v>
      </c>
      <c r="B779" s="776" t="s">
        <v>5563</v>
      </c>
      <c r="C779" s="376" t="s">
        <v>13</v>
      </c>
      <c r="D779" s="376" t="s">
        <v>5564</v>
      </c>
      <c r="E779" s="377" t="s">
        <v>5565</v>
      </c>
      <c r="F779" s="329" t="s">
        <v>1292</v>
      </c>
      <c r="G779" s="378" t="s">
        <v>5257</v>
      </c>
      <c r="H779" s="379" t="s">
        <v>5619</v>
      </c>
      <c r="I779" s="380">
        <v>32093111</v>
      </c>
      <c r="J779" s="387"/>
      <c r="K779" s="381" t="s">
        <v>2094</v>
      </c>
      <c r="L779" s="382"/>
      <c r="M779" s="382"/>
      <c r="N779" s="382"/>
      <c r="O779" s="382"/>
      <c r="P779" s="383" t="s">
        <v>565</v>
      </c>
      <c r="Q779" s="384"/>
      <c r="R779" s="295" t="s">
        <v>182</v>
      </c>
      <c r="S779" s="296">
        <v>42831</v>
      </c>
      <c r="T779" s="297">
        <f t="shared" si="534"/>
        <v>14</v>
      </c>
      <c r="U779" s="298">
        <f t="shared" si="535"/>
        <v>164.36349999999999</v>
      </c>
      <c r="V779" s="298">
        <f t="shared" si="536"/>
        <v>4.5171000000000001</v>
      </c>
      <c r="W779" s="299">
        <f t="shared" si="537"/>
        <v>6453</v>
      </c>
      <c r="X779" s="300">
        <f t="shared" si="538"/>
        <v>36</v>
      </c>
      <c r="Y779" s="385">
        <v>7</v>
      </c>
      <c r="Z779" s="386">
        <v>1116</v>
      </c>
      <c r="AA779" s="1043">
        <v>0</v>
      </c>
      <c r="AB779" s="304">
        <v>0</v>
      </c>
      <c r="AC779" s="304">
        <v>0</v>
      </c>
      <c r="AD779" s="1043">
        <v>0</v>
      </c>
      <c r="AE779" s="469">
        <v>7</v>
      </c>
      <c r="AF779" s="1036" t="s">
        <v>8239</v>
      </c>
      <c r="AG779" s="445"/>
      <c r="AH779" s="445"/>
      <c r="AI779" s="445"/>
      <c r="AJ779" s="1037"/>
      <c r="AK779" s="1036" t="s">
        <v>5515</v>
      </c>
      <c r="AL779" s="445"/>
      <c r="AM779" s="445"/>
      <c r="AN779" s="445"/>
      <c r="AO779" s="445"/>
      <c r="AP779" s="445"/>
      <c r="AQ779" s="445"/>
      <c r="AR779" s="445">
        <v>2</v>
      </c>
      <c r="AS779" s="445" t="s">
        <v>4795</v>
      </c>
      <c r="AT779" s="445"/>
      <c r="AU779" s="445"/>
      <c r="AV779" s="307">
        <f t="shared" si="539"/>
        <v>0</v>
      </c>
      <c r="AW779" s="309">
        <f t="shared" si="540"/>
        <v>0</v>
      </c>
      <c r="AX779" s="309">
        <f t="shared" si="541"/>
        <v>0</v>
      </c>
      <c r="AY779" s="309">
        <f t="shared" si="542"/>
        <v>0</v>
      </c>
      <c r="AZ779" s="1042" t="s">
        <v>8240</v>
      </c>
      <c r="BA779" s="1042"/>
      <c r="BB779" s="1042"/>
      <c r="BC779" s="1042"/>
      <c r="BD779" s="1042"/>
      <c r="BE779" s="1042"/>
      <c r="BF779" s="1042"/>
      <c r="BG779" s="1042"/>
      <c r="BH779" s="1042"/>
      <c r="BI779" s="1044"/>
    </row>
    <row r="780" spans="1:61" s="652" customFormat="1" ht="20.100000000000001" customHeight="1">
      <c r="A780" s="1026">
        <v>739</v>
      </c>
      <c r="B780" s="776" t="s">
        <v>3544</v>
      </c>
      <c r="C780" s="286" t="s">
        <v>13</v>
      </c>
      <c r="D780" s="287" t="s">
        <v>1544</v>
      </c>
      <c r="E780" s="287" t="s">
        <v>490</v>
      </c>
      <c r="F780" s="329" t="s">
        <v>1292</v>
      </c>
      <c r="G780" s="289" t="s">
        <v>955</v>
      </c>
      <c r="H780" s="521" t="s">
        <v>1548</v>
      </c>
      <c r="I780" s="290">
        <v>32091801</v>
      </c>
      <c r="J780" s="524"/>
      <c r="K780" s="493" t="s">
        <v>1446</v>
      </c>
      <c r="L780" s="307"/>
      <c r="M780" s="293"/>
      <c r="N780" s="293"/>
      <c r="O780" s="307"/>
      <c r="P780" s="292" t="s">
        <v>1280</v>
      </c>
      <c r="Q780" s="320"/>
      <c r="R780" s="295" t="s">
        <v>222</v>
      </c>
      <c r="S780" s="296">
        <v>41641</v>
      </c>
      <c r="T780" s="297">
        <f t="shared" si="534"/>
        <v>8</v>
      </c>
      <c r="U780" s="298">
        <f t="shared" si="535"/>
        <v>223.2439</v>
      </c>
      <c r="V780" s="298">
        <f t="shared" si="536"/>
        <v>6.4212999999999996</v>
      </c>
      <c r="W780" s="299">
        <f t="shared" si="537"/>
        <v>8026.6249999999991</v>
      </c>
      <c r="X780" s="300">
        <f t="shared" si="538"/>
        <v>35</v>
      </c>
      <c r="Y780" s="301">
        <v>8</v>
      </c>
      <c r="Z780" s="302">
        <v>1200</v>
      </c>
      <c r="AA780" s="1043">
        <v>0</v>
      </c>
      <c r="AB780" s="304">
        <v>0</v>
      </c>
      <c r="AC780" s="304">
        <v>0</v>
      </c>
      <c r="AD780" s="1043">
        <v>0</v>
      </c>
      <c r="AE780" s="469">
        <v>8</v>
      </c>
      <c r="AF780" s="1036" t="s">
        <v>5971</v>
      </c>
      <c r="AG780" s="445" t="s">
        <v>4691</v>
      </c>
      <c r="AH780" s="445" t="s">
        <v>4691</v>
      </c>
      <c r="AI780" s="445" t="s">
        <v>4691</v>
      </c>
      <c r="AJ780" s="1037" t="s">
        <v>4691</v>
      </c>
      <c r="AK780" s="1036" t="s">
        <v>4691</v>
      </c>
      <c r="AL780" s="445" t="s">
        <v>4691</v>
      </c>
      <c r="AM780" s="445" t="s">
        <v>4691</v>
      </c>
      <c r="AN780" s="445" t="s">
        <v>4691</v>
      </c>
      <c r="AO780" s="445" t="s">
        <v>4691</v>
      </c>
      <c r="AP780" s="445" t="s">
        <v>4691</v>
      </c>
      <c r="AQ780" s="445" t="s">
        <v>4691</v>
      </c>
      <c r="AR780" s="445" t="s">
        <v>4691</v>
      </c>
      <c r="AS780" s="445" t="s">
        <v>4691</v>
      </c>
      <c r="AT780" s="445" t="s">
        <v>4691</v>
      </c>
      <c r="AU780" s="445" t="s">
        <v>4691</v>
      </c>
      <c r="AV780" s="307">
        <f t="shared" si="539"/>
        <v>0</v>
      </c>
      <c r="AW780" s="309">
        <f t="shared" si="540"/>
        <v>0</v>
      </c>
      <c r="AX780" s="309">
        <f t="shared" si="541"/>
        <v>0</v>
      </c>
      <c r="AY780" s="309">
        <f t="shared" si="542"/>
        <v>0</v>
      </c>
      <c r="AZ780" s="1042" t="s">
        <v>8241</v>
      </c>
      <c r="BA780" s="1042"/>
      <c r="BB780" s="1042"/>
      <c r="BC780" s="1042"/>
      <c r="BD780" s="1042"/>
      <c r="BE780" s="1042"/>
      <c r="BF780" s="1042"/>
      <c r="BG780" s="1042"/>
      <c r="BH780" s="1042"/>
      <c r="BI780" s="1044"/>
    </row>
    <row r="781" spans="1:61" ht="20.100000000000001" customHeight="1">
      <c r="A781" s="1029" t="s">
        <v>185</v>
      </c>
      <c r="B781" s="778"/>
      <c r="C781" s="723" t="s">
        <v>13</v>
      </c>
      <c r="D781" s="501" t="s">
        <v>1544</v>
      </c>
      <c r="E781" s="502"/>
      <c r="F781" s="502"/>
      <c r="G781" s="503">
        <f>COUNTA(G774:G780)</f>
        <v>7</v>
      </c>
      <c r="H781" s="503">
        <f>COUNTA(H774:H780)</f>
        <v>7</v>
      </c>
      <c r="I781" s="499"/>
      <c r="J781" s="499"/>
      <c r="K781" s="503"/>
      <c r="L781" s="504">
        <f>COUNTA(L774:L780)</f>
        <v>4</v>
      </c>
      <c r="M781" s="504">
        <f>COUNTA(M774:M780)</f>
        <v>4</v>
      </c>
      <c r="N781" s="504">
        <f>COUNTA(N774:N780)</f>
        <v>4</v>
      </c>
      <c r="O781" s="504">
        <f>COUNTA(O774:O780)</f>
        <v>4</v>
      </c>
      <c r="P781" s="504">
        <f>COUNTA(P774:P780)</f>
        <v>7</v>
      </c>
      <c r="Q781" s="505"/>
      <c r="R781" s="505"/>
      <c r="S781" s="506"/>
      <c r="T781" s="507"/>
      <c r="U781" s="508">
        <f>SUM(U774:U780)</f>
        <v>1361.6360999999999</v>
      </c>
      <c r="V781" s="508">
        <f>SUM(V774:V780)</f>
        <v>39.720300000000002</v>
      </c>
      <c r="W781" s="509">
        <f>V781*10000/Y781</f>
        <v>7638.5192307692305</v>
      </c>
      <c r="X781" s="510">
        <f>U781/V781</f>
        <v>34.280609663069008</v>
      </c>
      <c r="Y781" s="511">
        <f t="shared" ref="Y781:AE781" si="543">SUM(Y774:Y780)</f>
        <v>52</v>
      </c>
      <c r="Z781" s="511">
        <f t="shared" si="543"/>
        <v>8055</v>
      </c>
      <c r="AA781" s="500">
        <f t="shared" si="543"/>
        <v>29</v>
      </c>
      <c r="AB781" s="500">
        <f t="shared" si="543"/>
        <v>29</v>
      </c>
      <c r="AC781" s="500">
        <f t="shared" si="543"/>
        <v>29</v>
      </c>
      <c r="AD781" s="500">
        <f t="shared" si="543"/>
        <v>29</v>
      </c>
      <c r="AE781" s="500">
        <f t="shared" si="543"/>
        <v>52</v>
      </c>
      <c r="AF781" s="512"/>
      <c r="AG781" s="512">
        <f>SUM(AG774:AG780)</f>
        <v>0</v>
      </c>
      <c r="AH781" s="512"/>
      <c r="AI781" s="512">
        <f>SUM(AI774:AI780)</f>
        <v>0</v>
      </c>
      <c r="AJ781" s="512">
        <f>SUM(AJ774:AJ780)</f>
        <v>34</v>
      </c>
      <c r="AK781" s="513"/>
      <c r="AL781" s="512">
        <f>SUM(AL774:AL780)</f>
        <v>0</v>
      </c>
      <c r="AM781" s="512"/>
      <c r="AN781" s="512">
        <f>SUM(AN774:AN780)</f>
        <v>0</v>
      </c>
      <c r="AO781" s="512"/>
      <c r="AP781" s="512">
        <f>SUM(AP774:AP780)</f>
        <v>0</v>
      </c>
      <c r="AQ781" s="512"/>
      <c r="AR781" s="512">
        <f>SUM(AR774:AR780)</f>
        <v>2</v>
      </c>
      <c r="AS781" s="512"/>
      <c r="AT781" s="512">
        <f>SUM(AT774:AT780)</f>
        <v>0</v>
      </c>
      <c r="AU781" s="512"/>
      <c r="AV781" s="512">
        <f>SUM(AV774:AV780)</f>
        <v>1044</v>
      </c>
      <c r="AW781" s="512">
        <f>SUM(AW774:AW780)</f>
        <v>730.79999999999984</v>
      </c>
      <c r="AX781" s="512">
        <f>SUM(AX774:AX780)</f>
        <v>435</v>
      </c>
      <c r="AY781" s="512">
        <f>SUM(AY774:AY780)</f>
        <v>261</v>
      </c>
      <c r="AZ781" s="816"/>
      <c r="BA781" s="817"/>
      <c r="BB781" s="817"/>
      <c r="BC781" s="818"/>
      <c r="BD781" s="818"/>
      <c r="BE781" s="818"/>
      <c r="BF781" s="819"/>
      <c r="BG781" s="819"/>
      <c r="BH781" s="819"/>
      <c r="BI781" s="820"/>
    </row>
    <row r="782" spans="1:61" s="652" customFormat="1" ht="20.100000000000001" customHeight="1">
      <c r="A782" s="1026">
        <v>740</v>
      </c>
      <c r="B782" s="776" t="s">
        <v>6043</v>
      </c>
      <c r="C782" s="484" t="s">
        <v>2500</v>
      </c>
      <c r="D782" s="484" t="s">
        <v>1549</v>
      </c>
      <c r="E782" s="359" t="s">
        <v>5108</v>
      </c>
      <c r="F782" s="359" t="s">
        <v>5109</v>
      </c>
      <c r="G782" s="289" t="s">
        <v>5110</v>
      </c>
      <c r="H782" s="530" t="s">
        <v>7208</v>
      </c>
      <c r="I782" s="290">
        <v>32110401</v>
      </c>
      <c r="J782" s="362"/>
      <c r="K782" s="352"/>
      <c r="L782" s="372"/>
      <c r="M782" s="293"/>
      <c r="N782" s="293"/>
      <c r="O782" s="372"/>
      <c r="P782" s="292" t="s">
        <v>95</v>
      </c>
      <c r="Q782" s="358"/>
      <c r="R782" s="295" t="s">
        <v>583</v>
      </c>
      <c r="S782" s="296">
        <v>40575</v>
      </c>
      <c r="T782" s="297">
        <f t="shared" ref="T782" si="544">VLOOKUP(I782,单月票房,2,0)</f>
        <v>8</v>
      </c>
      <c r="U782" s="298">
        <f t="shared" ref="U782" si="545">VLOOKUP(I782,单月票房,3,0)</f>
        <v>129.3998</v>
      </c>
      <c r="V782" s="298">
        <f t="shared" ref="V782" si="546">VLOOKUP(I782,单月票房,4,0)</f>
        <v>4.0838999999999999</v>
      </c>
      <c r="W782" s="299">
        <f t="shared" ref="W782" si="547">(V782*10000)/Y782</f>
        <v>6806.5</v>
      </c>
      <c r="X782" s="300">
        <f t="shared" ref="X782" si="548">VLOOKUP(I782,单月票房,5,0)</f>
        <v>32</v>
      </c>
      <c r="Y782" s="301">
        <v>6</v>
      </c>
      <c r="Z782" s="648">
        <v>711</v>
      </c>
      <c r="AA782" s="1043">
        <v>0</v>
      </c>
      <c r="AB782" s="304">
        <v>0</v>
      </c>
      <c r="AC782" s="304">
        <v>0</v>
      </c>
      <c r="AD782" s="1043">
        <v>0</v>
      </c>
      <c r="AE782" s="469">
        <v>6</v>
      </c>
      <c r="AF782" s="1036" t="s">
        <v>8142</v>
      </c>
      <c r="AG782" s="445"/>
      <c r="AH782" s="445"/>
      <c r="AI782" s="445"/>
      <c r="AJ782" s="1037">
        <v>6</v>
      </c>
      <c r="AK782" s="1036" t="s">
        <v>4694</v>
      </c>
      <c r="AL782" s="445"/>
      <c r="AM782" s="445"/>
      <c r="AN782" s="445"/>
      <c r="AO782" s="445"/>
      <c r="AP782" s="445"/>
      <c r="AQ782" s="445"/>
      <c r="AR782" s="445"/>
      <c r="AS782" s="445"/>
      <c r="AT782" s="445"/>
      <c r="AU782" s="445"/>
      <c r="AV782" s="307">
        <f t="shared" ref="AV782" si="549">AD782*6*0.5*12</f>
        <v>0</v>
      </c>
      <c r="AW782" s="309">
        <f t="shared" ref="AW782" si="550">AD782*6*0.35*12</f>
        <v>0</v>
      </c>
      <c r="AX782" s="309">
        <f t="shared" ref="AX782" si="551">AD782*6*0.25*10</f>
        <v>0</v>
      </c>
      <c r="AY782" s="309">
        <f t="shared" ref="AY782" si="552">AD782*6*0.15*10</f>
        <v>0</v>
      </c>
      <c r="AZ782" s="1042" t="s">
        <v>8242</v>
      </c>
      <c r="BA782" s="1042"/>
      <c r="BB782" s="1042"/>
      <c r="BC782" s="1042"/>
      <c r="BD782" s="1042"/>
      <c r="BE782" s="1042"/>
      <c r="BF782" s="1042"/>
      <c r="BG782" s="1042"/>
      <c r="BH782" s="1042"/>
      <c r="BI782" s="1044"/>
    </row>
    <row r="783" spans="1:61" s="652" customFormat="1" ht="20.100000000000001" customHeight="1">
      <c r="A783" s="1026">
        <v>741</v>
      </c>
      <c r="B783" s="776" t="s">
        <v>3545</v>
      </c>
      <c r="C783" s="286" t="s">
        <v>13</v>
      </c>
      <c r="D783" s="287" t="s">
        <v>1549</v>
      </c>
      <c r="E783" s="368" t="s">
        <v>5949</v>
      </c>
      <c r="F783" s="329" t="s">
        <v>1292</v>
      </c>
      <c r="G783" s="289" t="s">
        <v>1205</v>
      </c>
      <c r="H783" s="521" t="s">
        <v>4909</v>
      </c>
      <c r="I783" s="290">
        <v>32111101</v>
      </c>
      <c r="J783" s="524"/>
      <c r="K783" s="493" t="s">
        <v>1339</v>
      </c>
      <c r="L783" s="307"/>
      <c r="M783" s="293"/>
      <c r="N783" s="293"/>
      <c r="O783" s="307"/>
      <c r="P783" s="292" t="s">
        <v>1280</v>
      </c>
      <c r="Q783" s="320"/>
      <c r="R783" s="295" t="s">
        <v>147</v>
      </c>
      <c r="S783" s="296">
        <v>41656</v>
      </c>
      <c r="T783" s="297">
        <f>VLOOKUP(I783,单月票房,2,0)</f>
        <v>4</v>
      </c>
      <c r="U783" s="298">
        <f>VLOOKUP(I783,单月票房,3,0)</f>
        <v>234.88229999999999</v>
      </c>
      <c r="V783" s="298">
        <f>VLOOKUP(I783,单月票房,4,0)</f>
        <v>6.4904999999999999</v>
      </c>
      <c r="W783" s="299">
        <f>(V783*10000)/Y783</f>
        <v>9272.1428571428569</v>
      </c>
      <c r="X783" s="300">
        <f>VLOOKUP(I783,单月票房,5,0)</f>
        <v>36</v>
      </c>
      <c r="Y783" s="301">
        <v>7</v>
      </c>
      <c r="Z783" s="302">
        <v>600</v>
      </c>
      <c r="AA783" s="1043">
        <v>0</v>
      </c>
      <c r="AB783" s="304">
        <v>0</v>
      </c>
      <c r="AC783" s="304">
        <v>0</v>
      </c>
      <c r="AD783" s="1043">
        <v>0</v>
      </c>
      <c r="AE783" s="469">
        <v>7</v>
      </c>
      <c r="AF783" s="1036" t="s">
        <v>5989</v>
      </c>
      <c r="AG783" s="445" t="s">
        <v>4691</v>
      </c>
      <c r="AH783" s="445" t="s">
        <v>4691</v>
      </c>
      <c r="AI783" s="445" t="s">
        <v>4691</v>
      </c>
      <c r="AJ783" s="1037" t="s">
        <v>4691</v>
      </c>
      <c r="AK783" s="1036" t="s">
        <v>4691</v>
      </c>
      <c r="AL783" s="445" t="s">
        <v>4691</v>
      </c>
      <c r="AM783" s="445" t="s">
        <v>4691</v>
      </c>
      <c r="AN783" s="445" t="s">
        <v>4691</v>
      </c>
      <c r="AO783" s="445" t="s">
        <v>4691</v>
      </c>
      <c r="AP783" s="445" t="s">
        <v>4691</v>
      </c>
      <c r="AQ783" s="445" t="s">
        <v>4691</v>
      </c>
      <c r="AR783" s="445" t="s">
        <v>4691</v>
      </c>
      <c r="AS783" s="445" t="s">
        <v>4691</v>
      </c>
      <c r="AT783" s="445" t="s">
        <v>4691</v>
      </c>
      <c r="AU783" s="445" t="s">
        <v>4691</v>
      </c>
      <c r="AV783" s="307">
        <f>AD783*6*0.5*12</f>
        <v>0</v>
      </c>
      <c r="AW783" s="309">
        <f>AD783*6*0.35*12</f>
        <v>0</v>
      </c>
      <c r="AX783" s="309">
        <f>AD783*6*0.25*10</f>
        <v>0</v>
      </c>
      <c r="AY783" s="309">
        <f>AD783*6*0.15*10</f>
        <v>0</v>
      </c>
      <c r="AZ783" s="1042" t="s">
        <v>8243</v>
      </c>
      <c r="BA783" s="1042"/>
      <c r="BB783" s="1042"/>
      <c r="BC783" s="1042"/>
      <c r="BD783" s="1042"/>
      <c r="BE783" s="1042"/>
      <c r="BF783" s="1042"/>
      <c r="BG783" s="1042"/>
      <c r="BH783" s="1042"/>
      <c r="BI783" s="1044"/>
    </row>
    <row r="784" spans="1:61" s="652" customFormat="1" ht="20.100000000000001" customHeight="1">
      <c r="A784" s="1026">
        <v>742</v>
      </c>
      <c r="B784" s="776" t="s">
        <v>3546</v>
      </c>
      <c r="C784" s="286" t="s">
        <v>13</v>
      </c>
      <c r="D784" s="287" t="s">
        <v>1550</v>
      </c>
      <c r="E784" s="287" t="s">
        <v>2961</v>
      </c>
      <c r="F784" s="329" t="s">
        <v>1292</v>
      </c>
      <c r="G784" s="289" t="s">
        <v>1137</v>
      </c>
      <c r="H784" s="521" t="s">
        <v>1551</v>
      </c>
      <c r="I784" s="290">
        <v>32111001</v>
      </c>
      <c r="J784" s="524"/>
      <c r="K784" s="493" t="s">
        <v>1446</v>
      </c>
      <c r="L784" s="307"/>
      <c r="M784" s="293"/>
      <c r="N784" s="293"/>
      <c r="O784" s="307"/>
      <c r="P784" s="292" t="s">
        <v>1280</v>
      </c>
      <c r="Q784" s="320"/>
      <c r="R784" s="295" t="s">
        <v>450</v>
      </c>
      <c r="S784" s="296">
        <v>41671</v>
      </c>
      <c r="T784" s="297">
        <f>VLOOKUP(I784,单月票房,2,0)</f>
        <v>5</v>
      </c>
      <c r="U784" s="298">
        <f>VLOOKUP(I784,单月票房,3,0)</f>
        <v>177.657849</v>
      </c>
      <c r="V784" s="298">
        <f>VLOOKUP(I784,单月票房,4,0)</f>
        <v>5.1833999999999998</v>
      </c>
      <c r="W784" s="299">
        <f>(V784*10000)/Y784</f>
        <v>8639</v>
      </c>
      <c r="X784" s="300">
        <f>VLOOKUP(I784,单月票房,5,0)</f>
        <v>34</v>
      </c>
      <c r="Y784" s="301">
        <v>6</v>
      </c>
      <c r="Z784" s="302">
        <v>786</v>
      </c>
      <c r="AA784" s="1043">
        <v>0</v>
      </c>
      <c r="AB784" s="304">
        <v>0</v>
      </c>
      <c r="AC784" s="304">
        <v>0</v>
      </c>
      <c r="AD784" s="1043">
        <v>0</v>
      </c>
      <c r="AE784" s="469">
        <v>6</v>
      </c>
      <c r="AF784" s="1036" t="s">
        <v>8142</v>
      </c>
      <c r="AG784" s="445" t="s">
        <v>4691</v>
      </c>
      <c r="AH784" s="445" t="s">
        <v>4691</v>
      </c>
      <c r="AI784" s="445" t="s">
        <v>4691</v>
      </c>
      <c r="AJ784" s="1037" t="s">
        <v>4691</v>
      </c>
      <c r="AK784" s="1036" t="s">
        <v>4691</v>
      </c>
      <c r="AL784" s="445" t="s">
        <v>4691</v>
      </c>
      <c r="AM784" s="445" t="s">
        <v>4691</v>
      </c>
      <c r="AN784" s="445" t="s">
        <v>4691</v>
      </c>
      <c r="AO784" s="445" t="s">
        <v>4691</v>
      </c>
      <c r="AP784" s="445" t="s">
        <v>4691</v>
      </c>
      <c r="AQ784" s="445" t="s">
        <v>4691</v>
      </c>
      <c r="AR784" s="445" t="s">
        <v>4691</v>
      </c>
      <c r="AS784" s="445" t="s">
        <v>4691</v>
      </c>
      <c r="AT784" s="445" t="s">
        <v>4691</v>
      </c>
      <c r="AU784" s="445" t="s">
        <v>4691</v>
      </c>
      <c r="AV784" s="307">
        <f>AD784*6*0.5*12</f>
        <v>0</v>
      </c>
      <c r="AW784" s="309">
        <f>AD784*6*0.35*12</f>
        <v>0</v>
      </c>
      <c r="AX784" s="309">
        <f>AD784*6*0.25*10</f>
        <v>0</v>
      </c>
      <c r="AY784" s="309">
        <f>AD784*6*0.15*10</f>
        <v>0</v>
      </c>
      <c r="AZ784" s="1042" t="s">
        <v>8244</v>
      </c>
      <c r="BA784" s="1042"/>
      <c r="BB784" s="1042"/>
      <c r="BC784" s="1042"/>
      <c r="BD784" s="1042"/>
      <c r="BE784" s="1042"/>
      <c r="BF784" s="1042"/>
      <c r="BG784" s="1042"/>
      <c r="BH784" s="1042"/>
      <c r="BI784" s="1044"/>
    </row>
    <row r="785" spans="1:61" s="652" customFormat="1" ht="20.100000000000001" customHeight="1">
      <c r="A785" s="1026">
        <v>743</v>
      </c>
      <c r="B785" s="776" t="s">
        <v>6042</v>
      </c>
      <c r="C785" s="484" t="s">
        <v>5111</v>
      </c>
      <c r="D785" s="484" t="s">
        <v>5112</v>
      </c>
      <c r="E785" s="359" t="s">
        <v>5113</v>
      </c>
      <c r="F785" s="329" t="s">
        <v>1292</v>
      </c>
      <c r="G785" s="289" t="s">
        <v>5114</v>
      </c>
      <c r="H785" s="530" t="s">
        <v>1102</v>
      </c>
      <c r="I785" s="290">
        <v>32110102</v>
      </c>
      <c r="J785" s="362"/>
      <c r="K785" s="352" t="s">
        <v>5115</v>
      </c>
      <c r="L785" s="372"/>
      <c r="M785" s="293"/>
      <c r="N785" s="293"/>
      <c r="O785" s="372"/>
      <c r="P785" s="292" t="s">
        <v>95</v>
      </c>
      <c r="Q785" s="358"/>
      <c r="R785" s="295" t="s">
        <v>147</v>
      </c>
      <c r="S785" s="296">
        <v>38687</v>
      </c>
      <c r="T785" s="297">
        <f>VLOOKUP(I785,单月票房,2,0)</f>
        <v>9</v>
      </c>
      <c r="U785" s="298">
        <f>VLOOKUP(I785,单月票房,3,0)</f>
        <v>123.033</v>
      </c>
      <c r="V785" s="298">
        <f>VLOOKUP(I785,单月票房,4,0)</f>
        <v>3.8498999999999999</v>
      </c>
      <c r="W785" s="299">
        <f>(V785*10000)/Y785</f>
        <v>6416.5</v>
      </c>
      <c r="X785" s="300">
        <f>VLOOKUP(I785,单月票房,5,0)</f>
        <v>32</v>
      </c>
      <c r="Y785" s="301">
        <v>6</v>
      </c>
      <c r="Z785" s="648">
        <v>1108</v>
      </c>
      <c r="AA785" s="1043">
        <v>0</v>
      </c>
      <c r="AB785" s="304">
        <v>0</v>
      </c>
      <c r="AC785" s="304">
        <v>0</v>
      </c>
      <c r="AD785" s="1043">
        <v>0</v>
      </c>
      <c r="AE785" s="469">
        <v>6</v>
      </c>
      <c r="AF785" s="1036" t="s">
        <v>8142</v>
      </c>
      <c r="AG785" s="445"/>
      <c r="AH785" s="445"/>
      <c r="AI785" s="445"/>
      <c r="AJ785" s="1037">
        <v>6</v>
      </c>
      <c r="AK785" s="1036" t="s">
        <v>4694</v>
      </c>
      <c r="AL785" s="445"/>
      <c r="AM785" s="445"/>
      <c r="AN785" s="445"/>
      <c r="AO785" s="445"/>
      <c r="AP785" s="445"/>
      <c r="AQ785" s="445"/>
      <c r="AR785" s="445"/>
      <c r="AS785" s="445"/>
      <c r="AT785" s="445"/>
      <c r="AU785" s="445"/>
      <c r="AV785" s="307">
        <f>AD785*6*0.5*12</f>
        <v>0</v>
      </c>
      <c r="AW785" s="309">
        <f>AD785*6*0.35*12</f>
        <v>0</v>
      </c>
      <c r="AX785" s="309">
        <f>AD785*6*0.25*10</f>
        <v>0</v>
      </c>
      <c r="AY785" s="309">
        <f>AD785*6*0.15*10</f>
        <v>0</v>
      </c>
      <c r="AZ785" s="1042" t="s">
        <v>8245</v>
      </c>
      <c r="BA785" s="1042"/>
      <c r="BB785" s="1042"/>
      <c r="BC785" s="1042"/>
      <c r="BD785" s="1042"/>
      <c r="BE785" s="1042"/>
      <c r="BF785" s="1042"/>
      <c r="BG785" s="1042"/>
      <c r="BH785" s="1042"/>
      <c r="BI785" s="1044"/>
    </row>
    <row r="786" spans="1:61" ht="20.100000000000001" customHeight="1">
      <c r="A786" s="1029" t="s">
        <v>185</v>
      </c>
      <c r="B786" s="778"/>
      <c r="C786" s="723" t="s">
        <v>13</v>
      </c>
      <c r="D786" s="501" t="s">
        <v>1550</v>
      </c>
      <c r="E786" s="502"/>
      <c r="F786" s="502"/>
      <c r="G786" s="503">
        <f>COUNTA(G782:G785)</f>
        <v>4</v>
      </c>
      <c r="H786" s="503">
        <f>COUNTA(H782:H785)</f>
        <v>4</v>
      </c>
      <c r="I786" s="499"/>
      <c r="J786" s="499"/>
      <c r="K786" s="503"/>
      <c r="L786" s="504">
        <f>COUNTA(L782:L785)</f>
        <v>0</v>
      </c>
      <c r="M786" s="504">
        <f>COUNTA(M782:M785)</f>
        <v>0</v>
      </c>
      <c r="N786" s="504">
        <f>COUNTA(N782:N785)</f>
        <v>0</v>
      </c>
      <c r="O786" s="504">
        <f>COUNTA(O782:O785)</f>
        <v>0</v>
      </c>
      <c r="P786" s="504">
        <f>COUNTA(P782:P785)</f>
        <v>4</v>
      </c>
      <c r="Q786" s="505"/>
      <c r="R786" s="505"/>
      <c r="S786" s="506"/>
      <c r="T786" s="507"/>
      <c r="U786" s="508">
        <f>SUM(U782:U785)</f>
        <v>664.97294900000009</v>
      </c>
      <c r="V786" s="508">
        <f>SUM(V782:V785)</f>
        <v>19.607700000000001</v>
      </c>
      <c r="W786" s="509">
        <f>V786*10000/Y786</f>
        <v>7843.08</v>
      </c>
      <c r="X786" s="510">
        <f>U786/V786</f>
        <v>33.913867970236183</v>
      </c>
      <c r="Y786" s="511">
        <f t="shared" ref="Y786:AE786" si="553">SUM(Y782:Y785)</f>
        <v>25</v>
      </c>
      <c r="Z786" s="511">
        <f t="shared" si="553"/>
        <v>3205</v>
      </c>
      <c r="AA786" s="500">
        <f t="shared" si="553"/>
        <v>0</v>
      </c>
      <c r="AB786" s="500">
        <f t="shared" si="553"/>
        <v>0</v>
      </c>
      <c r="AC786" s="500">
        <f t="shared" si="553"/>
        <v>0</v>
      </c>
      <c r="AD786" s="500">
        <f t="shared" si="553"/>
        <v>0</v>
      </c>
      <c r="AE786" s="500">
        <f t="shared" si="553"/>
        <v>25</v>
      </c>
      <c r="AF786" s="512"/>
      <c r="AG786" s="512">
        <f>SUM(AG782:AG785)</f>
        <v>0</v>
      </c>
      <c r="AH786" s="512"/>
      <c r="AI786" s="512">
        <f>SUM(AI782:AI785)</f>
        <v>0</v>
      </c>
      <c r="AJ786" s="512">
        <f>SUM(AJ782:AJ785)</f>
        <v>12</v>
      </c>
      <c r="AK786" s="513"/>
      <c r="AL786" s="512">
        <f>SUM(AL782:AL785)</f>
        <v>0</v>
      </c>
      <c r="AM786" s="512"/>
      <c r="AN786" s="512">
        <f>SUM(AN782:AN785)</f>
        <v>0</v>
      </c>
      <c r="AO786" s="512"/>
      <c r="AP786" s="512">
        <f>SUM(AP782:AP785)</f>
        <v>0</v>
      </c>
      <c r="AQ786" s="512"/>
      <c r="AR786" s="512">
        <f>SUM(AR782:AR785)</f>
        <v>0</v>
      </c>
      <c r="AS786" s="512"/>
      <c r="AT786" s="512">
        <f>SUM(AT782:AT785)</f>
        <v>0</v>
      </c>
      <c r="AU786" s="512"/>
      <c r="AV786" s="512">
        <f>SUM(AV782:AV785)</f>
        <v>0</v>
      </c>
      <c r="AW786" s="512">
        <f>SUM(AW782:AW785)</f>
        <v>0</v>
      </c>
      <c r="AX786" s="512">
        <f>SUM(AX782:AX785)</f>
        <v>0</v>
      </c>
      <c r="AY786" s="512">
        <f>SUM(AY782:AY785)</f>
        <v>0</v>
      </c>
      <c r="AZ786" s="816"/>
      <c r="BA786" s="817"/>
      <c r="BB786" s="817"/>
      <c r="BC786" s="818"/>
      <c r="BD786" s="818"/>
      <c r="BE786" s="818"/>
      <c r="BF786" s="819"/>
      <c r="BG786" s="819"/>
      <c r="BH786" s="819"/>
      <c r="BI786" s="820"/>
    </row>
    <row r="787" spans="1:61" ht="20.100000000000001" customHeight="1">
      <c r="A787" s="1026">
        <v>744</v>
      </c>
      <c r="B787" s="821" t="s">
        <v>4459</v>
      </c>
      <c r="C787" s="529" t="s">
        <v>13</v>
      </c>
      <c r="D787" s="529" t="s">
        <v>4455</v>
      </c>
      <c r="E787" s="529" t="s">
        <v>4456</v>
      </c>
      <c r="F787" s="529" t="s">
        <v>4457</v>
      </c>
      <c r="G787" s="289" t="s">
        <v>4458</v>
      </c>
      <c r="H787" s="530" t="s">
        <v>4519</v>
      </c>
      <c r="I787" s="290">
        <v>32074111</v>
      </c>
      <c r="J787" s="362" t="s">
        <v>94</v>
      </c>
      <c r="K787" s="352"/>
      <c r="L787" s="292" t="s">
        <v>95</v>
      </c>
      <c r="M787" s="292" t="s">
        <v>95</v>
      </c>
      <c r="N787" s="292" t="s">
        <v>95</v>
      </c>
      <c r="O787" s="292" t="s">
        <v>95</v>
      </c>
      <c r="P787" s="292" t="s">
        <v>95</v>
      </c>
      <c r="Q787" s="358"/>
      <c r="R787" s="295" t="s">
        <v>334</v>
      </c>
      <c r="S787" s="296">
        <v>42728</v>
      </c>
      <c r="T787" s="297">
        <f t="shared" ref="T787:T794" si="554">VLOOKUP(I787,单月票房,2,0)</f>
        <v>17</v>
      </c>
      <c r="U787" s="298">
        <f t="shared" ref="U787:U794" si="555">VLOOKUP(I787,单月票房,3,0)</f>
        <v>150.25239999999999</v>
      </c>
      <c r="V787" s="298">
        <f t="shared" ref="V787:V794" si="556">VLOOKUP(I787,单月票房,4,0)</f>
        <v>4.2910000000000004</v>
      </c>
      <c r="W787" s="299">
        <f t="shared" ref="W787:W794" si="557">(V787*10000)/Y787</f>
        <v>6130.0000000000009</v>
      </c>
      <c r="X787" s="300">
        <f t="shared" ref="X787:X794" si="558">VLOOKUP(I787,单月票房,5,0)</f>
        <v>35</v>
      </c>
      <c r="Y787" s="822">
        <v>7</v>
      </c>
      <c r="Z787" s="822">
        <v>1455</v>
      </c>
      <c r="AA787" s="1043">
        <v>7</v>
      </c>
      <c r="AB787" s="1043">
        <v>7</v>
      </c>
      <c r="AC787" s="1043">
        <v>7</v>
      </c>
      <c r="AD787" s="1043">
        <v>7</v>
      </c>
      <c r="AE787" s="469">
        <v>7</v>
      </c>
      <c r="AF787" s="1036" t="s">
        <v>8151</v>
      </c>
      <c r="AG787" s="445" t="s">
        <v>4691</v>
      </c>
      <c r="AH787" s="445" t="s">
        <v>4691</v>
      </c>
      <c r="AI787" s="445" t="s">
        <v>4691</v>
      </c>
      <c r="AJ787" s="1037">
        <v>7</v>
      </c>
      <c r="AK787" s="1036" t="s">
        <v>4703</v>
      </c>
      <c r="AL787" s="445" t="s">
        <v>4691</v>
      </c>
      <c r="AM787" s="445" t="s">
        <v>4691</v>
      </c>
      <c r="AN787" s="445" t="s">
        <v>4691</v>
      </c>
      <c r="AO787" s="445" t="s">
        <v>4691</v>
      </c>
      <c r="AP787" s="445" t="s">
        <v>4691</v>
      </c>
      <c r="AQ787" s="445" t="s">
        <v>4691</v>
      </c>
      <c r="AR787" s="445" t="s">
        <v>4691</v>
      </c>
      <c r="AS787" s="445" t="s">
        <v>4691</v>
      </c>
      <c r="AT787" s="445" t="s">
        <v>4691</v>
      </c>
      <c r="AU787" s="445" t="s">
        <v>4691</v>
      </c>
      <c r="AV787" s="307">
        <f t="shared" ref="AV787:AV794" si="559">AD787*6*0.5*12</f>
        <v>252</v>
      </c>
      <c r="AW787" s="309">
        <f t="shared" ref="AW787:AW794" si="560">AD787*6*0.35*12</f>
        <v>176.39999999999998</v>
      </c>
      <c r="AX787" s="309">
        <f t="shared" ref="AX787:AX794" si="561">AD787*6*0.25*10</f>
        <v>105</v>
      </c>
      <c r="AY787" s="309">
        <f t="shared" ref="AY787:AY794" si="562">AD787*6*0.15*10</f>
        <v>63</v>
      </c>
      <c r="AZ787" s="1042" t="s">
        <v>8246</v>
      </c>
      <c r="BA787" s="1042"/>
      <c r="BB787" s="1042"/>
      <c r="BC787" s="1042"/>
      <c r="BD787" s="1042"/>
      <c r="BE787" s="1042"/>
      <c r="BF787" s="1042"/>
      <c r="BG787" s="1042"/>
      <c r="BH787" s="1042"/>
      <c r="BI787" s="1044"/>
    </row>
    <row r="788" spans="1:61" ht="20.100000000000001" customHeight="1">
      <c r="A788" s="1026">
        <v>745</v>
      </c>
      <c r="B788" s="821" t="s">
        <v>6041</v>
      </c>
      <c r="C788" s="529" t="s">
        <v>4880</v>
      </c>
      <c r="D788" s="529" t="s">
        <v>764</v>
      </c>
      <c r="E788" s="529" t="s">
        <v>4896</v>
      </c>
      <c r="F788" s="529" t="s">
        <v>4897</v>
      </c>
      <c r="G788" s="530" t="s">
        <v>4898</v>
      </c>
      <c r="H788" s="530" t="s">
        <v>6976</v>
      </c>
      <c r="I788" s="290">
        <v>32074611</v>
      </c>
      <c r="J788" s="362" t="s">
        <v>94</v>
      </c>
      <c r="K788" s="352"/>
      <c r="L788" s="292" t="s">
        <v>95</v>
      </c>
      <c r="M788" s="292" t="s">
        <v>95</v>
      </c>
      <c r="N788" s="292" t="s">
        <v>95</v>
      </c>
      <c r="O788" s="292" t="s">
        <v>95</v>
      </c>
      <c r="P788" s="292" t="s">
        <v>95</v>
      </c>
      <c r="Q788" s="358"/>
      <c r="R788" s="295" t="s">
        <v>158</v>
      </c>
      <c r="S788" s="296">
        <v>42736</v>
      </c>
      <c r="T788" s="297">
        <f t="shared" si="554"/>
        <v>3</v>
      </c>
      <c r="U788" s="298">
        <f t="shared" si="555"/>
        <v>313.22519999999997</v>
      </c>
      <c r="V788" s="298">
        <f t="shared" si="556"/>
        <v>6.9527999999999999</v>
      </c>
      <c r="W788" s="299">
        <f t="shared" si="557"/>
        <v>9932.5714285714294</v>
      </c>
      <c r="X788" s="300">
        <f t="shared" si="558"/>
        <v>45</v>
      </c>
      <c r="Y788" s="822">
        <v>7</v>
      </c>
      <c r="Z788" s="822">
        <v>1457</v>
      </c>
      <c r="AA788" s="1043">
        <v>7</v>
      </c>
      <c r="AB788" s="1043">
        <v>7</v>
      </c>
      <c r="AC788" s="1043">
        <v>7</v>
      </c>
      <c r="AD788" s="1043">
        <v>7</v>
      </c>
      <c r="AE788" s="469">
        <v>7</v>
      </c>
      <c r="AF788" s="1036" t="s">
        <v>8151</v>
      </c>
      <c r="AG788" s="445"/>
      <c r="AH788" s="445"/>
      <c r="AI788" s="445"/>
      <c r="AJ788" s="1037">
        <v>7</v>
      </c>
      <c r="AK788" s="1036" t="s">
        <v>4703</v>
      </c>
      <c r="AL788" s="445"/>
      <c r="AM788" s="445"/>
      <c r="AN788" s="445"/>
      <c r="AO788" s="445"/>
      <c r="AP788" s="445"/>
      <c r="AQ788" s="445"/>
      <c r="AR788" s="445"/>
      <c r="AS788" s="445"/>
      <c r="AT788" s="445"/>
      <c r="AU788" s="445"/>
      <c r="AV788" s="307">
        <f t="shared" si="559"/>
        <v>252</v>
      </c>
      <c r="AW788" s="309">
        <f t="shared" si="560"/>
        <v>176.39999999999998</v>
      </c>
      <c r="AX788" s="309">
        <f t="shared" si="561"/>
        <v>105</v>
      </c>
      <c r="AY788" s="309">
        <f t="shared" si="562"/>
        <v>63</v>
      </c>
      <c r="AZ788" s="1042" t="s">
        <v>8247</v>
      </c>
      <c r="BA788" s="1042"/>
      <c r="BB788" s="1042"/>
      <c r="BC788" s="1042"/>
      <c r="BD788" s="1042"/>
      <c r="BE788" s="1042"/>
      <c r="BF788" s="1042"/>
      <c r="BG788" s="1042"/>
      <c r="BH788" s="1042"/>
      <c r="BI788" s="1044"/>
    </row>
    <row r="789" spans="1:61" s="652" customFormat="1" ht="20.100000000000001" customHeight="1">
      <c r="A789" s="1026">
        <v>746</v>
      </c>
      <c r="B789" s="776" t="s">
        <v>4994</v>
      </c>
      <c r="C789" s="484" t="s">
        <v>2500</v>
      </c>
      <c r="D789" s="484" t="s">
        <v>4986</v>
      </c>
      <c r="E789" s="357" t="s">
        <v>4987</v>
      </c>
      <c r="F789" s="329" t="s">
        <v>1292</v>
      </c>
      <c r="G789" s="530" t="s">
        <v>4988</v>
      </c>
      <c r="H789" s="289" t="s">
        <v>5004</v>
      </c>
      <c r="I789" s="290">
        <v>32074511</v>
      </c>
      <c r="J789" s="362" t="s">
        <v>94</v>
      </c>
      <c r="K789" s="352"/>
      <c r="L789" s="292" t="s">
        <v>95</v>
      </c>
      <c r="M789" s="292" t="s">
        <v>95</v>
      </c>
      <c r="N789" s="292" t="s">
        <v>95</v>
      </c>
      <c r="O789" s="292" t="s">
        <v>95</v>
      </c>
      <c r="P789" s="292" t="s">
        <v>95</v>
      </c>
      <c r="Q789" s="823"/>
      <c r="R789" s="295" t="s">
        <v>199</v>
      </c>
      <c r="S789" s="296">
        <v>42756</v>
      </c>
      <c r="T789" s="297">
        <f t="shared" si="554"/>
        <v>14</v>
      </c>
      <c r="U789" s="298">
        <f t="shared" si="555"/>
        <v>175.60248999999999</v>
      </c>
      <c r="V789" s="298">
        <f t="shared" si="556"/>
        <v>4.7552000000000003</v>
      </c>
      <c r="W789" s="299">
        <f t="shared" si="557"/>
        <v>5944</v>
      </c>
      <c r="X789" s="300">
        <f t="shared" si="558"/>
        <v>37</v>
      </c>
      <c r="Y789" s="822">
        <v>8</v>
      </c>
      <c r="Z789" s="822">
        <v>889</v>
      </c>
      <c r="AA789" s="1043">
        <v>8</v>
      </c>
      <c r="AB789" s="1043">
        <v>8</v>
      </c>
      <c r="AC789" s="1043">
        <v>8</v>
      </c>
      <c r="AD789" s="1043">
        <v>8</v>
      </c>
      <c r="AE789" s="469">
        <v>8</v>
      </c>
      <c r="AF789" s="1036" t="s">
        <v>8153</v>
      </c>
      <c r="AG789" s="445"/>
      <c r="AH789" s="445"/>
      <c r="AI789" s="445"/>
      <c r="AJ789" s="1037">
        <v>8</v>
      </c>
      <c r="AK789" s="1036" t="s">
        <v>4705</v>
      </c>
      <c r="AL789" s="445"/>
      <c r="AM789" s="445"/>
      <c r="AN789" s="445"/>
      <c r="AO789" s="445"/>
      <c r="AP789" s="445"/>
      <c r="AQ789" s="445"/>
      <c r="AR789" s="445"/>
      <c r="AS789" s="445"/>
      <c r="AT789" s="445"/>
      <c r="AU789" s="445"/>
      <c r="AV789" s="307">
        <f t="shared" si="559"/>
        <v>288</v>
      </c>
      <c r="AW789" s="309">
        <f t="shared" si="560"/>
        <v>201.59999999999997</v>
      </c>
      <c r="AX789" s="309">
        <f t="shared" si="561"/>
        <v>120</v>
      </c>
      <c r="AY789" s="309">
        <f t="shared" si="562"/>
        <v>72</v>
      </c>
      <c r="AZ789" s="1042" t="s">
        <v>8248</v>
      </c>
      <c r="BA789" s="1042"/>
      <c r="BB789" s="1042"/>
      <c r="BC789" s="1042"/>
      <c r="BD789" s="1042"/>
      <c r="BE789" s="1042"/>
      <c r="BF789" s="1042"/>
      <c r="BG789" s="1042"/>
      <c r="BH789" s="1042"/>
      <c r="BI789" s="1044"/>
    </row>
    <row r="790" spans="1:61" s="652" customFormat="1" ht="20.100000000000001" customHeight="1">
      <c r="A790" s="1026">
        <v>747</v>
      </c>
      <c r="B790" s="776" t="s">
        <v>5266</v>
      </c>
      <c r="C790" s="484" t="s">
        <v>5251</v>
      </c>
      <c r="D790" s="484" t="s">
        <v>5252</v>
      </c>
      <c r="E790" s="484" t="s">
        <v>5250</v>
      </c>
      <c r="F790" s="484" t="s">
        <v>3139</v>
      </c>
      <c r="G790" s="530" t="s">
        <v>5425</v>
      </c>
      <c r="H790" s="289" t="s">
        <v>5272</v>
      </c>
      <c r="I790" s="824">
        <v>32074711</v>
      </c>
      <c r="J790" s="362" t="s">
        <v>94</v>
      </c>
      <c r="K790" s="352"/>
      <c r="L790" s="292" t="s">
        <v>95</v>
      </c>
      <c r="M790" s="292" t="s">
        <v>95</v>
      </c>
      <c r="N790" s="292" t="s">
        <v>95</v>
      </c>
      <c r="O790" s="292" t="s">
        <v>95</v>
      </c>
      <c r="P790" s="292" t="s">
        <v>95</v>
      </c>
      <c r="Q790" s="1024" t="s">
        <v>5913</v>
      </c>
      <c r="R790" s="295" t="s">
        <v>147</v>
      </c>
      <c r="S790" s="296">
        <v>42852</v>
      </c>
      <c r="T790" s="297">
        <f t="shared" si="554"/>
        <v>1</v>
      </c>
      <c r="U790" s="298">
        <f t="shared" si="555"/>
        <v>357.0994</v>
      </c>
      <c r="V790" s="298">
        <f t="shared" si="556"/>
        <v>8.1257000000000001</v>
      </c>
      <c r="W790" s="299">
        <f t="shared" si="557"/>
        <v>10157.125</v>
      </c>
      <c r="X790" s="300">
        <f t="shared" si="558"/>
        <v>44</v>
      </c>
      <c r="Y790" s="822">
        <v>8</v>
      </c>
      <c r="Z790" s="822">
        <v>1470</v>
      </c>
      <c r="AA790" s="1043">
        <v>8</v>
      </c>
      <c r="AB790" s="1043">
        <v>8</v>
      </c>
      <c r="AC790" s="1043">
        <v>8</v>
      </c>
      <c r="AD790" s="1043">
        <v>8</v>
      </c>
      <c r="AE790" s="469">
        <v>8</v>
      </c>
      <c r="AF790" s="1036" t="s">
        <v>8249</v>
      </c>
      <c r="AG790" s="445"/>
      <c r="AH790" s="445"/>
      <c r="AI790" s="445"/>
      <c r="AJ790" s="1037">
        <v>8</v>
      </c>
      <c r="AK790" s="1036" t="s">
        <v>4806</v>
      </c>
      <c r="AL790" s="445"/>
      <c r="AM790" s="445"/>
      <c r="AN790" s="445"/>
      <c r="AO790" s="445"/>
      <c r="AP790" s="445"/>
      <c r="AQ790" s="445"/>
      <c r="AR790" s="445">
        <v>1</v>
      </c>
      <c r="AS790" s="445">
        <v>4</v>
      </c>
      <c r="AT790" s="445"/>
      <c r="AU790" s="445"/>
      <c r="AV790" s="307">
        <f t="shared" si="559"/>
        <v>288</v>
      </c>
      <c r="AW790" s="309">
        <f t="shared" si="560"/>
        <v>201.59999999999997</v>
      </c>
      <c r="AX790" s="309">
        <f t="shared" si="561"/>
        <v>120</v>
      </c>
      <c r="AY790" s="309">
        <f t="shared" si="562"/>
        <v>72</v>
      </c>
      <c r="AZ790" s="1042" t="s">
        <v>8250</v>
      </c>
      <c r="BA790" s="1042"/>
      <c r="BB790" s="1042"/>
      <c r="BC790" s="1042"/>
      <c r="BD790" s="1042"/>
      <c r="BE790" s="1042"/>
      <c r="BF790" s="1042"/>
      <c r="BG790" s="1042"/>
      <c r="BH790" s="1042"/>
      <c r="BI790" s="1044"/>
    </row>
    <row r="791" spans="1:61" s="652" customFormat="1" ht="20.100000000000001" customHeight="1">
      <c r="A791" s="1026">
        <v>748</v>
      </c>
      <c r="B791" s="776" t="s">
        <v>3550</v>
      </c>
      <c r="C791" s="825" t="s">
        <v>2501</v>
      </c>
      <c r="D791" s="287" t="s">
        <v>764</v>
      </c>
      <c r="E791" s="287" t="s">
        <v>466</v>
      </c>
      <c r="F791" s="329" t="s">
        <v>1292</v>
      </c>
      <c r="G791" s="289" t="s">
        <v>667</v>
      </c>
      <c r="H791" s="530" t="s">
        <v>2133</v>
      </c>
      <c r="I791" s="290">
        <v>32070801</v>
      </c>
      <c r="J791" s="291"/>
      <c r="K791" s="352"/>
      <c r="L791" s="292" t="s">
        <v>95</v>
      </c>
      <c r="M791" s="292" t="s">
        <v>95</v>
      </c>
      <c r="N791" s="292" t="s">
        <v>95</v>
      </c>
      <c r="O791" s="292" t="s">
        <v>95</v>
      </c>
      <c r="P791" s="292" t="s">
        <v>95</v>
      </c>
      <c r="Q791" s="327"/>
      <c r="R791" s="295" t="s">
        <v>583</v>
      </c>
      <c r="S791" s="296">
        <v>40396</v>
      </c>
      <c r="T791" s="297">
        <f t="shared" si="554"/>
        <v>22</v>
      </c>
      <c r="U791" s="298">
        <f t="shared" si="555"/>
        <v>117.4932</v>
      </c>
      <c r="V791" s="298">
        <f t="shared" si="556"/>
        <v>3.5392000000000001</v>
      </c>
      <c r="W791" s="299">
        <f t="shared" si="557"/>
        <v>5898.666666666667</v>
      </c>
      <c r="X791" s="300">
        <f t="shared" si="558"/>
        <v>33</v>
      </c>
      <c r="Y791" s="648">
        <v>6</v>
      </c>
      <c r="Z791" s="302">
        <v>440</v>
      </c>
      <c r="AA791" s="1043">
        <v>6</v>
      </c>
      <c r="AB791" s="1043">
        <v>6</v>
      </c>
      <c r="AC791" s="1043">
        <v>6</v>
      </c>
      <c r="AD791" s="1043">
        <v>6</v>
      </c>
      <c r="AE791" s="469">
        <v>6</v>
      </c>
      <c r="AF791" s="1036" t="s">
        <v>5994</v>
      </c>
      <c r="AG791" s="445" t="s">
        <v>4691</v>
      </c>
      <c r="AH791" s="445" t="s">
        <v>4691</v>
      </c>
      <c r="AI791" s="445" t="s">
        <v>4691</v>
      </c>
      <c r="AJ791" s="1037">
        <v>6</v>
      </c>
      <c r="AK791" s="1036" t="s">
        <v>4694</v>
      </c>
      <c r="AL791" s="445" t="s">
        <v>4691</v>
      </c>
      <c r="AM791" s="445" t="s">
        <v>4691</v>
      </c>
      <c r="AN791" s="445" t="s">
        <v>4691</v>
      </c>
      <c r="AO791" s="445" t="s">
        <v>4691</v>
      </c>
      <c r="AP791" s="445" t="s">
        <v>4691</v>
      </c>
      <c r="AQ791" s="445" t="s">
        <v>4691</v>
      </c>
      <c r="AR791" s="445">
        <v>1</v>
      </c>
      <c r="AS791" s="445">
        <v>2</v>
      </c>
      <c r="AT791" s="445" t="s">
        <v>4691</v>
      </c>
      <c r="AU791" s="445" t="s">
        <v>4691</v>
      </c>
      <c r="AV791" s="307">
        <f t="shared" si="559"/>
        <v>216</v>
      </c>
      <c r="AW791" s="309">
        <f t="shared" si="560"/>
        <v>151.19999999999999</v>
      </c>
      <c r="AX791" s="309">
        <f t="shared" si="561"/>
        <v>90</v>
      </c>
      <c r="AY791" s="309">
        <f t="shared" si="562"/>
        <v>53.999999999999993</v>
      </c>
      <c r="AZ791" s="1042" t="s">
        <v>8251</v>
      </c>
      <c r="BA791" s="1042"/>
      <c r="BB791" s="1042"/>
      <c r="BC791" s="1042"/>
      <c r="BD791" s="1042"/>
      <c r="BE791" s="1042"/>
      <c r="BF791" s="1042"/>
      <c r="BG791" s="1042"/>
      <c r="BH791" s="1042"/>
      <c r="BI791" s="1044"/>
    </row>
    <row r="792" spans="1:61" s="652" customFormat="1" ht="20.100000000000001" customHeight="1">
      <c r="A792" s="1026">
        <v>749</v>
      </c>
      <c r="B792" s="776" t="s">
        <v>3551</v>
      </c>
      <c r="C792" s="825" t="s">
        <v>2501</v>
      </c>
      <c r="D792" s="287" t="s">
        <v>1554</v>
      </c>
      <c r="E792" s="287" t="s">
        <v>2963</v>
      </c>
      <c r="F792" s="329" t="s">
        <v>1292</v>
      </c>
      <c r="G792" s="289" t="s">
        <v>671</v>
      </c>
      <c r="H792" s="530" t="s">
        <v>671</v>
      </c>
      <c r="I792" s="290">
        <v>32072311</v>
      </c>
      <c r="J792" s="291"/>
      <c r="K792" s="352" t="s">
        <v>653</v>
      </c>
      <c r="L792" s="360"/>
      <c r="M792" s="293"/>
      <c r="N792" s="293"/>
      <c r="O792" s="360"/>
      <c r="P792" s="292" t="s">
        <v>565</v>
      </c>
      <c r="Q792" s="458"/>
      <c r="R792" s="295" t="s">
        <v>199</v>
      </c>
      <c r="S792" s="296">
        <v>41917</v>
      </c>
      <c r="T792" s="297">
        <f t="shared" si="554"/>
        <v>25</v>
      </c>
      <c r="U792" s="298">
        <f t="shared" si="555"/>
        <v>107.1191</v>
      </c>
      <c r="V792" s="298">
        <f t="shared" si="556"/>
        <v>3.3319000000000001</v>
      </c>
      <c r="W792" s="299">
        <f t="shared" si="557"/>
        <v>4759.8571428571431</v>
      </c>
      <c r="X792" s="300">
        <f t="shared" si="558"/>
        <v>32</v>
      </c>
      <c r="Y792" s="648">
        <v>7</v>
      </c>
      <c r="Z792" s="302">
        <v>673</v>
      </c>
      <c r="AA792" s="1043">
        <v>0</v>
      </c>
      <c r="AB792" s="304">
        <v>0</v>
      </c>
      <c r="AC792" s="304">
        <v>0</v>
      </c>
      <c r="AD792" s="1043">
        <v>0</v>
      </c>
      <c r="AE792" s="469">
        <v>7</v>
      </c>
      <c r="AF792" s="1036" t="s">
        <v>8151</v>
      </c>
      <c r="AG792" s="445" t="s">
        <v>4691</v>
      </c>
      <c r="AH792" s="445" t="s">
        <v>4691</v>
      </c>
      <c r="AI792" s="445" t="s">
        <v>4691</v>
      </c>
      <c r="AJ792" s="1037" t="s">
        <v>4691</v>
      </c>
      <c r="AK792" s="1036" t="s">
        <v>4691</v>
      </c>
      <c r="AL792" s="445" t="s">
        <v>4691</v>
      </c>
      <c r="AM792" s="445" t="s">
        <v>4691</v>
      </c>
      <c r="AN792" s="445" t="s">
        <v>4691</v>
      </c>
      <c r="AO792" s="445" t="s">
        <v>4691</v>
      </c>
      <c r="AP792" s="445" t="s">
        <v>4691</v>
      </c>
      <c r="AQ792" s="445" t="s">
        <v>4691</v>
      </c>
      <c r="AR792" s="445" t="s">
        <v>4691</v>
      </c>
      <c r="AS792" s="445" t="s">
        <v>4691</v>
      </c>
      <c r="AT792" s="445" t="s">
        <v>4691</v>
      </c>
      <c r="AU792" s="445" t="s">
        <v>4691</v>
      </c>
      <c r="AV792" s="307">
        <f t="shared" si="559"/>
        <v>0</v>
      </c>
      <c r="AW792" s="309">
        <f t="shared" si="560"/>
        <v>0</v>
      </c>
      <c r="AX792" s="309">
        <f t="shared" si="561"/>
        <v>0</v>
      </c>
      <c r="AY792" s="309">
        <f t="shared" si="562"/>
        <v>0</v>
      </c>
      <c r="AZ792" s="1042" t="s">
        <v>8252</v>
      </c>
      <c r="BA792" s="1042"/>
      <c r="BB792" s="1042"/>
      <c r="BC792" s="1042"/>
      <c r="BD792" s="1042"/>
      <c r="BE792" s="1042"/>
      <c r="BF792" s="1042"/>
      <c r="BG792" s="1042"/>
      <c r="BH792" s="1042"/>
      <c r="BI792" s="1044"/>
    </row>
    <row r="793" spans="1:61" s="394" customFormat="1" ht="19.5" customHeight="1">
      <c r="A793" s="1026">
        <v>750</v>
      </c>
      <c r="B793" s="776" t="s">
        <v>5690</v>
      </c>
      <c r="C793" s="449" t="s">
        <v>13</v>
      </c>
      <c r="D793" s="449" t="s">
        <v>4900</v>
      </c>
      <c r="E793" s="450" t="s">
        <v>5691</v>
      </c>
      <c r="F793" s="551" t="s">
        <v>5692</v>
      </c>
      <c r="G793" s="451" t="s">
        <v>1176</v>
      </c>
      <c r="H793" s="452" t="s">
        <v>5807</v>
      </c>
      <c r="I793" s="453">
        <v>32072211</v>
      </c>
      <c r="J793" s="454"/>
      <c r="K793" s="455" t="s">
        <v>653</v>
      </c>
      <c r="L793" s="456"/>
      <c r="M793" s="456"/>
      <c r="N793" s="456"/>
      <c r="O793" s="456"/>
      <c r="P793" s="457" t="s">
        <v>565</v>
      </c>
      <c r="Q793" s="458"/>
      <c r="R793" s="295" t="s">
        <v>3842</v>
      </c>
      <c r="S793" s="296">
        <v>41878</v>
      </c>
      <c r="T793" s="297">
        <f t="shared" si="554"/>
        <v>12</v>
      </c>
      <c r="U793" s="298">
        <f t="shared" si="555"/>
        <v>192.02511000000001</v>
      </c>
      <c r="V793" s="298">
        <f t="shared" si="556"/>
        <v>4.4645000000000001</v>
      </c>
      <c r="W793" s="299">
        <f t="shared" si="557"/>
        <v>7440.833333333333</v>
      </c>
      <c r="X793" s="300">
        <f t="shared" si="558"/>
        <v>43</v>
      </c>
      <c r="Y793" s="459">
        <v>6</v>
      </c>
      <c r="Z793" s="460">
        <v>658</v>
      </c>
      <c r="AA793" s="1043">
        <v>0</v>
      </c>
      <c r="AB793" s="304">
        <v>0</v>
      </c>
      <c r="AC793" s="304">
        <v>0</v>
      </c>
      <c r="AD793" s="1043">
        <v>0</v>
      </c>
      <c r="AE793" s="469">
        <v>6</v>
      </c>
      <c r="AF793" s="1036" t="s">
        <v>8142</v>
      </c>
      <c r="AG793" s="445"/>
      <c r="AH793" s="445"/>
      <c r="AI793" s="445"/>
      <c r="AJ793" s="1037"/>
      <c r="AK793" s="1036" t="s">
        <v>4694</v>
      </c>
      <c r="AL793" s="445"/>
      <c r="AM793" s="445"/>
      <c r="AN793" s="445"/>
      <c r="AO793" s="445"/>
      <c r="AP793" s="445"/>
      <c r="AQ793" s="445"/>
      <c r="AR793" s="445"/>
      <c r="AS793" s="445"/>
      <c r="AT793" s="445"/>
      <c r="AU793" s="445"/>
      <c r="AV793" s="307">
        <f t="shared" si="559"/>
        <v>0</v>
      </c>
      <c r="AW793" s="309">
        <f t="shared" si="560"/>
        <v>0</v>
      </c>
      <c r="AX793" s="309">
        <f t="shared" si="561"/>
        <v>0</v>
      </c>
      <c r="AY793" s="309">
        <f t="shared" si="562"/>
        <v>0</v>
      </c>
      <c r="AZ793" s="1042" t="s">
        <v>8253</v>
      </c>
      <c r="BA793" s="1042"/>
      <c r="BB793" s="1042"/>
      <c r="BC793" s="1042"/>
      <c r="BD793" s="1042"/>
      <c r="BE793" s="1042"/>
      <c r="BF793" s="1042"/>
      <c r="BG793" s="1042"/>
      <c r="BH793" s="1042"/>
      <c r="BI793" s="1044"/>
    </row>
    <row r="794" spans="1:61" s="652" customFormat="1" ht="20.100000000000001" customHeight="1">
      <c r="A794" s="1026">
        <v>751</v>
      </c>
      <c r="B794" s="776" t="s">
        <v>4899</v>
      </c>
      <c r="C794" s="484" t="s">
        <v>13</v>
      </c>
      <c r="D794" s="484" t="s">
        <v>4900</v>
      </c>
      <c r="E794" s="484" t="s">
        <v>4896</v>
      </c>
      <c r="F794" s="531" t="s">
        <v>4901</v>
      </c>
      <c r="G794" s="530" t="s">
        <v>4902</v>
      </c>
      <c r="H794" s="289" t="s">
        <v>4957</v>
      </c>
      <c r="I794" s="290">
        <v>32074011</v>
      </c>
      <c r="J794" s="362"/>
      <c r="K794" s="352" t="s">
        <v>335</v>
      </c>
      <c r="L794" s="726"/>
      <c r="M794" s="293"/>
      <c r="N794" s="293"/>
      <c r="O794" s="726"/>
      <c r="P794" s="292" t="s">
        <v>95</v>
      </c>
      <c r="Q794" s="358"/>
      <c r="R794" s="295" t="s">
        <v>450</v>
      </c>
      <c r="S794" s="296">
        <v>42727</v>
      </c>
      <c r="T794" s="297">
        <f t="shared" si="554"/>
        <v>28</v>
      </c>
      <c r="U794" s="298">
        <f t="shared" si="555"/>
        <v>81.208200000000005</v>
      </c>
      <c r="V794" s="298">
        <f t="shared" si="556"/>
        <v>1.8532</v>
      </c>
      <c r="W794" s="299">
        <f t="shared" si="557"/>
        <v>2647.4285714285716</v>
      </c>
      <c r="X794" s="300">
        <f t="shared" si="558"/>
        <v>44</v>
      </c>
      <c r="Y794" s="648">
        <v>7</v>
      </c>
      <c r="Z794" s="648">
        <v>651</v>
      </c>
      <c r="AA794" s="1043">
        <v>0</v>
      </c>
      <c r="AB794" s="304">
        <v>0</v>
      </c>
      <c r="AC794" s="304">
        <v>0</v>
      </c>
      <c r="AD794" s="1043">
        <v>0</v>
      </c>
      <c r="AE794" s="469">
        <v>7</v>
      </c>
      <c r="AF794" s="1036" t="s">
        <v>8151</v>
      </c>
      <c r="AG794" s="445"/>
      <c r="AH794" s="445"/>
      <c r="AI794" s="445"/>
      <c r="AJ794" s="1037">
        <v>7</v>
      </c>
      <c r="AK794" s="1036" t="s">
        <v>4703</v>
      </c>
      <c r="AL794" s="445"/>
      <c r="AM794" s="445"/>
      <c r="AN794" s="445"/>
      <c r="AO794" s="445"/>
      <c r="AP794" s="445"/>
      <c r="AQ794" s="445"/>
      <c r="AR794" s="445"/>
      <c r="AS794" s="445"/>
      <c r="AT794" s="445"/>
      <c r="AU794" s="445"/>
      <c r="AV794" s="307">
        <f t="shared" si="559"/>
        <v>0</v>
      </c>
      <c r="AW794" s="309">
        <f t="shared" si="560"/>
        <v>0</v>
      </c>
      <c r="AX794" s="309">
        <f t="shared" si="561"/>
        <v>0</v>
      </c>
      <c r="AY794" s="309">
        <f t="shared" si="562"/>
        <v>0</v>
      </c>
      <c r="AZ794" s="1042" t="s">
        <v>8254</v>
      </c>
      <c r="BA794" s="1042"/>
      <c r="BB794" s="1042"/>
      <c r="BC794" s="1042"/>
      <c r="BD794" s="1042"/>
      <c r="BE794" s="1042"/>
      <c r="BF794" s="1042"/>
      <c r="BG794" s="1042"/>
      <c r="BH794" s="1042"/>
      <c r="BI794" s="1044"/>
    </row>
    <row r="795" spans="1:61" ht="20.100000000000001" customHeight="1">
      <c r="A795" s="1031" t="s">
        <v>185</v>
      </c>
      <c r="B795" s="778"/>
      <c r="C795" s="826" t="s">
        <v>2501</v>
      </c>
      <c r="D795" s="501" t="s">
        <v>764</v>
      </c>
      <c r="E795" s="827"/>
      <c r="F795" s="827"/>
      <c r="G795" s="813">
        <f>COUNTA(G787:G794)</f>
        <v>8</v>
      </c>
      <c r="H795" s="813">
        <f>COUNTA(H787:H794)</f>
        <v>8</v>
      </c>
      <c r="I795" s="499"/>
      <c r="J795" s="499"/>
      <c r="K795" s="813"/>
      <c r="L795" s="814">
        <f>COUNTA(L787:L794)</f>
        <v>5</v>
      </c>
      <c r="M795" s="814">
        <f>COUNTA(M787:M794)</f>
        <v>5</v>
      </c>
      <c r="N795" s="814">
        <f>COUNTA(N787:N794)</f>
        <v>5</v>
      </c>
      <c r="O795" s="814">
        <f>COUNTA(O787:O794)</f>
        <v>5</v>
      </c>
      <c r="P795" s="814">
        <f>COUNTA(P787:P794)</f>
        <v>8</v>
      </c>
      <c r="Q795" s="815"/>
      <c r="R795" s="505"/>
      <c r="S795" s="506"/>
      <c r="T795" s="507"/>
      <c r="U795" s="508">
        <f>SUM(U787:U794)</f>
        <v>1494.0250999999998</v>
      </c>
      <c r="V795" s="508">
        <f>SUM(V787:V794)</f>
        <v>37.313500000000005</v>
      </c>
      <c r="W795" s="509">
        <f>V795*10000/Y795</f>
        <v>6663.1250000000009</v>
      </c>
      <c r="X795" s="510">
        <f>U795/V795</f>
        <v>40.039800608358895</v>
      </c>
      <c r="Y795" s="511">
        <f t="shared" ref="Y795:AE795" si="563">SUM(Y787:Y794)</f>
        <v>56</v>
      </c>
      <c r="Z795" s="511">
        <f t="shared" si="563"/>
        <v>7693</v>
      </c>
      <c r="AA795" s="500">
        <f t="shared" si="563"/>
        <v>36</v>
      </c>
      <c r="AB795" s="500">
        <f t="shared" si="563"/>
        <v>36</v>
      </c>
      <c r="AC795" s="500">
        <f t="shared" si="563"/>
        <v>36</v>
      </c>
      <c r="AD795" s="500">
        <f t="shared" si="563"/>
        <v>36</v>
      </c>
      <c r="AE795" s="500">
        <f t="shared" si="563"/>
        <v>56</v>
      </c>
      <c r="AF795" s="512"/>
      <c r="AG795" s="512">
        <f>SUM(AG787:AG794)</f>
        <v>0</v>
      </c>
      <c r="AH795" s="512"/>
      <c r="AI795" s="512">
        <f>SUM(AI787:AI794)</f>
        <v>0</v>
      </c>
      <c r="AJ795" s="512">
        <f t="shared" ref="AJ795" si="564">SUM(AJ787:AJ794)</f>
        <v>43</v>
      </c>
      <c r="AK795" s="513"/>
      <c r="AL795" s="512">
        <f>SUM(AL787:AL794)</f>
        <v>0</v>
      </c>
      <c r="AM795" s="512"/>
      <c r="AN795" s="512">
        <f>SUM(AN787:AN794)</f>
        <v>0</v>
      </c>
      <c r="AO795" s="512"/>
      <c r="AP795" s="512">
        <f>SUM(AP787:AP794)</f>
        <v>0</v>
      </c>
      <c r="AQ795" s="512"/>
      <c r="AR795" s="512">
        <f>SUM(AR787:AR794)</f>
        <v>2</v>
      </c>
      <c r="AS795" s="512"/>
      <c r="AT795" s="512">
        <f>SUM(AT787:AT794)</f>
        <v>0</v>
      </c>
      <c r="AU795" s="512"/>
      <c r="AV795" s="512">
        <f>SUM(AV787:AV794)</f>
        <v>1296</v>
      </c>
      <c r="AW795" s="512">
        <f>SUM(AW787:AW794)</f>
        <v>907.19999999999982</v>
      </c>
      <c r="AX795" s="512">
        <f>SUM(AX787:AX794)</f>
        <v>540</v>
      </c>
      <c r="AY795" s="512">
        <f>SUM(AY787:AY794)</f>
        <v>324</v>
      </c>
      <c r="AZ795" s="816"/>
      <c r="BA795" s="817"/>
      <c r="BB795" s="817"/>
      <c r="BC795" s="818"/>
      <c r="BD795" s="818"/>
      <c r="BE795" s="818"/>
      <c r="BF795" s="819"/>
      <c r="BG795" s="819"/>
      <c r="BH795" s="819"/>
      <c r="BI795" s="820"/>
    </row>
    <row r="796" spans="1:61" s="652" customFormat="1" ht="20.100000000000001" customHeight="1">
      <c r="A796" s="1026">
        <v>752</v>
      </c>
      <c r="B796" s="776" t="s">
        <v>6040</v>
      </c>
      <c r="C796" s="359" t="s">
        <v>2500</v>
      </c>
      <c r="D796" s="359" t="s">
        <v>4093</v>
      </c>
      <c r="E796" s="359" t="s">
        <v>4094</v>
      </c>
      <c r="F796" s="329" t="s">
        <v>1292</v>
      </c>
      <c r="G796" s="289" t="s">
        <v>4095</v>
      </c>
      <c r="H796" s="367" t="s">
        <v>4244</v>
      </c>
      <c r="I796" s="290">
        <v>32130401</v>
      </c>
      <c r="J796" s="291" t="s">
        <v>94</v>
      </c>
      <c r="K796" s="352"/>
      <c r="L796" s="331" t="s">
        <v>95</v>
      </c>
      <c r="M796" s="292" t="s">
        <v>95</v>
      </c>
      <c r="N796" s="292" t="s">
        <v>95</v>
      </c>
      <c r="O796" s="331" t="s">
        <v>95</v>
      </c>
      <c r="P796" s="331" t="s">
        <v>95</v>
      </c>
      <c r="Q796" s="327"/>
      <c r="R796" s="295" t="s">
        <v>450</v>
      </c>
      <c r="S796" s="296">
        <v>18994</v>
      </c>
      <c r="T796" s="297">
        <f t="shared" ref="T796:T801" si="565">VLOOKUP(I796,单月票房,2,0)</f>
        <v>22</v>
      </c>
      <c r="U796" s="298">
        <f t="shared" ref="U796:U801" si="566">VLOOKUP(I796,单月票房,3,0)</f>
        <v>103.93281999999999</v>
      </c>
      <c r="V796" s="298">
        <f t="shared" ref="V796:V801" si="567">VLOOKUP(I796,单月票房,4,0)</f>
        <v>2.4283000000000001</v>
      </c>
      <c r="W796" s="299">
        <f t="shared" ref="W796:W801" si="568">(V796*10000)/Y796</f>
        <v>4047.1666666666665</v>
      </c>
      <c r="X796" s="300">
        <f t="shared" ref="X796:X801" si="569">VLOOKUP(I796,单月票房,5,0)</f>
        <v>43</v>
      </c>
      <c r="Y796" s="301">
        <v>6</v>
      </c>
      <c r="Z796" s="648">
        <v>514</v>
      </c>
      <c r="AA796" s="1043">
        <v>6</v>
      </c>
      <c r="AB796" s="1043">
        <v>6</v>
      </c>
      <c r="AC796" s="1043">
        <v>6</v>
      </c>
      <c r="AD796" s="1043">
        <v>6</v>
      </c>
      <c r="AE796" s="469">
        <v>6</v>
      </c>
      <c r="AF796" s="1036" t="s">
        <v>5994</v>
      </c>
      <c r="AG796" s="445" t="s">
        <v>4691</v>
      </c>
      <c r="AH796" s="445" t="s">
        <v>4691</v>
      </c>
      <c r="AI796" s="445" t="s">
        <v>4691</v>
      </c>
      <c r="AJ796" s="1037">
        <v>6</v>
      </c>
      <c r="AK796" s="1036" t="s">
        <v>4694</v>
      </c>
      <c r="AL796" s="445" t="s">
        <v>4691</v>
      </c>
      <c r="AM796" s="445" t="s">
        <v>4691</v>
      </c>
      <c r="AN796" s="445" t="s">
        <v>4691</v>
      </c>
      <c r="AO796" s="445" t="s">
        <v>4691</v>
      </c>
      <c r="AP796" s="445" t="s">
        <v>4691</v>
      </c>
      <c r="AQ796" s="445" t="s">
        <v>4691</v>
      </c>
      <c r="AR796" s="445" t="s">
        <v>4691</v>
      </c>
      <c r="AS796" s="445" t="s">
        <v>4691</v>
      </c>
      <c r="AT796" s="445" t="s">
        <v>4691</v>
      </c>
      <c r="AU796" s="445" t="s">
        <v>4691</v>
      </c>
      <c r="AV796" s="307">
        <f t="shared" ref="AV796:AV801" si="570">AD796*6*0.5*12</f>
        <v>216</v>
      </c>
      <c r="AW796" s="309">
        <f t="shared" ref="AW796:AW801" si="571">AD796*6*0.35*12</f>
        <v>151.19999999999999</v>
      </c>
      <c r="AX796" s="309">
        <f t="shared" ref="AX796:AX801" si="572">AD796*6*0.25*10</f>
        <v>90</v>
      </c>
      <c r="AY796" s="309">
        <f t="shared" ref="AY796:AY801" si="573">AD796*6*0.15*10</f>
        <v>53.999999999999993</v>
      </c>
      <c r="AZ796" s="1042" t="s">
        <v>8255</v>
      </c>
      <c r="BA796" s="1042"/>
      <c r="BB796" s="1042"/>
      <c r="BC796" s="1042"/>
      <c r="BD796" s="1042"/>
      <c r="BE796" s="1042"/>
      <c r="BF796" s="1042"/>
      <c r="BG796" s="1042"/>
      <c r="BH796" s="1042"/>
      <c r="BI796" s="1044"/>
    </row>
    <row r="797" spans="1:61" s="447" customFormat="1" ht="19.5" customHeight="1">
      <c r="A797" s="1026">
        <v>753</v>
      </c>
      <c r="B797" s="435" t="s">
        <v>6602</v>
      </c>
      <c r="C797" s="631" t="s">
        <v>6603</v>
      </c>
      <c r="D797" s="631" t="s">
        <v>4903</v>
      </c>
      <c r="E797" s="631" t="s">
        <v>6604</v>
      </c>
      <c r="F797" s="329" t="s">
        <v>1292</v>
      </c>
      <c r="G797" s="437" t="s">
        <v>6605</v>
      </c>
      <c r="H797" s="438" t="s">
        <v>6619</v>
      </c>
      <c r="I797" s="435">
        <v>32134911</v>
      </c>
      <c r="J797" s="428" t="s">
        <v>94</v>
      </c>
      <c r="K797" s="439"/>
      <c r="L797" s="440" t="s">
        <v>1414</v>
      </c>
      <c r="M797" s="292" t="s">
        <v>95</v>
      </c>
      <c r="N797" s="292" t="s">
        <v>95</v>
      </c>
      <c r="O797" s="440" t="s">
        <v>1414</v>
      </c>
      <c r="P797" s="441" t="s">
        <v>6588</v>
      </c>
      <c r="Q797" s="442"/>
      <c r="R797" s="295" t="s">
        <v>244</v>
      </c>
      <c r="S797" s="296">
        <v>42966</v>
      </c>
      <c r="T797" s="297">
        <f t="shared" si="565"/>
        <v>26</v>
      </c>
      <c r="U797" s="298">
        <f t="shared" si="566"/>
        <v>96.235299999999995</v>
      </c>
      <c r="V797" s="298">
        <f t="shared" si="567"/>
        <v>2.327</v>
      </c>
      <c r="W797" s="299">
        <f t="shared" si="568"/>
        <v>3878.3333333333335</v>
      </c>
      <c r="X797" s="300">
        <f t="shared" si="569"/>
        <v>41</v>
      </c>
      <c r="Y797" s="443">
        <v>6</v>
      </c>
      <c r="Z797" s="444">
        <v>1108</v>
      </c>
      <c r="AA797" s="1043">
        <v>6</v>
      </c>
      <c r="AB797" s="1043">
        <v>6</v>
      </c>
      <c r="AC797" s="1043">
        <v>6</v>
      </c>
      <c r="AD797" s="1043">
        <v>6</v>
      </c>
      <c r="AE797" s="469">
        <v>6</v>
      </c>
      <c r="AF797" s="1036" t="s">
        <v>8256</v>
      </c>
      <c r="AG797" s="445"/>
      <c r="AH797" s="445"/>
      <c r="AI797" s="445"/>
      <c r="AJ797" s="1037">
        <v>6</v>
      </c>
      <c r="AK797" s="1036" t="s">
        <v>6607</v>
      </c>
      <c r="AL797" s="445"/>
      <c r="AM797" s="445"/>
      <c r="AN797" s="445"/>
      <c r="AO797" s="445"/>
      <c r="AP797" s="445"/>
      <c r="AQ797" s="445"/>
      <c r="AR797" s="445"/>
      <c r="AS797" s="445"/>
      <c r="AT797" s="445"/>
      <c r="AU797" s="445"/>
      <c r="AV797" s="307">
        <f t="shared" si="570"/>
        <v>216</v>
      </c>
      <c r="AW797" s="309">
        <f t="shared" si="571"/>
        <v>151.19999999999999</v>
      </c>
      <c r="AX797" s="309">
        <f t="shared" si="572"/>
        <v>90</v>
      </c>
      <c r="AY797" s="309">
        <f t="shared" si="573"/>
        <v>53.999999999999993</v>
      </c>
      <c r="AZ797" s="1042" t="s">
        <v>8257</v>
      </c>
      <c r="BA797" s="1042"/>
      <c r="BB797" s="1042"/>
      <c r="BC797" s="1042"/>
      <c r="BD797" s="1042"/>
      <c r="BE797" s="1042"/>
      <c r="BF797" s="1042"/>
      <c r="BG797" s="1042"/>
      <c r="BH797" s="1042"/>
      <c r="BI797" s="1044"/>
    </row>
    <row r="798" spans="1:61" s="652" customFormat="1" ht="20.100000000000001" customHeight="1">
      <c r="A798" s="1026">
        <v>754</v>
      </c>
      <c r="B798" s="776" t="s">
        <v>3554</v>
      </c>
      <c r="C798" s="825" t="s">
        <v>2629</v>
      </c>
      <c r="D798" s="360" t="s">
        <v>2630</v>
      </c>
      <c r="E798" s="287" t="s">
        <v>2965</v>
      </c>
      <c r="F798" s="329" t="s">
        <v>1292</v>
      </c>
      <c r="G798" s="289" t="s">
        <v>1159</v>
      </c>
      <c r="H798" s="530" t="s">
        <v>2660</v>
      </c>
      <c r="I798" s="290">
        <v>32132611</v>
      </c>
      <c r="J798" s="328"/>
      <c r="K798" s="352"/>
      <c r="L798" s="331" t="s">
        <v>95</v>
      </c>
      <c r="M798" s="292" t="s">
        <v>95</v>
      </c>
      <c r="N798" s="292" t="s">
        <v>95</v>
      </c>
      <c r="O798" s="331" t="s">
        <v>95</v>
      </c>
      <c r="P798" s="331" t="s">
        <v>95</v>
      </c>
      <c r="Q798" s="327"/>
      <c r="R798" s="295" t="s">
        <v>182</v>
      </c>
      <c r="S798" s="296">
        <v>41879</v>
      </c>
      <c r="T798" s="297">
        <f t="shared" si="565"/>
        <v>2</v>
      </c>
      <c r="U798" s="298">
        <f t="shared" si="566"/>
        <v>302.42779999999999</v>
      </c>
      <c r="V798" s="298">
        <f t="shared" si="567"/>
        <v>7.2046999999999999</v>
      </c>
      <c r="W798" s="299">
        <f t="shared" si="568"/>
        <v>9005.875</v>
      </c>
      <c r="X798" s="300">
        <f t="shared" si="569"/>
        <v>42</v>
      </c>
      <c r="Y798" s="301">
        <v>8</v>
      </c>
      <c r="Z798" s="648">
        <v>889</v>
      </c>
      <c r="AA798" s="1043">
        <v>8</v>
      </c>
      <c r="AB798" s="1043">
        <v>8</v>
      </c>
      <c r="AC798" s="1043">
        <v>8</v>
      </c>
      <c r="AD798" s="1043">
        <v>8</v>
      </c>
      <c r="AE798" s="469">
        <v>8</v>
      </c>
      <c r="AF798" s="1036" t="s">
        <v>8153</v>
      </c>
      <c r="AG798" s="445" t="s">
        <v>4691</v>
      </c>
      <c r="AH798" s="445" t="s">
        <v>4691</v>
      </c>
      <c r="AI798" s="445" t="s">
        <v>4691</v>
      </c>
      <c r="AJ798" s="1037">
        <v>8</v>
      </c>
      <c r="AK798" s="1036" t="s">
        <v>4705</v>
      </c>
      <c r="AL798" s="445" t="s">
        <v>4691</v>
      </c>
      <c r="AM798" s="445" t="s">
        <v>4691</v>
      </c>
      <c r="AN798" s="445" t="s">
        <v>4691</v>
      </c>
      <c r="AO798" s="445" t="s">
        <v>4691</v>
      </c>
      <c r="AP798" s="445">
        <v>1</v>
      </c>
      <c r="AQ798" s="445">
        <v>1</v>
      </c>
      <c r="AR798" s="445">
        <v>1</v>
      </c>
      <c r="AS798" s="445">
        <v>9</v>
      </c>
      <c r="AT798" s="445" t="s">
        <v>4691</v>
      </c>
      <c r="AU798" s="445" t="s">
        <v>4691</v>
      </c>
      <c r="AV798" s="307">
        <f t="shared" si="570"/>
        <v>288</v>
      </c>
      <c r="AW798" s="309">
        <f t="shared" si="571"/>
        <v>201.59999999999997</v>
      </c>
      <c r="AX798" s="309">
        <f t="shared" si="572"/>
        <v>120</v>
      </c>
      <c r="AY798" s="309">
        <f t="shared" si="573"/>
        <v>72</v>
      </c>
      <c r="AZ798" s="1042" t="s">
        <v>8258</v>
      </c>
      <c r="BA798" s="1042"/>
      <c r="BB798" s="1042"/>
      <c r="BC798" s="1042"/>
      <c r="BD798" s="1042"/>
      <c r="BE798" s="1042"/>
      <c r="BF798" s="1042"/>
      <c r="BG798" s="1042"/>
      <c r="BH798" s="1042"/>
      <c r="BI798" s="1044"/>
    </row>
    <row r="799" spans="1:61" s="652" customFormat="1" ht="20.100000000000001" customHeight="1">
      <c r="A799" s="1026">
        <v>755</v>
      </c>
      <c r="B799" s="776" t="s">
        <v>3555</v>
      </c>
      <c r="C799" s="825" t="s">
        <v>2500</v>
      </c>
      <c r="D799" s="360" t="s">
        <v>2630</v>
      </c>
      <c r="E799" s="287" t="s">
        <v>3831</v>
      </c>
      <c r="F799" s="360" t="s">
        <v>3098</v>
      </c>
      <c r="G799" s="530" t="s">
        <v>3099</v>
      </c>
      <c r="H799" s="530" t="s">
        <v>3133</v>
      </c>
      <c r="I799" s="290">
        <v>32133711</v>
      </c>
      <c r="J799" s="828"/>
      <c r="K799" s="352" t="s">
        <v>362</v>
      </c>
      <c r="L799" s="331"/>
      <c r="M799" s="293"/>
      <c r="N799" s="293"/>
      <c r="O799" s="331"/>
      <c r="P799" s="331" t="s">
        <v>95</v>
      </c>
      <c r="Q799" s="358"/>
      <c r="R799" s="295" t="s">
        <v>450</v>
      </c>
      <c r="S799" s="296">
        <v>42460</v>
      </c>
      <c r="T799" s="297">
        <f t="shared" si="565"/>
        <v>8</v>
      </c>
      <c r="U799" s="298">
        <f t="shared" si="566"/>
        <v>170.76075</v>
      </c>
      <c r="V799" s="298">
        <f t="shared" si="567"/>
        <v>4.2720000000000002</v>
      </c>
      <c r="W799" s="299">
        <f t="shared" si="568"/>
        <v>5340</v>
      </c>
      <c r="X799" s="300">
        <f t="shared" si="569"/>
        <v>40</v>
      </c>
      <c r="Y799" s="301">
        <v>8</v>
      </c>
      <c r="Z799" s="648">
        <v>103</v>
      </c>
      <c r="AA799" s="1043">
        <v>0</v>
      </c>
      <c r="AB799" s="304">
        <v>0</v>
      </c>
      <c r="AC799" s="304">
        <v>0</v>
      </c>
      <c r="AD799" s="1043">
        <v>0</v>
      </c>
      <c r="AE799" s="469">
        <v>8</v>
      </c>
      <c r="AF799" s="1036" t="s">
        <v>8153</v>
      </c>
      <c r="AG799" s="445" t="s">
        <v>4691</v>
      </c>
      <c r="AH799" s="445" t="s">
        <v>4691</v>
      </c>
      <c r="AI799" s="445" t="s">
        <v>4691</v>
      </c>
      <c r="AJ799" s="1037">
        <v>8</v>
      </c>
      <c r="AK799" s="1036" t="s">
        <v>4705</v>
      </c>
      <c r="AL799" s="445" t="s">
        <v>4691</v>
      </c>
      <c r="AM799" s="445" t="s">
        <v>4691</v>
      </c>
      <c r="AN799" s="445" t="s">
        <v>4691</v>
      </c>
      <c r="AO799" s="445" t="s">
        <v>4691</v>
      </c>
      <c r="AP799" s="445" t="s">
        <v>4691</v>
      </c>
      <c r="AQ799" s="445" t="s">
        <v>4691</v>
      </c>
      <c r="AR799" s="445" t="s">
        <v>4691</v>
      </c>
      <c r="AS799" s="445" t="s">
        <v>4691</v>
      </c>
      <c r="AT799" s="445">
        <v>1</v>
      </c>
      <c r="AU799" s="445">
        <v>8</v>
      </c>
      <c r="AV799" s="307">
        <f t="shared" si="570"/>
        <v>0</v>
      </c>
      <c r="AW799" s="309">
        <f t="shared" si="571"/>
        <v>0</v>
      </c>
      <c r="AX799" s="309">
        <f t="shared" si="572"/>
        <v>0</v>
      </c>
      <c r="AY799" s="309">
        <f t="shared" si="573"/>
        <v>0</v>
      </c>
      <c r="AZ799" s="1042" t="s">
        <v>8259</v>
      </c>
      <c r="BA799" s="1042"/>
      <c r="BB799" s="1042"/>
      <c r="BC799" s="1042"/>
      <c r="BD799" s="1042"/>
      <c r="BE799" s="1042"/>
      <c r="BF799" s="1042"/>
      <c r="BG799" s="1042"/>
      <c r="BH799" s="1042"/>
      <c r="BI799" s="1044"/>
    </row>
    <row r="800" spans="1:61" s="652" customFormat="1" ht="20.100000000000001" customHeight="1">
      <c r="A800" s="1026">
        <v>756</v>
      </c>
      <c r="B800" s="776" t="s">
        <v>6039</v>
      </c>
      <c r="C800" s="484" t="s">
        <v>13</v>
      </c>
      <c r="D800" s="484" t="s">
        <v>4903</v>
      </c>
      <c r="E800" s="359" t="s">
        <v>4094</v>
      </c>
      <c r="F800" s="329" t="s">
        <v>1292</v>
      </c>
      <c r="G800" s="289" t="s">
        <v>4904</v>
      </c>
      <c r="H800" s="367" t="s">
        <v>4958</v>
      </c>
      <c r="I800" s="290">
        <v>32130701</v>
      </c>
      <c r="J800" s="828"/>
      <c r="K800" s="352" t="s">
        <v>335</v>
      </c>
      <c r="L800" s="331"/>
      <c r="M800" s="293"/>
      <c r="N800" s="293"/>
      <c r="O800" s="331"/>
      <c r="P800" s="331" t="s">
        <v>95</v>
      </c>
      <c r="Q800" s="358"/>
      <c r="R800" s="295" t="s">
        <v>3050</v>
      </c>
      <c r="S800" s="296">
        <v>40157</v>
      </c>
      <c r="T800" s="297">
        <f t="shared" si="565"/>
        <v>21</v>
      </c>
      <c r="U800" s="298">
        <f t="shared" si="566"/>
        <v>110.24355</v>
      </c>
      <c r="V800" s="298">
        <f t="shared" si="567"/>
        <v>2.7888000000000002</v>
      </c>
      <c r="W800" s="299">
        <f t="shared" si="568"/>
        <v>6972</v>
      </c>
      <c r="X800" s="300">
        <f t="shared" si="569"/>
        <v>40</v>
      </c>
      <c r="Y800" s="301">
        <v>4</v>
      </c>
      <c r="Z800" s="301">
        <v>464</v>
      </c>
      <c r="AA800" s="1043">
        <v>0</v>
      </c>
      <c r="AB800" s="304">
        <v>0</v>
      </c>
      <c r="AC800" s="304">
        <v>0</v>
      </c>
      <c r="AD800" s="1043">
        <v>0</v>
      </c>
      <c r="AE800" s="469">
        <v>4</v>
      </c>
      <c r="AF800" s="1036" t="s">
        <v>8196</v>
      </c>
      <c r="AG800" s="445"/>
      <c r="AH800" s="445"/>
      <c r="AI800" s="445"/>
      <c r="AJ800" s="1037">
        <v>4</v>
      </c>
      <c r="AK800" s="1036" t="s">
        <v>4706</v>
      </c>
      <c r="AL800" s="445"/>
      <c r="AM800" s="445"/>
      <c r="AN800" s="445"/>
      <c r="AO800" s="445"/>
      <c r="AP800" s="445"/>
      <c r="AQ800" s="445"/>
      <c r="AR800" s="445"/>
      <c r="AS800" s="445"/>
      <c r="AT800" s="445"/>
      <c r="AU800" s="445"/>
      <c r="AV800" s="307">
        <f t="shared" si="570"/>
        <v>0</v>
      </c>
      <c r="AW800" s="309">
        <f t="shared" si="571"/>
        <v>0</v>
      </c>
      <c r="AX800" s="309">
        <f t="shared" si="572"/>
        <v>0</v>
      </c>
      <c r="AY800" s="309">
        <f t="shared" si="573"/>
        <v>0</v>
      </c>
      <c r="AZ800" s="1042" t="s">
        <v>8260</v>
      </c>
      <c r="BA800" s="1042"/>
      <c r="BB800" s="1042"/>
      <c r="BC800" s="1042"/>
      <c r="BD800" s="1042"/>
      <c r="BE800" s="1042"/>
      <c r="BF800" s="1042"/>
      <c r="BG800" s="1042"/>
      <c r="BH800" s="1042"/>
      <c r="BI800" s="1044"/>
    </row>
    <row r="801" spans="1:61" s="652" customFormat="1" ht="20.100000000000001" customHeight="1">
      <c r="A801" s="1026">
        <v>757</v>
      </c>
      <c r="B801" s="776" t="s">
        <v>4905</v>
      </c>
      <c r="C801" s="484" t="s">
        <v>2500</v>
      </c>
      <c r="D801" s="484" t="s">
        <v>4906</v>
      </c>
      <c r="E801" s="359" t="s">
        <v>3831</v>
      </c>
      <c r="F801" s="829" t="s">
        <v>4907</v>
      </c>
      <c r="G801" s="289" t="s">
        <v>4908</v>
      </c>
      <c r="H801" s="367" t="s">
        <v>4959</v>
      </c>
      <c r="I801" s="290">
        <v>32130801</v>
      </c>
      <c r="J801" s="828"/>
      <c r="K801" s="352" t="s">
        <v>335</v>
      </c>
      <c r="L801" s="331"/>
      <c r="M801" s="293"/>
      <c r="N801" s="293"/>
      <c r="O801" s="331"/>
      <c r="P801" s="331" t="s">
        <v>95</v>
      </c>
      <c r="Q801" s="358"/>
      <c r="R801" s="295" t="s">
        <v>3842</v>
      </c>
      <c r="S801" s="296">
        <v>40210</v>
      </c>
      <c r="T801" s="297">
        <f t="shared" si="565"/>
        <v>17</v>
      </c>
      <c r="U801" s="298">
        <f t="shared" si="566"/>
        <v>129.71803400000002</v>
      </c>
      <c r="V801" s="298">
        <f t="shared" si="567"/>
        <v>3.3401000000000001</v>
      </c>
      <c r="W801" s="299">
        <f t="shared" si="568"/>
        <v>6680.2</v>
      </c>
      <c r="X801" s="300">
        <f t="shared" si="569"/>
        <v>39</v>
      </c>
      <c r="Y801" s="301">
        <v>5</v>
      </c>
      <c r="Z801" s="301">
        <v>685</v>
      </c>
      <c r="AA801" s="1043">
        <v>0</v>
      </c>
      <c r="AB801" s="304">
        <v>0</v>
      </c>
      <c r="AC801" s="304">
        <v>0</v>
      </c>
      <c r="AD801" s="1043">
        <v>0</v>
      </c>
      <c r="AE801" s="469">
        <v>5</v>
      </c>
      <c r="AF801" s="1036" t="s">
        <v>5993</v>
      </c>
      <c r="AG801" s="445"/>
      <c r="AH801" s="445"/>
      <c r="AI801" s="445"/>
      <c r="AJ801" s="1037">
        <v>5</v>
      </c>
      <c r="AK801" s="1036" t="s">
        <v>4707</v>
      </c>
      <c r="AL801" s="445"/>
      <c r="AM801" s="445"/>
      <c r="AN801" s="445"/>
      <c r="AO801" s="445"/>
      <c r="AP801" s="445"/>
      <c r="AQ801" s="445"/>
      <c r="AR801" s="445"/>
      <c r="AS801" s="445"/>
      <c r="AT801" s="445"/>
      <c r="AU801" s="445"/>
      <c r="AV801" s="307">
        <f t="shared" si="570"/>
        <v>0</v>
      </c>
      <c r="AW801" s="309">
        <f t="shared" si="571"/>
        <v>0</v>
      </c>
      <c r="AX801" s="309">
        <f t="shared" si="572"/>
        <v>0</v>
      </c>
      <c r="AY801" s="309">
        <f t="shared" si="573"/>
        <v>0</v>
      </c>
      <c r="AZ801" s="1042" t="s">
        <v>8261</v>
      </c>
      <c r="BA801" s="1042"/>
      <c r="BB801" s="1042"/>
      <c r="BC801" s="1042"/>
      <c r="BD801" s="1042"/>
      <c r="BE801" s="1042"/>
      <c r="BF801" s="1042"/>
      <c r="BG801" s="1042"/>
      <c r="BH801" s="1042"/>
      <c r="BI801" s="1044"/>
    </row>
    <row r="802" spans="1:61" ht="20.100000000000001" customHeight="1">
      <c r="A802" s="1031" t="s">
        <v>185</v>
      </c>
      <c r="B802" s="778"/>
      <c r="C802" s="826" t="s">
        <v>2500</v>
      </c>
      <c r="D802" s="500" t="s">
        <v>2631</v>
      </c>
      <c r="E802" s="827"/>
      <c r="F802" s="827"/>
      <c r="G802" s="813">
        <f>COUNTA(G796:G801)</f>
        <v>6</v>
      </c>
      <c r="H802" s="813">
        <f>COUNTA(H796:H801)</f>
        <v>6</v>
      </c>
      <c r="I802" s="499"/>
      <c r="J802" s="499"/>
      <c r="K802" s="813"/>
      <c r="L802" s="814">
        <f>COUNTA(L796:L801)</f>
        <v>3</v>
      </c>
      <c r="M802" s="814">
        <f>COUNTA(M796:M801)</f>
        <v>3</v>
      </c>
      <c r="N802" s="814">
        <f>COUNTA(N796:N801)</f>
        <v>3</v>
      </c>
      <c r="O802" s="814">
        <f>COUNTA(O796:O801)</f>
        <v>3</v>
      </c>
      <c r="P802" s="814">
        <f>COUNTA(P796:P801)</f>
        <v>6</v>
      </c>
      <c r="Q802" s="815"/>
      <c r="R802" s="505"/>
      <c r="S802" s="506"/>
      <c r="T802" s="507"/>
      <c r="U802" s="830">
        <f>SUM(U796:U801)</f>
        <v>913.31825400000002</v>
      </c>
      <c r="V802" s="830">
        <f>SUM(V796:V801)</f>
        <v>22.360900000000001</v>
      </c>
      <c r="W802" s="509">
        <f>V802*10000/Y802</f>
        <v>6043.4864864864867</v>
      </c>
      <c r="X802" s="510">
        <f>U802/V802</f>
        <v>40.844431753641402</v>
      </c>
      <c r="Y802" s="831">
        <f t="shared" ref="Y802:AE802" si="574">SUM(Y796:Y801)</f>
        <v>37</v>
      </c>
      <c r="Z802" s="831">
        <f t="shared" si="574"/>
        <v>3763</v>
      </c>
      <c r="AA802" s="500">
        <f t="shared" si="574"/>
        <v>20</v>
      </c>
      <c r="AB802" s="500">
        <f t="shared" si="574"/>
        <v>20</v>
      </c>
      <c r="AC802" s="500">
        <f t="shared" si="574"/>
        <v>20</v>
      </c>
      <c r="AD802" s="500">
        <f t="shared" si="574"/>
        <v>20</v>
      </c>
      <c r="AE802" s="500">
        <f t="shared" si="574"/>
        <v>37</v>
      </c>
      <c r="AF802" s="512"/>
      <c r="AG802" s="512">
        <f>SUM(AG796:AG801)</f>
        <v>0</v>
      </c>
      <c r="AH802" s="512"/>
      <c r="AI802" s="512">
        <f>SUM(AI796:AI801)</f>
        <v>0</v>
      </c>
      <c r="AJ802" s="512">
        <f>SUM(AJ796:AJ801)</f>
        <v>37</v>
      </c>
      <c r="AK802" s="513"/>
      <c r="AL802" s="512">
        <f>SUM(AL796:AL801)</f>
        <v>0</v>
      </c>
      <c r="AM802" s="512"/>
      <c r="AN802" s="512">
        <f>SUM(AN796:AN801)</f>
        <v>0</v>
      </c>
      <c r="AO802" s="512"/>
      <c r="AP802" s="512">
        <f>SUM(AP796:AP801)</f>
        <v>1</v>
      </c>
      <c r="AQ802" s="512"/>
      <c r="AR802" s="512">
        <f>SUM(AR796:AR801)</f>
        <v>1</v>
      </c>
      <c r="AS802" s="512"/>
      <c r="AT802" s="512">
        <f>SUM(AT796:AT801)</f>
        <v>1</v>
      </c>
      <c r="AU802" s="512"/>
      <c r="AV802" s="512">
        <f>SUM(AV796:AV801)</f>
        <v>720</v>
      </c>
      <c r="AW802" s="512">
        <f>SUM(AW796:AW801)</f>
        <v>503.99999999999994</v>
      </c>
      <c r="AX802" s="512">
        <f>SUM(AX796:AX801)</f>
        <v>300</v>
      </c>
      <c r="AY802" s="512">
        <f>SUM(AY796:AY801)</f>
        <v>180</v>
      </c>
      <c r="AZ802" s="816"/>
      <c r="BA802" s="817"/>
      <c r="BB802" s="817"/>
      <c r="BC802" s="818"/>
      <c r="BD802" s="818"/>
      <c r="BE802" s="818"/>
      <c r="BF802" s="819"/>
      <c r="BG802" s="819"/>
      <c r="BH802" s="819"/>
      <c r="BI802" s="820"/>
    </row>
    <row r="803" spans="1:61" ht="20.100000000000001" customHeight="1">
      <c r="A803" s="1026">
        <v>758</v>
      </c>
      <c r="B803" s="776" t="s">
        <v>3556</v>
      </c>
      <c r="C803" s="286" t="s">
        <v>16</v>
      </c>
      <c r="D803" s="329" t="s">
        <v>1557</v>
      </c>
      <c r="E803" s="287" t="s">
        <v>491</v>
      </c>
      <c r="F803" s="649" t="s">
        <v>634</v>
      </c>
      <c r="G803" s="289" t="s">
        <v>1009</v>
      </c>
      <c r="H803" s="651" t="s">
        <v>1558</v>
      </c>
      <c r="I803" s="290">
        <v>37033701</v>
      </c>
      <c r="J803" s="328" t="s">
        <v>94</v>
      </c>
      <c r="K803" s="651"/>
      <c r="L803" s="331" t="s">
        <v>95</v>
      </c>
      <c r="M803" s="292" t="s">
        <v>95</v>
      </c>
      <c r="N803" s="292" t="s">
        <v>95</v>
      </c>
      <c r="O803" s="331" t="s">
        <v>95</v>
      </c>
      <c r="P803" s="331" t="s">
        <v>95</v>
      </c>
      <c r="Q803" s="332"/>
      <c r="R803" s="295" t="s">
        <v>5528</v>
      </c>
      <c r="S803" s="296">
        <v>39814</v>
      </c>
      <c r="T803" s="297">
        <f t="shared" ref="T803:T810" si="575">VLOOKUP(I803,单月票房,2,0)</f>
        <v>16</v>
      </c>
      <c r="U803" s="298">
        <f t="shared" ref="U803:U810" si="576">VLOOKUP(I803,单月票房,3,0)</f>
        <v>182.17410000000001</v>
      </c>
      <c r="V803" s="298">
        <f t="shared" ref="V803:V810" si="577">VLOOKUP(I803,单月票房,4,0)</f>
        <v>5.7671999999999999</v>
      </c>
      <c r="W803" s="299">
        <f t="shared" ref="W803:W810" si="578">(V803*10000)/Y803</f>
        <v>11534.4</v>
      </c>
      <c r="X803" s="300">
        <f t="shared" ref="X803:X810" si="579">VLOOKUP(I803,单月票房,5,0)</f>
        <v>32</v>
      </c>
      <c r="Y803" s="833">
        <v>5</v>
      </c>
      <c r="Z803" s="739">
        <v>700</v>
      </c>
      <c r="AA803" s="1043">
        <v>5</v>
      </c>
      <c r="AB803" s="1043">
        <v>5</v>
      </c>
      <c r="AC803" s="1043">
        <v>5</v>
      </c>
      <c r="AD803" s="1043">
        <v>5</v>
      </c>
      <c r="AE803" s="469">
        <v>5</v>
      </c>
      <c r="AF803" s="1036" t="s">
        <v>8174</v>
      </c>
      <c r="AG803" s="445" t="s">
        <v>4691</v>
      </c>
      <c r="AH803" s="445" t="s">
        <v>4691</v>
      </c>
      <c r="AI803" s="445" t="s">
        <v>4691</v>
      </c>
      <c r="AJ803" s="1037">
        <v>4</v>
      </c>
      <c r="AK803" s="1036" t="s">
        <v>4706</v>
      </c>
      <c r="AL803" s="445" t="s">
        <v>4691</v>
      </c>
      <c r="AM803" s="445" t="s">
        <v>4691</v>
      </c>
      <c r="AN803" s="445" t="s">
        <v>4691</v>
      </c>
      <c r="AO803" s="445" t="s">
        <v>4691</v>
      </c>
      <c r="AP803" s="445" t="s">
        <v>4691</v>
      </c>
      <c r="AQ803" s="445" t="s">
        <v>4691</v>
      </c>
      <c r="AR803" s="445" t="s">
        <v>4691</v>
      </c>
      <c r="AS803" s="445" t="s">
        <v>4691</v>
      </c>
      <c r="AT803" s="445" t="s">
        <v>4691</v>
      </c>
      <c r="AU803" s="445" t="s">
        <v>4691</v>
      </c>
      <c r="AV803" s="307">
        <f t="shared" ref="AV803:AV810" si="580">AD803*6*0.5*12</f>
        <v>180</v>
      </c>
      <c r="AW803" s="309">
        <f t="shared" ref="AW803:AW810" si="581">AD803*6*0.35*12</f>
        <v>126</v>
      </c>
      <c r="AX803" s="309">
        <f t="shared" ref="AX803:AX810" si="582">AD803*6*0.25*10</f>
        <v>75</v>
      </c>
      <c r="AY803" s="309">
        <f t="shared" ref="AY803:AY810" si="583">AD803*6*0.15*10</f>
        <v>45</v>
      </c>
      <c r="AZ803" s="1042" t="s">
        <v>8262</v>
      </c>
      <c r="BA803" s="1042"/>
      <c r="BB803" s="1042" t="s">
        <v>1559</v>
      </c>
      <c r="BC803" s="1042"/>
      <c r="BD803" s="1042" t="s">
        <v>1360</v>
      </c>
      <c r="BE803" s="1042"/>
      <c r="BF803" s="1042" t="s">
        <v>1560</v>
      </c>
      <c r="BG803" s="1042" t="s">
        <v>1561</v>
      </c>
      <c r="BH803" s="1042"/>
      <c r="BI803" s="1044"/>
    </row>
    <row r="804" spans="1:61" s="356" customFormat="1" ht="21" customHeight="1">
      <c r="A804" s="1026">
        <v>759</v>
      </c>
      <c r="B804" s="776" t="s">
        <v>6038</v>
      </c>
      <c r="C804" s="789" t="s">
        <v>16</v>
      </c>
      <c r="D804" s="789" t="s">
        <v>2272</v>
      </c>
      <c r="E804" s="615" t="s">
        <v>5049</v>
      </c>
      <c r="F804" s="789" t="s">
        <v>5409</v>
      </c>
      <c r="G804" s="769" t="s">
        <v>5050</v>
      </c>
      <c r="H804" s="834" t="s">
        <v>5450</v>
      </c>
      <c r="I804" s="611">
        <v>37037131</v>
      </c>
      <c r="J804" s="835" t="s">
        <v>94</v>
      </c>
      <c r="K804" s="836"/>
      <c r="L804" s="837" t="s">
        <v>95</v>
      </c>
      <c r="M804" s="293"/>
      <c r="N804" s="292" t="s">
        <v>95</v>
      </c>
      <c r="O804" s="837" t="s">
        <v>95</v>
      </c>
      <c r="P804" s="837" t="s">
        <v>95</v>
      </c>
      <c r="Q804" s="838"/>
      <c r="R804" s="295" t="s">
        <v>5528</v>
      </c>
      <c r="S804" s="296">
        <v>42563</v>
      </c>
      <c r="T804" s="297">
        <f t="shared" si="575"/>
        <v>25</v>
      </c>
      <c r="U804" s="298">
        <f t="shared" si="576"/>
        <v>144.47929999999999</v>
      </c>
      <c r="V804" s="298">
        <f t="shared" si="577"/>
        <v>4.6013000000000002</v>
      </c>
      <c r="W804" s="299">
        <f t="shared" si="578"/>
        <v>6573.2857142857147</v>
      </c>
      <c r="X804" s="300">
        <f t="shared" si="579"/>
        <v>31</v>
      </c>
      <c r="Y804" s="839">
        <v>7</v>
      </c>
      <c r="Z804" s="840">
        <v>1051</v>
      </c>
      <c r="AA804" s="1043">
        <v>7</v>
      </c>
      <c r="AB804" s="304">
        <v>0</v>
      </c>
      <c r="AC804" s="1043">
        <v>7</v>
      </c>
      <c r="AD804" s="1043">
        <v>7</v>
      </c>
      <c r="AE804" s="469">
        <v>7</v>
      </c>
      <c r="AF804" s="1036" t="s">
        <v>8151</v>
      </c>
      <c r="AG804" s="445"/>
      <c r="AH804" s="445"/>
      <c r="AI804" s="445"/>
      <c r="AJ804" s="1037">
        <v>7</v>
      </c>
      <c r="AK804" s="1036" t="s">
        <v>4703</v>
      </c>
      <c r="AL804" s="445"/>
      <c r="AM804" s="445"/>
      <c r="AN804" s="445"/>
      <c r="AO804" s="445"/>
      <c r="AP804" s="445"/>
      <c r="AQ804" s="445"/>
      <c r="AR804" s="445"/>
      <c r="AS804" s="445"/>
      <c r="AT804" s="445"/>
      <c r="AU804" s="445"/>
      <c r="AV804" s="307">
        <f t="shared" si="580"/>
        <v>252</v>
      </c>
      <c r="AW804" s="309">
        <f t="shared" si="581"/>
        <v>176.39999999999998</v>
      </c>
      <c r="AX804" s="309">
        <f t="shared" si="582"/>
        <v>105</v>
      </c>
      <c r="AY804" s="309">
        <f t="shared" si="583"/>
        <v>63</v>
      </c>
      <c r="AZ804" s="1042" t="s">
        <v>8263</v>
      </c>
      <c r="BA804" s="1042"/>
      <c r="BB804" s="1042"/>
      <c r="BC804" s="1042"/>
      <c r="BD804" s="1042"/>
      <c r="BE804" s="1042"/>
      <c r="BF804" s="1042"/>
      <c r="BG804" s="1042"/>
      <c r="BH804" s="1042"/>
      <c r="BI804" s="1044"/>
    </row>
    <row r="805" spans="1:61" ht="20.100000000000001" customHeight="1">
      <c r="A805" s="1026">
        <v>760</v>
      </c>
      <c r="B805" s="776" t="s">
        <v>3557</v>
      </c>
      <c r="C805" s="286" t="s">
        <v>16</v>
      </c>
      <c r="D805" s="329" t="s">
        <v>1557</v>
      </c>
      <c r="E805" s="287" t="s">
        <v>492</v>
      </c>
      <c r="F805" s="287" t="s">
        <v>754</v>
      </c>
      <c r="G805" s="289" t="s">
        <v>946</v>
      </c>
      <c r="H805" s="340" t="s">
        <v>1562</v>
      </c>
      <c r="I805" s="290">
        <v>37037041</v>
      </c>
      <c r="J805" s="328"/>
      <c r="K805" s="352"/>
      <c r="L805" s="292" t="s">
        <v>95</v>
      </c>
      <c r="M805" s="292" t="s">
        <v>95</v>
      </c>
      <c r="N805" s="293"/>
      <c r="O805" s="292" t="s">
        <v>95</v>
      </c>
      <c r="P805" s="292" t="s">
        <v>1518</v>
      </c>
      <c r="Q805" s="327"/>
      <c r="R805" s="295" t="s">
        <v>497</v>
      </c>
      <c r="S805" s="296">
        <v>42045</v>
      </c>
      <c r="T805" s="297">
        <f t="shared" si="575"/>
        <v>11</v>
      </c>
      <c r="U805" s="298">
        <f t="shared" si="576"/>
        <v>212.6105</v>
      </c>
      <c r="V805" s="298">
        <f t="shared" si="577"/>
        <v>5.6779999999999999</v>
      </c>
      <c r="W805" s="299">
        <f t="shared" si="578"/>
        <v>8111.4285714285716</v>
      </c>
      <c r="X805" s="300">
        <f t="shared" si="579"/>
        <v>37</v>
      </c>
      <c r="Y805" s="301">
        <v>7</v>
      </c>
      <c r="Z805" s="302">
        <v>1378</v>
      </c>
      <c r="AA805" s="1043">
        <v>7</v>
      </c>
      <c r="AB805" s="1043">
        <v>7</v>
      </c>
      <c r="AC805" s="304">
        <v>0</v>
      </c>
      <c r="AD805" s="1043">
        <v>7</v>
      </c>
      <c r="AE805" s="469">
        <v>7</v>
      </c>
      <c r="AF805" s="1036" t="s">
        <v>8151</v>
      </c>
      <c r="AG805" s="445" t="s">
        <v>4691</v>
      </c>
      <c r="AH805" s="445" t="s">
        <v>4691</v>
      </c>
      <c r="AI805" s="445" t="s">
        <v>4691</v>
      </c>
      <c r="AJ805" s="1037">
        <v>7</v>
      </c>
      <c r="AK805" s="1036" t="s">
        <v>4703</v>
      </c>
      <c r="AL805" s="445" t="s">
        <v>4691</v>
      </c>
      <c r="AM805" s="445" t="s">
        <v>4691</v>
      </c>
      <c r="AN805" s="445" t="s">
        <v>4691</v>
      </c>
      <c r="AO805" s="445" t="s">
        <v>4691</v>
      </c>
      <c r="AP805" s="445" t="s">
        <v>4691</v>
      </c>
      <c r="AQ805" s="445" t="s">
        <v>4691</v>
      </c>
      <c r="AR805" s="445" t="s">
        <v>4691</v>
      </c>
      <c r="AS805" s="445" t="s">
        <v>4691</v>
      </c>
      <c r="AT805" s="445" t="s">
        <v>4691</v>
      </c>
      <c r="AU805" s="445" t="s">
        <v>4691</v>
      </c>
      <c r="AV805" s="307">
        <f t="shared" si="580"/>
        <v>252</v>
      </c>
      <c r="AW805" s="309">
        <f t="shared" si="581"/>
        <v>176.39999999999998</v>
      </c>
      <c r="AX805" s="309">
        <f t="shared" si="582"/>
        <v>105</v>
      </c>
      <c r="AY805" s="309">
        <f t="shared" si="583"/>
        <v>63</v>
      </c>
      <c r="AZ805" s="1042" t="s">
        <v>8264</v>
      </c>
      <c r="BA805" s="1042" t="s">
        <v>755</v>
      </c>
      <c r="BB805" s="1042" t="s">
        <v>756</v>
      </c>
      <c r="BC805" s="1042" t="s">
        <v>757</v>
      </c>
      <c r="BD805" s="1042" t="s">
        <v>526</v>
      </c>
      <c r="BE805" s="1042" t="s">
        <v>493</v>
      </c>
      <c r="BF805" s="1042" t="s">
        <v>758</v>
      </c>
      <c r="BG805" s="1042" t="s">
        <v>759</v>
      </c>
      <c r="BH805" s="1042" t="s">
        <v>760</v>
      </c>
      <c r="BI805" s="1044" t="s">
        <v>761</v>
      </c>
    </row>
    <row r="806" spans="1:61" s="652" customFormat="1" ht="20.100000000000001" customHeight="1">
      <c r="A806" s="1026">
        <v>761</v>
      </c>
      <c r="B806" s="776" t="s">
        <v>3559</v>
      </c>
      <c r="C806" s="841" t="s">
        <v>16</v>
      </c>
      <c r="D806" s="842" t="s">
        <v>1555</v>
      </c>
      <c r="E806" s="450" t="s">
        <v>637</v>
      </c>
      <c r="F806" s="843" t="s">
        <v>638</v>
      </c>
      <c r="G806" s="714" t="s">
        <v>1254</v>
      </c>
      <c r="H806" s="844" t="s">
        <v>7209</v>
      </c>
      <c r="I806" s="716">
        <v>37035201</v>
      </c>
      <c r="J806" s="845"/>
      <c r="K806" s="798"/>
      <c r="L806" s="846"/>
      <c r="M806" s="456"/>
      <c r="N806" s="456"/>
      <c r="O806" s="846"/>
      <c r="P806" s="846" t="s">
        <v>95</v>
      </c>
      <c r="Q806" s="801"/>
      <c r="R806" s="295" t="s">
        <v>222</v>
      </c>
      <c r="S806" s="296">
        <v>40927</v>
      </c>
      <c r="T806" s="297">
        <f t="shared" si="575"/>
        <v>43</v>
      </c>
      <c r="U806" s="298">
        <f t="shared" si="576"/>
        <v>84.5381</v>
      </c>
      <c r="V806" s="298">
        <f t="shared" si="577"/>
        <v>2.5529000000000002</v>
      </c>
      <c r="W806" s="299">
        <f t="shared" si="578"/>
        <v>4254.833333333333</v>
      </c>
      <c r="X806" s="300">
        <f t="shared" si="579"/>
        <v>33</v>
      </c>
      <c r="Y806" s="847">
        <v>6</v>
      </c>
      <c r="Z806" s="848">
        <v>700</v>
      </c>
      <c r="AA806" s="1043">
        <v>0</v>
      </c>
      <c r="AB806" s="304">
        <v>0</v>
      </c>
      <c r="AC806" s="304">
        <v>0</v>
      </c>
      <c r="AD806" s="1043">
        <v>0</v>
      </c>
      <c r="AE806" s="469">
        <v>6</v>
      </c>
      <c r="AF806" s="1036" t="s">
        <v>8265</v>
      </c>
      <c r="AG806" s="445" t="s">
        <v>4691</v>
      </c>
      <c r="AH806" s="445" t="s">
        <v>4691</v>
      </c>
      <c r="AI806" s="445" t="s">
        <v>4691</v>
      </c>
      <c r="AJ806" s="1037">
        <v>3</v>
      </c>
      <c r="AK806" s="1036" t="s">
        <v>4817</v>
      </c>
      <c r="AL806" s="445" t="s">
        <v>4691</v>
      </c>
      <c r="AM806" s="445" t="s">
        <v>4691</v>
      </c>
      <c r="AN806" s="445" t="s">
        <v>4691</v>
      </c>
      <c r="AO806" s="445" t="s">
        <v>4691</v>
      </c>
      <c r="AP806" s="445" t="s">
        <v>4691</v>
      </c>
      <c r="AQ806" s="445" t="s">
        <v>4691</v>
      </c>
      <c r="AR806" s="445" t="s">
        <v>4691</v>
      </c>
      <c r="AS806" s="445" t="s">
        <v>4691</v>
      </c>
      <c r="AT806" s="445" t="s">
        <v>4691</v>
      </c>
      <c r="AU806" s="445" t="s">
        <v>4691</v>
      </c>
      <c r="AV806" s="307">
        <f t="shared" si="580"/>
        <v>0</v>
      </c>
      <c r="AW806" s="309">
        <f t="shared" si="581"/>
        <v>0</v>
      </c>
      <c r="AX806" s="309">
        <f t="shared" si="582"/>
        <v>0</v>
      </c>
      <c r="AY806" s="309">
        <f t="shared" si="583"/>
        <v>0</v>
      </c>
      <c r="AZ806" s="1042" t="s">
        <v>8266</v>
      </c>
      <c r="BA806" s="1042"/>
      <c r="BB806" s="1042" t="s">
        <v>1567</v>
      </c>
      <c r="BC806" s="1042"/>
      <c r="BD806" s="1042" t="s">
        <v>659</v>
      </c>
      <c r="BE806" s="1042"/>
      <c r="BF806" s="1042" t="s">
        <v>1568</v>
      </c>
      <c r="BG806" s="1042"/>
      <c r="BH806" s="1042" t="s">
        <v>1569</v>
      </c>
      <c r="BI806" s="1044" t="s">
        <v>1570</v>
      </c>
    </row>
    <row r="807" spans="1:61" s="394" customFormat="1" ht="19.5" customHeight="1">
      <c r="A807" s="1026">
        <v>762</v>
      </c>
      <c r="B807" s="776" t="s">
        <v>5782</v>
      </c>
      <c r="C807" s="449" t="s">
        <v>16</v>
      </c>
      <c r="D807" s="449" t="s">
        <v>2272</v>
      </c>
      <c r="E807" s="450" t="s">
        <v>2323</v>
      </c>
      <c r="F807" s="329" t="s">
        <v>1292</v>
      </c>
      <c r="G807" s="451" t="s">
        <v>2221</v>
      </c>
      <c r="H807" s="452" t="s">
        <v>2221</v>
      </c>
      <c r="I807" s="453">
        <v>37037101</v>
      </c>
      <c r="J807" s="454"/>
      <c r="K807" s="455"/>
      <c r="L807" s="456"/>
      <c r="M807" s="456"/>
      <c r="N807" s="456"/>
      <c r="O807" s="456"/>
      <c r="P807" s="457" t="s">
        <v>565</v>
      </c>
      <c r="Q807" s="458"/>
      <c r="R807" s="295" t="s">
        <v>147</v>
      </c>
      <c r="S807" s="296">
        <v>42461</v>
      </c>
      <c r="T807" s="297">
        <f t="shared" si="575"/>
        <v>33</v>
      </c>
      <c r="U807" s="298">
        <f t="shared" si="576"/>
        <v>109.4299</v>
      </c>
      <c r="V807" s="298">
        <f t="shared" si="577"/>
        <v>3.5104000000000002</v>
      </c>
      <c r="W807" s="299">
        <f t="shared" si="578"/>
        <v>5850.666666666667</v>
      </c>
      <c r="X807" s="300">
        <f t="shared" si="579"/>
        <v>31</v>
      </c>
      <c r="Y807" s="459">
        <v>6</v>
      </c>
      <c r="Z807" s="460">
        <v>571</v>
      </c>
      <c r="AA807" s="1043">
        <v>0</v>
      </c>
      <c r="AB807" s="304">
        <v>0</v>
      </c>
      <c r="AC807" s="304">
        <v>0</v>
      </c>
      <c r="AD807" s="1043">
        <v>0</v>
      </c>
      <c r="AE807" s="469">
        <v>6</v>
      </c>
      <c r="AF807" s="1036" t="s">
        <v>8142</v>
      </c>
      <c r="AG807" s="445"/>
      <c r="AH807" s="445"/>
      <c r="AI807" s="445"/>
      <c r="AJ807" s="1037">
        <v>6</v>
      </c>
      <c r="AK807" s="1036" t="s">
        <v>4694</v>
      </c>
      <c r="AL807" s="445"/>
      <c r="AM807" s="445"/>
      <c r="AN807" s="445"/>
      <c r="AO807" s="445"/>
      <c r="AP807" s="445"/>
      <c r="AQ807" s="445"/>
      <c r="AR807" s="445"/>
      <c r="AS807" s="445"/>
      <c r="AT807" s="445"/>
      <c r="AU807" s="445"/>
      <c r="AV807" s="307">
        <f t="shared" si="580"/>
        <v>0</v>
      </c>
      <c r="AW807" s="309">
        <f t="shared" si="581"/>
        <v>0</v>
      </c>
      <c r="AX807" s="309">
        <f t="shared" si="582"/>
        <v>0</v>
      </c>
      <c r="AY807" s="309">
        <f t="shared" si="583"/>
        <v>0</v>
      </c>
      <c r="AZ807" s="1042" t="s">
        <v>8267</v>
      </c>
      <c r="BA807" s="1042"/>
      <c r="BB807" s="1042"/>
      <c r="BC807" s="1042"/>
      <c r="BD807" s="1042"/>
      <c r="BE807" s="1042"/>
      <c r="BF807" s="1042"/>
      <c r="BG807" s="1042"/>
      <c r="BH807" s="1042"/>
      <c r="BI807" s="1044"/>
    </row>
    <row r="808" spans="1:61" s="394" customFormat="1" ht="19.5" customHeight="1">
      <c r="A808" s="1026">
        <v>763</v>
      </c>
      <c r="B808" s="776" t="s">
        <v>5783</v>
      </c>
      <c r="C808" s="449" t="s">
        <v>16</v>
      </c>
      <c r="D808" s="449" t="s">
        <v>2272</v>
      </c>
      <c r="E808" s="450" t="s">
        <v>2323</v>
      </c>
      <c r="F808" s="329" t="s">
        <v>1292</v>
      </c>
      <c r="G808" s="451" t="s">
        <v>5075</v>
      </c>
      <c r="H808" s="452" t="s">
        <v>7210</v>
      </c>
      <c r="I808" s="453">
        <v>37037231</v>
      </c>
      <c r="J808" s="454"/>
      <c r="K808" s="455"/>
      <c r="L808" s="456"/>
      <c r="M808" s="456"/>
      <c r="N808" s="456"/>
      <c r="O808" s="456"/>
      <c r="P808" s="457" t="s">
        <v>565</v>
      </c>
      <c r="Q808" s="458"/>
      <c r="R808" s="295" t="s">
        <v>469</v>
      </c>
      <c r="S808" s="296">
        <v>42790</v>
      </c>
      <c r="T808" s="297">
        <f t="shared" si="575"/>
        <v>47</v>
      </c>
      <c r="U808" s="298">
        <f t="shared" si="576"/>
        <v>73.484335000000002</v>
      </c>
      <c r="V808" s="298">
        <f t="shared" si="577"/>
        <v>2.2313999999999998</v>
      </c>
      <c r="W808" s="299">
        <f t="shared" si="578"/>
        <v>2789.25</v>
      </c>
      <c r="X808" s="300">
        <f t="shared" si="579"/>
        <v>33</v>
      </c>
      <c r="Y808" s="459">
        <v>8</v>
      </c>
      <c r="Z808" s="460">
        <v>938</v>
      </c>
      <c r="AA808" s="1043">
        <v>0</v>
      </c>
      <c r="AB808" s="304">
        <v>0</v>
      </c>
      <c r="AC808" s="304">
        <v>0</v>
      </c>
      <c r="AD808" s="1043">
        <v>0</v>
      </c>
      <c r="AE808" s="469">
        <v>8</v>
      </c>
      <c r="AF808" s="1036" t="s">
        <v>5971</v>
      </c>
      <c r="AG808" s="445"/>
      <c r="AH808" s="445"/>
      <c r="AI808" s="445"/>
      <c r="AJ808" s="1037">
        <v>3</v>
      </c>
      <c r="AK808" s="1036" t="s">
        <v>4698</v>
      </c>
      <c r="AL808" s="445"/>
      <c r="AM808" s="445"/>
      <c r="AN808" s="445"/>
      <c r="AO808" s="445"/>
      <c r="AP808" s="445"/>
      <c r="AQ808" s="445"/>
      <c r="AR808" s="445"/>
      <c r="AS808" s="445"/>
      <c r="AT808" s="445"/>
      <c r="AU808" s="445"/>
      <c r="AV808" s="307">
        <f t="shared" si="580"/>
        <v>0</v>
      </c>
      <c r="AW808" s="309">
        <f t="shared" si="581"/>
        <v>0</v>
      </c>
      <c r="AX808" s="309">
        <f t="shared" si="582"/>
        <v>0</v>
      </c>
      <c r="AY808" s="309">
        <f t="shared" si="583"/>
        <v>0</v>
      </c>
      <c r="AZ808" s="1042" t="s">
        <v>8268</v>
      </c>
      <c r="BA808" s="1042"/>
      <c r="BB808" s="1042"/>
      <c r="BC808" s="1042"/>
      <c r="BD808" s="1042"/>
      <c r="BE808" s="1042"/>
      <c r="BF808" s="1042"/>
      <c r="BG808" s="1042"/>
      <c r="BH808" s="1042"/>
      <c r="BI808" s="1044"/>
    </row>
    <row r="809" spans="1:61" s="394" customFormat="1" ht="19.5" customHeight="1">
      <c r="A809" s="1026">
        <v>764</v>
      </c>
      <c r="B809" s="776" t="s">
        <v>5728</v>
      </c>
      <c r="C809" s="449" t="s">
        <v>16</v>
      </c>
      <c r="D809" s="449" t="s">
        <v>2272</v>
      </c>
      <c r="E809" s="450" t="s">
        <v>5729</v>
      </c>
      <c r="F809" s="329" t="s">
        <v>1292</v>
      </c>
      <c r="G809" s="451" t="s">
        <v>4571</v>
      </c>
      <c r="H809" s="452" t="s">
        <v>7211</v>
      </c>
      <c r="I809" s="453">
        <v>37037191</v>
      </c>
      <c r="J809" s="454"/>
      <c r="K809" s="455"/>
      <c r="L809" s="456"/>
      <c r="M809" s="456"/>
      <c r="N809" s="456"/>
      <c r="O809" s="456"/>
      <c r="P809" s="457" t="s">
        <v>565</v>
      </c>
      <c r="Q809" s="458"/>
      <c r="R809" s="295" t="s">
        <v>182</v>
      </c>
      <c r="S809" s="296">
        <v>42727</v>
      </c>
      <c r="T809" s="297">
        <f t="shared" si="575"/>
        <v>59</v>
      </c>
      <c r="U809" s="298">
        <f t="shared" si="576"/>
        <v>40.796500000000002</v>
      </c>
      <c r="V809" s="298">
        <f t="shared" si="577"/>
        <v>1.1704000000000001</v>
      </c>
      <c r="W809" s="299">
        <f t="shared" si="578"/>
        <v>1672.0000000000002</v>
      </c>
      <c r="X809" s="300">
        <f t="shared" si="579"/>
        <v>35</v>
      </c>
      <c r="Y809" s="459">
        <v>7</v>
      </c>
      <c r="Z809" s="460">
        <v>627</v>
      </c>
      <c r="AA809" s="1043">
        <v>0</v>
      </c>
      <c r="AB809" s="304">
        <v>0</v>
      </c>
      <c r="AC809" s="304">
        <v>0</v>
      </c>
      <c r="AD809" s="1043">
        <v>0</v>
      </c>
      <c r="AE809" s="469">
        <v>7</v>
      </c>
      <c r="AF809" s="1036" t="s">
        <v>8151</v>
      </c>
      <c r="AG809" s="445"/>
      <c r="AH809" s="445"/>
      <c r="AI809" s="445"/>
      <c r="AJ809" s="1037">
        <v>7</v>
      </c>
      <c r="AK809" s="1036" t="s">
        <v>4703</v>
      </c>
      <c r="AL809" s="445"/>
      <c r="AM809" s="445"/>
      <c r="AN809" s="445"/>
      <c r="AO809" s="445"/>
      <c r="AP809" s="445"/>
      <c r="AQ809" s="445"/>
      <c r="AR809" s="445"/>
      <c r="AS809" s="445"/>
      <c r="AT809" s="445"/>
      <c r="AU809" s="445"/>
      <c r="AV809" s="307">
        <f t="shared" si="580"/>
        <v>0</v>
      </c>
      <c r="AW809" s="309">
        <f t="shared" si="581"/>
        <v>0</v>
      </c>
      <c r="AX809" s="309">
        <f t="shared" si="582"/>
        <v>0</v>
      </c>
      <c r="AY809" s="309">
        <f t="shared" si="583"/>
        <v>0</v>
      </c>
      <c r="AZ809" s="1042" t="s">
        <v>8269</v>
      </c>
      <c r="BA809" s="1042"/>
      <c r="BB809" s="1042"/>
      <c r="BC809" s="1042"/>
      <c r="BD809" s="1042"/>
      <c r="BE809" s="1042"/>
      <c r="BF809" s="1042"/>
      <c r="BG809" s="1042"/>
      <c r="BH809" s="1042"/>
      <c r="BI809" s="1044"/>
    </row>
    <row r="810" spans="1:61" s="652" customFormat="1" ht="20.100000000000001" customHeight="1">
      <c r="A810" s="1026">
        <v>765</v>
      </c>
      <c r="B810" s="776" t="s">
        <v>3558</v>
      </c>
      <c r="C810" s="286" t="s">
        <v>16</v>
      </c>
      <c r="D810" s="329" t="s">
        <v>1556</v>
      </c>
      <c r="E810" s="287" t="s">
        <v>635</v>
      </c>
      <c r="F810" s="649" t="s">
        <v>636</v>
      </c>
      <c r="G810" s="289" t="s">
        <v>1264</v>
      </c>
      <c r="H810" s="651" t="s">
        <v>2130</v>
      </c>
      <c r="I810" s="290">
        <v>37034601</v>
      </c>
      <c r="J810" s="328"/>
      <c r="K810" s="352" t="s">
        <v>1423</v>
      </c>
      <c r="L810" s="331"/>
      <c r="M810" s="293"/>
      <c r="N810" s="293"/>
      <c r="O810" s="331"/>
      <c r="P810" s="331" t="s">
        <v>95</v>
      </c>
      <c r="Q810" s="327"/>
      <c r="R810" s="295" t="s">
        <v>582</v>
      </c>
      <c r="S810" s="296">
        <v>40577</v>
      </c>
      <c r="T810" s="297">
        <f t="shared" si="575"/>
        <v>62</v>
      </c>
      <c r="U810" s="298">
        <f t="shared" si="576"/>
        <v>23.207899999999999</v>
      </c>
      <c r="V810" s="298">
        <f t="shared" si="577"/>
        <v>0.74950000000000006</v>
      </c>
      <c r="W810" s="299">
        <f t="shared" si="578"/>
        <v>1249.1666666666667</v>
      </c>
      <c r="X810" s="300">
        <f t="shared" si="579"/>
        <v>31</v>
      </c>
      <c r="Y810" s="833">
        <v>6</v>
      </c>
      <c r="Z810" s="739">
        <v>445</v>
      </c>
      <c r="AA810" s="1043">
        <v>0</v>
      </c>
      <c r="AB810" s="304">
        <v>0</v>
      </c>
      <c r="AC810" s="304">
        <v>0</v>
      </c>
      <c r="AD810" s="1043">
        <v>0</v>
      </c>
      <c r="AE810" s="469">
        <v>6</v>
      </c>
      <c r="AF810" s="1036" t="s">
        <v>5994</v>
      </c>
      <c r="AG810" s="445" t="s">
        <v>4691</v>
      </c>
      <c r="AH810" s="445" t="s">
        <v>4691</v>
      </c>
      <c r="AI810" s="445" t="s">
        <v>4691</v>
      </c>
      <c r="AJ810" s="1037">
        <v>4</v>
      </c>
      <c r="AK810" s="1036" t="s">
        <v>4816</v>
      </c>
      <c r="AL810" s="445" t="s">
        <v>4691</v>
      </c>
      <c r="AM810" s="445" t="s">
        <v>4691</v>
      </c>
      <c r="AN810" s="445" t="s">
        <v>4691</v>
      </c>
      <c r="AO810" s="445" t="s">
        <v>4691</v>
      </c>
      <c r="AP810" s="445" t="s">
        <v>4691</v>
      </c>
      <c r="AQ810" s="445" t="s">
        <v>4691</v>
      </c>
      <c r="AR810" s="445" t="s">
        <v>4691</v>
      </c>
      <c r="AS810" s="445" t="s">
        <v>4691</v>
      </c>
      <c r="AT810" s="445" t="s">
        <v>4691</v>
      </c>
      <c r="AU810" s="445" t="s">
        <v>4691</v>
      </c>
      <c r="AV810" s="307">
        <f t="shared" si="580"/>
        <v>0</v>
      </c>
      <c r="AW810" s="309">
        <f t="shared" si="581"/>
        <v>0</v>
      </c>
      <c r="AX810" s="309">
        <f t="shared" si="582"/>
        <v>0</v>
      </c>
      <c r="AY810" s="309">
        <f t="shared" si="583"/>
        <v>0</v>
      </c>
      <c r="AZ810" s="1042" t="s">
        <v>8270</v>
      </c>
      <c r="BA810" s="1042"/>
      <c r="BB810" s="1042" t="s">
        <v>1563</v>
      </c>
      <c r="BC810" s="1042"/>
      <c r="BD810" s="1042"/>
      <c r="BE810" s="1042"/>
      <c r="BF810" s="1042"/>
      <c r="BG810" s="1042"/>
      <c r="BH810" s="1042" t="s">
        <v>1564</v>
      </c>
      <c r="BI810" s="1044" t="s">
        <v>1565</v>
      </c>
    </row>
    <row r="811" spans="1:61" ht="20.100000000000001" customHeight="1">
      <c r="A811" s="1029" t="s">
        <v>185</v>
      </c>
      <c r="B811" s="778"/>
      <c r="C811" s="723" t="s">
        <v>16</v>
      </c>
      <c r="D811" s="501" t="s">
        <v>1555</v>
      </c>
      <c r="E811" s="502"/>
      <c r="F811" s="502"/>
      <c r="G811" s="503">
        <f>COUNTA(G803:G810)</f>
        <v>8</v>
      </c>
      <c r="H811" s="503">
        <f>COUNTA(H803:H810)</f>
        <v>8</v>
      </c>
      <c r="I811" s="499"/>
      <c r="J811" s="499"/>
      <c r="K811" s="503"/>
      <c r="L811" s="504">
        <f>COUNTA(L803:L810)</f>
        <v>3</v>
      </c>
      <c r="M811" s="504">
        <f>COUNTA(M803:M810)</f>
        <v>2</v>
      </c>
      <c r="N811" s="504">
        <f>COUNTA(N803:N810)</f>
        <v>2</v>
      </c>
      <c r="O811" s="504">
        <f>COUNTA(O803:O810)</f>
        <v>3</v>
      </c>
      <c r="P811" s="504">
        <f>COUNTA(P803:P810)</f>
        <v>8</v>
      </c>
      <c r="Q811" s="505"/>
      <c r="R811" s="505"/>
      <c r="S811" s="506"/>
      <c r="T811" s="507"/>
      <c r="U811" s="508">
        <f>SUM(U803:U810)</f>
        <v>870.72063500000002</v>
      </c>
      <c r="V811" s="508">
        <f>SUM(V803:V810)</f>
        <v>26.261100000000006</v>
      </c>
      <c r="W811" s="509">
        <f>V811*10000/Y811</f>
        <v>5050.2115384615399</v>
      </c>
      <c r="X811" s="510">
        <f>U811/V811</f>
        <v>33.156289530903116</v>
      </c>
      <c r="Y811" s="511">
        <f t="shared" ref="Y811:AE811" si="584">SUM(Y803:Y810)</f>
        <v>52</v>
      </c>
      <c r="Z811" s="511">
        <f t="shared" si="584"/>
        <v>6410</v>
      </c>
      <c r="AA811" s="500">
        <f t="shared" si="584"/>
        <v>19</v>
      </c>
      <c r="AB811" s="500">
        <f t="shared" si="584"/>
        <v>12</v>
      </c>
      <c r="AC811" s="500">
        <f t="shared" si="584"/>
        <v>12</v>
      </c>
      <c r="AD811" s="500">
        <f t="shared" si="584"/>
        <v>19</v>
      </c>
      <c r="AE811" s="500">
        <f t="shared" si="584"/>
        <v>52</v>
      </c>
      <c r="AF811" s="512"/>
      <c r="AG811" s="512">
        <f>SUM(AG803:AG810)</f>
        <v>0</v>
      </c>
      <c r="AH811" s="512"/>
      <c r="AI811" s="512">
        <f>SUM(AI803:AI810)</f>
        <v>0</v>
      </c>
      <c r="AJ811" s="512">
        <f>SUM(AJ803:AJ810)</f>
        <v>41</v>
      </c>
      <c r="AK811" s="513"/>
      <c r="AL811" s="512">
        <f>SUM(AL803:AL810)</f>
        <v>0</v>
      </c>
      <c r="AM811" s="512"/>
      <c r="AN811" s="512">
        <f>SUM(AN803:AN810)</f>
        <v>0</v>
      </c>
      <c r="AO811" s="512"/>
      <c r="AP811" s="512">
        <f>SUM(AP803:AP810)</f>
        <v>0</v>
      </c>
      <c r="AQ811" s="512"/>
      <c r="AR811" s="512">
        <f>SUM(AR803:AR810)</f>
        <v>0</v>
      </c>
      <c r="AS811" s="512"/>
      <c r="AT811" s="512">
        <f>SUM(AT803:AT810)</f>
        <v>0</v>
      </c>
      <c r="AU811" s="512"/>
      <c r="AV811" s="512">
        <f>SUM(AV803:AV810)</f>
        <v>684</v>
      </c>
      <c r="AW811" s="512">
        <f>SUM(AW803:AW810)</f>
        <v>478.79999999999995</v>
      </c>
      <c r="AX811" s="512">
        <f>SUM(AX803:AX810)</f>
        <v>285</v>
      </c>
      <c r="AY811" s="512">
        <f>SUM(AY803:AY810)</f>
        <v>171</v>
      </c>
      <c r="AZ811" s="816"/>
      <c r="BA811" s="817"/>
      <c r="BB811" s="817"/>
      <c r="BC811" s="818"/>
      <c r="BD811" s="818"/>
      <c r="BE811" s="818"/>
      <c r="BF811" s="819"/>
      <c r="BG811" s="819"/>
      <c r="BH811" s="819"/>
      <c r="BI811" s="820"/>
    </row>
    <row r="812" spans="1:61" ht="20.100000000000001" customHeight="1">
      <c r="A812" s="1026">
        <v>766</v>
      </c>
      <c r="B812" s="776" t="s">
        <v>3560</v>
      </c>
      <c r="C812" s="286" t="s">
        <v>16</v>
      </c>
      <c r="D812" s="287" t="s">
        <v>1769</v>
      </c>
      <c r="E812" s="287" t="s">
        <v>1770</v>
      </c>
      <c r="F812" s="288" t="s">
        <v>495</v>
      </c>
      <c r="G812" s="289" t="s">
        <v>1090</v>
      </c>
      <c r="H812" s="311" t="s">
        <v>496</v>
      </c>
      <c r="I812" s="290">
        <v>37022001</v>
      </c>
      <c r="J812" s="524" t="s">
        <v>94</v>
      </c>
      <c r="K812" s="311"/>
      <c r="L812" s="292" t="s">
        <v>95</v>
      </c>
      <c r="M812" s="292" t="s">
        <v>95</v>
      </c>
      <c r="N812" s="293"/>
      <c r="O812" s="292" t="s">
        <v>95</v>
      </c>
      <c r="P812" s="292" t="s">
        <v>95</v>
      </c>
      <c r="Q812" s="327"/>
      <c r="R812" s="295" t="s">
        <v>497</v>
      </c>
      <c r="S812" s="296">
        <v>39326</v>
      </c>
      <c r="T812" s="297">
        <f t="shared" ref="T812:T817" si="585">VLOOKUP(I812,单月票房,2,0)</f>
        <v>31</v>
      </c>
      <c r="U812" s="298">
        <f t="shared" ref="U812:U817" si="586">VLOOKUP(I812,单月票房,3,0)</f>
        <v>98.881</v>
      </c>
      <c r="V812" s="298">
        <f t="shared" ref="V812:V817" si="587">VLOOKUP(I812,单月票房,4,0)</f>
        <v>2.9706000000000001</v>
      </c>
      <c r="W812" s="299">
        <f t="shared" ref="W812:W817" si="588">(V812*10000)/Y812</f>
        <v>3713.25</v>
      </c>
      <c r="X812" s="300">
        <f t="shared" ref="X812:X817" si="589">VLOOKUP(I812,单月票房,5,0)</f>
        <v>33</v>
      </c>
      <c r="Y812" s="324">
        <v>8</v>
      </c>
      <c r="Z812" s="315">
        <v>739</v>
      </c>
      <c r="AA812" s="1043">
        <v>8</v>
      </c>
      <c r="AB812" s="1043">
        <v>8</v>
      </c>
      <c r="AC812" s="304">
        <v>0</v>
      </c>
      <c r="AD812" s="1043">
        <v>8</v>
      </c>
      <c r="AE812" s="469">
        <v>8</v>
      </c>
      <c r="AF812" s="1036" t="s">
        <v>8153</v>
      </c>
      <c r="AG812" s="445" t="s">
        <v>4691</v>
      </c>
      <c r="AH812" s="445" t="s">
        <v>4691</v>
      </c>
      <c r="AI812" s="445" t="s">
        <v>4691</v>
      </c>
      <c r="AJ812" s="1037">
        <v>2</v>
      </c>
      <c r="AK812" s="1036" t="s">
        <v>4818</v>
      </c>
      <c r="AL812" s="445" t="s">
        <v>4691</v>
      </c>
      <c r="AM812" s="445" t="s">
        <v>4691</v>
      </c>
      <c r="AN812" s="445" t="s">
        <v>4691</v>
      </c>
      <c r="AO812" s="445" t="s">
        <v>4691</v>
      </c>
      <c r="AP812" s="445" t="s">
        <v>4691</v>
      </c>
      <c r="AQ812" s="445" t="s">
        <v>4691</v>
      </c>
      <c r="AR812" s="445" t="s">
        <v>4691</v>
      </c>
      <c r="AS812" s="445" t="s">
        <v>4691</v>
      </c>
      <c r="AT812" s="445" t="s">
        <v>4691</v>
      </c>
      <c r="AU812" s="445" t="s">
        <v>4691</v>
      </c>
      <c r="AV812" s="307">
        <f t="shared" ref="AV812:AV817" si="590">AD812*6*0.5*12</f>
        <v>288</v>
      </c>
      <c r="AW812" s="309">
        <f t="shared" ref="AW812:AW817" si="591">AD812*6*0.35*12</f>
        <v>201.59999999999997</v>
      </c>
      <c r="AX812" s="309">
        <f t="shared" ref="AX812:AX817" si="592">AD812*6*0.25*10</f>
        <v>120</v>
      </c>
      <c r="AY812" s="309">
        <f t="shared" ref="AY812:AY817" si="593">AD812*6*0.15*10</f>
        <v>72</v>
      </c>
      <c r="AZ812" s="1042" t="s">
        <v>8271</v>
      </c>
      <c r="BA812" s="1042" t="s">
        <v>498</v>
      </c>
      <c r="BB812" s="1042" t="s">
        <v>499</v>
      </c>
      <c r="BC812" s="1042" t="s">
        <v>499</v>
      </c>
      <c r="BD812" s="1042" t="s">
        <v>110</v>
      </c>
      <c r="BE812" s="1042" t="s">
        <v>500</v>
      </c>
      <c r="BF812" s="1042" t="s">
        <v>501</v>
      </c>
      <c r="BG812" s="1042" t="s">
        <v>502</v>
      </c>
      <c r="BH812" s="1042" t="s">
        <v>503</v>
      </c>
      <c r="BI812" s="1044" t="s">
        <v>504</v>
      </c>
    </row>
    <row r="813" spans="1:61" ht="20.100000000000001" customHeight="1">
      <c r="A813" s="1026">
        <v>767</v>
      </c>
      <c r="B813" s="776" t="s">
        <v>3561</v>
      </c>
      <c r="C813" s="286" t="s">
        <v>16</v>
      </c>
      <c r="D813" s="287" t="s">
        <v>1769</v>
      </c>
      <c r="E813" s="287" t="s">
        <v>494</v>
      </c>
      <c r="F813" s="291" t="s">
        <v>505</v>
      </c>
      <c r="G813" s="289" t="s">
        <v>1112</v>
      </c>
      <c r="H813" s="311" t="s">
        <v>506</v>
      </c>
      <c r="I813" s="290">
        <v>37022101</v>
      </c>
      <c r="J813" s="524" t="s">
        <v>94</v>
      </c>
      <c r="K813" s="311"/>
      <c r="L813" s="292" t="s">
        <v>95</v>
      </c>
      <c r="M813" s="293"/>
      <c r="N813" s="292" t="s">
        <v>95</v>
      </c>
      <c r="O813" s="292" t="s">
        <v>95</v>
      </c>
      <c r="P813" s="292" t="s">
        <v>95</v>
      </c>
      <c r="Q813" s="327"/>
      <c r="R813" s="295" t="s">
        <v>497</v>
      </c>
      <c r="S813" s="296">
        <v>39831</v>
      </c>
      <c r="T813" s="297">
        <f t="shared" si="585"/>
        <v>27</v>
      </c>
      <c r="U813" s="298">
        <f t="shared" si="586"/>
        <v>106.31959999999999</v>
      </c>
      <c r="V813" s="298">
        <f t="shared" si="587"/>
        <v>3.0895000000000001</v>
      </c>
      <c r="W813" s="299">
        <f t="shared" si="588"/>
        <v>4413.5714285714284</v>
      </c>
      <c r="X813" s="300">
        <f t="shared" si="589"/>
        <v>34</v>
      </c>
      <c r="Y813" s="324">
        <v>7</v>
      </c>
      <c r="Z813" s="315">
        <v>782</v>
      </c>
      <c r="AA813" s="1043">
        <v>7</v>
      </c>
      <c r="AB813" s="304">
        <v>0</v>
      </c>
      <c r="AC813" s="1043">
        <v>7</v>
      </c>
      <c r="AD813" s="1043">
        <v>7</v>
      </c>
      <c r="AE813" s="469">
        <v>7</v>
      </c>
      <c r="AF813" s="1036" t="s">
        <v>8151</v>
      </c>
      <c r="AG813" s="445" t="s">
        <v>4691</v>
      </c>
      <c r="AH813" s="445" t="s">
        <v>4691</v>
      </c>
      <c r="AI813" s="445" t="s">
        <v>4691</v>
      </c>
      <c r="AJ813" s="1037">
        <v>2</v>
      </c>
      <c r="AK813" s="1036" t="s">
        <v>4819</v>
      </c>
      <c r="AL813" s="445" t="s">
        <v>4691</v>
      </c>
      <c r="AM813" s="445" t="s">
        <v>4691</v>
      </c>
      <c r="AN813" s="445" t="s">
        <v>4691</v>
      </c>
      <c r="AO813" s="445" t="s">
        <v>4691</v>
      </c>
      <c r="AP813" s="445" t="s">
        <v>4691</v>
      </c>
      <c r="AQ813" s="445" t="s">
        <v>4691</v>
      </c>
      <c r="AR813" s="445" t="s">
        <v>4691</v>
      </c>
      <c r="AS813" s="445" t="s">
        <v>4691</v>
      </c>
      <c r="AT813" s="445" t="s">
        <v>4691</v>
      </c>
      <c r="AU813" s="445" t="s">
        <v>4691</v>
      </c>
      <c r="AV813" s="307">
        <f t="shared" si="590"/>
        <v>252</v>
      </c>
      <c r="AW813" s="309">
        <f t="shared" si="591"/>
        <v>176.39999999999998</v>
      </c>
      <c r="AX813" s="309">
        <f t="shared" si="592"/>
        <v>105</v>
      </c>
      <c r="AY813" s="309">
        <f t="shared" si="593"/>
        <v>63</v>
      </c>
      <c r="AZ813" s="1042" t="s">
        <v>8272</v>
      </c>
      <c r="BA813" s="1042" t="s">
        <v>507</v>
      </c>
      <c r="BB813" s="1042" t="s">
        <v>508</v>
      </c>
      <c r="BC813" s="1042" t="s">
        <v>509</v>
      </c>
      <c r="BD813" s="1042" t="s">
        <v>110</v>
      </c>
      <c r="BE813" s="1042" t="s">
        <v>510</v>
      </c>
      <c r="BF813" s="1042"/>
      <c r="BG813" s="1042" t="s">
        <v>511</v>
      </c>
      <c r="BH813" s="1042" t="s">
        <v>512</v>
      </c>
      <c r="BI813" s="1044" t="s">
        <v>513</v>
      </c>
    </row>
    <row r="814" spans="1:61" s="652" customFormat="1" ht="20.100000000000001" customHeight="1">
      <c r="A814" s="1026">
        <v>768</v>
      </c>
      <c r="B814" s="776" t="s">
        <v>3562</v>
      </c>
      <c r="C814" s="286" t="s">
        <v>16</v>
      </c>
      <c r="D814" s="287" t="s">
        <v>1769</v>
      </c>
      <c r="E814" s="287" t="s">
        <v>494</v>
      </c>
      <c r="F814" s="329" t="s">
        <v>1292</v>
      </c>
      <c r="G814" s="289" t="s">
        <v>1084</v>
      </c>
      <c r="H814" s="311" t="s">
        <v>1771</v>
      </c>
      <c r="I814" s="290">
        <v>37022401</v>
      </c>
      <c r="J814" s="524" t="s">
        <v>94</v>
      </c>
      <c r="K814" s="311"/>
      <c r="L814" s="292" t="s">
        <v>95</v>
      </c>
      <c r="M814" s="292" t="s">
        <v>95</v>
      </c>
      <c r="N814" s="293"/>
      <c r="O814" s="292" t="s">
        <v>95</v>
      </c>
      <c r="P814" s="292" t="s">
        <v>95</v>
      </c>
      <c r="Q814" s="327"/>
      <c r="R814" s="295" t="s">
        <v>497</v>
      </c>
      <c r="S814" s="296">
        <v>41245</v>
      </c>
      <c r="T814" s="297">
        <f t="shared" si="585"/>
        <v>28</v>
      </c>
      <c r="U814" s="298">
        <f t="shared" si="586"/>
        <v>104.4342</v>
      </c>
      <c r="V814" s="298">
        <f t="shared" si="587"/>
        <v>3.0779999999999998</v>
      </c>
      <c r="W814" s="299">
        <f t="shared" si="588"/>
        <v>3847.5</v>
      </c>
      <c r="X814" s="300">
        <f t="shared" si="589"/>
        <v>34</v>
      </c>
      <c r="Y814" s="324">
        <v>8</v>
      </c>
      <c r="Z814" s="315">
        <v>861</v>
      </c>
      <c r="AA814" s="1043">
        <v>8</v>
      </c>
      <c r="AB814" s="1043">
        <v>8</v>
      </c>
      <c r="AC814" s="304">
        <v>0</v>
      </c>
      <c r="AD814" s="1043">
        <v>8</v>
      </c>
      <c r="AE814" s="469">
        <v>8</v>
      </c>
      <c r="AF814" s="1036" t="s">
        <v>8153</v>
      </c>
      <c r="AG814" s="445" t="s">
        <v>4691</v>
      </c>
      <c r="AH814" s="445" t="s">
        <v>4691</v>
      </c>
      <c r="AI814" s="445" t="s">
        <v>4691</v>
      </c>
      <c r="AJ814" s="1037">
        <v>6</v>
      </c>
      <c r="AK814" s="1036" t="s">
        <v>4820</v>
      </c>
      <c r="AL814" s="445" t="s">
        <v>4691</v>
      </c>
      <c r="AM814" s="445" t="s">
        <v>4691</v>
      </c>
      <c r="AN814" s="445" t="s">
        <v>4691</v>
      </c>
      <c r="AO814" s="445" t="s">
        <v>4691</v>
      </c>
      <c r="AP814" s="445" t="s">
        <v>4691</v>
      </c>
      <c r="AQ814" s="445" t="s">
        <v>4691</v>
      </c>
      <c r="AR814" s="445" t="s">
        <v>4691</v>
      </c>
      <c r="AS814" s="445" t="s">
        <v>4691</v>
      </c>
      <c r="AT814" s="445" t="s">
        <v>4691</v>
      </c>
      <c r="AU814" s="445" t="s">
        <v>4691</v>
      </c>
      <c r="AV814" s="307">
        <f t="shared" si="590"/>
        <v>288</v>
      </c>
      <c r="AW814" s="309">
        <f t="shared" si="591"/>
        <v>201.59999999999997</v>
      </c>
      <c r="AX814" s="309">
        <f t="shared" si="592"/>
        <v>120</v>
      </c>
      <c r="AY814" s="309">
        <f t="shared" si="593"/>
        <v>72</v>
      </c>
      <c r="AZ814" s="1042" t="s">
        <v>8273</v>
      </c>
      <c r="BA814" s="1042" t="s">
        <v>1772</v>
      </c>
      <c r="BB814" s="1042" t="s">
        <v>1578</v>
      </c>
      <c r="BC814" s="1042" t="s">
        <v>1592</v>
      </c>
      <c r="BD814" s="1042" t="s">
        <v>1773</v>
      </c>
      <c r="BE814" s="1042"/>
      <c r="BF814" s="1042"/>
      <c r="BG814" s="1042"/>
      <c r="BH814" s="1042"/>
      <c r="BI814" s="1044"/>
    </row>
    <row r="815" spans="1:61" ht="20.100000000000001" customHeight="1">
      <c r="A815" s="1026">
        <v>769</v>
      </c>
      <c r="B815" s="776" t="s">
        <v>3563</v>
      </c>
      <c r="C815" s="286" t="s">
        <v>16</v>
      </c>
      <c r="D815" s="287" t="s">
        <v>1769</v>
      </c>
      <c r="E815" s="287" t="s">
        <v>514</v>
      </c>
      <c r="F815" s="288" t="s">
        <v>137</v>
      </c>
      <c r="G815" s="289" t="s">
        <v>515</v>
      </c>
      <c r="H815" s="311" t="s">
        <v>515</v>
      </c>
      <c r="I815" s="290">
        <v>37022201</v>
      </c>
      <c r="J815" s="524" t="s">
        <v>94</v>
      </c>
      <c r="K815" s="311"/>
      <c r="L815" s="292" t="s">
        <v>95</v>
      </c>
      <c r="M815" s="293"/>
      <c r="N815" s="292" t="s">
        <v>95</v>
      </c>
      <c r="O815" s="292" t="s">
        <v>95</v>
      </c>
      <c r="P815" s="292" t="s">
        <v>95</v>
      </c>
      <c r="Q815" s="327"/>
      <c r="R815" s="295" t="s">
        <v>497</v>
      </c>
      <c r="S815" s="296">
        <v>40816</v>
      </c>
      <c r="T815" s="297">
        <f t="shared" si="585"/>
        <v>3</v>
      </c>
      <c r="U815" s="298">
        <f t="shared" si="586"/>
        <v>321.94659999999999</v>
      </c>
      <c r="V815" s="298">
        <f t="shared" si="587"/>
        <v>7.3819999999999997</v>
      </c>
      <c r="W815" s="299">
        <f t="shared" si="588"/>
        <v>9227.5</v>
      </c>
      <c r="X815" s="300">
        <f t="shared" si="589"/>
        <v>44</v>
      </c>
      <c r="Y815" s="324">
        <v>8</v>
      </c>
      <c r="Z815" s="315">
        <v>1205</v>
      </c>
      <c r="AA815" s="1043">
        <v>8</v>
      </c>
      <c r="AB815" s="304">
        <v>0</v>
      </c>
      <c r="AC815" s="1043">
        <v>8</v>
      </c>
      <c r="AD815" s="1043">
        <v>8</v>
      </c>
      <c r="AE815" s="469">
        <v>8</v>
      </c>
      <c r="AF815" s="1036" t="s">
        <v>5971</v>
      </c>
      <c r="AG815" s="445" t="s">
        <v>4691</v>
      </c>
      <c r="AH815" s="445" t="s">
        <v>4691</v>
      </c>
      <c r="AI815" s="445" t="s">
        <v>4691</v>
      </c>
      <c r="AJ815" s="1037">
        <v>2</v>
      </c>
      <c r="AK815" s="1036" t="s">
        <v>4743</v>
      </c>
      <c r="AL815" s="445" t="s">
        <v>4691</v>
      </c>
      <c r="AM815" s="445" t="s">
        <v>4691</v>
      </c>
      <c r="AN815" s="445">
        <v>2</v>
      </c>
      <c r="AO815" s="445" t="s">
        <v>4743</v>
      </c>
      <c r="AP815" s="445" t="s">
        <v>4691</v>
      </c>
      <c r="AQ815" s="445" t="s">
        <v>4691</v>
      </c>
      <c r="AR815" s="445" t="s">
        <v>4691</v>
      </c>
      <c r="AS815" s="445" t="s">
        <v>4691</v>
      </c>
      <c r="AT815" s="445" t="s">
        <v>4691</v>
      </c>
      <c r="AU815" s="445" t="s">
        <v>4691</v>
      </c>
      <c r="AV815" s="307">
        <f t="shared" si="590"/>
        <v>288</v>
      </c>
      <c r="AW815" s="309">
        <f t="shared" si="591"/>
        <v>201.59999999999997</v>
      </c>
      <c r="AX815" s="309">
        <f t="shared" si="592"/>
        <v>120</v>
      </c>
      <c r="AY815" s="309">
        <f t="shared" si="593"/>
        <v>72</v>
      </c>
      <c r="AZ815" s="1042" t="s">
        <v>8274</v>
      </c>
      <c r="BA815" s="1042" t="s">
        <v>516</v>
      </c>
      <c r="BB815" s="1042" t="s">
        <v>516</v>
      </c>
      <c r="BC815" s="1042"/>
      <c r="BD815" s="1042"/>
      <c r="BE815" s="1042"/>
      <c r="BF815" s="1042"/>
      <c r="BG815" s="1042"/>
      <c r="BH815" s="1042"/>
      <c r="BI815" s="1044"/>
    </row>
    <row r="816" spans="1:61" s="356" customFormat="1" ht="21" customHeight="1">
      <c r="A816" s="1026">
        <v>770</v>
      </c>
      <c r="B816" s="776" t="s">
        <v>6037</v>
      </c>
      <c r="C816" s="789" t="s">
        <v>16</v>
      </c>
      <c r="D816" s="789" t="s">
        <v>2273</v>
      </c>
      <c r="E816" s="615" t="s">
        <v>7006</v>
      </c>
      <c r="F816" s="849" t="s">
        <v>1857</v>
      </c>
      <c r="G816" s="769" t="s">
        <v>5631</v>
      </c>
      <c r="H816" s="775" t="s">
        <v>5451</v>
      </c>
      <c r="I816" s="611">
        <v>37021201</v>
      </c>
      <c r="J816" s="835" t="s">
        <v>94</v>
      </c>
      <c r="K816" s="775"/>
      <c r="L816" s="614" t="s">
        <v>95</v>
      </c>
      <c r="M816" s="292" t="s">
        <v>95</v>
      </c>
      <c r="N816" s="293"/>
      <c r="O816" s="614" t="s">
        <v>95</v>
      </c>
      <c r="P816" s="614" t="s">
        <v>95</v>
      </c>
      <c r="Q816" s="838"/>
      <c r="R816" s="295" t="s">
        <v>524</v>
      </c>
      <c r="S816" s="296">
        <v>41661</v>
      </c>
      <c r="T816" s="297">
        <f t="shared" si="585"/>
        <v>30</v>
      </c>
      <c r="U816" s="298">
        <f t="shared" si="586"/>
        <v>99.784800000000004</v>
      </c>
      <c r="V816" s="298">
        <f t="shared" si="587"/>
        <v>2.9483000000000001</v>
      </c>
      <c r="W816" s="299">
        <f t="shared" si="588"/>
        <v>3685.375</v>
      </c>
      <c r="X816" s="300">
        <f t="shared" si="589"/>
        <v>34</v>
      </c>
      <c r="Y816" s="850">
        <v>8</v>
      </c>
      <c r="Z816" s="851">
        <v>1168</v>
      </c>
      <c r="AA816" s="1043">
        <v>8</v>
      </c>
      <c r="AB816" s="1043">
        <v>8</v>
      </c>
      <c r="AC816" s="304">
        <v>0</v>
      </c>
      <c r="AD816" s="1043">
        <v>8</v>
      </c>
      <c r="AE816" s="469">
        <v>8</v>
      </c>
      <c r="AF816" s="1036" t="s">
        <v>7810</v>
      </c>
      <c r="AG816" s="445"/>
      <c r="AH816" s="445"/>
      <c r="AI816" s="445"/>
      <c r="AJ816" s="1037">
        <v>8</v>
      </c>
      <c r="AK816" s="1036" t="s">
        <v>4748</v>
      </c>
      <c r="AL816" s="445"/>
      <c r="AM816" s="445"/>
      <c r="AN816" s="445"/>
      <c r="AO816" s="445"/>
      <c r="AP816" s="445"/>
      <c r="AQ816" s="445"/>
      <c r="AR816" s="445"/>
      <c r="AS816" s="445"/>
      <c r="AT816" s="445"/>
      <c r="AU816" s="445"/>
      <c r="AV816" s="307">
        <f t="shared" si="590"/>
        <v>288</v>
      </c>
      <c r="AW816" s="309">
        <f t="shared" si="591"/>
        <v>201.59999999999997</v>
      </c>
      <c r="AX816" s="309">
        <f t="shared" si="592"/>
        <v>120</v>
      </c>
      <c r="AY816" s="309">
        <f t="shared" si="593"/>
        <v>72</v>
      </c>
      <c r="AZ816" s="1042" t="s">
        <v>8275</v>
      </c>
      <c r="BA816" s="1042"/>
      <c r="BB816" s="1042"/>
      <c r="BC816" s="1042"/>
      <c r="BD816" s="1042"/>
      <c r="BE816" s="1042"/>
      <c r="BF816" s="1042"/>
      <c r="BG816" s="1042"/>
      <c r="BH816" s="1042"/>
      <c r="BI816" s="1044"/>
    </row>
    <row r="817" spans="1:61" ht="20.100000000000001" customHeight="1">
      <c r="A817" s="1026">
        <v>771</v>
      </c>
      <c r="B817" s="776" t="s">
        <v>3564</v>
      </c>
      <c r="C817" s="286" t="s">
        <v>16</v>
      </c>
      <c r="D817" s="287" t="s">
        <v>1769</v>
      </c>
      <c r="E817" s="287" t="s">
        <v>2966</v>
      </c>
      <c r="F817" s="329" t="s">
        <v>1292</v>
      </c>
      <c r="G817" s="289" t="s">
        <v>1268</v>
      </c>
      <c r="H817" s="352" t="s">
        <v>1943</v>
      </c>
      <c r="I817" s="295">
        <v>37022701</v>
      </c>
      <c r="J817" s="524"/>
      <c r="K817" s="352"/>
      <c r="L817" s="674" t="s">
        <v>95</v>
      </c>
      <c r="M817" s="292" t="s">
        <v>95</v>
      </c>
      <c r="N817" s="293"/>
      <c r="O817" s="292" t="s">
        <v>95</v>
      </c>
      <c r="P817" s="292" t="s">
        <v>95</v>
      </c>
      <c r="Q817" s="327"/>
      <c r="R817" s="295" t="s">
        <v>497</v>
      </c>
      <c r="S817" s="296">
        <v>41174</v>
      </c>
      <c r="T817" s="297">
        <f t="shared" si="585"/>
        <v>41</v>
      </c>
      <c r="U817" s="298">
        <f t="shared" si="586"/>
        <v>25.7148</v>
      </c>
      <c r="V817" s="298">
        <f t="shared" si="587"/>
        <v>0.68089999999999995</v>
      </c>
      <c r="W817" s="299">
        <f t="shared" si="588"/>
        <v>3404.4999999999995</v>
      </c>
      <c r="X817" s="300">
        <f t="shared" si="589"/>
        <v>38</v>
      </c>
      <c r="Y817" s="324">
        <v>2</v>
      </c>
      <c r="Z817" s="315">
        <v>168</v>
      </c>
      <c r="AA817" s="1043">
        <v>2</v>
      </c>
      <c r="AB817" s="1043">
        <v>2</v>
      </c>
      <c r="AC817" s="304">
        <v>0</v>
      </c>
      <c r="AD817" s="1043">
        <v>2</v>
      </c>
      <c r="AE817" s="469">
        <v>2</v>
      </c>
      <c r="AF817" s="1036" t="s">
        <v>8276</v>
      </c>
      <c r="AG817" s="445" t="s">
        <v>4691</v>
      </c>
      <c r="AH817" s="445" t="s">
        <v>4691</v>
      </c>
      <c r="AI817" s="445" t="s">
        <v>4691</v>
      </c>
      <c r="AJ817" s="1037">
        <v>2</v>
      </c>
      <c r="AK817" s="1036" t="s">
        <v>4735</v>
      </c>
      <c r="AL817" s="445" t="s">
        <v>4691</v>
      </c>
      <c r="AM817" s="445" t="s">
        <v>4691</v>
      </c>
      <c r="AN817" s="445" t="s">
        <v>4691</v>
      </c>
      <c r="AO817" s="445" t="s">
        <v>4691</v>
      </c>
      <c r="AP817" s="445" t="s">
        <v>4691</v>
      </c>
      <c r="AQ817" s="445" t="s">
        <v>4691</v>
      </c>
      <c r="AR817" s="445" t="s">
        <v>4691</v>
      </c>
      <c r="AS817" s="445" t="s">
        <v>4691</v>
      </c>
      <c r="AT817" s="445" t="s">
        <v>4691</v>
      </c>
      <c r="AU817" s="445" t="s">
        <v>4691</v>
      </c>
      <c r="AV817" s="307">
        <f t="shared" si="590"/>
        <v>72</v>
      </c>
      <c r="AW817" s="309">
        <f t="shared" si="591"/>
        <v>50.399999999999991</v>
      </c>
      <c r="AX817" s="309">
        <f t="shared" si="592"/>
        <v>30</v>
      </c>
      <c r="AY817" s="309">
        <f t="shared" si="593"/>
        <v>18</v>
      </c>
      <c r="AZ817" s="1042" t="s">
        <v>8277</v>
      </c>
      <c r="BA817" s="1042"/>
      <c r="BB817" s="1042"/>
      <c r="BC817" s="1042"/>
      <c r="BD817" s="1042"/>
      <c r="BE817" s="1042"/>
      <c r="BF817" s="1042"/>
      <c r="BG817" s="1042"/>
      <c r="BH817" s="1042"/>
      <c r="BI817" s="1044"/>
    </row>
    <row r="818" spans="1:61" ht="19.899999999999999" customHeight="1">
      <c r="A818" s="1029" t="s">
        <v>185</v>
      </c>
      <c r="B818" s="778"/>
      <c r="C818" s="723" t="s">
        <v>16</v>
      </c>
      <c r="D818" s="501" t="s">
        <v>1769</v>
      </c>
      <c r="E818" s="502"/>
      <c r="F818" s="502"/>
      <c r="G818" s="503">
        <f>COUNTA(G812:G817)</f>
        <v>6</v>
      </c>
      <c r="H818" s="503">
        <f>COUNTA(H812:H817)</f>
        <v>6</v>
      </c>
      <c r="I818" s="499"/>
      <c r="J818" s="499"/>
      <c r="K818" s="503"/>
      <c r="L818" s="504">
        <f>COUNTA(L812:L817)</f>
        <v>6</v>
      </c>
      <c r="M818" s="504">
        <f>COUNTA(M812:M817)</f>
        <v>4</v>
      </c>
      <c r="N818" s="504">
        <f>COUNTA(N812:N817)</f>
        <v>2</v>
      </c>
      <c r="O818" s="504">
        <f>COUNTA(O812:O817)</f>
        <v>6</v>
      </c>
      <c r="P818" s="504">
        <f>COUNTA(P812:P817)</f>
        <v>6</v>
      </c>
      <c r="Q818" s="505"/>
      <c r="R818" s="505"/>
      <c r="S818" s="506"/>
      <c r="T818" s="507"/>
      <c r="U818" s="508">
        <f>SUM(U812:U817)</f>
        <v>757.08100000000002</v>
      </c>
      <c r="V818" s="508">
        <f>SUM(V812:V817)</f>
        <v>20.1493</v>
      </c>
      <c r="W818" s="509">
        <f>V818*10000/Y818</f>
        <v>4914.4634146341459</v>
      </c>
      <c r="X818" s="510">
        <f>U818/V818</f>
        <v>37.573563349595268</v>
      </c>
      <c r="Y818" s="511">
        <f t="shared" ref="Y818:AE818" si="594">SUM(Y812:Y817)</f>
        <v>41</v>
      </c>
      <c r="Z818" s="511">
        <f t="shared" si="594"/>
        <v>4923</v>
      </c>
      <c r="AA818" s="500">
        <f t="shared" si="594"/>
        <v>41</v>
      </c>
      <c r="AB818" s="500">
        <f t="shared" si="594"/>
        <v>26</v>
      </c>
      <c r="AC818" s="500">
        <f t="shared" si="594"/>
        <v>15</v>
      </c>
      <c r="AD818" s="500">
        <f t="shared" si="594"/>
        <v>41</v>
      </c>
      <c r="AE818" s="500">
        <f t="shared" si="594"/>
        <v>41</v>
      </c>
      <c r="AF818" s="512"/>
      <c r="AG818" s="512">
        <f>SUM(AG812:AG817)</f>
        <v>0</v>
      </c>
      <c r="AH818" s="512"/>
      <c r="AI818" s="512">
        <f>SUM(AI812:AI817)</f>
        <v>0</v>
      </c>
      <c r="AJ818" s="512">
        <f>SUM(AJ812:AJ817)</f>
        <v>22</v>
      </c>
      <c r="AK818" s="513"/>
      <c r="AL818" s="512">
        <f>SUM(AL812:AL817)</f>
        <v>0</v>
      </c>
      <c r="AM818" s="512"/>
      <c r="AN818" s="512">
        <f>SUM(AN812:AN817)</f>
        <v>2</v>
      </c>
      <c r="AO818" s="512"/>
      <c r="AP818" s="512">
        <f>SUM(AP812:AP817)</f>
        <v>0</v>
      </c>
      <c r="AQ818" s="512"/>
      <c r="AR818" s="512">
        <f>SUM(AR812:AR817)</f>
        <v>0</v>
      </c>
      <c r="AS818" s="512"/>
      <c r="AT818" s="512">
        <f>SUM(AT812:AT817)</f>
        <v>0</v>
      </c>
      <c r="AU818" s="512"/>
      <c r="AV818" s="512">
        <f>SUM(AV812:AV817)</f>
        <v>1476</v>
      </c>
      <c r="AW818" s="512">
        <f>SUM(AW812:AW817)</f>
        <v>1033.1999999999998</v>
      </c>
      <c r="AX818" s="512">
        <f>SUM(AX812:AX817)</f>
        <v>615</v>
      </c>
      <c r="AY818" s="512">
        <f>SUM(AY812:AY817)</f>
        <v>369</v>
      </c>
      <c r="AZ818" s="816"/>
      <c r="BA818" s="817"/>
      <c r="BB818" s="817"/>
      <c r="BC818" s="818"/>
      <c r="BD818" s="818"/>
      <c r="BE818" s="818"/>
      <c r="BF818" s="819"/>
      <c r="BG818" s="819"/>
      <c r="BH818" s="819"/>
      <c r="BI818" s="820"/>
    </row>
    <row r="819" spans="1:61" ht="19.899999999999999" customHeight="1">
      <c r="A819" s="1026">
        <v>772</v>
      </c>
      <c r="B819" s="776" t="s">
        <v>3565</v>
      </c>
      <c r="C819" s="359" t="s">
        <v>2502</v>
      </c>
      <c r="D819" s="287" t="s">
        <v>1860</v>
      </c>
      <c r="E819" s="287" t="s">
        <v>2967</v>
      </c>
      <c r="F819" s="291" t="s">
        <v>1995</v>
      </c>
      <c r="G819" s="289" t="s">
        <v>1246</v>
      </c>
      <c r="H819" s="340" t="s">
        <v>1867</v>
      </c>
      <c r="I819" s="290">
        <v>37054001</v>
      </c>
      <c r="J819" s="304" t="s">
        <v>94</v>
      </c>
      <c r="K819" s="592"/>
      <c r="L819" s="292" t="s">
        <v>95</v>
      </c>
      <c r="M819" s="292" t="s">
        <v>95</v>
      </c>
      <c r="N819" s="292" t="s">
        <v>95</v>
      </c>
      <c r="O819" s="292" t="s">
        <v>95</v>
      </c>
      <c r="P819" s="292" t="s">
        <v>95</v>
      </c>
      <c r="Q819" s="327"/>
      <c r="R819" s="295" t="s">
        <v>294</v>
      </c>
      <c r="S819" s="296">
        <v>41598</v>
      </c>
      <c r="T819" s="297">
        <f>VLOOKUP(I819,单月票房,2,0)</f>
        <v>17</v>
      </c>
      <c r="U819" s="298">
        <f>VLOOKUP(I819,单月票房,3,0)</f>
        <v>126.91849999999999</v>
      </c>
      <c r="V819" s="298">
        <f>VLOOKUP(I819,单月票房,4,0)</f>
        <v>3.3610000000000002</v>
      </c>
      <c r="W819" s="299">
        <f>(V819*10000)/Y819</f>
        <v>6722</v>
      </c>
      <c r="X819" s="300">
        <f>VLOOKUP(I819,单月票房,5,0)</f>
        <v>38</v>
      </c>
      <c r="Y819" s="301">
        <v>5</v>
      </c>
      <c r="Z819" s="302">
        <v>943</v>
      </c>
      <c r="AA819" s="1043">
        <v>5</v>
      </c>
      <c r="AB819" s="1043">
        <v>5</v>
      </c>
      <c r="AC819" s="1043">
        <v>5</v>
      </c>
      <c r="AD819" s="1043">
        <v>5</v>
      </c>
      <c r="AE819" s="469">
        <v>5</v>
      </c>
      <c r="AF819" s="1036" t="s">
        <v>8279</v>
      </c>
      <c r="AG819" s="445" t="s">
        <v>4691</v>
      </c>
      <c r="AH819" s="445" t="s">
        <v>4691</v>
      </c>
      <c r="AI819" s="445" t="s">
        <v>4691</v>
      </c>
      <c r="AJ819" s="1037">
        <v>5</v>
      </c>
      <c r="AK819" s="1036" t="s">
        <v>4810</v>
      </c>
      <c r="AL819" s="445" t="s">
        <v>4691</v>
      </c>
      <c r="AM819" s="445" t="s">
        <v>4691</v>
      </c>
      <c r="AN819" s="445" t="s">
        <v>4691</v>
      </c>
      <c r="AO819" s="445" t="s">
        <v>4691</v>
      </c>
      <c r="AP819" s="445" t="s">
        <v>4691</v>
      </c>
      <c r="AQ819" s="445" t="s">
        <v>4691</v>
      </c>
      <c r="AR819" s="445" t="s">
        <v>4691</v>
      </c>
      <c r="AS819" s="445" t="s">
        <v>4691</v>
      </c>
      <c r="AT819" s="445" t="s">
        <v>4691</v>
      </c>
      <c r="AU819" s="445" t="s">
        <v>4691</v>
      </c>
      <c r="AV819" s="307">
        <f>AD819*6*0.5*12</f>
        <v>180</v>
      </c>
      <c r="AW819" s="309">
        <f>AD819*6*0.35*12</f>
        <v>126</v>
      </c>
      <c r="AX819" s="309">
        <f>AD819*6*0.25*10</f>
        <v>75</v>
      </c>
      <c r="AY819" s="309">
        <f>AD819*6*0.15*10</f>
        <v>45</v>
      </c>
      <c r="AZ819" s="1042" t="s">
        <v>8280</v>
      </c>
      <c r="BA819" s="1042"/>
      <c r="BB819" s="1042" t="s">
        <v>701</v>
      </c>
      <c r="BC819" s="1042" t="s">
        <v>702</v>
      </c>
      <c r="BD819" s="1042" t="s">
        <v>703</v>
      </c>
      <c r="BE819" s="1042" t="s">
        <v>704</v>
      </c>
      <c r="BF819" s="1042" t="s">
        <v>705</v>
      </c>
      <c r="BG819" s="1042" t="s">
        <v>706</v>
      </c>
      <c r="BH819" s="1042" t="s">
        <v>707</v>
      </c>
      <c r="BI819" s="1044" t="s">
        <v>333</v>
      </c>
    </row>
    <row r="820" spans="1:61" ht="19.899999999999999" customHeight="1">
      <c r="A820" s="1026">
        <v>773</v>
      </c>
      <c r="B820" s="776" t="s">
        <v>3566</v>
      </c>
      <c r="C820" s="359" t="s">
        <v>2502</v>
      </c>
      <c r="D820" s="287" t="s">
        <v>7000</v>
      </c>
      <c r="E820" s="287" t="s">
        <v>2968</v>
      </c>
      <c r="F820" s="291" t="s">
        <v>1996</v>
      </c>
      <c r="G820" s="289" t="s">
        <v>1153</v>
      </c>
      <c r="H820" s="340" t="s">
        <v>4410</v>
      </c>
      <c r="I820" s="290">
        <v>37054101</v>
      </c>
      <c r="J820" s="524"/>
      <c r="K820" s="340"/>
      <c r="L820" s="292" t="s">
        <v>95</v>
      </c>
      <c r="M820" s="292" t="s">
        <v>95</v>
      </c>
      <c r="N820" s="292" t="s">
        <v>95</v>
      </c>
      <c r="O820" s="292" t="s">
        <v>95</v>
      </c>
      <c r="P820" s="292" t="s">
        <v>1855</v>
      </c>
      <c r="Q820" s="327"/>
      <c r="R820" s="295" t="s">
        <v>497</v>
      </c>
      <c r="S820" s="296">
        <v>41632</v>
      </c>
      <c r="T820" s="297">
        <f>VLOOKUP(I820,单月票房,2,0)</f>
        <v>27</v>
      </c>
      <c r="U820" s="298">
        <f>VLOOKUP(I820,单月票房,3,0)</f>
        <v>75.754199999999997</v>
      </c>
      <c r="V820" s="298">
        <f>VLOOKUP(I820,单月票房,4,0)</f>
        <v>2.444</v>
      </c>
      <c r="W820" s="299">
        <f>(V820*10000)/Y820</f>
        <v>2715.5555555555557</v>
      </c>
      <c r="X820" s="300">
        <f>VLOOKUP(I820,单月票房,5,0)</f>
        <v>31</v>
      </c>
      <c r="Y820" s="470">
        <v>9</v>
      </c>
      <c r="Z820" s="302">
        <v>1061</v>
      </c>
      <c r="AA820" s="1043">
        <v>9</v>
      </c>
      <c r="AB820" s="1043">
        <v>9</v>
      </c>
      <c r="AC820" s="1043">
        <v>9</v>
      </c>
      <c r="AD820" s="1043">
        <v>9</v>
      </c>
      <c r="AE820" s="469">
        <v>9</v>
      </c>
      <c r="AF820" s="1036" t="s">
        <v>8146</v>
      </c>
      <c r="AG820" s="445" t="s">
        <v>4691</v>
      </c>
      <c r="AH820" s="445" t="s">
        <v>4691</v>
      </c>
      <c r="AI820" s="445" t="s">
        <v>4691</v>
      </c>
      <c r="AJ820" s="1037">
        <v>5</v>
      </c>
      <c r="AK820" s="1036" t="s">
        <v>4707</v>
      </c>
      <c r="AL820" s="445" t="s">
        <v>4691</v>
      </c>
      <c r="AM820" s="445" t="s">
        <v>4691</v>
      </c>
      <c r="AN820" s="445" t="s">
        <v>4691</v>
      </c>
      <c r="AO820" s="445" t="s">
        <v>4691</v>
      </c>
      <c r="AP820" s="445" t="s">
        <v>4691</v>
      </c>
      <c r="AQ820" s="445" t="s">
        <v>4691</v>
      </c>
      <c r="AR820" s="445" t="s">
        <v>4691</v>
      </c>
      <c r="AS820" s="445" t="s">
        <v>4691</v>
      </c>
      <c r="AT820" s="445" t="s">
        <v>4691</v>
      </c>
      <c r="AU820" s="445" t="s">
        <v>4691</v>
      </c>
      <c r="AV820" s="307">
        <f>AD820*6*0.5*12</f>
        <v>324</v>
      </c>
      <c r="AW820" s="309">
        <f>AD820*6*0.35*12</f>
        <v>226.79999999999998</v>
      </c>
      <c r="AX820" s="309">
        <f>AD820*6*0.25*10</f>
        <v>135</v>
      </c>
      <c r="AY820" s="309">
        <f>AD820*6*0.15*10</f>
        <v>81</v>
      </c>
      <c r="AZ820" s="1042" t="s">
        <v>8281</v>
      </c>
      <c r="BA820" s="1042" t="s">
        <v>1856</v>
      </c>
      <c r="BB820" s="1042" t="s">
        <v>1857</v>
      </c>
      <c r="BC820" s="1042" t="s">
        <v>1858</v>
      </c>
      <c r="BD820" s="1042" t="s">
        <v>1859</v>
      </c>
      <c r="BE820" s="1042"/>
      <c r="BF820" s="1042"/>
      <c r="BG820" s="1042"/>
      <c r="BH820" s="1042"/>
      <c r="BI820" s="1044"/>
    </row>
    <row r="821" spans="1:61" ht="19.899999999999999" customHeight="1">
      <c r="A821" s="1031" t="s">
        <v>185</v>
      </c>
      <c r="B821" s="778"/>
      <c r="C821" s="723" t="s">
        <v>2502</v>
      </c>
      <c r="D821" s="501" t="s">
        <v>1861</v>
      </c>
      <c r="E821" s="827"/>
      <c r="F821" s="827"/>
      <c r="G821" s="503">
        <f>COUNTA(G819:G820)</f>
        <v>2</v>
      </c>
      <c r="H821" s="503">
        <f>COUNTA(H819:H820)</f>
        <v>2</v>
      </c>
      <c r="I821" s="499"/>
      <c r="J821" s="499"/>
      <c r="K821" s="503"/>
      <c r="L821" s="504">
        <f>COUNTA(L819:L820)</f>
        <v>2</v>
      </c>
      <c r="M821" s="504">
        <f>COUNTA(M819:M820)</f>
        <v>2</v>
      </c>
      <c r="N821" s="504">
        <f>COUNTA(N819:N820)</f>
        <v>2</v>
      </c>
      <c r="O821" s="504">
        <f>COUNTA(O819:O820)</f>
        <v>2</v>
      </c>
      <c r="P821" s="504">
        <f>COUNTA(P819:P820)</f>
        <v>2</v>
      </c>
      <c r="Q821" s="505"/>
      <c r="R821" s="505"/>
      <c r="S821" s="506"/>
      <c r="T821" s="507"/>
      <c r="U821" s="508">
        <f>SUM(U819:U820)</f>
        <v>202.67269999999999</v>
      </c>
      <c r="V821" s="508">
        <f>SUM(V819:V820)</f>
        <v>5.8049999999999997</v>
      </c>
      <c r="W821" s="509">
        <f>V821*10000/Y821</f>
        <v>4146.4285714285716</v>
      </c>
      <c r="X821" s="510">
        <f>U821/V821</f>
        <v>34.913471145564166</v>
      </c>
      <c r="Y821" s="511">
        <f t="shared" ref="Y821:AE821" si="595">SUM(Y819:Y820)</f>
        <v>14</v>
      </c>
      <c r="Z821" s="511">
        <f t="shared" si="595"/>
        <v>2004</v>
      </c>
      <c r="AA821" s="500">
        <f t="shared" si="595"/>
        <v>14</v>
      </c>
      <c r="AB821" s="500">
        <f t="shared" si="595"/>
        <v>14</v>
      </c>
      <c r="AC821" s="500">
        <f t="shared" si="595"/>
        <v>14</v>
      </c>
      <c r="AD821" s="500">
        <f t="shared" si="595"/>
        <v>14</v>
      </c>
      <c r="AE821" s="500">
        <f t="shared" si="595"/>
        <v>14</v>
      </c>
      <c r="AF821" s="512"/>
      <c r="AG821" s="512">
        <f>SUM(AG819:AG820)</f>
        <v>0</v>
      </c>
      <c r="AH821" s="512"/>
      <c r="AI821" s="512">
        <f>SUM(AI819:AI820)</f>
        <v>0</v>
      </c>
      <c r="AJ821" s="512">
        <f>SUM(AJ819:AJ820)</f>
        <v>10</v>
      </c>
      <c r="AK821" s="513"/>
      <c r="AL821" s="512">
        <f>SUM(AL819:AL820)</f>
        <v>0</v>
      </c>
      <c r="AM821" s="512"/>
      <c r="AN821" s="512">
        <f>SUM(AN819:AN820)</f>
        <v>0</v>
      </c>
      <c r="AO821" s="512"/>
      <c r="AP821" s="512">
        <f>SUM(AP819:AP820)</f>
        <v>0</v>
      </c>
      <c r="AQ821" s="512"/>
      <c r="AR821" s="512">
        <f>SUM(AR819:AR820)</f>
        <v>0</v>
      </c>
      <c r="AS821" s="512"/>
      <c r="AT821" s="512">
        <f>SUM(AT819:AT820)</f>
        <v>0</v>
      </c>
      <c r="AU821" s="512"/>
      <c r="AV821" s="512">
        <f>SUM(AV819:AV820)</f>
        <v>504</v>
      </c>
      <c r="AW821" s="512">
        <f>SUM(AW819:AW820)</f>
        <v>352.79999999999995</v>
      </c>
      <c r="AX821" s="512">
        <f>SUM(AX819:AX820)</f>
        <v>210</v>
      </c>
      <c r="AY821" s="512">
        <f>SUM(AY819:AY820)</f>
        <v>126</v>
      </c>
      <c r="AZ821" s="816"/>
      <c r="BA821" s="817"/>
      <c r="BB821" s="817"/>
      <c r="BC821" s="818"/>
      <c r="BD821" s="818"/>
      <c r="BE821" s="818"/>
      <c r="BF821" s="819"/>
      <c r="BG821" s="819"/>
      <c r="BH821" s="819"/>
      <c r="BI821" s="820"/>
    </row>
    <row r="822" spans="1:61" s="652" customFormat="1" ht="19.899999999999999" customHeight="1">
      <c r="A822" s="1026">
        <v>774</v>
      </c>
      <c r="B822" s="776" t="s">
        <v>3567</v>
      </c>
      <c r="C822" s="286" t="s">
        <v>16</v>
      </c>
      <c r="D822" s="287" t="s">
        <v>1571</v>
      </c>
      <c r="E822" s="287" t="s">
        <v>1770</v>
      </c>
      <c r="F822" s="329" t="s">
        <v>1292</v>
      </c>
      <c r="G822" s="289" t="s">
        <v>1262</v>
      </c>
      <c r="H822" s="308" t="s">
        <v>1572</v>
      </c>
      <c r="I822" s="290">
        <v>37090601</v>
      </c>
      <c r="J822" s="524"/>
      <c r="K822" s="308" t="s">
        <v>1517</v>
      </c>
      <c r="L822" s="832"/>
      <c r="M822" s="293"/>
      <c r="N822" s="293"/>
      <c r="O822" s="331"/>
      <c r="P822" s="292" t="s">
        <v>1414</v>
      </c>
      <c r="Q822" s="852"/>
      <c r="R822" s="295" t="s">
        <v>96</v>
      </c>
      <c r="S822" s="296">
        <v>40573</v>
      </c>
      <c r="T822" s="297" t="s">
        <v>6531</v>
      </c>
      <c r="U822" s="297" t="s">
        <v>6531</v>
      </c>
      <c r="V822" s="297" t="s">
        <v>6531</v>
      </c>
      <c r="W822" s="297" t="s">
        <v>6531</v>
      </c>
      <c r="X822" s="297" t="s">
        <v>6531</v>
      </c>
      <c r="Y822" s="301">
        <v>5</v>
      </c>
      <c r="Z822" s="302">
        <v>457</v>
      </c>
      <c r="AA822" s="1043">
        <v>0</v>
      </c>
      <c r="AB822" s="304">
        <v>0</v>
      </c>
      <c r="AC822" s="304">
        <v>0</v>
      </c>
      <c r="AD822" s="1043">
        <v>0</v>
      </c>
      <c r="AE822" s="469">
        <v>5</v>
      </c>
      <c r="AF822" s="1036" t="s">
        <v>5993</v>
      </c>
      <c r="AG822" s="445" t="s">
        <v>4691</v>
      </c>
      <c r="AH822" s="445" t="s">
        <v>4691</v>
      </c>
      <c r="AI822" s="445" t="s">
        <v>4691</v>
      </c>
      <c r="AJ822" s="1037" t="s">
        <v>4691</v>
      </c>
      <c r="AK822" s="1036" t="s">
        <v>4691</v>
      </c>
      <c r="AL822" s="445" t="s">
        <v>4691</v>
      </c>
      <c r="AM822" s="445" t="s">
        <v>4691</v>
      </c>
      <c r="AN822" s="445" t="s">
        <v>4691</v>
      </c>
      <c r="AO822" s="445" t="s">
        <v>4691</v>
      </c>
      <c r="AP822" s="445" t="s">
        <v>4691</v>
      </c>
      <c r="AQ822" s="445" t="s">
        <v>4691</v>
      </c>
      <c r="AR822" s="445" t="s">
        <v>4691</v>
      </c>
      <c r="AS822" s="445" t="s">
        <v>4691</v>
      </c>
      <c r="AT822" s="445" t="s">
        <v>4691</v>
      </c>
      <c r="AU822" s="445" t="s">
        <v>4691</v>
      </c>
      <c r="AV822" s="307">
        <f>AD822*6*0.5*12</f>
        <v>0</v>
      </c>
      <c r="AW822" s="309">
        <f>AD822*6*0.35*12</f>
        <v>0</v>
      </c>
      <c r="AX822" s="309">
        <f>AD822*6*0.25*10</f>
        <v>0</v>
      </c>
      <c r="AY822" s="309">
        <f>AD822*6*0.15*10</f>
        <v>0</v>
      </c>
      <c r="AZ822" s="1042" t="s">
        <v>8282</v>
      </c>
      <c r="BA822" s="1042"/>
      <c r="BB822" s="1042"/>
      <c r="BC822" s="1042"/>
      <c r="BD822" s="1042"/>
      <c r="BE822" s="1042"/>
      <c r="BF822" s="1042"/>
      <c r="BG822" s="1042"/>
      <c r="BH822" s="1042"/>
      <c r="BI822" s="1044"/>
    </row>
    <row r="823" spans="1:61" s="1009" customFormat="1" ht="19.5" customHeight="1">
      <c r="A823" s="1026">
        <v>775</v>
      </c>
      <c r="B823" s="435" t="s">
        <v>7459</v>
      </c>
      <c r="C823" s="631" t="s">
        <v>16</v>
      </c>
      <c r="D823" s="631" t="s">
        <v>7460</v>
      </c>
      <c r="E823" s="631" t="s">
        <v>7461</v>
      </c>
      <c r="F823" s="467" t="s">
        <v>7462</v>
      </c>
      <c r="G823" s="1001" t="s">
        <v>7463</v>
      </c>
      <c r="H823" s="1002" t="s">
        <v>8691</v>
      </c>
      <c r="I823" s="435">
        <v>37097091</v>
      </c>
      <c r="J823" s="1003"/>
      <c r="K823" s="780" t="s">
        <v>362</v>
      </c>
      <c r="L823" s="1004"/>
      <c r="M823" s="1005"/>
      <c r="N823" s="1005"/>
      <c r="O823" s="1004"/>
      <c r="P823" s="1004" t="s">
        <v>565</v>
      </c>
      <c r="Q823" s="1006"/>
      <c r="R823" s="1007" t="s">
        <v>359</v>
      </c>
      <c r="S823" s="1008">
        <v>43126</v>
      </c>
      <c r="T823" s="297">
        <f t="shared" ref="T823" si="596">VLOOKUP(I823,单月票房,2,0)</f>
        <v>3</v>
      </c>
      <c r="U823" s="298">
        <f t="shared" ref="U823" si="597">VLOOKUP(I823,单月票房,3,0)</f>
        <v>184.6465</v>
      </c>
      <c r="V823" s="298">
        <f t="shared" ref="V823" si="598">VLOOKUP(I823,单月票房,4,0)</f>
        <v>4.9509999999999996</v>
      </c>
      <c r="W823" s="299">
        <f t="shared" ref="W823" si="599">(V823*10000)/Y823</f>
        <v>6188.7499999999991</v>
      </c>
      <c r="X823" s="300">
        <f t="shared" ref="X823" si="600">VLOOKUP(I823,单月票房,5,0)</f>
        <v>37</v>
      </c>
      <c r="Y823" s="496">
        <v>8</v>
      </c>
      <c r="Z823" s="497">
        <v>1078</v>
      </c>
      <c r="AA823" s="1043">
        <v>0</v>
      </c>
      <c r="AB823" s="304">
        <v>0</v>
      </c>
      <c r="AC823" s="304">
        <v>0</v>
      </c>
      <c r="AD823" s="1043">
        <v>0</v>
      </c>
      <c r="AE823" s="469">
        <v>8</v>
      </c>
      <c r="AF823" s="1036" t="s">
        <v>5971</v>
      </c>
      <c r="AG823" s="445"/>
      <c r="AH823" s="445"/>
      <c r="AI823" s="445"/>
      <c r="AJ823" s="1037">
        <v>8</v>
      </c>
      <c r="AK823" s="1036" t="s">
        <v>7422</v>
      </c>
      <c r="AL823" s="445"/>
      <c r="AM823" s="445"/>
      <c r="AN823" s="445"/>
      <c r="AO823" s="445"/>
      <c r="AP823" s="445"/>
      <c r="AQ823" s="445"/>
      <c r="AR823" s="445"/>
      <c r="AS823" s="445"/>
      <c r="AT823" s="445"/>
      <c r="AU823" s="445"/>
      <c r="AV823" s="307">
        <f t="shared" ref="AV823" si="601">AD823*6*0.5*12</f>
        <v>0</v>
      </c>
      <c r="AW823" s="309">
        <f t="shared" ref="AW823" si="602">AD823*6*0.35*12</f>
        <v>0</v>
      </c>
      <c r="AX823" s="309">
        <f t="shared" ref="AX823" si="603">AD823*6*0.25*10</f>
        <v>0</v>
      </c>
      <c r="AY823" s="309">
        <f t="shared" ref="AY823" si="604">AD823*6*0.15*10</f>
        <v>0</v>
      </c>
      <c r="AZ823" s="1042" t="s">
        <v>7464</v>
      </c>
      <c r="BA823" s="1042"/>
      <c r="BB823" s="1042"/>
      <c r="BC823" s="1042"/>
      <c r="BD823" s="1042"/>
      <c r="BE823" s="1042"/>
      <c r="BF823" s="1042"/>
      <c r="BG823" s="1042"/>
      <c r="BH823" s="1042"/>
      <c r="BI823" s="1044"/>
    </row>
    <row r="824" spans="1:61" s="394" customFormat="1" ht="19.5" customHeight="1">
      <c r="A824" s="1026">
        <v>776</v>
      </c>
      <c r="B824" s="776" t="s">
        <v>5784</v>
      </c>
      <c r="C824" s="449" t="s">
        <v>16</v>
      </c>
      <c r="D824" s="449" t="s">
        <v>5280</v>
      </c>
      <c r="E824" s="450" t="s">
        <v>1770</v>
      </c>
      <c r="F824" s="329" t="s">
        <v>1292</v>
      </c>
      <c r="G824" s="451" t="s">
        <v>4914</v>
      </c>
      <c r="H824" s="452" t="s">
        <v>5808</v>
      </c>
      <c r="I824" s="453">
        <v>37097051</v>
      </c>
      <c r="J824" s="454"/>
      <c r="K824" s="455" t="s">
        <v>5700</v>
      </c>
      <c r="L824" s="456"/>
      <c r="M824" s="456"/>
      <c r="N824" s="456"/>
      <c r="O824" s="456"/>
      <c r="P824" s="457" t="s">
        <v>565</v>
      </c>
      <c r="Q824" s="458"/>
      <c r="R824" s="295" t="s">
        <v>359</v>
      </c>
      <c r="S824" s="296">
        <v>42766</v>
      </c>
      <c r="T824" s="297">
        <f>VLOOKUP(I824,单月票房,2,0)</f>
        <v>2</v>
      </c>
      <c r="U824" s="298">
        <f>VLOOKUP(I824,单月票房,3,0)</f>
        <v>211.07579999999999</v>
      </c>
      <c r="V824" s="298">
        <f>VLOOKUP(I824,单月票房,4,0)</f>
        <v>5.1619000000000002</v>
      </c>
      <c r="W824" s="299">
        <f>(V824*10000)/Y824</f>
        <v>6452.375</v>
      </c>
      <c r="X824" s="300">
        <f>VLOOKUP(I824,单月票房,5,0)</f>
        <v>41</v>
      </c>
      <c r="Y824" s="459">
        <v>8</v>
      </c>
      <c r="Z824" s="460">
        <v>984</v>
      </c>
      <c r="AA824" s="1043">
        <v>0</v>
      </c>
      <c r="AB824" s="304">
        <v>0</v>
      </c>
      <c r="AC824" s="304">
        <v>0</v>
      </c>
      <c r="AD824" s="1043">
        <v>0</v>
      </c>
      <c r="AE824" s="469">
        <v>8</v>
      </c>
      <c r="AF824" s="1036" t="s">
        <v>8153</v>
      </c>
      <c r="AG824" s="445"/>
      <c r="AH824" s="445"/>
      <c r="AI824" s="445"/>
      <c r="AJ824" s="1037"/>
      <c r="AK824" s="1036" t="s">
        <v>5895</v>
      </c>
      <c r="AL824" s="445"/>
      <c r="AM824" s="445"/>
      <c r="AN824" s="445"/>
      <c r="AO824" s="445"/>
      <c r="AP824" s="445"/>
      <c r="AQ824" s="445"/>
      <c r="AR824" s="445"/>
      <c r="AS824" s="445"/>
      <c r="AT824" s="445"/>
      <c r="AU824" s="445"/>
      <c r="AV824" s="307">
        <f>AD824*6*0.5*12</f>
        <v>0</v>
      </c>
      <c r="AW824" s="309">
        <f>AD824*6*0.35*12</f>
        <v>0</v>
      </c>
      <c r="AX824" s="309">
        <f>AD824*6*0.25*10</f>
        <v>0</v>
      </c>
      <c r="AY824" s="309">
        <f>AD824*6*0.15*10</f>
        <v>0</v>
      </c>
      <c r="AZ824" s="1042" t="s">
        <v>8283</v>
      </c>
      <c r="BA824" s="1042"/>
      <c r="BB824" s="1042"/>
      <c r="BC824" s="1042"/>
      <c r="BD824" s="1042"/>
      <c r="BE824" s="1042"/>
      <c r="BF824" s="1042"/>
      <c r="BG824" s="1042"/>
      <c r="BH824" s="1042"/>
      <c r="BI824" s="1044"/>
    </row>
    <row r="825" spans="1:61" ht="19.899999999999999" customHeight="1">
      <c r="A825" s="1029" t="s">
        <v>185</v>
      </c>
      <c r="B825" s="778"/>
      <c r="C825" s="723" t="s">
        <v>16</v>
      </c>
      <c r="D825" s="501" t="s">
        <v>1573</v>
      </c>
      <c r="E825" s="502"/>
      <c r="F825" s="502"/>
      <c r="G825" s="503">
        <f>COUNTA(G822:G824)</f>
        <v>3</v>
      </c>
      <c r="H825" s="503">
        <f>COUNTA(H822:H824)</f>
        <v>3</v>
      </c>
      <c r="I825" s="499"/>
      <c r="J825" s="499"/>
      <c r="K825" s="503"/>
      <c r="L825" s="504">
        <f>COUNTA(L822:L824)</f>
        <v>0</v>
      </c>
      <c r="M825" s="504">
        <f>COUNTA(M822:M824)</f>
        <v>0</v>
      </c>
      <c r="N825" s="504">
        <f>COUNTA(N822:N824)</f>
        <v>0</v>
      </c>
      <c r="O825" s="504">
        <f>COUNTA(O822:O824)</f>
        <v>0</v>
      </c>
      <c r="P825" s="504">
        <f>COUNTA(P822:P824)</f>
        <v>3</v>
      </c>
      <c r="Q825" s="505"/>
      <c r="R825" s="505"/>
      <c r="S825" s="506"/>
      <c r="T825" s="507"/>
      <c r="U825" s="508">
        <f>SUM(U822:U824)</f>
        <v>395.72230000000002</v>
      </c>
      <c r="V825" s="508">
        <f>SUM(V822:V824)</f>
        <v>10.1129</v>
      </c>
      <c r="W825" s="509">
        <f>V825*10000/Y825</f>
        <v>4815.666666666667</v>
      </c>
      <c r="X825" s="510">
        <f>U825/V825</f>
        <v>39.130447250541387</v>
      </c>
      <c r="Y825" s="511">
        <f t="shared" ref="Y825:AE825" si="605">SUM(Y822:Y824)</f>
        <v>21</v>
      </c>
      <c r="Z825" s="511">
        <f t="shared" si="605"/>
        <v>2519</v>
      </c>
      <c r="AA825" s="500">
        <f t="shared" si="605"/>
        <v>0</v>
      </c>
      <c r="AB825" s="500">
        <f t="shared" si="605"/>
        <v>0</v>
      </c>
      <c r="AC825" s="500">
        <f t="shared" si="605"/>
        <v>0</v>
      </c>
      <c r="AD825" s="500">
        <f t="shared" si="605"/>
        <v>0</v>
      </c>
      <c r="AE825" s="500">
        <f t="shared" si="605"/>
        <v>21</v>
      </c>
      <c r="AF825" s="512"/>
      <c r="AG825" s="512">
        <f>SUM(AG822:AG824)</f>
        <v>0</v>
      </c>
      <c r="AH825" s="512"/>
      <c r="AI825" s="512">
        <f>SUM(AI822:AI824)</f>
        <v>0</v>
      </c>
      <c r="AJ825" s="512">
        <f t="shared" ref="AJ825" si="606">SUM(AJ822:AJ824)</f>
        <v>8</v>
      </c>
      <c r="AK825" s="513"/>
      <c r="AL825" s="512">
        <f>SUM(AL822:AL824)</f>
        <v>0</v>
      </c>
      <c r="AM825" s="512"/>
      <c r="AN825" s="512">
        <f>SUM(AN822:AN824)</f>
        <v>0</v>
      </c>
      <c r="AO825" s="512"/>
      <c r="AP825" s="512">
        <f>SUM(AP822:AP824)</f>
        <v>0</v>
      </c>
      <c r="AQ825" s="512"/>
      <c r="AR825" s="512">
        <f>SUM(AR822:AR824)</f>
        <v>0</v>
      </c>
      <c r="AS825" s="512"/>
      <c r="AT825" s="512">
        <f>SUM(AT822:AT824)</f>
        <v>0</v>
      </c>
      <c r="AU825" s="512"/>
      <c r="AV825" s="512">
        <f>SUM(AV822:AV824)</f>
        <v>0</v>
      </c>
      <c r="AW825" s="512">
        <f>SUM(AW822:AW824)</f>
        <v>0</v>
      </c>
      <c r="AX825" s="512">
        <f>SUM(AX822:AX824)</f>
        <v>0</v>
      </c>
      <c r="AY825" s="512">
        <f>SUM(AY822:AY824)</f>
        <v>0</v>
      </c>
      <c r="AZ825" s="816"/>
      <c r="BA825" s="817"/>
      <c r="BB825" s="817"/>
      <c r="BC825" s="818"/>
      <c r="BD825" s="818"/>
      <c r="BE825" s="818"/>
      <c r="BF825" s="819"/>
      <c r="BG825" s="819"/>
      <c r="BH825" s="819"/>
      <c r="BI825" s="820"/>
    </row>
    <row r="826" spans="1:61" s="741" customFormat="1" ht="20.100000000000001" customHeight="1">
      <c r="A826" s="1026">
        <v>777</v>
      </c>
      <c r="B826" s="776" t="s">
        <v>3568</v>
      </c>
      <c r="C826" s="360" t="s">
        <v>2746</v>
      </c>
      <c r="D826" s="360" t="s">
        <v>2747</v>
      </c>
      <c r="E826" s="287" t="s">
        <v>517</v>
      </c>
      <c r="F826" s="649" t="s">
        <v>2748</v>
      </c>
      <c r="G826" s="289" t="s">
        <v>2749</v>
      </c>
      <c r="H826" s="651" t="s">
        <v>1276</v>
      </c>
      <c r="I826" s="290">
        <v>37107031</v>
      </c>
      <c r="J826" s="328"/>
      <c r="K826" s="340"/>
      <c r="L826" s="292" t="s">
        <v>95</v>
      </c>
      <c r="M826" s="292" t="s">
        <v>95</v>
      </c>
      <c r="N826" s="292" t="s">
        <v>95</v>
      </c>
      <c r="O826" s="292" t="s">
        <v>95</v>
      </c>
      <c r="P826" s="331" t="s">
        <v>95</v>
      </c>
      <c r="Q826" s="327"/>
      <c r="R826" s="295" t="s">
        <v>345</v>
      </c>
      <c r="S826" s="296">
        <v>42338</v>
      </c>
      <c r="T826" s="297">
        <f>VLOOKUP(I826,单月票房,2,0)</f>
        <v>10</v>
      </c>
      <c r="U826" s="298">
        <f>VLOOKUP(I826,单月票房,3,0)</f>
        <v>51.853000000000002</v>
      </c>
      <c r="V826" s="298">
        <f>VLOOKUP(I826,单月票房,4,0)</f>
        <v>1.6967000000000001</v>
      </c>
      <c r="W826" s="299">
        <f>(V826*10000)/Y826</f>
        <v>2827.8333333333335</v>
      </c>
      <c r="X826" s="300">
        <f>VLOOKUP(I826,单月票房,5,0)</f>
        <v>31</v>
      </c>
      <c r="Y826" s="650">
        <v>6</v>
      </c>
      <c r="Z826" s="853">
        <v>576</v>
      </c>
      <c r="AA826" s="1043">
        <v>6</v>
      </c>
      <c r="AB826" s="1043">
        <v>6</v>
      </c>
      <c r="AC826" s="1043">
        <v>6</v>
      </c>
      <c r="AD826" s="1043">
        <v>6</v>
      </c>
      <c r="AE826" s="469">
        <v>6</v>
      </c>
      <c r="AF826" s="1036" t="s">
        <v>8142</v>
      </c>
      <c r="AG826" s="445" t="s">
        <v>4691</v>
      </c>
      <c r="AH826" s="445" t="s">
        <v>4691</v>
      </c>
      <c r="AI826" s="445" t="s">
        <v>4691</v>
      </c>
      <c r="AJ826" s="1037">
        <v>6</v>
      </c>
      <c r="AK826" s="1036" t="s">
        <v>4694</v>
      </c>
      <c r="AL826" s="445" t="s">
        <v>4691</v>
      </c>
      <c r="AM826" s="445" t="s">
        <v>4691</v>
      </c>
      <c r="AN826" s="445" t="s">
        <v>4691</v>
      </c>
      <c r="AO826" s="445" t="s">
        <v>4691</v>
      </c>
      <c r="AP826" s="445" t="s">
        <v>4691</v>
      </c>
      <c r="AQ826" s="445" t="s">
        <v>4691</v>
      </c>
      <c r="AR826" s="445" t="s">
        <v>4691</v>
      </c>
      <c r="AS826" s="445" t="s">
        <v>4691</v>
      </c>
      <c r="AT826" s="445" t="s">
        <v>4691</v>
      </c>
      <c r="AU826" s="445" t="s">
        <v>4691</v>
      </c>
      <c r="AV826" s="307">
        <f>AD826*6*0.5*12</f>
        <v>216</v>
      </c>
      <c r="AW826" s="309">
        <f>AD826*6*0.35*12</f>
        <v>151.19999999999999</v>
      </c>
      <c r="AX826" s="309">
        <f>AD826*6*0.25*10</f>
        <v>90</v>
      </c>
      <c r="AY826" s="309">
        <f>AD826*6*0.15*10</f>
        <v>53.999999999999993</v>
      </c>
      <c r="AZ826" s="1042" t="s">
        <v>8284</v>
      </c>
      <c r="BA826" s="1042"/>
      <c r="BB826" s="1042"/>
      <c r="BC826" s="1042"/>
      <c r="BD826" s="1042"/>
      <c r="BE826" s="1042"/>
      <c r="BF826" s="1042"/>
      <c r="BG826" s="1042"/>
      <c r="BH826" s="1042"/>
      <c r="BI826" s="1044"/>
    </row>
    <row r="827" spans="1:61" s="760" customFormat="1" ht="20.100000000000001" customHeight="1">
      <c r="A827" s="1026">
        <v>778</v>
      </c>
      <c r="B827" s="776" t="s">
        <v>3569</v>
      </c>
      <c r="C827" s="286" t="s">
        <v>16</v>
      </c>
      <c r="D827" s="287" t="s">
        <v>1574</v>
      </c>
      <c r="E827" s="287" t="s">
        <v>517</v>
      </c>
      <c r="F827" s="832" t="s">
        <v>137</v>
      </c>
      <c r="G827" s="289" t="s">
        <v>1101</v>
      </c>
      <c r="H827" s="330" t="s">
        <v>4365</v>
      </c>
      <c r="I827" s="290">
        <v>37100601</v>
      </c>
      <c r="J827" s="524"/>
      <c r="K827" s="308"/>
      <c r="L827" s="292" t="s">
        <v>95</v>
      </c>
      <c r="M827" s="292" t="s">
        <v>95</v>
      </c>
      <c r="N827" s="292" t="s">
        <v>95</v>
      </c>
      <c r="O827" s="292" t="s">
        <v>95</v>
      </c>
      <c r="P827" s="331" t="s">
        <v>95</v>
      </c>
      <c r="Q827" s="327"/>
      <c r="R827" s="295" t="s">
        <v>497</v>
      </c>
      <c r="S827" s="296">
        <v>40503</v>
      </c>
      <c r="T827" s="297">
        <f>VLOOKUP(I827,单月票房,2,0)</f>
        <v>7</v>
      </c>
      <c r="U827" s="298">
        <f>VLOOKUP(I827,单月票房,3,0)</f>
        <v>88.997900000000001</v>
      </c>
      <c r="V827" s="298">
        <f>VLOOKUP(I827,单月票房,4,0)</f>
        <v>2.9131</v>
      </c>
      <c r="W827" s="299">
        <f>(V827*10000)/Y827</f>
        <v>3641.375</v>
      </c>
      <c r="X827" s="300">
        <f>VLOOKUP(I827,单月票房,5,0)</f>
        <v>31</v>
      </c>
      <c r="Y827" s="338">
        <v>8</v>
      </c>
      <c r="Z827" s="739">
        <v>671</v>
      </c>
      <c r="AA827" s="1043">
        <v>8</v>
      </c>
      <c r="AB827" s="1043">
        <v>8</v>
      </c>
      <c r="AC827" s="1043">
        <v>8</v>
      </c>
      <c r="AD827" s="1043">
        <v>8</v>
      </c>
      <c r="AE827" s="469">
        <v>8</v>
      </c>
      <c r="AF827" s="1036" t="s">
        <v>8153</v>
      </c>
      <c r="AG827" s="445" t="s">
        <v>4691</v>
      </c>
      <c r="AH827" s="445" t="s">
        <v>4691</v>
      </c>
      <c r="AI827" s="445" t="s">
        <v>4691</v>
      </c>
      <c r="AJ827" s="1037">
        <v>2</v>
      </c>
      <c r="AK827" s="1036" t="s">
        <v>4693</v>
      </c>
      <c r="AL827" s="445" t="s">
        <v>4691</v>
      </c>
      <c r="AM827" s="445" t="s">
        <v>4691</v>
      </c>
      <c r="AN827" s="445" t="s">
        <v>4691</v>
      </c>
      <c r="AO827" s="445" t="s">
        <v>4691</v>
      </c>
      <c r="AP827" s="445" t="s">
        <v>4691</v>
      </c>
      <c r="AQ827" s="445" t="s">
        <v>4691</v>
      </c>
      <c r="AR827" s="445" t="s">
        <v>4691</v>
      </c>
      <c r="AS827" s="445" t="s">
        <v>4691</v>
      </c>
      <c r="AT827" s="445" t="s">
        <v>4691</v>
      </c>
      <c r="AU827" s="445" t="s">
        <v>4691</v>
      </c>
      <c r="AV827" s="307">
        <f>AD827*6*0.5*12</f>
        <v>288</v>
      </c>
      <c r="AW827" s="309">
        <f>AD827*6*0.35*12</f>
        <v>201.59999999999997</v>
      </c>
      <c r="AX827" s="309">
        <f>AD827*6*0.25*10</f>
        <v>120</v>
      </c>
      <c r="AY827" s="309">
        <f>AD827*6*0.15*10</f>
        <v>72</v>
      </c>
      <c r="AZ827" s="1042" t="s">
        <v>8285</v>
      </c>
      <c r="BA827" s="1042" t="s">
        <v>518</v>
      </c>
      <c r="BB827" s="1042" t="s">
        <v>518</v>
      </c>
      <c r="BC827" s="1042"/>
      <c r="BD827" s="1042"/>
      <c r="BE827" s="1042"/>
      <c r="BF827" s="1042"/>
      <c r="BG827" s="1042"/>
      <c r="BH827" s="1042"/>
      <c r="BI827" s="1044"/>
    </row>
    <row r="828" spans="1:61" s="854" customFormat="1" ht="19.899999999999999" customHeight="1">
      <c r="A828" s="1029" t="s">
        <v>185</v>
      </c>
      <c r="B828" s="778"/>
      <c r="C828" s="723" t="s">
        <v>16</v>
      </c>
      <c r="D828" s="501" t="s">
        <v>1574</v>
      </c>
      <c r="E828" s="502"/>
      <c r="F828" s="502"/>
      <c r="G828" s="503">
        <f>COUNTA(G826:G827)</f>
        <v>2</v>
      </c>
      <c r="H828" s="503">
        <f>COUNTA(H826:H827)</f>
        <v>2</v>
      </c>
      <c r="I828" s="499"/>
      <c r="J828" s="499"/>
      <c r="K828" s="503"/>
      <c r="L828" s="504">
        <f>COUNTA(L826:L827)</f>
        <v>2</v>
      </c>
      <c r="M828" s="504">
        <f>COUNTA(M826:M827)</f>
        <v>2</v>
      </c>
      <c r="N828" s="504">
        <f>COUNTA(N826:N827)</f>
        <v>2</v>
      </c>
      <c r="O828" s="504">
        <f>COUNTA(O826:O827)</f>
        <v>2</v>
      </c>
      <c r="P828" s="504">
        <f>COUNTA(P826:P827)</f>
        <v>2</v>
      </c>
      <c r="Q828" s="505"/>
      <c r="R828" s="505"/>
      <c r="S828" s="506"/>
      <c r="T828" s="507"/>
      <c r="U828" s="508">
        <f>SUM(U826:U827)</f>
        <v>140.8509</v>
      </c>
      <c r="V828" s="508">
        <f>SUM(V826:V827)</f>
        <v>4.6097999999999999</v>
      </c>
      <c r="W828" s="509">
        <f>V828*10000/Y828</f>
        <v>3292.7142857142858</v>
      </c>
      <c r="X828" s="510">
        <f>U828/V828</f>
        <v>30.554666146036705</v>
      </c>
      <c r="Y828" s="511">
        <f t="shared" ref="Y828:AE828" si="607">SUM(Y826:Y827)</f>
        <v>14</v>
      </c>
      <c r="Z828" s="511">
        <f t="shared" si="607"/>
        <v>1247</v>
      </c>
      <c r="AA828" s="500">
        <f t="shared" si="607"/>
        <v>14</v>
      </c>
      <c r="AB828" s="500">
        <f t="shared" si="607"/>
        <v>14</v>
      </c>
      <c r="AC828" s="500">
        <f t="shared" si="607"/>
        <v>14</v>
      </c>
      <c r="AD828" s="500">
        <f t="shared" si="607"/>
        <v>14</v>
      </c>
      <c r="AE828" s="500">
        <f t="shared" si="607"/>
        <v>14</v>
      </c>
      <c r="AF828" s="512"/>
      <c r="AG828" s="512">
        <f>SUM(AG826:AG827)</f>
        <v>0</v>
      </c>
      <c r="AH828" s="512"/>
      <c r="AI828" s="512">
        <f>SUM(AI826:AI827)</f>
        <v>0</v>
      </c>
      <c r="AJ828" s="512">
        <f t="shared" ref="AJ828" si="608">SUM(AJ826:AJ827)</f>
        <v>8</v>
      </c>
      <c r="AK828" s="513"/>
      <c r="AL828" s="512">
        <f>SUM(AL826:AL827)</f>
        <v>0</v>
      </c>
      <c r="AM828" s="512"/>
      <c r="AN828" s="512">
        <f>SUM(AN826:AN827)</f>
        <v>0</v>
      </c>
      <c r="AO828" s="512"/>
      <c r="AP828" s="512">
        <f>SUM(AP826:AP827)</f>
        <v>0</v>
      </c>
      <c r="AQ828" s="512"/>
      <c r="AR828" s="512">
        <f>SUM(AR826:AR827)</f>
        <v>0</v>
      </c>
      <c r="AS828" s="512"/>
      <c r="AT828" s="512">
        <f>SUM(AT826:AT827)</f>
        <v>0</v>
      </c>
      <c r="AU828" s="512"/>
      <c r="AV828" s="512">
        <f>SUM(AV826:AV827)</f>
        <v>504</v>
      </c>
      <c r="AW828" s="512">
        <f>SUM(AW826:AW827)</f>
        <v>352.79999999999995</v>
      </c>
      <c r="AX828" s="512">
        <f>SUM(AX826:AX827)</f>
        <v>210</v>
      </c>
      <c r="AY828" s="512">
        <f>SUM(AY826:AY827)</f>
        <v>126</v>
      </c>
      <c r="AZ828" s="816"/>
      <c r="BA828" s="817"/>
      <c r="BB828" s="817"/>
      <c r="BC828" s="818"/>
      <c r="BD828" s="818"/>
      <c r="BE828" s="818"/>
      <c r="BF828" s="819"/>
      <c r="BG828" s="819"/>
      <c r="BH828" s="819"/>
      <c r="BI828" s="820"/>
    </row>
    <row r="829" spans="1:61" ht="19.899999999999999" customHeight="1">
      <c r="A829" s="1026">
        <v>779</v>
      </c>
      <c r="B829" s="776" t="s">
        <v>3570</v>
      </c>
      <c r="C829" s="286" t="s">
        <v>16</v>
      </c>
      <c r="D829" s="328" t="s">
        <v>1575</v>
      </c>
      <c r="E829" s="287" t="s">
        <v>2969</v>
      </c>
      <c r="F829" s="832" t="s">
        <v>137</v>
      </c>
      <c r="G829" s="289" t="s">
        <v>1142</v>
      </c>
      <c r="H829" s="330" t="s">
        <v>4366</v>
      </c>
      <c r="I829" s="290">
        <v>37180101</v>
      </c>
      <c r="J829" s="524"/>
      <c r="K829" s="308"/>
      <c r="L829" s="292" t="s">
        <v>95</v>
      </c>
      <c r="M829" s="292" t="s">
        <v>95</v>
      </c>
      <c r="N829" s="292" t="s">
        <v>95</v>
      </c>
      <c r="O829" s="292" t="s">
        <v>95</v>
      </c>
      <c r="P829" s="331" t="s">
        <v>95</v>
      </c>
      <c r="Q829" s="327"/>
      <c r="R829" s="295" t="s">
        <v>497</v>
      </c>
      <c r="S829" s="296">
        <v>40473</v>
      </c>
      <c r="T829" s="297">
        <f>VLOOKUP(I829,单月票房,2,0)</f>
        <v>3</v>
      </c>
      <c r="U829" s="298">
        <f>VLOOKUP(I829,单月票房,3,0)</f>
        <v>129.54400000000001</v>
      </c>
      <c r="V829" s="298">
        <f>VLOOKUP(I829,单月票房,4,0)</f>
        <v>4.0613999999999999</v>
      </c>
      <c r="W829" s="299">
        <f>(V829*10000)/Y829</f>
        <v>6769</v>
      </c>
      <c r="X829" s="300">
        <f>VLOOKUP(I829,单月票房,5,0)</f>
        <v>32</v>
      </c>
      <c r="Y829" s="338">
        <v>6</v>
      </c>
      <c r="Z829" s="739">
        <v>812</v>
      </c>
      <c r="AA829" s="1043">
        <v>6</v>
      </c>
      <c r="AB829" s="1043">
        <v>6</v>
      </c>
      <c r="AC829" s="1043">
        <v>6</v>
      </c>
      <c r="AD829" s="1043">
        <v>6</v>
      </c>
      <c r="AE829" s="469">
        <v>6</v>
      </c>
      <c r="AF829" s="1036" t="s">
        <v>8142</v>
      </c>
      <c r="AG829" s="445" t="s">
        <v>4691</v>
      </c>
      <c r="AH829" s="445" t="s">
        <v>4691</v>
      </c>
      <c r="AI829" s="445" t="s">
        <v>4691</v>
      </c>
      <c r="AJ829" s="1037">
        <v>1</v>
      </c>
      <c r="AK829" s="1036" t="s">
        <v>4819</v>
      </c>
      <c r="AL829" s="445" t="s">
        <v>4691</v>
      </c>
      <c r="AM829" s="445" t="s">
        <v>4691</v>
      </c>
      <c r="AN829" s="445" t="s">
        <v>4691</v>
      </c>
      <c r="AO829" s="445" t="s">
        <v>4691</v>
      </c>
      <c r="AP829" s="445" t="s">
        <v>4691</v>
      </c>
      <c r="AQ829" s="445" t="s">
        <v>4691</v>
      </c>
      <c r="AR829" s="445" t="s">
        <v>4691</v>
      </c>
      <c r="AS829" s="445" t="s">
        <v>4691</v>
      </c>
      <c r="AT829" s="445" t="s">
        <v>4691</v>
      </c>
      <c r="AU829" s="445" t="s">
        <v>4691</v>
      </c>
      <c r="AV829" s="307">
        <f>AD829*6*0.5*12</f>
        <v>216</v>
      </c>
      <c r="AW829" s="309">
        <f>AD829*6*0.35*12</f>
        <v>151.19999999999999</v>
      </c>
      <c r="AX829" s="309">
        <f>AD829*6*0.25*10</f>
        <v>90</v>
      </c>
      <c r="AY829" s="309">
        <f>AD829*6*0.15*10</f>
        <v>53.999999999999993</v>
      </c>
      <c r="AZ829" s="1042" t="s">
        <v>8286</v>
      </c>
      <c r="BA829" s="1042"/>
      <c r="BB829" s="1042" t="s">
        <v>519</v>
      </c>
      <c r="BC829" s="1042"/>
      <c r="BD829" s="1042"/>
      <c r="BE829" s="1042"/>
      <c r="BF829" s="1042"/>
      <c r="BG829" s="1042"/>
      <c r="BH829" s="1042"/>
      <c r="BI829" s="1044"/>
    </row>
    <row r="830" spans="1:61" ht="19.899999999999999" customHeight="1">
      <c r="A830" s="1029" t="s">
        <v>185</v>
      </c>
      <c r="B830" s="778"/>
      <c r="C830" s="723" t="s">
        <v>16</v>
      </c>
      <c r="D830" s="501" t="s">
        <v>1575</v>
      </c>
      <c r="E830" s="502"/>
      <c r="F830" s="502"/>
      <c r="G830" s="503">
        <f>COUNTA(G829:G829)</f>
        <v>1</v>
      </c>
      <c r="H830" s="503">
        <f>COUNTA(H829:H829)</f>
        <v>1</v>
      </c>
      <c r="I830" s="499"/>
      <c r="J830" s="499"/>
      <c r="K830" s="503"/>
      <c r="L830" s="504">
        <f>COUNTA(L829:L829)</f>
        <v>1</v>
      </c>
      <c r="M830" s="504">
        <f>COUNTA(M829:M829)</f>
        <v>1</v>
      </c>
      <c r="N830" s="504">
        <f>COUNTA(N829:N829)</f>
        <v>1</v>
      </c>
      <c r="O830" s="504">
        <f>COUNTA(O829:O829)</f>
        <v>1</v>
      </c>
      <c r="P830" s="504">
        <f>COUNTA(P829:P829)</f>
        <v>1</v>
      </c>
      <c r="Q830" s="505"/>
      <c r="R830" s="505"/>
      <c r="S830" s="506"/>
      <c r="T830" s="507"/>
      <c r="U830" s="508">
        <f>SUM(U829:U829)</f>
        <v>129.54400000000001</v>
      </c>
      <c r="V830" s="508">
        <f>SUM(V829:V829)</f>
        <v>4.0613999999999999</v>
      </c>
      <c r="W830" s="509">
        <f>V830*10000/Y830</f>
        <v>6769</v>
      </c>
      <c r="X830" s="510">
        <f>U830/V830</f>
        <v>31.896390407248735</v>
      </c>
      <c r="Y830" s="511">
        <f t="shared" ref="Y830:AE830" si="609">SUM(Y829:Y829)</f>
        <v>6</v>
      </c>
      <c r="Z830" s="511">
        <f t="shared" si="609"/>
        <v>812</v>
      </c>
      <c r="AA830" s="500">
        <f t="shared" si="609"/>
        <v>6</v>
      </c>
      <c r="AB830" s="500">
        <f t="shared" si="609"/>
        <v>6</v>
      </c>
      <c r="AC830" s="500">
        <f t="shared" si="609"/>
        <v>6</v>
      </c>
      <c r="AD830" s="500">
        <f t="shared" si="609"/>
        <v>6</v>
      </c>
      <c r="AE830" s="500">
        <f t="shared" si="609"/>
        <v>6</v>
      </c>
      <c r="AF830" s="512"/>
      <c r="AG830" s="512">
        <f>SUM(AG829:AG829)</f>
        <v>0</v>
      </c>
      <c r="AH830" s="512"/>
      <c r="AI830" s="512">
        <f>SUM(AI829:AI829)</f>
        <v>0</v>
      </c>
      <c r="AJ830" s="512">
        <f t="shared" ref="AJ830" si="610">SUM(AJ829:AJ829)</f>
        <v>1</v>
      </c>
      <c r="AK830" s="513"/>
      <c r="AL830" s="512">
        <f>SUM(AL829:AL829)</f>
        <v>0</v>
      </c>
      <c r="AM830" s="512"/>
      <c r="AN830" s="512">
        <f>SUM(AN829:AN829)</f>
        <v>0</v>
      </c>
      <c r="AO830" s="512"/>
      <c r="AP830" s="512">
        <f>SUM(AP829:AP829)</f>
        <v>0</v>
      </c>
      <c r="AQ830" s="512"/>
      <c r="AR830" s="512">
        <f>SUM(AR829:AR829)</f>
        <v>0</v>
      </c>
      <c r="AS830" s="512"/>
      <c r="AT830" s="512">
        <f>SUM(AT829:AT829)</f>
        <v>0</v>
      </c>
      <c r="AU830" s="512"/>
      <c r="AV830" s="512">
        <f>SUM(AV829:AV829)</f>
        <v>216</v>
      </c>
      <c r="AW830" s="512">
        <f>SUM(AW829:AW829)</f>
        <v>151.19999999999999</v>
      </c>
      <c r="AX830" s="512">
        <f>SUM(AX829:AX829)</f>
        <v>90</v>
      </c>
      <c r="AY830" s="512">
        <f>SUM(AY829:AY829)</f>
        <v>53.999999999999993</v>
      </c>
      <c r="AZ830" s="816"/>
      <c r="BA830" s="817"/>
      <c r="BB830" s="817"/>
      <c r="BC830" s="818"/>
      <c r="BD830" s="818"/>
      <c r="BE830" s="818"/>
      <c r="BF830" s="819"/>
      <c r="BG830" s="819"/>
      <c r="BH830" s="819"/>
      <c r="BI830" s="820"/>
    </row>
    <row r="831" spans="1:61" ht="19.899999999999999" customHeight="1">
      <c r="A831" s="1026">
        <v>780</v>
      </c>
      <c r="B831" s="776" t="s">
        <v>3571</v>
      </c>
      <c r="C831" s="286" t="s">
        <v>16</v>
      </c>
      <c r="D831" s="328" t="s">
        <v>1576</v>
      </c>
      <c r="E831" s="287" t="s">
        <v>520</v>
      </c>
      <c r="F831" s="832" t="s">
        <v>137</v>
      </c>
      <c r="G831" s="289" t="s">
        <v>1068</v>
      </c>
      <c r="H831" s="330" t="s">
        <v>4367</v>
      </c>
      <c r="I831" s="290">
        <v>37130901</v>
      </c>
      <c r="J831" s="524"/>
      <c r="K831" s="308"/>
      <c r="L831" s="292" t="s">
        <v>95</v>
      </c>
      <c r="M831" s="292" t="s">
        <v>95</v>
      </c>
      <c r="N831" s="292" t="s">
        <v>95</v>
      </c>
      <c r="O831" s="292" t="s">
        <v>95</v>
      </c>
      <c r="P831" s="331" t="s">
        <v>95</v>
      </c>
      <c r="Q831" s="327"/>
      <c r="R831" s="295" t="s">
        <v>497</v>
      </c>
      <c r="S831" s="296">
        <v>40628</v>
      </c>
      <c r="T831" s="297">
        <f>VLOOKUP(I831,单月票房,2,0)</f>
        <v>3</v>
      </c>
      <c r="U831" s="298">
        <f>VLOOKUP(I831,单月票房,3,0)</f>
        <v>184.87299999999999</v>
      </c>
      <c r="V831" s="298">
        <f>VLOOKUP(I831,单月票房,4,0)</f>
        <v>4.5313999999999997</v>
      </c>
      <c r="W831" s="299">
        <f>(V831*10000)/Y831</f>
        <v>5664.25</v>
      </c>
      <c r="X831" s="300">
        <f>VLOOKUP(I831,单月票房,5,0)</f>
        <v>41</v>
      </c>
      <c r="Y831" s="338">
        <v>8</v>
      </c>
      <c r="Z831" s="739">
        <v>843</v>
      </c>
      <c r="AA831" s="1043">
        <v>8</v>
      </c>
      <c r="AB831" s="1043">
        <v>8</v>
      </c>
      <c r="AC831" s="1043">
        <v>8</v>
      </c>
      <c r="AD831" s="1043">
        <v>8</v>
      </c>
      <c r="AE831" s="469">
        <v>8</v>
      </c>
      <c r="AF831" s="1036" t="s">
        <v>8153</v>
      </c>
      <c r="AG831" s="445" t="s">
        <v>4691</v>
      </c>
      <c r="AH831" s="445" t="s">
        <v>4691</v>
      </c>
      <c r="AI831" s="445" t="s">
        <v>4691</v>
      </c>
      <c r="AJ831" s="1037">
        <v>1</v>
      </c>
      <c r="AK831" s="1036" t="s">
        <v>4821</v>
      </c>
      <c r="AL831" s="445" t="s">
        <v>4691</v>
      </c>
      <c r="AM831" s="445" t="s">
        <v>4691</v>
      </c>
      <c r="AN831" s="445" t="s">
        <v>4691</v>
      </c>
      <c r="AO831" s="445" t="s">
        <v>4691</v>
      </c>
      <c r="AP831" s="445" t="s">
        <v>4691</v>
      </c>
      <c r="AQ831" s="445" t="s">
        <v>4691</v>
      </c>
      <c r="AR831" s="445" t="s">
        <v>4691</v>
      </c>
      <c r="AS831" s="445" t="s">
        <v>4691</v>
      </c>
      <c r="AT831" s="445" t="s">
        <v>4691</v>
      </c>
      <c r="AU831" s="445" t="s">
        <v>4691</v>
      </c>
      <c r="AV831" s="307">
        <f>AD831*6*0.5*12</f>
        <v>288</v>
      </c>
      <c r="AW831" s="309">
        <f>AD831*6*0.35*12</f>
        <v>201.59999999999997</v>
      </c>
      <c r="AX831" s="309">
        <f>AD831*6*0.25*10</f>
        <v>120</v>
      </c>
      <c r="AY831" s="309">
        <f>AD831*6*0.15*10</f>
        <v>72</v>
      </c>
      <c r="AZ831" s="1042" t="s">
        <v>8287</v>
      </c>
      <c r="BA831" s="1042"/>
      <c r="BB831" s="1042" t="s">
        <v>521</v>
      </c>
      <c r="BC831" s="1042"/>
      <c r="BD831" s="1042"/>
      <c r="BE831" s="1042"/>
      <c r="BF831" s="1042"/>
      <c r="BG831" s="1042"/>
      <c r="BH831" s="1042"/>
      <c r="BI831" s="1044"/>
    </row>
    <row r="832" spans="1:61" s="394" customFormat="1" ht="19.5" customHeight="1">
      <c r="A832" s="1026">
        <v>781</v>
      </c>
      <c r="B832" s="776" t="s">
        <v>5579</v>
      </c>
      <c r="C832" s="376" t="s">
        <v>16</v>
      </c>
      <c r="D832" s="376" t="s">
        <v>5580</v>
      </c>
      <c r="E832" s="377" t="s">
        <v>5581</v>
      </c>
      <c r="F832" s="329" t="s">
        <v>1292</v>
      </c>
      <c r="G832" s="378" t="s">
        <v>1266</v>
      </c>
      <c r="H832" s="379" t="s">
        <v>1266</v>
      </c>
      <c r="I832" s="380">
        <v>37131101</v>
      </c>
      <c r="J832" s="387"/>
      <c r="K832" s="381" t="s">
        <v>2094</v>
      </c>
      <c r="L832" s="382"/>
      <c r="M832" s="382"/>
      <c r="N832" s="382"/>
      <c r="O832" s="382"/>
      <c r="P832" s="383" t="s">
        <v>565</v>
      </c>
      <c r="Q832" s="384"/>
      <c r="R832" s="295" t="s">
        <v>497</v>
      </c>
      <c r="S832" s="296">
        <v>41181</v>
      </c>
      <c r="T832" s="297">
        <f>VLOOKUP(I832,单月票房,2,0)</f>
        <v>14</v>
      </c>
      <c r="U832" s="298">
        <f>VLOOKUP(I832,单月票房,3,0)</f>
        <v>24.083850000000002</v>
      </c>
      <c r="V832" s="298">
        <f>VLOOKUP(I832,单月票房,4,0)</f>
        <v>0.70699999999999996</v>
      </c>
      <c r="W832" s="299">
        <f>(V832*10000)/Y832</f>
        <v>2356.6666666666665</v>
      </c>
      <c r="X832" s="300">
        <f>VLOOKUP(I832,单月票房,5,0)</f>
        <v>34</v>
      </c>
      <c r="Y832" s="385">
        <v>3</v>
      </c>
      <c r="Z832" s="386">
        <v>227</v>
      </c>
      <c r="AA832" s="1043">
        <v>0</v>
      </c>
      <c r="AB832" s="304">
        <v>0</v>
      </c>
      <c r="AC832" s="304">
        <v>0</v>
      </c>
      <c r="AD832" s="1043">
        <v>0</v>
      </c>
      <c r="AE832" s="469">
        <v>3</v>
      </c>
      <c r="AF832" s="1036" t="s">
        <v>8288</v>
      </c>
      <c r="AG832" s="445"/>
      <c r="AH832" s="445"/>
      <c r="AI832" s="445"/>
      <c r="AJ832" s="1037"/>
      <c r="AK832" s="1036" t="s">
        <v>4735</v>
      </c>
      <c r="AL832" s="445"/>
      <c r="AM832" s="445"/>
      <c r="AN832" s="445"/>
      <c r="AO832" s="445"/>
      <c r="AP832" s="445"/>
      <c r="AQ832" s="445"/>
      <c r="AR832" s="445"/>
      <c r="AS832" s="445"/>
      <c r="AT832" s="445"/>
      <c r="AU832" s="445"/>
      <c r="AV832" s="307">
        <f>AD832*6*0.5*12</f>
        <v>0</v>
      </c>
      <c r="AW832" s="309">
        <f>AD832*6*0.35*12</f>
        <v>0</v>
      </c>
      <c r="AX832" s="309">
        <f>AD832*6*0.25*10</f>
        <v>0</v>
      </c>
      <c r="AY832" s="309">
        <f>AD832*6*0.15*10</f>
        <v>0</v>
      </c>
      <c r="AZ832" s="1042" t="s">
        <v>8289</v>
      </c>
      <c r="BA832" s="1042"/>
      <c r="BB832" s="1042"/>
      <c r="BC832" s="1042"/>
      <c r="BD832" s="1042"/>
      <c r="BE832" s="1042"/>
      <c r="BF832" s="1042"/>
      <c r="BG832" s="1042"/>
      <c r="BH832" s="1042"/>
      <c r="BI832" s="1044"/>
    </row>
    <row r="833" spans="1:61" ht="19.899999999999999" customHeight="1">
      <c r="A833" s="1029" t="s">
        <v>185</v>
      </c>
      <c r="B833" s="778"/>
      <c r="C833" s="723" t="s">
        <v>16</v>
      </c>
      <c r="D833" s="501" t="s">
        <v>1576</v>
      </c>
      <c r="E833" s="502"/>
      <c r="F833" s="502"/>
      <c r="G833" s="503">
        <f>COUNTA(G831:G832)</f>
        <v>2</v>
      </c>
      <c r="H833" s="503">
        <f>COUNTA(H831:H832)</f>
        <v>2</v>
      </c>
      <c r="I833" s="499"/>
      <c r="J833" s="499"/>
      <c r="K833" s="503"/>
      <c r="L833" s="504">
        <f>COUNTA(L831:L832)</f>
        <v>1</v>
      </c>
      <c r="M833" s="504">
        <f>COUNTA(M831:M832)</f>
        <v>1</v>
      </c>
      <c r="N833" s="504">
        <f>COUNTA(N831:N832)</f>
        <v>1</v>
      </c>
      <c r="O833" s="504">
        <f>COUNTA(O831:O832)</f>
        <v>1</v>
      </c>
      <c r="P833" s="504">
        <f>COUNTA(P831:P832)</f>
        <v>2</v>
      </c>
      <c r="Q833" s="505"/>
      <c r="R833" s="505"/>
      <c r="S833" s="506"/>
      <c r="T833" s="507"/>
      <c r="U833" s="508">
        <f>SUM(U831:U832)</f>
        <v>208.95685</v>
      </c>
      <c r="V833" s="508">
        <f>SUM(V831:V832)</f>
        <v>5.2383999999999995</v>
      </c>
      <c r="W833" s="509">
        <f>V833*10000/Y833</f>
        <v>4762.1818181818171</v>
      </c>
      <c r="X833" s="510">
        <f>U833/V833</f>
        <v>39.889441432498479</v>
      </c>
      <c r="Y833" s="511">
        <f t="shared" ref="Y833:AE833" si="611">SUM(Y831:Y832)</f>
        <v>11</v>
      </c>
      <c r="Z833" s="511">
        <f t="shared" si="611"/>
        <v>1070</v>
      </c>
      <c r="AA833" s="500">
        <f t="shared" si="611"/>
        <v>8</v>
      </c>
      <c r="AB833" s="500">
        <f t="shared" si="611"/>
        <v>8</v>
      </c>
      <c r="AC833" s="500">
        <f t="shared" si="611"/>
        <v>8</v>
      </c>
      <c r="AD833" s="500">
        <f t="shared" si="611"/>
        <v>8</v>
      </c>
      <c r="AE833" s="500">
        <f t="shared" si="611"/>
        <v>11</v>
      </c>
      <c r="AF833" s="512"/>
      <c r="AG833" s="512">
        <f>SUM(AG831:AG832)</f>
        <v>0</v>
      </c>
      <c r="AH833" s="512"/>
      <c r="AI833" s="512">
        <f>SUM(AI831:AI832)</f>
        <v>0</v>
      </c>
      <c r="AJ833" s="512">
        <f t="shared" ref="AJ833" si="612">SUM(AJ831:AJ832)</f>
        <v>1</v>
      </c>
      <c r="AK833" s="513"/>
      <c r="AL833" s="512">
        <f>SUM(AL831:AL832)</f>
        <v>0</v>
      </c>
      <c r="AM833" s="512"/>
      <c r="AN833" s="512">
        <f>SUM(AN831:AN832)</f>
        <v>0</v>
      </c>
      <c r="AO833" s="512"/>
      <c r="AP833" s="512">
        <f>SUM(AP831:AP832)</f>
        <v>0</v>
      </c>
      <c r="AQ833" s="512"/>
      <c r="AR833" s="512">
        <f>SUM(AR831:AR832)</f>
        <v>0</v>
      </c>
      <c r="AS833" s="512"/>
      <c r="AT833" s="512">
        <f>SUM(AT831:AT832)</f>
        <v>0</v>
      </c>
      <c r="AU833" s="512"/>
      <c r="AV833" s="512">
        <f>SUM(AV831:AV832)</f>
        <v>288</v>
      </c>
      <c r="AW833" s="512">
        <f>SUM(AW831:AW832)</f>
        <v>201.59999999999997</v>
      </c>
      <c r="AX833" s="512">
        <f>SUM(AX831:AX832)</f>
        <v>120</v>
      </c>
      <c r="AY833" s="512">
        <f>SUM(AY831:AY832)</f>
        <v>72</v>
      </c>
      <c r="AZ833" s="816"/>
      <c r="BA833" s="817"/>
      <c r="BB833" s="817"/>
      <c r="BC833" s="818"/>
      <c r="BD833" s="818"/>
      <c r="BE833" s="818"/>
      <c r="BF833" s="819"/>
      <c r="BG833" s="819"/>
      <c r="BH833" s="819"/>
      <c r="BI833" s="820"/>
    </row>
    <row r="834" spans="1:61" ht="19.899999999999999" customHeight="1">
      <c r="A834" s="1026">
        <v>782</v>
      </c>
      <c r="B834" s="776" t="s">
        <v>3572</v>
      </c>
      <c r="C834" s="286" t="s">
        <v>16</v>
      </c>
      <c r="D834" s="328" t="s">
        <v>1577</v>
      </c>
      <c r="E834" s="287" t="s">
        <v>522</v>
      </c>
      <c r="F834" s="832" t="s">
        <v>137</v>
      </c>
      <c r="G834" s="289" t="s">
        <v>1188</v>
      </c>
      <c r="H834" s="330" t="s">
        <v>4368</v>
      </c>
      <c r="I834" s="290">
        <v>37170101</v>
      </c>
      <c r="J834" s="524"/>
      <c r="K834" s="308"/>
      <c r="L834" s="292" t="s">
        <v>95</v>
      </c>
      <c r="M834" s="292" t="s">
        <v>95</v>
      </c>
      <c r="N834" s="292" t="s">
        <v>95</v>
      </c>
      <c r="O834" s="292" t="s">
        <v>95</v>
      </c>
      <c r="P834" s="331" t="s">
        <v>95</v>
      </c>
      <c r="Q834" s="327"/>
      <c r="R834" s="295" t="s">
        <v>497</v>
      </c>
      <c r="S834" s="296">
        <v>40559</v>
      </c>
      <c r="T834" s="297">
        <f>VLOOKUP(I834,单月票房,2,0)</f>
        <v>3</v>
      </c>
      <c r="U834" s="298">
        <f>VLOOKUP(I834,单月票房,3,0)</f>
        <v>89.156599999999997</v>
      </c>
      <c r="V834" s="298">
        <f>VLOOKUP(I834,单月票房,4,0)</f>
        <v>2.7073</v>
      </c>
      <c r="W834" s="299">
        <f>(V834*10000)/Y834</f>
        <v>5414.6</v>
      </c>
      <c r="X834" s="300">
        <f>VLOOKUP(I834,单月票房,5,0)</f>
        <v>33</v>
      </c>
      <c r="Y834" s="338">
        <v>5</v>
      </c>
      <c r="Z834" s="739">
        <v>425</v>
      </c>
      <c r="AA834" s="1043">
        <v>5</v>
      </c>
      <c r="AB834" s="1043">
        <v>5</v>
      </c>
      <c r="AC834" s="1043">
        <v>5</v>
      </c>
      <c r="AD834" s="1043">
        <v>5</v>
      </c>
      <c r="AE834" s="469">
        <v>5</v>
      </c>
      <c r="AF834" s="1036" t="s">
        <v>8174</v>
      </c>
      <c r="AG834" s="445" t="s">
        <v>4691</v>
      </c>
      <c r="AH834" s="445" t="s">
        <v>4691</v>
      </c>
      <c r="AI834" s="445" t="s">
        <v>4691</v>
      </c>
      <c r="AJ834" s="1037">
        <v>1</v>
      </c>
      <c r="AK834" s="1036" t="s">
        <v>4805</v>
      </c>
      <c r="AL834" s="445" t="s">
        <v>4691</v>
      </c>
      <c r="AM834" s="445" t="s">
        <v>4691</v>
      </c>
      <c r="AN834" s="445" t="s">
        <v>4691</v>
      </c>
      <c r="AO834" s="445" t="s">
        <v>4691</v>
      </c>
      <c r="AP834" s="445" t="s">
        <v>4691</v>
      </c>
      <c r="AQ834" s="445" t="s">
        <v>4691</v>
      </c>
      <c r="AR834" s="445" t="s">
        <v>4691</v>
      </c>
      <c r="AS834" s="445" t="s">
        <v>4691</v>
      </c>
      <c r="AT834" s="445" t="s">
        <v>4691</v>
      </c>
      <c r="AU834" s="445" t="s">
        <v>4691</v>
      </c>
      <c r="AV834" s="307">
        <f>AD834*6*0.5*12</f>
        <v>180</v>
      </c>
      <c r="AW834" s="309">
        <f>AD834*6*0.35*12</f>
        <v>126</v>
      </c>
      <c r="AX834" s="309">
        <f>AD834*6*0.25*10</f>
        <v>75</v>
      </c>
      <c r="AY834" s="309">
        <f>AD834*6*0.15*10</f>
        <v>45</v>
      </c>
      <c r="AZ834" s="1042" t="s">
        <v>8290</v>
      </c>
      <c r="BA834" s="1042"/>
      <c r="BB834" s="1042" t="s">
        <v>521</v>
      </c>
      <c r="BC834" s="1042"/>
      <c r="BD834" s="1042"/>
      <c r="BE834" s="1042"/>
      <c r="BF834" s="1042"/>
      <c r="BG834" s="1042"/>
      <c r="BH834" s="1042"/>
      <c r="BI834" s="1044"/>
    </row>
    <row r="835" spans="1:61" ht="19.899999999999999" customHeight="1">
      <c r="A835" s="1026">
        <v>783</v>
      </c>
      <c r="B835" s="776" t="s">
        <v>3573</v>
      </c>
      <c r="C835" s="286" t="s">
        <v>16</v>
      </c>
      <c r="D835" s="328" t="s">
        <v>1577</v>
      </c>
      <c r="E835" s="287" t="s">
        <v>2970</v>
      </c>
      <c r="F835" s="832" t="s">
        <v>1578</v>
      </c>
      <c r="G835" s="289" t="s">
        <v>1233</v>
      </c>
      <c r="H835" s="330" t="s">
        <v>1579</v>
      </c>
      <c r="I835" s="290">
        <v>37170401</v>
      </c>
      <c r="J835" s="524"/>
      <c r="K835" s="308"/>
      <c r="L835" s="292" t="s">
        <v>95</v>
      </c>
      <c r="M835" s="292" t="s">
        <v>95</v>
      </c>
      <c r="N835" s="292" t="s">
        <v>95</v>
      </c>
      <c r="O835" s="292" t="s">
        <v>95</v>
      </c>
      <c r="P835" s="331" t="s">
        <v>1280</v>
      </c>
      <c r="Q835" s="327"/>
      <c r="R835" s="295" t="s">
        <v>497</v>
      </c>
      <c r="S835" s="296">
        <v>41466</v>
      </c>
      <c r="T835" s="297">
        <f>VLOOKUP(I835,单月票房,2,0)</f>
        <v>4</v>
      </c>
      <c r="U835" s="298">
        <f>VLOOKUP(I835,单月票房,3,0)</f>
        <v>81.854600000000005</v>
      </c>
      <c r="V835" s="298">
        <f>VLOOKUP(I835,单月票房,4,0)</f>
        <v>2.2246999999999999</v>
      </c>
      <c r="W835" s="299">
        <f>(V835*10000)/Y835</f>
        <v>5561.75</v>
      </c>
      <c r="X835" s="300">
        <f>VLOOKUP(I835,单月票房,5,0)</f>
        <v>37</v>
      </c>
      <c r="Y835" s="338">
        <v>4</v>
      </c>
      <c r="Z835" s="739">
        <v>389</v>
      </c>
      <c r="AA835" s="1043">
        <v>4</v>
      </c>
      <c r="AB835" s="1043">
        <v>4</v>
      </c>
      <c r="AC835" s="1043">
        <v>4</v>
      </c>
      <c r="AD835" s="1043">
        <v>4</v>
      </c>
      <c r="AE835" s="469">
        <v>4</v>
      </c>
      <c r="AF835" s="1036" t="s">
        <v>5992</v>
      </c>
      <c r="AG835" s="445" t="s">
        <v>4691</v>
      </c>
      <c r="AH835" s="445" t="s">
        <v>4691</v>
      </c>
      <c r="AI835" s="445" t="s">
        <v>4691</v>
      </c>
      <c r="AJ835" s="1037">
        <v>4</v>
      </c>
      <c r="AK835" s="1036" t="s">
        <v>4822</v>
      </c>
      <c r="AL835" s="445" t="s">
        <v>4691</v>
      </c>
      <c r="AM835" s="445" t="s">
        <v>4691</v>
      </c>
      <c r="AN835" s="445" t="s">
        <v>4691</v>
      </c>
      <c r="AO835" s="445" t="s">
        <v>4691</v>
      </c>
      <c r="AP835" s="445" t="s">
        <v>4691</v>
      </c>
      <c r="AQ835" s="445" t="s">
        <v>4691</v>
      </c>
      <c r="AR835" s="445" t="s">
        <v>4691</v>
      </c>
      <c r="AS835" s="445" t="s">
        <v>4691</v>
      </c>
      <c r="AT835" s="445" t="s">
        <v>4691</v>
      </c>
      <c r="AU835" s="445" t="s">
        <v>4691</v>
      </c>
      <c r="AV835" s="307">
        <f>AD835*6*0.5*12</f>
        <v>144</v>
      </c>
      <c r="AW835" s="309">
        <f>AD835*6*0.35*12</f>
        <v>100.79999999999998</v>
      </c>
      <c r="AX835" s="309">
        <f>AD835*6*0.25*10</f>
        <v>60</v>
      </c>
      <c r="AY835" s="309">
        <f>AD835*6*0.15*10</f>
        <v>36</v>
      </c>
      <c r="AZ835" s="1042" t="s">
        <v>8291</v>
      </c>
      <c r="BA835" s="1042" t="s">
        <v>1580</v>
      </c>
      <c r="BB835" s="1042" t="s">
        <v>1578</v>
      </c>
      <c r="BC835" s="1042" t="s">
        <v>1581</v>
      </c>
      <c r="BD835" s="1042" t="s">
        <v>1578</v>
      </c>
      <c r="BE835" s="1042" t="s">
        <v>1582</v>
      </c>
      <c r="BF835" s="1042" t="s">
        <v>1583</v>
      </c>
      <c r="BG835" s="1042" t="s">
        <v>1584</v>
      </c>
      <c r="BH835" s="1042" t="s">
        <v>1585</v>
      </c>
      <c r="BI835" s="1044" t="s">
        <v>1586</v>
      </c>
    </row>
    <row r="836" spans="1:61" ht="19.899999999999999" customHeight="1">
      <c r="A836" s="1029" t="s">
        <v>185</v>
      </c>
      <c r="B836" s="778"/>
      <c r="C836" s="723" t="s">
        <v>16</v>
      </c>
      <c r="D836" s="501" t="s">
        <v>1577</v>
      </c>
      <c r="E836" s="502"/>
      <c r="F836" s="502"/>
      <c r="G836" s="503">
        <f>COUNTA(G834:G835)</f>
        <v>2</v>
      </c>
      <c r="H836" s="503">
        <f>COUNTA(H834:H835)</f>
        <v>2</v>
      </c>
      <c r="I836" s="499"/>
      <c r="J836" s="499"/>
      <c r="K836" s="503"/>
      <c r="L836" s="504">
        <f>COUNTA(L834:L835)</f>
        <v>2</v>
      </c>
      <c r="M836" s="504">
        <f>COUNTA(M834:M835)</f>
        <v>2</v>
      </c>
      <c r="N836" s="504">
        <f>COUNTA(N834:N835)</f>
        <v>2</v>
      </c>
      <c r="O836" s="504">
        <f>COUNTA(O834:O835)</f>
        <v>2</v>
      </c>
      <c r="P836" s="504">
        <f>COUNTA(P834:P835)</f>
        <v>2</v>
      </c>
      <c r="Q836" s="505"/>
      <c r="R836" s="505"/>
      <c r="S836" s="506"/>
      <c r="T836" s="507"/>
      <c r="U836" s="508">
        <f>SUM(U834:U835)</f>
        <v>171.0112</v>
      </c>
      <c r="V836" s="508">
        <f>SUM(V834:V835)</f>
        <v>4.9320000000000004</v>
      </c>
      <c r="W836" s="509">
        <f>V836*10000/Y836</f>
        <v>5480.0000000000009</v>
      </c>
      <c r="X836" s="510">
        <f>U836/V836</f>
        <v>34.673803730738037</v>
      </c>
      <c r="Y836" s="511">
        <f t="shared" ref="Y836:AE836" si="613">SUM(Y834:Y835)</f>
        <v>9</v>
      </c>
      <c r="Z836" s="511">
        <f t="shared" si="613"/>
        <v>814</v>
      </c>
      <c r="AA836" s="500">
        <f t="shared" si="613"/>
        <v>9</v>
      </c>
      <c r="AB836" s="500">
        <f t="shared" si="613"/>
        <v>9</v>
      </c>
      <c r="AC836" s="500">
        <f t="shared" si="613"/>
        <v>9</v>
      </c>
      <c r="AD836" s="500">
        <f t="shared" si="613"/>
        <v>9</v>
      </c>
      <c r="AE836" s="500">
        <f t="shared" si="613"/>
        <v>9</v>
      </c>
      <c r="AF836" s="512"/>
      <c r="AG836" s="512">
        <f>SUM(AG834:AG835)</f>
        <v>0</v>
      </c>
      <c r="AH836" s="512"/>
      <c r="AI836" s="512">
        <f>SUM(AI834:AI835)</f>
        <v>0</v>
      </c>
      <c r="AJ836" s="512">
        <f t="shared" ref="AJ836" si="614">SUM(AJ834:AJ835)</f>
        <v>5</v>
      </c>
      <c r="AK836" s="513"/>
      <c r="AL836" s="512">
        <f>SUM(AL834:AL835)</f>
        <v>0</v>
      </c>
      <c r="AM836" s="512"/>
      <c r="AN836" s="512">
        <f>SUM(AN834:AN835)</f>
        <v>0</v>
      </c>
      <c r="AO836" s="512"/>
      <c r="AP836" s="512">
        <f>SUM(AP834:AP835)</f>
        <v>0</v>
      </c>
      <c r="AQ836" s="512"/>
      <c r="AR836" s="512">
        <f>SUM(AR834:AR835)</f>
        <v>0</v>
      </c>
      <c r="AS836" s="512"/>
      <c r="AT836" s="512">
        <f>SUM(AT834:AT835)</f>
        <v>0</v>
      </c>
      <c r="AU836" s="512"/>
      <c r="AV836" s="512">
        <f>SUM(AV834:AV835)</f>
        <v>324</v>
      </c>
      <c r="AW836" s="512">
        <f>SUM(AW834:AW835)</f>
        <v>226.79999999999998</v>
      </c>
      <c r="AX836" s="512">
        <f>SUM(AX834:AX835)</f>
        <v>135</v>
      </c>
      <c r="AY836" s="512">
        <f>SUM(AY834:AY835)</f>
        <v>81</v>
      </c>
      <c r="AZ836" s="816"/>
      <c r="BA836" s="817"/>
      <c r="BB836" s="817"/>
      <c r="BC836" s="818"/>
      <c r="BD836" s="818"/>
      <c r="BE836" s="818"/>
      <c r="BF836" s="819"/>
      <c r="BG836" s="819"/>
      <c r="BH836" s="819"/>
      <c r="BI836" s="820"/>
    </row>
    <row r="837" spans="1:61" ht="19.899999999999999" customHeight="1">
      <c r="A837" s="1026">
        <v>784</v>
      </c>
      <c r="B837" s="776" t="s">
        <v>3574</v>
      </c>
      <c r="C837" s="286" t="s">
        <v>16</v>
      </c>
      <c r="D837" s="287" t="s">
        <v>1587</v>
      </c>
      <c r="E837" s="287" t="s">
        <v>523</v>
      </c>
      <c r="F837" s="832" t="s">
        <v>1588</v>
      </c>
      <c r="G837" s="289" t="s">
        <v>984</v>
      </c>
      <c r="H837" s="308" t="s">
        <v>1589</v>
      </c>
      <c r="I837" s="290">
        <v>37081601</v>
      </c>
      <c r="J837" s="524"/>
      <c r="K837" s="308"/>
      <c r="L837" s="292" t="s">
        <v>95</v>
      </c>
      <c r="M837" s="292" t="s">
        <v>95</v>
      </c>
      <c r="N837" s="292" t="s">
        <v>95</v>
      </c>
      <c r="O837" s="292" t="s">
        <v>95</v>
      </c>
      <c r="P837" s="331" t="s">
        <v>1590</v>
      </c>
      <c r="Q837" s="327"/>
      <c r="R837" s="295" t="s">
        <v>497</v>
      </c>
      <c r="S837" s="296">
        <v>41272</v>
      </c>
      <c r="T837" s="297">
        <f>VLOOKUP(I837,单月票房,2,0)</f>
        <v>2</v>
      </c>
      <c r="U837" s="298">
        <f>VLOOKUP(I837,单月票房,3,0)</f>
        <v>210.03890000000001</v>
      </c>
      <c r="V837" s="298">
        <f>VLOOKUP(I837,单月票房,4,0)</f>
        <v>6.1947000000000001</v>
      </c>
      <c r="W837" s="299">
        <f>(V837*10000)/Y837</f>
        <v>8849.5714285714294</v>
      </c>
      <c r="X837" s="300">
        <f>VLOOKUP(I837,单月票房,5,0)</f>
        <v>34</v>
      </c>
      <c r="Y837" s="650">
        <v>7</v>
      </c>
      <c r="Z837" s="739">
        <v>1044</v>
      </c>
      <c r="AA837" s="1043">
        <v>7</v>
      </c>
      <c r="AB837" s="1043">
        <v>7</v>
      </c>
      <c r="AC837" s="1043">
        <v>7</v>
      </c>
      <c r="AD837" s="1043">
        <v>7</v>
      </c>
      <c r="AE837" s="469">
        <v>7</v>
      </c>
      <c r="AF837" s="1036" t="s">
        <v>8292</v>
      </c>
      <c r="AG837" s="445" t="s">
        <v>4691</v>
      </c>
      <c r="AH837" s="445" t="s">
        <v>4691</v>
      </c>
      <c r="AI837" s="445" t="s">
        <v>4691</v>
      </c>
      <c r="AJ837" s="1037">
        <v>4</v>
      </c>
      <c r="AK837" s="1036" t="s">
        <v>4823</v>
      </c>
      <c r="AL837" s="445" t="s">
        <v>4691</v>
      </c>
      <c r="AM837" s="445" t="s">
        <v>4691</v>
      </c>
      <c r="AN837" s="445">
        <v>1</v>
      </c>
      <c r="AO837" s="445">
        <v>1</v>
      </c>
      <c r="AP837" s="445" t="s">
        <v>4691</v>
      </c>
      <c r="AQ837" s="445" t="s">
        <v>4691</v>
      </c>
      <c r="AR837" s="445" t="s">
        <v>4691</v>
      </c>
      <c r="AS837" s="445" t="s">
        <v>4691</v>
      </c>
      <c r="AT837" s="445">
        <v>1</v>
      </c>
      <c r="AU837" s="445">
        <v>3</v>
      </c>
      <c r="AV837" s="307">
        <f>AD837*6*0.5*12</f>
        <v>252</v>
      </c>
      <c r="AW837" s="309">
        <f>AD837*6*0.35*12</f>
        <v>176.39999999999998</v>
      </c>
      <c r="AX837" s="309">
        <f>AD837*6*0.25*10</f>
        <v>105</v>
      </c>
      <c r="AY837" s="309">
        <f>AD837*6*0.15*10</f>
        <v>63</v>
      </c>
      <c r="AZ837" s="1042" t="s">
        <v>8293</v>
      </c>
      <c r="BA837" s="1042" t="s">
        <v>1591</v>
      </c>
      <c r="BB837" s="1042" t="s">
        <v>1578</v>
      </c>
      <c r="BC837" s="1042" t="s">
        <v>1592</v>
      </c>
      <c r="BD837" s="1042" t="s">
        <v>1593</v>
      </c>
      <c r="BE837" s="1042"/>
      <c r="BF837" s="1042" t="s">
        <v>1594</v>
      </c>
      <c r="BG837" s="1042" t="s">
        <v>1595</v>
      </c>
      <c r="BH837" s="1042"/>
      <c r="BI837" s="1044"/>
    </row>
    <row r="838" spans="1:61" ht="19.899999999999999" customHeight="1">
      <c r="A838" s="1026">
        <v>785</v>
      </c>
      <c r="B838" s="776" t="s">
        <v>3575</v>
      </c>
      <c r="C838" s="286" t="s">
        <v>16</v>
      </c>
      <c r="D838" s="287" t="s">
        <v>1587</v>
      </c>
      <c r="E838" s="287" t="s">
        <v>523</v>
      </c>
      <c r="F838" s="649" t="s">
        <v>2632</v>
      </c>
      <c r="G838" s="289" t="s">
        <v>1155</v>
      </c>
      <c r="H838" s="340" t="s">
        <v>1155</v>
      </c>
      <c r="I838" s="290">
        <v>37081701</v>
      </c>
      <c r="J838" s="328"/>
      <c r="K838" s="340"/>
      <c r="L838" s="292" t="s">
        <v>95</v>
      </c>
      <c r="M838" s="292" t="s">
        <v>95</v>
      </c>
      <c r="N838" s="292" t="s">
        <v>95</v>
      </c>
      <c r="O838" s="292" t="s">
        <v>95</v>
      </c>
      <c r="P838" s="331" t="s">
        <v>2633</v>
      </c>
      <c r="Q838" s="327"/>
      <c r="R838" s="295" t="s">
        <v>359</v>
      </c>
      <c r="S838" s="296">
        <v>41296</v>
      </c>
      <c r="T838" s="297">
        <f>VLOOKUP(I838,单月票房,2,0)</f>
        <v>7</v>
      </c>
      <c r="U838" s="298">
        <f>VLOOKUP(I838,单月票房,3,0)</f>
        <v>161.33600000000001</v>
      </c>
      <c r="V838" s="298">
        <f>VLOOKUP(I838,单月票房,4,0)</f>
        <v>4.6307</v>
      </c>
      <c r="W838" s="299">
        <f>(V838*10000)/Y838</f>
        <v>6615.2857142857147</v>
      </c>
      <c r="X838" s="300">
        <f>VLOOKUP(I838,单月票房,5,0)</f>
        <v>35</v>
      </c>
      <c r="Y838" s="650">
        <v>7</v>
      </c>
      <c r="Z838" s="853">
        <v>981</v>
      </c>
      <c r="AA838" s="1043">
        <v>7</v>
      </c>
      <c r="AB838" s="1043">
        <v>7</v>
      </c>
      <c r="AC838" s="1043">
        <v>7</v>
      </c>
      <c r="AD838" s="1043">
        <v>7</v>
      </c>
      <c r="AE838" s="469">
        <v>7</v>
      </c>
      <c r="AF838" s="1036" t="s">
        <v>5989</v>
      </c>
      <c r="AG838" s="445" t="s">
        <v>4691</v>
      </c>
      <c r="AH838" s="445" t="s">
        <v>4691</v>
      </c>
      <c r="AI838" s="445" t="s">
        <v>4691</v>
      </c>
      <c r="AJ838" s="1037">
        <v>7</v>
      </c>
      <c r="AK838" s="1036" t="s">
        <v>4703</v>
      </c>
      <c r="AL838" s="445" t="s">
        <v>4691</v>
      </c>
      <c r="AM838" s="445" t="s">
        <v>4691</v>
      </c>
      <c r="AN838" s="445" t="s">
        <v>4691</v>
      </c>
      <c r="AO838" s="445" t="s">
        <v>4691</v>
      </c>
      <c r="AP838" s="445" t="s">
        <v>4691</v>
      </c>
      <c r="AQ838" s="445" t="s">
        <v>4691</v>
      </c>
      <c r="AR838" s="445" t="s">
        <v>4691</v>
      </c>
      <c r="AS838" s="445" t="s">
        <v>4691</v>
      </c>
      <c r="AT838" s="445" t="s">
        <v>4691</v>
      </c>
      <c r="AU838" s="445" t="s">
        <v>4691</v>
      </c>
      <c r="AV838" s="307">
        <f>AD838*6*0.5*12</f>
        <v>252</v>
      </c>
      <c r="AW838" s="309">
        <f>AD838*6*0.35*12</f>
        <v>176.39999999999998</v>
      </c>
      <c r="AX838" s="309">
        <f>AD838*6*0.25*10</f>
        <v>105</v>
      </c>
      <c r="AY838" s="309">
        <f>AD838*6*0.15*10</f>
        <v>63</v>
      </c>
      <c r="AZ838" s="1042" t="s">
        <v>8294</v>
      </c>
      <c r="BA838" s="1042"/>
      <c r="BB838" s="1042"/>
      <c r="BC838" s="1042"/>
      <c r="BD838" s="1042"/>
      <c r="BE838" s="1042"/>
      <c r="BF838" s="1042"/>
      <c r="BG838" s="1042"/>
      <c r="BH838" s="1042"/>
      <c r="BI838" s="1044"/>
    </row>
    <row r="839" spans="1:61" s="652" customFormat="1" ht="19.899999999999999" customHeight="1">
      <c r="A839" s="1026">
        <v>786</v>
      </c>
      <c r="B839" s="776" t="s">
        <v>6036</v>
      </c>
      <c r="C839" s="484" t="s">
        <v>16</v>
      </c>
      <c r="D839" s="484" t="s">
        <v>4590</v>
      </c>
      <c r="E839" s="368" t="s">
        <v>5950</v>
      </c>
      <c r="F839" s="855" t="s">
        <v>4591</v>
      </c>
      <c r="G839" s="289" t="s">
        <v>4592</v>
      </c>
      <c r="H839" s="340" t="s">
        <v>4601</v>
      </c>
      <c r="I839" s="290">
        <v>37080801</v>
      </c>
      <c r="J839" s="828"/>
      <c r="K839" s="340"/>
      <c r="L839" s="726" t="s">
        <v>95</v>
      </c>
      <c r="M839" s="292" t="s">
        <v>95</v>
      </c>
      <c r="N839" s="292" t="s">
        <v>95</v>
      </c>
      <c r="O839" s="292" t="s">
        <v>95</v>
      </c>
      <c r="P839" s="331" t="s">
        <v>95</v>
      </c>
      <c r="Q839" s="358"/>
      <c r="R839" s="295" t="s">
        <v>334</v>
      </c>
      <c r="S839" s="296">
        <v>40894</v>
      </c>
      <c r="T839" s="297">
        <f>VLOOKUP(I839,单月票房,2,0)</f>
        <v>3</v>
      </c>
      <c r="U839" s="298">
        <f>VLOOKUP(I839,单月票房,3,0)</f>
        <v>186.3115</v>
      </c>
      <c r="V839" s="298">
        <f>VLOOKUP(I839,单月票房,4,0)</f>
        <v>5.1096000000000004</v>
      </c>
      <c r="W839" s="299">
        <f>(V839*10000)/Y839</f>
        <v>6387</v>
      </c>
      <c r="X839" s="300">
        <f>VLOOKUP(I839,单月票房,5,0)</f>
        <v>36</v>
      </c>
      <c r="Y839" s="650">
        <v>8</v>
      </c>
      <c r="Z839" s="650">
        <v>1375</v>
      </c>
      <c r="AA839" s="1043">
        <v>8</v>
      </c>
      <c r="AB839" s="1043">
        <v>8</v>
      </c>
      <c r="AC839" s="1043">
        <v>8</v>
      </c>
      <c r="AD839" s="1043">
        <v>8</v>
      </c>
      <c r="AE839" s="469">
        <v>8</v>
      </c>
      <c r="AF839" s="1036" t="s">
        <v>5971</v>
      </c>
      <c r="AG839" s="445"/>
      <c r="AH839" s="445"/>
      <c r="AI839" s="445"/>
      <c r="AJ839" s="1037"/>
      <c r="AK839" s="1036" t="s">
        <v>4691</v>
      </c>
      <c r="AL839" s="445"/>
      <c r="AM839" s="445" t="s">
        <v>4691</v>
      </c>
      <c r="AN839" s="445"/>
      <c r="AO839" s="445" t="s">
        <v>4691</v>
      </c>
      <c r="AP839" s="445"/>
      <c r="AQ839" s="445" t="s">
        <v>4691</v>
      </c>
      <c r="AR839" s="445" t="s">
        <v>4691</v>
      </c>
      <c r="AS839" s="445" t="s">
        <v>4691</v>
      </c>
      <c r="AT839" s="445"/>
      <c r="AU839" s="445" t="s">
        <v>4691</v>
      </c>
      <c r="AV839" s="307">
        <f>AD839*6*0.5*12</f>
        <v>288</v>
      </c>
      <c r="AW839" s="309">
        <f>AD839*6*0.35*12</f>
        <v>201.59999999999997</v>
      </c>
      <c r="AX839" s="309">
        <f>AD839*6*0.25*10</f>
        <v>120</v>
      </c>
      <c r="AY839" s="309">
        <f>AD839*6*0.15*10</f>
        <v>72</v>
      </c>
      <c r="AZ839" s="1042" t="s">
        <v>8295</v>
      </c>
      <c r="BA839" s="1042"/>
      <c r="BB839" s="1042"/>
      <c r="BC839" s="1042"/>
      <c r="BD839" s="1042"/>
      <c r="BE839" s="1042"/>
      <c r="BF839" s="1042"/>
      <c r="BG839" s="1042"/>
      <c r="BH839" s="1042"/>
      <c r="BI839" s="1044"/>
    </row>
    <row r="840" spans="1:61" s="652" customFormat="1" ht="19.899999999999999" customHeight="1">
      <c r="A840" s="1026">
        <v>787</v>
      </c>
      <c r="B840" s="776" t="s">
        <v>3576</v>
      </c>
      <c r="C840" s="286" t="s">
        <v>16</v>
      </c>
      <c r="D840" s="287" t="s">
        <v>1596</v>
      </c>
      <c r="E840" s="287" t="s">
        <v>2971</v>
      </c>
      <c r="F840" s="329" t="s">
        <v>1292</v>
      </c>
      <c r="G840" s="289" t="s">
        <v>1177</v>
      </c>
      <c r="H840" s="521" t="s">
        <v>1597</v>
      </c>
      <c r="I840" s="290">
        <v>37080101</v>
      </c>
      <c r="J840" s="524"/>
      <c r="K840" s="493" t="s">
        <v>1446</v>
      </c>
      <c r="L840" s="832"/>
      <c r="M840" s="293"/>
      <c r="N840" s="293"/>
      <c r="O840" s="331"/>
      <c r="P840" s="292" t="s">
        <v>1280</v>
      </c>
      <c r="Q840" s="852"/>
      <c r="R840" s="295" t="s">
        <v>524</v>
      </c>
      <c r="S840" s="296">
        <v>21186</v>
      </c>
      <c r="T840" s="297">
        <f>VLOOKUP(I840,单月票房,2,0)</f>
        <v>20</v>
      </c>
      <c r="U840" s="298">
        <f>VLOOKUP(I840,单月票房,3,0)</f>
        <v>100.8931</v>
      </c>
      <c r="V840" s="298">
        <f>VLOOKUP(I840,单月票房,4,0)</f>
        <v>3.2955999999999999</v>
      </c>
      <c r="W840" s="299">
        <f>(V840*10000)/Y840</f>
        <v>5492.666666666667</v>
      </c>
      <c r="X840" s="300">
        <f>VLOOKUP(I840,单月票房,5,0)</f>
        <v>31</v>
      </c>
      <c r="Y840" s="301">
        <v>6</v>
      </c>
      <c r="Z840" s="302">
        <v>671</v>
      </c>
      <c r="AA840" s="1043">
        <v>0</v>
      </c>
      <c r="AB840" s="304">
        <v>0</v>
      </c>
      <c r="AC840" s="304">
        <v>0</v>
      </c>
      <c r="AD840" s="1043">
        <v>0</v>
      </c>
      <c r="AE840" s="469">
        <v>6</v>
      </c>
      <c r="AF840" s="1036" t="s">
        <v>5994</v>
      </c>
      <c r="AG840" s="445" t="s">
        <v>4691</v>
      </c>
      <c r="AH840" s="445" t="s">
        <v>4691</v>
      </c>
      <c r="AI840" s="445" t="s">
        <v>4691</v>
      </c>
      <c r="AJ840" s="1037" t="s">
        <v>4691</v>
      </c>
      <c r="AK840" s="1036" t="s">
        <v>4691</v>
      </c>
      <c r="AL840" s="445" t="s">
        <v>4691</v>
      </c>
      <c r="AM840" s="445" t="s">
        <v>4691</v>
      </c>
      <c r="AN840" s="445" t="s">
        <v>4691</v>
      </c>
      <c r="AO840" s="445" t="s">
        <v>4691</v>
      </c>
      <c r="AP840" s="445" t="s">
        <v>4691</v>
      </c>
      <c r="AQ840" s="445" t="s">
        <v>4691</v>
      </c>
      <c r="AR840" s="445" t="s">
        <v>4691</v>
      </c>
      <c r="AS840" s="445" t="s">
        <v>4691</v>
      </c>
      <c r="AT840" s="445" t="s">
        <v>4691</v>
      </c>
      <c r="AU840" s="445" t="s">
        <v>4691</v>
      </c>
      <c r="AV840" s="307">
        <f>AD840*6*0.5*12</f>
        <v>0</v>
      </c>
      <c r="AW840" s="309">
        <f>AD840*6*0.35*12</f>
        <v>0</v>
      </c>
      <c r="AX840" s="309">
        <f>AD840*6*0.25*10</f>
        <v>0</v>
      </c>
      <c r="AY840" s="309">
        <f>AD840*6*0.15*10</f>
        <v>0</v>
      </c>
      <c r="AZ840" s="1042" t="s">
        <v>8296</v>
      </c>
      <c r="BA840" s="1042"/>
      <c r="BB840" s="1042"/>
      <c r="BC840" s="1042"/>
      <c r="BD840" s="1042"/>
      <c r="BE840" s="1042"/>
      <c r="BF840" s="1042"/>
      <c r="BG840" s="1042"/>
      <c r="BH840" s="1042"/>
      <c r="BI840" s="1044"/>
    </row>
    <row r="841" spans="1:61" s="1009" customFormat="1" ht="19.5" customHeight="1">
      <c r="A841" s="1026">
        <v>788</v>
      </c>
      <c r="B841" s="435" t="s">
        <v>9080</v>
      </c>
      <c r="C841" s="435" t="s">
        <v>16</v>
      </c>
      <c r="D841" s="435" t="s">
        <v>4590</v>
      </c>
      <c r="E841" s="435" t="s">
        <v>9081</v>
      </c>
      <c r="F841" s="467" t="s">
        <v>9082</v>
      </c>
      <c r="G841" s="1001" t="s">
        <v>9083</v>
      </c>
      <c r="H841" s="1002" t="s">
        <v>9084</v>
      </c>
      <c r="I841" s="435">
        <v>37082301</v>
      </c>
      <c r="J841" s="1003"/>
      <c r="K841" s="439" t="s">
        <v>362</v>
      </c>
      <c r="L841" s="1004"/>
      <c r="M841" s="1005"/>
      <c r="N841" s="1005"/>
      <c r="O841" s="1004"/>
      <c r="P841" s="1004" t="s">
        <v>565</v>
      </c>
      <c r="Q841" s="1006"/>
      <c r="R841" s="1007" t="s">
        <v>359</v>
      </c>
      <c r="S841" s="1008" t="s">
        <v>9085</v>
      </c>
      <c r="T841" s="297">
        <f t="shared" ref="T841" si="615">VLOOKUP(I841,单月票房,2,0)</f>
        <v>39</v>
      </c>
      <c r="U841" s="298">
        <f t="shared" ref="U841" si="616">VLOOKUP(I841,单月票房,3,0)</f>
        <v>33.697400000000002</v>
      </c>
      <c r="V841" s="298">
        <f t="shared" ref="V841" si="617">VLOOKUP(I841,单月票房,4,0)</f>
        <v>1.1393</v>
      </c>
      <c r="W841" s="299">
        <f t="shared" ref="W841" si="618">(V841*10000)/Y841</f>
        <v>1898.8333333333333</v>
      </c>
      <c r="X841" s="300">
        <f t="shared" ref="X841" si="619">VLOOKUP(I841,单月票房,5,0)</f>
        <v>30</v>
      </c>
      <c r="Y841" s="496">
        <v>6</v>
      </c>
      <c r="Z841" s="497">
        <v>699</v>
      </c>
      <c r="AA841" s="1003">
        <v>0</v>
      </c>
      <c r="AB841" s="1003">
        <v>0</v>
      </c>
      <c r="AC841" s="1003">
        <v>0</v>
      </c>
      <c r="AD841" s="1003">
        <v>0</v>
      </c>
      <c r="AE841" s="469">
        <v>6</v>
      </c>
      <c r="AF841" s="1036" t="s">
        <v>5994</v>
      </c>
      <c r="AG841" s="445"/>
      <c r="AH841" s="445"/>
      <c r="AI841" s="445"/>
      <c r="AJ841" s="1084"/>
      <c r="AK841" s="1097"/>
      <c r="AL841" s="445"/>
      <c r="AM841" s="445"/>
      <c r="AN841" s="445"/>
      <c r="AO841" s="445"/>
      <c r="AP841" s="445"/>
      <c r="AQ841" s="445"/>
      <c r="AR841" s="445"/>
      <c r="AS841" s="445"/>
      <c r="AT841" s="445"/>
      <c r="AU841" s="445"/>
      <c r="AV841" s="307">
        <f t="shared" ref="AV841" si="620">AD841*6*0.5*12</f>
        <v>0</v>
      </c>
      <c r="AW841" s="309">
        <f t="shared" ref="AW841" si="621">AD841*6*0.35*12</f>
        <v>0</v>
      </c>
      <c r="AX841" s="309">
        <f t="shared" ref="AX841" si="622">AD841*6*0.25*10</f>
        <v>0</v>
      </c>
      <c r="AY841" s="309">
        <f t="shared" ref="AY841" si="623">AD841*6*0.15*10</f>
        <v>0</v>
      </c>
      <c r="AZ841" s="1001" t="s">
        <v>9086</v>
      </c>
      <c r="BA841" s="1001"/>
      <c r="BB841" s="1001"/>
      <c r="BC841" s="1001"/>
      <c r="BD841" s="1001"/>
      <c r="BE841" s="1001"/>
      <c r="BF841" s="1001"/>
      <c r="BG841" s="1001"/>
      <c r="BH841" s="1001"/>
      <c r="BI841" s="1049"/>
    </row>
    <row r="842" spans="1:61" ht="19.899999999999999" customHeight="1">
      <c r="A842" s="1029" t="s">
        <v>185</v>
      </c>
      <c r="B842" s="778"/>
      <c r="C842" s="723" t="s">
        <v>16</v>
      </c>
      <c r="D842" s="501" t="s">
        <v>1598</v>
      </c>
      <c r="E842" s="502"/>
      <c r="F842" s="502"/>
      <c r="G842" s="503">
        <f>COUNTA(G837:G841)</f>
        <v>5</v>
      </c>
      <c r="H842" s="503">
        <f>COUNTA(H837:H841)</f>
        <v>5</v>
      </c>
      <c r="I842" s="499"/>
      <c r="J842" s="499"/>
      <c r="K842" s="503"/>
      <c r="L842" s="504">
        <f>COUNTA(L837:L841)</f>
        <v>3</v>
      </c>
      <c r="M842" s="504">
        <f>COUNTA(M837:M841)</f>
        <v>3</v>
      </c>
      <c r="N842" s="504">
        <f>COUNTA(N837:N841)</f>
        <v>3</v>
      </c>
      <c r="O842" s="504">
        <f>COUNTA(O837:O841)</f>
        <v>3</v>
      </c>
      <c r="P842" s="504">
        <f>COUNTA(P837:P841)</f>
        <v>5</v>
      </c>
      <c r="Q842" s="505"/>
      <c r="R842" s="505"/>
      <c r="S842" s="506"/>
      <c r="T842" s="507"/>
      <c r="U842" s="508">
        <f>SUM(U837:U841)</f>
        <v>692.27690000000007</v>
      </c>
      <c r="V842" s="508">
        <f>SUM(V837:V841)</f>
        <v>20.369899999999998</v>
      </c>
      <c r="W842" s="509">
        <f>V842*10000/Y842</f>
        <v>5991.1470588235288</v>
      </c>
      <c r="X842" s="510">
        <f>U842/V842</f>
        <v>33.98528711481157</v>
      </c>
      <c r="Y842" s="511">
        <f t="shared" ref="Y842:AE842" si="624">SUM(Y837:Y841)</f>
        <v>34</v>
      </c>
      <c r="Z842" s="511">
        <f t="shared" si="624"/>
        <v>4770</v>
      </c>
      <c r="AA842" s="500">
        <f t="shared" si="624"/>
        <v>22</v>
      </c>
      <c r="AB842" s="500">
        <f t="shared" si="624"/>
        <v>22</v>
      </c>
      <c r="AC842" s="500">
        <f t="shared" si="624"/>
        <v>22</v>
      </c>
      <c r="AD842" s="500">
        <f t="shared" si="624"/>
        <v>22</v>
      </c>
      <c r="AE842" s="500">
        <f t="shared" si="624"/>
        <v>34</v>
      </c>
      <c r="AF842" s="512"/>
      <c r="AG842" s="512">
        <f>SUM(AG837:AG841)</f>
        <v>0</v>
      </c>
      <c r="AH842" s="512"/>
      <c r="AI842" s="512">
        <f>SUM(AI837:AI841)</f>
        <v>0</v>
      </c>
      <c r="AJ842" s="512">
        <f>SUM(AJ837:AJ841)</f>
        <v>11</v>
      </c>
      <c r="AK842" s="513"/>
      <c r="AL842" s="512">
        <f>SUM(AL837:AL841)</f>
        <v>0</v>
      </c>
      <c r="AM842" s="512"/>
      <c r="AN842" s="512">
        <f>SUM(AN837:AN841)</f>
        <v>1</v>
      </c>
      <c r="AO842" s="512"/>
      <c r="AP842" s="512">
        <f>SUM(AP837:AP841)</f>
        <v>0</v>
      </c>
      <c r="AQ842" s="512"/>
      <c r="AR842" s="512">
        <f>SUM(AR837:AR841)</f>
        <v>0</v>
      </c>
      <c r="AS842" s="512"/>
      <c r="AT842" s="512">
        <f>SUM(AT837:AT841)</f>
        <v>1</v>
      </c>
      <c r="AU842" s="512"/>
      <c r="AV842" s="512">
        <f>SUM(AV837:AV841)</f>
        <v>792</v>
      </c>
      <c r="AW842" s="512">
        <f>SUM(AW837:AW841)</f>
        <v>554.39999999999986</v>
      </c>
      <c r="AX842" s="512">
        <f>SUM(AX837:AX841)</f>
        <v>330</v>
      </c>
      <c r="AY842" s="512">
        <f>SUM(AY837:AY841)</f>
        <v>198</v>
      </c>
      <c r="AZ842" s="816"/>
      <c r="BA842" s="817"/>
      <c r="BB842" s="817"/>
      <c r="BC842" s="818"/>
      <c r="BD842" s="818"/>
      <c r="BE842" s="818"/>
      <c r="BF842" s="819"/>
      <c r="BG842" s="819"/>
      <c r="BH842" s="819"/>
      <c r="BI842" s="820"/>
    </row>
    <row r="843" spans="1:61" s="652" customFormat="1" ht="19.899999999999999" customHeight="1">
      <c r="A843" s="1026">
        <v>789</v>
      </c>
      <c r="B843" s="776" t="s">
        <v>3577</v>
      </c>
      <c r="C843" s="595" t="s">
        <v>16</v>
      </c>
      <c r="D843" s="528" t="s">
        <v>3055</v>
      </c>
      <c r="E843" s="287" t="s">
        <v>1774</v>
      </c>
      <c r="F843" s="291" t="s">
        <v>3056</v>
      </c>
      <c r="G843" s="289" t="s">
        <v>3087</v>
      </c>
      <c r="H843" s="340" t="s">
        <v>3063</v>
      </c>
      <c r="I843" s="290">
        <v>37067121</v>
      </c>
      <c r="J843" s="291" t="s">
        <v>94</v>
      </c>
      <c r="K843" s="340"/>
      <c r="L843" s="292" t="s">
        <v>95</v>
      </c>
      <c r="M843" s="292" t="s">
        <v>95</v>
      </c>
      <c r="N843" s="292" t="s">
        <v>95</v>
      </c>
      <c r="O843" s="292" t="s">
        <v>95</v>
      </c>
      <c r="P843" s="331" t="s">
        <v>95</v>
      </c>
      <c r="Q843" s="327"/>
      <c r="R843" s="295" t="s">
        <v>199</v>
      </c>
      <c r="S843" s="296">
        <v>42628</v>
      </c>
      <c r="T843" s="297">
        <f>VLOOKUP(I843,单月票房,2,0)</f>
        <v>13</v>
      </c>
      <c r="U843" s="298">
        <f>VLOOKUP(I843,单月票房,3,0)</f>
        <v>128.0719</v>
      </c>
      <c r="V843" s="298">
        <f>VLOOKUP(I843,单月票房,4,0)</f>
        <v>3.3788999999999998</v>
      </c>
      <c r="W843" s="299">
        <f>(V843*10000)/Y843</f>
        <v>4827</v>
      </c>
      <c r="X843" s="300">
        <f>VLOOKUP(I843,单月票房,5,0)</f>
        <v>38</v>
      </c>
      <c r="Y843" s="648">
        <v>7</v>
      </c>
      <c r="Z843" s="853">
        <v>769</v>
      </c>
      <c r="AA843" s="1043">
        <v>7</v>
      </c>
      <c r="AB843" s="1043">
        <v>7</v>
      </c>
      <c r="AC843" s="1043">
        <v>7</v>
      </c>
      <c r="AD843" s="1043">
        <v>7</v>
      </c>
      <c r="AE843" s="469">
        <v>7</v>
      </c>
      <c r="AF843" s="1036" t="s">
        <v>8151</v>
      </c>
      <c r="AG843" s="445" t="s">
        <v>4691</v>
      </c>
      <c r="AH843" s="445" t="s">
        <v>4691</v>
      </c>
      <c r="AI843" s="445" t="s">
        <v>4691</v>
      </c>
      <c r="AJ843" s="1037">
        <v>7</v>
      </c>
      <c r="AK843" s="1036" t="s">
        <v>4703</v>
      </c>
      <c r="AL843" s="445" t="s">
        <v>4691</v>
      </c>
      <c r="AM843" s="445" t="s">
        <v>4691</v>
      </c>
      <c r="AN843" s="445" t="s">
        <v>4691</v>
      </c>
      <c r="AO843" s="445" t="s">
        <v>4691</v>
      </c>
      <c r="AP843" s="445" t="s">
        <v>4691</v>
      </c>
      <c r="AQ843" s="445" t="s">
        <v>4691</v>
      </c>
      <c r="AR843" s="445" t="s">
        <v>4691</v>
      </c>
      <c r="AS843" s="445" t="s">
        <v>4691</v>
      </c>
      <c r="AT843" s="445" t="s">
        <v>4691</v>
      </c>
      <c r="AU843" s="445" t="s">
        <v>4691</v>
      </c>
      <c r="AV843" s="307">
        <f>AD843*6*0.5*12</f>
        <v>252</v>
      </c>
      <c r="AW843" s="309">
        <f>AD843*6*0.35*12</f>
        <v>176.39999999999998</v>
      </c>
      <c r="AX843" s="309">
        <f>AD843*6*0.25*10</f>
        <v>105</v>
      </c>
      <c r="AY843" s="309">
        <f>AD843*6*0.15*10</f>
        <v>63</v>
      </c>
      <c r="AZ843" s="1042" t="s">
        <v>8297</v>
      </c>
      <c r="BA843" s="1042"/>
      <c r="BB843" s="1042"/>
      <c r="BC843" s="1042"/>
      <c r="BD843" s="1042"/>
      <c r="BE843" s="1042"/>
      <c r="BF843" s="1042"/>
      <c r="BG843" s="1042"/>
      <c r="BH843" s="1042"/>
      <c r="BI843" s="1044"/>
    </row>
    <row r="844" spans="1:61" ht="20.100000000000001" customHeight="1">
      <c r="A844" s="1026">
        <v>790</v>
      </c>
      <c r="B844" s="776" t="s">
        <v>3578</v>
      </c>
      <c r="C844" s="286" t="s">
        <v>16</v>
      </c>
      <c r="D844" s="287" t="s">
        <v>1601</v>
      </c>
      <c r="E844" s="287" t="s">
        <v>1774</v>
      </c>
      <c r="F844" s="329" t="s">
        <v>1292</v>
      </c>
      <c r="G844" s="289" t="s">
        <v>1209</v>
      </c>
      <c r="H844" s="289" t="s">
        <v>1602</v>
      </c>
      <c r="I844" s="290">
        <v>37063601</v>
      </c>
      <c r="J844" s="524"/>
      <c r="K844" s="308"/>
      <c r="L844" s="292" t="s">
        <v>95</v>
      </c>
      <c r="M844" s="292" t="s">
        <v>95</v>
      </c>
      <c r="N844" s="292" t="s">
        <v>95</v>
      </c>
      <c r="O844" s="292" t="s">
        <v>95</v>
      </c>
      <c r="P844" s="331" t="s">
        <v>95</v>
      </c>
      <c r="Q844" s="327"/>
      <c r="R844" s="295" t="s">
        <v>497</v>
      </c>
      <c r="S844" s="296">
        <v>41148</v>
      </c>
      <c r="T844" s="297">
        <f>VLOOKUP(I844,单月票房,2,0)</f>
        <v>14</v>
      </c>
      <c r="U844" s="298">
        <f>VLOOKUP(I844,单月票房,3,0)</f>
        <v>125.4242</v>
      </c>
      <c r="V844" s="298">
        <f>VLOOKUP(I844,单月票房,4,0)</f>
        <v>3.1842999999999999</v>
      </c>
      <c r="W844" s="299">
        <f>(V844*10000)/Y844</f>
        <v>5307.166666666667</v>
      </c>
      <c r="X844" s="300">
        <f>VLOOKUP(I844,单月票房,5,0)</f>
        <v>39</v>
      </c>
      <c r="Y844" s="648">
        <v>6</v>
      </c>
      <c r="Z844" s="739">
        <v>603</v>
      </c>
      <c r="AA844" s="1043">
        <v>6</v>
      </c>
      <c r="AB844" s="1043">
        <v>6</v>
      </c>
      <c r="AC844" s="1043">
        <v>6</v>
      </c>
      <c r="AD844" s="1043">
        <v>6</v>
      </c>
      <c r="AE844" s="469">
        <v>6</v>
      </c>
      <c r="AF844" s="1036" t="s">
        <v>8142</v>
      </c>
      <c r="AG844" s="445" t="s">
        <v>4691</v>
      </c>
      <c r="AH844" s="445" t="s">
        <v>4691</v>
      </c>
      <c r="AI844" s="445" t="s">
        <v>4691</v>
      </c>
      <c r="AJ844" s="1037">
        <v>3</v>
      </c>
      <c r="AK844" s="1036" t="s">
        <v>4720</v>
      </c>
      <c r="AL844" s="445" t="s">
        <v>4691</v>
      </c>
      <c r="AM844" s="445" t="s">
        <v>4691</v>
      </c>
      <c r="AN844" s="445" t="s">
        <v>4691</v>
      </c>
      <c r="AO844" s="445" t="s">
        <v>4691</v>
      </c>
      <c r="AP844" s="445" t="s">
        <v>4691</v>
      </c>
      <c r="AQ844" s="445" t="s">
        <v>4691</v>
      </c>
      <c r="AR844" s="445" t="s">
        <v>4691</v>
      </c>
      <c r="AS844" s="445" t="s">
        <v>4691</v>
      </c>
      <c r="AT844" s="445" t="s">
        <v>4691</v>
      </c>
      <c r="AU844" s="445" t="s">
        <v>4691</v>
      </c>
      <c r="AV844" s="307">
        <f>AD844*6*0.5*12</f>
        <v>216</v>
      </c>
      <c r="AW844" s="309">
        <f>AD844*6*0.35*12</f>
        <v>151.19999999999999</v>
      </c>
      <c r="AX844" s="309">
        <f>AD844*6*0.25*10</f>
        <v>90</v>
      </c>
      <c r="AY844" s="309">
        <f>AD844*6*0.15*10</f>
        <v>53.999999999999993</v>
      </c>
      <c r="AZ844" s="1042" t="s">
        <v>8298</v>
      </c>
      <c r="BA844" s="1042"/>
      <c r="BB844" s="1042"/>
      <c r="BC844" s="1042"/>
      <c r="BD844" s="1042"/>
      <c r="BE844" s="1042"/>
      <c r="BF844" s="1042"/>
      <c r="BG844" s="1042"/>
      <c r="BH844" s="1042"/>
      <c r="BI844" s="1044"/>
    </row>
    <row r="845" spans="1:61" ht="20.100000000000001" customHeight="1">
      <c r="A845" s="1029" t="s">
        <v>185</v>
      </c>
      <c r="B845" s="778"/>
      <c r="C845" s="723" t="s">
        <v>16</v>
      </c>
      <c r="D845" s="501" t="s">
        <v>1601</v>
      </c>
      <c r="E845" s="502"/>
      <c r="F845" s="502"/>
      <c r="G845" s="503">
        <f>COUNTA(G843:G844)</f>
        <v>2</v>
      </c>
      <c r="H845" s="503">
        <f>COUNTA(H843:H844)</f>
        <v>2</v>
      </c>
      <c r="I845" s="499"/>
      <c r="J845" s="499"/>
      <c r="K845" s="503"/>
      <c r="L845" s="504">
        <f>COUNTA(L843:L844)</f>
        <v>2</v>
      </c>
      <c r="M845" s="504">
        <f>COUNTA(M843:M844)</f>
        <v>2</v>
      </c>
      <c r="N845" s="504">
        <f>COUNTA(N843:N844)</f>
        <v>2</v>
      </c>
      <c r="O845" s="504">
        <f>COUNTA(O843:O844)</f>
        <v>2</v>
      </c>
      <c r="P845" s="504">
        <f>COUNTA(P843:P844)</f>
        <v>2</v>
      </c>
      <c r="Q845" s="505"/>
      <c r="R845" s="505"/>
      <c r="S845" s="506"/>
      <c r="T845" s="507"/>
      <c r="U845" s="508">
        <f>SUM(U843:U844)</f>
        <v>253.49610000000001</v>
      </c>
      <c r="V845" s="508">
        <f>SUM(V843:V844)</f>
        <v>6.5632000000000001</v>
      </c>
      <c r="W845" s="509">
        <f>V845*10000/Y845</f>
        <v>5048.6153846153848</v>
      </c>
      <c r="X845" s="510">
        <f>U845/V845</f>
        <v>38.623857264748906</v>
      </c>
      <c r="Y845" s="511">
        <f t="shared" ref="Y845:AE845" si="625">SUM(Y843:Y844)</f>
        <v>13</v>
      </c>
      <c r="Z845" s="511">
        <f t="shared" si="625"/>
        <v>1372</v>
      </c>
      <c r="AA845" s="500">
        <f t="shared" si="625"/>
        <v>13</v>
      </c>
      <c r="AB845" s="500">
        <f t="shared" si="625"/>
        <v>13</v>
      </c>
      <c r="AC845" s="500">
        <f t="shared" si="625"/>
        <v>13</v>
      </c>
      <c r="AD845" s="500">
        <f t="shared" si="625"/>
        <v>13</v>
      </c>
      <c r="AE845" s="500">
        <f t="shared" si="625"/>
        <v>13</v>
      </c>
      <c r="AF845" s="512"/>
      <c r="AG845" s="512">
        <f>SUM(AG843:AG844)</f>
        <v>0</v>
      </c>
      <c r="AH845" s="512"/>
      <c r="AI845" s="512">
        <f>SUM(AI843:AI844)</f>
        <v>0</v>
      </c>
      <c r="AJ845" s="512">
        <f>SUM(AJ843:AJ844)</f>
        <v>10</v>
      </c>
      <c r="AK845" s="513"/>
      <c r="AL845" s="512">
        <f>SUM(AL843:AL844)</f>
        <v>0</v>
      </c>
      <c r="AM845" s="512"/>
      <c r="AN845" s="512">
        <f>SUM(AN843:AN844)</f>
        <v>0</v>
      </c>
      <c r="AO845" s="512"/>
      <c r="AP845" s="512">
        <f>SUM(AP843:AP844)</f>
        <v>0</v>
      </c>
      <c r="AQ845" s="512"/>
      <c r="AR845" s="512">
        <f>SUM(AR843:AR844)</f>
        <v>0</v>
      </c>
      <c r="AS845" s="512"/>
      <c r="AT845" s="512">
        <f>SUM(AT843:AT844)</f>
        <v>0</v>
      </c>
      <c r="AU845" s="512"/>
      <c r="AV845" s="512">
        <f>SUM(AV843:AV844)</f>
        <v>468</v>
      </c>
      <c r="AW845" s="512">
        <f>SUM(AW843:AW844)</f>
        <v>327.59999999999997</v>
      </c>
      <c r="AX845" s="512">
        <f>SUM(AX843:AX844)</f>
        <v>195</v>
      </c>
      <c r="AY845" s="512">
        <f>SUM(AY843:AY844)</f>
        <v>117</v>
      </c>
      <c r="AZ845" s="816"/>
      <c r="BA845" s="817"/>
      <c r="BB845" s="817"/>
      <c r="BC845" s="818"/>
      <c r="BD845" s="818"/>
      <c r="BE845" s="818"/>
      <c r="BF845" s="819"/>
      <c r="BG845" s="819"/>
      <c r="BH845" s="819"/>
      <c r="BI845" s="820"/>
    </row>
    <row r="846" spans="1:61" ht="20.100000000000001" customHeight="1">
      <c r="A846" s="1026">
        <v>791</v>
      </c>
      <c r="B846" s="776" t="s">
        <v>3579</v>
      </c>
      <c r="C846" s="291" t="s">
        <v>2503</v>
      </c>
      <c r="D846" s="291" t="s">
        <v>1965</v>
      </c>
      <c r="E846" s="287" t="s">
        <v>2972</v>
      </c>
      <c r="F846" s="329" t="s">
        <v>1292</v>
      </c>
      <c r="G846" s="289" t="s">
        <v>1208</v>
      </c>
      <c r="H846" s="289" t="s">
        <v>1208</v>
      </c>
      <c r="I846" s="290">
        <v>37147011</v>
      </c>
      <c r="J846" s="291"/>
      <c r="K846" s="352" t="s">
        <v>1962</v>
      </c>
      <c r="L846" s="292"/>
      <c r="M846" s="293"/>
      <c r="N846" s="293"/>
      <c r="O846" s="292"/>
      <c r="P846" s="292" t="s">
        <v>95</v>
      </c>
      <c r="Q846" s="327"/>
      <c r="R846" s="295" t="s">
        <v>524</v>
      </c>
      <c r="S846" s="296">
        <v>42267</v>
      </c>
      <c r="T846" s="297">
        <f>VLOOKUP(I846,单月票房,2,0)</f>
        <v>13</v>
      </c>
      <c r="U846" s="298">
        <f>VLOOKUP(I846,单月票房,3,0)</f>
        <v>55.255819999999993</v>
      </c>
      <c r="V846" s="298">
        <f>VLOOKUP(I846,单月票房,4,0)</f>
        <v>1.8126</v>
      </c>
      <c r="W846" s="299">
        <f>(V846*10000)/Y846</f>
        <v>4531.5</v>
      </c>
      <c r="X846" s="300">
        <f>VLOOKUP(I846,单月票房,5,0)</f>
        <v>30</v>
      </c>
      <c r="Y846" s="324">
        <v>4</v>
      </c>
      <c r="Z846" s="315">
        <v>345</v>
      </c>
      <c r="AA846" s="1043">
        <v>0</v>
      </c>
      <c r="AB846" s="304">
        <v>0</v>
      </c>
      <c r="AC846" s="304">
        <v>0</v>
      </c>
      <c r="AD846" s="1043">
        <v>0</v>
      </c>
      <c r="AE846" s="469">
        <v>4</v>
      </c>
      <c r="AF846" s="1036" t="s">
        <v>8196</v>
      </c>
      <c r="AG846" s="445" t="s">
        <v>4691</v>
      </c>
      <c r="AH846" s="445" t="s">
        <v>4691</v>
      </c>
      <c r="AI846" s="445" t="s">
        <v>4691</v>
      </c>
      <c r="AJ846" s="1037">
        <v>4</v>
      </c>
      <c r="AK846" s="1036" t="s">
        <v>4706</v>
      </c>
      <c r="AL846" s="445" t="s">
        <v>4691</v>
      </c>
      <c r="AM846" s="445" t="s">
        <v>4691</v>
      </c>
      <c r="AN846" s="445" t="s">
        <v>4691</v>
      </c>
      <c r="AO846" s="445" t="s">
        <v>4691</v>
      </c>
      <c r="AP846" s="445" t="s">
        <v>4691</v>
      </c>
      <c r="AQ846" s="445" t="s">
        <v>4691</v>
      </c>
      <c r="AR846" s="445" t="s">
        <v>4691</v>
      </c>
      <c r="AS846" s="445" t="s">
        <v>4691</v>
      </c>
      <c r="AT846" s="445" t="s">
        <v>4691</v>
      </c>
      <c r="AU846" s="445" t="s">
        <v>4691</v>
      </c>
      <c r="AV846" s="307">
        <f>AD846*6*0.5*12</f>
        <v>0</v>
      </c>
      <c r="AW846" s="309">
        <f>AD846*6*0.35*12</f>
        <v>0</v>
      </c>
      <c r="AX846" s="309">
        <f>AD846*6*0.25*10</f>
        <v>0</v>
      </c>
      <c r="AY846" s="309">
        <f>AD846*6*0.15*10</f>
        <v>0</v>
      </c>
      <c r="AZ846" s="1042" t="s">
        <v>8299</v>
      </c>
      <c r="BA846" s="1042"/>
      <c r="BB846" s="1042"/>
      <c r="BC846" s="1042"/>
      <c r="BD846" s="1042"/>
      <c r="BE846" s="1042"/>
      <c r="BF846" s="1042"/>
      <c r="BG846" s="1042" t="s">
        <v>1963</v>
      </c>
      <c r="BH846" s="1042" t="s">
        <v>1964</v>
      </c>
      <c r="BI846" s="1044"/>
    </row>
    <row r="847" spans="1:61" ht="20.100000000000001" customHeight="1">
      <c r="A847" s="1031" t="s">
        <v>185</v>
      </c>
      <c r="B847" s="778"/>
      <c r="C847" s="500" t="s">
        <v>2504</v>
      </c>
      <c r="D847" s="500" t="s">
        <v>1966</v>
      </c>
      <c r="E847" s="827"/>
      <c r="F847" s="827"/>
      <c r="G847" s="813">
        <f>COUNTA(G846:G846)</f>
        <v>1</v>
      </c>
      <c r="H847" s="813">
        <f>COUNTA(H846:H846)</f>
        <v>1</v>
      </c>
      <c r="I847" s="499"/>
      <c r="J847" s="499"/>
      <c r="K847" s="813"/>
      <c r="L847" s="814">
        <f>COUNTA(L846:L846)</f>
        <v>0</v>
      </c>
      <c r="M847" s="814">
        <f>COUNTA(M846:M846)</f>
        <v>0</v>
      </c>
      <c r="N847" s="814">
        <f>COUNTA(N846:N846)</f>
        <v>0</v>
      </c>
      <c r="O847" s="814">
        <f>COUNTA(O846:O846)</f>
        <v>0</v>
      </c>
      <c r="P847" s="814">
        <f>COUNTA(P846:P846)</f>
        <v>1</v>
      </c>
      <c r="Q847" s="815"/>
      <c r="R847" s="505"/>
      <c r="S847" s="506"/>
      <c r="T847" s="507"/>
      <c r="U847" s="508">
        <f>SUM(U846:U846)</f>
        <v>55.255819999999993</v>
      </c>
      <c r="V847" s="508">
        <f>SUM(V846:V846)</f>
        <v>1.8126</v>
      </c>
      <c r="W847" s="509">
        <f>V847*10000/Y847</f>
        <v>4531.5</v>
      </c>
      <c r="X847" s="510">
        <f>U847/V847</f>
        <v>30.484287763433738</v>
      </c>
      <c r="Y847" s="511">
        <f t="shared" ref="Y847:AE847" si="626">SUM(Y846:Y846)</f>
        <v>4</v>
      </c>
      <c r="Z847" s="511">
        <f t="shared" si="626"/>
        <v>345</v>
      </c>
      <c r="AA847" s="500">
        <f t="shared" si="626"/>
        <v>0</v>
      </c>
      <c r="AB847" s="500">
        <f t="shared" si="626"/>
        <v>0</v>
      </c>
      <c r="AC847" s="500">
        <f t="shared" si="626"/>
        <v>0</v>
      </c>
      <c r="AD847" s="500">
        <f t="shared" si="626"/>
        <v>0</v>
      </c>
      <c r="AE847" s="500">
        <f t="shared" si="626"/>
        <v>4</v>
      </c>
      <c r="AF847" s="512"/>
      <c r="AG847" s="512">
        <f>SUM(AG846:AG846)</f>
        <v>0</v>
      </c>
      <c r="AH847" s="512"/>
      <c r="AI847" s="512">
        <f>SUM(AI846:AI846)</f>
        <v>0</v>
      </c>
      <c r="AJ847" s="512">
        <f t="shared" ref="AJ847" si="627">SUM(AJ846:AJ846)</f>
        <v>4</v>
      </c>
      <c r="AK847" s="513"/>
      <c r="AL847" s="512">
        <f>SUM(AL846:AL846)</f>
        <v>0</v>
      </c>
      <c r="AM847" s="512"/>
      <c r="AN847" s="512">
        <f>SUM(AN846:AN846)</f>
        <v>0</v>
      </c>
      <c r="AO847" s="512"/>
      <c r="AP847" s="512">
        <f>SUM(AP846:AP846)</f>
        <v>0</v>
      </c>
      <c r="AQ847" s="512"/>
      <c r="AR847" s="512">
        <f>SUM(AR846:AR846)</f>
        <v>0</v>
      </c>
      <c r="AS847" s="512"/>
      <c r="AT847" s="512">
        <f>SUM(AT846:AT846)</f>
        <v>0</v>
      </c>
      <c r="AU847" s="512"/>
      <c r="AV847" s="512">
        <f>SUM(AV846:AV846)</f>
        <v>0</v>
      </c>
      <c r="AW847" s="512">
        <f>SUM(AW846:AW846)</f>
        <v>0</v>
      </c>
      <c r="AX847" s="512">
        <f>SUM(AX846:AX846)</f>
        <v>0</v>
      </c>
      <c r="AY847" s="512">
        <f>SUM(AY846:AY846)</f>
        <v>0</v>
      </c>
      <c r="AZ847" s="816"/>
      <c r="BA847" s="817"/>
      <c r="BB847" s="817"/>
      <c r="BC847" s="818"/>
      <c r="BD847" s="818"/>
      <c r="BE847" s="818"/>
      <c r="BF847" s="819"/>
      <c r="BG847" s="819"/>
      <c r="BH847" s="819"/>
      <c r="BI847" s="820"/>
    </row>
    <row r="848" spans="1:61" ht="20.100000000000001" customHeight="1">
      <c r="A848" s="1026">
        <v>792</v>
      </c>
      <c r="B848" s="776" t="s">
        <v>3580</v>
      </c>
      <c r="C848" s="291" t="s">
        <v>2503</v>
      </c>
      <c r="D848" s="291" t="s">
        <v>3138</v>
      </c>
      <c r="E848" s="287" t="s">
        <v>2325</v>
      </c>
      <c r="F848" s="291" t="s">
        <v>3139</v>
      </c>
      <c r="G848" s="361" t="s">
        <v>3140</v>
      </c>
      <c r="H848" s="289" t="s">
        <v>3145</v>
      </c>
      <c r="I848" s="290">
        <v>37167061</v>
      </c>
      <c r="J848" s="362" t="s">
        <v>94</v>
      </c>
      <c r="K848" s="352"/>
      <c r="L848" s="292" t="s">
        <v>95</v>
      </c>
      <c r="M848" s="292" t="s">
        <v>95</v>
      </c>
      <c r="N848" s="292" t="s">
        <v>95</v>
      </c>
      <c r="O848" s="292" t="s">
        <v>95</v>
      </c>
      <c r="P848" s="331" t="s">
        <v>95</v>
      </c>
      <c r="Q848" s="1016" t="s">
        <v>5913</v>
      </c>
      <c r="R848" s="295" t="s">
        <v>147</v>
      </c>
      <c r="S848" s="296">
        <v>42643</v>
      </c>
      <c r="T848" s="297">
        <f>VLOOKUP(I848,单月票房,2,0)</f>
        <v>2</v>
      </c>
      <c r="U848" s="298">
        <f>VLOOKUP(I848,单月票房,3,0)</f>
        <v>203.64750000000001</v>
      </c>
      <c r="V848" s="298">
        <f>VLOOKUP(I848,单月票房,4,0)</f>
        <v>5.0712999999999999</v>
      </c>
      <c r="W848" s="299">
        <f>(V848*10000)/Y848</f>
        <v>7244.7142857142853</v>
      </c>
      <c r="X848" s="300">
        <f>VLOOKUP(I848,单月票房,5,0)</f>
        <v>40</v>
      </c>
      <c r="Y848" s="324">
        <v>7</v>
      </c>
      <c r="Z848" s="324">
        <v>839</v>
      </c>
      <c r="AA848" s="1043">
        <v>7</v>
      </c>
      <c r="AB848" s="1043">
        <v>7</v>
      </c>
      <c r="AC848" s="1043">
        <v>7</v>
      </c>
      <c r="AD848" s="1043">
        <v>7</v>
      </c>
      <c r="AE848" s="469">
        <v>7</v>
      </c>
      <c r="AF848" s="1036" t="s">
        <v>8300</v>
      </c>
      <c r="AG848" s="445" t="s">
        <v>4691</v>
      </c>
      <c r="AH848" s="445" t="s">
        <v>4691</v>
      </c>
      <c r="AI848" s="445" t="s">
        <v>4691</v>
      </c>
      <c r="AJ848" s="1037">
        <v>7</v>
      </c>
      <c r="AK848" s="1036" t="s">
        <v>4747</v>
      </c>
      <c r="AL848" s="445" t="s">
        <v>4691</v>
      </c>
      <c r="AM848" s="445" t="s">
        <v>4691</v>
      </c>
      <c r="AN848" s="445" t="s">
        <v>4691</v>
      </c>
      <c r="AO848" s="445" t="s">
        <v>4691</v>
      </c>
      <c r="AP848" s="445" t="s">
        <v>4691</v>
      </c>
      <c r="AQ848" s="445" t="s">
        <v>4691</v>
      </c>
      <c r="AR848" s="445" t="s">
        <v>4691</v>
      </c>
      <c r="AS848" s="445" t="s">
        <v>4691</v>
      </c>
      <c r="AT848" s="445" t="s">
        <v>4691</v>
      </c>
      <c r="AU848" s="445" t="s">
        <v>4691</v>
      </c>
      <c r="AV848" s="307">
        <f>AD848*6*0.5*12</f>
        <v>252</v>
      </c>
      <c r="AW848" s="309">
        <f>AD848*6*0.35*12</f>
        <v>176.39999999999998</v>
      </c>
      <c r="AX848" s="309">
        <f>AD848*6*0.25*10</f>
        <v>105</v>
      </c>
      <c r="AY848" s="309">
        <f>AD848*6*0.15*10</f>
        <v>63</v>
      </c>
      <c r="AZ848" s="1042" t="s">
        <v>8301</v>
      </c>
      <c r="BA848" s="1042"/>
      <c r="BB848" s="1042"/>
      <c r="BC848" s="1042"/>
      <c r="BD848" s="1042"/>
      <c r="BE848" s="1042"/>
      <c r="BF848" s="1042"/>
      <c r="BG848" s="1042"/>
      <c r="BH848" s="1042"/>
      <c r="BI848" s="1044"/>
    </row>
    <row r="849" spans="1:61" ht="20.100000000000001" customHeight="1">
      <c r="A849" s="1032" t="s">
        <v>185</v>
      </c>
      <c r="B849" s="778"/>
      <c r="C849" s="500" t="s">
        <v>2505</v>
      </c>
      <c r="D849" s="500" t="s">
        <v>2326</v>
      </c>
      <c r="E849" s="827"/>
      <c r="F849" s="827"/>
      <c r="G849" s="503">
        <f>COUNTA(G848:G848)</f>
        <v>1</v>
      </c>
      <c r="H849" s="503">
        <f>COUNTA(H848:H848)</f>
        <v>1</v>
      </c>
      <c r="I849" s="499"/>
      <c r="J849" s="499"/>
      <c r="K849" s="503"/>
      <c r="L849" s="504">
        <f>COUNTA(L848:L848)</f>
        <v>1</v>
      </c>
      <c r="M849" s="504">
        <f>COUNTA(M848:M848)</f>
        <v>1</v>
      </c>
      <c r="N849" s="504">
        <f>COUNTA(N848:N848)</f>
        <v>1</v>
      </c>
      <c r="O849" s="504">
        <f>COUNTA(O848:O848)</f>
        <v>1</v>
      </c>
      <c r="P849" s="504">
        <f>COUNTA(P848:P848)</f>
        <v>1</v>
      </c>
      <c r="Q849" s="505"/>
      <c r="R849" s="505"/>
      <c r="S849" s="506"/>
      <c r="T849" s="507"/>
      <c r="U849" s="508">
        <f>SUM(U848:U848)</f>
        <v>203.64750000000001</v>
      </c>
      <c r="V849" s="508">
        <f>SUM(V848:V848)</f>
        <v>5.0712999999999999</v>
      </c>
      <c r="W849" s="509">
        <f>V849*10000/Y849</f>
        <v>7244.7142857142853</v>
      </c>
      <c r="X849" s="510">
        <f>U849/V849</f>
        <v>40.156863131741368</v>
      </c>
      <c r="Y849" s="511">
        <f t="shared" ref="Y849:AE849" si="628">SUM(Y848:Y848)</f>
        <v>7</v>
      </c>
      <c r="Z849" s="511">
        <f t="shared" si="628"/>
        <v>839</v>
      </c>
      <c r="AA849" s="500">
        <f t="shared" si="628"/>
        <v>7</v>
      </c>
      <c r="AB849" s="500">
        <f t="shared" si="628"/>
        <v>7</v>
      </c>
      <c r="AC849" s="500">
        <f t="shared" si="628"/>
        <v>7</v>
      </c>
      <c r="AD849" s="500">
        <f t="shared" si="628"/>
        <v>7</v>
      </c>
      <c r="AE849" s="500">
        <f t="shared" si="628"/>
        <v>7</v>
      </c>
      <c r="AF849" s="512"/>
      <c r="AG849" s="512">
        <f>SUM(AG848:AG848)</f>
        <v>0</v>
      </c>
      <c r="AH849" s="512"/>
      <c r="AI849" s="512">
        <f>SUM(AI848:AI848)</f>
        <v>0</v>
      </c>
      <c r="AJ849" s="512">
        <f t="shared" ref="AJ849" si="629">SUM(AJ848:AJ848)</f>
        <v>7</v>
      </c>
      <c r="AK849" s="513"/>
      <c r="AL849" s="512">
        <f>SUM(AL848:AL848)</f>
        <v>0</v>
      </c>
      <c r="AM849" s="512"/>
      <c r="AN849" s="512">
        <f>SUM(AN848:AN848)</f>
        <v>0</v>
      </c>
      <c r="AO849" s="512"/>
      <c r="AP849" s="512">
        <f>SUM(AP848:AP848)</f>
        <v>0</v>
      </c>
      <c r="AQ849" s="512"/>
      <c r="AR849" s="512">
        <f>SUM(AR848:AR848)</f>
        <v>0</v>
      </c>
      <c r="AS849" s="512"/>
      <c r="AT849" s="512">
        <f>SUM(AT848:AT848)</f>
        <v>0</v>
      </c>
      <c r="AU849" s="512"/>
      <c r="AV849" s="512">
        <f>SUM(AV848:AV848)</f>
        <v>252</v>
      </c>
      <c r="AW849" s="512">
        <f>SUM(AW848:AW848)</f>
        <v>176.39999999999998</v>
      </c>
      <c r="AX849" s="512">
        <f>SUM(AX848:AX848)</f>
        <v>105</v>
      </c>
      <c r="AY849" s="512">
        <f>SUM(AY848:AY848)</f>
        <v>63</v>
      </c>
      <c r="AZ849" s="816"/>
      <c r="BA849" s="817"/>
      <c r="BB849" s="817"/>
      <c r="BC849" s="818"/>
      <c r="BD849" s="818"/>
      <c r="BE849" s="818"/>
      <c r="BF849" s="819"/>
      <c r="BG849" s="819"/>
      <c r="BH849" s="819"/>
      <c r="BI849" s="820"/>
    </row>
    <row r="850" spans="1:61" ht="20.100000000000001" customHeight="1">
      <c r="A850" s="1026">
        <v>793</v>
      </c>
      <c r="B850" s="776" t="s">
        <v>4098</v>
      </c>
      <c r="C850" s="357" t="s">
        <v>4096</v>
      </c>
      <c r="D850" s="357" t="s">
        <v>4097</v>
      </c>
      <c r="E850" s="368" t="s">
        <v>5951</v>
      </c>
      <c r="F850" s="329" t="s">
        <v>1292</v>
      </c>
      <c r="G850" s="289" t="s">
        <v>4995</v>
      </c>
      <c r="H850" s="289" t="s">
        <v>4996</v>
      </c>
      <c r="I850" s="290">
        <v>37077061</v>
      </c>
      <c r="J850" s="291" t="s">
        <v>94</v>
      </c>
      <c r="K850" s="352"/>
      <c r="L850" s="292" t="s">
        <v>95</v>
      </c>
      <c r="M850" s="292" t="s">
        <v>95</v>
      </c>
      <c r="N850" s="292" t="s">
        <v>95</v>
      </c>
      <c r="O850" s="292" t="s">
        <v>95</v>
      </c>
      <c r="P850" s="331" t="s">
        <v>95</v>
      </c>
      <c r="Q850" s="1016" t="s">
        <v>5913</v>
      </c>
      <c r="R850" s="295" t="s">
        <v>147</v>
      </c>
      <c r="S850" s="296">
        <v>42732</v>
      </c>
      <c r="T850" s="297">
        <f>VLOOKUP(I850,单月票房,2,0)</f>
        <v>8</v>
      </c>
      <c r="U850" s="298">
        <f>VLOOKUP(I850,单月票房,3,0)</f>
        <v>138.93219999999999</v>
      </c>
      <c r="V850" s="298">
        <f>VLOOKUP(I850,单月票房,4,0)</f>
        <v>3.9613</v>
      </c>
      <c r="W850" s="299">
        <f>(V850*10000)/Y850</f>
        <v>6602.166666666667</v>
      </c>
      <c r="X850" s="300">
        <f>VLOOKUP(I850,单月票房,5,0)</f>
        <v>35</v>
      </c>
      <c r="Y850" s="324">
        <v>6</v>
      </c>
      <c r="Z850" s="324">
        <v>503</v>
      </c>
      <c r="AA850" s="1043">
        <v>6</v>
      </c>
      <c r="AB850" s="1043">
        <v>6</v>
      </c>
      <c r="AC850" s="1043">
        <v>6</v>
      </c>
      <c r="AD850" s="1043">
        <v>6</v>
      </c>
      <c r="AE850" s="469">
        <v>6</v>
      </c>
      <c r="AF850" s="1036" t="s">
        <v>5994</v>
      </c>
      <c r="AG850" s="445" t="s">
        <v>4691</v>
      </c>
      <c r="AH850" s="445" t="s">
        <v>4691</v>
      </c>
      <c r="AI850" s="445" t="s">
        <v>4691</v>
      </c>
      <c r="AJ850" s="1037">
        <v>6</v>
      </c>
      <c r="AK850" s="1036" t="s">
        <v>4694</v>
      </c>
      <c r="AL850" s="445" t="s">
        <v>4691</v>
      </c>
      <c r="AM850" s="445" t="s">
        <v>4691</v>
      </c>
      <c r="AN850" s="445" t="s">
        <v>4691</v>
      </c>
      <c r="AO850" s="445" t="s">
        <v>4691</v>
      </c>
      <c r="AP850" s="445" t="s">
        <v>4691</v>
      </c>
      <c r="AQ850" s="445" t="s">
        <v>4691</v>
      </c>
      <c r="AR850" s="445" t="s">
        <v>4691</v>
      </c>
      <c r="AS850" s="445" t="s">
        <v>4691</v>
      </c>
      <c r="AT850" s="445" t="s">
        <v>4691</v>
      </c>
      <c r="AU850" s="445" t="s">
        <v>4691</v>
      </c>
      <c r="AV850" s="307">
        <f>AD850*6*0.5*12</f>
        <v>216</v>
      </c>
      <c r="AW850" s="309">
        <f>AD850*6*0.35*12</f>
        <v>151.19999999999999</v>
      </c>
      <c r="AX850" s="309">
        <f>AD850*6*0.25*10</f>
        <v>90</v>
      </c>
      <c r="AY850" s="309">
        <f>AD850*6*0.15*10</f>
        <v>53.999999999999993</v>
      </c>
      <c r="AZ850" s="1042" t="s">
        <v>8302</v>
      </c>
      <c r="BA850" s="1042" t="s">
        <v>4099</v>
      </c>
      <c r="BB850" s="1042" t="s">
        <v>4100</v>
      </c>
      <c r="BC850" s="1042" t="s">
        <v>4101</v>
      </c>
      <c r="BD850" s="1042"/>
      <c r="BE850" s="1042"/>
      <c r="BF850" s="1042"/>
      <c r="BG850" s="1042"/>
      <c r="BH850" s="1042"/>
      <c r="BI850" s="1044"/>
    </row>
    <row r="851" spans="1:61" ht="20.100000000000001" customHeight="1">
      <c r="A851" s="1031" t="s">
        <v>185</v>
      </c>
      <c r="B851" s="778"/>
      <c r="C851" s="826" t="s">
        <v>16</v>
      </c>
      <c r="D851" s="826" t="s">
        <v>4102</v>
      </c>
      <c r="E851" s="815"/>
      <c r="F851" s="827"/>
      <c r="G851" s="813">
        <f>COUNTA(+G481G480:G850)</f>
        <v>1</v>
      </c>
      <c r="H851" s="813">
        <f>COUNTA(+G481G480:H850)</f>
        <v>1</v>
      </c>
      <c r="I851" s="499"/>
      <c r="J851" s="499"/>
      <c r="K851" s="813"/>
      <c r="L851" s="814">
        <f>COUNTA(L850:L850)</f>
        <v>1</v>
      </c>
      <c r="M851" s="814">
        <f>COUNTA(M850:M850)</f>
        <v>1</v>
      </c>
      <c r="N851" s="814">
        <f>COUNTA(N850:N850)</f>
        <v>1</v>
      </c>
      <c r="O851" s="814">
        <f>COUNTA(O850:O850)</f>
        <v>1</v>
      </c>
      <c r="P851" s="814">
        <f>COUNTA(P850:P850)</f>
        <v>1</v>
      </c>
      <c r="Q851" s="815"/>
      <c r="R851" s="505"/>
      <c r="S851" s="506"/>
      <c r="T851" s="507"/>
      <c r="U851" s="830">
        <f>SUM(U850:U850)</f>
        <v>138.93219999999999</v>
      </c>
      <c r="V851" s="830">
        <f>SUM(V850:V850)</f>
        <v>3.9613</v>
      </c>
      <c r="W851" s="509">
        <f>V851*10000/Y851</f>
        <v>6602.166666666667</v>
      </c>
      <c r="X851" s="510">
        <f>U851/V851</f>
        <v>35.072375230353671</v>
      </c>
      <c r="Y851" s="831">
        <f t="shared" ref="Y851:AE851" si="630">SUM(Y850:Y850)</f>
        <v>6</v>
      </c>
      <c r="Z851" s="831">
        <f t="shared" si="630"/>
        <v>503</v>
      </c>
      <c r="AA851" s="500">
        <f t="shared" si="630"/>
        <v>6</v>
      </c>
      <c r="AB851" s="500">
        <f t="shared" si="630"/>
        <v>6</v>
      </c>
      <c r="AC851" s="500">
        <f t="shared" si="630"/>
        <v>6</v>
      </c>
      <c r="AD851" s="500">
        <f t="shared" si="630"/>
        <v>6</v>
      </c>
      <c r="AE851" s="500">
        <f t="shared" si="630"/>
        <v>6</v>
      </c>
      <c r="AF851" s="512"/>
      <c r="AG851" s="512">
        <f>SUM(AG850:AG850)</f>
        <v>0</v>
      </c>
      <c r="AH851" s="512"/>
      <c r="AI851" s="512">
        <f>SUM(AI850:AI850)</f>
        <v>0</v>
      </c>
      <c r="AJ851" s="512">
        <f t="shared" ref="AJ851" si="631">SUM(AJ850:AJ850)</f>
        <v>6</v>
      </c>
      <c r="AK851" s="513"/>
      <c r="AL851" s="512">
        <f>SUM(AL850:AL850)</f>
        <v>0</v>
      </c>
      <c r="AM851" s="512"/>
      <c r="AN851" s="512">
        <f>SUM(AN850:AN850)</f>
        <v>0</v>
      </c>
      <c r="AO851" s="512"/>
      <c r="AP851" s="512">
        <f>SUM(AP850:AP850)</f>
        <v>0</v>
      </c>
      <c r="AQ851" s="512"/>
      <c r="AR851" s="512">
        <f>SUM(AR850:AR850)</f>
        <v>0</v>
      </c>
      <c r="AS851" s="512"/>
      <c r="AT851" s="512">
        <f>SUM(AT850:AT850)</f>
        <v>0</v>
      </c>
      <c r="AU851" s="512"/>
      <c r="AV851" s="512">
        <f>SUM(AV850:AV850)</f>
        <v>216</v>
      </c>
      <c r="AW851" s="512">
        <f>SUM(AW850:AW850)</f>
        <v>151.19999999999999</v>
      </c>
      <c r="AX851" s="512">
        <f>SUM(AX850:AX850)</f>
        <v>90</v>
      </c>
      <c r="AY851" s="512">
        <f>SUM(AY850:AY850)</f>
        <v>53.999999999999993</v>
      </c>
      <c r="AZ851" s="816"/>
      <c r="BA851" s="817"/>
      <c r="BB851" s="817"/>
      <c r="BC851" s="818"/>
      <c r="BD851" s="818"/>
      <c r="BE851" s="818"/>
      <c r="BF851" s="819"/>
      <c r="BG851" s="819"/>
      <c r="BH851" s="819"/>
      <c r="BI851" s="820"/>
    </row>
    <row r="852" spans="1:61" s="447" customFormat="1" ht="19.5" customHeight="1">
      <c r="A852" s="1026">
        <v>794</v>
      </c>
      <c r="B852" s="435" t="s">
        <v>7177</v>
      </c>
      <c r="C852" s="631" t="s">
        <v>2504</v>
      </c>
      <c r="D852" s="631" t="s">
        <v>7178</v>
      </c>
      <c r="E852" s="631" t="s">
        <v>7179</v>
      </c>
      <c r="F852" s="329" t="s">
        <v>1292</v>
      </c>
      <c r="G852" s="437" t="s">
        <v>7180</v>
      </c>
      <c r="H852" s="438" t="s">
        <v>7258</v>
      </c>
      <c r="I852" s="435">
        <v>37111901</v>
      </c>
      <c r="J852" s="428"/>
      <c r="K852" s="439" t="s">
        <v>362</v>
      </c>
      <c r="L852" s="441"/>
      <c r="M852" s="440"/>
      <c r="N852" s="440"/>
      <c r="O852" s="441"/>
      <c r="P852" s="441" t="s">
        <v>565</v>
      </c>
      <c r="Q852" s="442"/>
      <c r="R852" s="495" t="s">
        <v>368</v>
      </c>
      <c r="S852" s="468">
        <v>41452</v>
      </c>
      <c r="T852" s="297">
        <f t="shared" ref="T852" si="632">VLOOKUP(I852,单月票房,2,0)</f>
        <v>1</v>
      </c>
      <c r="U852" s="298">
        <f t="shared" ref="U852" si="633">VLOOKUP(I852,单月票房,3,0)</f>
        <v>282.52469600000001</v>
      </c>
      <c r="V852" s="298">
        <f t="shared" ref="V852" si="634">VLOOKUP(I852,单月票房,4,0)</f>
        <v>6.7289000000000003</v>
      </c>
      <c r="W852" s="299">
        <f t="shared" ref="W852" si="635">(V852*10000)/Y852</f>
        <v>11214.833333333334</v>
      </c>
      <c r="X852" s="300">
        <f t="shared" ref="X852" si="636">VLOOKUP(I852,单月票房,5,0)</f>
        <v>42</v>
      </c>
      <c r="Y852" s="496">
        <v>6</v>
      </c>
      <c r="Z852" s="497">
        <v>927</v>
      </c>
      <c r="AA852" s="1043">
        <v>0</v>
      </c>
      <c r="AB852" s="304">
        <v>0</v>
      </c>
      <c r="AC852" s="304">
        <v>0</v>
      </c>
      <c r="AD852" s="1043">
        <v>0</v>
      </c>
      <c r="AE852" s="469">
        <v>6</v>
      </c>
      <c r="AF852" s="1036" t="s">
        <v>5994</v>
      </c>
      <c r="AG852" s="445"/>
      <c r="AH852" s="445"/>
      <c r="AI852" s="445"/>
      <c r="AJ852" s="1037">
        <v>6</v>
      </c>
      <c r="AK852" s="1036" t="s">
        <v>4694</v>
      </c>
      <c r="AL852" s="445"/>
      <c r="AM852" s="445"/>
      <c r="AN852" s="445"/>
      <c r="AO852" s="445"/>
      <c r="AP852" s="445"/>
      <c r="AQ852" s="445"/>
      <c r="AR852" s="445"/>
      <c r="AS852" s="445"/>
      <c r="AT852" s="445"/>
      <c r="AU852" s="445"/>
      <c r="AV852" s="307">
        <f t="shared" ref="AV852" si="637">AD852*6*0.5*12</f>
        <v>0</v>
      </c>
      <c r="AW852" s="309">
        <f t="shared" ref="AW852" si="638">AD852*6*0.35*12</f>
        <v>0</v>
      </c>
      <c r="AX852" s="309">
        <f t="shared" ref="AX852" si="639">AD852*6*0.25*10</f>
        <v>0</v>
      </c>
      <c r="AY852" s="309">
        <f t="shared" ref="AY852" si="640">AD852*6*0.15*10</f>
        <v>0</v>
      </c>
      <c r="AZ852" s="1042" t="s">
        <v>8303</v>
      </c>
      <c r="BA852" s="1042"/>
      <c r="BB852" s="1042"/>
      <c r="BC852" s="1042"/>
      <c r="BD852" s="1042"/>
      <c r="BE852" s="1042"/>
      <c r="BF852" s="1042"/>
      <c r="BG852" s="1042"/>
      <c r="BH852" s="1042"/>
      <c r="BI852" s="1044"/>
    </row>
    <row r="853" spans="1:61" ht="20.100000000000001" customHeight="1">
      <c r="A853" s="1031" t="s">
        <v>185</v>
      </c>
      <c r="B853" s="778"/>
      <c r="C853" s="826" t="s">
        <v>16</v>
      </c>
      <c r="D853" s="826" t="s">
        <v>7178</v>
      </c>
      <c r="E853" s="815"/>
      <c r="F853" s="827"/>
      <c r="G853" s="813">
        <f>COUNTA(+G481G480:G852)</f>
        <v>1</v>
      </c>
      <c r="H853" s="813">
        <f>COUNTA(+G481G480:H852)</f>
        <v>1</v>
      </c>
      <c r="I853" s="499"/>
      <c r="J853" s="499"/>
      <c r="K853" s="813"/>
      <c r="L853" s="814">
        <f>COUNTA(L852:L852)</f>
        <v>0</v>
      </c>
      <c r="M853" s="814">
        <f>COUNTA(M852:M852)</f>
        <v>0</v>
      </c>
      <c r="N853" s="814">
        <f>COUNTA(N852:N852)</f>
        <v>0</v>
      </c>
      <c r="O853" s="814">
        <f>COUNTA(O852:O852)</f>
        <v>0</v>
      </c>
      <c r="P853" s="814">
        <f>COUNTA(P852:P852)</f>
        <v>1</v>
      </c>
      <c r="Q853" s="815"/>
      <c r="R853" s="505"/>
      <c r="S853" s="506"/>
      <c r="T853" s="507"/>
      <c r="U853" s="830">
        <f>SUM(U852:U852)</f>
        <v>282.52469600000001</v>
      </c>
      <c r="V853" s="830">
        <f>SUM(V852:V852)</f>
        <v>6.7289000000000003</v>
      </c>
      <c r="W853" s="509">
        <f>V853*10000/Y853</f>
        <v>11214.833333333334</v>
      </c>
      <c r="X853" s="510">
        <f>U853/V853</f>
        <v>41.98675801393987</v>
      </c>
      <c r="Y853" s="831">
        <f t="shared" ref="Y853:AE853" si="641">SUM(Y852:Y852)</f>
        <v>6</v>
      </c>
      <c r="Z853" s="831">
        <f t="shared" si="641"/>
        <v>927</v>
      </c>
      <c r="AA853" s="500">
        <f t="shared" si="641"/>
        <v>0</v>
      </c>
      <c r="AB853" s="500">
        <f t="shared" si="641"/>
        <v>0</v>
      </c>
      <c r="AC853" s="500">
        <f t="shared" si="641"/>
        <v>0</v>
      </c>
      <c r="AD853" s="500">
        <f t="shared" si="641"/>
        <v>0</v>
      </c>
      <c r="AE853" s="500">
        <f t="shared" si="641"/>
        <v>6</v>
      </c>
      <c r="AF853" s="512"/>
      <c r="AG853" s="512">
        <f>SUM(AG852:AG852)</f>
        <v>0</v>
      </c>
      <c r="AH853" s="512"/>
      <c r="AI853" s="512">
        <f>SUM(AI852:AI852)</f>
        <v>0</v>
      </c>
      <c r="AJ853" s="512">
        <f t="shared" ref="AJ853" si="642">SUM(AJ852:AJ852)</f>
        <v>6</v>
      </c>
      <c r="AK853" s="513"/>
      <c r="AL853" s="512">
        <f>SUM(AL852:AL852)</f>
        <v>0</v>
      </c>
      <c r="AM853" s="512"/>
      <c r="AN853" s="512">
        <f>SUM(AN852:AN852)</f>
        <v>0</v>
      </c>
      <c r="AO853" s="512"/>
      <c r="AP853" s="512">
        <f>SUM(AP852:AP852)</f>
        <v>0</v>
      </c>
      <c r="AQ853" s="512"/>
      <c r="AR853" s="512">
        <f>SUM(AR852:AR852)</f>
        <v>0</v>
      </c>
      <c r="AS853" s="512"/>
      <c r="AT853" s="512">
        <f>SUM(AT852:AT852)</f>
        <v>0</v>
      </c>
      <c r="AU853" s="512"/>
      <c r="AV853" s="512">
        <f>SUM(AV852:AV852)</f>
        <v>0</v>
      </c>
      <c r="AW853" s="512">
        <f>SUM(AW852:AW852)</f>
        <v>0</v>
      </c>
      <c r="AX853" s="512">
        <f>SUM(AX852:AX852)</f>
        <v>0</v>
      </c>
      <c r="AY853" s="512">
        <f>SUM(AY852:AY852)</f>
        <v>0</v>
      </c>
      <c r="AZ853" s="816"/>
      <c r="BA853" s="817"/>
      <c r="BB853" s="817"/>
      <c r="BC853" s="818"/>
      <c r="BD853" s="818"/>
      <c r="BE853" s="818"/>
      <c r="BF853" s="819"/>
      <c r="BG853" s="819"/>
      <c r="BH853" s="819"/>
      <c r="BI853" s="820"/>
    </row>
    <row r="854" spans="1:61" ht="20.100000000000001" customHeight="1">
      <c r="A854" s="1026">
        <v>795</v>
      </c>
      <c r="B854" s="776" t="s">
        <v>3581</v>
      </c>
      <c r="C854" s="286" t="s">
        <v>6</v>
      </c>
      <c r="D854" s="307" t="s">
        <v>1607</v>
      </c>
      <c r="E854" s="287" t="s">
        <v>2973</v>
      </c>
      <c r="F854" s="360" t="s">
        <v>1608</v>
      </c>
      <c r="G854" s="289" t="s">
        <v>1036</v>
      </c>
      <c r="H854" s="289" t="s">
        <v>1609</v>
      </c>
      <c r="I854" s="290">
        <v>44111801</v>
      </c>
      <c r="J854" s="291" t="s">
        <v>94</v>
      </c>
      <c r="K854" s="289"/>
      <c r="L854" s="292" t="s">
        <v>95</v>
      </c>
      <c r="M854" s="292" t="s">
        <v>95</v>
      </c>
      <c r="N854" s="292" t="s">
        <v>95</v>
      </c>
      <c r="O854" s="292" t="s">
        <v>95</v>
      </c>
      <c r="P854" s="292" t="s">
        <v>95</v>
      </c>
      <c r="Q854" s="320"/>
      <c r="R854" s="295" t="s">
        <v>5528</v>
      </c>
      <c r="S854" s="296">
        <v>41298</v>
      </c>
      <c r="T854" s="297">
        <f t="shared" ref="T854:T859" si="643">VLOOKUP(I854,单月票房,2,0)</f>
        <v>11</v>
      </c>
      <c r="U854" s="298">
        <f t="shared" ref="U854:U859" si="644">VLOOKUP(I854,单月票房,3,0)</f>
        <v>130.70169999999999</v>
      </c>
      <c r="V854" s="298">
        <f t="shared" ref="V854:V859" si="645">VLOOKUP(I854,单月票房,4,0)</f>
        <v>3.8153000000000001</v>
      </c>
      <c r="W854" s="299">
        <f t="shared" ref="W854:W859" si="646">(V854*10000)/Y854</f>
        <v>6358.833333333333</v>
      </c>
      <c r="X854" s="300">
        <f t="shared" ref="X854:X859" si="647">VLOOKUP(I854,单月票房,5,0)</f>
        <v>34</v>
      </c>
      <c r="Y854" s="301">
        <v>6</v>
      </c>
      <c r="Z854" s="302">
        <v>778</v>
      </c>
      <c r="AA854" s="1043">
        <v>6</v>
      </c>
      <c r="AB854" s="1043">
        <v>6</v>
      </c>
      <c r="AC854" s="1043">
        <v>6</v>
      </c>
      <c r="AD854" s="1043">
        <v>6</v>
      </c>
      <c r="AE854" s="469">
        <v>6</v>
      </c>
      <c r="AF854" s="1036" t="s">
        <v>8304</v>
      </c>
      <c r="AG854" s="445" t="s">
        <v>4691</v>
      </c>
      <c r="AH854" s="445" t="s">
        <v>4691</v>
      </c>
      <c r="AI854" s="445" t="s">
        <v>4691</v>
      </c>
      <c r="AJ854" s="1037">
        <v>5</v>
      </c>
      <c r="AK854" s="1036" t="s">
        <v>4825</v>
      </c>
      <c r="AL854" s="445" t="s">
        <v>4691</v>
      </c>
      <c r="AM854" s="445" t="s">
        <v>4691</v>
      </c>
      <c r="AN854" s="445" t="s">
        <v>4691</v>
      </c>
      <c r="AO854" s="445" t="s">
        <v>4691</v>
      </c>
      <c r="AP854" s="445" t="s">
        <v>4691</v>
      </c>
      <c r="AQ854" s="445" t="s">
        <v>4691</v>
      </c>
      <c r="AR854" s="445">
        <v>1</v>
      </c>
      <c r="AS854" s="445" t="s">
        <v>4709</v>
      </c>
      <c r="AT854" s="445" t="s">
        <v>4691</v>
      </c>
      <c r="AU854" s="445" t="s">
        <v>4691</v>
      </c>
      <c r="AV854" s="307">
        <f t="shared" ref="AV854:AV859" si="648">AD854*6*0.5*12</f>
        <v>216</v>
      </c>
      <c r="AW854" s="309">
        <f t="shared" ref="AW854:AW859" si="649">AD854*6*0.35*12</f>
        <v>151.19999999999999</v>
      </c>
      <c r="AX854" s="309">
        <f t="shared" ref="AX854:AX859" si="650">AD854*6*0.25*10</f>
        <v>90</v>
      </c>
      <c r="AY854" s="309">
        <f t="shared" ref="AY854:AY859" si="651">AD854*6*0.15*10</f>
        <v>53.999999999999993</v>
      </c>
      <c r="AZ854" s="1042" t="s">
        <v>8305</v>
      </c>
      <c r="BA854" s="1042"/>
      <c r="BB854" s="1042" t="s">
        <v>1608</v>
      </c>
      <c r="BC854" s="1042"/>
      <c r="BD854" s="1042"/>
      <c r="BE854" s="1042"/>
      <c r="BF854" s="1042"/>
      <c r="BG854" s="1042"/>
      <c r="BH854" s="1042"/>
      <c r="BI854" s="1044"/>
    </row>
    <row r="855" spans="1:61" s="652" customFormat="1" ht="19.899999999999999" customHeight="1">
      <c r="A855" s="1026">
        <v>796</v>
      </c>
      <c r="B855" s="776" t="s">
        <v>3583</v>
      </c>
      <c r="C855" s="595" t="s">
        <v>6</v>
      </c>
      <c r="D855" s="596" t="s">
        <v>1607</v>
      </c>
      <c r="E855" s="287" t="s">
        <v>2975</v>
      </c>
      <c r="F855" s="360" t="s">
        <v>2666</v>
      </c>
      <c r="G855" s="289" t="s">
        <v>2145</v>
      </c>
      <c r="H855" s="289" t="s">
        <v>4411</v>
      </c>
      <c r="I855" s="290">
        <v>44113901</v>
      </c>
      <c r="J855" s="291" t="s">
        <v>94</v>
      </c>
      <c r="K855" s="289"/>
      <c r="L855" s="292" t="s">
        <v>95</v>
      </c>
      <c r="M855" s="292" t="s">
        <v>95</v>
      </c>
      <c r="N855" s="292" t="s">
        <v>95</v>
      </c>
      <c r="O855" s="292" t="s">
        <v>95</v>
      </c>
      <c r="P855" s="292" t="s">
        <v>95</v>
      </c>
      <c r="Q855" s="358"/>
      <c r="R855" s="295" t="s">
        <v>345</v>
      </c>
      <c r="S855" s="296">
        <v>42447</v>
      </c>
      <c r="T855" s="297">
        <f t="shared" si="643"/>
        <v>14</v>
      </c>
      <c r="U855" s="298">
        <f t="shared" si="644"/>
        <v>121.38549999999999</v>
      </c>
      <c r="V855" s="298">
        <f t="shared" si="645"/>
        <v>3.6435</v>
      </c>
      <c r="W855" s="299">
        <f t="shared" si="646"/>
        <v>4554.375</v>
      </c>
      <c r="X855" s="300">
        <f t="shared" si="647"/>
        <v>33</v>
      </c>
      <c r="Y855" s="301">
        <v>8</v>
      </c>
      <c r="Z855" s="301">
        <v>1139</v>
      </c>
      <c r="AA855" s="1043">
        <v>8</v>
      </c>
      <c r="AB855" s="1043">
        <v>8</v>
      </c>
      <c r="AC855" s="1043">
        <v>8</v>
      </c>
      <c r="AD855" s="1043">
        <v>8</v>
      </c>
      <c r="AE855" s="469">
        <v>8</v>
      </c>
      <c r="AF855" s="1036" t="s">
        <v>6767</v>
      </c>
      <c r="AG855" s="445" t="s">
        <v>4691</v>
      </c>
      <c r="AH855" s="445" t="s">
        <v>4691</v>
      </c>
      <c r="AI855" s="445" t="s">
        <v>4691</v>
      </c>
      <c r="AJ855" s="1037">
        <v>8</v>
      </c>
      <c r="AK855" s="1036" t="s">
        <v>4747</v>
      </c>
      <c r="AL855" s="445" t="s">
        <v>4691</v>
      </c>
      <c r="AM855" s="445" t="s">
        <v>4691</v>
      </c>
      <c r="AN855" s="445" t="s">
        <v>4691</v>
      </c>
      <c r="AO855" s="445" t="s">
        <v>4691</v>
      </c>
      <c r="AP855" s="445">
        <v>1</v>
      </c>
      <c r="AQ855" s="445">
        <v>1</v>
      </c>
      <c r="AR855" s="445" t="s">
        <v>4691</v>
      </c>
      <c r="AS855" s="445" t="s">
        <v>4691</v>
      </c>
      <c r="AT855" s="445" t="s">
        <v>4691</v>
      </c>
      <c r="AU855" s="445" t="s">
        <v>4691</v>
      </c>
      <c r="AV855" s="307">
        <f t="shared" si="648"/>
        <v>288</v>
      </c>
      <c r="AW855" s="309">
        <f t="shared" si="649"/>
        <v>201.59999999999997</v>
      </c>
      <c r="AX855" s="309">
        <f t="shared" si="650"/>
        <v>120</v>
      </c>
      <c r="AY855" s="309">
        <f t="shared" si="651"/>
        <v>72</v>
      </c>
      <c r="AZ855" s="1042" t="s">
        <v>8306</v>
      </c>
      <c r="BA855" s="1042"/>
      <c r="BB855" s="1042"/>
      <c r="BC855" s="1042"/>
      <c r="BD855" s="1042"/>
      <c r="BE855" s="1042"/>
      <c r="BF855" s="1042"/>
      <c r="BG855" s="1042"/>
      <c r="BH855" s="1042"/>
      <c r="BI855" s="1044"/>
    </row>
    <row r="856" spans="1:61" s="856" customFormat="1" ht="19.899999999999999" customHeight="1">
      <c r="A856" s="1026">
        <v>797</v>
      </c>
      <c r="B856" s="776" t="s">
        <v>3584</v>
      </c>
      <c r="C856" s="595" t="s">
        <v>6</v>
      </c>
      <c r="D856" s="596" t="s">
        <v>2667</v>
      </c>
      <c r="E856" s="287" t="s">
        <v>2976</v>
      </c>
      <c r="F856" s="360" t="s">
        <v>2668</v>
      </c>
      <c r="G856" s="289" t="s">
        <v>2674</v>
      </c>
      <c r="H856" s="289" t="s">
        <v>2681</v>
      </c>
      <c r="I856" s="290">
        <v>44114701</v>
      </c>
      <c r="J856" s="291" t="s">
        <v>94</v>
      </c>
      <c r="K856" s="289"/>
      <c r="L856" s="292" t="s">
        <v>95</v>
      </c>
      <c r="M856" s="292" t="s">
        <v>95</v>
      </c>
      <c r="N856" s="292" t="s">
        <v>95</v>
      </c>
      <c r="O856" s="292" t="s">
        <v>95</v>
      </c>
      <c r="P856" s="292" t="s">
        <v>95</v>
      </c>
      <c r="Q856" s="327"/>
      <c r="R856" s="295" t="s">
        <v>107</v>
      </c>
      <c r="S856" s="296">
        <v>42543</v>
      </c>
      <c r="T856" s="297">
        <f t="shared" si="643"/>
        <v>31</v>
      </c>
      <c r="U856" s="298">
        <f t="shared" si="644"/>
        <v>68.1357</v>
      </c>
      <c r="V856" s="298">
        <f t="shared" si="645"/>
        <v>2.1635</v>
      </c>
      <c r="W856" s="299">
        <f t="shared" si="646"/>
        <v>4327</v>
      </c>
      <c r="X856" s="300">
        <f t="shared" si="647"/>
        <v>31</v>
      </c>
      <c r="Y856" s="301">
        <v>5</v>
      </c>
      <c r="Z856" s="301">
        <v>1027</v>
      </c>
      <c r="AA856" s="1043">
        <v>5</v>
      </c>
      <c r="AB856" s="1043">
        <v>5</v>
      </c>
      <c r="AC856" s="1043">
        <v>5</v>
      </c>
      <c r="AD856" s="1043">
        <v>5</v>
      </c>
      <c r="AE856" s="469">
        <v>5</v>
      </c>
      <c r="AF856" s="1036" t="s">
        <v>5993</v>
      </c>
      <c r="AG856" s="445" t="s">
        <v>4691</v>
      </c>
      <c r="AH856" s="445" t="s">
        <v>4691</v>
      </c>
      <c r="AI856" s="445" t="s">
        <v>4691</v>
      </c>
      <c r="AJ856" s="1037">
        <v>5</v>
      </c>
      <c r="AK856" s="1036" t="s">
        <v>4707</v>
      </c>
      <c r="AL856" s="445" t="s">
        <v>4691</v>
      </c>
      <c r="AM856" s="445" t="s">
        <v>4691</v>
      </c>
      <c r="AN856" s="445" t="s">
        <v>4691</v>
      </c>
      <c r="AO856" s="445" t="s">
        <v>4691</v>
      </c>
      <c r="AP856" s="445" t="s">
        <v>4691</v>
      </c>
      <c r="AQ856" s="445" t="s">
        <v>4691</v>
      </c>
      <c r="AR856" s="445" t="s">
        <v>4691</v>
      </c>
      <c r="AS856" s="445" t="s">
        <v>4691</v>
      </c>
      <c r="AT856" s="445" t="s">
        <v>4691</v>
      </c>
      <c r="AU856" s="445" t="s">
        <v>4691</v>
      </c>
      <c r="AV856" s="307">
        <f t="shared" si="648"/>
        <v>180</v>
      </c>
      <c r="AW856" s="309">
        <f t="shared" si="649"/>
        <v>126</v>
      </c>
      <c r="AX856" s="309">
        <f t="shared" si="650"/>
        <v>75</v>
      </c>
      <c r="AY856" s="309">
        <f t="shared" si="651"/>
        <v>45</v>
      </c>
      <c r="AZ856" s="1042" t="s">
        <v>8307</v>
      </c>
      <c r="BA856" s="1042"/>
      <c r="BB856" s="1042"/>
      <c r="BC856" s="1042"/>
      <c r="BD856" s="1042"/>
      <c r="BE856" s="1042"/>
      <c r="BF856" s="1042"/>
      <c r="BG856" s="1042"/>
      <c r="BH856" s="1042"/>
      <c r="BI856" s="1044"/>
    </row>
    <row r="857" spans="1:61" ht="19.899999999999999" customHeight="1">
      <c r="A857" s="1026">
        <v>798</v>
      </c>
      <c r="B857" s="416" t="s">
        <v>7055</v>
      </c>
      <c r="C857" s="417" t="s">
        <v>6</v>
      </c>
      <c r="D857" s="419" t="s">
        <v>1607</v>
      </c>
      <c r="E857" s="418" t="s">
        <v>7056</v>
      </c>
      <c r="F857" s="691" t="s">
        <v>7057</v>
      </c>
      <c r="G857" s="420" t="s">
        <v>7058</v>
      </c>
      <c r="H857" s="420" t="s">
        <v>7059</v>
      </c>
      <c r="I857" s="422">
        <v>44113801</v>
      </c>
      <c r="J857" s="423" t="s">
        <v>94</v>
      </c>
      <c r="K857" s="420"/>
      <c r="L857" s="424" t="s">
        <v>95</v>
      </c>
      <c r="M857" s="424" t="s">
        <v>95</v>
      </c>
      <c r="N857" s="424" t="s">
        <v>95</v>
      </c>
      <c r="O857" s="424" t="s">
        <v>95</v>
      </c>
      <c r="P857" s="424" t="s">
        <v>95</v>
      </c>
      <c r="Q857" s="1000" t="s">
        <v>7482</v>
      </c>
      <c r="R857" s="620" t="s">
        <v>107</v>
      </c>
      <c r="S857" s="296">
        <v>42394</v>
      </c>
      <c r="T857" s="621">
        <f t="shared" si="643"/>
        <v>4</v>
      </c>
      <c r="U857" s="622">
        <f t="shared" si="644"/>
        <v>194.06809999999999</v>
      </c>
      <c r="V857" s="622">
        <f t="shared" si="645"/>
        <v>5.2484999999999999</v>
      </c>
      <c r="W857" s="623">
        <f t="shared" si="646"/>
        <v>7497.8571428571431</v>
      </c>
      <c r="X857" s="624">
        <f t="shared" si="647"/>
        <v>37</v>
      </c>
      <c r="Y857" s="498">
        <v>7</v>
      </c>
      <c r="Z857" s="497">
        <v>1542</v>
      </c>
      <c r="AA857" s="1043">
        <v>7</v>
      </c>
      <c r="AB857" s="1043">
        <v>7</v>
      </c>
      <c r="AC857" s="1043">
        <v>7</v>
      </c>
      <c r="AD857" s="1043">
        <v>7</v>
      </c>
      <c r="AE857" s="469">
        <v>7</v>
      </c>
      <c r="AF857" s="1036" t="s">
        <v>8151</v>
      </c>
      <c r="AG857" s="445" t="s">
        <v>4691</v>
      </c>
      <c r="AH857" s="445" t="s">
        <v>4691</v>
      </c>
      <c r="AI857" s="445" t="s">
        <v>4691</v>
      </c>
      <c r="AJ857" s="1037">
        <v>7</v>
      </c>
      <c r="AK857" s="1036" t="s">
        <v>4703</v>
      </c>
      <c r="AL857" s="445" t="s">
        <v>4691</v>
      </c>
      <c r="AM857" s="445" t="s">
        <v>4691</v>
      </c>
      <c r="AN857" s="445" t="s">
        <v>4691</v>
      </c>
      <c r="AO857" s="445" t="s">
        <v>4691</v>
      </c>
      <c r="AP857" s="445" t="s">
        <v>4691</v>
      </c>
      <c r="AQ857" s="445" t="s">
        <v>4691</v>
      </c>
      <c r="AR857" s="445" t="s">
        <v>4691</v>
      </c>
      <c r="AS857" s="445" t="s">
        <v>4691</v>
      </c>
      <c r="AT857" s="445" t="s">
        <v>4691</v>
      </c>
      <c r="AU857" s="445" t="s">
        <v>4691</v>
      </c>
      <c r="AV857" s="307">
        <f t="shared" si="648"/>
        <v>252</v>
      </c>
      <c r="AW857" s="309">
        <f t="shared" si="649"/>
        <v>176.39999999999998</v>
      </c>
      <c r="AX857" s="309">
        <f t="shared" si="650"/>
        <v>105</v>
      </c>
      <c r="AY857" s="309">
        <f t="shared" si="651"/>
        <v>63</v>
      </c>
      <c r="AZ857" s="1042" t="s">
        <v>8308</v>
      </c>
      <c r="BA857" s="1042" t="s">
        <v>7060</v>
      </c>
      <c r="BB857" s="1042" t="s">
        <v>7061</v>
      </c>
      <c r="BC857" s="1042" t="s">
        <v>7062</v>
      </c>
      <c r="BD857" s="1042"/>
      <c r="BE857" s="1042"/>
      <c r="BF857" s="1042"/>
      <c r="BG857" s="1042"/>
      <c r="BH857" s="1042"/>
      <c r="BI857" s="1044"/>
    </row>
    <row r="858" spans="1:61" s="583" customFormat="1" ht="19.899999999999999" customHeight="1">
      <c r="A858" s="1026">
        <v>799</v>
      </c>
      <c r="B858" s="435" t="s">
        <v>6477</v>
      </c>
      <c r="C858" s="1087" t="s">
        <v>2487</v>
      </c>
      <c r="D858" s="423" t="s">
        <v>1607</v>
      </c>
      <c r="E858" s="423" t="s">
        <v>6478</v>
      </c>
      <c r="F858" s="1088" t="s">
        <v>6479</v>
      </c>
      <c r="G858" s="580" t="s">
        <v>6480</v>
      </c>
      <c r="H858" s="446" t="s">
        <v>6529</v>
      </c>
      <c r="I858" s="435">
        <v>44116301</v>
      </c>
      <c r="J858" s="423" t="s">
        <v>1343</v>
      </c>
      <c r="K858" s="446"/>
      <c r="L858" s="440" t="s">
        <v>95</v>
      </c>
      <c r="M858" s="292" t="s">
        <v>95</v>
      </c>
      <c r="N858" s="292" t="s">
        <v>95</v>
      </c>
      <c r="O858" s="440" t="s">
        <v>95</v>
      </c>
      <c r="P858" s="440" t="s">
        <v>1280</v>
      </c>
      <c r="Q858" s="581"/>
      <c r="R858" s="295" t="s">
        <v>334</v>
      </c>
      <c r="S858" s="296">
        <v>42998</v>
      </c>
      <c r="T858" s="297">
        <f t="shared" si="643"/>
        <v>17</v>
      </c>
      <c r="U858" s="298">
        <f t="shared" si="644"/>
        <v>119.3116</v>
      </c>
      <c r="V858" s="298">
        <f t="shared" si="645"/>
        <v>3.4754999999999998</v>
      </c>
      <c r="W858" s="299">
        <f t="shared" si="646"/>
        <v>4965</v>
      </c>
      <c r="X858" s="300">
        <f t="shared" si="647"/>
        <v>34</v>
      </c>
      <c r="Y858" s="426">
        <v>7</v>
      </c>
      <c r="Z858" s="582">
        <v>1335</v>
      </c>
      <c r="AA858" s="1043">
        <v>7</v>
      </c>
      <c r="AB858" s="1043">
        <v>7</v>
      </c>
      <c r="AC858" s="1043">
        <v>7</v>
      </c>
      <c r="AD858" s="1043">
        <v>7</v>
      </c>
      <c r="AE858" s="469">
        <v>7</v>
      </c>
      <c r="AF858" s="1036" t="s">
        <v>5989</v>
      </c>
      <c r="AG858" s="445"/>
      <c r="AH858" s="445"/>
      <c r="AI858" s="445"/>
      <c r="AJ858" s="1037">
        <v>7</v>
      </c>
      <c r="AK858" s="1036" t="s">
        <v>6481</v>
      </c>
      <c r="AL858" s="445"/>
      <c r="AM858" s="445"/>
      <c r="AN858" s="445"/>
      <c r="AO858" s="445"/>
      <c r="AP858" s="445"/>
      <c r="AQ858" s="445"/>
      <c r="AR858" s="445"/>
      <c r="AS858" s="445"/>
      <c r="AT858" s="445"/>
      <c r="AU858" s="445"/>
      <c r="AV858" s="307">
        <f t="shared" si="648"/>
        <v>252</v>
      </c>
      <c r="AW858" s="309">
        <f t="shared" si="649"/>
        <v>176.39999999999998</v>
      </c>
      <c r="AX858" s="309">
        <f t="shared" si="650"/>
        <v>105</v>
      </c>
      <c r="AY858" s="309">
        <f t="shared" si="651"/>
        <v>63</v>
      </c>
      <c r="AZ858" s="1042" t="s">
        <v>8309</v>
      </c>
      <c r="BA858" s="1042" t="s">
        <v>5184</v>
      </c>
      <c r="BB858" s="1042" t="s">
        <v>6429</v>
      </c>
      <c r="BC858" s="1042"/>
      <c r="BD858" s="1042"/>
      <c r="BE858" s="1042"/>
      <c r="BF858" s="1042"/>
      <c r="BG858" s="1042"/>
      <c r="BH858" s="1042" t="s">
        <v>6430</v>
      </c>
      <c r="BI858" s="1044"/>
    </row>
    <row r="859" spans="1:61" s="652" customFormat="1" ht="19.899999999999999" customHeight="1">
      <c r="A859" s="1026">
        <v>800</v>
      </c>
      <c r="B859" s="776" t="s">
        <v>3582</v>
      </c>
      <c r="C859" s="286" t="s">
        <v>6</v>
      </c>
      <c r="D859" s="307" t="s">
        <v>1607</v>
      </c>
      <c r="E859" s="287" t="s">
        <v>2974</v>
      </c>
      <c r="F859" s="329" t="s">
        <v>1292</v>
      </c>
      <c r="G859" s="289" t="s">
        <v>1911</v>
      </c>
      <c r="H859" s="289" t="s">
        <v>2661</v>
      </c>
      <c r="I859" s="290">
        <v>44113601</v>
      </c>
      <c r="J859" s="291"/>
      <c r="K859" s="289"/>
      <c r="L859" s="292" t="s">
        <v>95</v>
      </c>
      <c r="M859" s="292" t="s">
        <v>95</v>
      </c>
      <c r="N859" s="292" t="s">
        <v>95</v>
      </c>
      <c r="O859" s="292" t="s">
        <v>95</v>
      </c>
      <c r="P859" s="292" t="s">
        <v>95</v>
      </c>
      <c r="Q859" s="327"/>
      <c r="R859" s="295" t="s">
        <v>182</v>
      </c>
      <c r="S859" s="296">
        <v>42349</v>
      </c>
      <c r="T859" s="297">
        <f t="shared" si="643"/>
        <v>45</v>
      </c>
      <c r="U859" s="298">
        <f t="shared" si="644"/>
        <v>35.238030000000002</v>
      </c>
      <c r="V859" s="298">
        <f t="shared" si="645"/>
        <v>1.1177999999999999</v>
      </c>
      <c r="W859" s="299">
        <f t="shared" si="646"/>
        <v>2794.4999999999995</v>
      </c>
      <c r="X859" s="300">
        <f t="shared" si="647"/>
        <v>32</v>
      </c>
      <c r="Y859" s="301">
        <v>4</v>
      </c>
      <c r="Z859" s="301">
        <v>442</v>
      </c>
      <c r="AA859" s="1043">
        <v>4</v>
      </c>
      <c r="AB859" s="1043">
        <v>4</v>
      </c>
      <c r="AC859" s="1043">
        <v>4</v>
      </c>
      <c r="AD859" s="1043">
        <v>4</v>
      </c>
      <c r="AE859" s="469">
        <v>4</v>
      </c>
      <c r="AF859" s="1036" t="s">
        <v>8196</v>
      </c>
      <c r="AG859" s="445" t="s">
        <v>4691</v>
      </c>
      <c r="AH859" s="445" t="s">
        <v>4691</v>
      </c>
      <c r="AI859" s="445" t="s">
        <v>4691</v>
      </c>
      <c r="AJ859" s="1037">
        <v>4</v>
      </c>
      <c r="AK859" s="1036" t="s">
        <v>4706</v>
      </c>
      <c r="AL859" s="445" t="s">
        <v>4691</v>
      </c>
      <c r="AM859" s="445" t="s">
        <v>4691</v>
      </c>
      <c r="AN859" s="445" t="s">
        <v>4691</v>
      </c>
      <c r="AO859" s="445" t="s">
        <v>4691</v>
      </c>
      <c r="AP859" s="445" t="s">
        <v>4691</v>
      </c>
      <c r="AQ859" s="445" t="s">
        <v>4691</v>
      </c>
      <c r="AR859" s="445" t="s">
        <v>4691</v>
      </c>
      <c r="AS859" s="445" t="s">
        <v>4691</v>
      </c>
      <c r="AT859" s="445" t="s">
        <v>4691</v>
      </c>
      <c r="AU859" s="445" t="s">
        <v>4691</v>
      </c>
      <c r="AV859" s="307">
        <f t="shared" si="648"/>
        <v>144</v>
      </c>
      <c r="AW859" s="309">
        <f t="shared" si="649"/>
        <v>100.79999999999998</v>
      </c>
      <c r="AX859" s="309">
        <f t="shared" si="650"/>
        <v>60</v>
      </c>
      <c r="AY859" s="309">
        <f t="shared" si="651"/>
        <v>36</v>
      </c>
      <c r="AZ859" s="1042" t="s">
        <v>8310</v>
      </c>
      <c r="BA859" s="1042"/>
      <c r="BB859" s="1042"/>
      <c r="BC859" s="1042"/>
      <c r="BD859" s="1042"/>
      <c r="BE859" s="1042"/>
      <c r="BF859" s="1042"/>
      <c r="BG859" s="1042"/>
      <c r="BH859" s="1042"/>
      <c r="BI859" s="1044"/>
    </row>
    <row r="860" spans="1:61" s="394" customFormat="1" ht="19.5" customHeight="1">
      <c r="A860" s="1026">
        <v>801</v>
      </c>
      <c r="B860" s="776" t="s">
        <v>5635</v>
      </c>
      <c r="C860" s="449" t="s">
        <v>6</v>
      </c>
      <c r="D860" s="449" t="s">
        <v>5287</v>
      </c>
      <c r="E860" s="450" t="s">
        <v>5636</v>
      </c>
      <c r="F860" s="329" t="s">
        <v>1292</v>
      </c>
      <c r="G860" s="451" t="s">
        <v>2224</v>
      </c>
      <c r="H860" s="452" t="s">
        <v>2224</v>
      </c>
      <c r="I860" s="453">
        <v>44114201</v>
      </c>
      <c r="J860" s="454"/>
      <c r="K860" s="455"/>
      <c r="L860" s="456"/>
      <c r="M860" s="456"/>
      <c r="N860" s="456"/>
      <c r="O860" s="456"/>
      <c r="P860" s="457" t="s">
        <v>565</v>
      </c>
      <c r="Q860" s="458"/>
      <c r="R860" s="295" t="s">
        <v>294</v>
      </c>
      <c r="S860" s="296">
        <v>42475</v>
      </c>
      <c r="T860" s="297">
        <f>VLOOKUP(I860,单月票房,2,0)</f>
        <v>35</v>
      </c>
      <c r="U860" s="298">
        <f>VLOOKUP(I860,单月票房,3,0)</f>
        <v>64.114199999999997</v>
      </c>
      <c r="V860" s="298">
        <f>VLOOKUP(I860,单月票房,4,0)</f>
        <v>1.8796999999999999</v>
      </c>
      <c r="W860" s="299">
        <f>(V860*10000)/Y860</f>
        <v>4699.25</v>
      </c>
      <c r="X860" s="300">
        <f>VLOOKUP(I860,单月票房,5,0)</f>
        <v>34</v>
      </c>
      <c r="Y860" s="459">
        <v>4</v>
      </c>
      <c r="Z860" s="460">
        <v>591</v>
      </c>
      <c r="AA860" s="1043">
        <v>0</v>
      </c>
      <c r="AB860" s="304">
        <v>0</v>
      </c>
      <c r="AC860" s="304">
        <v>0</v>
      </c>
      <c r="AD860" s="1043">
        <v>0</v>
      </c>
      <c r="AE860" s="469">
        <v>4</v>
      </c>
      <c r="AF860" s="1036" t="s">
        <v>8196</v>
      </c>
      <c r="AG860" s="445"/>
      <c r="AH860" s="445"/>
      <c r="AI860" s="445"/>
      <c r="AJ860" s="1037"/>
      <c r="AK860" s="1036"/>
      <c r="AL860" s="445"/>
      <c r="AM860" s="445"/>
      <c r="AN860" s="445"/>
      <c r="AO860" s="445"/>
      <c r="AP860" s="445"/>
      <c r="AQ860" s="445"/>
      <c r="AR860" s="445"/>
      <c r="AS860" s="445"/>
      <c r="AT860" s="445"/>
      <c r="AU860" s="445"/>
      <c r="AV860" s="307">
        <f>AD860*6*0.5*12</f>
        <v>0</v>
      </c>
      <c r="AW860" s="309">
        <f>AD860*6*0.35*12</f>
        <v>0</v>
      </c>
      <c r="AX860" s="309">
        <f>AD860*6*0.25*10</f>
        <v>0</v>
      </c>
      <c r="AY860" s="309">
        <f>AD860*6*0.15*10</f>
        <v>0</v>
      </c>
      <c r="AZ860" s="1042" t="s">
        <v>8311</v>
      </c>
      <c r="BA860" s="1042"/>
      <c r="BB860" s="1042"/>
      <c r="BC860" s="1042"/>
      <c r="BD860" s="1042"/>
      <c r="BE860" s="1042"/>
      <c r="BF860" s="1042"/>
      <c r="BG860" s="1042"/>
      <c r="BH860" s="1042"/>
      <c r="BI860" s="1044"/>
    </row>
    <row r="861" spans="1:61" ht="19.899999999999999" customHeight="1">
      <c r="A861" s="1029" t="s">
        <v>185</v>
      </c>
      <c r="B861" s="778"/>
      <c r="C861" s="723" t="s">
        <v>6</v>
      </c>
      <c r="D861" s="501" t="s">
        <v>1607</v>
      </c>
      <c r="E861" s="502"/>
      <c r="F861" s="502"/>
      <c r="G861" s="503">
        <f>COUNTA(G854:G860)</f>
        <v>7</v>
      </c>
      <c r="H861" s="503">
        <f>COUNTA(H854:H860)</f>
        <v>7</v>
      </c>
      <c r="I861" s="499"/>
      <c r="J861" s="499"/>
      <c r="K861" s="503"/>
      <c r="L861" s="504">
        <f>COUNTA(L854:L860)</f>
        <v>6</v>
      </c>
      <c r="M861" s="504">
        <f>COUNTA(M854:M860)</f>
        <v>6</v>
      </c>
      <c r="N861" s="504">
        <f>COUNTA(N854:N860)</f>
        <v>6</v>
      </c>
      <c r="O861" s="504">
        <f>COUNTA(O854:O860)</f>
        <v>6</v>
      </c>
      <c r="P861" s="504">
        <f>COUNTA(P854:P860)</f>
        <v>7</v>
      </c>
      <c r="Q861" s="505"/>
      <c r="R861" s="505"/>
      <c r="S861" s="506"/>
      <c r="T861" s="507"/>
      <c r="U861" s="508">
        <f>SUM(U854:U860)</f>
        <v>732.9548299999999</v>
      </c>
      <c r="V861" s="508">
        <f>SUM(V854:V860)</f>
        <v>21.343799999999998</v>
      </c>
      <c r="W861" s="509">
        <f>V861*10000/Y861</f>
        <v>5205.8048780487798</v>
      </c>
      <c r="X861" s="510">
        <f>U861/V861</f>
        <v>34.340409392891608</v>
      </c>
      <c r="Y861" s="511">
        <f t="shared" ref="Y861:AE861" si="652">SUM(Y854:Y860)</f>
        <v>41</v>
      </c>
      <c r="Z861" s="511">
        <f t="shared" si="652"/>
        <v>6854</v>
      </c>
      <c r="AA861" s="500">
        <f t="shared" si="652"/>
        <v>37</v>
      </c>
      <c r="AB861" s="500">
        <f t="shared" si="652"/>
        <v>37</v>
      </c>
      <c r="AC861" s="500">
        <f t="shared" si="652"/>
        <v>37</v>
      </c>
      <c r="AD861" s="500">
        <f t="shared" si="652"/>
        <v>37</v>
      </c>
      <c r="AE861" s="500">
        <f t="shared" si="652"/>
        <v>41</v>
      </c>
      <c r="AF861" s="512"/>
      <c r="AG861" s="512">
        <f>SUM(AG854:AG860)</f>
        <v>0</v>
      </c>
      <c r="AH861" s="512"/>
      <c r="AI861" s="512">
        <f>SUM(AI854:AI860)</f>
        <v>0</v>
      </c>
      <c r="AJ861" s="512">
        <f>SUM(AJ854:AJ860)</f>
        <v>36</v>
      </c>
      <c r="AK861" s="513"/>
      <c r="AL861" s="512">
        <f>SUM(AL854:AL860)</f>
        <v>0</v>
      </c>
      <c r="AM861" s="512"/>
      <c r="AN861" s="512">
        <f>SUM(AN854:AN860)</f>
        <v>0</v>
      </c>
      <c r="AO861" s="512"/>
      <c r="AP861" s="512">
        <f>SUM(AP854:AP860)</f>
        <v>1</v>
      </c>
      <c r="AQ861" s="512"/>
      <c r="AR861" s="512">
        <f>SUM(AR854:AR860)</f>
        <v>1</v>
      </c>
      <c r="AS861" s="512"/>
      <c r="AT861" s="512">
        <f>SUM(AT854:AT860)</f>
        <v>0</v>
      </c>
      <c r="AU861" s="512"/>
      <c r="AV861" s="512">
        <f>SUM(AV854:AV860)</f>
        <v>1332</v>
      </c>
      <c r="AW861" s="512">
        <f>SUM(AW854:AW860)</f>
        <v>932.39999999999986</v>
      </c>
      <c r="AX861" s="512">
        <f>SUM(AX854:AX860)</f>
        <v>555</v>
      </c>
      <c r="AY861" s="512">
        <f>SUM(AY854:AY860)</f>
        <v>333</v>
      </c>
      <c r="AZ861" s="816"/>
      <c r="BA861" s="817"/>
      <c r="BB861" s="817"/>
      <c r="BC861" s="818"/>
      <c r="BD861" s="818"/>
      <c r="BE861" s="818"/>
      <c r="BF861" s="819"/>
      <c r="BG861" s="819"/>
      <c r="BH861" s="819"/>
      <c r="BI861" s="820"/>
    </row>
    <row r="862" spans="1:61" ht="19.899999999999999" customHeight="1">
      <c r="A862" s="1026">
        <v>802</v>
      </c>
      <c r="B862" s="776" t="s">
        <v>3585</v>
      </c>
      <c r="C862" s="286" t="s">
        <v>6</v>
      </c>
      <c r="D862" s="307" t="s">
        <v>1610</v>
      </c>
      <c r="E862" s="287" t="s">
        <v>530</v>
      </c>
      <c r="F862" s="307" t="s">
        <v>527</v>
      </c>
      <c r="G862" s="289" t="s">
        <v>1263</v>
      </c>
      <c r="H862" s="289" t="s">
        <v>528</v>
      </c>
      <c r="I862" s="290">
        <v>44133101</v>
      </c>
      <c r="J862" s="291" t="s">
        <v>94</v>
      </c>
      <c r="K862" s="289"/>
      <c r="L862" s="292" t="s">
        <v>1280</v>
      </c>
      <c r="M862" s="292" t="s">
        <v>95</v>
      </c>
      <c r="N862" s="293"/>
      <c r="O862" s="292" t="s">
        <v>1280</v>
      </c>
      <c r="P862" s="292" t="s">
        <v>95</v>
      </c>
      <c r="Q862" s="823"/>
      <c r="R862" s="295" t="s">
        <v>222</v>
      </c>
      <c r="S862" s="296">
        <v>40877</v>
      </c>
      <c r="T862" s="297">
        <f t="shared" ref="T862:T885" si="653">VLOOKUP(I862,单月票房,2,0)</f>
        <v>113</v>
      </c>
      <c r="U862" s="298">
        <f t="shared" ref="U862:U885" si="654">VLOOKUP(I862,单月票房,3,0)</f>
        <v>10.474600000000001</v>
      </c>
      <c r="V862" s="298">
        <f t="shared" ref="V862:V885" si="655">VLOOKUP(I862,单月票房,4,0)</f>
        <v>0.33210000000000001</v>
      </c>
      <c r="W862" s="299">
        <f t="shared" ref="W862:W885" si="656">(V862*10000)/Y862</f>
        <v>664.2</v>
      </c>
      <c r="X862" s="300">
        <f t="shared" ref="X862:X885" si="657">VLOOKUP(I862,单月票房,5,0)</f>
        <v>32</v>
      </c>
      <c r="Y862" s="301">
        <v>5</v>
      </c>
      <c r="Z862" s="302">
        <v>527</v>
      </c>
      <c r="AA862" s="1043">
        <v>5</v>
      </c>
      <c r="AB862" s="1043">
        <v>5</v>
      </c>
      <c r="AC862" s="304">
        <v>0</v>
      </c>
      <c r="AD862" s="1043">
        <v>5</v>
      </c>
      <c r="AE862" s="469">
        <v>5</v>
      </c>
      <c r="AF862" s="1036" t="s">
        <v>5993</v>
      </c>
      <c r="AG862" s="445" t="s">
        <v>4691</v>
      </c>
      <c r="AH862" s="445" t="s">
        <v>4691</v>
      </c>
      <c r="AI862" s="445" t="s">
        <v>4691</v>
      </c>
      <c r="AJ862" s="1037">
        <v>2</v>
      </c>
      <c r="AK862" s="1036" t="s">
        <v>4735</v>
      </c>
      <c r="AL862" s="445" t="s">
        <v>4691</v>
      </c>
      <c r="AM862" s="445" t="s">
        <v>4691</v>
      </c>
      <c r="AN862" s="445" t="s">
        <v>4691</v>
      </c>
      <c r="AO862" s="445" t="s">
        <v>4691</v>
      </c>
      <c r="AP862" s="445" t="s">
        <v>4691</v>
      </c>
      <c r="AQ862" s="445" t="s">
        <v>4691</v>
      </c>
      <c r="AR862" s="445" t="s">
        <v>4691</v>
      </c>
      <c r="AS862" s="445" t="s">
        <v>4691</v>
      </c>
      <c r="AT862" s="445" t="s">
        <v>4691</v>
      </c>
      <c r="AU862" s="445" t="s">
        <v>4691</v>
      </c>
      <c r="AV862" s="307">
        <f t="shared" ref="AV862:AV885" si="658">AD862*6*0.5*12</f>
        <v>180</v>
      </c>
      <c r="AW862" s="309">
        <f t="shared" ref="AW862:AW885" si="659">AD862*6*0.35*12</f>
        <v>126</v>
      </c>
      <c r="AX862" s="309">
        <f t="shared" ref="AX862:AX885" si="660">AD862*6*0.25*10</f>
        <v>75</v>
      </c>
      <c r="AY862" s="309">
        <f t="shared" ref="AY862:AY885" si="661">AD862*6*0.15*10</f>
        <v>45</v>
      </c>
      <c r="AZ862" s="1042" t="s">
        <v>8312</v>
      </c>
      <c r="BA862" s="1042"/>
      <c r="BB862" s="1042" t="s">
        <v>529</v>
      </c>
      <c r="BC862" s="1042"/>
      <c r="BD862" s="1042"/>
      <c r="BE862" s="1042"/>
      <c r="BF862" s="1042"/>
      <c r="BG862" s="1042"/>
      <c r="BH862" s="1042"/>
      <c r="BI862" s="1044"/>
    </row>
    <row r="863" spans="1:61" s="652" customFormat="1" ht="19.899999999999999" customHeight="1">
      <c r="A863" s="1026">
        <v>803</v>
      </c>
      <c r="B863" s="776" t="s">
        <v>3586</v>
      </c>
      <c r="C863" s="286" t="s">
        <v>6</v>
      </c>
      <c r="D863" s="307" t="s">
        <v>1610</v>
      </c>
      <c r="E863" s="287" t="s">
        <v>2977</v>
      </c>
      <c r="F863" s="357" t="s">
        <v>1611</v>
      </c>
      <c r="G863" s="289" t="s">
        <v>885</v>
      </c>
      <c r="H863" s="340" t="s">
        <v>1612</v>
      </c>
      <c r="I863" s="290">
        <v>44136201</v>
      </c>
      <c r="J863" s="291" t="s">
        <v>94</v>
      </c>
      <c r="K863" s="340"/>
      <c r="L863" s="643" t="s">
        <v>95</v>
      </c>
      <c r="M863" s="643" t="s">
        <v>95</v>
      </c>
      <c r="N863" s="643" t="s">
        <v>95</v>
      </c>
      <c r="O863" s="643" t="s">
        <v>95</v>
      </c>
      <c r="P863" s="643" t="s">
        <v>95</v>
      </c>
      <c r="Q863" s="1019" t="s">
        <v>1829</v>
      </c>
      <c r="R863" s="295" t="s">
        <v>390</v>
      </c>
      <c r="S863" s="296">
        <v>42065</v>
      </c>
      <c r="T863" s="297">
        <f t="shared" si="653"/>
        <v>14</v>
      </c>
      <c r="U863" s="298">
        <f t="shared" si="654"/>
        <v>159.60339999999999</v>
      </c>
      <c r="V863" s="298">
        <f t="shared" si="655"/>
        <v>4.3521000000000001</v>
      </c>
      <c r="W863" s="299">
        <f t="shared" si="656"/>
        <v>6217.2857142857147</v>
      </c>
      <c r="X863" s="300">
        <f t="shared" si="657"/>
        <v>37</v>
      </c>
      <c r="Y863" s="346">
        <v>7</v>
      </c>
      <c r="Z863" s="315">
        <v>1028</v>
      </c>
      <c r="AA863" s="1043">
        <v>7</v>
      </c>
      <c r="AB863" s="1043">
        <v>7</v>
      </c>
      <c r="AC863" s="1043">
        <v>7</v>
      </c>
      <c r="AD863" s="1043">
        <v>7</v>
      </c>
      <c r="AE863" s="469">
        <v>7</v>
      </c>
      <c r="AF863" s="1036" t="s">
        <v>8300</v>
      </c>
      <c r="AG863" s="445"/>
      <c r="AH863" s="445"/>
      <c r="AI863" s="445"/>
      <c r="AJ863" s="1037">
        <v>6</v>
      </c>
      <c r="AK863" s="1036" t="s">
        <v>4807</v>
      </c>
      <c r="AL863" s="445"/>
      <c r="AM863" s="445" t="s">
        <v>4691</v>
      </c>
      <c r="AN863" s="445"/>
      <c r="AO863" s="445" t="s">
        <v>4691</v>
      </c>
      <c r="AP863" s="445"/>
      <c r="AQ863" s="445" t="s">
        <v>4691</v>
      </c>
      <c r="AR863" s="445" t="s">
        <v>4691</v>
      </c>
      <c r="AS863" s="445" t="s">
        <v>4691</v>
      </c>
      <c r="AT863" s="445"/>
      <c r="AU863" s="445" t="s">
        <v>4691</v>
      </c>
      <c r="AV863" s="307">
        <f t="shared" si="658"/>
        <v>252</v>
      </c>
      <c r="AW863" s="309">
        <f t="shared" si="659"/>
        <v>176.39999999999998</v>
      </c>
      <c r="AX863" s="309">
        <f t="shared" si="660"/>
        <v>105</v>
      </c>
      <c r="AY863" s="309">
        <f t="shared" si="661"/>
        <v>63</v>
      </c>
      <c r="AZ863" s="1042" t="s">
        <v>8313</v>
      </c>
      <c r="BA863" s="1042"/>
      <c r="BB863" s="1042"/>
      <c r="BC863" s="1042"/>
      <c r="BD863" s="1042"/>
      <c r="BE863" s="1042"/>
      <c r="BF863" s="1042"/>
      <c r="BG863" s="1042"/>
      <c r="BH863" s="1042"/>
      <c r="BI863" s="1044"/>
    </row>
    <row r="864" spans="1:61" s="652" customFormat="1" ht="19.899999999999999" customHeight="1">
      <c r="A864" s="1026">
        <v>804</v>
      </c>
      <c r="B864" s="776" t="s">
        <v>3587</v>
      </c>
      <c r="C864" s="286" t="s">
        <v>6</v>
      </c>
      <c r="D864" s="307" t="s">
        <v>1610</v>
      </c>
      <c r="E864" s="287" t="s">
        <v>2977</v>
      </c>
      <c r="F864" s="287" t="s">
        <v>1614</v>
      </c>
      <c r="G864" s="289" t="s">
        <v>1092</v>
      </c>
      <c r="H864" s="340" t="s">
        <v>739</v>
      </c>
      <c r="I864" s="290">
        <v>44136701</v>
      </c>
      <c r="J864" s="291" t="s">
        <v>94</v>
      </c>
      <c r="K864" s="340"/>
      <c r="L864" s="643" t="s">
        <v>95</v>
      </c>
      <c r="M864" s="292" t="s">
        <v>95</v>
      </c>
      <c r="N864" s="293"/>
      <c r="O864" s="643" t="s">
        <v>95</v>
      </c>
      <c r="P864" s="643" t="s">
        <v>95</v>
      </c>
      <c r="Q864" s="327"/>
      <c r="R864" s="295" t="s">
        <v>5528</v>
      </c>
      <c r="S864" s="296">
        <v>42188</v>
      </c>
      <c r="T864" s="297">
        <f t="shared" si="653"/>
        <v>31</v>
      </c>
      <c r="U864" s="298">
        <f t="shared" si="654"/>
        <v>112.7426</v>
      </c>
      <c r="V864" s="298">
        <f t="shared" si="655"/>
        <v>3.4127999999999998</v>
      </c>
      <c r="W864" s="299">
        <f t="shared" si="656"/>
        <v>5688</v>
      </c>
      <c r="X864" s="300">
        <f t="shared" si="657"/>
        <v>33</v>
      </c>
      <c r="Y864" s="346">
        <v>6</v>
      </c>
      <c r="Z864" s="347">
        <v>986</v>
      </c>
      <c r="AA864" s="1043">
        <v>6</v>
      </c>
      <c r="AB864" s="1043">
        <v>6</v>
      </c>
      <c r="AC864" s="304">
        <v>0</v>
      </c>
      <c r="AD864" s="1043">
        <v>6</v>
      </c>
      <c r="AE864" s="469">
        <v>6</v>
      </c>
      <c r="AF864" s="1036" t="s">
        <v>8314</v>
      </c>
      <c r="AG864" s="445" t="s">
        <v>4691</v>
      </c>
      <c r="AH864" s="445" t="s">
        <v>4691</v>
      </c>
      <c r="AI864" s="445" t="s">
        <v>4691</v>
      </c>
      <c r="AJ864" s="1037">
        <v>4</v>
      </c>
      <c r="AK864" s="1036" t="s">
        <v>4826</v>
      </c>
      <c r="AL864" s="445" t="s">
        <v>4691</v>
      </c>
      <c r="AM864" s="445" t="s">
        <v>4691</v>
      </c>
      <c r="AN864" s="445" t="s">
        <v>4691</v>
      </c>
      <c r="AO864" s="445" t="s">
        <v>4691</v>
      </c>
      <c r="AP864" s="445" t="s">
        <v>4691</v>
      </c>
      <c r="AQ864" s="445" t="s">
        <v>4691</v>
      </c>
      <c r="AR864" s="445" t="s">
        <v>4691</v>
      </c>
      <c r="AS864" s="445" t="s">
        <v>4691</v>
      </c>
      <c r="AT864" s="445" t="s">
        <v>4691</v>
      </c>
      <c r="AU864" s="445" t="s">
        <v>4691</v>
      </c>
      <c r="AV864" s="307">
        <f t="shared" si="658"/>
        <v>216</v>
      </c>
      <c r="AW864" s="309">
        <f t="shared" si="659"/>
        <v>151.19999999999999</v>
      </c>
      <c r="AX864" s="309">
        <f t="shared" si="660"/>
        <v>90</v>
      </c>
      <c r="AY864" s="309">
        <f t="shared" si="661"/>
        <v>53.999999999999993</v>
      </c>
      <c r="AZ864" s="1042" t="s">
        <v>8315</v>
      </c>
      <c r="BA864" s="1042"/>
      <c r="BB864" s="1042" t="s">
        <v>1615</v>
      </c>
      <c r="BC864" s="1042"/>
      <c r="BD864" s="1042"/>
      <c r="BE864" s="1042"/>
      <c r="BF864" s="1042"/>
      <c r="BG864" s="1042"/>
      <c r="BH864" s="1042"/>
      <c r="BI864" s="1044"/>
    </row>
    <row r="865" spans="1:61" s="652" customFormat="1" ht="19.899999999999999" customHeight="1">
      <c r="A865" s="1026">
        <v>805</v>
      </c>
      <c r="B865" s="776" t="s">
        <v>3588</v>
      </c>
      <c r="C865" s="286" t="s">
        <v>6</v>
      </c>
      <c r="D865" s="307" t="s">
        <v>1610</v>
      </c>
      <c r="E865" s="287" t="s">
        <v>530</v>
      </c>
      <c r="F865" s="357" t="s">
        <v>2182</v>
      </c>
      <c r="G865" s="289" t="s">
        <v>1103</v>
      </c>
      <c r="H865" s="340" t="s">
        <v>4412</v>
      </c>
      <c r="I865" s="290">
        <v>44061301</v>
      </c>
      <c r="J865" s="291" t="s">
        <v>94</v>
      </c>
      <c r="K865" s="340"/>
      <c r="L865" s="643" t="s">
        <v>95</v>
      </c>
      <c r="M865" s="292" t="s">
        <v>95</v>
      </c>
      <c r="N865" s="292" t="s">
        <v>95</v>
      </c>
      <c r="O865" s="643" t="s">
        <v>95</v>
      </c>
      <c r="P865" s="643" t="s">
        <v>95</v>
      </c>
      <c r="Q865" s="327"/>
      <c r="R865" s="295" t="s">
        <v>222</v>
      </c>
      <c r="S865" s="296">
        <v>41740</v>
      </c>
      <c r="T865" s="297">
        <f t="shared" si="653"/>
        <v>63</v>
      </c>
      <c r="U865" s="298">
        <f t="shared" si="654"/>
        <v>74.855900000000005</v>
      </c>
      <c r="V865" s="298">
        <f t="shared" si="655"/>
        <v>2.1092</v>
      </c>
      <c r="W865" s="299">
        <f t="shared" si="656"/>
        <v>3013.1428571428573</v>
      </c>
      <c r="X865" s="300">
        <f t="shared" si="657"/>
        <v>35</v>
      </c>
      <c r="Y865" s="346">
        <v>7</v>
      </c>
      <c r="Z865" s="347">
        <v>965</v>
      </c>
      <c r="AA865" s="1043">
        <v>7</v>
      </c>
      <c r="AB865" s="1043">
        <v>7</v>
      </c>
      <c r="AC865" s="1043">
        <v>7</v>
      </c>
      <c r="AD865" s="1043">
        <v>7</v>
      </c>
      <c r="AE865" s="469">
        <v>7</v>
      </c>
      <c r="AF865" s="1036" t="s">
        <v>8316</v>
      </c>
      <c r="AG865" s="445" t="s">
        <v>4691</v>
      </c>
      <c r="AH865" s="445" t="s">
        <v>4691</v>
      </c>
      <c r="AI865" s="445" t="s">
        <v>4691</v>
      </c>
      <c r="AJ865" s="1037">
        <v>7</v>
      </c>
      <c r="AK865" s="1036" t="s">
        <v>4782</v>
      </c>
      <c r="AL865" s="445" t="s">
        <v>4691</v>
      </c>
      <c r="AM865" s="445" t="s">
        <v>4691</v>
      </c>
      <c r="AN865" s="445" t="s">
        <v>4691</v>
      </c>
      <c r="AO865" s="445" t="s">
        <v>4691</v>
      </c>
      <c r="AP865" s="445" t="s">
        <v>4691</v>
      </c>
      <c r="AQ865" s="445" t="s">
        <v>4691</v>
      </c>
      <c r="AR865" s="445">
        <v>1</v>
      </c>
      <c r="AS865" s="445" t="s">
        <v>5883</v>
      </c>
      <c r="AT865" s="445" t="s">
        <v>4691</v>
      </c>
      <c r="AU865" s="445" t="s">
        <v>4691</v>
      </c>
      <c r="AV865" s="307">
        <f t="shared" si="658"/>
        <v>252</v>
      </c>
      <c r="AW865" s="309">
        <f t="shared" si="659"/>
        <v>176.39999999999998</v>
      </c>
      <c r="AX865" s="309">
        <f t="shared" si="660"/>
        <v>105</v>
      </c>
      <c r="AY865" s="309">
        <f t="shared" si="661"/>
        <v>63</v>
      </c>
      <c r="AZ865" s="1042" t="s">
        <v>8317</v>
      </c>
      <c r="BA865" s="1042" t="s">
        <v>2183</v>
      </c>
      <c r="BB865" s="1042" t="s">
        <v>2184</v>
      </c>
      <c r="BC865" s="1042" t="s">
        <v>2185</v>
      </c>
      <c r="BD865" s="1042" t="s">
        <v>2186</v>
      </c>
      <c r="BE865" s="1042" t="s">
        <v>2187</v>
      </c>
      <c r="BF865" s="1042" t="s">
        <v>2188</v>
      </c>
      <c r="BG865" s="1042" t="s">
        <v>2189</v>
      </c>
      <c r="BH865" s="1042" t="s">
        <v>2190</v>
      </c>
      <c r="BI865" s="1044"/>
    </row>
    <row r="866" spans="1:61" s="652" customFormat="1" ht="19.899999999999999" customHeight="1">
      <c r="A866" s="1026">
        <v>806</v>
      </c>
      <c r="B866" s="776" t="s">
        <v>3589</v>
      </c>
      <c r="C866" s="595" t="s">
        <v>6</v>
      </c>
      <c r="D866" s="596" t="s">
        <v>1610</v>
      </c>
      <c r="E866" s="287" t="s">
        <v>530</v>
      </c>
      <c r="F866" s="484" t="s">
        <v>3100</v>
      </c>
      <c r="G866" s="530" t="s">
        <v>3179</v>
      </c>
      <c r="H866" s="340" t="s">
        <v>4413</v>
      </c>
      <c r="I866" s="290">
        <v>44138701</v>
      </c>
      <c r="J866" s="362" t="s">
        <v>94</v>
      </c>
      <c r="K866" s="340"/>
      <c r="L866" s="643" t="s">
        <v>95</v>
      </c>
      <c r="M866" s="293"/>
      <c r="N866" s="292" t="s">
        <v>95</v>
      </c>
      <c r="O866" s="643" t="s">
        <v>95</v>
      </c>
      <c r="P866" s="643" t="s">
        <v>95</v>
      </c>
      <c r="Q866" s="358"/>
      <c r="R866" s="295" t="s">
        <v>294</v>
      </c>
      <c r="S866" s="296">
        <v>42644</v>
      </c>
      <c r="T866" s="297">
        <f t="shared" si="653"/>
        <v>17</v>
      </c>
      <c r="U866" s="298">
        <f t="shared" si="654"/>
        <v>147.74469999999999</v>
      </c>
      <c r="V866" s="298">
        <f t="shared" si="655"/>
        <v>3.8607</v>
      </c>
      <c r="W866" s="299">
        <f t="shared" si="656"/>
        <v>4825.875</v>
      </c>
      <c r="X866" s="300">
        <f t="shared" si="657"/>
        <v>38</v>
      </c>
      <c r="Y866" s="346">
        <v>8</v>
      </c>
      <c r="Z866" s="346">
        <v>1402</v>
      </c>
      <c r="AA866" s="1043">
        <v>7</v>
      </c>
      <c r="AB866" s="304">
        <v>0</v>
      </c>
      <c r="AC866" s="1043">
        <v>7</v>
      </c>
      <c r="AD866" s="1043">
        <v>7</v>
      </c>
      <c r="AE866" s="469">
        <v>7</v>
      </c>
      <c r="AF866" s="1036" t="s">
        <v>8318</v>
      </c>
      <c r="AG866" s="445" t="s">
        <v>4691</v>
      </c>
      <c r="AH866" s="445" t="s">
        <v>4691</v>
      </c>
      <c r="AI866" s="445" t="s">
        <v>4691</v>
      </c>
      <c r="AJ866" s="1037">
        <v>8</v>
      </c>
      <c r="AK866" s="1036" t="s">
        <v>4705</v>
      </c>
      <c r="AL866" s="445" t="s">
        <v>4691</v>
      </c>
      <c r="AM866" s="445" t="s">
        <v>4691</v>
      </c>
      <c r="AN866" s="445" t="s">
        <v>4691</v>
      </c>
      <c r="AO866" s="445" t="s">
        <v>4691</v>
      </c>
      <c r="AP866" s="445" t="s">
        <v>4691</v>
      </c>
      <c r="AQ866" s="445" t="s">
        <v>4691</v>
      </c>
      <c r="AR866" s="445" t="s">
        <v>4691</v>
      </c>
      <c r="AS866" s="445" t="s">
        <v>4691</v>
      </c>
      <c r="AT866" s="445" t="s">
        <v>4691</v>
      </c>
      <c r="AU866" s="445" t="s">
        <v>4691</v>
      </c>
      <c r="AV866" s="307">
        <f t="shared" si="658"/>
        <v>252</v>
      </c>
      <c r="AW866" s="309">
        <f t="shared" si="659"/>
        <v>176.39999999999998</v>
      </c>
      <c r="AX866" s="309">
        <f t="shared" si="660"/>
        <v>105</v>
      </c>
      <c r="AY866" s="309">
        <f t="shared" si="661"/>
        <v>63</v>
      </c>
      <c r="AZ866" s="1042" t="s">
        <v>8319</v>
      </c>
      <c r="BA866" s="1042"/>
      <c r="BB866" s="1042"/>
      <c r="BC866" s="1042"/>
      <c r="BD866" s="1042"/>
      <c r="BE866" s="1042"/>
      <c r="BF866" s="1042"/>
      <c r="BG866" s="1042"/>
      <c r="BH866" s="1042"/>
      <c r="BI866" s="1044"/>
    </row>
    <row r="867" spans="1:61" s="652" customFormat="1" ht="19.899999999999999" customHeight="1">
      <c r="A867" s="1026">
        <v>807</v>
      </c>
      <c r="B867" s="776" t="s">
        <v>3765</v>
      </c>
      <c r="C867" s="653" t="s">
        <v>6</v>
      </c>
      <c r="D867" s="372" t="s">
        <v>2275</v>
      </c>
      <c r="E867" s="287" t="s">
        <v>530</v>
      </c>
      <c r="F867" s="329" t="s">
        <v>1292</v>
      </c>
      <c r="G867" s="289" t="s">
        <v>3764</v>
      </c>
      <c r="H867" s="340" t="s">
        <v>4414</v>
      </c>
      <c r="I867" s="290">
        <v>44137301</v>
      </c>
      <c r="J867" s="362" t="s">
        <v>94</v>
      </c>
      <c r="K867" s="340"/>
      <c r="L867" s="679" t="s">
        <v>95</v>
      </c>
      <c r="M867" s="292" t="s">
        <v>95</v>
      </c>
      <c r="N867" s="292" t="s">
        <v>95</v>
      </c>
      <c r="O867" s="679" t="s">
        <v>95</v>
      </c>
      <c r="P867" s="679" t="s">
        <v>95</v>
      </c>
      <c r="Q867" s="358"/>
      <c r="R867" s="295" t="s">
        <v>222</v>
      </c>
      <c r="S867" s="296">
        <v>42356</v>
      </c>
      <c r="T867" s="297">
        <f t="shared" si="653"/>
        <v>80</v>
      </c>
      <c r="U867" s="298">
        <f t="shared" si="654"/>
        <v>47.3414</v>
      </c>
      <c r="V867" s="298">
        <f t="shared" si="655"/>
        <v>1.3714999999999999</v>
      </c>
      <c r="W867" s="299">
        <f t="shared" si="656"/>
        <v>2285.8333333333335</v>
      </c>
      <c r="X867" s="300">
        <f t="shared" si="657"/>
        <v>35</v>
      </c>
      <c r="Y867" s="346">
        <v>6</v>
      </c>
      <c r="Z867" s="346">
        <v>531</v>
      </c>
      <c r="AA867" s="1043">
        <v>6</v>
      </c>
      <c r="AB867" s="1043">
        <v>6</v>
      </c>
      <c r="AC867" s="1043">
        <v>6</v>
      </c>
      <c r="AD867" s="1043">
        <v>6</v>
      </c>
      <c r="AE867" s="469">
        <v>6</v>
      </c>
      <c r="AF867" s="1036" t="s">
        <v>8304</v>
      </c>
      <c r="AG867" s="445" t="s">
        <v>4691</v>
      </c>
      <c r="AH867" s="445" t="s">
        <v>4691</v>
      </c>
      <c r="AI867" s="445" t="s">
        <v>4691</v>
      </c>
      <c r="AJ867" s="1037">
        <v>6</v>
      </c>
      <c r="AK867" s="1036" t="s">
        <v>4824</v>
      </c>
      <c r="AL867" s="445" t="s">
        <v>4691</v>
      </c>
      <c r="AM867" s="445" t="s">
        <v>4691</v>
      </c>
      <c r="AN867" s="445" t="s">
        <v>4691</v>
      </c>
      <c r="AO867" s="445" t="s">
        <v>4691</v>
      </c>
      <c r="AP867" s="445" t="s">
        <v>4691</v>
      </c>
      <c r="AQ867" s="445" t="s">
        <v>4691</v>
      </c>
      <c r="AR867" s="445">
        <v>1</v>
      </c>
      <c r="AS867" s="445" t="s">
        <v>5883</v>
      </c>
      <c r="AT867" s="445" t="s">
        <v>4691</v>
      </c>
      <c r="AU867" s="445" t="s">
        <v>4691</v>
      </c>
      <c r="AV867" s="307">
        <f t="shared" si="658"/>
        <v>216</v>
      </c>
      <c r="AW867" s="309">
        <f t="shared" si="659"/>
        <v>151.19999999999999</v>
      </c>
      <c r="AX867" s="309">
        <f t="shared" si="660"/>
        <v>90</v>
      </c>
      <c r="AY867" s="309">
        <f t="shared" si="661"/>
        <v>53.999999999999993</v>
      </c>
      <c r="AZ867" s="1042" t="s">
        <v>8320</v>
      </c>
      <c r="BA867" s="1042" t="s">
        <v>3766</v>
      </c>
      <c r="BB867" s="1042" t="s">
        <v>3767</v>
      </c>
      <c r="BC867" s="1042" t="s">
        <v>3768</v>
      </c>
      <c r="BD867" s="1042" t="s">
        <v>3769</v>
      </c>
      <c r="BE867" s="1042" t="s">
        <v>3770</v>
      </c>
      <c r="BF867" s="1042" t="s">
        <v>3771</v>
      </c>
      <c r="BG867" s="1042" t="s">
        <v>3772</v>
      </c>
      <c r="BH867" s="1042" t="s">
        <v>3773</v>
      </c>
      <c r="BI867" s="1044" t="s">
        <v>3774</v>
      </c>
    </row>
    <row r="868" spans="1:61" s="652" customFormat="1" ht="19.899999999999999" customHeight="1">
      <c r="A868" s="1026">
        <v>808</v>
      </c>
      <c r="B868" s="776" t="s">
        <v>4105</v>
      </c>
      <c r="C868" s="339" t="s">
        <v>4103</v>
      </c>
      <c r="D868" s="339" t="s">
        <v>4104</v>
      </c>
      <c r="E868" s="677" t="s">
        <v>2977</v>
      </c>
      <c r="F868" s="329" t="s">
        <v>1292</v>
      </c>
      <c r="G868" s="289" t="s">
        <v>1104</v>
      </c>
      <c r="H868" s="367" t="s">
        <v>1104</v>
      </c>
      <c r="I868" s="290">
        <v>44137201</v>
      </c>
      <c r="J868" s="291" t="s">
        <v>94</v>
      </c>
      <c r="K868" s="289"/>
      <c r="L868" s="679" t="s">
        <v>95</v>
      </c>
      <c r="M868" s="292" t="s">
        <v>95</v>
      </c>
      <c r="N868" s="293"/>
      <c r="O868" s="679" t="s">
        <v>95</v>
      </c>
      <c r="P868" s="679" t="s">
        <v>95</v>
      </c>
      <c r="Q868" s="327"/>
      <c r="R868" s="295" t="s">
        <v>147</v>
      </c>
      <c r="S868" s="296">
        <v>42296</v>
      </c>
      <c r="T868" s="297">
        <f t="shared" si="653"/>
        <v>58</v>
      </c>
      <c r="U868" s="298">
        <f t="shared" si="654"/>
        <v>86.793800000000005</v>
      </c>
      <c r="V868" s="298">
        <f t="shared" si="655"/>
        <v>2.6320000000000001</v>
      </c>
      <c r="W868" s="299">
        <f t="shared" si="656"/>
        <v>3760</v>
      </c>
      <c r="X868" s="300">
        <f t="shared" si="657"/>
        <v>33</v>
      </c>
      <c r="Y868" s="346">
        <v>7</v>
      </c>
      <c r="Z868" s="346">
        <v>595</v>
      </c>
      <c r="AA868" s="1043">
        <v>7</v>
      </c>
      <c r="AB868" s="1043">
        <v>7</v>
      </c>
      <c r="AC868" s="304">
        <v>0</v>
      </c>
      <c r="AD868" s="1043">
        <v>7</v>
      </c>
      <c r="AE868" s="469">
        <v>7</v>
      </c>
      <c r="AF868" s="1036" t="s">
        <v>8151</v>
      </c>
      <c r="AG868" s="445" t="s">
        <v>4691</v>
      </c>
      <c r="AH868" s="445" t="s">
        <v>4691</v>
      </c>
      <c r="AI868" s="445" t="s">
        <v>4691</v>
      </c>
      <c r="AJ868" s="1037">
        <v>7</v>
      </c>
      <c r="AK868" s="1036" t="s">
        <v>4703</v>
      </c>
      <c r="AL868" s="445" t="s">
        <v>4691</v>
      </c>
      <c r="AM868" s="445" t="s">
        <v>4691</v>
      </c>
      <c r="AN868" s="445" t="s">
        <v>4691</v>
      </c>
      <c r="AO868" s="445" t="s">
        <v>4691</v>
      </c>
      <c r="AP868" s="445" t="s">
        <v>4691</v>
      </c>
      <c r="AQ868" s="445" t="s">
        <v>4691</v>
      </c>
      <c r="AR868" s="445" t="s">
        <v>4691</v>
      </c>
      <c r="AS868" s="445" t="s">
        <v>4691</v>
      </c>
      <c r="AT868" s="445" t="s">
        <v>4691</v>
      </c>
      <c r="AU868" s="445" t="s">
        <v>4691</v>
      </c>
      <c r="AV868" s="307">
        <f t="shared" si="658"/>
        <v>252</v>
      </c>
      <c r="AW868" s="309">
        <f t="shared" si="659"/>
        <v>176.39999999999998</v>
      </c>
      <c r="AX868" s="309">
        <f t="shared" si="660"/>
        <v>105</v>
      </c>
      <c r="AY868" s="309">
        <f t="shared" si="661"/>
        <v>63</v>
      </c>
      <c r="AZ868" s="1042" t="s">
        <v>8321</v>
      </c>
      <c r="BA868" s="1042"/>
      <c r="BB868" s="1042"/>
      <c r="BC868" s="1042"/>
      <c r="BD868" s="1042"/>
      <c r="BE868" s="1042"/>
      <c r="BF868" s="1042"/>
      <c r="BG868" s="1042"/>
      <c r="BH868" s="1042"/>
      <c r="BI868" s="1044"/>
    </row>
    <row r="869" spans="1:61" ht="19.899999999999999" customHeight="1">
      <c r="A869" s="1026">
        <v>809</v>
      </c>
      <c r="B869" s="821" t="s">
        <v>4462</v>
      </c>
      <c r="C869" s="365" t="s">
        <v>2487</v>
      </c>
      <c r="D869" s="365" t="s">
        <v>1610</v>
      </c>
      <c r="E869" s="365" t="s">
        <v>4460</v>
      </c>
      <c r="F869" s="365" t="s">
        <v>4461</v>
      </c>
      <c r="G869" s="289" t="s">
        <v>1913</v>
      </c>
      <c r="H869" s="367" t="s">
        <v>4520</v>
      </c>
      <c r="I869" s="656">
        <v>44137401</v>
      </c>
      <c r="J869" s="362" t="s">
        <v>94</v>
      </c>
      <c r="K869" s="289"/>
      <c r="L869" s="679" t="s">
        <v>95</v>
      </c>
      <c r="M869" s="293"/>
      <c r="N869" s="292" t="s">
        <v>95</v>
      </c>
      <c r="O869" s="679" t="s">
        <v>95</v>
      </c>
      <c r="P869" s="679" t="s">
        <v>95</v>
      </c>
      <c r="Q869" s="358"/>
      <c r="R869" s="295" t="s">
        <v>222</v>
      </c>
      <c r="S869" s="296">
        <v>42363</v>
      </c>
      <c r="T869" s="297">
        <f t="shared" si="653"/>
        <v>69</v>
      </c>
      <c r="U869" s="298">
        <f t="shared" si="654"/>
        <v>61.615600000000001</v>
      </c>
      <c r="V869" s="298">
        <f t="shared" si="655"/>
        <v>1.6446000000000001</v>
      </c>
      <c r="W869" s="299">
        <f t="shared" si="656"/>
        <v>2349.4285714285716</v>
      </c>
      <c r="X869" s="300">
        <f t="shared" si="657"/>
        <v>37</v>
      </c>
      <c r="Y869" s="857">
        <v>7</v>
      </c>
      <c r="Z869" s="857">
        <v>1005</v>
      </c>
      <c r="AA869" s="1043">
        <v>7</v>
      </c>
      <c r="AB869" s="304">
        <v>0</v>
      </c>
      <c r="AC869" s="1043">
        <v>7</v>
      </c>
      <c r="AD869" s="1043">
        <v>7</v>
      </c>
      <c r="AE869" s="469">
        <v>7</v>
      </c>
      <c r="AF869" s="1036" t="s">
        <v>8151</v>
      </c>
      <c r="AG869" s="445" t="s">
        <v>4691</v>
      </c>
      <c r="AH869" s="445" t="s">
        <v>4691</v>
      </c>
      <c r="AI869" s="445" t="s">
        <v>4691</v>
      </c>
      <c r="AJ869" s="1037">
        <v>7</v>
      </c>
      <c r="AK869" s="1036" t="s">
        <v>4703</v>
      </c>
      <c r="AL869" s="445" t="s">
        <v>4691</v>
      </c>
      <c r="AM869" s="445" t="s">
        <v>4691</v>
      </c>
      <c r="AN869" s="445" t="s">
        <v>4691</v>
      </c>
      <c r="AO869" s="445" t="s">
        <v>4691</v>
      </c>
      <c r="AP869" s="445" t="s">
        <v>4691</v>
      </c>
      <c r="AQ869" s="445" t="s">
        <v>4691</v>
      </c>
      <c r="AR869" s="445" t="s">
        <v>4691</v>
      </c>
      <c r="AS869" s="445" t="s">
        <v>4691</v>
      </c>
      <c r="AT869" s="445" t="s">
        <v>4691</v>
      </c>
      <c r="AU869" s="445" t="s">
        <v>4691</v>
      </c>
      <c r="AV869" s="307">
        <f t="shared" si="658"/>
        <v>252</v>
      </c>
      <c r="AW869" s="309">
        <f t="shared" si="659"/>
        <v>176.39999999999998</v>
      </c>
      <c r="AX869" s="309">
        <f t="shared" si="660"/>
        <v>105</v>
      </c>
      <c r="AY869" s="309">
        <f t="shared" si="661"/>
        <v>63</v>
      </c>
      <c r="AZ869" s="1042" t="s">
        <v>8322</v>
      </c>
      <c r="BA869" s="1042"/>
      <c r="BB869" s="1042"/>
      <c r="BC869" s="1042"/>
      <c r="BD869" s="1042"/>
      <c r="BE869" s="1042"/>
      <c r="BF869" s="1042"/>
      <c r="BG869" s="1042"/>
      <c r="BH869" s="1042"/>
      <c r="BI869" s="1044"/>
    </row>
    <row r="870" spans="1:61" s="652" customFormat="1" ht="19.899999999999999" customHeight="1">
      <c r="A870" s="1026">
        <v>810</v>
      </c>
      <c r="B870" s="776" t="s">
        <v>6035</v>
      </c>
      <c r="C870" s="286" t="s">
        <v>6</v>
      </c>
      <c r="D870" s="286" t="s">
        <v>2275</v>
      </c>
      <c r="E870" s="286" t="s">
        <v>530</v>
      </c>
      <c r="F870" s="286" t="s">
        <v>5253</v>
      </c>
      <c r="G870" s="289" t="s">
        <v>5261</v>
      </c>
      <c r="H870" s="367" t="s">
        <v>5273</v>
      </c>
      <c r="I870" s="290">
        <v>44131111</v>
      </c>
      <c r="J870" s="362" t="s">
        <v>94</v>
      </c>
      <c r="K870" s="289"/>
      <c r="L870" s="679" t="s">
        <v>95</v>
      </c>
      <c r="M870" s="292" t="s">
        <v>95</v>
      </c>
      <c r="N870" s="293"/>
      <c r="O870" s="679" t="s">
        <v>95</v>
      </c>
      <c r="P870" s="679" t="s">
        <v>95</v>
      </c>
      <c r="Q870" s="358"/>
      <c r="R870" s="295" t="s">
        <v>5528</v>
      </c>
      <c r="S870" s="296">
        <v>42832</v>
      </c>
      <c r="T870" s="297">
        <f t="shared" si="653"/>
        <v>56</v>
      </c>
      <c r="U870" s="298">
        <f t="shared" si="654"/>
        <v>90.690950000000001</v>
      </c>
      <c r="V870" s="298">
        <f t="shared" si="655"/>
        <v>3.0350999999999999</v>
      </c>
      <c r="W870" s="299">
        <f t="shared" si="656"/>
        <v>1517.55</v>
      </c>
      <c r="X870" s="300">
        <f t="shared" si="657"/>
        <v>30</v>
      </c>
      <c r="Y870" s="346">
        <v>20</v>
      </c>
      <c r="Z870" s="346">
        <v>1531</v>
      </c>
      <c r="AA870" s="1043">
        <v>19</v>
      </c>
      <c r="AB870" s="1043">
        <v>19</v>
      </c>
      <c r="AC870" s="304">
        <v>0</v>
      </c>
      <c r="AD870" s="1043">
        <v>19</v>
      </c>
      <c r="AE870" s="469">
        <v>19</v>
      </c>
      <c r="AF870" s="1036" t="s">
        <v>8323</v>
      </c>
      <c r="AG870" s="445"/>
      <c r="AH870" s="445"/>
      <c r="AI870" s="445"/>
      <c r="AJ870" s="1037">
        <v>19</v>
      </c>
      <c r="AK870" s="1036" t="s">
        <v>5892</v>
      </c>
      <c r="AL870" s="445"/>
      <c r="AM870" s="445"/>
      <c r="AN870" s="445"/>
      <c r="AO870" s="445"/>
      <c r="AP870" s="445"/>
      <c r="AQ870" s="445"/>
      <c r="AR870" s="445"/>
      <c r="AS870" s="445"/>
      <c r="AT870" s="445"/>
      <c r="AU870" s="445"/>
      <c r="AV870" s="307">
        <f t="shared" si="658"/>
        <v>684</v>
      </c>
      <c r="AW870" s="309">
        <f t="shared" si="659"/>
        <v>478.79999999999995</v>
      </c>
      <c r="AX870" s="309">
        <f t="shared" si="660"/>
        <v>285</v>
      </c>
      <c r="AY870" s="309">
        <f t="shared" si="661"/>
        <v>170.99999999999997</v>
      </c>
      <c r="AZ870" s="1042" t="s">
        <v>8324</v>
      </c>
      <c r="BA870" s="1042"/>
      <c r="BB870" s="1042"/>
      <c r="BC870" s="1042"/>
      <c r="BD870" s="1042"/>
      <c r="BE870" s="1042"/>
      <c r="BF870" s="1042"/>
      <c r="BG870" s="1042"/>
      <c r="BH870" s="1042"/>
      <c r="BI870" s="1044"/>
    </row>
    <row r="871" spans="1:61" s="652" customFormat="1" ht="19.899999999999999" customHeight="1">
      <c r="A871" s="1026">
        <v>811</v>
      </c>
      <c r="B871" s="776" t="s">
        <v>6034</v>
      </c>
      <c r="C871" s="484" t="s">
        <v>6</v>
      </c>
      <c r="D871" s="484" t="s">
        <v>2275</v>
      </c>
      <c r="E871" s="677" t="s">
        <v>2977</v>
      </c>
      <c r="F871" s="329" t="s">
        <v>1292</v>
      </c>
      <c r="G871" s="289" t="s">
        <v>4548</v>
      </c>
      <c r="H871" s="340" t="s">
        <v>4575</v>
      </c>
      <c r="I871" s="290">
        <v>44136901</v>
      </c>
      <c r="J871" s="291" t="s">
        <v>94</v>
      </c>
      <c r="K871" s="748"/>
      <c r="L871" s="679" t="s">
        <v>95</v>
      </c>
      <c r="M871" s="293"/>
      <c r="N871" s="292" t="s">
        <v>95</v>
      </c>
      <c r="O871" s="679" t="s">
        <v>95</v>
      </c>
      <c r="P871" s="679" t="s">
        <v>95</v>
      </c>
      <c r="Q871" s="358"/>
      <c r="R871" s="295" t="s">
        <v>294</v>
      </c>
      <c r="S871" s="296">
        <v>42253</v>
      </c>
      <c r="T871" s="297">
        <f t="shared" si="653"/>
        <v>38</v>
      </c>
      <c r="U871" s="298">
        <f t="shared" si="654"/>
        <v>105.06610000000001</v>
      </c>
      <c r="V871" s="298">
        <f t="shared" si="655"/>
        <v>2.9194</v>
      </c>
      <c r="W871" s="299">
        <f t="shared" si="656"/>
        <v>4170.5714285714284</v>
      </c>
      <c r="X871" s="300">
        <f t="shared" si="657"/>
        <v>36</v>
      </c>
      <c r="Y871" s="346">
        <v>7</v>
      </c>
      <c r="Z871" s="485">
        <v>567</v>
      </c>
      <c r="AA871" s="1043">
        <v>7</v>
      </c>
      <c r="AB871" s="304">
        <v>0</v>
      </c>
      <c r="AC871" s="1043">
        <v>7</v>
      </c>
      <c r="AD871" s="1043">
        <v>7</v>
      </c>
      <c r="AE871" s="469">
        <v>7</v>
      </c>
      <c r="AF871" s="1036" t="s">
        <v>8151</v>
      </c>
      <c r="AG871" s="445" t="s">
        <v>4691</v>
      </c>
      <c r="AH871" s="445" t="s">
        <v>4691</v>
      </c>
      <c r="AI871" s="445" t="s">
        <v>4691</v>
      </c>
      <c r="AJ871" s="1037">
        <v>7</v>
      </c>
      <c r="AK871" s="1036" t="s">
        <v>4703</v>
      </c>
      <c r="AL871" s="445" t="s">
        <v>4691</v>
      </c>
      <c r="AM871" s="445" t="s">
        <v>4691</v>
      </c>
      <c r="AN871" s="445" t="s">
        <v>4691</v>
      </c>
      <c r="AO871" s="445" t="s">
        <v>4691</v>
      </c>
      <c r="AP871" s="445" t="s">
        <v>4691</v>
      </c>
      <c r="AQ871" s="445" t="s">
        <v>4691</v>
      </c>
      <c r="AR871" s="445" t="s">
        <v>4691</v>
      </c>
      <c r="AS871" s="445" t="s">
        <v>4691</v>
      </c>
      <c r="AT871" s="445" t="s">
        <v>4691</v>
      </c>
      <c r="AU871" s="445" t="s">
        <v>4691</v>
      </c>
      <c r="AV871" s="307">
        <f t="shared" si="658"/>
        <v>252</v>
      </c>
      <c r="AW871" s="309">
        <f t="shared" si="659"/>
        <v>176.39999999999998</v>
      </c>
      <c r="AX871" s="309">
        <f t="shared" si="660"/>
        <v>105</v>
      </c>
      <c r="AY871" s="309">
        <f t="shared" si="661"/>
        <v>63</v>
      </c>
      <c r="AZ871" s="1042" t="s">
        <v>8325</v>
      </c>
      <c r="BA871" s="1042"/>
      <c r="BB871" s="1042"/>
      <c r="BC871" s="1042"/>
      <c r="BD871" s="1042"/>
      <c r="BE871" s="1042"/>
      <c r="BF871" s="1042"/>
      <c r="BG871" s="1042"/>
      <c r="BH871" s="1042"/>
      <c r="BI871" s="1044"/>
    </row>
    <row r="872" spans="1:61" s="447" customFormat="1" ht="19.5" customHeight="1">
      <c r="A872" s="1026">
        <v>812</v>
      </c>
      <c r="B872" s="435" t="s">
        <v>6592</v>
      </c>
      <c r="C872" s="631" t="s">
        <v>2814</v>
      </c>
      <c r="D872" s="631" t="s">
        <v>2275</v>
      </c>
      <c r="E872" s="631" t="s">
        <v>530</v>
      </c>
      <c r="F872" s="1086" t="s">
        <v>6593</v>
      </c>
      <c r="G872" s="437" t="s">
        <v>6594</v>
      </c>
      <c r="H872" s="438" t="s">
        <v>6594</v>
      </c>
      <c r="I872" s="435">
        <v>44137901</v>
      </c>
      <c r="J872" s="428" t="s">
        <v>94</v>
      </c>
      <c r="K872" s="439"/>
      <c r="L872" s="440" t="s">
        <v>1414</v>
      </c>
      <c r="M872" s="292" t="s">
        <v>95</v>
      </c>
      <c r="N872" s="292"/>
      <c r="O872" s="440" t="s">
        <v>6595</v>
      </c>
      <c r="P872" s="441" t="s">
        <v>1414</v>
      </c>
      <c r="Q872" s="442"/>
      <c r="R872" s="295" t="s">
        <v>294</v>
      </c>
      <c r="S872" s="296">
        <v>42467</v>
      </c>
      <c r="T872" s="297">
        <f t="shared" si="653"/>
        <v>66</v>
      </c>
      <c r="U872" s="298">
        <f t="shared" si="654"/>
        <v>67.031499999999994</v>
      </c>
      <c r="V872" s="298">
        <f t="shared" si="655"/>
        <v>1.8483000000000001</v>
      </c>
      <c r="W872" s="299">
        <f t="shared" si="656"/>
        <v>2640.4285714285716</v>
      </c>
      <c r="X872" s="300">
        <f t="shared" si="657"/>
        <v>36</v>
      </c>
      <c r="Y872" s="443">
        <v>7</v>
      </c>
      <c r="Z872" s="444">
        <v>1011</v>
      </c>
      <c r="AA872" s="1043">
        <v>7</v>
      </c>
      <c r="AB872" s="1043">
        <v>7</v>
      </c>
      <c r="AC872" s="304">
        <v>0</v>
      </c>
      <c r="AD872" s="1043">
        <v>7</v>
      </c>
      <c r="AE872" s="469">
        <v>7</v>
      </c>
      <c r="AF872" s="1036" t="s">
        <v>5989</v>
      </c>
      <c r="AG872" s="445"/>
      <c r="AH872" s="445"/>
      <c r="AI872" s="445"/>
      <c r="AJ872" s="1037">
        <v>7</v>
      </c>
      <c r="AK872" s="1036" t="s">
        <v>5989</v>
      </c>
      <c r="AL872" s="445"/>
      <c r="AM872" s="445"/>
      <c r="AN872" s="445"/>
      <c r="AO872" s="445"/>
      <c r="AP872" s="445"/>
      <c r="AQ872" s="445"/>
      <c r="AR872" s="445"/>
      <c r="AS872" s="445"/>
      <c r="AT872" s="445"/>
      <c r="AU872" s="445"/>
      <c r="AV872" s="307">
        <f t="shared" si="658"/>
        <v>252</v>
      </c>
      <c r="AW872" s="309">
        <f t="shared" si="659"/>
        <v>176.39999999999998</v>
      </c>
      <c r="AX872" s="309">
        <f t="shared" si="660"/>
        <v>105</v>
      </c>
      <c r="AY872" s="309">
        <f t="shared" si="661"/>
        <v>63</v>
      </c>
      <c r="AZ872" s="1042" t="s">
        <v>8326</v>
      </c>
      <c r="BA872" s="1042"/>
      <c r="BB872" s="1042" t="s">
        <v>6596</v>
      </c>
      <c r="BC872" s="1042"/>
      <c r="BD872" s="1042"/>
      <c r="BE872" s="1042"/>
      <c r="BF872" s="1042"/>
      <c r="BG872" s="1042"/>
      <c r="BH872" s="1042"/>
      <c r="BI872" s="1044"/>
    </row>
    <row r="873" spans="1:61" s="447" customFormat="1" ht="19.5" customHeight="1">
      <c r="A873" s="1026">
        <v>813</v>
      </c>
      <c r="B873" s="435" t="s">
        <v>7165</v>
      </c>
      <c r="C873" s="631" t="s">
        <v>2487</v>
      </c>
      <c r="D873" s="631" t="s">
        <v>2275</v>
      </c>
      <c r="E873" s="631" t="s">
        <v>530</v>
      </c>
      <c r="F873" s="467" t="s">
        <v>7166</v>
      </c>
      <c r="G873" s="437" t="s">
        <v>7167</v>
      </c>
      <c r="H873" s="438" t="s">
        <v>7259</v>
      </c>
      <c r="I873" s="435">
        <v>44131291</v>
      </c>
      <c r="J873" s="428" t="s">
        <v>1343</v>
      </c>
      <c r="K873" s="439"/>
      <c r="L873" s="441" t="s">
        <v>7168</v>
      </c>
      <c r="M873" s="292" t="s">
        <v>95</v>
      </c>
      <c r="N873" s="440"/>
      <c r="O873" s="441" t="s">
        <v>565</v>
      </c>
      <c r="P873" s="441" t="s">
        <v>7169</v>
      </c>
      <c r="Q873" s="442"/>
      <c r="R873" s="495" t="s">
        <v>199</v>
      </c>
      <c r="S873" s="468">
        <v>43115</v>
      </c>
      <c r="T873" s="297">
        <f t="shared" si="653"/>
        <v>18</v>
      </c>
      <c r="U873" s="298">
        <f t="shared" si="654"/>
        <v>146.63998000000001</v>
      </c>
      <c r="V873" s="298">
        <f t="shared" si="655"/>
        <v>4.3228</v>
      </c>
      <c r="W873" s="299">
        <f t="shared" si="656"/>
        <v>6175.4285714285716</v>
      </c>
      <c r="X873" s="300">
        <f t="shared" si="657"/>
        <v>34</v>
      </c>
      <c r="Y873" s="496">
        <v>7</v>
      </c>
      <c r="Z873" s="497">
        <v>1309</v>
      </c>
      <c r="AA873" s="1043">
        <v>7</v>
      </c>
      <c r="AB873" s="1043">
        <v>7</v>
      </c>
      <c r="AC873" s="304">
        <v>0</v>
      </c>
      <c r="AD873" s="1043">
        <v>7</v>
      </c>
      <c r="AE873" s="469">
        <v>7</v>
      </c>
      <c r="AF873" s="1036" t="s">
        <v>8151</v>
      </c>
      <c r="AG873" s="445"/>
      <c r="AH873" s="445"/>
      <c r="AI873" s="445"/>
      <c r="AJ873" s="1037">
        <v>7</v>
      </c>
      <c r="AK873" s="1036" t="s">
        <v>4703</v>
      </c>
      <c r="AL873" s="445"/>
      <c r="AM873" s="445"/>
      <c r="AN873" s="445"/>
      <c r="AO873" s="445"/>
      <c r="AP873" s="445"/>
      <c r="AQ873" s="445"/>
      <c r="AR873" s="445"/>
      <c r="AS873" s="445"/>
      <c r="AT873" s="445"/>
      <c r="AU873" s="445"/>
      <c r="AV873" s="307">
        <f t="shared" si="658"/>
        <v>252</v>
      </c>
      <c r="AW873" s="309">
        <f t="shared" si="659"/>
        <v>176.39999999999998</v>
      </c>
      <c r="AX873" s="309">
        <f t="shared" si="660"/>
        <v>105</v>
      </c>
      <c r="AY873" s="309">
        <f t="shared" si="661"/>
        <v>63</v>
      </c>
      <c r="AZ873" s="1042" t="s">
        <v>8327</v>
      </c>
      <c r="BA873" s="1042"/>
      <c r="BB873" s="1042" t="s">
        <v>5570</v>
      </c>
      <c r="BC873" s="1042"/>
      <c r="BD873" s="1042"/>
      <c r="BE873" s="1042"/>
      <c r="BF873" s="1042"/>
      <c r="BG873" s="1042"/>
      <c r="BH873" s="1042"/>
      <c r="BI873" s="1044"/>
    </row>
    <row r="874" spans="1:61" s="652" customFormat="1" ht="19.899999999999999" customHeight="1">
      <c r="A874" s="1026">
        <v>814</v>
      </c>
      <c r="B874" s="776" t="s">
        <v>3590</v>
      </c>
      <c r="C874" s="595" t="s">
        <v>6</v>
      </c>
      <c r="D874" s="596" t="s">
        <v>1610</v>
      </c>
      <c r="E874" s="287" t="s">
        <v>2978</v>
      </c>
      <c r="F874" s="329" t="s">
        <v>1292</v>
      </c>
      <c r="G874" s="289" t="s">
        <v>2812</v>
      </c>
      <c r="H874" s="340" t="s">
        <v>2851</v>
      </c>
      <c r="I874" s="290">
        <v>44137601</v>
      </c>
      <c r="J874" s="291"/>
      <c r="K874" s="340"/>
      <c r="L874" s="643" t="s">
        <v>95</v>
      </c>
      <c r="M874" s="293"/>
      <c r="N874" s="292" t="s">
        <v>95</v>
      </c>
      <c r="O874" s="643" t="s">
        <v>95</v>
      </c>
      <c r="P874" s="643" t="s">
        <v>95</v>
      </c>
      <c r="Q874" s="358"/>
      <c r="R874" s="295" t="s">
        <v>345</v>
      </c>
      <c r="S874" s="296">
        <v>42385</v>
      </c>
      <c r="T874" s="297">
        <f t="shared" si="653"/>
        <v>61</v>
      </c>
      <c r="U874" s="298">
        <f t="shared" si="654"/>
        <v>79.950900000000004</v>
      </c>
      <c r="V874" s="298">
        <f t="shared" si="655"/>
        <v>2.5733000000000001</v>
      </c>
      <c r="W874" s="299">
        <f t="shared" si="656"/>
        <v>3676.1428571428573</v>
      </c>
      <c r="X874" s="300">
        <f t="shared" si="657"/>
        <v>31</v>
      </c>
      <c r="Y874" s="346">
        <v>7</v>
      </c>
      <c r="Z874" s="346">
        <v>720</v>
      </c>
      <c r="AA874" s="1043">
        <v>7</v>
      </c>
      <c r="AB874" s="304">
        <v>0</v>
      </c>
      <c r="AC874" s="1043">
        <v>7</v>
      </c>
      <c r="AD874" s="1043">
        <v>7</v>
      </c>
      <c r="AE874" s="469">
        <v>7</v>
      </c>
      <c r="AF874" s="1036" t="s">
        <v>5989</v>
      </c>
      <c r="AG874" s="445" t="s">
        <v>4691</v>
      </c>
      <c r="AH874" s="445" t="s">
        <v>4691</v>
      </c>
      <c r="AI874" s="445" t="s">
        <v>4691</v>
      </c>
      <c r="AJ874" s="1037">
        <v>7</v>
      </c>
      <c r="AK874" s="1036" t="s">
        <v>4703</v>
      </c>
      <c r="AL874" s="445" t="s">
        <v>4691</v>
      </c>
      <c r="AM874" s="445" t="s">
        <v>4691</v>
      </c>
      <c r="AN874" s="445" t="s">
        <v>4691</v>
      </c>
      <c r="AO874" s="445" t="s">
        <v>4691</v>
      </c>
      <c r="AP874" s="445" t="s">
        <v>4691</v>
      </c>
      <c r="AQ874" s="445" t="s">
        <v>4691</v>
      </c>
      <c r="AR874" s="445" t="s">
        <v>4691</v>
      </c>
      <c r="AS874" s="445" t="s">
        <v>4691</v>
      </c>
      <c r="AT874" s="445" t="s">
        <v>4691</v>
      </c>
      <c r="AU874" s="445" t="s">
        <v>4691</v>
      </c>
      <c r="AV874" s="307">
        <f t="shared" si="658"/>
        <v>252</v>
      </c>
      <c r="AW874" s="309">
        <f t="shared" si="659"/>
        <v>176.39999999999998</v>
      </c>
      <c r="AX874" s="309">
        <f t="shared" si="660"/>
        <v>105</v>
      </c>
      <c r="AY874" s="309">
        <f t="shared" si="661"/>
        <v>63</v>
      </c>
      <c r="AZ874" s="1042" t="s">
        <v>8328</v>
      </c>
      <c r="BA874" s="1042"/>
      <c r="BB874" s="1042"/>
      <c r="BC874" s="1042"/>
      <c r="BD874" s="1042"/>
      <c r="BE874" s="1042"/>
      <c r="BF874" s="1042"/>
      <c r="BG874" s="1042"/>
      <c r="BH874" s="1042"/>
      <c r="BI874" s="1044"/>
    </row>
    <row r="875" spans="1:61" s="652" customFormat="1" ht="19.899999999999999" customHeight="1">
      <c r="A875" s="1026">
        <v>815</v>
      </c>
      <c r="B875" s="776" t="s">
        <v>3591</v>
      </c>
      <c r="C875" s="286" t="s">
        <v>6</v>
      </c>
      <c r="D875" s="307" t="s">
        <v>2568</v>
      </c>
      <c r="E875" s="287" t="s">
        <v>2977</v>
      </c>
      <c r="F875" s="329" t="s">
        <v>1292</v>
      </c>
      <c r="G875" s="289" t="s">
        <v>1210</v>
      </c>
      <c r="H875" s="340" t="s">
        <v>2578</v>
      </c>
      <c r="I875" s="290">
        <v>44134901</v>
      </c>
      <c r="J875" s="291"/>
      <c r="K875" s="352" t="s">
        <v>362</v>
      </c>
      <c r="L875" s="357"/>
      <c r="M875" s="293"/>
      <c r="N875" s="293"/>
      <c r="O875" s="357"/>
      <c r="P875" s="357" t="s">
        <v>2569</v>
      </c>
      <c r="Q875" s="320"/>
      <c r="R875" s="295" t="s">
        <v>222</v>
      </c>
      <c r="S875" s="296">
        <v>41562</v>
      </c>
      <c r="T875" s="297">
        <f t="shared" si="653"/>
        <v>77</v>
      </c>
      <c r="U875" s="298">
        <f t="shared" si="654"/>
        <v>50.405299999999997</v>
      </c>
      <c r="V875" s="298">
        <f t="shared" si="655"/>
        <v>1.5572999999999999</v>
      </c>
      <c r="W875" s="299">
        <f t="shared" si="656"/>
        <v>3114.5999999999995</v>
      </c>
      <c r="X875" s="300">
        <f t="shared" si="657"/>
        <v>32</v>
      </c>
      <c r="Y875" s="302">
        <v>5</v>
      </c>
      <c r="Z875" s="302">
        <v>622</v>
      </c>
      <c r="AA875" s="1043">
        <v>0</v>
      </c>
      <c r="AB875" s="304">
        <v>0</v>
      </c>
      <c r="AC875" s="304">
        <v>0</v>
      </c>
      <c r="AD875" s="1043">
        <v>0</v>
      </c>
      <c r="AE875" s="469">
        <v>5</v>
      </c>
      <c r="AF875" s="1036" t="s">
        <v>8174</v>
      </c>
      <c r="AG875" s="445" t="s">
        <v>4691</v>
      </c>
      <c r="AH875" s="445" t="s">
        <v>4691</v>
      </c>
      <c r="AI875" s="445" t="s">
        <v>4691</v>
      </c>
      <c r="AJ875" s="1037">
        <v>5</v>
      </c>
      <c r="AK875" s="1036" t="s">
        <v>4707</v>
      </c>
      <c r="AL875" s="445" t="s">
        <v>4691</v>
      </c>
      <c r="AM875" s="445" t="s">
        <v>4691</v>
      </c>
      <c r="AN875" s="445" t="s">
        <v>4691</v>
      </c>
      <c r="AO875" s="445" t="s">
        <v>4691</v>
      </c>
      <c r="AP875" s="445" t="s">
        <v>4691</v>
      </c>
      <c r="AQ875" s="445" t="s">
        <v>4691</v>
      </c>
      <c r="AR875" s="445" t="s">
        <v>4691</v>
      </c>
      <c r="AS875" s="445" t="s">
        <v>4691</v>
      </c>
      <c r="AT875" s="445" t="s">
        <v>4691</v>
      </c>
      <c r="AU875" s="445" t="s">
        <v>4691</v>
      </c>
      <c r="AV875" s="307">
        <f t="shared" si="658"/>
        <v>0</v>
      </c>
      <c r="AW875" s="309">
        <f t="shared" si="659"/>
        <v>0</v>
      </c>
      <c r="AX875" s="309">
        <f t="shared" si="660"/>
        <v>0</v>
      </c>
      <c r="AY875" s="309">
        <f t="shared" si="661"/>
        <v>0</v>
      </c>
      <c r="AZ875" s="1042" t="s">
        <v>8329</v>
      </c>
      <c r="BA875" s="1042"/>
      <c r="BB875" s="1042"/>
      <c r="BC875" s="1042"/>
      <c r="BD875" s="1042"/>
      <c r="BE875" s="1042"/>
      <c r="BF875" s="1042"/>
      <c r="BG875" s="1042"/>
      <c r="BH875" s="1042"/>
      <c r="BI875" s="1044"/>
    </row>
    <row r="876" spans="1:61" s="652" customFormat="1" ht="19.899999999999999" customHeight="1">
      <c r="A876" s="1026">
        <v>816</v>
      </c>
      <c r="B876" s="776" t="s">
        <v>3592</v>
      </c>
      <c r="C876" s="286" t="s">
        <v>6</v>
      </c>
      <c r="D876" s="307" t="s">
        <v>1610</v>
      </c>
      <c r="E876" s="287" t="s">
        <v>2979</v>
      </c>
      <c r="F876" s="307" t="s">
        <v>531</v>
      </c>
      <c r="G876" s="289" t="s">
        <v>1174</v>
      </c>
      <c r="H876" s="521" t="s">
        <v>1616</v>
      </c>
      <c r="I876" s="290">
        <v>44133201</v>
      </c>
      <c r="J876" s="524"/>
      <c r="K876" s="493" t="s">
        <v>1446</v>
      </c>
      <c r="L876" s="643"/>
      <c r="M876" s="293"/>
      <c r="N876" s="293"/>
      <c r="O876" s="643"/>
      <c r="P876" s="292" t="s">
        <v>1281</v>
      </c>
      <c r="Q876" s="672"/>
      <c r="R876" s="295" t="s">
        <v>532</v>
      </c>
      <c r="S876" s="296">
        <v>40923</v>
      </c>
      <c r="T876" s="297">
        <f t="shared" si="653"/>
        <v>24</v>
      </c>
      <c r="U876" s="298">
        <f t="shared" si="654"/>
        <v>130.33170000000001</v>
      </c>
      <c r="V876" s="298">
        <f t="shared" si="655"/>
        <v>3.6621999999999999</v>
      </c>
      <c r="W876" s="299">
        <f t="shared" si="656"/>
        <v>5231.7142857142853</v>
      </c>
      <c r="X876" s="300">
        <f t="shared" si="657"/>
        <v>36</v>
      </c>
      <c r="Y876" s="301">
        <v>7</v>
      </c>
      <c r="Z876" s="302">
        <v>1060</v>
      </c>
      <c r="AA876" s="1043">
        <v>0</v>
      </c>
      <c r="AB876" s="304">
        <v>0</v>
      </c>
      <c r="AC876" s="304">
        <v>0</v>
      </c>
      <c r="AD876" s="1043">
        <v>0</v>
      </c>
      <c r="AE876" s="469">
        <v>7</v>
      </c>
      <c r="AF876" s="1036" t="s">
        <v>5989</v>
      </c>
      <c r="AG876" s="445" t="s">
        <v>4691</v>
      </c>
      <c r="AH876" s="445" t="s">
        <v>4691</v>
      </c>
      <c r="AI876" s="445" t="s">
        <v>4691</v>
      </c>
      <c r="AJ876" s="1037" t="s">
        <v>4691</v>
      </c>
      <c r="AK876" s="1036" t="s">
        <v>4691</v>
      </c>
      <c r="AL876" s="445" t="s">
        <v>4691</v>
      </c>
      <c r="AM876" s="445" t="s">
        <v>4691</v>
      </c>
      <c r="AN876" s="445" t="s">
        <v>4691</v>
      </c>
      <c r="AO876" s="445" t="s">
        <v>4691</v>
      </c>
      <c r="AP876" s="445" t="s">
        <v>4691</v>
      </c>
      <c r="AQ876" s="445" t="s">
        <v>4691</v>
      </c>
      <c r="AR876" s="445" t="s">
        <v>4691</v>
      </c>
      <c r="AS876" s="445" t="s">
        <v>4691</v>
      </c>
      <c r="AT876" s="445" t="s">
        <v>4691</v>
      </c>
      <c r="AU876" s="445" t="s">
        <v>4691</v>
      </c>
      <c r="AV876" s="307">
        <f t="shared" si="658"/>
        <v>0</v>
      </c>
      <c r="AW876" s="309">
        <f t="shared" si="659"/>
        <v>0</v>
      </c>
      <c r="AX876" s="309">
        <f t="shared" si="660"/>
        <v>0</v>
      </c>
      <c r="AY876" s="309">
        <f t="shared" si="661"/>
        <v>0</v>
      </c>
      <c r="AZ876" s="1042" t="s">
        <v>8330</v>
      </c>
      <c r="BA876" s="1042"/>
      <c r="BB876" s="1042"/>
      <c r="BC876" s="1042"/>
      <c r="BD876" s="1042"/>
      <c r="BE876" s="1042"/>
      <c r="BF876" s="1042"/>
      <c r="BG876" s="1042"/>
      <c r="BH876" s="1042"/>
      <c r="BI876" s="1044"/>
    </row>
    <row r="877" spans="1:61" s="394" customFormat="1" ht="19.5" customHeight="1">
      <c r="A877" s="1026">
        <v>817</v>
      </c>
      <c r="B877" s="776" t="s">
        <v>5724</v>
      </c>
      <c r="C877" s="449" t="s">
        <v>6</v>
      </c>
      <c r="D877" s="449" t="s">
        <v>2275</v>
      </c>
      <c r="E877" s="450" t="s">
        <v>530</v>
      </c>
      <c r="F877" s="329" t="s">
        <v>1292</v>
      </c>
      <c r="G877" s="451" t="s">
        <v>1050</v>
      </c>
      <c r="H877" s="452" t="s">
        <v>5809</v>
      </c>
      <c r="I877" s="453">
        <v>44136101</v>
      </c>
      <c r="J877" s="454"/>
      <c r="K877" s="455" t="s">
        <v>653</v>
      </c>
      <c r="L877" s="456"/>
      <c r="M877" s="456"/>
      <c r="N877" s="456"/>
      <c r="O877" s="456"/>
      <c r="P877" s="457" t="s">
        <v>565</v>
      </c>
      <c r="Q877" s="458"/>
      <c r="R877" s="295" t="s">
        <v>222</v>
      </c>
      <c r="S877" s="296">
        <v>42115</v>
      </c>
      <c r="T877" s="297">
        <f t="shared" si="653"/>
        <v>35</v>
      </c>
      <c r="U877" s="298">
        <f t="shared" si="654"/>
        <v>107.81246000000002</v>
      </c>
      <c r="V877" s="298">
        <f t="shared" si="655"/>
        <v>3.2273999999999998</v>
      </c>
      <c r="W877" s="299">
        <f t="shared" si="656"/>
        <v>5379</v>
      </c>
      <c r="X877" s="300">
        <f t="shared" si="657"/>
        <v>33</v>
      </c>
      <c r="Y877" s="459">
        <v>6</v>
      </c>
      <c r="Z877" s="460">
        <v>731</v>
      </c>
      <c r="AA877" s="1043">
        <v>0</v>
      </c>
      <c r="AB877" s="304">
        <v>0</v>
      </c>
      <c r="AC877" s="304">
        <v>0</v>
      </c>
      <c r="AD877" s="1043">
        <v>0</v>
      </c>
      <c r="AE877" s="469">
        <v>6</v>
      </c>
      <c r="AF877" s="1036" t="s">
        <v>8256</v>
      </c>
      <c r="AG877" s="445"/>
      <c r="AH877" s="445"/>
      <c r="AI877" s="445"/>
      <c r="AJ877" s="1037"/>
      <c r="AK877" s="1036"/>
      <c r="AL877" s="445"/>
      <c r="AM877" s="445"/>
      <c r="AN877" s="445"/>
      <c r="AO877" s="445"/>
      <c r="AP877" s="445"/>
      <c r="AQ877" s="445"/>
      <c r="AR877" s="445"/>
      <c r="AS877" s="445"/>
      <c r="AT877" s="445"/>
      <c r="AU877" s="445"/>
      <c r="AV877" s="307">
        <f t="shared" si="658"/>
        <v>0</v>
      </c>
      <c r="AW877" s="309">
        <f t="shared" si="659"/>
        <v>0</v>
      </c>
      <c r="AX877" s="309">
        <f t="shared" si="660"/>
        <v>0</v>
      </c>
      <c r="AY877" s="309">
        <f t="shared" si="661"/>
        <v>0</v>
      </c>
      <c r="AZ877" s="1042" t="s">
        <v>8331</v>
      </c>
      <c r="BA877" s="1042"/>
      <c r="BB877" s="1042"/>
      <c r="BC877" s="1042"/>
      <c r="BD877" s="1042"/>
      <c r="BE877" s="1042"/>
      <c r="BF877" s="1042"/>
      <c r="BG877" s="1042"/>
      <c r="BH877" s="1042"/>
      <c r="BI877" s="1044"/>
    </row>
    <row r="878" spans="1:61" s="394" customFormat="1" ht="19.5" customHeight="1">
      <c r="A878" s="1026">
        <v>818</v>
      </c>
      <c r="B878" s="776" t="s">
        <v>5756</v>
      </c>
      <c r="C878" s="449" t="s">
        <v>6</v>
      </c>
      <c r="D878" s="449" t="s">
        <v>2275</v>
      </c>
      <c r="E878" s="450" t="s">
        <v>530</v>
      </c>
      <c r="F878" s="329" t="s">
        <v>1292</v>
      </c>
      <c r="G878" s="451" t="s">
        <v>2907</v>
      </c>
      <c r="H878" s="452" t="s">
        <v>5810</v>
      </c>
      <c r="I878" s="453">
        <v>44138601</v>
      </c>
      <c r="J878" s="454"/>
      <c r="K878" s="455" t="s">
        <v>653</v>
      </c>
      <c r="L878" s="456"/>
      <c r="M878" s="456"/>
      <c r="N878" s="456"/>
      <c r="O878" s="456"/>
      <c r="P878" s="457" t="s">
        <v>5757</v>
      </c>
      <c r="Q878" s="458"/>
      <c r="R878" s="295" t="s">
        <v>222</v>
      </c>
      <c r="S878" s="296">
        <v>42611</v>
      </c>
      <c r="T878" s="297">
        <f t="shared" si="653"/>
        <v>115</v>
      </c>
      <c r="U878" s="298">
        <f t="shared" si="654"/>
        <v>8.3024000000000004</v>
      </c>
      <c r="V878" s="298">
        <f t="shared" si="655"/>
        <v>0.32340000000000002</v>
      </c>
      <c r="W878" s="299">
        <f t="shared" si="656"/>
        <v>1078</v>
      </c>
      <c r="X878" s="300">
        <f t="shared" si="657"/>
        <v>26</v>
      </c>
      <c r="Y878" s="459">
        <v>3</v>
      </c>
      <c r="Z878" s="460">
        <v>302</v>
      </c>
      <c r="AA878" s="1043">
        <v>0</v>
      </c>
      <c r="AB878" s="304">
        <v>0</v>
      </c>
      <c r="AC878" s="304">
        <v>0</v>
      </c>
      <c r="AD878" s="1043">
        <v>0</v>
      </c>
      <c r="AE878" s="469">
        <v>3</v>
      </c>
      <c r="AF878" s="1036" t="s">
        <v>8288</v>
      </c>
      <c r="AG878" s="445"/>
      <c r="AH878" s="445"/>
      <c r="AI878" s="445"/>
      <c r="AJ878" s="1037"/>
      <c r="AK878" s="1036"/>
      <c r="AL878" s="445"/>
      <c r="AM878" s="445"/>
      <c r="AN878" s="445"/>
      <c r="AO878" s="445"/>
      <c r="AP878" s="445"/>
      <c r="AQ878" s="445"/>
      <c r="AR878" s="445"/>
      <c r="AS878" s="445"/>
      <c r="AT878" s="445"/>
      <c r="AU878" s="445"/>
      <c r="AV878" s="307">
        <f t="shared" si="658"/>
        <v>0</v>
      </c>
      <c r="AW878" s="309">
        <f t="shared" si="659"/>
        <v>0</v>
      </c>
      <c r="AX878" s="309">
        <f t="shared" si="660"/>
        <v>0</v>
      </c>
      <c r="AY878" s="309">
        <f t="shared" si="661"/>
        <v>0</v>
      </c>
      <c r="AZ878" s="1042" t="s">
        <v>8332</v>
      </c>
      <c r="BA878" s="1042"/>
      <c r="BB878" s="1042"/>
      <c r="BC878" s="1042"/>
      <c r="BD878" s="1042"/>
      <c r="BE878" s="1042"/>
      <c r="BF878" s="1042"/>
      <c r="BG878" s="1042"/>
      <c r="BH878" s="1042"/>
      <c r="BI878" s="1044"/>
    </row>
    <row r="879" spans="1:61" s="394" customFormat="1" ht="19.5" customHeight="1">
      <c r="A879" s="1026">
        <v>819</v>
      </c>
      <c r="B879" s="776" t="s">
        <v>5758</v>
      </c>
      <c r="C879" s="449" t="s">
        <v>6</v>
      </c>
      <c r="D879" s="449" t="s">
        <v>2275</v>
      </c>
      <c r="E879" s="450" t="s">
        <v>2977</v>
      </c>
      <c r="F879" s="329" t="s">
        <v>1292</v>
      </c>
      <c r="G879" s="451" t="s">
        <v>4921</v>
      </c>
      <c r="H879" s="452" t="s">
        <v>5811</v>
      </c>
      <c r="I879" s="453">
        <v>44131011</v>
      </c>
      <c r="J879" s="454"/>
      <c r="K879" s="455" t="s">
        <v>653</v>
      </c>
      <c r="L879" s="456"/>
      <c r="M879" s="456"/>
      <c r="N879" s="456"/>
      <c r="O879" s="456"/>
      <c r="P879" s="457" t="s">
        <v>565</v>
      </c>
      <c r="Q879" s="458"/>
      <c r="R879" s="295" t="s">
        <v>182</v>
      </c>
      <c r="S879" s="296">
        <v>42758</v>
      </c>
      <c r="T879" s="297">
        <f t="shared" si="653"/>
        <v>39</v>
      </c>
      <c r="U879" s="298">
        <f t="shared" si="654"/>
        <v>105.05840000000001</v>
      </c>
      <c r="V879" s="298">
        <f t="shared" si="655"/>
        <v>3.242</v>
      </c>
      <c r="W879" s="299">
        <f t="shared" si="656"/>
        <v>3602.2222222222222</v>
      </c>
      <c r="X879" s="300">
        <f t="shared" si="657"/>
        <v>32</v>
      </c>
      <c r="Y879" s="459">
        <v>9</v>
      </c>
      <c r="Z879" s="460">
        <v>523</v>
      </c>
      <c r="AA879" s="1043">
        <v>0</v>
      </c>
      <c r="AB879" s="304">
        <v>0</v>
      </c>
      <c r="AC879" s="304">
        <v>0</v>
      </c>
      <c r="AD879" s="1043">
        <v>0</v>
      </c>
      <c r="AE879" s="469">
        <v>9</v>
      </c>
      <c r="AF879" s="1036" t="s">
        <v>5996</v>
      </c>
      <c r="AG879" s="445"/>
      <c r="AH879" s="445"/>
      <c r="AI879" s="445"/>
      <c r="AJ879" s="1037"/>
      <c r="AK879" s="1036"/>
      <c r="AL879" s="445"/>
      <c r="AM879" s="445"/>
      <c r="AN879" s="445"/>
      <c r="AO879" s="445"/>
      <c r="AP879" s="445"/>
      <c r="AQ879" s="445"/>
      <c r="AR879" s="445"/>
      <c r="AS879" s="445"/>
      <c r="AT879" s="445"/>
      <c r="AU879" s="445"/>
      <c r="AV879" s="307">
        <f t="shared" si="658"/>
        <v>0</v>
      </c>
      <c r="AW879" s="309">
        <f t="shared" si="659"/>
        <v>0</v>
      </c>
      <c r="AX879" s="309">
        <f t="shared" si="660"/>
        <v>0</v>
      </c>
      <c r="AY879" s="309">
        <f t="shared" si="661"/>
        <v>0</v>
      </c>
      <c r="AZ879" s="1042" t="s">
        <v>8333</v>
      </c>
      <c r="BA879" s="1042"/>
      <c r="BB879" s="1042"/>
      <c r="BC879" s="1042"/>
      <c r="BD879" s="1042"/>
      <c r="BE879" s="1042"/>
      <c r="BF879" s="1042"/>
      <c r="BG879" s="1042"/>
      <c r="BH879" s="1042"/>
      <c r="BI879" s="1044"/>
    </row>
    <row r="880" spans="1:61" s="447" customFormat="1" ht="19.5" customHeight="1">
      <c r="A880" s="1026">
        <v>820</v>
      </c>
      <c r="B880" s="435" t="s">
        <v>6890</v>
      </c>
      <c r="C880" s="631" t="s">
        <v>2487</v>
      </c>
      <c r="D880" s="631" t="s">
        <v>2275</v>
      </c>
      <c r="E880" s="631" t="s">
        <v>530</v>
      </c>
      <c r="F880" s="329" t="s">
        <v>1292</v>
      </c>
      <c r="G880" s="437" t="s">
        <v>6849</v>
      </c>
      <c r="H880" s="438" t="s">
        <v>6905</v>
      </c>
      <c r="I880" s="435">
        <v>44137701</v>
      </c>
      <c r="J880" s="428"/>
      <c r="K880" s="439" t="s">
        <v>653</v>
      </c>
      <c r="L880" s="440"/>
      <c r="M880" s="440"/>
      <c r="N880" s="440"/>
      <c r="O880" s="440"/>
      <c r="P880" s="441" t="s">
        <v>6850</v>
      </c>
      <c r="Q880" s="442"/>
      <c r="R880" s="295" t="s">
        <v>199</v>
      </c>
      <c r="S880" s="468">
        <v>42405</v>
      </c>
      <c r="T880" s="297">
        <f t="shared" si="653"/>
        <v>86</v>
      </c>
      <c r="U880" s="298">
        <f t="shared" si="654"/>
        <v>39.667499999999997</v>
      </c>
      <c r="V880" s="298">
        <f t="shared" si="655"/>
        <v>1.2576000000000001</v>
      </c>
      <c r="W880" s="299">
        <f t="shared" si="656"/>
        <v>2515.1999999999998</v>
      </c>
      <c r="X880" s="300">
        <f t="shared" si="657"/>
        <v>32</v>
      </c>
      <c r="Y880" s="444">
        <v>5</v>
      </c>
      <c r="Z880" s="460">
        <v>921</v>
      </c>
      <c r="AA880" s="1043">
        <v>0</v>
      </c>
      <c r="AB880" s="304">
        <v>0</v>
      </c>
      <c r="AC880" s="304">
        <v>0</v>
      </c>
      <c r="AD880" s="1043">
        <v>0</v>
      </c>
      <c r="AE880" s="469">
        <v>5</v>
      </c>
      <c r="AF880" s="1036" t="s">
        <v>5993</v>
      </c>
      <c r="AG880" s="445"/>
      <c r="AH880" s="445"/>
      <c r="AI880" s="445"/>
      <c r="AJ880" s="1037">
        <v>5</v>
      </c>
      <c r="AK880" s="1036" t="s">
        <v>5993</v>
      </c>
      <c r="AL880" s="445"/>
      <c r="AM880" s="445"/>
      <c r="AN880" s="445"/>
      <c r="AO880" s="445"/>
      <c r="AP880" s="445"/>
      <c r="AQ880" s="445"/>
      <c r="AR880" s="445"/>
      <c r="AS880" s="445"/>
      <c r="AT880" s="445"/>
      <c r="AU880" s="445"/>
      <c r="AV880" s="307">
        <f t="shared" si="658"/>
        <v>0</v>
      </c>
      <c r="AW880" s="309">
        <f t="shared" si="659"/>
        <v>0</v>
      </c>
      <c r="AX880" s="309">
        <f t="shared" si="660"/>
        <v>0</v>
      </c>
      <c r="AY880" s="309">
        <f t="shared" si="661"/>
        <v>0</v>
      </c>
      <c r="AZ880" s="1042" t="s">
        <v>8334</v>
      </c>
      <c r="BA880" s="1042" t="s">
        <v>6851</v>
      </c>
      <c r="BB880" s="1042"/>
      <c r="BC880" s="1042"/>
      <c r="BD880" s="1042"/>
      <c r="BE880" s="1042"/>
      <c r="BF880" s="1042"/>
      <c r="BG880" s="1042"/>
      <c r="BH880" s="1042"/>
      <c r="BI880" s="1044"/>
    </row>
    <row r="881" spans="1:61" s="314" customFormat="1" ht="19.899999999999999" customHeight="1">
      <c r="A881" s="1026">
        <v>821</v>
      </c>
      <c r="B881" s="416" t="s">
        <v>6134</v>
      </c>
      <c r="C881" s="417" t="s">
        <v>6</v>
      </c>
      <c r="D881" s="418" t="s">
        <v>2275</v>
      </c>
      <c r="E881" s="418" t="s">
        <v>4460</v>
      </c>
      <c r="F881" s="329" t="s">
        <v>1292</v>
      </c>
      <c r="G881" s="420" t="s">
        <v>6135</v>
      </c>
      <c r="H881" s="420" t="s">
        <v>4930</v>
      </c>
      <c r="I881" s="422">
        <v>44139801</v>
      </c>
      <c r="J881" s="423"/>
      <c r="K881" s="420" t="s">
        <v>6136</v>
      </c>
      <c r="L881" s="424"/>
      <c r="M881" s="424"/>
      <c r="N881" s="424"/>
      <c r="O881" s="424"/>
      <c r="P881" s="424" t="s">
        <v>6137</v>
      </c>
      <c r="Q881" s="425"/>
      <c r="R881" s="295" t="s">
        <v>294</v>
      </c>
      <c r="S881" s="296">
        <v>42761</v>
      </c>
      <c r="T881" s="297">
        <f t="shared" si="653"/>
        <v>106</v>
      </c>
      <c r="U881" s="298">
        <f t="shared" si="654"/>
        <v>19.686599999999999</v>
      </c>
      <c r="V881" s="298">
        <f t="shared" si="655"/>
        <v>0.56340000000000001</v>
      </c>
      <c r="W881" s="299">
        <f t="shared" si="656"/>
        <v>1408.5</v>
      </c>
      <c r="X881" s="300">
        <f t="shared" si="657"/>
        <v>35</v>
      </c>
      <c r="Y881" s="498">
        <v>4</v>
      </c>
      <c r="Z881" s="497">
        <v>369</v>
      </c>
      <c r="AA881" s="1043">
        <v>0</v>
      </c>
      <c r="AB881" s="304">
        <v>0</v>
      </c>
      <c r="AC881" s="304">
        <v>0</v>
      </c>
      <c r="AD881" s="1043">
        <v>0</v>
      </c>
      <c r="AE881" s="469">
        <v>4</v>
      </c>
      <c r="AF881" s="1036" t="s">
        <v>5992</v>
      </c>
      <c r="AG881" s="445"/>
      <c r="AH881" s="445"/>
      <c r="AI881" s="445"/>
      <c r="AJ881" s="1037"/>
      <c r="AK881" s="1036"/>
      <c r="AL881" s="445"/>
      <c r="AM881" s="445"/>
      <c r="AN881" s="445"/>
      <c r="AO881" s="445"/>
      <c r="AP881" s="445"/>
      <c r="AQ881" s="445"/>
      <c r="AR881" s="445"/>
      <c r="AS881" s="445"/>
      <c r="AT881" s="445"/>
      <c r="AU881" s="445"/>
      <c r="AV881" s="307">
        <f t="shared" si="658"/>
        <v>0</v>
      </c>
      <c r="AW881" s="309">
        <f t="shared" si="659"/>
        <v>0</v>
      </c>
      <c r="AX881" s="309">
        <f t="shared" si="660"/>
        <v>0</v>
      </c>
      <c r="AY881" s="309">
        <f t="shared" si="661"/>
        <v>0</v>
      </c>
      <c r="AZ881" s="1042" t="s">
        <v>8335</v>
      </c>
      <c r="BA881" s="1042"/>
      <c r="BB881" s="1042"/>
      <c r="BC881" s="1042"/>
      <c r="BD881" s="1042"/>
      <c r="BE881" s="1042"/>
      <c r="BF881" s="1042"/>
      <c r="BG881" s="1042"/>
      <c r="BH881" s="1042"/>
      <c r="BI881" s="1044"/>
    </row>
    <row r="882" spans="1:61" s="314" customFormat="1" ht="19.899999999999999" customHeight="1">
      <c r="A882" s="1026">
        <v>822</v>
      </c>
      <c r="B882" s="416" t="s">
        <v>6138</v>
      </c>
      <c r="C882" s="417" t="s">
        <v>6</v>
      </c>
      <c r="D882" s="418" t="s">
        <v>2275</v>
      </c>
      <c r="E882" s="418" t="s">
        <v>4460</v>
      </c>
      <c r="F882" s="329" t="s">
        <v>1292</v>
      </c>
      <c r="G882" s="420" t="s">
        <v>6139</v>
      </c>
      <c r="H882" s="420" t="s">
        <v>3221</v>
      </c>
      <c r="I882" s="422">
        <v>44131051</v>
      </c>
      <c r="J882" s="423"/>
      <c r="K882" s="420" t="s">
        <v>6075</v>
      </c>
      <c r="L882" s="424"/>
      <c r="M882" s="424"/>
      <c r="N882" s="424"/>
      <c r="O882" s="424"/>
      <c r="P882" s="424" t="s">
        <v>6137</v>
      </c>
      <c r="Q882" s="425"/>
      <c r="R882" s="295" t="s">
        <v>294</v>
      </c>
      <c r="S882" s="296">
        <v>42775</v>
      </c>
      <c r="T882" s="297">
        <f t="shared" si="653"/>
        <v>44</v>
      </c>
      <c r="U882" s="298">
        <f t="shared" si="654"/>
        <v>98.569699999999997</v>
      </c>
      <c r="V882" s="298">
        <f t="shared" si="655"/>
        <v>2.5211000000000001</v>
      </c>
      <c r="W882" s="299">
        <f t="shared" si="656"/>
        <v>4201.833333333333</v>
      </c>
      <c r="X882" s="300">
        <f t="shared" si="657"/>
        <v>39</v>
      </c>
      <c r="Y882" s="498">
        <v>6</v>
      </c>
      <c r="Z882" s="497">
        <v>528</v>
      </c>
      <c r="AA882" s="1043">
        <v>0</v>
      </c>
      <c r="AB882" s="304">
        <v>0</v>
      </c>
      <c r="AC882" s="304">
        <v>0</v>
      </c>
      <c r="AD882" s="1043">
        <v>0</v>
      </c>
      <c r="AE882" s="469">
        <v>6</v>
      </c>
      <c r="AF882" s="1036" t="s">
        <v>5994</v>
      </c>
      <c r="AG882" s="445"/>
      <c r="AH882" s="445"/>
      <c r="AI882" s="445"/>
      <c r="AJ882" s="1037"/>
      <c r="AK882" s="1036"/>
      <c r="AL882" s="445"/>
      <c r="AM882" s="445"/>
      <c r="AN882" s="445"/>
      <c r="AO882" s="445"/>
      <c r="AP882" s="445"/>
      <c r="AQ882" s="445"/>
      <c r="AR882" s="445"/>
      <c r="AS882" s="445"/>
      <c r="AT882" s="445"/>
      <c r="AU882" s="445"/>
      <c r="AV882" s="307">
        <f t="shared" si="658"/>
        <v>0</v>
      </c>
      <c r="AW882" s="309">
        <f t="shared" si="659"/>
        <v>0</v>
      </c>
      <c r="AX882" s="309">
        <f t="shared" si="660"/>
        <v>0</v>
      </c>
      <c r="AY882" s="309">
        <f t="shared" si="661"/>
        <v>0</v>
      </c>
      <c r="AZ882" s="1042" t="s">
        <v>8336</v>
      </c>
      <c r="BA882" s="1042"/>
      <c r="BB882" s="1042"/>
      <c r="BC882" s="1042"/>
      <c r="BD882" s="1042"/>
      <c r="BE882" s="1042"/>
      <c r="BF882" s="1042"/>
      <c r="BG882" s="1042"/>
      <c r="BH882" s="1042"/>
      <c r="BI882" s="1044"/>
    </row>
    <row r="883" spans="1:61" s="314" customFormat="1" ht="19.899999999999999" customHeight="1">
      <c r="A883" s="1026">
        <v>823</v>
      </c>
      <c r="B883" s="416" t="s">
        <v>6140</v>
      </c>
      <c r="C883" s="417" t="s">
        <v>2487</v>
      </c>
      <c r="D883" s="418" t="s">
        <v>1610</v>
      </c>
      <c r="E883" s="418" t="s">
        <v>6141</v>
      </c>
      <c r="F883" s="329" t="s">
        <v>1292</v>
      </c>
      <c r="G883" s="420" t="s">
        <v>6142</v>
      </c>
      <c r="H883" s="420" t="s">
        <v>3875</v>
      </c>
      <c r="I883" s="422">
        <v>44138901</v>
      </c>
      <c r="J883" s="423"/>
      <c r="K883" s="420" t="s">
        <v>777</v>
      </c>
      <c r="L883" s="424"/>
      <c r="M883" s="424"/>
      <c r="N883" s="424"/>
      <c r="O883" s="424"/>
      <c r="P883" s="424" t="s">
        <v>6078</v>
      </c>
      <c r="Q883" s="425"/>
      <c r="R883" s="295" t="s">
        <v>147</v>
      </c>
      <c r="S883" s="296">
        <v>42675</v>
      </c>
      <c r="T883" s="297">
        <f t="shared" si="653"/>
        <v>105</v>
      </c>
      <c r="U883" s="298">
        <f t="shared" si="654"/>
        <v>21.349039999999999</v>
      </c>
      <c r="V883" s="298">
        <f t="shared" si="655"/>
        <v>0.60150000000000003</v>
      </c>
      <c r="W883" s="299">
        <f t="shared" si="656"/>
        <v>859.28571428571433</v>
      </c>
      <c r="X883" s="300">
        <f t="shared" si="657"/>
        <v>35</v>
      </c>
      <c r="Y883" s="498">
        <v>7</v>
      </c>
      <c r="Z883" s="497">
        <v>910</v>
      </c>
      <c r="AA883" s="1043">
        <v>0</v>
      </c>
      <c r="AB883" s="304">
        <v>0</v>
      </c>
      <c r="AC883" s="304">
        <v>0</v>
      </c>
      <c r="AD883" s="1043">
        <v>0</v>
      </c>
      <c r="AE883" s="469">
        <v>7</v>
      </c>
      <c r="AF883" s="1036" t="s">
        <v>5989</v>
      </c>
      <c r="AG883" s="445"/>
      <c r="AH883" s="445"/>
      <c r="AI883" s="445"/>
      <c r="AJ883" s="1037"/>
      <c r="AK883" s="1036"/>
      <c r="AL883" s="445"/>
      <c r="AM883" s="445"/>
      <c r="AN883" s="445"/>
      <c r="AO883" s="445"/>
      <c r="AP883" s="445"/>
      <c r="AQ883" s="445"/>
      <c r="AR883" s="445"/>
      <c r="AS883" s="445"/>
      <c r="AT883" s="445"/>
      <c r="AU883" s="445"/>
      <c r="AV883" s="307">
        <f t="shared" si="658"/>
        <v>0</v>
      </c>
      <c r="AW883" s="309">
        <f t="shared" si="659"/>
        <v>0</v>
      </c>
      <c r="AX883" s="309">
        <f t="shared" si="660"/>
        <v>0</v>
      </c>
      <c r="AY883" s="309">
        <f t="shared" si="661"/>
        <v>0</v>
      </c>
      <c r="AZ883" s="1042" t="s">
        <v>8337</v>
      </c>
      <c r="BA883" s="1042"/>
      <c r="BB883" s="1042"/>
      <c r="BC883" s="1042"/>
      <c r="BD883" s="1042"/>
      <c r="BE883" s="1042"/>
      <c r="BF883" s="1042"/>
      <c r="BG883" s="1042"/>
      <c r="BH883" s="1042"/>
      <c r="BI883" s="1044"/>
    </row>
    <row r="884" spans="1:61" s="314" customFormat="1" ht="19.899999999999999" customHeight="1">
      <c r="A884" s="1026">
        <v>824</v>
      </c>
      <c r="B884" s="416" t="s">
        <v>6144</v>
      </c>
      <c r="C884" s="417" t="s">
        <v>6094</v>
      </c>
      <c r="D884" s="418" t="s">
        <v>6145</v>
      </c>
      <c r="E884" s="418" t="s">
        <v>6143</v>
      </c>
      <c r="F884" s="329" t="s">
        <v>1292</v>
      </c>
      <c r="G884" s="420" t="s">
        <v>6146</v>
      </c>
      <c r="H884" s="420" t="s">
        <v>6391</v>
      </c>
      <c r="I884" s="422">
        <v>44131041</v>
      </c>
      <c r="J884" s="423"/>
      <c r="K884" s="420" t="s">
        <v>6136</v>
      </c>
      <c r="L884" s="424"/>
      <c r="M884" s="424"/>
      <c r="N884" s="424"/>
      <c r="O884" s="424"/>
      <c r="P884" s="424" t="s">
        <v>6078</v>
      </c>
      <c r="Q884" s="425"/>
      <c r="R884" s="295" t="s">
        <v>147</v>
      </c>
      <c r="S884" s="296">
        <v>42761</v>
      </c>
      <c r="T884" s="297">
        <f t="shared" si="653"/>
        <v>99</v>
      </c>
      <c r="U884" s="298">
        <f t="shared" si="654"/>
        <v>27.308900000000001</v>
      </c>
      <c r="V884" s="298">
        <f t="shared" si="655"/>
        <v>0.84089999999999998</v>
      </c>
      <c r="W884" s="299">
        <f t="shared" si="656"/>
        <v>2102.25</v>
      </c>
      <c r="X884" s="300">
        <f t="shared" si="657"/>
        <v>32</v>
      </c>
      <c r="Y884" s="498">
        <v>4</v>
      </c>
      <c r="Z884" s="497">
        <v>440</v>
      </c>
      <c r="AA884" s="1043">
        <v>0</v>
      </c>
      <c r="AB884" s="304">
        <v>0</v>
      </c>
      <c r="AC884" s="304">
        <v>0</v>
      </c>
      <c r="AD884" s="1043">
        <v>0</v>
      </c>
      <c r="AE884" s="469">
        <v>4</v>
      </c>
      <c r="AF884" s="1036" t="s">
        <v>5992</v>
      </c>
      <c r="AG884" s="445"/>
      <c r="AH884" s="445"/>
      <c r="AI884" s="445"/>
      <c r="AJ884" s="1037"/>
      <c r="AK884" s="1036"/>
      <c r="AL884" s="445"/>
      <c r="AM884" s="445"/>
      <c r="AN884" s="445"/>
      <c r="AO884" s="445"/>
      <c r="AP884" s="445"/>
      <c r="AQ884" s="445"/>
      <c r="AR884" s="445"/>
      <c r="AS884" s="445"/>
      <c r="AT884" s="445"/>
      <c r="AU884" s="445"/>
      <c r="AV884" s="307">
        <f t="shared" si="658"/>
        <v>0</v>
      </c>
      <c r="AW884" s="309">
        <f t="shared" si="659"/>
        <v>0</v>
      </c>
      <c r="AX884" s="309">
        <f t="shared" si="660"/>
        <v>0</v>
      </c>
      <c r="AY884" s="309">
        <f t="shared" si="661"/>
        <v>0</v>
      </c>
      <c r="AZ884" s="1042" t="s">
        <v>8338</v>
      </c>
      <c r="BA884" s="1042"/>
      <c r="BB884" s="1042"/>
      <c r="BC884" s="1042"/>
      <c r="BD884" s="1042"/>
      <c r="BE884" s="1042"/>
      <c r="BF884" s="1042"/>
      <c r="BG884" s="1042"/>
      <c r="BH884" s="1042"/>
      <c r="BI884" s="1044"/>
    </row>
    <row r="885" spans="1:61" s="314" customFormat="1" ht="19.899999999999999" customHeight="1">
      <c r="A885" s="1026">
        <v>825</v>
      </c>
      <c r="B885" s="416" t="s">
        <v>6147</v>
      </c>
      <c r="C885" s="417" t="s">
        <v>6094</v>
      </c>
      <c r="D885" s="418" t="s">
        <v>6145</v>
      </c>
      <c r="E885" s="418" t="s">
        <v>6148</v>
      </c>
      <c r="F885" s="329" t="s">
        <v>1292</v>
      </c>
      <c r="G885" s="420" t="s">
        <v>6149</v>
      </c>
      <c r="H885" s="420" t="s">
        <v>4929</v>
      </c>
      <c r="I885" s="422">
        <v>44131021</v>
      </c>
      <c r="J885" s="423"/>
      <c r="K885" s="420" t="s">
        <v>6136</v>
      </c>
      <c r="L885" s="424"/>
      <c r="M885" s="424"/>
      <c r="N885" s="424"/>
      <c r="O885" s="424"/>
      <c r="P885" s="424" t="s">
        <v>6078</v>
      </c>
      <c r="Q885" s="425"/>
      <c r="R885" s="295" t="s">
        <v>294</v>
      </c>
      <c r="S885" s="296">
        <v>42762</v>
      </c>
      <c r="T885" s="297">
        <f t="shared" si="653"/>
        <v>93</v>
      </c>
      <c r="U885" s="298">
        <f t="shared" si="654"/>
        <v>33.962282000000002</v>
      </c>
      <c r="V885" s="298">
        <f t="shared" si="655"/>
        <v>1.0291999999999999</v>
      </c>
      <c r="W885" s="299">
        <f t="shared" si="656"/>
        <v>2572.9999999999995</v>
      </c>
      <c r="X885" s="300">
        <f t="shared" si="657"/>
        <v>33</v>
      </c>
      <c r="Y885" s="498">
        <v>4</v>
      </c>
      <c r="Z885" s="497">
        <v>243</v>
      </c>
      <c r="AA885" s="1043">
        <v>0</v>
      </c>
      <c r="AB885" s="304">
        <v>0</v>
      </c>
      <c r="AC885" s="304">
        <v>0</v>
      </c>
      <c r="AD885" s="1043">
        <v>0</v>
      </c>
      <c r="AE885" s="469">
        <v>4</v>
      </c>
      <c r="AF885" s="1036" t="s">
        <v>5992</v>
      </c>
      <c r="AG885" s="445"/>
      <c r="AH885" s="445"/>
      <c r="AI885" s="445"/>
      <c r="AJ885" s="1037"/>
      <c r="AK885" s="1036"/>
      <c r="AL885" s="445"/>
      <c r="AM885" s="445"/>
      <c r="AN885" s="445"/>
      <c r="AO885" s="445"/>
      <c r="AP885" s="445"/>
      <c r="AQ885" s="445"/>
      <c r="AR885" s="445"/>
      <c r="AS885" s="445"/>
      <c r="AT885" s="445"/>
      <c r="AU885" s="445"/>
      <c r="AV885" s="307">
        <f t="shared" si="658"/>
        <v>0</v>
      </c>
      <c r="AW885" s="309">
        <f t="shared" si="659"/>
        <v>0</v>
      </c>
      <c r="AX885" s="309">
        <f t="shared" si="660"/>
        <v>0</v>
      </c>
      <c r="AY885" s="309">
        <f t="shared" si="661"/>
        <v>0</v>
      </c>
      <c r="AZ885" s="1042" t="s">
        <v>8339</v>
      </c>
      <c r="BA885" s="1042"/>
      <c r="BB885" s="1042"/>
      <c r="BC885" s="1042"/>
      <c r="BD885" s="1042"/>
      <c r="BE885" s="1042"/>
      <c r="BF885" s="1042"/>
      <c r="BG885" s="1042"/>
      <c r="BH885" s="1042"/>
      <c r="BI885" s="1044"/>
    </row>
    <row r="886" spans="1:61" s="652" customFormat="1" ht="20.100000000000001" customHeight="1">
      <c r="A886" s="1029" t="s">
        <v>185</v>
      </c>
      <c r="B886" s="778"/>
      <c r="C886" s="723" t="s">
        <v>6</v>
      </c>
      <c r="D886" s="501" t="s">
        <v>1613</v>
      </c>
      <c r="E886" s="502"/>
      <c r="F886" s="502"/>
      <c r="G886" s="503">
        <f>COUNTA(G862:G885)</f>
        <v>24</v>
      </c>
      <c r="H886" s="503">
        <f>COUNTA(H862:H885)</f>
        <v>24</v>
      </c>
      <c r="I886" s="499"/>
      <c r="J886" s="499"/>
      <c r="K886" s="503"/>
      <c r="L886" s="504">
        <f>COUNTA(L862:L885)</f>
        <v>13</v>
      </c>
      <c r="M886" s="504">
        <f>COUNTA(M862:M885)</f>
        <v>9</v>
      </c>
      <c r="N886" s="504">
        <f>COUNTA(N862:N885)</f>
        <v>7</v>
      </c>
      <c r="O886" s="504">
        <f>COUNTA(O862:O885)</f>
        <v>13</v>
      </c>
      <c r="P886" s="504">
        <f>COUNTA(P862:P885)</f>
        <v>24</v>
      </c>
      <c r="Q886" s="505"/>
      <c r="R886" s="505"/>
      <c r="S886" s="506"/>
      <c r="T886" s="507"/>
      <c r="U886" s="508">
        <f>SUM(U862:U885)</f>
        <v>1833.0057120000001</v>
      </c>
      <c r="V886" s="508">
        <f>SUM(V862:V885)</f>
        <v>53.239900000000006</v>
      </c>
      <c r="W886" s="509">
        <f>V886*10000/Y886</f>
        <v>3306.8260869565215</v>
      </c>
      <c r="X886" s="510">
        <f>U886/V886</f>
        <v>34.429172706935965</v>
      </c>
      <c r="Y886" s="511">
        <f t="shared" ref="Y886:AE886" si="662">SUM(Y862:Y885)</f>
        <v>161</v>
      </c>
      <c r="Z886" s="511">
        <f t="shared" si="662"/>
        <v>18826</v>
      </c>
      <c r="AA886" s="500">
        <f t="shared" si="662"/>
        <v>99</v>
      </c>
      <c r="AB886" s="500">
        <f t="shared" si="662"/>
        <v>71</v>
      </c>
      <c r="AC886" s="500">
        <f t="shared" si="662"/>
        <v>48</v>
      </c>
      <c r="AD886" s="500">
        <f t="shared" si="662"/>
        <v>99</v>
      </c>
      <c r="AE886" s="500">
        <f t="shared" si="662"/>
        <v>159</v>
      </c>
      <c r="AF886" s="512"/>
      <c r="AG886" s="512">
        <f>SUM(AG862:AG885)</f>
        <v>0</v>
      </c>
      <c r="AH886" s="512"/>
      <c r="AI886" s="512">
        <f>SUM(AI862:AI885)</f>
        <v>0</v>
      </c>
      <c r="AJ886" s="512">
        <f>SUM(AJ862:AJ885)</f>
        <v>104</v>
      </c>
      <c r="AK886" s="513"/>
      <c r="AL886" s="512">
        <f>SUM(AL862:AL885)</f>
        <v>0</v>
      </c>
      <c r="AM886" s="512"/>
      <c r="AN886" s="512">
        <f>SUM(AN862:AN885)</f>
        <v>0</v>
      </c>
      <c r="AO886" s="512"/>
      <c r="AP886" s="512">
        <f>SUM(AP862:AP885)</f>
        <v>0</v>
      </c>
      <c r="AQ886" s="512"/>
      <c r="AR886" s="512">
        <f>SUM(AR862:AR885)</f>
        <v>2</v>
      </c>
      <c r="AS886" s="512"/>
      <c r="AT886" s="512">
        <f>SUM(AT862:AT885)</f>
        <v>0</v>
      </c>
      <c r="AU886" s="512"/>
      <c r="AV886" s="512">
        <f>SUM(AV862:AV885)</f>
        <v>3564</v>
      </c>
      <c r="AW886" s="512">
        <f>SUM(AW862:AW885)</f>
        <v>2494.8000000000002</v>
      </c>
      <c r="AX886" s="512">
        <f>SUM(AX862:AX885)</f>
        <v>1485</v>
      </c>
      <c r="AY886" s="512">
        <f>SUM(AY862:AY885)</f>
        <v>891</v>
      </c>
      <c r="AZ886" s="816"/>
      <c r="BA886" s="817"/>
      <c r="BB886" s="817"/>
      <c r="BC886" s="818"/>
      <c r="BD886" s="818"/>
      <c r="BE886" s="818"/>
      <c r="BF886" s="819"/>
      <c r="BG886" s="819"/>
      <c r="BH886" s="819"/>
      <c r="BI886" s="820"/>
    </row>
    <row r="887" spans="1:61" s="652" customFormat="1" ht="20.100000000000001" customHeight="1">
      <c r="A887" s="1026">
        <v>826</v>
      </c>
      <c r="B887" s="776" t="s">
        <v>3593</v>
      </c>
      <c r="C887" s="286" t="s">
        <v>6</v>
      </c>
      <c r="D887" s="287" t="s">
        <v>1617</v>
      </c>
      <c r="E887" s="287" t="s">
        <v>2023</v>
      </c>
      <c r="F887" s="287" t="s">
        <v>1618</v>
      </c>
      <c r="G887" s="289" t="s">
        <v>865</v>
      </c>
      <c r="H887" s="340" t="s">
        <v>1759</v>
      </c>
      <c r="I887" s="290">
        <v>44022501</v>
      </c>
      <c r="J887" s="291" t="s">
        <v>94</v>
      </c>
      <c r="K887" s="340"/>
      <c r="L887" s="643" t="s">
        <v>95</v>
      </c>
      <c r="M887" s="292" t="s">
        <v>95</v>
      </c>
      <c r="N887" s="292" t="s">
        <v>95</v>
      </c>
      <c r="O887" s="643" t="s">
        <v>95</v>
      </c>
      <c r="P887" s="643" t="s">
        <v>95</v>
      </c>
      <c r="Q887" s="320"/>
      <c r="R887" s="295" t="s">
        <v>450</v>
      </c>
      <c r="S887" s="296">
        <v>42125</v>
      </c>
      <c r="T887" s="297">
        <f>VLOOKUP(I887,单月票房,2,0)</f>
        <v>5</v>
      </c>
      <c r="U887" s="298">
        <f>VLOOKUP(I887,单月票房,3,0)</f>
        <v>212.12110000000001</v>
      </c>
      <c r="V887" s="298">
        <f>VLOOKUP(I887,单月票房,4,0)</f>
        <v>5.4421999999999997</v>
      </c>
      <c r="W887" s="299">
        <f>(V887*10000)/Y887</f>
        <v>10884.4</v>
      </c>
      <c r="X887" s="300">
        <f>VLOOKUP(I887,单月票房,5,0)</f>
        <v>39</v>
      </c>
      <c r="Y887" s="301">
        <v>5</v>
      </c>
      <c r="Z887" s="302">
        <v>798</v>
      </c>
      <c r="AA887" s="1043">
        <v>5</v>
      </c>
      <c r="AB887" s="1043">
        <v>5</v>
      </c>
      <c r="AC887" s="1043">
        <v>5</v>
      </c>
      <c r="AD887" s="1043">
        <v>5</v>
      </c>
      <c r="AE887" s="469">
        <v>5</v>
      </c>
      <c r="AF887" s="1036" t="s">
        <v>5993</v>
      </c>
      <c r="AG887" s="445" t="s">
        <v>4691</v>
      </c>
      <c r="AH887" s="445" t="s">
        <v>4691</v>
      </c>
      <c r="AI887" s="445" t="s">
        <v>4691</v>
      </c>
      <c r="AJ887" s="1037">
        <v>5</v>
      </c>
      <c r="AK887" s="1036" t="s">
        <v>4707</v>
      </c>
      <c r="AL887" s="445" t="s">
        <v>4691</v>
      </c>
      <c r="AM887" s="445" t="s">
        <v>4691</v>
      </c>
      <c r="AN887" s="445" t="s">
        <v>4691</v>
      </c>
      <c r="AO887" s="445" t="s">
        <v>4691</v>
      </c>
      <c r="AP887" s="445" t="s">
        <v>4691</v>
      </c>
      <c r="AQ887" s="445" t="s">
        <v>4691</v>
      </c>
      <c r="AR887" s="445" t="s">
        <v>4691</v>
      </c>
      <c r="AS887" s="445" t="s">
        <v>4691</v>
      </c>
      <c r="AT887" s="445" t="s">
        <v>4691</v>
      </c>
      <c r="AU887" s="445" t="s">
        <v>4691</v>
      </c>
      <c r="AV887" s="307">
        <f>AD887*6*0.5*12</f>
        <v>180</v>
      </c>
      <c r="AW887" s="309">
        <f>AD887*6*0.35*12</f>
        <v>126</v>
      </c>
      <c r="AX887" s="309">
        <f>AD887*6*0.25*10</f>
        <v>75</v>
      </c>
      <c r="AY887" s="309">
        <f>AD887*6*0.15*10</f>
        <v>45</v>
      </c>
      <c r="AZ887" s="1042" t="s">
        <v>8340</v>
      </c>
      <c r="BA887" s="1042" t="s">
        <v>1619</v>
      </c>
      <c r="BB887" s="1042" t="s">
        <v>1620</v>
      </c>
      <c r="BC887" s="1042" t="s">
        <v>1497</v>
      </c>
      <c r="BD887" s="1042" t="s">
        <v>683</v>
      </c>
      <c r="BE887" s="1042" t="s">
        <v>1621</v>
      </c>
      <c r="BF887" s="1042" t="s">
        <v>1622</v>
      </c>
      <c r="BG887" s="1042" t="s">
        <v>1623</v>
      </c>
      <c r="BH887" s="1042" t="s">
        <v>1624</v>
      </c>
      <c r="BI887" s="1044" t="s">
        <v>1625</v>
      </c>
    </row>
    <row r="888" spans="1:61" s="394" customFormat="1" ht="19.5" customHeight="1">
      <c r="A888" s="1026">
        <v>827</v>
      </c>
      <c r="B888" s="448" t="s">
        <v>6764</v>
      </c>
      <c r="C888" s="449" t="s">
        <v>6765</v>
      </c>
      <c r="D888" s="449" t="s">
        <v>5288</v>
      </c>
      <c r="E888" s="450" t="s">
        <v>6647</v>
      </c>
      <c r="F888" s="399" t="s">
        <v>6648</v>
      </c>
      <c r="G888" s="451" t="s">
        <v>6766</v>
      </c>
      <c r="H888" s="452" t="s">
        <v>6690</v>
      </c>
      <c r="I888" s="453">
        <v>44023101</v>
      </c>
      <c r="J888" s="454" t="s">
        <v>94</v>
      </c>
      <c r="K888" s="455"/>
      <c r="L888" s="456" t="s">
        <v>6649</v>
      </c>
      <c r="M888" s="292" t="s">
        <v>95</v>
      </c>
      <c r="N888" s="292" t="s">
        <v>95</v>
      </c>
      <c r="O888" s="456" t="s">
        <v>6646</v>
      </c>
      <c r="P888" s="457" t="s">
        <v>6761</v>
      </c>
      <c r="Q888" s="458"/>
      <c r="R888" s="295" t="s">
        <v>222</v>
      </c>
      <c r="S888" s="296">
        <v>43033</v>
      </c>
      <c r="T888" s="297">
        <f>VLOOKUP(I888,单月票房,2,0)</f>
        <v>10</v>
      </c>
      <c r="U888" s="298">
        <f>VLOOKUP(I888,单月票房,3,0)</f>
        <v>137.50729999999999</v>
      </c>
      <c r="V888" s="298">
        <f>VLOOKUP(I888,单月票房,4,0)</f>
        <v>3.3317999999999999</v>
      </c>
      <c r="W888" s="299">
        <f>(V888*10000)/Y888</f>
        <v>4759.7142857142853</v>
      </c>
      <c r="X888" s="300">
        <f>VLOOKUP(I888,单月票房,5,0)</f>
        <v>41</v>
      </c>
      <c r="Y888" s="459">
        <v>7</v>
      </c>
      <c r="Z888" s="460">
        <v>1478</v>
      </c>
      <c r="AA888" s="1043">
        <v>7</v>
      </c>
      <c r="AB888" s="1043">
        <v>7</v>
      </c>
      <c r="AC888" s="1043">
        <v>7</v>
      </c>
      <c r="AD888" s="1043">
        <v>7</v>
      </c>
      <c r="AE888" s="469">
        <v>7</v>
      </c>
      <c r="AF888" s="1036" t="s">
        <v>8300</v>
      </c>
      <c r="AG888" s="445"/>
      <c r="AH888" s="445"/>
      <c r="AI888" s="445"/>
      <c r="AJ888" s="1037">
        <v>7</v>
      </c>
      <c r="AK888" s="1036" t="s">
        <v>6767</v>
      </c>
      <c r="AL888" s="445"/>
      <c r="AM888" s="445"/>
      <c r="AN888" s="445"/>
      <c r="AO888" s="445"/>
      <c r="AP888" s="445"/>
      <c r="AQ888" s="445"/>
      <c r="AR888" s="445"/>
      <c r="AS888" s="445"/>
      <c r="AT888" s="445"/>
      <c r="AU888" s="445"/>
      <c r="AV888" s="307">
        <f>AD888*6*0.5*12</f>
        <v>252</v>
      </c>
      <c r="AW888" s="309">
        <f>AD888*6*0.35*12</f>
        <v>176.39999999999998</v>
      </c>
      <c r="AX888" s="309">
        <f>AD888*6*0.25*10</f>
        <v>105</v>
      </c>
      <c r="AY888" s="309">
        <f>AD888*6*0.15*10</f>
        <v>63</v>
      </c>
      <c r="AZ888" s="1042" t="s">
        <v>8341</v>
      </c>
      <c r="BA888" s="1042" t="s">
        <v>6650</v>
      </c>
      <c r="BB888" s="1042" t="s">
        <v>6768</v>
      </c>
      <c r="BC888" s="1042" t="s">
        <v>6769</v>
      </c>
      <c r="BD888" s="1042" t="s">
        <v>6770</v>
      </c>
      <c r="BE888" s="1042" t="s">
        <v>6651</v>
      </c>
      <c r="BF888" s="1042" t="s">
        <v>6771</v>
      </c>
      <c r="BG888" s="1042" t="s">
        <v>6652</v>
      </c>
      <c r="BH888" s="1042" t="s">
        <v>6772</v>
      </c>
      <c r="BI888" s="1044" t="s">
        <v>6773</v>
      </c>
    </row>
    <row r="889" spans="1:61" ht="20.100000000000001" customHeight="1">
      <c r="A889" s="1029" t="s">
        <v>185</v>
      </c>
      <c r="B889" s="778"/>
      <c r="C889" s="723" t="s">
        <v>6</v>
      </c>
      <c r="D889" s="501" t="s">
        <v>1626</v>
      </c>
      <c r="E889" s="502"/>
      <c r="F889" s="502"/>
      <c r="G889" s="503">
        <f>COUNTA(G887:G888)</f>
        <v>2</v>
      </c>
      <c r="H889" s="503">
        <f>COUNTA(H887:H888)</f>
        <v>2</v>
      </c>
      <c r="I889" s="499"/>
      <c r="J889" s="499"/>
      <c r="K889" s="503"/>
      <c r="L889" s="504">
        <f>COUNTA(L887:L888)</f>
        <v>2</v>
      </c>
      <c r="M889" s="504">
        <f>COUNTA(M887:M888)</f>
        <v>2</v>
      </c>
      <c r="N889" s="504">
        <f>COUNTA(N887:N888)</f>
        <v>2</v>
      </c>
      <c r="O889" s="504">
        <f>COUNTA(O887:O888)</f>
        <v>2</v>
      </c>
      <c r="P889" s="504">
        <f>COUNTA(P887:P888)</f>
        <v>2</v>
      </c>
      <c r="Q889" s="505"/>
      <c r="R889" s="505"/>
      <c r="S889" s="506"/>
      <c r="T889" s="507"/>
      <c r="U889" s="508">
        <f>SUM(U887:U888)</f>
        <v>349.6284</v>
      </c>
      <c r="V889" s="508">
        <f>SUM(V887:V888)</f>
        <v>8.7739999999999991</v>
      </c>
      <c r="W889" s="509">
        <f>V889*10000/Y889</f>
        <v>7311.6666666666652</v>
      </c>
      <c r="X889" s="510">
        <f>U889/V889</f>
        <v>39.848233416913615</v>
      </c>
      <c r="Y889" s="511">
        <f t="shared" ref="Y889:AE889" si="663">SUM(Y887:Y888)</f>
        <v>12</v>
      </c>
      <c r="Z889" s="511">
        <f t="shared" si="663"/>
        <v>2276</v>
      </c>
      <c r="AA889" s="500">
        <f t="shared" si="663"/>
        <v>12</v>
      </c>
      <c r="AB889" s="500">
        <f t="shared" si="663"/>
        <v>12</v>
      </c>
      <c r="AC889" s="500">
        <f t="shared" si="663"/>
        <v>12</v>
      </c>
      <c r="AD889" s="500">
        <f t="shared" si="663"/>
        <v>12</v>
      </c>
      <c r="AE889" s="500">
        <f t="shared" si="663"/>
        <v>12</v>
      </c>
      <c r="AF889" s="512"/>
      <c r="AG889" s="512">
        <f>SUM(AG887:AG888)</f>
        <v>0</v>
      </c>
      <c r="AH889" s="512"/>
      <c r="AI889" s="512">
        <f>SUM(AI887:AI888)</f>
        <v>0</v>
      </c>
      <c r="AJ889" s="512">
        <f>SUM(AJ887:AJ888)</f>
        <v>12</v>
      </c>
      <c r="AK889" s="513"/>
      <c r="AL889" s="512">
        <f>SUM(AL887:AL888)</f>
        <v>0</v>
      </c>
      <c r="AM889" s="512"/>
      <c r="AN889" s="512">
        <f>SUM(AN887:AN888)</f>
        <v>0</v>
      </c>
      <c r="AO889" s="512"/>
      <c r="AP889" s="512">
        <f>SUM(AP887:AP888)</f>
        <v>0</v>
      </c>
      <c r="AQ889" s="512"/>
      <c r="AR889" s="512">
        <f>SUM(AR887:AR888)</f>
        <v>0</v>
      </c>
      <c r="AS889" s="512"/>
      <c r="AT889" s="512">
        <f>SUM(AT887:AT888)</f>
        <v>0</v>
      </c>
      <c r="AU889" s="512"/>
      <c r="AV889" s="512">
        <f>SUM(AV887:AV888)</f>
        <v>432</v>
      </c>
      <c r="AW889" s="512">
        <f>SUM(AW887:AW888)</f>
        <v>302.39999999999998</v>
      </c>
      <c r="AX889" s="512">
        <f>SUM(AX887:AX888)</f>
        <v>180</v>
      </c>
      <c r="AY889" s="512">
        <f>SUM(AY887:AY888)</f>
        <v>108</v>
      </c>
      <c r="AZ889" s="816"/>
      <c r="BA889" s="817"/>
      <c r="BB889" s="817"/>
      <c r="BC889" s="818"/>
      <c r="BD889" s="818"/>
      <c r="BE889" s="818"/>
      <c r="BF889" s="819"/>
      <c r="BG889" s="819"/>
      <c r="BH889" s="819"/>
      <c r="BI889" s="820"/>
    </row>
    <row r="890" spans="1:61" s="394" customFormat="1" ht="19.5" customHeight="1">
      <c r="A890" s="1026">
        <v>828</v>
      </c>
      <c r="B890" s="776" t="s">
        <v>5725</v>
      </c>
      <c r="C890" s="449" t="s">
        <v>6</v>
      </c>
      <c r="D890" s="449" t="s">
        <v>5289</v>
      </c>
      <c r="E890" s="450" t="s">
        <v>5726</v>
      </c>
      <c r="F890" s="329" t="s">
        <v>1292</v>
      </c>
      <c r="G890" s="451" t="s">
        <v>2905</v>
      </c>
      <c r="H890" s="452" t="s">
        <v>2905</v>
      </c>
      <c r="I890" s="453">
        <v>44171901</v>
      </c>
      <c r="J890" s="454"/>
      <c r="K890" s="455"/>
      <c r="L890" s="456"/>
      <c r="M890" s="456"/>
      <c r="N890" s="456"/>
      <c r="O890" s="456"/>
      <c r="P890" s="457" t="s">
        <v>565</v>
      </c>
      <c r="Q890" s="458"/>
      <c r="R890" s="295" t="s">
        <v>222</v>
      </c>
      <c r="S890" s="296">
        <v>42594</v>
      </c>
      <c r="T890" s="297">
        <f t="shared" ref="T890" si="664">VLOOKUP(I890,单月票房,2,0)</f>
        <v>17</v>
      </c>
      <c r="U890" s="298">
        <f t="shared" ref="U890" si="665">VLOOKUP(I890,单月票房,3,0)</f>
        <v>55.698099999999997</v>
      </c>
      <c r="V890" s="298">
        <f t="shared" ref="V890" si="666">VLOOKUP(I890,单月票房,4,0)</f>
        <v>1.7557</v>
      </c>
      <c r="W890" s="299">
        <f t="shared" ref="W890" si="667">(V890*10000)/Y890</f>
        <v>2926.1666666666665</v>
      </c>
      <c r="X890" s="300">
        <f t="shared" ref="X890" si="668">VLOOKUP(I890,单月票房,5,0)</f>
        <v>32</v>
      </c>
      <c r="Y890" s="459">
        <v>6</v>
      </c>
      <c r="Z890" s="460">
        <v>863</v>
      </c>
      <c r="AA890" s="1043">
        <v>0</v>
      </c>
      <c r="AB890" s="304">
        <v>0</v>
      </c>
      <c r="AC890" s="304">
        <v>0</v>
      </c>
      <c r="AD890" s="1043">
        <v>0</v>
      </c>
      <c r="AE890" s="469">
        <v>6</v>
      </c>
      <c r="AF890" s="1036" t="s">
        <v>5994</v>
      </c>
      <c r="AG890" s="445"/>
      <c r="AH890" s="445"/>
      <c r="AI890" s="445"/>
      <c r="AJ890" s="1037"/>
      <c r="AK890" s="1036"/>
      <c r="AL890" s="445"/>
      <c r="AM890" s="445"/>
      <c r="AN890" s="445"/>
      <c r="AO890" s="445"/>
      <c r="AP890" s="445"/>
      <c r="AQ890" s="445"/>
      <c r="AR890" s="445"/>
      <c r="AS890" s="445"/>
      <c r="AT890" s="445"/>
      <c r="AU890" s="445"/>
      <c r="AV890" s="307">
        <f t="shared" ref="AV890" si="669">AD890*6*0.5*12</f>
        <v>0</v>
      </c>
      <c r="AW890" s="309">
        <f t="shared" ref="AW890" si="670">AD890*6*0.35*12</f>
        <v>0</v>
      </c>
      <c r="AX890" s="309">
        <f t="shared" ref="AX890" si="671">AD890*6*0.25*10</f>
        <v>0</v>
      </c>
      <c r="AY890" s="309">
        <f t="shared" ref="AY890" si="672">AD890*6*0.15*10</f>
        <v>0</v>
      </c>
      <c r="AZ890" s="1042" t="s">
        <v>8342</v>
      </c>
      <c r="BA890" s="1042"/>
      <c r="BB890" s="1042"/>
      <c r="BC890" s="1042"/>
      <c r="BD890" s="1042"/>
      <c r="BE890" s="1042"/>
      <c r="BF890" s="1042"/>
      <c r="BG890" s="1042"/>
      <c r="BH890" s="1042"/>
      <c r="BI890" s="1044"/>
    </row>
    <row r="891" spans="1:61" s="447" customFormat="1" ht="19.5" customHeight="1">
      <c r="A891" s="1026">
        <v>829</v>
      </c>
      <c r="B891" s="435" t="s">
        <v>6809</v>
      </c>
      <c r="C891" s="631" t="s">
        <v>6810</v>
      </c>
      <c r="D891" s="631" t="s">
        <v>5289</v>
      </c>
      <c r="E891" s="631" t="s">
        <v>533</v>
      </c>
      <c r="F891" s="467" t="s">
        <v>6811</v>
      </c>
      <c r="G891" s="437" t="s">
        <v>6812</v>
      </c>
      <c r="H891" s="438" t="s">
        <v>7212</v>
      </c>
      <c r="I891" s="435">
        <v>44172001</v>
      </c>
      <c r="J891" s="428"/>
      <c r="K891" s="439"/>
      <c r="L891" s="440"/>
      <c r="M891" s="440"/>
      <c r="N891" s="440"/>
      <c r="O891" s="440"/>
      <c r="P891" s="441" t="s">
        <v>1280</v>
      </c>
      <c r="Q891" s="442"/>
      <c r="R891" s="295" t="s">
        <v>294</v>
      </c>
      <c r="S891" s="468">
        <v>42663</v>
      </c>
      <c r="T891" s="297">
        <f>VLOOKUP(I891,单月票房,2,0)</f>
        <v>2</v>
      </c>
      <c r="U891" s="298">
        <f>VLOOKUP(I891,单月票房,3,0)</f>
        <v>218.79830000000001</v>
      </c>
      <c r="V891" s="298">
        <f>VLOOKUP(I891,单月票房,4,0)</f>
        <v>6.2013999999999996</v>
      </c>
      <c r="W891" s="299">
        <f>(V891*10000)/Y891</f>
        <v>5637.6363636363631</v>
      </c>
      <c r="X891" s="300">
        <f>VLOOKUP(I891,单月票房,5,0)</f>
        <v>35</v>
      </c>
      <c r="Y891" s="444">
        <v>11</v>
      </c>
      <c r="Z891" s="460">
        <v>1641</v>
      </c>
      <c r="AA891" s="1043">
        <v>0</v>
      </c>
      <c r="AB891" s="304">
        <v>0</v>
      </c>
      <c r="AC891" s="304">
        <v>0</v>
      </c>
      <c r="AD891" s="1043">
        <v>0</v>
      </c>
      <c r="AE891" s="469">
        <v>11</v>
      </c>
      <c r="AF891" s="1036" t="s">
        <v>8278</v>
      </c>
      <c r="AG891" s="445"/>
      <c r="AH891" s="445"/>
      <c r="AI891" s="445"/>
      <c r="AJ891" s="1037">
        <v>11</v>
      </c>
      <c r="AK891" s="1036" t="s">
        <v>6813</v>
      </c>
      <c r="AL891" s="445"/>
      <c r="AM891" s="445"/>
      <c r="AN891" s="445"/>
      <c r="AO891" s="445"/>
      <c r="AP891" s="445"/>
      <c r="AQ891" s="445"/>
      <c r="AR891" s="445"/>
      <c r="AS891" s="445"/>
      <c r="AT891" s="445"/>
      <c r="AU891" s="445"/>
      <c r="AV891" s="307">
        <f>AD891*6*0.5*12</f>
        <v>0</v>
      </c>
      <c r="AW891" s="309">
        <f>AD891*6*0.35*12</f>
        <v>0</v>
      </c>
      <c r="AX891" s="309">
        <f>AD891*6*0.25*10</f>
        <v>0</v>
      </c>
      <c r="AY891" s="309">
        <f>AD891*6*0.15*10</f>
        <v>0</v>
      </c>
      <c r="AZ891" s="1042" t="s">
        <v>8343</v>
      </c>
      <c r="BA891" s="1042" t="s">
        <v>6814</v>
      </c>
      <c r="BB891" s="1042" t="s">
        <v>534</v>
      </c>
      <c r="BC891" s="1042"/>
      <c r="BD891" s="1042" t="s">
        <v>337</v>
      </c>
      <c r="BE891" s="1042"/>
      <c r="BF891" s="1042"/>
      <c r="BG891" s="1042" t="s">
        <v>6815</v>
      </c>
      <c r="BH891" s="1042" t="s">
        <v>6816</v>
      </c>
      <c r="BI891" s="1044" t="s">
        <v>6817</v>
      </c>
    </row>
    <row r="892" spans="1:61" ht="20.100000000000001" customHeight="1">
      <c r="A892" s="1029" t="s">
        <v>185</v>
      </c>
      <c r="B892" s="778"/>
      <c r="C892" s="723" t="s">
        <v>6</v>
      </c>
      <c r="D892" s="501" t="s">
        <v>1627</v>
      </c>
      <c r="E892" s="502"/>
      <c r="F892" s="502"/>
      <c r="G892" s="503">
        <f>COUNTA(G890:G891)</f>
        <v>2</v>
      </c>
      <c r="H892" s="503">
        <f>COUNTA(H890:H891)</f>
        <v>2</v>
      </c>
      <c r="I892" s="499"/>
      <c r="J892" s="499"/>
      <c r="K892" s="503"/>
      <c r="L892" s="504">
        <f>COUNTA(L890:L891)</f>
        <v>0</v>
      </c>
      <c r="M892" s="504">
        <f>COUNTA(M890:M891)</f>
        <v>0</v>
      </c>
      <c r="N892" s="504">
        <f>COUNTA(N890:N891)</f>
        <v>0</v>
      </c>
      <c r="O892" s="504">
        <f>COUNTA(O890:O891)</f>
        <v>0</v>
      </c>
      <c r="P892" s="504">
        <f>COUNTA(P890:P891)</f>
        <v>2</v>
      </c>
      <c r="Q892" s="505"/>
      <c r="R892" s="505"/>
      <c r="S892" s="506"/>
      <c r="T892" s="507"/>
      <c r="U892" s="508">
        <f>SUM(U890:U891)</f>
        <v>274.49639999999999</v>
      </c>
      <c r="V892" s="508">
        <f>SUM(V890:V891)</f>
        <v>7.9570999999999996</v>
      </c>
      <c r="W892" s="509">
        <f>V892*10000/Y892</f>
        <v>4680.6470588235297</v>
      </c>
      <c r="X892" s="510">
        <f>U892/V892</f>
        <v>34.497040379032562</v>
      </c>
      <c r="Y892" s="511">
        <f t="shared" ref="Y892:AE892" si="673">SUM(Y890:Y891)</f>
        <v>17</v>
      </c>
      <c r="Z892" s="511">
        <f t="shared" si="673"/>
        <v>2504</v>
      </c>
      <c r="AA892" s="500">
        <f t="shared" si="673"/>
        <v>0</v>
      </c>
      <c r="AB892" s="500">
        <f t="shared" si="673"/>
        <v>0</v>
      </c>
      <c r="AC892" s="500">
        <f t="shared" si="673"/>
        <v>0</v>
      </c>
      <c r="AD892" s="500">
        <f t="shared" si="673"/>
        <v>0</v>
      </c>
      <c r="AE892" s="500">
        <f t="shared" si="673"/>
        <v>17</v>
      </c>
      <c r="AF892" s="512"/>
      <c r="AG892" s="512">
        <f>SUM(AG890:AG891)</f>
        <v>0</v>
      </c>
      <c r="AH892" s="512"/>
      <c r="AI892" s="512">
        <f>SUM(AI890:AI891)</f>
        <v>0</v>
      </c>
      <c r="AJ892" s="512">
        <f>SUM(AJ890:AJ891)</f>
        <v>11</v>
      </c>
      <c r="AK892" s="513"/>
      <c r="AL892" s="512">
        <f>SUM(AL890:AL891)</f>
        <v>0</v>
      </c>
      <c r="AM892" s="512"/>
      <c r="AN892" s="512">
        <f>SUM(AN890:AN891)</f>
        <v>0</v>
      </c>
      <c r="AO892" s="512"/>
      <c r="AP892" s="512">
        <f>SUM(AP890:AP891)</f>
        <v>0</v>
      </c>
      <c r="AQ892" s="512"/>
      <c r="AR892" s="512">
        <f>SUM(AR890:AR891)</f>
        <v>0</v>
      </c>
      <c r="AS892" s="512"/>
      <c r="AT892" s="512">
        <f>SUM(AT890:AT891)</f>
        <v>0</v>
      </c>
      <c r="AU892" s="512"/>
      <c r="AV892" s="512">
        <f>SUM(AV890:AV891)</f>
        <v>0</v>
      </c>
      <c r="AW892" s="512">
        <f>SUM(AW890:AW891)</f>
        <v>0</v>
      </c>
      <c r="AX892" s="512">
        <f>SUM(AX890:AX891)</f>
        <v>0</v>
      </c>
      <c r="AY892" s="512">
        <f>SUM(AY890:AY891)</f>
        <v>0</v>
      </c>
      <c r="AZ892" s="816"/>
      <c r="BA892" s="817"/>
      <c r="BB892" s="817"/>
      <c r="BC892" s="818"/>
      <c r="BD892" s="818"/>
      <c r="BE892" s="818"/>
      <c r="BF892" s="819"/>
      <c r="BG892" s="819"/>
      <c r="BH892" s="819"/>
      <c r="BI892" s="820"/>
    </row>
    <row r="893" spans="1:61" s="652" customFormat="1" ht="20.100000000000001" customHeight="1">
      <c r="A893" s="1026">
        <v>830</v>
      </c>
      <c r="B893" s="776" t="s">
        <v>6033</v>
      </c>
      <c r="C893" s="653" t="s">
        <v>6</v>
      </c>
      <c r="D893" s="372" t="s">
        <v>3775</v>
      </c>
      <c r="E893" s="287" t="s">
        <v>3776</v>
      </c>
      <c r="F893" s="329" t="s">
        <v>1292</v>
      </c>
      <c r="G893" s="289" t="s">
        <v>3777</v>
      </c>
      <c r="H893" s="858" t="s">
        <v>4415</v>
      </c>
      <c r="I893" s="290">
        <v>44142001</v>
      </c>
      <c r="J893" s="362" t="s">
        <v>94</v>
      </c>
      <c r="K893" s="858"/>
      <c r="L893" s="292" t="s">
        <v>95</v>
      </c>
      <c r="M893" s="292" t="s">
        <v>95</v>
      </c>
      <c r="N893" s="292" t="s">
        <v>95</v>
      </c>
      <c r="O893" s="292" t="s">
        <v>95</v>
      </c>
      <c r="P893" s="292" t="s">
        <v>95</v>
      </c>
      <c r="Q893" s="320"/>
      <c r="R893" s="295" t="s">
        <v>222</v>
      </c>
      <c r="S893" s="296">
        <v>42404</v>
      </c>
      <c r="T893" s="297">
        <f>VLOOKUP(I893,单月票房,2,0)</f>
        <v>11</v>
      </c>
      <c r="U893" s="298">
        <f>VLOOKUP(I893,单月票房,3,0)</f>
        <v>101.80540000000001</v>
      </c>
      <c r="V893" s="298">
        <f>VLOOKUP(I893,单月票房,4,0)</f>
        <v>3.1614</v>
      </c>
      <c r="W893" s="299">
        <f>(V893*10000)/Y893</f>
        <v>6322.8</v>
      </c>
      <c r="X893" s="300">
        <f>VLOOKUP(I893,单月票房,5,0)</f>
        <v>32</v>
      </c>
      <c r="Y893" s="324">
        <v>5</v>
      </c>
      <c r="Z893" s="324">
        <v>507</v>
      </c>
      <c r="AA893" s="1043">
        <v>5</v>
      </c>
      <c r="AB893" s="1043">
        <v>5</v>
      </c>
      <c r="AC893" s="1043">
        <v>5</v>
      </c>
      <c r="AD893" s="1043">
        <v>5</v>
      </c>
      <c r="AE893" s="469">
        <v>5</v>
      </c>
      <c r="AF893" s="1036" t="s">
        <v>8344</v>
      </c>
      <c r="AG893" s="445" t="s">
        <v>4691</v>
      </c>
      <c r="AH893" s="445" t="s">
        <v>4691</v>
      </c>
      <c r="AI893" s="445" t="s">
        <v>4691</v>
      </c>
      <c r="AJ893" s="1037">
        <v>5</v>
      </c>
      <c r="AK893" s="1036" t="s">
        <v>4724</v>
      </c>
      <c r="AL893" s="445" t="s">
        <v>4691</v>
      </c>
      <c r="AM893" s="445" t="s">
        <v>4691</v>
      </c>
      <c r="AN893" s="445" t="s">
        <v>4691</v>
      </c>
      <c r="AO893" s="445" t="s">
        <v>4691</v>
      </c>
      <c r="AP893" s="445" t="s">
        <v>4691</v>
      </c>
      <c r="AQ893" s="445" t="s">
        <v>4691</v>
      </c>
      <c r="AR893" s="445" t="s">
        <v>4691</v>
      </c>
      <c r="AS893" s="445" t="s">
        <v>4691</v>
      </c>
      <c r="AT893" s="445" t="s">
        <v>4691</v>
      </c>
      <c r="AU893" s="445" t="s">
        <v>4691</v>
      </c>
      <c r="AV893" s="307">
        <f>AD893*6*0.5*12</f>
        <v>180</v>
      </c>
      <c r="AW893" s="309">
        <f>AD893*6*0.35*12</f>
        <v>126</v>
      </c>
      <c r="AX893" s="309">
        <f>AD893*6*0.25*10</f>
        <v>75</v>
      </c>
      <c r="AY893" s="309">
        <f>AD893*6*0.15*10</f>
        <v>45</v>
      </c>
      <c r="AZ893" s="1042" t="s">
        <v>8345</v>
      </c>
      <c r="BA893" s="1042"/>
      <c r="BB893" s="1042"/>
      <c r="BC893" s="1042"/>
      <c r="BD893" s="1042"/>
      <c r="BE893" s="1042"/>
      <c r="BF893" s="1042"/>
      <c r="BG893" s="1042"/>
      <c r="BH893" s="1042"/>
      <c r="BI893" s="1044"/>
    </row>
    <row r="894" spans="1:61" s="652" customFormat="1" ht="20.100000000000001" customHeight="1">
      <c r="A894" s="1026">
        <v>831</v>
      </c>
      <c r="B894" s="776" t="s">
        <v>6032</v>
      </c>
      <c r="C894" s="484" t="s">
        <v>6</v>
      </c>
      <c r="D894" s="484" t="s">
        <v>3775</v>
      </c>
      <c r="E894" s="357" t="s">
        <v>4593</v>
      </c>
      <c r="F894" s="360" t="s">
        <v>4594</v>
      </c>
      <c r="G894" s="289" t="s">
        <v>4595</v>
      </c>
      <c r="H894" s="858" t="s">
        <v>4602</v>
      </c>
      <c r="I894" s="290">
        <v>44142501</v>
      </c>
      <c r="J894" s="362" t="s">
        <v>94</v>
      </c>
      <c r="K894" s="858"/>
      <c r="L894" s="292" t="s">
        <v>95</v>
      </c>
      <c r="M894" s="292" t="s">
        <v>95</v>
      </c>
      <c r="N894" s="292" t="s">
        <v>95</v>
      </c>
      <c r="O894" s="292" t="s">
        <v>95</v>
      </c>
      <c r="P894" s="292" t="s">
        <v>95</v>
      </c>
      <c r="Q894" s="320"/>
      <c r="R894" s="295" t="s">
        <v>334</v>
      </c>
      <c r="S894" s="296">
        <v>42732</v>
      </c>
      <c r="T894" s="297">
        <f>VLOOKUP(I894,单月票房,2,0)</f>
        <v>2</v>
      </c>
      <c r="U894" s="298">
        <f>VLOOKUP(I894,单月票房,3,0)</f>
        <v>218.7654</v>
      </c>
      <c r="V894" s="298">
        <f>VLOOKUP(I894,单月票房,4,0)</f>
        <v>5.7546999999999997</v>
      </c>
      <c r="W894" s="299">
        <f>(V894*10000)/Y894</f>
        <v>8221</v>
      </c>
      <c r="X894" s="300">
        <f>VLOOKUP(I894,单月票房,5,0)</f>
        <v>38</v>
      </c>
      <c r="Y894" s="324">
        <v>7</v>
      </c>
      <c r="Z894" s="324">
        <v>916</v>
      </c>
      <c r="AA894" s="1043">
        <v>7</v>
      </c>
      <c r="AB894" s="1043">
        <v>7</v>
      </c>
      <c r="AC894" s="1043">
        <v>7</v>
      </c>
      <c r="AD894" s="1043">
        <v>7</v>
      </c>
      <c r="AE894" s="469">
        <v>7</v>
      </c>
      <c r="AF894" s="1036" t="s">
        <v>8151</v>
      </c>
      <c r="AG894" s="445" t="s">
        <v>4691</v>
      </c>
      <c r="AH894" s="445" t="s">
        <v>4691</v>
      </c>
      <c r="AI894" s="445" t="s">
        <v>4691</v>
      </c>
      <c r="AJ894" s="1037" t="s">
        <v>4691</v>
      </c>
      <c r="AK894" s="1036" t="s">
        <v>4691</v>
      </c>
      <c r="AL894" s="445" t="s">
        <v>4691</v>
      </c>
      <c r="AM894" s="445" t="s">
        <v>4691</v>
      </c>
      <c r="AN894" s="445" t="s">
        <v>4691</v>
      </c>
      <c r="AO894" s="445" t="s">
        <v>4691</v>
      </c>
      <c r="AP894" s="445" t="s">
        <v>4691</v>
      </c>
      <c r="AQ894" s="445" t="s">
        <v>4691</v>
      </c>
      <c r="AR894" s="445" t="s">
        <v>4691</v>
      </c>
      <c r="AS894" s="445" t="s">
        <v>4691</v>
      </c>
      <c r="AT894" s="445" t="s">
        <v>4691</v>
      </c>
      <c r="AU894" s="445" t="s">
        <v>4691</v>
      </c>
      <c r="AV894" s="307">
        <f>AD894*6*0.5*12</f>
        <v>252</v>
      </c>
      <c r="AW894" s="309">
        <f>AD894*6*0.35*12</f>
        <v>176.39999999999998</v>
      </c>
      <c r="AX894" s="309">
        <f>AD894*6*0.25*10</f>
        <v>105</v>
      </c>
      <c r="AY894" s="309">
        <f>AD894*6*0.15*10</f>
        <v>63</v>
      </c>
      <c r="AZ894" s="1042" t="s">
        <v>8346</v>
      </c>
      <c r="BA894" s="1042"/>
      <c r="BB894" s="1042"/>
      <c r="BC894" s="1042"/>
      <c r="BD894" s="1042"/>
      <c r="BE894" s="1042"/>
      <c r="BF894" s="1042"/>
      <c r="BG894" s="1042"/>
      <c r="BH894" s="1042"/>
      <c r="BI894" s="1044"/>
    </row>
    <row r="895" spans="1:61" ht="20.100000000000001" customHeight="1">
      <c r="A895" s="1029" t="s">
        <v>185</v>
      </c>
      <c r="B895" s="778"/>
      <c r="C895" s="723" t="s">
        <v>6</v>
      </c>
      <c r="D895" s="501" t="s">
        <v>1628</v>
      </c>
      <c r="E895" s="502"/>
      <c r="F895" s="502"/>
      <c r="G895" s="503">
        <f>COUNTA(G893:G894)</f>
        <v>2</v>
      </c>
      <c r="H895" s="503">
        <f>COUNTA(H893:H894)</f>
        <v>2</v>
      </c>
      <c r="I895" s="499"/>
      <c r="J895" s="499"/>
      <c r="K895" s="503"/>
      <c r="L895" s="504">
        <f>COUNTA(L893:L894)</f>
        <v>2</v>
      </c>
      <c r="M895" s="504">
        <f>COUNTA(M893:M894)</f>
        <v>2</v>
      </c>
      <c r="N895" s="504">
        <f>COUNTA(N893:N894)</f>
        <v>2</v>
      </c>
      <c r="O895" s="504">
        <f>COUNTA(O893:O894)</f>
        <v>2</v>
      </c>
      <c r="P895" s="504">
        <f>COUNTA(P893:P894)</f>
        <v>2</v>
      </c>
      <c r="Q895" s="505"/>
      <c r="R895" s="505"/>
      <c r="S895" s="506"/>
      <c r="T895" s="507"/>
      <c r="U895" s="508">
        <f>SUM(U893:U894)</f>
        <v>320.57080000000002</v>
      </c>
      <c r="V895" s="508">
        <f>SUM(V893:V894)</f>
        <v>8.9161000000000001</v>
      </c>
      <c r="W895" s="509">
        <f>V895*10000/Y895</f>
        <v>7430.083333333333</v>
      </c>
      <c r="X895" s="510">
        <f>U895/V895</f>
        <v>35.954150357218964</v>
      </c>
      <c r="Y895" s="511">
        <f t="shared" ref="Y895:AE895" si="674">SUM(Y893:Y894)</f>
        <v>12</v>
      </c>
      <c r="Z895" s="511">
        <f t="shared" si="674"/>
        <v>1423</v>
      </c>
      <c r="AA895" s="500">
        <f t="shared" si="674"/>
        <v>12</v>
      </c>
      <c r="AB895" s="500">
        <f t="shared" si="674"/>
        <v>12</v>
      </c>
      <c r="AC895" s="500">
        <f t="shared" si="674"/>
        <v>12</v>
      </c>
      <c r="AD895" s="500">
        <f t="shared" si="674"/>
        <v>12</v>
      </c>
      <c r="AE895" s="500">
        <f t="shared" si="674"/>
        <v>12</v>
      </c>
      <c r="AF895" s="512"/>
      <c r="AG895" s="512">
        <f>SUM(AG893:AG894)</f>
        <v>0</v>
      </c>
      <c r="AH895" s="512"/>
      <c r="AI895" s="512">
        <f>SUM(AI893:AI894)</f>
        <v>0</v>
      </c>
      <c r="AJ895" s="512">
        <f t="shared" ref="AJ895" si="675">SUM(AJ893:AJ894)</f>
        <v>5</v>
      </c>
      <c r="AK895" s="513"/>
      <c r="AL895" s="512">
        <f>SUM(AL893:AL894)</f>
        <v>0</v>
      </c>
      <c r="AM895" s="512"/>
      <c r="AN895" s="512">
        <f>SUM(AN893:AN894)</f>
        <v>0</v>
      </c>
      <c r="AO895" s="512"/>
      <c r="AP895" s="512">
        <f>SUM(AP893:AP894)</f>
        <v>0</v>
      </c>
      <c r="AQ895" s="512"/>
      <c r="AR895" s="512">
        <f>SUM(AR893:AR894)</f>
        <v>0</v>
      </c>
      <c r="AS895" s="512"/>
      <c r="AT895" s="512">
        <f>SUM(AT893:AT894)</f>
        <v>0</v>
      </c>
      <c r="AU895" s="512"/>
      <c r="AV895" s="512">
        <f>SUM(AV893:AV894)</f>
        <v>432</v>
      </c>
      <c r="AW895" s="512">
        <f>SUM(AW893:AW894)</f>
        <v>302.39999999999998</v>
      </c>
      <c r="AX895" s="512">
        <f>SUM(AX893:AX894)</f>
        <v>180</v>
      </c>
      <c r="AY895" s="512">
        <f>SUM(AY893:AY894)</f>
        <v>108</v>
      </c>
      <c r="AZ895" s="816"/>
      <c r="BA895" s="817"/>
      <c r="BB895" s="817"/>
      <c r="BC895" s="818"/>
      <c r="BD895" s="818"/>
      <c r="BE895" s="818"/>
      <c r="BF895" s="819"/>
      <c r="BG895" s="819"/>
      <c r="BH895" s="819"/>
      <c r="BI895" s="820"/>
    </row>
    <row r="896" spans="1:61" s="652" customFormat="1" ht="20.100000000000001" customHeight="1">
      <c r="A896" s="1026">
        <v>832</v>
      </c>
      <c r="B896" s="285" t="s">
        <v>3594</v>
      </c>
      <c r="C896" s="595" t="s">
        <v>6</v>
      </c>
      <c r="D896" s="288" t="s">
        <v>1629</v>
      </c>
      <c r="E896" s="287" t="s">
        <v>2813</v>
      </c>
      <c r="F896" s="329" t="s">
        <v>1292</v>
      </c>
      <c r="G896" s="289" t="s">
        <v>1195</v>
      </c>
      <c r="H896" s="352" t="s">
        <v>2852</v>
      </c>
      <c r="I896" s="290">
        <v>44122101</v>
      </c>
      <c r="J896" s="291"/>
      <c r="K896" s="317"/>
      <c r="L896" s="292" t="s">
        <v>95</v>
      </c>
      <c r="M896" s="292" t="s">
        <v>95</v>
      </c>
      <c r="N896" s="292" t="s">
        <v>95</v>
      </c>
      <c r="O896" s="292" t="s">
        <v>95</v>
      </c>
      <c r="P896" s="292" t="s">
        <v>95</v>
      </c>
      <c r="Q896" s="352"/>
      <c r="R896" s="295" t="s">
        <v>147</v>
      </c>
      <c r="S896" s="296">
        <v>41677</v>
      </c>
      <c r="T896" s="297">
        <f>VLOOKUP(I896,单月票房,2,0)</f>
        <v>27</v>
      </c>
      <c r="U896" s="298">
        <f>VLOOKUP(I896,单月票房,3,0)</f>
        <v>83.865200000000002</v>
      </c>
      <c r="V896" s="298">
        <f>VLOOKUP(I896,单月票房,4,0)</f>
        <v>2.7092999999999998</v>
      </c>
      <c r="W896" s="299">
        <f>(V896*10000)/Y896</f>
        <v>5418.6</v>
      </c>
      <c r="X896" s="300">
        <f>VLOOKUP(I896,单月票房,5,0)</f>
        <v>31</v>
      </c>
      <c r="Y896" s="346">
        <v>5</v>
      </c>
      <c r="Z896" s="346">
        <v>539</v>
      </c>
      <c r="AA896" s="1043">
        <v>5</v>
      </c>
      <c r="AB896" s="1043">
        <v>5</v>
      </c>
      <c r="AC896" s="1043">
        <v>5</v>
      </c>
      <c r="AD896" s="1043">
        <v>5</v>
      </c>
      <c r="AE896" s="469">
        <v>5</v>
      </c>
      <c r="AF896" s="1036" t="s">
        <v>8174</v>
      </c>
      <c r="AG896" s="445" t="s">
        <v>4691</v>
      </c>
      <c r="AH896" s="445" t="s">
        <v>4691</v>
      </c>
      <c r="AI896" s="445" t="s">
        <v>4691</v>
      </c>
      <c r="AJ896" s="1037">
        <v>5</v>
      </c>
      <c r="AK896" s="1036" t="s">
        <v>4707</v>
      </c>
      <c r="AL896" s="445" t="s">
        <v>4691</v>
      </c>
      <c r="AM896" s="445" t="s">
        <v>4691</v>
      </c>
      <c r="AN896" s="445" t="s">
        <v>4691</v>
      </c>
      <c r="AO896" s="445" t="s">
        <v>4691</v>
      </c>
      <c r="AP896" s="445" t="s">
        <v>4691</v>
      </c>
      <c r="AQ896" s="445" t="s">
        <v>4691</v>
      </c>
      <c r="AR896" s="445" t="s">
        <v>4691</v>
      </c>
      <c r="AS896" s="445" t="s">
        <v>4691</v>
      </c>
      <c r="AT896" s="445" t="s">
        <v>4691</v>
      </c>
      <c r="AU896" s="445" t="s">
        <v>4691</v>
      </c>
      <c r="AV896" s="307">
        <f>AD896*6*0.5*12</f>
        <v>180</v>
      </c>
      <c r="AW896" s="309">
        <f>AD896*6*0.35*12</f>
        <v>126</v>
      </c>
      <c r="AX896" s="309">
        <f>AD896*6*0.25*10</f>
        <v>75</v>
      </c>
      <c r="AY896" s="309">
        <f>AD896*6*0.15*10</f>
        <v>45</v>
      </c>
      <c r="AZ896" s="1042" t="s">
        <v>8347</v>
      </c>
      <c r="BA896" s="1042"/>
      <c r="BB896" s="1042"/>
      <c r="BC896" s="1042"/>
      <c r="BD896" s="1042"/>
      <c r="BE896" s="1042"/>
      <c r="BF896" s="1042"/>
      <c r="BG896" s="1042"/>
      <c r="BH896" s="1042"/>
      <c r="BI896" s="1044"/>
    </row>
    <row r="897" spans="1:61" s="652" customFormat="1" ht="20.100000000000001" customHeight="1">
      <c r="A897" s="1026">
        <v>833</v>
      </c>
      <c r="B897" s="285" t="s">
        <v>3595</v>
      </c>
      <c r="C897" s="595" t="s">
        <v>6</v>
      </c>
      <c r="D897" s="288" t="s">
        <v>1629</v>
      </c>
      <c r="E897" s="287" t="s">
        <v>3832</v>
      </c>
      <c r="F897" s="329" t="s">
        <v>1292</v>
      </c>
      <c r="G897" s="289" t="s">
        <v>1215</v>
      </c>
      <c r="H897" s="340" t="s">
        <v>2662</v>
      </c>
      <c r="I897" s="290">
        <v>44122601</v>
      </c>
      <c r="J897" s="304"/>
      <c r="K897" s="352"/>
      <c r="L897" s="292" t="s">
        <v>565</v>
      </c>
      <c r="M897" s="292" t="s">
        <v>95</v>
      </c>
      <c r="N897" s="292" t="s">
        <v>95</v>
      </c>
      <c r="O897" s="292" t="s">
        <v>565</v>
      </c>
      <c r="P897" s="292" t="s">
        <v>565</v>
      </c>
      <c r="Q897" s="327"/>
      <c r="R897" s="295" t="s">
        <v>182</v>
      </c>
      <c r="S897" s="296">
        <v>41981</v>
      </c>
      <c r="T897" s="297">
        <f>VLOOKUP(I897,单月票房,2,0)</f>
        <v>15</v>
      </c>
      <c r="U897" s="298">
        <f>VLOOKUP(I897,单月票房,3,0)</f>
        <v>106.3459</v>
      </c>
      <c r="V897" s="298">
        <f>VLOOKUP(I897,单月票房,4,0)</f>
        <v>3.2513000000000001</v>
      </c>
      <c r="W897" s="299">
        <f>(V897*10000)/Y897</f>
        <v>6502.6</v>
      </c>
      <c r="X897" s="300">
        <f>VLOOKUP(I897,单月票房,5,0)</f>
        <v>33</v>
      </c>
      <c r="Y897" s="301">
        <v>5</v>
      </c>
      <c r="Z897" s="648">
        <v>636</v>
      </c>
      <c r="AA897" s="1043">
        <v>5</v>
      </c>
      <c r="AB897" s="1043">
        <v>5</v>
      </c>
      <c r="AC897" s="1043">
        <v>5</v>
      </c>
      <c r="AD897" s="1043">
        <v>5</v>
      </c>
      <c r="AE897" s="469">
        <v>5</v>
      </c>
      <c r="AF897" s="1036" t="s">
        <v>8174</v>
      </c>
      <c r="AG897" s="445" t="s">
        <v>4691</v>
      </c>
      <c r="AH897" s="445" t="s">
        <v>4691</v>
      </c>
      <c r="AI897" s="445" t="s">
        <v>4691</v>
      </c>
      <c r="AJ897" s="1037">
        <v>5</v>
      </c>
      <c r="AK897" s="1036" t="s">
        <v>4707</v>
      </c>
      <c r="AL897" s="445" t="s">
        <v>4691</v>
      </c>
      <c r="AM897" s="445" t="s">
        <v>4691</v>
      </c>
      <c r="AN897" s="445" t="s">
        <v>4691</v>
      </c>
      <c r="AO897" s="445" t="s">
        <v>4691</v>
      </c>
      <c r="AP897" s="445" t="s">
        <v>4691</v>
      </c>
      <c r="AQ897" s="445" t="s">
        <v>4691</v>
      </c>
      <c r="AR897" s="445" t="s">
        <v>4691</v>
      </c>
      <c r="AS897" s="445" t="s">
        <v>4691</v>
      </c>
      <c r="AT897" s="445" t="s">
        <v>4691</v>
      </c>
      <c r="AU897" s="445" t="s">
        <v>4691</v>
      </c>
      <c r="AV897" s="307">
        <f>AD897*6*0.5*12</f>
        <v>180</v>
      </c>
      <c r="AW897" s="309">
        <f>AD897*6*0.35*12</f>
        <v>126</v>
      </c>
      <c r="AX897" s="309">
        <f>AD897*6*0.25*10</f>
        <v>75</v>
      </c>
      <c r="AY897" s="309">
        <f>AD897*6*0.15*10</f>
        <v>45</v>
      </c>
      <c r="AZ897" s="1042" t="s">
        <v>8348</v>
      </c>
      <c r="BA897" s="1042"/>
      <c r="BB897" s="1042"/>
      <c r="BC897" s="1042"/>
      <c r="BD897" s="1042"/>
      <c r="BE897" s="1042"/>
      <c r="BF897" s="1042"/>
      <c r="BG897" s="1042"/>
      <c r="BH897" s="1042"/>
      <c r="BI897" s="1044"/>
    </row>
    <row r="898" spans="1:61" s="1009" customFormat="1" ht="19.5" customHeight="1">
      <c r="A898" s="1026">
        <v>834</v>
      </c>
      <c r="B898" s="435" t="s">
        <v>9120</v>
      </c>
      <c r="C898" s="435" t="s">
        <v>6</v>
      </c>
      <c r="D898" s="435" t="s">
        <v>5290</v>
      </c>
      <c r="E898" s="435" t="s">
        <v>3832</v>
      </c>
      <c r="F898" s="467" t="s">
        <v>9121</v>
      </c>
      <c r="G898" s="1001" t="s">
        <v>9122</v>
      </c>
      <c r="H898" s="1002" t="s">
        <v>9123</v>
      </c>
      <c r="I898" s="435">
        <v>44124701</v>
      </c>
      <c r="J898" s="1003"/>
      <c r="K898" s="439" t="s">
        <v>362</v>
      </c>
      <c r="L898" s="1004"/>
      <c r="M898" s="1005"/>
      <c r="N898" s="1005"/>
      <c r="O898" s="1004"/>
      <c r="P898" s="1004" t="s">
        <v>565</v>
      </c>
      <c r="Q898" s="1006"/>
      <c r="R898" s="1007" t="s">
        <v>345</v>
      </c>
      <c r="S898" s="1008" t="s">
        <v>9124</v>
      </c>
      <c r="T898" s="297">
        <f>VLOOKUP(I898,单月票房,2,0)</f>
        <v>14</v>
      </c>
      <c r="U898" s="298">
        <f>VLOOKUP(I898,单月票房,3,0)</f>
        <v>108.5471</v>
      </c>
      <c r="V898" s="298">
        <f>VLOOKUP(I898,单月票房,4,0)</f>
        <v>2.9723999999999999</v>
      </c>
      <c r="W898" s="299">
        <f>(V898*10000)/Y898</f>
        <v>4246.2857142857147</v>
      </c>
      <c r="X898" s="300">
        <f>VLOOKUP(I898,单月票房,5,0)</f>
        <v>37</v>
      </c>
      <c r="Y898" s="496">
        <v>7</v>
      </c>
      <c r="Z898" s="497">
        <v>1096</v>
      </c>
      <c r="AA898" s="1003">
        <v>0</v>
      </c>
      <c r="AB898" s="1003">
        <v>0</v>
      </c>
      <c r="AC898" s="1003">
        <v>0</v>
      </c>
      <c r="AD898" s="1003">
        <v>0</v>
      </c>
      <c r="AE898" s="469">
        <v>7</v>
      </c>
      <c r="AF898" s="1036" t="s">
        <v>5964</v>
      </c>
      <c r="AG898" s="445"/>
      <c r="AH898" s="445"/>
      <c r="AI898" s="445"/>
      <c r="AJ898" s="1084"/>
      <c r="AK898" s="1097"/>
      <c r="AL898" s="445"/>
      <c r="AM898" s="445"/>
      <c r="AN898" s="445"/>
      <c r="AO898" s="445"/>
      <c r="AP898" s="445"/>
      <c r="AQ898" s="445"/>
      <c r="AR898" s="445"/>
      <c r="AS898" s="445"/>
      <c r="AT898" s="445"/>
      <c r="AU898" s="445"/>
      <c r="AV898" s="307">
        <f>AD898*6*0.5*12</f>
        <v>0</v>
      </c>
      <c r="AW898" s="309">
        <f>AD898*6*0.35*12</f>
        <v>0</v>
      </c>
      <c r="AX898" s="309">
        <f>AD898*6*0.25*10</f>
        <v>0</v>
      </c>
      <c r="AY898" s="309">
        <f>AD898*6*0.15*10</f>
        <v>0</v>
      </c>
      <c r="AZ898" s="1001" t="s">
        <v>9125</v>
      </c>
      <c r="BA898" s="1001" t="s">
        <v>9126</v>
      </c>
      <c r="BB898" s="1001" t="s">
        <v>9127</v>
      </c>
      <c r="BC898" s="1001" t="s">
        <v>9128</v>
      </c>
      <c r="BD898" s="1001" t="s">
        <v>97</v>
      </c>
      <c r="BE898" s="1001" t="s">
        <v>97</v>
      </c>
      <c r="BF898" s="1001" t="s">
        <v>97</v>
      </c>
      <c r="BG898" s="1001" t="s">
        <v>97</v>
      </c>
      <c r="BH898" s="1001" t="s">
        <v>97</v>
      </c>
      <c r="BI898" s="1049" t="s">
        <v>97</v>
      </c>
    </row>
    <row r="899" spans="1:61" ht="20.100000000000001" customHeight="1">
      <c r="A899" s="1029" t="s">
        <v>185</v>
      </c>
      <c r="B899" s="499"/>
      <c r="C899" s="723" t="s">
        <v>6</v>
      </c>
      <c r="D899" s="590" t="s">
        <v>1630</v>
      </c>
      <c r="E899" s="502"/>
      <c r="F899" s="502"/>
      <c r="G899" s="503">
        <f>COUNTA(G896:G898)</f>
        <v>3</v>
      </c>
      <c r="H899" s="503">
        <f>COUNTA(H896:H898)</f>
        <v>3</v>
      </c>
      <c r="I899" s="499"/>
      <c r="J899" s="499"/>
      <c r="K899" s="503"/>
      <c r="L899" s="504">
        <f>COUNTA(L896:L898)</f>
        <v>2</v>
      </c>
      <c r="M899" s="504">
        <f>COUNTA(M896:M898)</f>
        <v>2</v>
      </c>
      <c r="N899" s="504">
        <f>COUNTA(N896:N898)</f>
        <v>2</v>
      </c>
      <c r="O899" s="504">
        <f>COUNTA(O896:O898)</f>
        <v>2</v>
      </c>
      <c r="P899" s="504">
        <f>COUNTA(P896:P898)</f>
        <v>3</v>
      </c>
      <c r="Q899" s="505"/>
      <c r="R899" s="505"/>
      <c r="S899" s="506"/>
      <c r="T899" s="507"/>
      <c r="U899" s="508">
        <f>SUM(U896:U898)</f>
        <v>298.75819999999999</v>
      </c>
      <c r="V899" s="508">
        <f>SUM(V896:V898)</f>
        <v>8.9329999999999998</v>
      </c>
      <c r="W899" s="509">
        <f>V899*10000/Y899</f>
        <v>5254.7058823529414</v>
      </c>
      <c r="X899" s="510">
        <f>U899/V899</f>
        <v>33.444330012313891</v>
      </c>
      <c r="Y899" s="511">
        <f t="shared" ref="Y899:AE899" si="676">SUM(Y896:Y898)</f>
        <v>17</v>
      </c>
      <c r="Z899" s="511">
        <f t="shared" si="676"/>
        <v>2271</v>
      </c>
      <c r="AA899" s="500">
        <f t="shared" si="676"/>
        <v>10</v>
      </c>
      <c r="AB899" s="500">
        <f t="shared" si="676"/>
        <v>10</v>
      </c>
      <c r="AC899" s="500">
        <f t="shared" si="676"/>
        <v>10</v>
      </c>
      <c r="AD899" s="500">
        <f t="shared" si="676"/>
        <v>10</v>
      </c>
      <c r="AE899" s="500">
        <f t="shared" si="676"/>
        <v>17</v>
      </c>
      <c r="AF899" s="512"/>
      <c r="AG899" s="512">
        <f>SUM(AG896:AG898)</f>
        <v>0</v>
      </c>
      <c r="AH899" s="512"/>
      <c r="AI899" s="512">
        <f>SUM(AI896:AI898)</f>
        <v>0</v>
      </c>
      <c r="AJ899" s="512">
        <f>SUM(AJ896:AJ898)</f>
        <v>10</v>
      </c>
      <c r="AK899" s="513"/>
      <c r="AL899" s="512">
        <f>SUM(AL896:AL898)</f>
        <v>0</v>
      </c>
      <c r="AM899" s="512"/>
      <c r="AN899" s="512">
        <f>SUM(AN896:AN898)</f>
        <v>0</v>
      </c>
      <c r="AO899" s="512"/>
      <c r="AP899" s="512">
        <f>SUM(AP896:AP898)</f>
        <v>0</v>
      </c>
      <c r="AQ899" s="512"/>
      <c r="AR899" s="512">
        <f>SUM(AR896:AR898)</f>
        <v>0</v>
      </c>
      <c r="AS899" s="512"/>
      <c r="AT899" s="512">
        <f>SUM(AT896:AT898)</f>
        <v>0</v>
      </c>
      <c r="AU899" s="512"/>
      <c r="AV899" s="512">
        <f>SUM(AV896:AV898)</f>
        <v>360</v>
      </c>
      <c r="AW899" s="512">
        <f>SUM(AW896:AW898)</f>
        <v>252</v>
      </c>
      <c r="AX899" s="512">
        <f>SUM(AX896:AX898)</f>
        <v>150</v>
      </c>
      <c r="AY899" s="512">
        <f>SUM(AY896:AY898)</f>
        <v>90</v>
      </c>
      <c r="AZ899" s="816"/>
      <c r="BA899" s="817"/>
      <c r="BB899" s="817"/>
      <c r="BC899" s="818"/>
      <c r="BD899" s="818"/>
      <c r="BE899" s="818"/>
      <c r="BF899" s="819"/>
      <c r="BG899" s="819"/>
      <c r="BH899" s="819"/>
      <c r="BI899" s="820"/>
    </row>
    <row r="900" spans="1:61" s="652" customFormat="1" ht="20.100000000000001" customHeight="1">
      <c r="A900" s="1026">
        <v>835</v>
      </c>
      <c r="B900" s="285" t="s">
        <v>3597</v>
      </c>
      <c r="C900" s="484" t="s">
        <v>6</v>
      </c>
      <c r="D900" s="484" t="s">
        <v>4302</v>
      </c>
      <c r="E900" s="359" t="s">
        <v>2982</v>
      </c>
      <c r="F900" s="329" t="s">
        <v>1292</v>
      </c>
      <c r="G900" s="289" t="s">
        <v>4303</v>
      </c>
      <c r="H900" s="340" t="s">
        <v>4346</v>
      </c>
      <c r="I900" s="290">
        <v>44031801</v>
      </c>
      <c r="J900" s="362" t="s">
        <v>94</v>
      </c>
      <c r="K900" s="352"/>
      <c r="L900" s="292" t="s">
        <v>95</v>
      </c>
      <c r="M900" s="292" t="s">
        <v>95</v>
      </c>
      <c r="N900" s="292" t="s">
        <v>95</v>
      </c>
      <c r="O900" s="292" t="s">
        <v>95</v>
      </c>
      <c r="P900" s="292" t="s">
        <v>95</v>
      </c>
      <c r="Q900" s="327"/>
      <c r="R900" s="295" t="s">
        <v>244</v>
      </c>
      <c r="S900" s="296">
        <v>42002</v>
      </c>
      <c r="T900" s="297">
        <f t="shared" ref="T900:T920" si="677">VLOOKUP(I900,单月票房,2,0)</f>
        <v>7</v>
      </c>
      <c r="U900" s="298">
        <f t="shared" ref="U900:U920" si="678">VLOOKUP(I900,单月票房,3,0)</f>
        <v>182.75290000000001</v>
      </c>
      <c r="V900" s="298">
        <f t="shared" ref="V900:V920" si="679">VLOOKUP(I900,单月票房,4,0)</f>
        <v>4.5835999999999997</v>
      </c>
      <c r="W900" s="299">
        <f t="shared" ref="W900:W920" si="680">(V900*10000)/Y900</f>
        <v>7639.333333333333</v>
      </c>
      <c r="X900" s="300">
        <f t="shared" ref="X900:X920" si="681">VLOOKUP(I900,单月票房,5,0)</f>
        <v>40</v>
      </c>
      <c r="Y900" s="301">
        <v>6</v>
      </c>
      <c r="Z900" s="648">
        <v>943</v>
      </c>
      <c r="AA900" s="1043">
        <v>6</v>
      </c>
      <c r="AB900" s="1043">
        <v>6</v>
      </c>
      <c r="AC900" s="1043">
        <v>6</v>
      </c>
      <c r="AD900" s="1043">
        <v>6</v>
      </c>
      <c r="AE900" s="469">
        <v>6</v>
      </c>
      <c r="AF900" s="1036" t="s">
        <v>5994</v>
      </c>
      <c r="AG900" s="445" t="s">
        <v>4691</v>
      </c>
      <c r="AH900" s="445" t="s">
        <v>4691</v>
      </c>
      <c r="AI900" s="445" t="s">
        <v>4691</v>
      </c>
      <c r="AJ900" s="1037">
        <v>6</v>
      </c>
      <c r="AK900" s="1036" t="s">
        <v>4694</v>
      </c>
      <c r="AL900" s="445" t="s">
        <v>4691</v>
      </c>
      <c r="AM900" s="445" t="s">
        <v>4691</v>
      </c>
      <c r="AN900" s="445" t="s">
        <v>4691</v>
      </c>
      <c r="AO900" s="445" t="s">
        <v>4691</v>
      </c>
      <c r="AP900" s="445" t="s">
        <v>4691</v>
      </c>
      <c r="AQ900" s="445" t="s">
        <v>4691</v>
      </c>
      <c r="AR900" s="445" t="s">
        <v>4691</v>
      </c>
      <c r="AS900" s="445" t="s">
        <v>4691</v>
      </c>
      <c r="AT900" s="445" t="s">
        <v>4691</v>
      </c>
      <c r="AU900" s="445" t="s">
        <v>4691</v>
      </c>
      <c r="AV900" s="307">
        <f t="shared" ref="AV900:AV920" si="682">AD900*6*0.5*12</f>
        <v>216</v>
      </c>
      <c r="AW900" s="309">
        <f t="shared" ref="AW900:AW920" si="683">AD900*6*0.35*12</f>
        <v>151.19999999999999</v>
      </c>
      <c r="AX900" s="309">
        <f t="shared" ref="AX900:AX920" si="684">AD900*6*0.25*10</f>
        <v>90</v>
      </c>
      <c r="AY900" s="309">
        <f t="shared" ref="AY900:AY920" si="685">AD900*6*0.15*10</f>
        <v>53.999999999999993</v>
      </c>
      <c r="AZ900" s="1042" t="s">
        <v>8349</v>
      </c>
      <c r="BA900" s="1042"/>
      <c r="BB900" s="1042"/>
      <c r="BC900" s="1042"/>
      <c r="BD900" s="1042"/>
      <c r="BE900" s="1042"/>
      <c r="BF900" s="1042"/>
      <c r="BG900" s="1042"/>
      <c r="BH900" s="1042"/>
      <c r="BI900" s="1044"/>
    </row>
    <row r="901" spans="1:61" s="394" customFormat="1" ht="19.5" customHeight="1">
      <c r="A901" s="1026">
        <v>836</v>
      </c>
      <c r="B901" s="375" t="s">
        <v>3596</v>
      </c>
      <c r="C901" s="376" t="s">
        <v>6</v>
      </c>
      <c r="D901" s="376" t="s">
        <v>5508</v>
      </c>
      <c r="E901" s="377" t="s">
        <v>3833</v>
      </c>
      <c r="F901" s="329" t="s">
        <v>1292</v>
      </c>
      <c r="G901" s="378" t="s">
        <v>892</v>
      </c>
      <c r="H901" s="379" t="s">
        <v>892</v>
      </c>
      <c r="I901" s="380">
        <v>44032001</v>
      </c>
      <c r="J901" s="291" t="s">
        <v>94</v>
      </c>
      <c r="K901" s="381"/>
      <c r="L901" s="382" t="s">
        <v>95</v>
      </c>
      <c r="M901" s="292" t="s">
        <v>95</v>
      </c>
      <c r="N901" s="292" t="s">
        <v>95</v>
      </c>
      <c r="O901" s="382" t="s">
        <v>95</v>
      </c>
      <c r="P901" s="383" t="s">
        <v>565</v>
      </c>
      <c r="Q901" s="384"/>
      <c r="R901" s="295" t="s">
        <v>294</v>
      </c>
      <c r="S901" s="296">
        <v>42065</v>
      </c>
      <c r="T901" s="297">
        <f t="shared" si="677"/>
        <v>2</v>
      </c>
      <c r="U901" s="298">
        <f t="shared" si="678"/>
        <v>310.79160000000002</v>
      </c>
      <c r="V901" s="298">
        <f t="shared" si="679"/>
        <v>7.3569000000000004</v>
      </c>
      <c r="W901" s="299">
        <f t="shared" si="680"/>
        <v>10509.857142857143</v>
      </c>
      <c r="X901" s="300">
        <f t="shared" si="681"/>
        <v>42</v>
      </c>
      <c r="Y901" s="385">
        <v>7</v>
      </c>
      <c r="Z901" s="386">
        <v>1143</v>
      </c>
      <c r="AA901" s="1043">
        <v>7</v>
      </c>
      <c r="AB901" s="1043">
        <v>7</v>
      </c>
      <c r="AC901" s="1043">
        <v>7</v>
      </c>
      <c r="AD901" s="1043">
        <v>7</v>
      </c>
      <c r="AE901" s="469">
        <v>7</v>
      </c>
      <c r="AF901" s="1036" t="s">
        <v>5989</v>
      </c>
      <c r="AG901" s="445"/>
      <c r="AH901" s="445"/>
      <c r="AI901" s="445"/>
      <c r="AJ901" s="1037"/>
      <c r="AK901" s="1036" t="s">
        <v>4703</v>
      </c>
      <c r="AL901" s="445"/>
      <c r="AM901" s="445"/>
      <c r="AN901" s="445"/>
      <c r="AO901" s="445"/>
      <c r="AP901" s="445"/>
      <c r="AQ901" s="445"/>
      <c r="AR901" s="445"/>
      <c r="AS901" s="445"/>
      <c r="AT901" s="445"/>
      <c r="AU901" s="445"/>
      <c r="AV901" s="307">
        <f t="shared" si="682"/>
        <v>252</v>
      </c>
      <c r="AW901" s="309">
        <f t="shared" si="683"/>
        <v>176.39999999999998</v>
      </c>
      <c r="AX901" s="309">
        <f t="shared" si="684"/>
        <v>105</v>
      </c>
      <c r="AY901" s="309">
        <f t="shared" si="685"/>
        <v>63</v>
      </c>
      <c r="AZ901" s="1042" t="s">
        <v>8350</v>
      </c>
      <c r="BA901" s="1042"/>
      <c r="BB901" s="1042"/>
      <c r="BC901" s="1042"/>
      <c r="BD901" s="1042"/>
      <c r="BE901" s="1042"/>
      <c r="BF901" s="1042"/>
      <c r="BG901" s="1042"/>
      <c r="BH901" s="1042"/>
      <c r="BI901" s="1044"/>
    </row>
    <row r="902" spans="1:61" s="394" customFormat="1" ht="19.5" customHeight="1">
      <c r="A902" s="1026">
        <v>837</v>
      </c>
      <c r="B902" s="396" t="s">
        <v>5879</v>
      </c>
      <c r="C902" s="397" t="s">
        <v>6</v>
      </c>
      <c r="D902" s="397" t="s">
        <v>4302</v>
      </c>
      <c r="E902" s="398" t="s">
        <v>2981</v>
      </c>
      <c r="F902" s="329" t="s">
        <v>1292</v>
      </c>
      <c r="G902" s="400" t="s">
        <v>5880</v>
      </c>
      <c r="H902" s="401" t="s">
        <v>5933</v>
      </c>
      <c r="I902" s="402">
        <v>44033101</v>
      </c>
      <c r="J902" s="403" t="s">
        <v>94</v>
      </c>
      <c r="K902" s="404"/>
      <c r="L902" s="405" t="s">
        <v>565</v>
      </c>
      <c r="M902" s="292" t="s">
        <v>95</v>
      </c>
      <c r="N902" s="292" t="s">
        <v>95</v>
      </c>
      <c r="O902" s="405" t="s">
        <v>565</v>
      </c>
      <c r="P902" s="406" t="s">
        <v>565</v>
      </c>
      <c r="Q902" s="407"/>
      <c r="R902" s="295" t="s">
        <v>244</v>
      </c>
      <c r="S902" s="296">
        <v>42906</v>
      </c>
      <c r="T902" s="297">
        <f t="shared" si="677"/>
        <v>12</v>
      </c>
      <c r="U902" s="298">
        <f t="shared" si="678"/>
        <v>117.90649999999999</v>
      </c>
      <c r="V902" s="298">
        <f t="shared" si="679"/>
        <v>3.2970999999999999</v>
      </c>
      <c r="W902" s="299">
        <f t="shared" si="680"/>
        <v>6594.2</v>
      </c>
      <c r="X902" s="300">
        <f t="shared" si="681"/>
        <v>36</v>
      </c>
      <c r="Y902" s="408">
        <v>5</v>
      </c>
      <c r="Z902" s="409">
        <v>700</v>
      </c>
      <c r="AA902" s="1043">
        <v>5</v>
      </c>
      <c r="AB902" s="1043">
        <v>5</v>
      </c>
      <c r="AC902" s="1043">
        <v>5</v>
      </c>
      <c r="AD902" s="1043">
        <v>5</v>
      </c>
      <c r="AE902" s="469">
        <v>5</v>
      </c>
      <c r="AF902" s="1036" t="s">
        <v>8174</v>
      </c>
      <c r="AG902" s="445"/>
      <c r="AH902" s="445"/>
      <c r="AI902" s="445"/>
      <c r="AJ902" s="1037"/>
      <c r="AK902" s="1036" t="s">
        <v>4707</v>
      </c>
      <c r="AL902" s="445"/>
      <c r="AM902" s="445"/>
      <c r="AN902" s="445"/>
      <c r="AO902" s="445"/>
      <c r="AP902" s="445"/>
      <c r="AQ902" s="445"/>
      <c r="AR902" s="445"/>
      <c r="AS902" s="445"/>
      <c r="AT902" s="445"/>
      <c r="AU902" s="445"/>
      <c r="AV902" s="307">
        <f t="shared" si="682"/>
        <v>180</v>
      </c>
      <c r="AW902" s="309">
        <f t="shared" si="683"/>
        <v>126</v>
      </c>
      <c r="AX902" s="309">
        <f t="shared" si="684"/>
        <v>75</v>
      </c>
      <c r="AY902" s="309">
        <f t="shared" si="685"/>
        <v>45</v>
      </c>
      <c r="AZ902" s="1042" t="s">
        <v>8351</v>
      </c>
      <c r="BA902" s="1042"/>
      <c r="BB902" s="1042"/>
      <c r="BC902" s="1042"/>
      <c r="BD902" s="1042"/>
      <c r="BE902" s="1042"/>
      <c r="BF902" s="1042"/>
      <c r="BG902" s="1042"/>
      <c r="BH902" s="1042"/>
      <c r="BI902" s="1044"/>
    </row>
    <row r="903" spans="1:61" s="314" customFormat="1" ht="19.899999999999999" customHeight="1">
      <c r="A903" s="1026">
        <v>838</v>
      </c>
      <c r="B903" s="416" t="s">
        <v>6220</v>
      </c>
      <c r="C903" s="417" t="s">
        <v>6221</v>
      </c>
      <c r="D903" s="418" t="s">
        <v>2571</v>
      </c>
      <c r="E903" s="418" t="s">
        <v>6222</v>
      </c>
      <c r="F903" s="329" t="s">
        <v>1292</v>
      </c>
      <c r="G903" s="420" t="s">
        <v>6223</v>
      </c>
      <c r="H903" s="420" t="s">
        <v>6392</v>
      </c>
      <c r="I903" s="422">
        <v>44032401</v>
      </c>
      <c r="J903" s="423"/>
      <c r="K903" s="420" t="s">
        <v>777</v>
      </c>
      <c r="L903" s="424"/>
      <c r="M903" s="424"/>
      <c r="N903" s="424"/>
      <c r="O903" s="424"/>
      <c r="P903" s="424" t="s">
        <v>6224</v>
      </c>
      <c r="Q903" s="425"/>
      <c r="R903" s="295" t="s">
        <v>450</v>
      </c>
      <c r="S903" s="296">
        <v>42397</v>
      </c>
      <c r="T903" s="297">
        <f t="shared" si="677"/>
        <v>3</v>
      </c>
      <c r="U903" s="298">
        <f t="shared" si="678"/>
        <v>296.55020000000002</v>
      </c>
      <c r="V903" s="298">
        <f t="shared" si="679"/>
        <v>7.1520999999999999</v>
      </c>
      <c r="W903" s="299">
        <f t="shared" si="680"/>
        <v>7946.7777777777774</v>
      </c>
      <c r="X903" s="300">
        <f t="shared" si="681"/>
        <v>41</v>
      </c>
      <c r="Y903" s="498">
        <v>9</v>
      </c>
      <c r="Z903" s="497">
        <v>1131</v>
      </c>
      <c r="AA903" s="1043">
        <v>0</v>
      </c>
      <c r="AB903" s="304">
        <v>0</v>
      </c>
      <c r="AC903" s="304">
        <v>0</v>
      </c>
      <c r="AD903" s="1043">
        <v>0</v>
      </c>
      <c r="AE903" s="469">
        <v>9</v>
      </c>
      <c r="AF903" s="1036" t="s">
        <v>5996</v>
      </c>
      <c r="AG903" s="445"/>
      <c r="AH903" s="445"/>
      <c r="AI903" s="445"/>
      <c r="AJ903" s="1037"/>
      <c r="AK903" s="1036"/>
      <c r="AL903" s="445"/>
      <c r="AM903" s="445"/>
      <c r="AN903" s="445"/>
      <c r="AO903" s="445"/>
      <c r="AP903" s="445"/>
      <c r="AQ903" s="445"/>
      <c r="AR903" s="445"/>
      <c r="AS903" s="445"/>
      <c r="AT903" s="445"/>
      <c r="AU903" s="445"/>
      <c r="AV903" s="307">
        <f t="shared" si="682"/>
        <v>0</v>
      </c>
      <c r="AW903" s="309">
        <f t="shared" si="683"/>
        <v>0</v>
      </c>
      <c r="AX903" s="309">
        <f t="shared" si="684"/>
        <v>0</v>
      </c>
      <c r="AY903" s="309">
        <f t="shared" si="685"/>
        <v>0</v>
      </c>
      <c r="AZ903" s="1042" t="s">
        <v>8352</v>
      </c>
      <c r="BA903" s="1042"/>
      <c r="BB903" s="1042"/>
      <c r="BC903" s="1042"/>
      <c r="BD903" s="1042"/>
      <c r="BE903" s="1042"/>
      <c r="BF903" s="1042"/>
      <c r="BG903" s="1042"/>
      <c r="BH903" s="1042"/>
      <c r="BI903" s="1044"/>
    </row>
    <row r="904" spans="1:61" s="314" customFormat="1" ht="19.899999999999999" customHeight="1">
      <c r="A904" s="1026">
        <v>839</v>
      </c>
      <c r="B904" s="416" t="s">
        <v>6225</v>
      </c>
      <c r="C904" s="417" t="s">
        <v>6221</v>
      </c>
      <c r="D904" s="418" t="s">
        <v>2571</v>
      </c>
      <c r="E904" s="418" t="s">
        <v>6226</v>
      </c>
      <c r="F904" s="329" t="s">
        <v>1292</v>
      </c>
      <c r="G904" s="420" t="s">
        <v>6227</v>
      </c>
      <c r="H904" s="420" t="s">
        <v>864</v>
      </c>
      <c r="I904" s="422">
        <v>44032201</v>
      </c>
      <c r="J904" s="423"/>
      <c r="K904" s="420" t="s">
        <v>6075</v>
      </c>
      <c r="L904" s="424"/>
      <c r="M904" s="424"/>
      <c r="N904" s="424"/>
      <c r="O904" s="424"/>
      <c r="P904" s="424" t="s">
        <v>565</v>
      </c>
      <c r="Q904" s="425"/>
      <c r="R904" s="295" t="s">
        <v>3842</v>
      </c>
      <c r="S904" s="296">
        <v>42277</v>
      </c>
      <c r="T904" s="297">
        <f t="shared" si="677"/>
        <v>1</v>
      </c>
      <c r="U904" s="298">
        <f t="shared" si="678"/>
        <v>317.37765000000002</v>
      </c>
      <c r="V904" s="298">
        <f t="shared" si="679"/>
        <v>7.0808</v>
      </c>
      <c r="W904" s="299">
        <f t="shared" si="680"/>
        <v>11801.333333333334</v>
      </c>
      <c r="X904" s="300">
        <f t="shared" si="681"/>
        <v>45</v>
      </c>
      <c r="Y904" s="498">
        <v>6</v>
      </c>
      <c r="Z904" s="497">
        <v>898</v>
      </c>
      <c r="AA904" s="1043">
        <v>0</v>
      </c>
      <c r="AB904" s="304">
        <v>0</v>
      </c>
      <c r="AC904" s="304">
        <v>0</v>
      </c>
      <c r="AD904" s="1043">
        <v>0</v>
      </c>
      <c r="AE904" s="469">
        <v>6</v>
      </c>
      <c r="AF904" s="1036" t="s">
        <v>8142</v>
      </c>
      <c r="AG904" s="445"/>
      <c r="AH904" s="445"/>
      <c r="AI904" s="445"/>
      <c r="AJ904" s="1037"/>
      <c r="AK904" s="1036"/>
      <c r="AL904" s="445"/>
      <c r="AM904" s="445"/>
      <c r="AN904" s="445"/>
      <c r="AO904" s="445"/>
      <c r="AP904" s="445"/>
      <c r="AQ904" s="445"/>
      <c r="AR904" s="445"/>
      <c r="AS904" s="445"/>
      <c r="AT904" s="445"/>
      <c r="AU904" s="445"/>
      <c r="AV904" s="307">
        <f t="shared" si="682"/>
        <v>0</v>
      </c>
      <c r="AW904" s="309">
        <f t="shared" si="683"/>
        <v>0</v>
      </c>
      <c r="AX904" s="309">
        <f t="shared" si="684"/>
        <v>0</v>
      </c>
      <c r="AY904" s="309">
        <f t="shared" si="685"/>
        <v>0</v>
      </c>
      <c r="AZ904" s="1042" t="s">
        <v>8353</v>
      </c>
      <c r="BA904" s="1042"/>
      <c r="BB904" s="1042"/>
      <c r="BC904" s="1042"/>
      <c r="BD904" s="1042"/>
      <c r="BE904" s="1042"/>
      <c r="BF904" s="1042"/>
      <c r="BG904" s="1042"/>
      <c r="BH904" s="1042"/>
      <c r="BI904" s="1044"/>
    </row>
    <row r="905" spans="1:61" s="314" customFormat="1" ht="19.899999999999999" customHeight="1">
      <c r="A905" s="1026">
        <v>840</v>
      </c>
      <c r="B905" s="416" t="s">
        <v>6228</v>
      </c>
      <c r="C905" s="417" t="s">
        <v>6</v>
      </c>
      <c r="D905" s="418" t="s">
        <v>4302</v>
      </c>
      <c r="E905" s="418" t="s">
        <v>6229</v>
      </c>
      <c r="F905" s="329" t="s">
        <v>1292</v>
      </c>
      <c r="G905" s="420" t="s">
        <v>6230</v>
      </c>
      <c r="H905" s="420" t="s">
        <v>3220</v>
      </c>
      <c r="I905" s="422">
        <v>44032701</v>
      </c>
      <c r="J905" s="423"/>
      <c r="K905" s="420" t="s">
        <v>777</v>
      </c>
      <c r="L905" s="424"/>
      <c r="M905" s="424"/>
      <c r="N905" s="424"/>
      <c r="O905" s="424"/>
      <c r="P905" s="424" t="s">
        <v>6078</v>
      </c>
      <c r="Q905" s="425"/>
      <c r="R905" s="295" t="s">
        <v>294</v>
      </c>
      <c r="S905" s="296">
        <v>42671</v>
      </c>
      <c r="T905" s="297">
        <f t="shared" si="677"/>
        <v>8</v>
      </c>
      <c r="U905" s="298">
        <f t="shared" si="678"/>
        <v>149.35769999999999</v>
      </c>
      <c r="V905" s="298">
        <f t="shared" si="679"/>
        <v>3.5779999999999998</v>
      </c>
      <c r="W905" s="299">
        <f t="shared" si="680"/>
        <v>5111.4285714285716</v>
      </c>
      <c r="X905" s="300">
        <f t="shared" si="681"/>
        <v>42</v>
      </c>
      <c r="Y905" s="498">
        <v>7</v>
      </c>
      <c r="Z905" s="497">
        <v>756</v>
      </c>
      <c r="AA905" s="1043">
        <v>0</v>
      </c>
      <c r="AB905" s="304">
        <v>0</v>
      </c>
      <c r="AC905" s="304">
        <v>0</v>
      </c>
      <c r="AD905" s="1043">
        <v>0</v>
      </c>
      <c r="AE905" s="469">
        <v>7</v>
      </c>
      <c r="AF905" s="1036" t="s">
        <v>5989</v>
      </c>
      <c r="AG905" s="445"/>
      <c r="AH905" s="445"/>
      <c r="AI905" s="445"/>
      <c r="AJ905" s="1037"/>
      <c r="AK905" s="1036"/>
      <c r="AL905" s="445"/>
      <c r="AM905" s="445"/>
      <c r="AN905" s="445"/>
      <c r="AO905" s="445"/>
      <c r="AP905" s="445"/>
      <c r="AQ905" s="445"/>
      <c r="AR905" s="445"/>
      <c r="AS905" s="445"/>
      <c r="AT905" s="445"/>
      <c r="AU905" s="445"/>
      <c r="AV905" s="307">
        <f t="shared" si="682"/>
        <v>0</v>
      </c>
      <c r="AW905" s="309">
        <f t="shared" si="683"/>
        <v>0</v>
      </c>
      <c r="AX905" s="309">
        <f t="shared" si="684"/>
        <v>0</v>
      </c>
      <c r="AY905" s="309">
        <f t="shared" si="685"/>
        <v>0</v>
      </c>
      <c r="AZ905" s="1042" t="s">
        <v>8354</v>
      </c>
      <c r="BA905" s="1042"/>
      <c r="BB905" s="1042"/>
      <c r="BC905" s="1042"/>
      <c r="BD905" s="1042"/>
      <c r="BE905" s="1042"/>
      <c r="BF905" s="1042"/>
      <c r="BG905" s="1042"/>
      <c r="BH905" s="1042"/>
      <c r="BI905" s="1044"/>
    </row>
    <row r="906" spans="1:61" s="314" customFormat="1" ht="19.899999999999999" customHeight="1">
      <c r="A906" s="1026">
        <v>841</v>
      </c>
      <c r="B906" s="416" t="s">
        <v>6231</v>
      </c>
      <c r="C906" s="417" t="s">
        <v>6</v>
      </c>
      <c r="D906" s="418" t="s">
        <v>4302</v>
      </c>
      <c r="E906" s="418" t="s">
        <v>6232</v>
      </c>
      <c r="F906" s="329" t="s">
        <v>1292</v>
      </c>
      <c r="G906" s="420" t="s">
        <v>6233</v>
      </c>
      <c r="H906" s="420" t="s">
        <v>6393</v>
      </c>
      <c r="I906" s="422">
        <v>44033201</v>
      </c>
      <c r="J906" s="423"/>
      <c r="K906" s="420" t="s">
        <v>6075</v>
      </c>
      <c r="L906" s="424"/>
      <c r="M906" s="424"/>
      <c r="N906" s="424"/>
      <c r="O906" s="424"/>
      <c r="P906" s="424" t="s">
        <v>6078</v>
      </c>
      <c r="Q906" s="425"/>
      <c r="R906" s="295" t="s">
        <v>294</v>
      </c>
      <c r="S906" s="296">
        <v>42932</v>
      </c>
      <c r="T906" s="297">
        <f t="shared" si="677"/>
        <v>13</v>
      </c>
      <c r="U906" s="298">
        <f t="shared" si="678"/>
        <v>103.1108</v>
      </c>
      <c r="V906" s="298">
        <f t="shared" si="679"/>
        <v>2.8113999999999999</v>
      </c>
      <c r="W906" s="299">
        <f t="shared" si="680"/>
        <v>4685.666666666667</v>
      </c>
      <c r="X906" s="300">
        <f t="shared" si="681"/>
        <v>37</v>
      </c>
      <c r="Y906" s="498">
        <v>6</v>
      </c>
      <c r="Z906" s="497">
        <v>420</v>
      </c>
      <c r="AA906" s="1043">
        <v>0</v>
      </c>
      <c r="AB906" s="304">
        <v>0</v>
      </c>
      <c r="AC906" s="304">
        <v>0</v>
      </c>
      <c r="AD906" s="1043">
        <v>0</v>
      </c>
      <c r="AE906" s="469">
        <v>6</v>
      </c>
      <c r="AF906" s="1036" t="s">
        <v>8142</v>
      </c>
      <c r="AG906" s="445"/>
      <c r="AH906" s="445"/>
      <c r="AI906" s="445"/>
      <c r="AJ906" s="1037"/>
      <c r="AK906" s="1036"/>
      <c r="AL906" s="445"/>
      <c r="AM906" s="445"/>
      <c r="AN906" s="445"/>
      <c r="AO906" s="445"/>
      <c r="AP906" s="445"/>
      <c r="AQ906" s="445"/>
      <c r="AR906" s="445"/>
      <c r="AS906" s="445"/>
      <c r="AT906" s="445"/>
      <c r="AU906" s="445"/>
      <c r="AV906" s="307">
        <f t="shared" si="682"/>
        <v>0</v>
      </c>
      <c r="AW906" s="309">
        <f t="shared" si="683"/>
        <v>0</v>
      </c>
      <c r="AX906" s="309">
        <f t="shared" si="684"/>
        <v>0</v>
      </c>
      <c r="AY906" s="309">
        <f t="shared" si="685"/>
        <v>0</v>
      </c>
      <c r="AZ906" s="1042" t="s">
        <v>8355</v>
      </c>
      <c r="BA906" s="1042"/>
      <c r="BB906" s="1042"/>
      <c r="BC906" s="1042"/>
      <c r="BD906" s="1042"/>
      <c r="BE906" s="1042"/>
      <c r="BF906" s="1042"/>
      <c r="BG906" s="1042"/>
      <c r="BH906" s="1042"/>
      <c r="BI906" s="1044"/>
    </row>
    <row r="907" spans="1:61" s="314" customFormat="1" ht="19.899999999999999" customHeight="1">
      <c r="A907" s="1026">
        <v>842</v>
      </c>
      <c r="B907" s="416" t="s">
        <v>6234</v>
      </c>
      <c r="C907" s="417" t="s">
        <v>6221</v>
      </c>
      <c r="D907" s="418" t="s">
        <v>6235</v>
      </c>
      <c r="E907" s="418" t="s">
        <v>6236</v>
      </c>
      <c r="F907" s="329" t="s">
        <v>1292</v>
      </c>
      <c r="G907" s="420" t="s">
        <v>6237</v>
      </c>
      <c r="H907" s="420" t="s">
        <v>6394</v>
      </c>
      <c r="I907" s="422">
        <v>44032901</v>
      </c>
      <c r="J907" s="423"/>
      <c r="K907" s="420" t="s">
        <v>6075</v>
      </c>
      <c r="L907" s="424"/>
      <c r="M907" s="424"/>
      <c r="N907" s="424"/>
      <c r="O907" s="424"/>
      <c r="P907" s="424" t="s">
        <v>6078</v>
      </c>
      <c r="Q907" s="425"/>
      <c r="R907" s="295" t="s">
        <v>294</v>
      </c>
      <c r="S907" s="296">
        <v>42769</v>
      </c>
      <c r="T907" s="297">
        <f t="shared" si="677"/>
        <v>14</v>
      </c>
      <c r="U907" s="298">
        <f t="shared" si="678"/>
        <v>96.998409999999993</v>
      </c>
      <c r="V907" s="298">
        <f t="shared" si="679"/>
        <v>2.6452</v>
      </c>
      <c r="W907" s="299">
        <f t="shared" si="680"/>
        <v>5290.4</v>
      </c>
      <c r="X907" s="300">
        <f t="shared" si="681"/>
        <v>37</v>
      </c>
      <c r="Y907" s="498">
        <v>5</v>
      </c>
      <c r="Z907" s="497">
        <v>391</v>
      </c>
      <c r="AA907" s="1043">
        <v>0</v>
      </c>
      <c r="AB907" s="304">
        <v>0</v>
      </c>
      <c r="AC907" s="304">
        <v>0</v>
      </c>
      <c r="AD907" s="1043">
        <v>0</v>
      </c>
      <c r="AE907" s="469">
        <v>5</v>
      </c>
      <c r="AF907" s="1036" t="s">
        <v>5993</v>
      </c>
      <c r="AG907" s="445"/>
      <c r="AH907" s="445"/>
      <c r="AI907" s="445"/>
      <c r="AJ907" s="1037"/>
      <c r="AK907" s="1036"/>
      <c r="AL907" s="445"/>
      <c r="AM907" s="445"/>
      <c r="AN907" s="445"/>
      <c r="AO907" s="445"/>
      <c r="AP907" s="445"/>
      <c r="AQ907" s="445"/>
      <c r="AR907" s="445"/>
      <c r="AS907" s="445"/>
      <c r="AT907" s="445"/>
      <c r="AU907" s="445"/>
      <c r="AV907" s="307">
        <f t="shared" si="682"/>
        <v>0</v>
      </c>
      <c r="AW907" s="309">
        <f t="shared" si="683"/>
        <v>0</v>
      </c>
      <c r="AX907" s="309">
        <f t="shared" si="684"/>
        <v>0</v>
      </c>
      <c r="AY907" s="309">
        <f t="shared" si="685"/>
        <v>0</v>
      </c>
      <c r="AZ907" s="1042" t="s">
        <v>8356</v>
      </c>
      <c r="BA907" s="1042"/>
      <c r="BB907" s="1042"/>
      <c r="BC907" s="1042"/>
      <c r="BD907" s="1042"/>
      <c r="BE907" s="1042"/>
      <c r="BF907" s="1042"/>
      <c r="BG907" s="1042"/>
      <c r="BH907" s="1042"/>
      <c r="BI907" s="1044"/>
    </row>
    <row r="908" spans="1:61" s="314" customFormat="1" ht="19.899999999999999" customHeight="1">
      <c r="A908" s="1026">
        <v>843</v>
      </c>
      <c r="B908" s="416" t="s">
        <v>6238</v>
      </c>
      <c r="C908" s="417" t="s">
        <v>6094</v>
      </c>
      <c r="D908" s="418" t="s">
        <v>6239</v>
      </c>
      <c r="E908" s="418" t="s">
        <v>6240</v>
      </c>
      <c r="F908" s="329" t="s">
        <v>1292</v>
      </c>
      <c r="G908" s="420" t="s">
        <v>6241</v>
      </c>
      <c r="H908" s="420" t="s">
        <v>6395</v>
      </c>
      <c r="I908" s="422">
        <v>44032801</v>
      </c>
      <c r="J908" s="423"/>
      <c r="K908" s="420" t="s">
        <v>6075</v>
      </c>
      <c r="L908" s="424"/>
      <c r="M908" s="424"/>
      <c r="N908" s="424"/>
      <c r="O908" s="424"/>
      <c r="P908" s="424" t="s">
        <v>6078</v>
      </c>
      <c r="Q908" s="425"/>
      <c r="R908" s="295" t="s">
        <v>294</v>
      </c>
      <c r="S908" s="296">
        <v>42753</v>
      </c>
      <c r="T908" s="297">
        <f t="shared" si="677"/>
        <v>16</v>
      </c>
      <c r="U908" s="298">
        <f t="shared" si="678"/>
        <v>85.770099999999999</v>
      </c>
      <c r="V908" s="298">
        <f t="shared" si="679"/>
        <v>2.6137000000000001</v>
      </c>
      <c r="W908" s="299">
        <f t="shared" si="680"/>
        <v>5227.3999999999996</v>
      </c>
      <c r="X908" s="300">
        <f t="shared" si="681"/>
        <v>33</v>
      </c>
      <c r="Y908" s="498">
        <v>5</v>
      </c>
      <c r="Z908" s="497">
        <v>347</v>
      </c>
      <c r="AA908" s="1043">
        <v>0</v>
      </c>
      <c r="AB908" s="304">
        <v>0</v>
      </c>
      <c r="AC908" s="304">
        <v>0</v>
      </c>
      <c r="AD908" s="1043">
        <v>0</v>
      </c>
      <c r="AE908" s="469">
        <v>5</v>
      </c>
      <c r="AF908" s="1036" t="s">
        <v>8174</v>
      </c>
      <c r="AG908" s="445"/>
      <c r="AH908" s="445"/>
      <c r="AI908" s="445"/>
      <c r="AJ908" s="1037"/>
      <c r="AK908" s="1036"/>
      <c r="AL908" s="445"/>
      <c r="AM908" s="445"/>
      <c r="AN908" s="445"/>
      <c r="AO908" s="445"/>
      <c r="AP908" s="445"/>
      <c r="AQ908" s="445"/>
      <c r="AR908" s="445"/>
      <c r="AS908" s="445"/>
      <c r="AT908" s="445"/>
      <c r="AU908" s="445"/>
      <c r="AV908" s="307">
        <f t="shared" si="682"/>
        <v>0</v>
      </c>
      <c r="AW908" s="309">
        <f t="shared" si="683"/>
        <v>0</v>
      </c>
      <c r="AX908" s="309">
        <f t="shared" si="684"/>
        <v>0</v>
      </c>
      <c r="AY908" s="309">
        <f t="shared" si="685"/>
        <v>0</v>
      </c>
      <c r="AZ908" s="1042" t="s">
        <v>8357</v>
      </c>
      <c r="BA908" s="1042"/>
      <c r="BB908" s="1042"/>
      <c r="BC908" s="1042"/>
      <c r="BD908" s="1042"/>
      <c r="BE908" s="1042"/>
      <c r="BF908" s="1042"/>
      <c r="BG908" s="1042"/>
      <c r="BH908" s="1042"/>
      <c r="BI908" s="1044"/>
    </row>
    <row r="909" spans="1:61" s="314" customFormat="1" ht="19.899999999999999" customHeight="1">
      <c r="A909" s="1026">
        <v>844</v>
      </c>
      <c r="B909" s="416" t="s">
        <v>6242</v>
      </c>
      <c r="C909" s="417" t="s">
        <v>6</v>
      </c>
      <c r="D909" s="418" t="s">
        <v>4302</v>
      </c>
      <c r="E909" s="418" t="s">
        <v>6226</v>
      </c>
      <c r="F909" s="329" t="s">
        <v>1292</v>
      </c>
      <c r="G909" s="420" t="s">
        <v>6243</v>
      </c>
      <c r="H909" s="420" t="s">
        <v>3115</v>
      </c>
      <c r="I909" s="422">
        <v>44032601</v>
      </c>
      <c r="J909" s="423"/>
      <c r="K909" s="420" t="s">
        <v>6075</v>
      </c>
      <c r="L909" s="424"/>
      <c r="M909" s="424"/>
      <c r="N909" s="424"/>
      <c r="O909" s="424"/>
      <c r="P909" s="424" t="s">
        <v>6078</v>
      </c>
      <c r="Q909" s="425"/>
      <c r="R909" s="295" t="s">
        <v>536</v>
      </c>
      <c r="S909" s="296">
        <v>42619</v>
      </c>
      <c r="T909" s="297">
        <f t="shared" si="677"/>
        <v>20</v>
      </c>
      <c r="U909" s="298">
        <f t="shared" si="678"/>
        <v>68.188100000000006</v>
      </c>
      <c r="V909" s="298">
        <f t="shared" si="679"/>
        <v>1.9618</v>
      </c>
      <c r="W909" s="299">
        <f t="shared" si="680"/>
        <v>3923.6</v>
      </c>
      <c r="X909" s="300">
        <f t="shared" si="681"/>
        <v>35</v>
      </c>
      <c r="Y909" s="498">
        <v>5</v>
      </c>
      <c r="Z909" s="497">
        <v>370</v>
      </c>
      <c r="AA909" s="1043">
        <v>0</v>
      </c>
      <c r="AB909" s="304">
        <v>0</v>
      </c>
      <c r="AC909" s="304">
        <v>0</v>
      </c>
      <c r="AD909" s="1043">
        <v>0</v>
      </c>
      <c r="AE909" s="469">
        <v>5</v>
      </c>
      <c r="AF909" s="1036" t="s">
        <v>5993</v>
      </c>
      <c r="AG909" s="445"/>
      <c r="AH909" s="445"/>
      <c r="AI909" s="445"/>
      <c r="AJ909" s="1037"/>
      <c r="AK909" s="1036"/>
      <c r="AL909" s="445"/>
      <c r="AM909" s="445"/>
      <c r="AN909" s="445"/>
      <c r="AO909" s="445"/>
      <c r="AP909" s="445"/>
      <c r="AQ909" s="445"/>
      <c r="AR909" s="445"/>
      <c r="AS909" s="445"/>
      <c r="AT909" s="445"/>
      <c r="AU909" s="445"/>
      <c r="AV909" s="307">
        <f t="shared" si="682"/>
        <v>0</v>
      </c>
      <c r="AW909" s="309">
        <f t="shared" si="683"/>
        <v>0</v>
      </c>
      <c r="AX909" s="309">
        <f t="shared" si="684"/>
        <v>0</v>
      </c>
      <c r="AY909" s="309">
        <f t="shared" si="685"/>
        <v>0</v>
      </c>
      <c r="AZ909" s="1042" t="s">
        <v>8358</v>
      </c>
      <c r="BA909" s="1042"/>
      <c r="BB909" s="1042"/>
      <c r="BC909" s="1042"/>
      <c r="BD909" s="1042"/>
      <c r="BE909" s="1042"/>
      <c r="BF909" s="1042"/>
      <c r="BG909" s="1042"/>
      <c r="BH909" s="1042"/>
      <c r="BI909" s="1044"/>
    </row>
    <row r="910" spans="1:61" s="314" customFormat="1" ht="19.899999999999999" customHeight="1">
      <c r="A910" s="1026">
        <v>845</v>
      </c>
      <c r="B910" s="416" t="s">
        <v>6244</v>
      </c>
      <c r="C910" s="417" t="s">
        <v>6</v>
      </c>
      <c r="D910" s="418" t="s">
        <v>4302</v>
      </c>
      <c r="E910" s="418" t="s">
        <v>6245</v>
      </c>
      <c r="F910" s="329" t="s">
        <v>1292</v>
      </c>
      <c r="G910" s="420" t="s">
        <v>6246</v>
      </c>
      <c r="H910" s="420" t="s">
        <v>1139</v>
      </c>
      <c r="I910" s="422">
        <v>44031201</v>
      </c>
      <c r="J910" s="423"/>
      <c r="K910" s="420" t="s">
        <v>6075</v>
      </c>
      <c r="L910" s="424"/>
      <c r="M910" s="424"/>
      <c r="N910" s="424"/>
      <c r="O910" s="424"/>
      <c r="P910" s="424" t="s">
        <v>6078</v>
      </c>
      <c r="Q910" s="425"/>
      <c r="R910" s="295" t="s">
        <v>345</v>
      </c>
      <c r="S910" s="296">
        <v>41564</v>
      </c>
      <c r="T910" s="297">
        <f t="shared" si="677"/>
        <v>22</v>
      </c>
      <c r="U910" s="298">
        <f t="shared" si="678"/>
        <v>61.051900000000003</v>
      </c>
      <c r="V910" s="298">
        <f t="shared" si="679"/>
        <v>1.8808</v>
      </c>
      <c r="W910" s="299">
        <f t="shared" si="680"/>
        <v>4702</v>
      </c>
      <c r="X910" s="300">
        <f t="shared" si="681"/>
        <v>32</v>
      </c>
      <c r="Y910" s="498">
        <v>4</v>
      </c>
      <c r="Z910" s="497">
        <v>266</v>
      </c>
      <c r="AA910" s="1043">
        <v>0</v>
      </c>
      <c r="AB910" s="304">
        <v>0</v>
      </c>
      <c r="AC910" s="304">
        <v>0</v>
      </c>
      <c r="AD910" s="1043">
        <v>0</v>
      </c>
      <c r="AE910" s="469">
        <v>4</v>
      </c>
      <c r="AF910" s="1036" t="s">
        <v>5992</v>
      </c>
      <c r="AG910" s="445"/>
      <c r="AH910" s="445"/>
      <c r="AI910" s="445"/>
      <c r="AJ910" s="1037"/>
      <c r="AK910" s="1036"/>
      <c r="AL910" s="445"/>
      <c r="AM910" s="445"/>
      <c r="AN910" s="445"/>
      <c r="AO910" s="445"/>
      <c r="AP910" s="445"/>
      <c r="AQ910" s="445"/>
      <c r="AR910" s="445"/>
      <c r="AS910" s="445"/>
      <c r="AT910" s="445"/>
      <c r="AU910" s="445"/>
      <c r="AV910" s="307">
        <f t="shared" si="682"/>
        <v>0</v>
      </c>
      <c r="AW910" s="309">
        <f t="shared" si="683"/>
        <v>0</v>
      </c>
      <c r="AX910" s="309">
        <f t="shared" si="684"/>
        <v>0</v>
      </c>
      <c r="AY910" s="309">
        <f t="shared" si="685"/>
        <v>0</v>
      </c>
      <c r="AZ910" s="1042" t="s">
        <v>8359</v>
      </c>
      <c r="BA910" s="1042"/>
      <c r="BB910" s="1042"/>
      <c r="BC910" s="1042"/>
      <c r="BD910" s="1042"/>
      <c r="BE910" s="1042"/>
      <c r="BF910" s="1042"/>
      <c r="BG910" s="1042"/>
      <c r="BH910" s="1042"/>
      <c r="BI910" s="1044"/>
    </row>
    <row r="911" spans="1:61" s="314" customFormat="1" ht="19.899999999999999" customHeight="1">
      <c r="A911" s="1026">
        <v>846</v>
      </c>
      <c r="B911" s="416" t="s">
        <v>6247</v>
      </c>
      <c r="C911" s="417" t="s">
        <v>6094</v>
      </c>
      <c r="D911" s="418" t="s">
        <v>6239</v>
      </c>
      <c r="E911" s="418" t="s">
        <v>6245</v>
      </c>
      <c r="F911" s="329" t="s">
        <v>1292</v>
      </c>
      <c r="G911" s="420" t="s">
        <v>6248</v>
      </c>
      <c r="H911" s="420" t="s">
        <v>1239</v>
      </c>
      <c r="I911" s="422">
        <v>44031301</v>
      </c>
      <c r="J911" s="423"/>
      <c r="K911" s="420" t="s">
        <v>6075</v>
      </c>
      <c r="L911" s="424"/>
      <c r="M911" s="424"/>
      <c r="N911" s="424"/>
      <c r="O911" s="424"/>
      <c r="P911" s="424" t="s">
        <v>6078</v>
      </c>
      <c r="Q911" s="425"/>
      <c r="R911" s="295" t="s">
        <v>294</v>
      </c>
      <c r="S911" s="296">
        <v>41669</v>
      </c>
      <c r="T911" s="297">
        <f t="shared" si="677"/>
        <v>21</v>
      </c>
      <c r="U911" s="298">
        <f t="shared" si="678"/>
        <v>62.337499999999999</v>
      </c>
      <c r="V911" s="298">
        <f t="shared" si="679"/>
        <v>1.9882</v>
      </c>
      <c r="W911" s="299">
        <f t="shared" si="680"/>
        <v>4970.5</v>
      </c>
      <c r="X911" s="300">
        <f t="shared" si="681"/>
        <v>31</v>
      </c>
      <c r="Y911" s="498">
        <v>4</v>
      </c>
      <c r="Z911" s="497">
        <v>529</v>
      </c>
      <c r="AA911" s="1043">
        <v>0</v>
      </c>
      <c r="AB911" s="304">
        <v>0</v>
      </c>
      <c r="AC911" s="304">
        <v>0</v>
      </c>
      <c r="AD911" s="1043">
        <v>0</v>
      </c>
      <c r="AE911" s="469">
        <v>4</v>
      </c>
      <c r="AF911" s="1036" t="s">
        <v>5992</v>
      </c>
      <c r="AG911" s="445"/>
      <c r="AH911" s="445"/>
      <c r="AI911" s="445"/>
      <c r="AJ911" s="1037"/>
      <c r="AK911" s="1036"/>
      <c r="AL911" s="445"/>
      <c r="AM911" s="445"/>
      <c r="AN911" s="445"/>
      <c r="AO911" s="445"/>
      <c r="AP911" s="445"/>
      <c r="AQ911" s="445"/>
      <c r="AR911" s="445"/>
      <c r="AS911" s="445"/>
      <c r="AT911" s="445"/>
      <c r="AU911" s="445"/>
      <c r="AV911" s="307">
        <f t="shared" si="682"/>
        <v>0</v>
      </c>
      <c r="AW911" s="309">
        <f t="shared" si="683"/>
        <v>0</v>
      </c>
      <c r="AX911" s="309">
        <f t="shared" si="684"/>
        <v>0</v>
      </c>
      <c r="AY911" s="309">
        <f t="shared" si="685"/>
        <v>0</v>
      </c>
      <c r="AZ911" s="1042" t="s">
        <v>8360</v>
      </c>
      <c r="BA911" s="1042"/>
      <c r="BB911" s="1042"/>
      <c r="BC911" s="1042"/>
      <c r="BD911" s="1042"/>
      <c r="BE911" s="1042"/>
      <c r="BF911" s="1042"/>
      <c r="BG911" s="1042"/>
      <c r="BH911" s="1042"/>
      <c r="BI911" s="1044"/>
    </row>
    <row r="912" spans="1:61" s="314" customFormat="1" ht="19.899999999999999" customHeight="1">
      <c r="A912" s="1026">
        <v>847</v>
      </c>
      <c r="B912" s="416" t="s">
        <v>6249</v>
      </c>
      <c r="C912" s="417" t="s">
        <v>6094</v>
      </c>
      <c r="D912" s="418" t="s">
        <v>6239</v>
      </c>
      <c r="E912" s="418" t="s">
        <v>6250</v>
      </c>
      <c r="F912" s="329" t="s">
        <v>1292</v>
      </c>
      <c r="G912" s="420" t="s">
        <v>6251</v>
      </c>
      <c r="H912" s="420" t="s">
        <v>1211</v>
      </c>
      <c r="I912" s="422">
        <v>44031601</v>
      </c>
      <c r="J912" s="423"/>
      <c r="K912" s="420" t="s">
        <v>6075</v>
      </c>
      <c r="L912" s="424"/>
      <c r="M912" s="424"/>
      <c r="N912" s="424"/>
      <c r="O912" s="424"/>
      <c r="P912" s="424" t="s">
        <v>6078</v>
      </c>
      <c r="Q912" s="425"/>
      <c r="R912" s="295" t="s">
        <v>294</v>
      </c>
      <c r="S912" s="296">
        <v>41917</v>
      </c>
      <c r="T912" s="297">
        <f t="shared" si="677"/>
        <v>24</v>
      </c>
      <c r="U912" s="298">
        <f t="shared" si="678"/>
        <v>55.085700000000003</v>
      </c>
      <c r="V912" s="298">
        <f t="shared" si="679"/>
        <v>1.385</v>
      </c>
      <c r="W912" s="299">
        <f t="shared" si="680"/>
        <v>1978.5714285714287</v>
      </c>
      <c r="X912" s="300">
        <f t="shared" si="681"/>
        <v>40</v>
      </c>
      <c r="Y912" s="498">
        <v>7</v>
      </c>
      <c r="Z912" s="497">
        <v>549</v>
      </c>
      <c r="AA912" s="1043">
        <v>0</v>
      </c>
      <c r="AB912" s="304">
        <v>0</v>
      </c>
      <c r="AC912" s="304">
        <v>0</v>
      </c>
      <c r="AD912" s="1043">
        <v>0</v>
      </c>
      <c r="AE912" s="469">
        <v>7</v>
      </c>
      <c r="AF912" s="1036" t="s">
        <v>8151</v>
      </c>
      <c r="AG912" s="445"/>
      <c r="AH912" s="445"/>
      <c r="AI912" s="445"/>
      <c r="AJ912" s="1037"/>
      <c r="AK912" s="1036"/>
      <c r="AL912" s="445"/>
      <c r="AM912" s="445"/>
      <c r="AN912" s="445"/>
      <c r="AO912" s="445"/>
      <c r="AP912" s="445"/>
      <c r="AQ912" s="445"/>
      <c r="AR912" s="445"/>
      <c r="AS912" s="445"/>
      <c r="AT912" s="445"/>
      <c r="AU912" s="445"/>
      <c r="AV912" s="307">
        <f t="shared" si="682"/>
        <v>0</v>
      </c>
      <c r="AW912" s="309">
        <f t="shared" si="683"/>
        <v>0</v>
      </c>
      <c r="AX912" s="309">
        <f t="shared" si="684"/>
        <v>0</v>
      </c>
      <c r="AY912" s="309">
        <f t="shared" si="685"/>
        <v>0</v>
      </c>
      <c r="AZ912" s="1042" t="s">
        <v>8361</v>
      </c>
      <c r="BA912" s="1042"/>
      <c r="BB912" s="1042"/>
      <c r="BC912" s="1042"/>
      <c r="BD912" s="1042"/>
      <c r="BE912" s="1042"/>
      <c r="BF912" s="1042"/>
      <c r="BG912" s="1042"/>
      <c r="BH912" s="1042"/>
      <c r="BI912" s="1044"/>
    </row>
    <row r="913" spans="1:61" s="314" customFormat="1" ht="19.899999999999999" customHeight="1">
      <c r="A913" s="1026">
        <v>848</v>
      </c>
      <c r="B913" s="416" t="s">
        <v>6252</v>
      </c>
      <c r="C913" s="417" t="s">
        <v>6</v>
      </c>
      <c r="D913" s="418" t="s">
        <v>4302</v>
      </c>
      <c r="E913" s="418" t="s">
        <v>6240</v>
      </c>
      <c r="F913" s="329" t="s">
        <v>1292</v>
      </c>
      <c r="G913" s="420" t="s">
        <v>6253</v>
      </c>
      <c r="H913" s="420" t="s">
        <v>1202</v>
      </c>
      <c r="I913" s="422">
        <v>44030102</v>
      </c>
      <c r="J913" s="423"/>
      <c r="K913" s="420" t="s">
        <v>6075</v>
      </c>
      <c r="L913" s="424"/>
      <c r="M913" s="424"/>
      <c r="N913" s="424"/>
      <c r="O913" s="424"/>
      <c r="P913" s="424" t="s">
        <v>6078</v>
      </c>
      <c r="Q913" s="425"/>
      <c r="R913" s="295" t="s">
        <v>294</v>
      </c>
      <c r="S913" s="296">
        <v>367</v>
      </c>
      <c r="T913" s="297">
        <f t="shared" si="677"/>
        <v>19</v>
      </c>
      <c r="U913" s="298">
        <f t="shared" si="678"/>
        <v>82.705600000000004</v>
      </c>
      <c r="V913" s="298">
        <f t="shared" si="679"/>
        <v>2.5546000000000002</v>
      </c>
      <c r="W913" s="299">
        <f t="shared" si="680"/>
        <v>8515.3333333333339</v>
      </c>
      <c r="X913" s="300">
        <f t="shared" si="681"/>
        <v>32</v>
      </c>
      <c r="Y913" s="498">
        <v>3</v>
      </c>
      <c r="Z913" s="497">
        <v>1458</v>
      </c>
      <c r="AA913" s="1043">
        <v>0</v>
      </c>
      <c r="AB913" s="304">
        <v>0</v>
      </c>
      <c r="AC913" s="304">
        <v>0</v>
      </c>
      <c r="AD913" s="1043">
        <v>0</v>
      </c>
      <c r="AE913" s="469">
        <v>3</v>
      </c>
      <c r="AF913" s="1036" t="s">
        <v>6205</v>
      </c>
      <c r="AG913" s="445"/>
      <c r="AH913" s="445"/>
      <c r="AI913" s="445"/>
      <c r="AJ913" s="1037"/>
      <c r="AK913" s="1036"/>
      <c r="AL913" s="445"/>
      <c r="AM913" s="445"/>
      <c r="AN913" s="445"/>
      <c r="AO913" s="445"/>
      <c r="AP913" s="445"/>
      <c r="AQ913" s="445"/>
      <c r="AR913" s="445"/>
      <c r="AS913" s="445"/>
      <c r="AT913" s="445"/>
      <c r="AU913" s="445"/>
      <c r="AV913" s="307">
        <f t="shared" si="682"/>
        <v>0</v>
      </c>
      <c r="AW913" s="309">
        <f t="shared" si="683"/>
        <v>0</v>
      </c>
      <c r="AX913" s="309">
        <f t="shared" si="684"/>
        <v>0</v>
      </c>
      <c r="AY913" s="309">
        <f t="shared" si="685"/>
        <v>0</v>
      </c>
      <c r="AZ913" s="1042" t="s">
        <v>8362</v>
      </c>
      <c r="BA913" s="1042"/>
      <c r="BB913" s="1042"/>
      <c r="BC913" s="1042"/>
      <c r="BD913" s="1042"/>
      <c r="BE913" s="1042"/>
      <c r="BF913" s="1042"/>
      <c r="BG913" s="1042"/>
      <c r="BH913" s="1042"/>
      <c r="BI913" s="1044"/>
    </row>
    <row r="914" spans="1:61" s="314" customFormat="1" ht="19.899999999999999" customHeight="1">
      <c r="A914" s="1026">
        <v>849</v>
      </c>
      <c r="B914" s="416" t="s">
        <v>6254</v>
      </c>
      <c r="C914" s="417" t="s">
        <v>6</v>
      </c>
      <c r="D914" s="418" t="s">
        <v>4302</v>
      </c>
      <c r="E914" s="418" t="s">
        <v>6245</v>
      </c>
      <c r="F914" s="329" t="s">
        <v>1292</v>
      </c>
      <c r="G914" s="420" t="s">
        <v>6255</v>
      </c>
      <c r="H914" s="420" t="s">
        <v>1256</v>
      </c>
      <c r="I914" s="422">
        <v>44030202</v>
      </c>
      <c r="J914" s="423"/>
      <c r="K914" s="420" t="s">
        <v>6075</v>
      </c>
      <c r="L914" s="424"/>
      <c r="M914" s="424"/>
      <c r="N914" s="424"/>
      <c r="O914" s="424"/>
      <c r="P914" s="424" t="s">
        <v>6078</v>
      </c>
      <c r="Q914" s="425"/>
      <c r="R914" s="295" t="s">
        <v>222</v>
      </c>
      <c r="S914" s="296">
        <v>367</v>
      </c>
      <c r="T914" s="297">
        <f t="shared" si="677"/>
        <v>23</v>
      </c>
      <c r="U914" s="298">
        <f t="shared" si="678"/>
        <v>59.8887</v>
      </c>
      <c r="V914" s="298">
        <f t="shared" si="679"/>
        <v>1.8715999999999999</v>
      </c>
      <c r="W914" s="299">
        <f t="shared" si="680"/>
        <v>4679</v>
      </c>
      <c r="X914" s="300">
        <f t="shared" si="681"/>
        <v>32</v>
      </c>
      <c r="Y914" s="498">
        <v>4</v>
      </c>
      <c r="Z914" s="497">
        <v>1000</v>
      </c>
      <c r="AA914" s="1043">
        <v>0</v>
      </c>
      <c r="AB914" s="304">
        <v>0</v>
      </c>
      <c r="AC914" s="304">
        <v>0</v>
      </c>
      <c r="AD914" s="1043">
        <v>0</v>
      </c>
      <c r="AE914" s="469">
        <v>4</v>
      </c>
      <c r="AF914" s="1036" t="s">
        <v>5992</v>
      </c>
      <c r="AG914" s="445"/>
      <c r="AH914" s="445"/>
      <c r="AI914" s="445"/>
      <c r="AJ914" s="1037"/>
      <c r="AK914" s="1036"/>
      <c r="AL914" s="445"/>
      <c r="AM914" s="445"/>
      <c r="AN914" s="445"/>
      <c r="AO914" s="445"/>
      <c r="AP914" s="445"/>
      <c r="AQ914" s="445"/>
      <c r="AR914" s="445"/>
      <c r="AS914" s="445"/>
      <c r="AT914" s="445"/>
      <c r="AU914" s="445"/>
      <c r="AV914" s="307">
        <f t="shared" si="682"/>
        <v>0</v>
      </c>
      <c r="AW914" s="309">
        <f t="shared" si="683"/>
        <v>0</v>
      </c>
      <c r="AX914" s="309">
        <f t="shared" si="684"/>
        <v>0</v>
      </c>
      <c r="AY914" s="309">
        <f t="shared" si="685"/>
        <v>0</v>
      </c>
      <c r="AZ914" s="1042" t="s">
        <v>8363</v>
      </c>
      <c r="BA914" s="1042"/>
      <c r="BB914" s="1042"/>
      <c r="BC914" s="1042"/>
      <c r="BD914" s="1042"/>
      <c r="BE914" s="1042"/>
      <c r="BF914" s="1042"/>
      <c r="BG914" s="1042"/>
      <c r="BH914" s="1042"/>
      <c r="BI914" s="1044"/>
    </row>
    <row r="915" spans="1:61" s="314" customFormat="1" ht="19.899999999999999" customHeight="1">
      <c r="A915" s="1026">
        <v>850</v>
      </c>
      <c r="B915" s="416" t="s">
        <v>6256</v>
      </c>
      <c r="C915" s="417" t="s">
        <v>6094</v>
      </c>
      <c r="D915" s="418" t="s">
        <v>6239</v>
      </c>
      <c r="E915" s="418" t="s">
        <v>6257</v>
      </c>
      <c r="F915" s="329" t="s">
        <v>1292</v>
      </c>
      <c r="G915" s="420" t="s">
        <v>6258</v>
      </c>
      <c r="H915" s="420" t="s">
        <v>2792</v>
      </c>
      <c r="I915" s="422">
        <v>44032501</v>
      </c>
      <c r="J915" s="423"/>
      <c r="K915" s="420" t="s">
        <v>6075</v>
      </c>
      <c r="L915" s="424"/>
      <c r="M915" s="424"/>
      <c r="N915" s="424"/>
      <c r="O915" s="424"/>
      <c r="P915" s="424" t="s">
        <v>6078</v>
      </c>
      <c r="Q915" s="425"/>
      <c r="R915" s="295" t="s">
        <v>222</v>
      </c>
      <c r="S915" s="296">
        <v>42582</v>
      </c>
      <c r="T915" s="297">
        <f t="shared" si="677"/>
        <v>6</v>
      </c>
      <c r="U915" s="298">
        <f t="shared" si="678"/>
        <v>219.4915</v>
      </c>
      <c r="V915" s="298">
        <f t="shared" si="679"/>
        <v>5.2629999999999999</v>
      </c>
      <c r="W915" s="299">
        <f t="shared" si="680"/>
        <v>8771.6666666666661</v>
      </c>
      <c r="X915" s="300">
        <f t="shared" si="681"/>
        <v>42</v>
      </c>
      <c r="Y915" s="498">
        <v>6</v>
      </c>
      <c r="Z915" s="497">
        <v>1083</v>
      </c>
      <c r="AA915" s="1043">
        <v>0</v>
      </c>
      <c r="AB915" s="304">
        <v>0</v>
      </c>
      <c r="AC915" s="304">
        <v>0</v>
      </c>
      <c r="AD915" s="1043">
        <v>0</v>
      </c>
      <c r="AE915" s="469">
        <v>6</v>
      </c>
      <c r="AF915" s="1036" t="s">
        <v>5994</v>
      </c>
      <c r="AG915" s="445"/>
      <c r="AH915" s="445"/>
      <c r="AI915" s="445"/>
      <c r="AJ915" s="1037"/>
      <c r="AK915" s="1036"/>
      <c r="AL915" s="445"/>
      <c r="AM915" s="445"/>
      <c r="AN915" s="445"/>
      <c r="AO915" s="445"/>
      <c r="AP915" s="445"/>
      <c r="AQ915" s="445"/>
      <c r="AR915" s="445"/>
      <c r="AS915" s="445"/>
      <c r="AT915" s="445"/>
      <c r="AU915" s="445"/>
      <c r="AV915" s="307">
        <f t="shared" si="682"/>
        <v>0</v>
      </c>
      <c r="AW915" s="309">
        <f t="shared" si="683"/>
        <v>0</v>
      </c>
      <c r="AX915" s="309">
        <f t="shared" si="684"/>
        <v>0</v>
      </c>
      <c r="AY915" s="309">
        <f t="shared" si="685"/>
        <v>0</v>
      </c>
      <c r="AZ915" s="1042" t="s">
        <v>8364</v>
      </c>
      <c r="BA915" s="1042"/>
      <c r="BB915" s="1042"/>
      <c r="BC915" s="1042"/>
      <c r="BD915" s="1042"/>
      <c r="BE915" s="1042"/>
      <c r="BF915" s="1042"/>
      <c r="BG915" s="1042"/>
      <c r="BH915" s="1042"/>
      <c r="BI915" s="1044"/>
    </row>
    <row r="916" spans="1:61" s="314" customFormat="1" ht="19.899999999999999" customHeight="1">
      <c r="A916" s="1026">
        <v>851</v>
      </c>
      <c r="B916" s="416" t="s">
        <v>6259</v>
      </c>
      <c r="C916" s="417" t="s">
        <v>6094</v>
      </c>
      <c r="D916" s="418" t="s">
        <v>6239</v>
      </c>
      <c r="E916" s="418" t="s">
        <v>6257</v>
      </c>
      <c r="F916" s="329" t="s">
        <v>1292</v>
      </c>
      <c r="G916" s="420" t="s">
        <v>6260</v>
      </c>
      <c r="H916" s="420" t="s">
        <v>1199</v>
      </c>
      <c r="I916" s="422">
        <v>44032101</v>
      </c>
      <c r="J916" s="423"/>
      <c r="K916" s="420" t="s">
        <v>6075</v>
      </c>
      <c r="L916" s="424"/>
      <c r="M916" s="424"/>
      <c r="N916" s="424"/>
      <c r="O916" s="424"/>
      <c r="P916" s="424" t="s">
        <v>6078</v>
      </c>
      <c r="Q916" s="425"/>
      <c r="R916" s="295" t="s">
        <v>294</v>
      </c>
      <c r="S916" s="296">
        <v>42168</v>
      </c>
      <c r="T916" s="297">
        <f t="shared" si="677"/>
        <v>11</v>
      </c>
      <c r="U916" s="298">
        <f t="shared" si="678"/>
        <v>119.953</v>
      </c>
      <c r="V916" s="298">
        <f t="shared" si="679"/>
        <v>3.8662999999999998</v>
      </c>
      <c r="W916" s="299">
        <f t="shared" si="680"/>
        <v>9665.75</v>
      </c>
      <c r="X916" s="300">
        <f t="shared" si="681"/>
        <v>31</v>
      </c>
      <c r="Y916" s="498">
        <v>4</v>
      </c>
      <c r="Z916" s="497">
        <v>586</v>
      </c>
      <c r="AA916" s="1043">
        <v>0</v>
      </c>
      <c r="AB916" s="304">
        <v>0</v>
      </c>
      <c r="AC916" s="304">
        <v>0</v>
      </c>
      <c r="AD916" s="1043">
        <v>0</v>
      </c>
      <c r="AE916" s="469">
        <v>4</v>
      </c>
      <c r="AF916" s="1036" t="s">
        <v>8196</v>
      </c>
      <c r="AG916" s="445"/>
      <c r="AH916" s="445"/>
      <c r="AI916" s="445"/>
      <c r="AJ916" s="1037"/>
      <c r="AK916" s="1036"/>
      <c r="AL916" s="445"/>
      <c r="AM916" s="445"/>
      <c r="AN916" s="445"/>
      <c r="AO916" s="445"/>
      <c r="AP916" s="445"/>
      <c r="AQ916" s="445"/>
      <c r="AR916" s="445"/>
      <c r="AS916" s="445"/>
      <c r="AT916" s="445"/>
      <c r="AU916" s="445"/>
      <c r="AV916" s="307">
        <f t="shared" si="682"/>
        <v>0</v>
      </c>
      <c r="AW916" s="309">
        <f t="shared" si="683"/>
        <v>0</v>
      </c>
      <c r="AX916" s="309">
        <f t="shared" si="684"/>
        <v>0</v>
      </c>
      <c r="AY916" s="309">
        <f t="shared" si="685"/>
        <v>0</v>
      </c>
      <c r="AZ916" s="1042" t="s">
        <v>8365</v>
      </c>
      <c r="BA916" s="1042"/>
      <c r="BB916" s="1042"/>
      <c r="BC916" s="1042"/>
      <c r="BD916" s="1042"/>
      <c r="BE916" s="1042"/>
      <c r="BF916" s="1042"/>
      <c r="BG916" s="1042"/>
      <c r="BH916" s="1042"/>
      <c r="BI916" s="1044"/>
    </row>
    <row r="917" spans="1:61" s="314" customFormat="1" ht="19.899999999999999" customHeight="1">
      <c r="A917" s="1026">
        <v>852</v>
      </c>
      <c r="B917" s="416" t="s">
        <v>6261</v>
      </c>
      <c r="C917" s="417" t="s">
        <v>6</v>
      </c>
      <c r="D917" s="418" t="s">
        <v>4302</v>
      </c>
      <c r="E917" s="418" t="s">
        <v>6236</v>
      </c>
      <c r="F917" s="329" t="s">
        <v>1292</v>
      </c>
      <c r="G917" s="420" t="s">
        <v>6262</v>
      </c>
      <c r="H917" s="420" t="s">
        <v>986</v>
      </c>
      <c r="I917" s="422">
        <v>44031701</v>
      </c>
      <c r="J917" s="423"/>
      <c r="K917" s="420" t="s">
        <v>6075</v>
      </c>
      <c r="L917" s="424"/>
      <c r="M917" s="424"/>
      <c r="N917" s="424"/>
      <c r="O917" s="424"/>
      <c r="P917" s="424" t="s">
        <v>6078</v>
      </c>
      <c r="Q917" s="425"/>
      <c r="R917" s="295" t="s">
        <v>294</v>
      </c>
      <c r="S917" s="296">
        <v>41973</v>
      </c>
      <c r="T917" s="297">
        <f t="shared" si="677"/>
        <v>9</v>
      </c>
      <c r="U917" s="298">
        <f t="shared" si="678"/>
        <v>147.38149999999999</v>
      </c>
      <c r="V917" s="298">
        <f t="shared" si="679"/>
        <v>4.2149000000000001</v>
      </c>
      <c r="W917" s="299">
        <f t="shared" si="680"/>
        <v>7024.833333333333</v>
      </c>
      <c r="X917" s="300">
        <f t="shared" si="681"/>
        <v>35</v>
      </c>
      <c r="Y917" s="498">
        <v>6</v>
      </c>
      <c r="Z917" s="497">
        <v>600</v>
      </c>
      <c r="AA917" s="1043">
        <v>0</v>
      </c>
      <c r="AB917" s="304">
        <v>0</v>
      </c>
      <c r="AC917" s="304">
        <v>0</v>
      </c>
      <c r="AD917" s="1043">
        <v>0</v>
      </c>
      <c r="AE917" s="469">
        <v>6</v>
      </c>
      <c r="AF917" s="1036" t="s">
        <v>8142</v>
      </c>
      <c r="AG917" s="445"/>
      <c r="AH917" s="445"/>
      <c r="AI917" s="445"/>
      <c r="AJ917" s="1037"/>
      <c r="AK917" s="1036"/>
      <c r="AL917" s="445"/>
      <c r="AM917" s="445"/>
      <c r="AN917" s="445"/>
      <c r="AO917" s="445"/>
      <c r="AP917" s="445"/>
      <c r="AQ917" s="445"/>
      <c r="AR917" s="445"/>
      <c r="AS917" s="445"/>
      <c r="AT917" s="445"/>
      <c r="AU917" s="445"/>
      <c r="AV917" s="307">
        <f t="shared" si="682"/>
        <v>0</v>
      </c>
      <c r="AW917" s="309">
        <f t="shared" si="683"/>
        <v>0</v>
      </c>
      <c r="AX917" s="309">
        <f t="shared" si="684"/>
        <v>0</v>
      </c>
      <c r="AY917" s="309">
        <f t="shared" si="685"/>
        <v>0</v>
      </c>
      <c r="AZ917" s="1042" t="s">
        <v>8366</v>
      </c>
      <c r="BA917" s="1042"/>
      <c r="BB917" s="1042"/>
      <c r="BC917" s="1042"/>
      <c r="BD917" s="1042"/>
      <c r="BE917" s="1042"/>
      <c r="BF917" s="1042"/>
      <c r="BG917" s="1042"/>
      <c r="BH917" s="1042"/>
      <c r="BI917" s="1044"/>
    </row>
    <row r="918" spans="1:61" s="314" customFormat="1" ht="19.899999999999999" customHeight="1">
      <c r="A918" s="1026">
        <v>853</v>
      </c>
      <c r="B918" s="416" t="s">
        <v>6263</v>
      </c>
      <c r="C918" s="417" t="s">
        <v>6</v>
      </c>
      <c r="D918" s="418" t="s">
        <v>4302</v>
      </c>
      <c r="E918" s="418" t="s">
        <v>6264</v>
      </c>
      <c r="F918" s="329" t="s">
        <v>1292</v>
      </c>
      <c r="G918" s="420" t="s">
        <v>6265</v>
      </c>
      <c r="H918" s="420" t="s">
        <v>1261</v>
      </c>
      <c r="I918" s="422">
        <v>44031901</v>
      </c>
      <c r="J918" s="423"/>
      <c r="K918" s="420" t="s">
        <v>6075</v>
      </c>
      <c r="L918" s="424"/>
      <c r="M918" s="424"/>
      <c r="N918" s="424"/>
      <c r="O918" s="424"/>
      <c r="P918" s="424" t="s">
        <v>6078</v>
      </c>
      <c r="Q918" s="425"/>
      <c r="R918" s="295" t="s">
        <v>361</v>
      </c>
      <c r="S918" s="296">
        <v>42097</v>
      </c>
      <c r="T918" s="297">
        <f t="shared" si="677"/>
        <v>26</v>
      </c>
      <c r="U918" s="298">
        <f t="shared" si="678"/>
        <v>22.080400000000001</v>
      </c>
      <c r="V918" s="298">
        <f t="shared" si="679"/>
        <v>0.70730000000000004</v>
      </c>
      <c r="W918" s="299">
        <f t="shared" si="680"/>
        <v>2357.6666666666665</v>
      </c>
      <c r="X918" s="300">
        <f t="shared" si="681"/>
        <v>31</v>
      </c>
      <c r="Y918" s="498">
        <v>3</v>
      </c>
      <c r="Z918" s="497">
        <v>254</v>
      </c>
      <c r="AA918" s="1043">
        <v>0</v>
      </c>
      <c r="AB918" s="304">
        <v>0</v>
      </c>
      <c r="AC918" s="304">
        <v>0</v>
      </c>
      <c r="AD918" s="1043">
        <v>0</v>
      </c>
      <c r="AE918" s="469">
        <v>3</v>
      </c>
      <c r="AF918" s="1036" t="s">
        <v>6205</v>
      </c>
      <c r="AG918" s="445"/>
      <c r="AH918" s="445"/>
      <c r="AI918" s="445"/>
      <c r="AJ918" s="1037"/>
      <c r="AK918" s="1036"/>
      <c r="AL918" s="445"/>
      <c r="AM918" s="445"/>
      <c r="AN918" s="445"/>
      <c r="AO918" s="445"/>
      <c r="AP918" s="445"/>
      <c r="AQ918" s="445"/>
      <c r="AR918" s="445"/>
      <c r="AS918" s="445"/>
      <c r="AT918" s="445"/>
      <c r="AU918" s="445"/>
      <c r="AV918" s="307">
        <f t="shared" si="682"/>
        <v>0</v>
      </c>
      <c r="AW918" s="309">
        <f t="shared" si="683"/>
        <v>0</v>
      </c>
      <c r="AX918" s="309">
        <f t="shared" si="684"/>
        <v>0</v>
      </c>
      <c r="AY918" s="309">
        <f t="shared" si="685"/>
        <v>0</v>
      </c>
      <c r="AZ918" s="1042" t="s">
        <v>8367</v>
      </c>
      <c r="BA918" s="1042"/>
      <c r="BB918" s="1042"/>
      <c r="BC918" s="1042"/>
      <c r="BD918" s="1042"/>
      <c r="BE918" s="1042"/>
      <c r="BF918" s="1042"/>
      <c r="BG918" s="1042"/>
      <c r="BH918" s="1042"/>
      <c r="BI918" s="1044"/>
    </row>
    <row r="919" spans="1:61" s="314" customFormat="1" ht="19.899999999999999" customHeight="1">
      <c r="A919" s="1026">
        <v>854</v>
      </c>
      <c r="B919" s="416" t="s">
        <v>6266</v>
      </c>
      <c r="C919" s="417" t="s">
        <v>6094</v>
      </c>
      <c r="D919" s="418" t="s">
        <v>6239</v>
      </c>
      <c r="E919" s="418" t="s">
        <v>6236</v>
      </c>
      <c r="F919" s="329" t="s">
        <v>1292</v>
      </c>
      <c r="G919" s="420" t="s">
        <v>6267</v>
      </c>
      <c r="H919" s="420" t="s">
        <v>1178</v>
      </c>
      <c r="I919" s="422">
        <v>44030901</v>
      </c>
      <c r="J919" s="423"/>
      <c r="K919" s="420" t="s">
        <v>6075</v>
      </c>
      <c r="L919" s="424"/>
      <c r="M919" s="424"/>
      <c r="N919" s="424"/>
      <c r="O919" s="424"/>
      <c r="P919" s="424" t="s">
        <v>6078</v>
      </c>
      <c r="Q919" s="425"/>
      <c r="R919" s="295" t="s">
        <v>147</v>
      </c>
      <c r="S919" s="296">
        <v>41310</v>
      </c>
      <c r="T919" s="297">
        <f t="shared" si="677"/>
        <v>18</v>
      </c>
      <c r="U919" s="298">
        <f t="shared" si="678"/>
        <v>84.891999999999996</v>
      </c>
      <c r="V919" s="298">
        <f t="shared" si="679"/>
        <v>2.4706000000000001</v>
      </c>
      <c r="W919" s="299">
        <f t="shared" si="680"/>
        <v>6176.5</v>
      </c>
      <c r="X919" s="300">
        <f t="shared" si="681"/>
        <v>34</v>
      </c>
      <c r="Y919" s="498">
        <v>4</v>
      </c>
      <c r="Z919" s="497">
        <v>306</v>
      </c>
      <c r="AA919" s="1043">
        <v>0</v>
      </c>
      <c r="AB919" s="304">
        <v>0</v>
      </c>
      <c r="AC919" s="304">
        <v>0</v>
      </c>
      <c r="AD919" s="1043">
        <v>0</v>
      </c>
      <c r="AE919" s="469">
        <v>4</v>
      </c>
      <c r="AF919" s="1036" t="s">
        <v>5992</v>
      </c>
      <c r="AG919" s="445"/>
      <c r="AH919" s="445"/>
      <c r="AI919" s="445"/>
      <c r="AJ919" s="1037"/>
      <c r="AK919" s="1036"/>
      <c r="AL919" s="445"/>
      <c r="AM919" s="445"/>
      <c r="AN919" s="445"/>
      <c r="AO919" s="445"/>
      <c r="AP919" s="445"/>
      <c r="AQ919" s="445"/>
      <c r="AR919" s="445"/>
      <c r="AS919" s="445"/>
      <c r="AT919" s="445"/>
      <c r="AU919" s="445"/>
      <c r="AV919" s="307">
        <f t="shared" si="682"/>
        <v>0</v>
      </c>
      <c r="AW919" s="309">
        <f t="shared" si="683"/>
        <v>0</v>
      </c>
      <c r="AX919" s="309">
        <f t="shared" si="684"/>
        <v>0</v>
      </c>
      <c r="AY919" s="309">
        <f t="shared" si="685"/>
        <v>0</v>
      </c>
      <c r="AZ919" s="1042" t="s">
        <v>8368</v>
      </c>
      <c r="BA919" s="1042"/>
      <c r="BB919" s="1042"/>
      <c r="BC919" s="1042"/>
      <c r="BD919" s="1042"/>
      <c r="BE919" s="1042"/>
      <c r="BF919" s="1042"/>
      <c r="BG919" s="1042"/>
      <c r="BH919" s="1042"/>
      <c r="BI919" s="1044"/>
    </row>
    <row r="920" spans="1:61" s="314" customFormat="1" ht="19.899999999999999" customHeight="1">
      <c r="A920" s="1026">
        <v>855</v>
      </c>
      <c r="B920" s="416" t="s">
        <v>6268</v>
      </c>
      <c r="C920" s="417" t="s">
        <v>6094</v>
      </c>
      <c r="D920" s="418" t="s">
        <v>6239</v>
      </c>
      <c r="E920" s="418" t="s">
        <v>6236</v>
      </c>
      <c r="F920" s="329" t="s">
        <v>1292</v>
      </c>
      <c r="G920" s="420" t="s">
        <v>6269</v>
      </c>
      <c r="H920" s="420" t="s">
        <v>1251</v>
      </c>
      <c r="I920" s="422">
        <v>44031501</v>
      </c>
      <c r="J920" s="423"/>
      <c r="K920" s="420" t="s">
        <v>6075</v>
      </c>
      <c r="L920" s="424"/>
      <c r="M920" s="424"/>
      <c r="N920" s="424"/>
      <c r="O920" s="424"/>
      <c r="P920" s="424" t="s">
        <v>6078</v>
      </c>
      <c r="Q920" s="425"/>
      <c r="R920" s="295" t="s">
        <v>294</v>
      </c>
      <c r="S920" s="296">
        <v>41903</v>
      </c>
      <c r="T920" s="297">
        <f t="shared" si="677"/>
        <v>27</v>
      </c>
      <c r="U920" s="298">
        <f t="shared" si="678"/>
        <v>15.9925</v>
      </c>
      <c r="V920" s="298">
        <f t="shared" si="679"/>
        <v>0.5554</v>
      </c>
      <c r="W920" s="299">
        <f t="shared" si="680"/>
        <v>1110.8</v>
      </c>
      <c r="X920" s="300">
        <f t="shared" si="681"/>
        <v>29</v>
      </c>
      <c r="Y920" s="498">
        <v>5</v>
      </c>
      <c r="Z920" s="497">
        <v>625</v>
      </c>
      <c r="AA920" s="1043">
        <v>0</v>
      </c>
      <c r="AB920" s="304">
        <v>0</v>
      </c>
      <c r="AC920" s="304">
        <v>0</v>
      </c>
      <c r="AD920" s="1043">
        <v>0</v>
      </c>
      <c r="AE920" s="469">
        <v>5</v>
      </c>
      <c r="AF920" s="1036" t="s">
        <v>8174</v>
      </c>
      <c r="AG920" s="445"/>
      <c r="AH920" s="445"/>
      <c r="AI920" s="445"/>
      <c r="AJ920" s="1037"/>
      <c r="AK920" s="1036"/>
      <c r="AL920" s="445"/>
      <c r="AM920" s="445"/>
      <c r="AN920" s="445"/>
      <c r="AO920" s="445"/>
      <c r="AP920" s="445"/>
      <c r="AQ920" s="445"/>
      <c r="AR920" s="445"/>
      <c r="AS920" s="445"/>
      <c r="AT920" s="445"/>
      <c r="AU920" s="445"/>
      <c r="AV920" s="307">
        <f t="shared" si="682"/>
        <v>0</v>
      </c>
      <c r="AW920" s="309">
        <f t="shared" si="683"/>
        <v>0</v>
      </c>
      <c r="AX920" s="309">
        <f t="shared" si="684"/>
        <v>0</v>
      </c>
      <c r="AY920" s="309">
        <f t="shared" si="685"/>
        <v>0</v>
      </c>
      <c r="AZ920" s="1042" t="s">
        <v>8369</v>
      </c>
      <c r="BA920" s="1042"/>
      <c r="BB920" s="1042"/>
      <c r="BC920" s="1042"/>
      <c r="BD920" s="1042"/>
      <c r="BE920" s="1042"/>
      <c r="BF920" s="1042"/>
      <c r="BG920" s="1042"/>
      <c r="BH920" s="1042"/>
      <c r="BI920" s="1044"/>
    </row>
    <row r="921" spans="1:61" ht="20.100000000000001" customHeight="1">
      <c r="A921" s="1031" t="s">
        <v>185</v>
      </c>
      <c r="B921" s="499"/>
      <c r="C921" s="826" t="s">
        <v>2573</v>
      </c>
      <c r="D921" s="501" t="s">
        <v>2574</v>
      </c>
      <c r="E921" s="827"/>
      <c r="F921" s="827"/>
      <c r="G921" s="503">
        <f>COUNTA(G900:G920)</f>
        <v>21</v>
      </c>
      <c r="H921" s="503">
        <f>COUNTA(H900:H920)</f>
        <v>21</v>
      </c>
      <c r="I921" s="499"/>
      <c r="J921" s="499"/>
      <c r="K921" s="503"/>
      <c r="L921" s="504">
        <f>COUNTA(L900:L920)</f>
        <v>3</v>
      </c>
      <c r="M921" s="504">
        <f>COUNTA(M900:M920)</f>
        <v>3</v>
      </c>
      <c r="N921" s="504">
        <f>COUNTA(N900:N920)</f>
        <v>3</v>
      </c>
      <c r="O921" s="504">
        <f>COUNTA(O900:O920)</f>
        <v>3</v>
      </c>
      <c r="P921" s="504">
        <f>COUNTA(P900:P920)</f>
        <v>21</v>
      </c>
      <c r="Q921" s="505"/>
      <c r="R921" s="505"/>
      <c r="S921" s="506"/>
      <c r="T921" s="859"/>
      <c r="U921" s="508">
        <f>SUM(U900:U920)</f>
        <v>2659.6642599999996</v>
      </c>
      <c r="V921" s="508">
        <f>SUM(V900:V920)</f>
        <v>69.838300000000018</v>
      </c>
      <c r="W921" s="508">
        <f>V921*10000/Y921</f>
        <v>6291.7387387387407</v>
      </c>
      <c r="X921" s="508">
        <f>U921/V921</f>
        <v>38.083175850500353</v>
      </c>
      <c r="Y921" s="511">
        <f t="shared" ref="Y921:AE921" si="686">SUM(Y900:Y920)</f>
        <v>111</v>
      </c>
      <c r="Z921" s="511">
        <f t="shared" si="686"/>
        <v>14355</v>
      </c>
      <c r="AA921" s="500">
        <f t="shared" si="686"/>
        <v>18</v>
      </c>
      <c r="AB921" s="500">
        <f t="shared" si="686"/>
        <v>18</v>
      </c>
      <c r="AC921" s="500">
        <f t="shared" si="686"/>
        <v>18</v>
      </c>
      <c r="AD921" s="500">
        <f t="shared" si="686"/>
        <v>18</v>
      </c>
      <c r="AE921" s="500">
        <f t="shared" si="686"/>
        <v>111</v>
      </c>
      <c r="AF921" s="512"/>
      <c r="AG921" s="512">
        <f>SUM(AG900:AG920)</f>
        <v>0</v>
      </c>
      <c r="AH921" s="512"/>
      <c r="AI921" s="512">
        <f>SUM(AI900:AI920)</f>
        <v>0</v>
      </c>
      <c r="AJ921" s="512">
        <f>SUM(AJ900:AJ920)</f>
        <v>6</v>
      </c>
      <c r="AK921" s="513"/>
      <c r="AL921" s="512">
        <f>SUM(AL900:AL920)</f>
        <v>0</v>
      </c>
      <c r="AM921" s="512"/>
      <c r="AN921" s="512">
        <f>SUM(AN900:AN920)</f>
        <v>0</v>
      </c>
      <c r="AO921" s="512"/>
      <c r="AP921" s="512">
        <f>SUM(AP900:AP920)</f>
        <v>0</v>
      </c>
      <c r="AQ921" s="512"/>
      <c r="AR921" s="512">
        <f>SUM(AR900:AR920)</f>
        <v>0</v>
      </c>
      <c r="AS921" s="512"/>
      <c r="AT921" s="512">
        <f>SUM(AT900:AT920)</f>
        <v>0</v>
      </c>
      <c r="AU921" s="512"/>
      <c r="AV921" s="512">
        <f>SUM(AV900:AV920)</f>
        <v>648</v>
      </c>
      <c r="AW921" s="512">
        <f>SUM(AW900:AW920)</f>
        <v>453.59999999999997</v>
      </c>
      <c r="AX921" s="512">
        <f>SUM(AX900:AX920)</f>
        <v>270</v>
      </c>
      <c r="AY921" s="512">
        <f>SUM(AY900:AY920)</f>
        <v>162</v>
      </c>
      <c r="AZ921" s="816"/>
      <c r="BA921" s="817"/>
      <c r="BB921" s="817"/>
      <c r="BC921" s="818"/>
      <c r="BD921" s="818"/>
      <c r="BE921" s="818"/>
      <c r="BF921" s="819"/>
      <c r="BG921" s="819"/>
      <c r="BH921" s="819"/>
      <c r="BI921" s="820"/>
    </row>
    <row r="922" spans="1:61" s="652" customFormat="1" ht="20.100000000000001" customHeight="1">
      <c r="A922" s="1026">
        <v>856</v>
      </c>
      <c r="B922" s="285" t="s">
        <v>3598</v>
      </c>
      <c r="C922" s="359" t="s">
        <v>2506</v>
      </c>
      <c r="D922" s="360" t="s">
        <v>1883</v>
      </c>
      <c r="E922" s="287" t="s">
        <v>2983</v>
      </c>
      <c r="F922" s="359" t="s">
        <v>1875</v>
      </c>
      <c r="G922" s="289" t="s">
        <v>2080</v>
      </c>
      <c r="H922" s="340" t="s">
        <v>1889</v>
      </c>
      <c r="I922" s="290">
        <v>44083901</v>
      </c>
      <c r="J922" s="304" t="s">
        <v>94</v>
      </c>
      <c r="K922" s="340"/>
      <c r="L922" s="292" t="s">
        <v>565</v>
      </c>
      <c r="M922" s="292" t="s">
        <v>95</v>
      </c>
      <c r="N922" s="292" t="s">
        <v>95</v>
      </c>
      <c r="O922" s="292" t="s">
        <v>1876</v>
      </c>
      <c r="P922" s="292" t="s">
        <v>1876</v>
      </c>
      <c r="Q922" s="733"/>
      <c r="R922" s="295" t="s">
        <v>147</v>
      </c>
      <c r="S922" s="296">
        <v>42417</v>
      </c>
      <c r="T922" s="297">
        <f>VLOOKUP(I922,单月票房,2,0)</f>
        <v>8</v>
      </c>
      <c r="U922" s="298">
        <f>VLOOKUP(I922,单月票房,3,0)</f>
        <v>188.56720000000001</v>
      </c>
      <c r="V922" s="298">
        <f>VLOOKUP(I922,单月票房,4,0)</f>
        <v>5.6250999999999998</v>
      </c>
      <c r="W922" s="299">
        <f>(V922*10000)/Y922</f>
        <v>7031.375</v>
      </c>
      <c r="X922" s="300">
        <f>VLOOKUP(I922,单月票房,5,0)</f>
        <v>34</v>
      </c>
      <c r="Y922" s="301">
        <v>8</v>
      </c>
      <c r="Z922" s="302">
        <v>1381</v>
      </c>
      <c r="AA922" s="1043">
        <v>8</v>
      </c>
      <c r="AB922" s="1043">
        <v>8</v>
      </c>
      <c r="AC922" s="1043">
        <v>8</v>
      </c>
      <c r="AD922" s="1043">
        <v>8</v>
      </c>
      <c r="AE922" s="469">
        <v>8</v>
      </c>
      <c r="AF922" s="1036" t="s">
        <v>8300</v>
      </c>
      <c r="AG922" s="445" t="s">
        <v>4691</v>
      </c>
      <c r="AH922" s="445" t="s">
        <v>4691</v>
      </c>
      <c r="AI922" s="445" t="s">
        <v>4691</v>
      </c>
      <c r="AJ922" s="1037">
        <v>8</v>
      </c>
      <c r="AK922" s="1036" t="s">
        <v>4747</v>
      </c>
      <c r="AL922" s="445" t="s">
        <v>4691</v>
      </c>
      <c r="AM922" s="445" t="s">
        <v>4691</v>
      </c>
      <c r="AN922" s="445" t="s">
        <v>4691</v>
      </c>
      <c r="AO922" s="445" t="s">
        <v>4691</v>
      </c>
      <c r="AP922" s="445" t="s">
        <v>4691</v>
      </c>
      <c r="AQ922" s="445" t="s">
        <v>4691</v>
      </c>
      <c r="AR922" s="445" t="s">
        <v>4691</v>
      </c>
      <c r="AS922" s="445" t="s">
        <v>4691</v>
      </c>
      <c r="AT922" s="445" t="s">
        <v>4691</v>
      </c>
      <c r="AU922" s="445" t="s">
        <v>4691</v>
      </c>
      <c r="AV922" s="307">
        <f>AD922*6*0.5*12</f>
        <v>288</v>
      </c>
      <c r="AW922" s="309">
        <f>AD922*6*0.35*12</f>
        <v>201.59999999999997</v>
      </c>
      <c r="AX922" s="309">
        <f>AD922*6*0.25*10</f>
        <v>120</v>
      </c>
      <c r="AY922" s="309">
        <f>AD922*6*0.15*10</f>
        <v>72</v>
      </c>
      <c r="AZ922" s="1042" t="s">
        <v>8370</v>
      </c>
      <c r="BA922" s="1042" t="s">
        <v>1877</v>
      </c>
      <c r="BB922" s="1042" t="s">
        <v>1878</v>
      </c>
      <c r="BC922" s="1042" t="s">
        <v>1792</v>
      </c>
      <c r="BD922" s="1042" t="s">
        <v>1879</v>
      </c>
      <c r="BE922" s="1042"/>
      <c r="BF922" s="1042" t="s">
        <v>1880</v>
      </c>
      <c r="BG922" s="1042" t="s">
        <v>1881</v>
      </c>
      <c r="BH922" s="1042" t="s">
        <v>1882</v>
      </c>
      <c r="BI922" s="1044"/>
    </row>
    <row r="923" spans="1:61" s="652" customFormat="1" ht="20.100000000000001" customHeight="1">
      <c r="A923" s="1026">
        <v>857</v>
      </c>
      <c r="B923" s="285" t="s">
        <v>3599</v>
      </c>
      <c r="C923" s="484" t="s">
        <v>3196</v>
      </c>
      <c r="D923" s="372" t="s">
        <v>3197</v>
      </c>
      <c r="E923" s="287" t="s">
        <v>3834</v>
      </c>
      <c r="F923" s="360" t="s">
        <v>3198</v>
      </c>
      <c r="G923" s="530" t="s">
        <v>3199</v>
      </c>
      <c r="H923" s="340" t="s">
        <v>3213</v>
      </c>
      <c r="I923" s="290">
        <v>44082201</v>
      </c>
      <c r="J923" s="487" t="s">
        <v>94</v>
      </c>
      <c r="K923" s="340"/>
      <c r="L923" s="292" t="s">
        <v>95</v>
      </c>
      <c r="M923" s="292" t="s">
        <v>95</v>
      </c>
      <c r="N923" s="292" t="s">
        <v>95</v>
      </c>
      <c r="O923" s="292" t="s">
        <v>95</v>
      </c>
      <c r="P923" s="292" t="s">
        <v>95</v>
      </c>
      <c r="Q923" s="733"/>
      <c r="R923" s="295" t="s">
        <v>294</v>
      </c>
      <c r="S923" s="296">
        <v>41311</v>
      </c>
      <c r="T923" s="297">
        <f>VLOOKUP(I923,单月票房,2,0)</f>
        <v>43</v>
      </c>
      <c r="U923" s="298">
        <f>VLOOKUP(I923,单月票房,3,0)</f>
        <v>29.617999999999999</v>
      </c>
      <c r="V923" s="298">
        <f>VLOOKUP(I923,单月票房,4,0)</f>
        <v>0.79169999999999996</v>
      </c>
      <c r="W923" s="299">
        <f>(V923*10000)/Y923</f>
        <v>1319.5</v>
      </c>
      <c r="X923" s="300">
        <f>VLOOKUP(I923,单月票房,5,0)</f>
        <v>37</v>
      </c>
      <c r="Y923" s="301">
        <v>6</v>
      </c>
      <c r="Z923" s="301">
        <v>900</v>
      </c>
      <c r="AA923" s="1043">
        <v>6</v>
      </c>
      <c r="AB923" s="1043">
        <v>6</v>
      </c>
      <c r="AC923" s="1043">
        <v>6</v>
      </c>
      <c r="AD923" s="1043">
        <v>6</v>
      </c>
      <c r="AE923" s="469">
        <v>6</v>
      </c>
      <c r="AF923" s="1036" t="s">
        <v>8142</v>
      </c>
      <c r="AG923" s="445" t="s">
        <v>4691</v>
      </c>
      <c r="AH923" s="445" t="s">
        <v>4691</v>
      </c>
      <c r="AI923" s="445" t="s">
        <v>4691</v>
      </c>
      <c r="AJ923" s="1037">
        <v>6</v>
      </c>
      <c r="AK923" s="1036" t="s">
        <v>4694</v>
      </c>
      <c r="AL923" s="445" t="s">
        <v>4691</v>
      </c>
      <c r="AM923" s="445" t="s">
        <v>4691</v>
      </c>
      <c r="AN923" s="445" t="s">
        <v>4691</v>
      </c>
      <c r="AO923" s="445" t="s">
        <v>4691</v>
      </c>
      <c r="AP923" s="445" t="s">
        <v>4691</v>
      </c>
      <c r="AQ923" s="445" t="s">
        <v>4691</v>
      </c>
      <c r="AR923" s="445" t="s">
        <v>4691</v>
      </c>
      <c r="AS923" s="445" t="s">
        <v>4691</v>
      </c>
      <c r="AT923" s="445" t="s">
        <v>4691</v>
      </c>
      <c r="AU923" s="445" t="s">
        <v>4691</v>
      </c>
      <c r="AV923" s="307">
        <f>AD923*6*0.5*12</f>
        <v>216</v>
      </c>
      <c r="AW923" s="309">
        <f>AD923*6*0.35*12</f>
        <v>151.19999999999999</v>
      </c>
      <c r="AX923" s="309">
        <f>AD923*6*0.25*10</f>
        <v>90</v>
      </c>
      <c r="AY923" s="309">
        <f>AD923*6*0.15*10</f>
        <v>53.999999999999993</v>
      </c>
      <c r="AZ923" s="1042" t="s">
        <v>8371</v>
      </c>
      <c r="BA923" s="1042"/>
      <c r="BB923" s="1042"/>
      <c r="BC923" s="1042"/>
      <c r="BD923" s="1042"/>
      <c r="BE923" s="1042"/>
      <c r="BF923" s="1042"/>
      <c r="BG923" s="1042"/>
      <c r="BH923" s="1042"/>
      <c r="BI923" s="1044"/>
    </row>
    <row r="924" spans="1:61" s="652" customFormat="1" ht="20.100000000000001" customHeight="1">
      <c r="A924" s="1026">
        <v>858</v>
      </c>
      <c r="B924" s="285" t="s">
        <v>4552</v>
      </c>
      <c r="C924" s="359" t="s">
        <v>6</v>
      </c>
      <c r="D924" s="359" t="s">
        <v>4549</v>
      </c>
      <c r="E924" s="359" t="s">
        <v>3834</v>
      </c>
      <c r="F924" s="535" t="s">
        <v>4550</v>
      </c>
      <c r="G924" s="289" t="s">
        <v>4551</v>
      </c>
      <c r="H924" s="340" t="s">
        <v>4576</v>
      </c>
      <c r="I924" s="290">
        <v>44083401</v>
      </c>
      <c r="J924" s="487" t="s">
        <v>94</v>
      </c>
      <c r="K924" s="748"/>
      <c r="L924" s="292" t="s">
        <v>95</v>
      </c>
      <c r="M924" s="292" t="s">
        <v>95</v>
      </c>
      <c r="N924" s="292" t="s">
        <v>95</v>
      </c>
      <c r="O924" s="292" t="s">
        <v>95</v>
      </c>
      <c r="P924" s="292" t="s">
        <v>95</v>
      </c>
      <c r="Q924" s="733"/>
      <c r="R924" s="295" t="s">
        <v>294</v>
      </c>
      <c r="S924" s="296">
        <v>42229</v>
      </c>
      <c r="T924" s="297">
        <f>VLOOKUP(I924,单月票房,2,0)</f>
        <v>25</v>
      </c>
      <c r="U924" s="298">
        <f>VLOOKUP(I924,单月票房,3,0)</f>
        <v>85.477999999999994</v>
      </c>
      <c r="V924" s="298">
        <f>VLOOKUP(I924,单月票房,4,0)</f>
        <v>2.1511</v>
      </c>
      <c r="W924" s="299">
        <f>(V924*10000)/Y924</f>
        <v>5377.75</v>
      </c>
      <c r="X924" s="300">
        <f>VLOOKUP(I924,单月票房,5,0)</f>
        <v>40</v>
      </c>
      <c r="Y924" s="301">
        <v>4</v>
      </c>
      <c r="Z924" s="301">
        <v>449</v>
      </c>
      <c r="AA924" s="1043">
        <v>4</v>
      </c>
      <c r="AB924" s="1043">
        <v>4</v>
      </c>
      <c r="AC924" s="1043">
        <v>4</v>
      </c>
      <c r="AD924" s="1043">
        <v>4</v>
      </c>
      <c r="AE924" s="469">
        <v>4</v>
      </c>
      <c r="AF924" s="1036" t="s">
        <v>5992</v>
      </c>
      <c r="AG924" s="445"/>
      <c r="AH924" s="445"/>
      <c r="AI924" s="445"/>
      <c r="AJ924" s="1037">
        <v>4</v>
      </c>
      <c r="AK924" s="1036" t="s">
        <v>4706</v>
      </c>
      <c r="AL924" s="445"/>
      <c r="AM924" s="445" t="s">
        <v>4691</v>
      </c>
      <c r="AN924" s="445"/>
      <c r="AO924" s="445" t="s">
        <v>4691</v>
      </c>
      <c r="AP924" s="445"/>
      <c r="AQ924" s="445" t="s">
        <v>4691</v>
      </c>
      <c r="AR924" s="445" t="s">
        <v>4691</v>
      </c>
      <c r="AS924" s="445" t="s">
        <v>4691</v>
      </c>
      <c r="AT924" s="445"/>
      <c r="AU924" s="445" t="s">
        <v>4691</v>
      </c>
      <c r="AV924" s="307">
        <f>AD924*6*0.5*12</f>
        <v>144</v>
      </c>
      <c r="AW924" s="309">
        <f>AD924*6*0.35*12</f>
        <v>100.79999999999998</v>
      </c>
      <c r="AX924" s="309">
        <f>AD924*6*0.25*10</f>
        <v>60</v>
      </c>
      <c r="AY924" s="309">
        <f>AD924*6*0.15*10</f>
        <v>36</v>
      </c>
      <c r="AZ924" s="1042" t="s">
        <v>8372</v>
      </c>
      <c r="BA924" s="1042"/>
      <c r="BB924" s="1042"/>
      <c r="BC924" s="1042"/>
      <c r="BD924" s="1042"/>
      <c r="BE924" s="1042"/>
      <c r="BF924" s="1042"/>
      <c r="BG924" s="1042"/>
      <c r="BH924" s="1042"/>
      <c r="BI924" s="1044"/>
    </row>
    <row r="925" spans="1:61" s="652" customFormat="1" ht="20.100000000000001" customHeight="1">
      <c r="A925" s="1026">
        <v>859</v>
      </c>
      <c r="B925" s="285" t="s">
        <v>3600</v>
      </c>
      <c r="C925" s="359" t="s">
        <v>2634</v>
      </c>
      <c r="D925" s="360" t="s">
        <v>2635</v>
      </c>
      <c r="E925" s="287" t="s">
        <v>2983</v>
      </c>
      <c r="F925" s="329" t="s">
        <v>1292</v>
      </c>
      <c r="G925" s="289" t="s">
        <v>1942</v>
      </c>
      <c r="H925" s="340" t="s">
        <v>4416</v>
      </c>
      <c r="I925" s="290">
        <v>44083701</v>
      </c>
      <c r="J925" s="304"/>
      <c r="K925" s="340"/>
      <c r="L925" s="292" t="s">
        <v>2614</v>
      </c>
      <c r="M925" s="292" t="s">
        <v>95</v>
      </c>
      <c r="N925" s="292" t="s">
        <v>95</v>
      </c>
      <c r="O925" s="292" t="s">
        <v>2618</v>
      </c>
      <c r="P925" s="292" t="s">
        <v>2636</v>
      </c>
      <c r="Q925" s="733"/>
      <c r="R925" s="295" t="s">
        <v>182</v>
      </c>
      <c r="S925" s="296">
        <v>42394</v>
      </c>
      <c r="T925" s="297">
        <f>VLOOKUP(I925,单月票房,2,0)</f>
        <v>16</v>
      </c>
      <c r="U925" s="298">
        <f>VLOOKUP(I925,单月票房,3,0)</f>
        <v>120.15306000000001</v>
      </c>
      <c r="V925" s="298">
        <f>VLOOKUP(I925,单月票房,4,0)</f>
        <v>3.4820000000000002</v>
      </c>
      <c r="W925" s="299">
        <f>(V925*10000)/Y925</f>
        <v>5803.333333333333</v>
      </c>
      <c r="X925" s="300">
        <f>VLOOKUP(I925,单月票房,5,0)</f>
        <v>35</v>
      </c>
      <c r="Y925" s="301">
        <v>6</v>
      </c>
      <c r="Z925" s="301">
        <v>599</v>
      </c>
      <c r="AA925" s="1043">
        <v>6</v>
      </c>
      <c r="AB925" s="1043">
        <v>6</v>
      </c>
      <c r="AC925" s="1043">
        <v>6</v>
      </c>
      <c r="AD925" s="1043">
        <v>6</v>
      </c>
      <c r="AE925" s="469">
        <v>6</v>
      </c>
      <c r="AF925" s="1036" t="s">
        <v>5994</v>
      </c>
      <c r="AG925" s="445" t="s">
        <v>4691</v>
      </c>
      <c r="AH925" s="445" t="s">
        <v>4691</v>
      </c>
      <c r="AI925" s="445" t="s">
        <v>4691</v>
      </c>
      <c r="AJ925" s="1037">
        <v>6</v>
      </c>
      <c r="AK925" s="1036" t="s">
        <v>4694</v>
      </c>
      <c r="AL925" s="445" t="s">
        <v>4691</v>
      </c>
      <c r="AM925" s="445" t="s">
        <v>4691</v>
      </c>
      <c r="AN925" s="445" t="s">
        <v>4691</v>
      </c>
      <c r="AO925" s="445" t="s">
        <v>4691</v>
      </c>
      <c r="AP925" s="445" t="s">
        <v>4691</v>
      </c>
      <c r="AQ925" s="445" t="s">
        <v>4691</v>
      </c>
      <c r="AR925" s="445" t="s">
        <v>4691</v>
      </c>
      <c r="AS925" s="445" t="s">
        <v>4691</v>
      </c>
      <c r="AT925" s="445" t="s">
        <v>4691</v>
      </c>
      <c r="AU925" s="445" t="s">
        <v>4691</v>
      </c>
      <c r="AV925" s="307">
        <f>AD925*6*0.5*12</f>
        <v>216</v>
      </c>
      <c r="AW925" s="309">
        <f>AD925*6*0.35*12</f>
        <v>151.19999999999999</v>
      </c>
      <c r="AX925" s="309">
        <f>AD925*6*0.25*10</f>
        <v>90</v>
      </c>
      <c r="AY925" s="309">
        <f>AD925*6*0.15*10</f>
        <v>53.999999999999993</v>
      </c>
      <c r="AZ925" s="1042" t="s">
        <v>8373</v>
      </c>
      <c r="BA925" s="1042"/>
      <c r="BB925" s="1042"/>
      <c r="BC925" s="1042"/>
      <c r="BD925" s="1042"/>
      <c r="BE925" s="1042"/>
      <c r="BF925" s="1042"/>
      <c r="BG925" s="1042"/>
      <c r="BH925" s="1042"/>
      <c r="BI925" s="1044"/>
    </row>
    <row r="926" spans="1:61" ht="20.100000000000001" customHeight="1">
      <c r="A926" s="1027" t="s">
        <v>185</v>
      </c>
      <c r="B926" s="499"/>
      <c r="C926" s="826" t="s">
        <v>2506</v>
      </c>
      <c r="D926" s="501" t="s">
        <v>1883</v>
      </c>
      <c r="E926" s="827"/>
      <c r="F926" s="827"/>
      <c r="G926" s="503">
        <f>COUNTA(G922:G925)</f>
        <v>4</v>
      </c>
      <c r="H926" s="503">
        <f>COUNTA(H922:H925)</f>
        <v>4</v>
      </c>
      <c r="I926" s="499"/>
      <c r="J926" s="499"/>
      <c r="K926" s="503"/>
      <c r="L926" s="504">
        <f>COUNTA(L922:L925)</f>
        <v>4</v>
      </c>
      <c r="M926" s="504">
        <f>COUNTA(M922:M925)</f>
        <v>4</v>
      </c>
      <c r="N926" s="504">
        <f>COUNTA(N922:N925)</f>
        <v>4</v>
      </c>
      <c r="O926" s="504">
        <f>COUNTA(O922:O925)</f>
        <v>4</v>
      </c>
      <c r="P926" s="504">
        <f>COUNTA(P922:P925)</f>
        <v>4</v>
      </c>
      <c r="Q926" s="505"/>
      <c r="R926" s="505"/>
      <c r="S926" s="506"/>
      <c r="T926" s="507"/>
      <c r="U926" s="508">
        <f>SUM(U922:U925)</f>
        <v>423.81626000000006</v>
      </c>
      <c r="V926" s="508">
        <f>SUM(V922:V925)</f>
        <v>12.049900000000001</v>
      </c>
      <c r="W926" s="509">
        <f>V926*10000/Y926</f>
        <v>5020.791666666667</v>
      </c>
      <c r="X926" s="510">
        <f>U926/V926</f>
        <v>35.171765740794534</v>
      </c>
      <c r="Y926" s="511">
        <f t="shared" ref="Y926:AE926" si="687">SUM(Y922:Y925)</f>
        <v>24</v>
      </c>
      <c r="Z926" s="511">
        <f t="shared" si="687"/>
        <v>3329</v>
      </c>
      <c r="AA926" s="500">
        <f t="shared" si="687"/>
        <v>24</v>
      </c>
      <c r="AB926" s="500">
        <f t="shared" si="687"/>
        <v>24</v>
      </c>
      <c r="AC926" s="500">
        <f t="shared" si="687"/>
        <v>24</v>
      </c>
      <c r="AD926" s="500">
        <f t="shared" si="687"/>
        <v>24</v>
      </c>
      <c r="AE926" s="500">
        <f t="shared" si="687"/>
        <v>24</v>
      </c>
      <c r="AF926" s="512"/>
      <c r="AG926" s="512">
        <f>SUM(AG922:AG925)</f>
        <v>0</v>
      </c>
      <c r="AH926" s="512"/>
      <c r="AI926" s="512">
        <f>SUM(AI922:AI925)</f>
        <v>0</v>
      </c>
      <c r="AJ926" s="512">
        <f>SUM(AJ922:AJ925)</f>
        <v>24</v>
      </c>
      <c r="AK926" s="513"/>
      <c r="AL926" s="512">
        <f>SUM(AL922:AL925)</f>
        <v>0</v>
      </c>
      <c r="AM926" s="512"/>
      <c r="AN926" s="512">
        <f>SUM(AN922:AN925)</f>
        <v>0</v>
      </c>
      <c r="AO926" s="512"/>
      <c r="AP926" s="512">
        <f>SUM(AP922:AP925)</f>
        <v>0</v>
      </c>
      <c r="AQ926" s="512"/>
      <c r="AR926" s="512">
        <f>SUM(AR922:AR925)</f>
        <v>0</v>
      </c>
      <c r="AS926" s="512"/>
      <c r="AT926" s="512">
        <f>SUM(AT922:AT925)</f>
        <v>0</v>
      </c>
      <c r="AU926" s="512"/>
      <c r="AV926" s="512">
        <f>SUM(AV922:AV925)</f>
        <v>864</v>
      </c>
      <c r="AW926" s="512">
        <f>SUM(AW922:AW925)</f>
        <v>604.79999999999995</v>
      </c>
      <c r="AX926" s="512">
        <f>SUM(AX922:AX925)</f>
        <v>360</v>
      </c>
      <c r="AY926" s="512">
        <f>SUM(AY922:AY925)</f>
        <v>216</v>
      </c>
      <c r="AZ926" s="816"/>
      <c r="BA926" s="817"/>
      <c r="BB926" s="817"/>
      <c r="BC926" s="818"/>
      <c r="BD926" s="818"/>
      <c r="BE926" s="818"/>
      <c r="BF926" s="819"/>
      <c r="BG926" s="819"/>
      <c r="BH926" s="819"/>
      <c r="BI926" s="820"/>
    </row>
    <row r="927" spans="1:61" s="652" customFormat="1" ht="20.100000000000001" customHeight="1">
      <c r="A927" s="1026">
        <v>860</v>
      </c>
      <c r="B927" s="285" t="s">
        <v>3601</v>
      </c>
      <c r="C927" s="484" t="s">
        <v>2814</v>
      </c>
      <c r="D927" s="360" t="s">
        <v>3825</v>
      </c>
      <c r="E927" s="287" t="s">
        <v>3835</v>
      </c>
      <c r="F927" s="329" t="s">
        <v>1292</v>
      </c>
      <c r="G927" s="289" t="s">
        <v>3083</v>
      </c>
      <c r="H927" s="340" t="s">
        <v>3049</v>
      </c>
      <c r="I927" s="290">
        <v>44071201</v>
      </c>
      <c r="J927" s="304"/>
      <c r="K927" s="352"/>
      <c r="L927" s="292"/>
      <c r="M927" s="293"/>
      <c r="N927" s="293"/>
      <c r="O927" s="292"/>
      <c r="P927" s="292" t="s">
        <v>2815</v>
      </c>
      <c r="Q927" s="327"/>
      <c r="R927" s="295" t="s">
        <v>294</v>
      </c>
      <c r="S927" s="296">
        <v>41977</v>
      </c>
      <c r="T927" s="297">
        <f>VLOOKUP(I927,单月票房,2,0)</f>
        <v>3</v>
      </c>
      <c r="U927" s="298">
        <f>VLOOKUP(I927,单月票房,3,0)</f>
        <v>300.61279999999999</v>
      </c>
      <c r="V927" s="298">
        <f>VLOOKUP(I927,单月票房,4,0)</f>
        <v>6.6401000000000003</v>
      </c>
      <c r="W927" s="299">
        <f>(V927*10000)/Y927</f>
        <v>11066.833333333334</v>
      </c>
      <c r="X927" s="300">
        <f>VLOOKUP(I927,单月票房,5,0)</f>
        <v>45</v>
      </c>
      <c r="Y927" s="301">
        <v>6</v>
      </c>
      <c r="Z927" s="648">
        <v>1035</v>
      </c>
      <c r="AA927" s="1043">
        <v>0</v>
      </c>
      <c r="AB927" s="304">
        <v>0</v>
      </c>
      <c r="AC927" s="304">
        <v>0</v>
      </c>
      <c r="AD927" s="1043">
        <v>0</v>
      </c>
      <c r="AE927" s="469">
        <v>6</v>
      </c>
      <c r="AF927" s="1036" t="s">
        <v>8142</v>
      </c>
      <c r="AG927" s="445" t="s">
        <v>4691</v>
      </c>
      <c r="AH927" s="445" t="s">
        <v>4691</v>
      </c>
      <c r="AI927" s="445" t="s">
        <v>4691</v>
      </c>
      <c r="AJ927" s="1037">
        <v>6</v>
      </c>
      <c r="AK927" s="1036" t="s">
        <v>4694</v>
      </c>
      <c r="AL927" s="445" t="s">
        <v>4691</v>
      </c>
      <c r="AM927" s="445" t="s">
        <v>4691</v>
      </c>
      <c r="AN927" s="445" t="s">
        <v>4691</v>
      </c>
      <c r="AO927" s="445" t="s">
        <v>4691</v>
      </c>
      <c r="AP927" s="445" t="s">
        <v>4691</v>
      </c>
      <c r="AQ927" s="445" t="s">
        <v>4691</v>
      </c>
      <c r="AR927" s="445" t="s">
        <v>4691</v>
      </c>
      <c r="AS927" s="445" t="s">
        <v>4691</v>
      </c>
      <c r="AT927" s="445" t="s">
        <v>4691</v>
      </c>
      <c r="AU927" s="445" t="s">
        <v>4691</v>
      </c>
      <c r="AV927" s="307">
        <f>AD927*6*0.5*12</f>
        <v>0</v>
      </c>
      <c r="AW927" s="309">
        <f>AD927*6*0.35*12</f>
        <v>0</v>
      </c>
      <c r="AX927" s="309">
        <f>AD927*6*0.25*10</f>
        <v>0</v>
      </c>
      <c r="AY927" s="309">
        <f>AD927*6*0.15*10</f>
        <v>0</v>
      </c>
      <c r="AZ927" s="1042" t="s">
        <v>8374</v>
      </c>
      <c r="BA927" s="1042"/>
      <c r="BB927" s="1042"/>
      <c r="BC927" s="1042"/>
      <c r="BD927" s="1042"/>
      <c r="BE927" s="1042"/>
      <c r="BF927" s="1042"/>
      <c r="BG927" s="1042"/>
      <c r="BH927" s="1042"/>
      <c r="BI927" s="1044"/>
    </row>
    <row r="928" spans="1:61" ht="20.100000000000001" customHeight="1">
      <c r="A928" s="1031" t="s">
        <v>185</v>
      </c>
      <c r="B928" s="861"/>
      <c r="C928" s="862" t="s">
        <v>2816</v>
      </c>
      <c r="D928" s="863" t="s">
        <v>3826</v>
      </c>
      <c r="E928" s="827"/>
      <c r="F928" s="827"/>
      <c r="G928" s="813">
        <f>COUNTA(G927)</f>
        <v>1</v>
      </c>
      <c r="H928" s="813">
        <f>COUNTA(H927)</f>
        <v>1</v>
      </c>
      <c r="I928" s="861"/>
      <c r="J928" s="861"/>
      <c r="K928" s="813"/>
      <c r="L928" s="814">
        <f>COUNTA(L927)</f>
        <v>0</v>
      </c>
      <c r="M928" s="814">
        <f>COUNTA(M927)</f>
        <v>0</v>
      </c>
      <c r="N928" s="814">
        <f>COUNTA(N927)</f>
        <v>0</v>
      </c>
      <c r="O928" s="814">
        <f>COUNTA(O927)</f>
        <v>0</v>
      </c>
      <c r="P928" s="814">
        <f>COUNTA(P927)</f>
        <v>1</v>
      </c>
      <c r="Q928" s="815"/>
      <c r="R928" s="505"/>
      <c r="S928" s="506"/>
      <c r="T928" s="864"/>
      <c r="U928" s="830">
        <f>SUM(U927)</f>
        <v>300.61279999999999</v>
      </c>
      <c r="V928" s="830">
        <f>SUM(V927)</f>
        <v>6.6401000000000003</v>
      </c>
      <c r="W928" s="509">
        <f>V928*10000/Y928</f>
        <v>11066.833333333334</v>
      </c>
      <c r="X928" s="510">
        <f>U928/V928</f>
        <v>45.272330235990417</v>
      </c>
      <c r="Y928" s="831">
        <f t="shared" ref="Y928:AE928" si="688">SUM(Y927)</f>
        <v>6</v>
      </c>
      <c r="Z928" s="831">
        <f t="shared" si="688"/>
        <v>1035</v>
      </c>
      <c r="AA928" s="500">
        <f t="shared" si="688"/>
        <v>0</v>
      </c>
      <c r="AB928" s="500">
        <f t="shared" si="688"/>
        <v>0</v>
      </c>
      <c r="AC928" s="500">
        <f t="shared" si="688"/>
        <v>0</v>
      </c>
      <c r="AD928" s="500">
        <f t="shared" si="688"/>
        <v>0</v>
      </c>
      <c r="AE928" s="500">
        <f t="shared" si="688"/>
        <v>6</v>
      </c>
      <c r="AF928" s="512"/>
      <c r="AG928" s="512">
        <f>SUM(AG927)</f>
        <v>0</v>
      </c>
      <c r="AH928" s="512"/>
      <c r="AI928" s="512">
        <f>SUM(AI927)</f>
        <v>0</v>
      </c>
      <c r="AJ928" s="512">
        <f t="shared" ref="AJ928" si="689">SUM(AJ927)</f>
        <v>6</v>
      </c>
      <c r="AK928" s="513"/>
      <c r="AL928" s="512">
        <f>SUM(AL927)</f>
        <v>0</v>
      </c>
      <c r="AM928" s="512"/>
      <c r="AN928" s="512">
        <f>SUM(AN927)</f>
        <v>0</v>
      </c>
      <c r="AO928" s="512"/>
      <c r="AP928" s="512">
        <f>SUM(AP927)</f>
        <v>0</v>
      </c>
      <c r="AQ928" s="512"/>
      <c r="AR928" s="512">
        <f>SUM(AR927)</f>
        <v>0</v>
      </c>
      <c r="AS928" s="512"/>
      <c r="AT928" s="512">
        <f>SUM(AT927)</f>
        <v>0</v>
      </c>
      <c r="AU928" s="512"/>
      <c r="AV928" s="512">
        <f>SUM(AV927)</f>
        <v>0</v>
      </c>
      <c r="AW928" s="512">
        <f>SUM(AW927)</f>
        <v>0</v>
      </c>
      <c r="AX928" s="512">
        <f>SUM(AX927)</f>
        <v>0</v>
      </c>
      <c r="AY928" s="512">
        <f>SUM(AY927)</f>
        <v>0</v>
      </c>
      <c r="AZ928" s="816"/>
      <c r="BA928" s="817"/>
      <c r="BB928" s="817"/>
      <c r="BC928" s="818"/>
      <c r="BD928" s="818"/>
      <c r="BE928" s="818"/>
      <c r="BF928" s="819"/>
      <c r="BG928" s="819"/>
      <c r="BH928" s="819"/>
      <c r="BI928" s="820"/>
    </row>
    <row r="929" spans="1:61" s="583" customFormat="1" ht="19.899999999999999" customHeight="1">
      <c r="A929" s="1026">
        <v>861</v>
      </c>
      <c r="B929" s="435" t="s">
        <v>6419</v>
      </c>
      <c r="C929" s="1087" t="s">
        <v>2487</v>
      </c>
      <c r="D929" s="423" t="s">
        <v>2817</v>
      </c>
      <c r="E929" s="423" t="s">
        <v>6420</v>
      </c>
      <c r="F929" s="1088" t="s">
        <v>6421</v>
      </c>
      <c r="G929" s="580" t="s">
        <v>6422</v>
      </c>
      <c r="H929" s="446" t="s">
        <v>6487</v>
      </c>
      <c r="I929" s="435">
        <v>44162201</v>
      </c>
      <c r="J929" s="423" t="s">
        <v>1343</v>
      </c>
      <c r="K929" s="446"/>
      <c r="L929" s="440" t="s">
        <v>565</v>
      </c>
      <c r="M929" s="292" t="s">
        <v>95</v>
      </c>
      <c r="N929" s="292" t="s">
        <v>95</v>
      </c>
      <c r="O929" s="440" t="s">
        <v>565</v>
      </c>
      <c r="P929" s="440" t="s">
        <v>6423</v>
      </c>
      <c r="Q929" s="581"/>
      <c r="R929" s="295" t="s">
        <v>182</v>
      </c>
      <c r="S929" s="296">
        <v>42741</v>
      </c>
      <c r="T929" s="297">
        <f>VLOOKUP(I929,单月票房,2,0)</f>
        <v>13</v>
      </c>
      <c r="U929" s="298">
        <f>VLOOKUP(I929,单月票房,3,0)</f>
        <v>108.7316</v>
      </c>
      <c r="V929" s="298">
        <f>VLOOKUP(I929,单月票房,4,0)</f>
        <v>3.0716000000000001</v>
      </c>
      <c r="W929" s="299">
        <f>(V929*10000)/Y929</f>
        <v>6143.2</v>
      </c>
      <c r="X929" s="300">
        <f>VLOOKUP(I929,单月票房,5,0)</f>
        <v>35</v>
      </c>
      <c r="Y929" s="426">
        <v>5</v>
      </c>
      <c r="Z929" s="582">
        <v>899</v>
      </c>
      <c r="AA929" s="1043">
        <v>5</v>
      </c>
      <c r="AB929" s="1043">
        <v>5</v>
      </c>
      <c r="AC929" s="1043">
        <v>5</v>
      </c>
      <c r="AD929" s="1043">
        <v>5</v>
      </c>
      <c r="AE929" s="469">
        <v>5</v>
      </c>
      <c r="AF929" s="1036" t="s">
        <v>8174</v>
      </c>
      <c r="AG929" s="445"/>
      <c r="AH929" s="445"/>
      <c r="AI929" s="445"/>
      <c r="AJ929" s="1037"/>
      <c r="AK929" s="1036"/>
      <c r="AL929" s="445"/>
      <c r="AM929" s="445"/>
      <c r="AN929" s="445"/>
      <c r="AO929" s="445"/>
      <c r="AP929" s="445"/>
      <c r="AQ929" s="445"/>
      <c r="AR929" s="445"/>
      <c r="AS929" s="445"/>
      <c r="AT929" s="445"/>
      <c r="AU929" s="445"/>
      <c r="AV929" s="307">
        <f>AD929*6*0.5*12</f>
        <v>180</v>
      </c>
      <c r="AW929" s="309">
        <f>AD929*6*0.35*12</f>
        <v>126</v>
      </c>
      <c r="AX929" s="309">
        <f>AD929*6*0.25*10</f>
        <v>75</v>
      </c>
      <c r="AY929" s="309">
        <f>AD929*6*0.15*10</f>
        <v>45</v>
      </c>
      <c r="AZ929" s="1042" t="s">
        <v>8375</v>
      </c>
      <c r="BA929" s="1042"/>
      <c r="BB929" s="1042"/>
      <c r="BC929" s="1042"/>
      <c r="BD929" s="1042"/>
      <c r="BE929" s="1042"/>
      <c r="BF929" s="1042"/>
      <c r="BG929" s="1042"/>
      <c r="BH929" s="1042"/>
      <c r="BI929" s="1044"/>
    </row>
    <row r="930" spans="1:61" s="652" customFormat="1" ht="20.100000000000001" customHeight="1">
      <c r="A930" s="1026">
        <v>862</v>
      </c>
      <c r="B930" s="285" t="s">
        <v>3602</v>
      </c>
      <c r="C930" s="484" t="s">
        <v>2487</v>
      </c>
      <c r="D930" s="360" t="s">
        <v>2817</v>
      </c>
      <c r="E930" s="287" t="s">
        <v>2984</v>
      </c>
      <c r="F930" s="329" t="s">
        <v>1292</v>
      </c>
      <c r="G930" s="289" t="s">
        <v>2818</v>
      </c>
      <c r="H930" s="340" t="s">
        <v>2853</v>
      </c>
      <c r="I930" s="290">
        <v>44161501</v>
      </c>
      <c r="J930" s="304"/>
      <c r="K930" s="352"/>
      <c r="L930" s="292" t="s">
        <v>2819</v>
      </c>
      <c r="M930" s="292" t="s">
        <v>95</v>
      </c>
      <c r="N930" s="292" t="s">
        <v>95</v>
      </c>
      <c r="O930" s="292" t="s">
        <v>2815</v>
      </c>
      <c r="P930" s="292" t="s">
        <v>2801</v>
      </c>
      <c r="Q930" s="327"/>
      <c r="R930" s="295" t="s">
        <v>147</v>
      </c>
      <c r="S930" s="296">
        <v>41912</v>
      </c>
      <c r="T930" s="297">
        <f>VLOOKUP(I930,单月票房,2,0)</f>
        <v>5</v>
      </c>
      <c r="U930" s="298">
        <f>VLOOKUP(I930,单月票房,3,0)</f>
        <v>169.15979999999999</v>
      </c>
      <c r="V930" s="298">
        <f>VLOOKUP(I930,单月票房,4,0)</f>
        <v>4.8992000000000004</v>
      </c>
      <c r="W930" s="299">
        <f>(V930*10000)/Y930</f>
        <v>6124.0000000000009</v>
      </c>
      <c r="X930" s="300">
        <f>VLOOKUP(I930,单月票房,5,0)</f>
        <v>35</v>
      </c>
      <c r="Y930" s="301">
        <v>8</v>
      </c>
      <c r="Z930" s="648">
        <v>809</v>
      </c>
      <c r="AA930" s="1043">
        <v>8</v>
      </c>
      <c r="AB930" s="1043">
        <v>8</v>
      </c>
      <c r="AC930" s="1043">
        <v>8</v>
      </c>
      <c r="AD930" s="1043">
        <v>8</v>
      </c>
      <c r="AE930" s="469">
        <v>8</v>
      </c>
      <c r="AF930" s="1036" t="s">
        <v>5971</v>
      </c>
      <c r="AG930" s="445" t="s">
        <v>4691</v>
      </c>
      <c r="AH930" s="445" t="s">
        <v>4691</v>
      </c>
      <c r="AI930" s="445" t="s">
        <v>4691</v>
      </c>
      <c r="AJ930" s="1037">
        <v>8</v>
      </c>
      <c r="AK930" s="1036" t="s">
        <v>4705</v>
      </c>
      <c r="AL930" s="445" t="s">
        <v>4691</v>
      </c>
      <c r="AM930" s="445" t="s">
        <v>4691</v>
      </c>
      <c r="AN930" s="445" t="s">
        <v>4691</v>
      </c>
      <c r="AO930" s="445" t="s">
        <v>4691</v>
      </c>
      <c r="AP930" s="445" t="s">
        <v>4691</v>
      </c>
      <c r="AQ930" s="445" t="s">
        <v>4691</v>
      </c>
      <c r="AR930" s="445" t="s">
        <v>4691</v>
      </c>
      <c r="AS930" s="445" t="s">
        <v>4691</v>
      </c>
      <c r="AT930" s="445" t="s">
        <v>4691</v>
      </c>
      <c r="AU930" s="445" t="s">
        <v>4691</v>
      </c>
      <c r="AV930" s="307">
        <f>AD930*6*0.5*12</f>
        <v>288</v>
      </c>
      <c r="AW930" s="309">
        <f>AD930*6*0.35*12</f>
        <v>201.59999999999997</v>
      </c>
      <c r="AX930" s="309">
        <f>AD930*6*0.25*10</f>
        <v>120</v>
      </c>
      <c r="AY930" s="309">
        <f>AD930*6*0.15*10</f>
        <v>72</v>
      </c>
      <c r="AZ930" s="1042" t="s">
        <v>8376</v>
      </c>
      <c r="BA930" s="1042"/>
      <c r="BB930" s="1042"/>
      <c r="BC930" s="1042"/>
      <c r="BD930" s="1042"/>
      <c r="BE930" s="1042"/>
      <c r="BF930" s="1042"/>
      <c r="BG930" s="1042"/>
      <c r="BH930" s="1042"/>
      <c r="BI930" s="1044"/>
    </row>
    <row r="931" spans="1:61" ht="20.100000000000001" customHeight="1">
      <c r="A931" s="1031" t="s">
        <v>185</v>
      </c>
      <c r="B931" s="861"/>
      <c r="C931" s="862" t="s">
        <v>2814</v>
      </c>
      <c r="D931" s="863" t="s">
        <v>2820</v>
      </c>
      <c r="E931" s="827"/>
      <c r="F931" s="827"/>
      <c r="G931" s="503">
        <f>COUNTA(G929:G930)</f>
        <v>2</v>
      </c>
      <c r="H931" s="503">
        <f>COUNTA(H929:H930)</f>
        <v>2</v>
      </c>
      <c r="I931" s="499"/>
      <c r="J931" s="499"/>
      <c r="K931" s="503"/>
      <c r="L931" s="504">
        <f>COUNTA(L929:L930)</f>
        <v>2</v>
      </c>
      <c r="M931" s="504">
        <f>COUNTA(M929:M930)</f>
        <v>2</v>
      </c>
      <c r="N931" s="504">
        <f>COUNTA(N929:N930)</f>
        <v>2</v>
      </c>
      <c r="O931" s="504">
        <f>COUNTA(O929:O930)</f>
        <v>2</v>
      </c>
      <c r="P931" s="504">
        <f>COUNTA(P929:P930)</f>
        <v>2</v>
      </c>
      <c r="Q931" s="505"/>
      <c r="R931" s="505"/>
      <c r="S931" s="506"/>
      <c r="T931" s="507"/>
      <c r="U931" s="508">
        <f>SUM(U929:U930)</f>
        <v>277.89139999999998</v>
      </c>
      <c r="V931" s="508">
        <f>SUM(V929:V930)</f>
        <v>7.9708000000000006</v>
      </c>
      <c r="W931" s="509">
        <f>V931*10000/Y931</f>
        <v>6131.3846153846152</v>
      </c>
      <c r="X931" s="510">
        <f>U931/V931</f>
        <v>34.86367742259246</v>
      </c>
      <c r="Y931" s="511">
        <f t="shared" ref="Y931:AE931" si="690">SUM(Y929:Y930)</f>
        <v>13</v>
      </c>
      <c r="Z931" s="511">
        <f t="shared" si="690"/>
        <v>1708</v>
      </c>
      <c r="AA931" s="500">
        <f t="shared" si="690"/>
        <v>13</v>
      </c>
      <c r="AB931" s="500">
        <f t="shared" si="690"/>
        <v>13</v>
      </c>
      <c r="AC931" s="500">
        <f t="shared" si="690"/>
        <v>13</v>
      </c>
      <c r="AD931" s="500">
        <f t="shared" si="690"/>
        <v>13</v>
      </c>
      <c r="AE931" s="500">
        <f t="shared" si="690"/>
        <v>13</v>
      </c>
      <c r="AF931" s="512"/>
      <c r="AG931" s="512">
        <f>SUM(AG929:AG930)</f>
        <v>0</v>
      </c>
      <c r="AH931" s="512"/>
      <c r="AI931" s="512">
        <f>SUM(AI929:AI930)</f>
        <v>0</v>
      </c>
      <c r="AJ931" s="512">
        <f t="shared" ref="AJ931" si="691">SUM(AJ929:AJ930)</f>
        <v>8</v>
      </c>
      <c r="AK931" s="513"/>
      <c r="AL931" s="512">
        <f>SUM(AL929:AL930)</f>
        <v>0</v>
      </c>
      <c r="AM931" s="512"/>
      <c r="AN931" s="512">
        <f>SUM(AN929:AN930)</f>
        <v>0</v>
      </c>
      <c r="AO931" s="512"/>
      <c r="AP931" s="512">
        <f>SUM(AP929:AP930)</f>
        <v>0</v>
      </c>
      <c r="AQ931" s="512"/>
      <c r="AR931" s="512">
        <f>SUM(AR929:AR930)</f>
        <v>0</v>
      </c>
      <c r="AS931" s="512"/>
      <c r="AT931" s="512">
        <f>SUM(AT929:AT930)</f>
        <v>0</v>
      </c>
      <c r="AU931" s="512"/>
      <c r="AV931" s="512">
        <f>SUM(AV929:AV930)</f>
        <v>468</v>
      </c>
      <c r="AW931" s="512">
        <f>SUM(AW929:AW930)</f>
        <v>327.59999999999997</v>
      </c>
      <c r="AX931" s="512">
        <f>SUM(AX929:AX930)</f>
        <v>195</v>
      </c>
      <c r="AY931" s="512">
        <f>SUM(AY929:AY930)</f>
        <v>117</v>
      </c>
      <c r="AZ931" s="816"/>
      <c r="BA931" s="817"/>
      <c r="BB931" s="817"/>
      <c r="BC931" s="818"/>
      <c r="BD931" s="818"/>
      <c r="BE931" s="818"/>
      <c r="BF931" s="819"/>
      <c r="BG931" s="819"/>
      <c r="BH931" s="819"/>
      <c r="BI931" s="820"/>
    </row>
    <row r="932" spans="1:61" s="652" customFormat="1" ht="20.100000000000001" customHeight="1">
      <c r="A932" s="1026">
        <v>863</v>
      </c>
      <c r="B932" s="285" t="s">
        <v>3603</v>
      </c>
      <c r="C932" s="360" t="s">
        <v>2487</v>
      </c>
      <c r="D932" s="360" t="s">
        <v>3200</v>
      </c>
      <c r="E932" s="287" t="s">
        <v>3836</v>
      </c>
      <c r="F932" s="360" t="s">
        <v>3201</v>
      </c>
      <c r="G932" s="530" t="s">
        <v>3202</v>
      </c>
      <c r="H932" s="340" t="s">
        <v>3214</v>
      </c>
      <c r="I932" s="290">
        <v>44061901</v>
      </c>
      <c r="J932" s="487" t="s">
        <v>94</v>
      </c>
      <c r="K932" s="352"/>
      <c r="L932" s="292" t="s">
        <v>95</v>
      </c>
      <c r="M932" s="292" t="s">
        <v>95</v>
      </c>
      <c r="N932" s="292" t="s">
        <v>95</v>
      </c>
      <c r="O932" s="292" t="s">
        <v>95</v>
      </c>
      <c r="P932" s="292" t="s">
        <v>95</v>
      </c>
      <c r="Q932" s="327"/>
      <c r="R932" s="295" t="s">
        <v>294</v>
      </c>
      <c r="S932" s="296">
        <v>42402</v>
      </c>
      <c r="T932" s="297">
        <f>VLOOKUP(I932,单月票房,2,0)</f>
        <v>14</v>
      </c>
      <c r="U932" s="298">
        <f>VLOOKUP(I932,单月票房,3,0)</f>
        <v>47.075200000000002</v>
      </c>
      <c r="V932" s="298">
        <f>VLOOKUP(I932,单月票房,4,0)</f>
        <v>0.84340000000000004</v>
      </c>
      <c r="W932" s="299">
        <f>(V932*10000)/Y932</f>
        <v>1405.6666666666667</v>
      </c>
      <c r="X932" s="300">
        <f>VLOOKUP(I932,单月票房,5,0)</f>
        <v>56</v>
      </c>
      <c r="Y932" s="301">
        <v>6</v>
      </c>
      <c r="Z932" s="648">
        <v>560</v>
      </c>
      <c r="AA932" s="1043">
        <v>6</v>
      </c>
      <c r="AB932" s="1043">
        <v>6</v>
      </c>
      <c r="AC932" s="1043">
        <v>6</v>
      </c>
      <c r="AD932" s="1043">
        <v>6</v>
      </c>
      <c r="AE932" s="469">
        <v>6</v>
      </c>
      <c r="AF932" s="1036" t="s">
        <v>5994</v>
      </c>
      <c r="AG932" s="445" t="s">
        <v>4691</v>
      </c>
      <c r="AH932" s="445" t="s">
        <v>4691</v>
      </c>
      <c r="AI932" s="445" t="s">
        <v>4691</v>
      </c>
      <c r="AJ932" s="1037">
        <v>6</v>
      </c>
      <c r="AK932" s="1036" t="s">
        <v>4694</v>
      </c>
      <c r="AL932" s="445" t="s">
        <v>4691</v>
      </c>
      <c r="AM932" s="445" t="s">
        <v>4691</v>
      </c>
      <c r="AN932" s="445" t="s">
        <v>4691</v>
      </c>
      <c r="AO932" s="445" t="s">
        <v>4691</v>
      </c>
      <c r="AP932" s="445" t="s">
        <v>4691</v>
      </c>
      <c r="AQ932" s="445" t="s">
        <v>4691</v>
      </c>
      <c r="AR932" s="445" t="s">
        <v>4691</v>
      </c>
      <c r="AS932" s="445" t="s">
        <v>4691</v>
      </c>
      <c r="AT932" s="445" t="s">
        <v>4691</v>
      </c>
      <c r="AU932" s="445" t="s">
        <v>4691</v>
      </c>
      <c r="AV932" s="307">
        <f>AD932*6*0.5*12</f>
        <v>216</v>
      </c>
      <c r="AW932" s="309">
        <f>AD932*6*0.35*12</f>
        <v>151.19999999999999</v>
      </c>
      <c r="AX932" s="309">
        <f>AD932*6*0.25*10</f>
        <v>90</v>
      </c>
      <c r="AY932" s="309">
        <f>AD932*6*0.15*10</f>
        <v>53.999999999999993</v>
      </c>
      <c r="AZ932" s="1042" t="s">
        <v>8377</v>
      </c>
      <c r="BA932" s="1042"/>
      <c r="BB932" s="1042"/>
      <c r="BC932" s="1042"/>
      <c r="BD932" s="1042"/>
      <c r="BE932" s="1042"/>
      <c r="BF932" s="1042"/>
      <c r="BG932" s="1042"/>
      <c r="BH932" s="1042"/>
      <c r="BI932" s="1044"/>
    </row>
    <row r="933" spans="1:61" s="652" customFormat="1" ht="20.100000000000001" customHeight="1">
      <c r="A933" s="1026">
        <v>864</v>
      </c>
      <c r="B933" s="285" t="s">
        <v>4638</v>
      </c>
      <c r="C933" s="484" t="s">
        <v>6</v>
      </c>
      <c r="D933" s="484" t="s">
        <v>4639</v>
      </c>
      <c r="E933" s="359" t="s">
        <v>4640</v>
      </c>
      <c r="F933" s="359" t="s">
        <v>4641</v>
      </c>
      <c r="G933" s="317" t="s">
        <v>4642</v>
      </c>
      <c r="H933" s="340" t="s">
        <v>4672</v>
      </c>
      <c r="I933" s="492">
        <v>44062701</v>
      </c>
      <c r="J933" s="487" t="s">
        <v>94</v>
      </c>
      <c r="K933" s="730"/>
      <c r="L933" s="292" t="s">
        <v>95</v>
      </c>
      <c r="M933" s="292" t="s">
        <v>95</v>
      </c>
      <c r="N933" s="292" t="s">
        <v>95</v>
      </c>
      <c r="O933" s="292" t="s">
        <v>95</v>
      </c>
      <c r="P933" s="292" t="s">
        <v>95</v>
      </c>
      <c r="Q933" s="327"/>
      <c r="R933" s="295" t="s">
        <v>450</v>
      </c>
      <c r="S933" s="296">
        <v>42763</v>
      </c>
      <c r="T933" s="297">
        <f>VLOOKUP(I933,单月票房,2,0)</f>
        <v>11</v>
      </c>
      <c r="U933" s="298">
        <f>VLOOKUP(I933,单月票房,3,0)</f>
        <v>63.945769999999996</v>
      </c>
      <c r="V933" s="298">
        <f>VLOOKUP(I933,单月票房,4,0)</f>
        <v>1.8895999999999999</v>
      </c>
      <c r="W933" s="299">
        <f>(V933*10000)/Y933</f>
        <v>3779.2</v>
      </c>
      <c r="X933" s="300">
        <f>VLOOKUP(I933,单月票房,5,0)</f>
        <v>34</v>
      </c>
      <c r="Y933" s="301">
        <v>5</v>
      </c>
      <c r="Z933" s="301">
        <v>634</v>
      </c>
      <c r="AA933" s="1043">
        <v>5</v>
      </c>
      <c r="AB933" s="1043">
        <v>5</v>
      </c>
      <c r="AC933" s="1043">
        <v>5</v>
      </c>
      <c r="AD933" s="1043">
        <v>5</v>
      </c>
      <c r="AE933" s="469">
        <v>5</v>
      </c>
      <c r="AF933" s="1036" t="s">
        <v>8174</v>
      </c>
      <c r="AG933" s="445" t="s">
        <v>4691</v>
      </c>
      <c r="AH933" s="445" t="s">
        <v>4691</v>
      </c>
      <c r="AI933" s="445" t="s">
        <v>4691</v>
      </c>
      <c r="AJ933" s="1037">
        <v>5</v>
      </c>
      <c r="AK933" s="1036" t="s">
        <v>4707</v>
      </c>
      <c r="AL933" s="445" t="s">
        <v>4691</v>
      </c>
      <c r="AM933" s="445" t="s">
        <v>4691</v>
      </c>
      <c r="AN933" s="445" t="s">
        <v>4691</v>
      </c>
      <c r="AO933" s="445" t="s">
        <v>4691</v>
      </c>
      <c r="AP933" s="445" t="s">
        <v>4691</v>
      </c>
      <c r="AQ933" s="445" t="s">
        <v>4691</v>
      </c>
      <c r="AR933" s="445" t="s">
        <v>4691</v>
      </c>
      <c r="AS933" s="445" t="s">
        <v>4691</v>
      </c>
      <c r="AT933" s="445" t="s">
        <v>4691</v>
      </c>
      <c r="AU933" s="445" t="s">
        <v>4691</v>
      </c>
      <c r="AV933" s="307">
        <f>AD933*6*0.5*12</f>
        <v>180</v>
      </c>
      <c r="AW933" s="309">
        <f>AD933*6*0.35*12</f>
        <v>126</v>
      </c>
      <c r="AX933" s="309">
        <f>AD933*6*0.25*10</f>
        <v>75</v>
      </c>
      <c r="AY933" s="309">
        <f>AD933*6*0.15*10</f>
        <v>45</v>
      </c>
      <c r="AZ933" s="1042" t="s">
        <v>8378</v>
      </c>
      <c r="BA933" s="1042"/>
      <c r="BB933" s="1042"/>
      <c r="BC933" s="1042"/>
      <c r="BD933" s="1042"/>
      <c r="BE933" s="1042"/>
      <c r="BF933" s="1042"/>
      <c r="BG933" s="1042"/>
      <c r="BH933" s="1042"/>
      <c r="BI933" s="1044"/>
    </row>
    <row r="934" spans="1:61" s="652" customFormat="1" ht="20.100000000000001" customHeight="1">
      <c r="A934" s="1026">
        <v>865</v>
      </c>
      <c r="B934" s="285" t="s">
        <v>4643</v>
      </c>
      <c r="C934" s="484" t="s">
        <v>6</v>
      </c>
      <c r="D934" s="484" t="s">
        <v>4639</v>
      </c>
      <c r="E934" s="359" t="s">
        <v>4644</v>
      </c>
      <c r="F934" s="359" t="s">
        <v>4645</v>
      </c>
      <c r="G934" s="317" t="s">
        <v>4646</v>
      </c>
      <c r="H934" s="340" t="s">
        <v>4673</v>
      </c>
      <c r="I934" s="492">
        <v>44062801</v>
      </c>
      <c r="J934" s="487" t="s">
        <v>94</v>
      </c>
      <c r="K934" s="730"/>
      <c r="L934" s="292" t="s">
        <v>95</v>
      </c>
      <c r="M934" s="292" t="s">
        <v>95</v>
      </c>
      <c r="N934" s="292" t="s">
        <v>95</v>
      </c>
      <c r="O934" s="292" t="s">
        <v>95</v>
      </c>
      <c r="P934" s="292" t="s">
        <v>95</v>
      </c>
      <c r="Q934" s="327"/>
      <c r="R934" s="295" t="s">
        <v>199</v>
      </c>
      <c r="S934" s="296">
        <v>42763</v>
      </c>
      <c r="T934" s="297">
        <f>VLOOKUP(I934,单月票房,2,0)</f>
        <v>3</v>
      </c>
      <c r="U934" s="298">
        <f>VLOOKUP(I934,单月票房,3,0)</f>
        <v>184.99576999999999</v>
      </c>
      <c r="V934" s="298">
        <f>VLOOKUP(I934,单月票房,4,0)</f>
        <v>4.5805999999999996</v>
      </c>
      <c r="W934" s="299">
        <f>(V934*10000)/Y934</f>
        <v>7634.3333333333321</v>
      </c>
      <c r="X934" s="300">
        <f>VLOOKUP(I934,单月票房,5,0)</f>
        <v>40</v>
      </c>
      <c r="Y934" s="301">
        <v>6</v>
      </c>
      <c r="Z934" s="301">
        <v>921</v>
      </c>
      <c r="AA934" s="1043">
        <v>6</v>
      </c>
      <c r="AB934" s="1043">
        <v>6</v>
      </c>
      <c r="AC934" s="1043">
        <v>6</v>
      </c>
      <c r="AD934" s="1043">
        <v>6</v>
      </c>
      <c r="AE934" s="469">
        <v>6</v>
      </c>
      <c r="AF934" s="1036" t="s">
        <v>5994</v>
      </c>
      <c r="AG934" s="445" t="s">
        <v>4691</v>
      </c>
      <c r="AH934" s="445" t="s">
        <v>4691</v>
      </c>
      <c r="AI934" s="445" t="s">
        <v>4691</v>
      </c>
      <c r="AJ934" s="1037">
        <v>6</v>
      </c>
      <c r="AK934" s="1036" t="s">
        <v>4694</v>
      </c>
      <c r="AL934" s="445" t="s">
        <v>4691</v>
      </c>
      <c r="AM934" s="445" t="s">
        <v>4691</v>
      </c>
      <c r="AN934" s="445" t="s">
        <v>4691</v>
      </c>
      <c r="AO934" s="445" t="s">
        <v>4691</v>
      </c>
      <c r="AP934" s="445" t="s">
        <v>4691</v>
      </c>
      <c r="AQ934" s="445" t="s">
        <v>4691</v>
      </c>
      <c r="AR934" s="445" t="s">
        <v>4691</v>
      </c>
      <c r="AS934" s="445" t="s">
        <v>4691</v>
      </c>
      <c r="AT934" s="445" t="s">
        <v>4691</v>
      </c>
      <c r="AU934" s="445" t="s">
        <v>4691</v>
      </c>
      <c r="AV934" s="307">
        <f>AD934*6*0.5*12</f>
        <v>216</v>
      </c>
      <c r="AW934" s="309">
        <f>AD934*6*0.35*12</f>
        <v>151.19999999999999</v>
      </c>
      <c r="AX934" s="309">
        <f>AD934*6*0.25*10</f>
        <v>90</v>
      </c>
      <c r="AY934" s="309">
        <f>AD934*6*0.15*10</f>
        <v>53.999999999999993</v>
      </c>
      <c r="AZ934" s="1042" t="s">
        <v>8379</v>
      </c>
      <c r="BA934" s="1042"/>
      <c r="BB934" s="1042"/>
      <c r="BC934" s="1042"/>
      <c r="BD934" s="1042"/>
      <c r="BE934" s="1042"/>
      <c r="BF934" s="1042"/>
      <c r="BG934" s="1042"/>
      <c r="BH934" s="1042"/>
      <c r="BI934" s="1044"/>
    </row>
    <row r="935" spans="1:61" ht="20.100000000000001" customHeight="1">
      <c r="A935" s="1031" t="s">
        <v>185</v>
      </c>
      <c r="B935" s="861"/>
      <c r="C935" s="863" t="s">
        <v>2487</v>
      </c>
      <c r="D935" s="863" t="s">
        <v>3200</v>
      </c>
      <c r="E935" s="827"/>
      <c r="F935" s="827"/>
      <c r="G935" s="503">
        <f>COUNTA(G932:G934)</f>
        <v>3</v>
      </c>
      <c r="H935" s="503">
        <f>COUNTA(H932:H934)</f>
        <v>3</v>
      </c>
      <c r="I935" s="499"/>
      <c r="J935" s="499"/>
      <c r="K935" s="503"/>
      <c r="L935" s="504">
        <f>COUNTA(L932:L934)</f>
        <v>3</v>
      </c>
      <c r="M935" s="504">
        <f>COUNTA(M932:M934)</f>
        <v>3</v>
      </c>
      <c r="N935" s="504">
        <f>COUNTA(N932:N934)</f>
        <v>3</v>
      </c>
      <c r="O935" s="504">
        <f>COUNTA(O932:O934)</f>
        <v>3</v>
      </c>
      <c r="P935" s="504">
        <f>COUNTA(P932:P934)</f>
        <v>3</v>
      </c>
      <c r="Q935" s="505"/>
      <c r="R935" s="505"/>
      <c r="S935" s="506"/>
      <c r="T935" s="507"/>
      <c r="U935" s="508">
        <f>SUM(U932:U934)</f>
        <v>296.01674000000003</v>
      </c>
      <c r="V935" s="508">
        <f>SUM(V932:V934)</f>
        <v>7.3135999999999992</v>
      </c>
      <c r="W935" s="509">
        <f>V935*10000/Y935</f>
        <v>4302.1176470588225</v>
      </c>
      <c r="X935" s="510">
        <f>U935/V935</f>
        <v>40.474833187486333</v>
      </c>
      <c r="Y935" s="511">
        <f t="shared" ref="Y935:AE935" si="692">SUM(Y932:Y934)</f>
        <v>17</v>
      </c>
      <c r="Z935" s="511">
        <f t="shared" si="692"/>
        <v>2115</v>
      </c>
      <c r="AA935" s="500">
        <f t="shared" si="692"/>
        <v>17</v>
      </c>
      <c r="AB935" s="500">
        <f t="shared" si="692"/>
        <v>17</v>
      </c>
      <c r="AC935" s="500">
        <f t="shared" si="692"/>
        <v>17</v>
      </c>
      <c r="AD935" s="500">
        <f t="shared" si="692"/>
        <v>17</v>
      </c>
      <c r="AE935" s="500">
        <f t="shared" si="692"/>
        <v>17</v>
      </c>
      <c r="AF935" s="512"/>
      <c r="AG935" s="512">
        <f>SUM(AG932:AG934)</f>
        <v>0</v>
      </c>
      <c r="AH935" s="512"/>
      <c r="AI935" s="512">
        <f>SUM(AI932:AI934)</f>
        <v>0</v>
      </c>
      <c r="AJ935" s="512">
        <f>SUM(AJ932:AJ934)</f>
        <v>17</v>
      </c>
      <c r="AK935" s="513"/>
      <c r="AL935" s="512">
        <f>SUM(AL932:AL934)</f>
        <v>0</v>
      </c>
      <c r="AM935" s="512"/>
      <c r="AN935" s="512">
        <f>SUM(AN932:AN934)</f>
        <v>0</v>
      </c>
      <c r="AO935" s="512"/>
      <c r="AP935" s="512">
        <f>SUM(AP932:AP934)</f>
        <v>0</v>
      </c>
      <c r="AQ935" s="512"/>
      <c r="AR935" s="512">
        <f>SUM(AR932:AR934)</f>
        <v>0</v>
      </c>
      <c r="AS935" s="512"/>
      <c r="AT935" s="512">
        <f>SUM(AT932:AT934)</f>
        <v>0</v>
      </c>
      <c r="AU935" s="512"/>
      <c r="AV935" s="512">
        <f>SUM(AV932:AV934)</f>
        <v>612</v>
      </c>
      <c r="AW935" s="512">
        <f>SUM(AW932:AW934)</f>
        <v>428.4</v>
      </c>
      <c r="AX935" s="512">
        <f>SUM(AX932:AX934)</f>
        <v>255</v>
      </c>
      <c r="AY935" s="512">
        <f>SUM(AY932:AY934)</f>
        <v>153</v>
      </c>
      <c r="AZ935" s="816"/>
      <c r="BA935" s="817"/>
      <c r="BB935" s="817"/>
      <c r="BC935" s="818"/>
      <c r="BD935" s="818"/>
      <c r="BE935" s="818"/>
      <c r="BF935" s="819"/>
      <c r="BG935" s="819"/>
      <c r="BH935" s="819"/>
      <c r="BI935" s="820"/>
    </row>
    <row r="936" spans="1:61" s="447" customFormat="1" ht="19.5" customHeight="1">
      <c r="A936" s="1026">
        <v>866</v>
      </c>
      <c r="B936" s="435" t="s">
        <v>6818</v>
      </c>
      <c r="C936" s="631" t="s">
        <v>2487</v>
      </c>
      <c r="D936" s="631" t="s">
        <v>6819</v>
      </c>
      <c r="E936" s="631" t="s">
        <v>6820</v>
      </c>
      <c r="F936" s="467" t="s">
        <v>6821</v>
      </c>
      <c r="G936" s="437" t="s">
        <v>6822</v>
      </c>
      <c r="H936" s="438" t="s">
        <v>6906</v>
      </c>
      <c r="I936" s="435">
        <v>44191301</v>
      </c>
      <c r="J936" s="428"/>
      <c r="K936" s="439" t="s">
        <v>653</v>
      </c>
      <c r="L936" s="440"/>
      <c r="M936" s="440"/>
      <c r="N936" s="440"/>
      <c r="O936" s="440"/>
      <c r="P936" s="441" t="s">
        <v>1280</v>
      </c>
      <c r="Q936" s="442"/>
      <c r="R936" s="295" t="s">
        <v>294</v>
      </c>
      <c r="S936" s="468">
        <v>42808</v>
      </c>
      <c r="T936" s="297">
        <f>VLOOKUP(I936,单月票房,2,0)</f>
        <v>5</v>
      </c>
      <c r="U936" s="298">
        <f>VLOOKUP(I936,单月票房,3,0)</f>
        <v>76.107500000000002</v>
      </c>
      <c r="V936" s="298">
        <f>VLOOKUP(I936,单月票房,4,0)</f>
        <v>2.3353000000000002</v>
      </c>
      <c r="W936" s="299">
        <f>(V936*10000)/Y936</f>
        <v>2919.125</v>
      </c>
      <c r="X936" s="300">
        <f>VLOOKUP(I936,单月票房,5,0)</f>
        <v>33</v>
      </c>
      <c r="Y936" s="444">
        <v>8</v>
      </c>
      <c r="Z936" s="460">
        <v>1197</v>
      </c>
      <c r="AA936" s="1043">
        <v>0</v>
      </c>
      <c r="AB936" s="304">
        <v>0</v>
      </c>
      <c r="AC936" s="304">
        <v>0</v>
      </c>
      <c r="AD936" s="1043">
        <v>0</v>
      </c>
      <c r="AE936" s="469">
        <v>8</v>
      </c>
      <c r="AF936" s="1036" t="s">
        <v>6823</v>
      </c>
      <c r="AG936" s="445"/>
      <c r="AH936" s="445"/>
      <c r="AI936" s="445"/>
      <c r="AJ936" s="1037">
        <v>8</v>
      </c>
      <c r="AK936" s="1036" t="s">
        <v>6823</v>
      </c>
      <c r="AL936" s="445"/>
      <c r="AM936" s="445"/>
      <c r="AN936" s="445"/>
      <c r="AO936" s="445"/>
      <c r="AP936" s="445"/>
      <c r="AQ936" s="445"/>
      <c r="AR936" s="445">
        <v>1</v>
      </c>
      <c r="AS936" s="445" t="s">
        <v>6898</v>
      </c>
      <c r="AT936" s="445"/>
      <c r="AU936" s="445"/>
      <c r="AV936" s="307">
        <f>AD936*6*0.5*12</f>
        <v>0</v>
      </c>
      <c r="AW936" s="309">
        <f>AD936*6*0.35*12</f>
        <v>0</v>
      </c>
      <c r="AX936" s="309">
        <f>AD936*6*0.25*10</f>
        <v>0</v>
      </c>
      <c r="AY936" s="309">
        <f>AD936*6*0.15*10</f>
        <v>0</v>
      </c>
      <c r="AZ936" s="1042" t="s">
        <v>8380</v>
      </c>
      <c r="BA936" s="1042"/>
      <c r="BB936" s="1042" t="s">
        <v>6824</v>
      </c>
      <c r="BC936" s="1042"/>
      <c r="BD936" s="1042"/>
      <c r="BE936" s="1042"/>
      <c r="BF936" s="1042"/>
      <c r="BG936" s="1042"/>
      <c r="BH936" s="1042"/>
      <c r="BI936" s="1044"/>
    </row>
    <row r="937" spans="1:61" ht="20.100000000000001" customHeight="1">
      <c r="A937" s="1031" t="s">
        <v>185</v>
      </c>
      <c r="B937" s="861"/>
      <c r="C937" s="862" t="s">
        <v>2487</v>
      </c>
      <c r="D937" s="863" t="s">
        <v>6819</v>
      </c>
      <c r="E937" s="827"/>
      <c r="F937" s="827"/>
      <c r="G937" s="813">
        <f>COUNTA(G936)</f>
        <v>1</v>
      </c>
      <c r="H937" s="813">
        <f>COUNTA(H936)</f>
        <v>1</v>
      </c>
      <c r="I937" s="861"/>
      <c r="J937" s="861"/>
      <c r="K937" s="813"/>
      <c r="L937" s="814">
        <f>COUNTA(L936)</f>
        <v>0</v>
      </c>
      <c r="M937" s="814">
        <f>COUNTA(M936)</f>
        <v>0</v>
      </c>
      <c r="N937" s="814">
        <f>COUNTA(N936)</f>
        <v>0</v>
      </c>
      <c r="O937" s="814">
        <f>COUNTA(O936)</f>
        <v>0</v>
      </c>
      <c r="P937" s="814">
        <f>COUNTA(P936)</f>
        <v>1</v>
      </c>
      <c r="Q937" s="815"/>
      <c r="R937" s="505"/>
      <c r="S937" s="506"/>
      <c r="T937" s="864"/>
      <c r="U937" s="830">
        <f>SUM(U936)</f>
        <v>76.107500000000002</v>
      </c>
      <c r="V937" s="830">
        <f>SUM(V936)</f>
        <v>2.3353000000000002</v>
      </c>
      <c r="W937" s="509">
        <f>V937*10000/Y937</f>
        <v>2919.125</v>
      </c>
      <c r="X937" s="510">
        <f>U937/V937</f>
        <v>32.590031259367102</v>
      </c>
      <c r="Y937" s="831">
        <f t="shared" ref="Y937:AE937" si="693">SUM(Y936)</f>
        <v>8</v>
      </c>
      <c r="Z937" s="831">
        <f t="shared" si="693"/>
        <v>1197</v>
      </c>
      <c r="AA937" s="500">
        <f t="shared" si="693"/>
        <v>0</v>
      </c>
      <c r="AB937" s="500">
        <f t="shared" si="693"/>
        <v>0</v>
      </c>
      <c r="AC937" s="500">
        <f t="shared" si="693"/>
        <v>0</v>
      </c>
      <c r="AD937" s="500">
        <f t="shared" si="693"/>
        <v>0</v>
      </c>
      <c r="AE937" s="500">
        <f t="shared" si="693"/>
        <v>8</v>
      </c>
      <c r="AF937" s="512"/>
      <c r="AG937" s="512">
        <f>SUM(AG936)</f>
        <v>0</v>
      </c>
      <c r="AH937" s="512"/>
      <c r="AI937" s="512">
        <f>SUM(AI936)</f>
        <v>0</v>
      </c>
      <c r="AJ937" s="512">
        <f t="shared" ref="AJ937" si="694">SUM(AJ936)</f>
        <v>8</v>
      </c>
      <c r="AK937" s="513"/>
      <c r="AL937" s="512">
        <f>SUM(AL936)</f>
        <v>0</v>
      </c>
      <c r="AM937" s="512"/>
      <c r="AN937" s="512">
        <f>SUM(AN936)</f>
        <v>0</v>
      </c>
      <c r="AO937" s="512"/>
      <c r="AP937" s="512">
        <f>SUM(AP936)</f>
        <v>0</v>
      </c>
      <c r="AQ937" s="512"/>
      <c r="AR937" s="512">
        <f>SUM(AR936)</f>
        <v>1</v>
      </c>
      <c r="AS937" s="512"/>
      <c r="AT937" s="512">
        <f>SUM(AT936)</f>
        <v>0</v>
      </c>
      <c r="AU937" s="512"/>
      <c r="AV937" s="512">
        <f>SUM(AV936)</f>
        <v>0</v>
      </c>
      <c r="AW937" s="512">
        <f>SUM(AW936)</f>
        <v>0</v>
      </c>
      <c r="AX937" s="512">
        <f>SUM(AX936)</f>
        <v>0</v>
      </c>
      <c r="AY937" s="512">
        <f>SUM(AY936)</f>
        <v>0</v>
      </c>
      <c r="AZ937" s="816"/>
      <c r="BA937" s="817"/>
      <c r="BB937" s="817"/>
      <c r="BC937" s="818"/>
      <c r="BD937" s="818"/>
      <c r="BE937" s="818"/>
      <c r="BF937" s="819"/>
      <c r="BG937" s="819"/>
      <c r="BH937" s="819"/>
      <c r="BI937" s="820"/>
    </row>
    <row r="938" spans="1:61" ht="20.100000000000001" customHeight="1">
      <c r="A938" s="1026">
        <v>867</v>
      </c>
      <c r="B938" s="285" t="s">
        <v>4110</v>
      </c>
      <c r="C938" s="677" t="s">
        <v>4106</v>
      </c>
      <c r="D938" s="677" t="s">
        <v>4107</v>
      </c>
      <c r="E938" s="677" t="s">
        <v>4108</v>
      </c>
      <c r="F938" s="677" t="s">
        <v>4109</v>
      </c>
      <c r="G938" s="289" t="s">
        <v>966</v>
      </c>
      <c r="H938" s="367" t="s">
        <v>966</v>
      </c>
      <c r="I938" s="290">
        <v>35053991</v>
      </c>
      <c r="J938" s="291"/>
      <c r="K938" s="306"/>
      <c r="L938" s="292" t="s">
        <v>95</v>
      </c>
      <c r="M938" s="292" t="s">
        <v>95</v>
      </c>
      <c r="N938" s="292" t="s">
        <v>95</v>
      </c>
      <c r="O938" s="292" t="s">
        <v>95</v>
      </c>
      <c r="P938" s="292" t="s">
        <v>95</v>
      </c>
      <c r="Q938" s="320"/>
      <c r="R938" s="295" t="s">
        <v>345</v>
      </c>
      <c r="S938" s="296">
        <v>42060</v>
      </c>
      <c r="T938" s="297">
        <f>VLOOKUP(I938,单月票房,2,0)</f>
        <v>25</v>
      </c>
      <c r="U938" s="298">
        <f>VLOOKUP(I938,单月票房,3,0)</f>
        <v>108.1467</v>
      </c>
      <c r="V938" s="298">
        <f>VLOOKUP(I938,单月票房,4,0)</f>
        <v>3.0688</v>
      </c>
      <c r="W938" s="299">
        <f>(V938*10000)/Y938</f>
        <v>4384</v>
      </c>
      <c r="X938" s="300">
        <f>VLOOKUP(I938,单月票房,5,0)</f>
        <v>35</v>
      </c>
      <c r="Y938" s="301">
        <v>7</v>
      </c>
      <c r="Z938" s="648">
        <v>837</v>
      </c>
      <c r="AA938" s="1043">
        <v>7</v>
      </c>
      <c r="AB938" s="1043">
        <v>7</v>
      </c>
      <c r="AC938" s="1043">
        <v>7</v>
      </c>
      <c r="AD938" s="1043">
        <v>7</v>
      </c>
      <c r="AE938" s="469">
        <v>7</v>
      </c>
      <c r="AF938" s="1036" t="s">
        <v>5989</v>
      </c>
      <c r="AG938" s="445" t="s">
        <v>4691</v>
      </c>
      <c r="AH938" s="445" t="s">
        <v>4691</v>
      </c>
      <c r="AI938" s="445" t="s">
        <v>4691</v>
      </c>
      <c r="AJ938" s="1037">
        <v>7</v>
      </c>
      <c r="AK938" s="1036" t="s">
        <v>4703</v>
      </c>
      <c r="AL938" s="445" t="s">
        <v>4691</v>
      </c>
      <c r="AM938" s="445" t="s">
        <v>4691</v>
      </c>
      <c r="AN938" s="445" t="s">
        <v>4691</v>
      </c>
      <c r="AO938" s="445" t="s">
        <v>4691</v>
      </c>
      <c r="AP938" s="445" t="s">
        <v>4691</v>
      </c>
      <c r="AQ938" s="445" t="s">
        <v>4691</v>
      </c>
      <c r="AR938" s="445" t="s">
        <v>4691</v>
      </c>
      <c r="AS938" s="445" t="s">
        <v>4691</v>
      </c>
      <c r="AT938" s="445" t="s">
        <v>4691</v>
      </c>
      <c r="AU938" s="445" t="s">
        <v>4691</v>
      </c>
      <c r="AV938" s="307">
        <f t="shared" ref="AV938:AV939" si="695">AD938*6*0.5*12</f>
        <v>252</v>
      </c>
      <c r="AW938" s="309">
        <f t="shared" ref="AW938:AW939" si="696">AD938*6*0.35*12</f>
        <v>176.39999999999998</v>
      </c>
      <c r="AX938" s="309">
        <f t="shared" ref="AX938:AX939" si="697">AD938*6*0.25*10</f>
        <v>105</v>
      </c>
      <c r="AY938" s="309">
        <f t="shared" ref="AY938:AY939" si="698">AD938*6*0.15*10</f>
        <v>63</v>
      </c>
      <c r="AZ938" s="1042" t="s">
        <v>8381</v>
      </c>
      <c r="BA938" s="1042"/>
      <c r="BB938" s="1042"/>
      <c r="BC938" s="1042"/>
      <c r="BD938" s="1042"/>
      <c r="BE938" s="1042"/>
      <c r="BF938" s="1042"/>
      <c r="BG938" s="1042"/>
      <c r="BH938" s="1042"/>
      <c r="BI938" s="1044"/>
    </row>
    <row r="939" spans="1:61" s="447" customFormat="1" ht="19.5" customHeight="1">
      <c r="A939" s="1026">
        <v>868</v>
      </c>
      <c r="B939" s="435" t="s">
        <v>6891</v>
      </c>
      <c r="C939" s="631" t="s">
        <v>6852</v>
      </c>
      <c r="D939" s="631" t="s">
        <v>2276</v>
      </c>
      <c r="E939" s="631" t="s">
        <v>4108</v>
      </c>
      <c r="F939" s="467" t="s">
        <v>6853</v>
      </c>
      <c r="G939" s="437" t="s">
        <v>6854</v>
      </c>
      <c r="H939" s="438" t="s">
        <v>6907</v>
      </c>
      <c r="I939" s="435">
        <v>35050901</v>
      </c>
      <c r="J939" s="428"/>
      <c r="K939" s="439" t="s">
        <v>6855</v>
      </c>
      <c r="L939" s="440"/>
      <c r="M939" s="440"/>
      <c r="N939" s="440"/>
      <c r="O939" s="440"/>
      <c r="P939" s="441" t="s">
        <v>1280</v>
      </c>
      <c r="Q939" s="442"/>
      <c r="R939" s="295" t="s">
        <v>294</v>
      </c>
      <c r="S939" s="468">
        <v>39988</v>
      </c>
      <c r="T939" s="297">
        <f>VLOOKUP(I939,单月票房,2,0)</f>
        <v>7</v>
      </c>
      <c r="U939" s="298">
        <f>VLOOKUP(I939,单月票房,3,0)</f>
        <v>256.31290000000001</v>
      </c>
      <c r="V939" s="298">
        <f>VLOOKUP(I939,单月票房,4,0)</f>
        <v>7.0888</v>
      </c>
      <c r="W939" s="299">
        <f>(V939*10000)/Y939</f>
        <v>11814.666666666666</v>
      </c>
      <c r="X939" s="300">
        <f>VLOOKUP(I939,单月票房,5,0)</f>
        <v>36</v>
      </c>
      <c r="Y939" s="444">
        <v>6</v>
      </c>
      <c r="Z939" s="460">
        <v>1186</v>
      </c>
      <c r="AA939" s="1043">
        <v>0</v>
      </c>
      <c r="AB939" s="304">
        <v>0</v>
      </c>
      <c r="AC939" s="304">
        <v>0</v>
      </c>
      <c r="AD939" s="1043">
        <v>0</v>
      </c>
      <c r="AE939" s="469">
        <v>6</v>
      </c>
      <c r="AF939" s="1036" t="s">
        <v>8142</v>
      </c>
      <c r="AG939" s="445"/>
      <c r="AH939" s="445"/>
      <c r="AI939" s="445"/>
      <c r="AJ939" s="1037">
        <v>6</v>
      </c>
      <c r="AK939" s="1036" t="s">
        <v>6856</v>
      </c>
      <c r="AL939" s="445"/>
      <c r="AM939" s="445"/>
      <c r="AN939" s="445"/>
      <c r="AO939" s="445"/>
      <c r="AP939" s="445"/>
      <c r="AQ939" s="445"/>
      <c r="AR939" s="445"/>
      <c r="AS939" s="445"/>
      <c r="AT939" s="445"/>
      <c r="AU939" s="445"/>
      <c r="AV939" s="307">
        <f t="shared" si="695"/>
        <v>0</v>
      </c>
      <c r="AW939" s="309">
        <f t="shared" si="696"/>
        <v>0</v>
      </c>
      <c r="AX939" s="309">
        <f t="shared" si="697"/>
        <v>0</v>
      </c>
      <c r="AY939" s="309">
        <f t="shared" si="698"/>
        <v>0</v>
      </c>
      <c r="AZ939" s="1042" t="s">
        <v>8382</v>
      </c>
      <c r="BA939" s="1042"/>
      <c r="BB939" s="1042"/>
      <c r="BC939" s="1042"/>
      <c r="BD939" s="1042"/>
      <c r="BE939" s="1042"/>
      <c r="BF939" s="1042"/>
      <c r="BG939" s="1042"/>
      <c r="BH939" s="1042"/>
      <c r="BI939" s="1044"/>
    </row>
    <row r="940" spans="1:61" ht="20.100000000000001" customHeight="1">
      <c r="A940" s="1029" t="s">
        <v>185</v>
      </c>
      <c r="B940" s="499"/>
      <c r="C940" s="723" t="s">
        <v>14</v>
      </c>
      <c r="D940" s="865" t="s">
        <v>1632</v>
      </c>
      <c r="E940" s="502"/>
      <c r="F940" s="502"/>
      <c r="G940" s="503">
        <f>COUNTA(G938:G939)</f>
        <v>2</v>
      </c>
      <c r="H940" s="503">
        <f>COUNTA(H938:H939)</f>
        <v>2</v>
      </c>
      <c r="I940" s="499"/>
      <c r="J940" s="499"/>
      <c r="K940" s="503"/>
      <c r="L940" s="504">
        <f>COUNTA(L938:L939)</f>
        <v>1</v>
      </c>
      <c r="M940" s="504">
        <f>COUNTA(M938:M939)</f>
        <v>1</v>
      </c>
      <c r="N940" s="504">
        <f>COUNTA(N938:N939)</f>
        <v>1</v>
      </c>
      <c r="O940" s="504">
        <f>COUNTA(O938:O939)</f>
        <v>1</v>
      </c>
      <c r="P940" s="504">
        <f>COUNTA(P938:P939)</f>
        <v>2</v>
      </c>
      <c r="Q940" s="505"/>
      <c r="R940" s="505"/>
      <c r="S940" s="506"/>
      <c r="T940" s="507"/>
      <c r="U940" s="508">
        <f>SUM(U938:U939)</f>
        <v>364.45960000000002</v>
      </c>
      <c r="V940" s="508">
        <f>SUM(V938:V939)</f>
        <v>10.1576</v>
      </c>
      <c r="W940" s="509">
        <f>V940*10000/Y940</f>
        <v>7813.5384615384619</v>
      </c>
      <c r="X940" s="510">
        <f>U940/V940</f>
        <v>35.880483578798142</v>
      </c>
      <c r="Y940" s="511">
        <f t="shared" ref="Y940:AE940" si="699">SUM(Y938:Y939)</f>
        <v>13</v>
      </c>
      <c r="Z940" s="511">
        <f t="shared" si="699"/>
        <v>2023</v>
      </c>
      <c r="AA940" s="500">
        <f t="shared" si="699"/>
        <v>7</v>
      </c>
      <c r="AB940" s="500">
        <f t="shared" si="699"/>
        <v>7</v>
      </c>
      <c r="AC940" s="500">
        <f t="shared" si="699"/>
        <v>7</v>
      </c>
      <c r="AD940" s="500">
        <f t="shared" si="699"/>
        <v>7</v>
      </c>
      <c r="AE940" s="500">
        <f t="shared" si="699"/>
        <v>13</v>
      </c>
      <c r="AF940" s="512"/>
      <c r="AG940" s="512">
        <f>SUM(AG938:AG939)</f>
        <v>0</v>
      </c>
      <c r="AH940" s="512"/>
      <c r="AI940" s="512">
        <f>SUM(AI938:AI939)</f>
        <v>0</v>
      </c>
      <c r="AJ940" s="512">
        <f>SUM(AJ938:AJ939)</f>
        <v>13</v>
      </c>
      <c r="AK940" s="513"/>
      <c r="AL940" s="512">
        <f>SUM(AL938:AL939)</f>
        <v>0</v>
      </c>
      <c r="AM940" s="512"/>
      <c r="AN940" s="512">
        <f>SUM(AN938:AN939)</f>
        <v>0</v>
      </c>
      <c r="AO940" s="512"/>
      <c r="AP940" s="512">
        <f>SUM(AP938:AP939)</f>
        <v>0</v>
      </c>
      <c r="AQ940" s="512"/>
      <c r="AR940" s="512">
        <f>SUM(AR938:AR939)</f>
        <v>0</v>
      </c>
      <c r="AS940" s="512"/>
      <c r="AT940" s="512">
        <f>SUM(AT938:AT939)</f>
        <v>0</v>
      </c>
      <c r="AU940" s="512"/>
      <c r="AV940" s="512">
        <f>SUM(AV938:AV939)</f>
        <v>252</v>
      </c>
      <c r="AW940" s="512">
        <f>SUM(AW938:AW939)</f>
        <v>176.39999999999998</v>
      </c>
      <c r="AX940" s="512">
        <f>SUM(AX938:AX939)</f>
        <v>105</v>
      </c>
      <c r="AY940" s="512">
        <f>SUM(AY938:AY939)</f>
        <v>63</v>
      </c>
      <c r="AZ940" s="816"/>
      <c r="BA940" s="817"/>
      <c r="BB940" s="817"/>
      <c r="BC940" s="818"/>
      <c r="BD940" s="818"/>
      <c r="BE940" s="818"/>
      <c r="BF940" s="819"/>
      <c r="BG940" s="819"/>
      <c r="BH940" s="819"/>
      <c r="BI940" s="820"/>
    </row>
    <row r="941" spans="1:61" s="652" customFormat="1" ht="20.100000000000001" customHeight="1">
      <c r="A941" s="1026">
        <v>869</v>
      </c>
      <c r="B941" s="285" t="s">
        <v>3604</v>
      </c>
      <c r="C941" s="286" t="s">
        <v>14</v>
      </c>
      <c r="D941" s="360" t="s">
        <v>3172</v>
      </c>
      <c r="E941" s="287" t="s">
        <v>2985</v>
      </c>
      <c r="F941" s="329" t="s">
        <v>1292</v>
      </c>
      <c r="G941" s="289" t="s">
        <v>1042</v>
      </c>
      <c r="H941" s="289" t="s">
        <v>1042</v>
      </c>
      <c r="I941" s="290">
        <v>35030181</v>
      </c>
      <c r="J941" s="291"/>
      <c r="K941" s="327"/>
      <c r="L941" s="292" t="s">
        <v>95</v>
      </c>
      <c r="M941" s="292" t="s">
        <v>95</v>
      </c>
      <c r="N941" s="292" t="s">
        <v>95</v>
      </c>
      <c r="O941" s="292" t="s">
        <v>95</v>
      </c>
      <c r="P941" s="292" t="s">
        <v>95</v>
      </c>
      <c r="Q941" s="320"/>
      <c r="R941" s="295" t="s">
        <v>359</v>
      </c>
      <c r="S941" s="296">
        <v>41851</v>
      </c>
      <c r="T941" s="297">
        <f>VLOOKUP(I941,单月票房,2,0)</f>
        <v>3</v>
      </c>
      <c r="U941" s="298">
        <f>VLOOKUP(I941,单月票房,3,0)</f>
        <v>240.49539999999999</v>
      </c>
      <c r="V941" s="298">
        <f>VLOOKUP(I941,单月票房,4,0)</f>
        <v>5.2091000000000003</v>
      </c>
      <c r="W941" s="299">
        <f>(V941*10000)/Y941</f>
        <v>8681.8333333333339</v>
      </c>
      <c r="X941" s="300">
        <f>VLOOKUP(I941,单月票房,5,0)</f>
        <v>46</v>
      </c>
      <c r="Y941" s="324">
        <v>6</v>
      </c>
      <c r="Z941" s="315">
        <v>764</v>
      </c>
      <c r="AA941" s="1043">
        <v>6</v>
      </c>
      <c r="AB941" s="1043">
        <v>6</v>
      </c>
      <c r="AC941" s="1043">
        <v>6</v>
      </c>
      <c r="AD941" s="1043">
        <v>6</v>
      </c>
      <c r="AE941" s="469">
        <v>6</v>
      </c>
      <c r="AF941" s="1036" t="s">
        <v>5994</v>
      </c>
      <c r="AG941" s="445" t="s">
        <v>4691</v>
      </c>
      <c r="AH941" s="445" t="s">
        <v>4691</v>
      </c>
      <c r="AI941" s="445" t="s">
        <v>4691</v>
      </c>
      <c r="AJ941" s="1037">
        <v>6</v>
      </c>
      <c r="AK941" s="1036" t="s">
        <v>4694</v>
      </c>
      <c r="AL941" s="445" t="s">
        <v>4691</v>
      </c>
      <c r="AM941" s="445" t="s">
        <v>4691</v>
      </c>
      <c r="AN941" s="445" t="s">
        <v>4691</v>
      </c>
      <c r="AO941" s="445" t="s">
        <v>4691</v>
      </c>
      <c r="AP941" s="445" t="s">
        <v>4691</v>
      </c>
      <c r="AQ941" s="445" t="s">
        <v>4691</v>
      </c>
      <c r="AR941" s="445" t="s">
        <v>4691</v>
      </c>
      <c r="AS941" s="445" t="s">
        <v>4691</v>
      </c>
      <c r="AT941" s="445" t="s">
        <v>4691</v>
      </c>
      <c r="AU941" s="445" t="s">
        <v>4691</v>
      </c>
      <c r="AV941" s="307">
        <f>AD941*6*0.5*12</f>
        <v>216</v>
      </c>
      <c r="AW941" s="309">
        <f>AD941*6*0.35*12</f>
        <v>151.19999999999999</v>
      </c>
      <c r="AX941" s="309">
        <f>AD941*6*0.25*10</f>
        <v>90</v>
      </c>
      <c r="AY941" s="309">
        <f>AD941*6*0.15*10</f>
        <v>53.999999999999993</v>
      </c>
      <c r="AZ941" s="1042" t="s">
        <v>8383</v>
      </c>
      <c r="BA941" s="1042"/>
      <c r="BB941" s="1042"/>
      <c r="BC941" s="1042"/>
      <c r="BD941" s="1042"/>
      <c r="BE941" s="1042"/>
      <c r="BF941" s="1042"/>
      <c r="BG941" s="1042"/>
      <c r="BH941" s="1042"/>
      <c r="BI941" s="1044"/>
    </row>
    <row r="942" spans="1:61" ht="20.100000000000001" customHeight="1">
      <c r="A942" s="1029" t="s">
        <v>185</v>
      </c>
      <c r="B942" s="499"/>
      <c r="C942" s="723" t="s">
        <v>14</v>
      </c>
      <c r="D942" s="501" t="s">
        <v>1633</v>
      </c>
      <c r="E942" s="502"/>
      <c r="F942" s="502"/>
      <c r="G942" s="503">
        <f>COUNTA(G941:G941)</f>
        <v>1</v>
      </c>
      <c r="H942" s="503">
        <f>COUNTA(H941:H941)</f>
        <v>1</v>
      </c>
      <c r="I942" s="499"/>
      <c r="J942" s="499"/>
      <c r="K942" s="503"/>
      <c r="L942" s="504">
        <f>COUNTA(L941:L941)</f>
        <v>1</v>
      </c>
      <c r="M942" s="504">
        <f>COUNTA(M941:M941)</f>
        <v>1</v>
      </c>
      <c r="N942" s="504">
        <f>COUNTA(N941:N941)</f>
        <v>1</v>
      </c>
      <c r="O942" s="504">
        <f>COUNTA(O941:O941)</f>
        <v>1</v>
      </c>
      <c r="P942" s="504">
        <f>COUNTA(P941:P941)</f>
        <v>1</v>
      </c>
      <c r="Q942" s="505"/>
      <c r="R942" s="505"/>
      <c r="S942" s="506"/>
      <c r="T942" s="507"/>
      <c r="U942" s="508">
        <f>SUM(U941:U941)</f>
        <v>240.49539999999999</v>
      </c>
      <c r="V942" s="508">
        <f>SUM(V941:V941)</f>
        <v>5.2091000000000003</v>
      </c>
      <c r="W942" s="509">
        <f>V942*10000/Y942</f>
        <v>8681.8333333333339</v>
      </c>
      <c r="X942" s="510">
        <f>U942/V942</f>
        <v>46.168320823174824</v>
      </c>
      <c r="Y942" s="511">
        <f t="shared" ref="Y942:AE942" si="700">SUM(Y941:Y941)</f>
        <v>6</v>
      </c>
      <c r="Z942" s="511">
        <f t="shared" si="700"/>
        <v>764</v>
      </c>
      <c r="AA942" s="500">
        <f t="shared" si="700"/>
        <v>6</v>
      </c>
      <c r="AB942" s="500">
        <f t="shared" si="700"/>
        <v>6</v>
      </c>
      <c r="AC942" s="500">
        <f t="shared" si="700"/>
        <v>6</v>
      </c>
      <c r="AD942" s="500">
        <f t="shared" si="700"/>
        <v>6</v>
      </c>
      <c r="AE942" s="500">
        <f t="shared" si="700"/>
        <v>6</v>
      </c>
      <c r="AF942" s="512"/>
      <c r="AG942" s="512">
        <f>SUM(AG941:AG941)</f>
        <v>0</v>
      </c>
      <c r="AH942" s="512"/>
      <c r="AI942" s="512">
        <f>SUM(AI941:AI941)</f>
        <v>0</v>
      </c>
      <c r="AJ942" s="512">
        <f t="shared" ref="AJ942" si="701">SUM(AJ941:AJ941)</f>
        <v>6</v>
      </c>
      <c r="AK942" s="513"/>
      <c r="AL942" s="512">
        <f>SUM(AL941:AL941)</f>
        <v>0</v>
      </c>
      <c r="AM942" s="512"/>
      <c r="AN942" s="512">
        <f>SUM(AN941:AN941)</f>
        <v>0</v>
      </c>
      <c r="AO942" s="512"/>
      <c r="AP942" s="512">
        <f>SUM(AP941:AP941)</f>
        <v>0</v>
      </c>
      <c r="AQ942" s="512"/>
      <c r="AR942" s="512">
        <f>SUM(AR941:AR941)</f>
        <v>0</v>
      </c>
      <c r="AS942" s="512"/>
      <c r="AT942" s="512">
        <f>SUM(AT941:AT941)</f>
        <v>0</v>
      </c>
      <c r="AU942" s="512"/>
      <c r="AV942" s="512">
        <f>SUM(AV941:AV941)</f>
        <v>216</v>
      </c>
      <c r="AW942" s="512">
        <f>SUM(AW941:AW941)</f>
        <v>151.19999999999999</v>
      </c>
      <c r="AX942" s="512">
        <f>SUM(AX941:AX941)</f>
        <v>90</v>
      </c>
      <c r="AY942" s="512">
        <f>SUM(AY941:AY941)</f>
        <v>53.999999999999993</v>
      </c>
      <c r="AZ942" s="816"/>
      <c r="BA942" s="817"/>
      <c r="BB942" s="817"/>
      <c r="BC942" s="818"/>
      <c r="BD942" s="818"/>
      <c r="BE942" s="818"/>
      <c r="BF942" s="819"/>
      <c r="BG942" s="819"/>
      <c r="BH942" s="819"/>
      <c r="BI942" s="820"/>
    </row>
    <row r="943" spans="1:61" s="652" customFormat="1" ht="20.100000000000001" customHeight="1">
      <c r="A943" s="1026">
        <v>870</v>
      </c>
      <c r="B943" s="285" t="s">
        <v>3605</v>
      </c>
      <c r="C943" s="286" t="s">
        <v>14</v>
      </c>
      <c r="D943" s="287" t="s">
        <v>2637</v>
      </c>
      <c r="E943" s="287" t="s">
        <v>2986</v>
      </c>
      <c r="F943" s="329" t="s">
        <v>1292</v>
      </c>
      <c r="G943" s="289" t="s">
        <v>1219</v>
      </c>
      <c r="H943" s="340" t="s">
        <v>2663</v>
      </c>
      <c r="I943" s="290">
        <v>35093821</v>
      </c>
      <c r="J943" s="304"/>
      <c r="K943" s="340"/>
      <c r="L943" s="292" t="s">
        <v>565</v>
      </c>
      <c r="M943" s="292" t="s">
        <v>95</v>
      </c>
      <c r="N943" s="292" t="s">
        <v>95</v>
      </c>
      <c r="O943" s="292" t="s">
        <v>565</v>
      </c>
      <c r="P943" s="292" t="s">
        <v>2615</v>
      </c>
      <c r="Q943" s="320"/>
      <c r="R943" s="295" t="s">
        <v>182</v>
      </c>
      <c r="S943" s="296">
        <v>41897</v>
      </c>
      <c r="T943" s="297">
        <f>VLOOKUP(I943,单月票房,2,0)</f>
        <v>3</v>
      </c>
      <c r="U943" s="298">
        <f>VLOOKUP(I943,单月票房,3,0)</f>
        <v>158.04429999999999</v>
      </c>
      <c r="V943" s="298">
        <f>VLOOKUP(I943,单月票房,4,0)</f>
        <v>4.5872999999999999</v>
      </c>
      <c r="W943" s="299">
        <f>(V943*10000)/Y943</f>
        <v>5097</v>
      </c>
      <c r="X943" s="300">
        <f>VLOOKUP(I943,单月票房,5,0)</f>
        <v>34</v>
      </c>
      <c r="Y943" s="301">
        <v>9</v>
      </c>
      <c r="Z943" s="648">
        <v>707</v>
      </c>
      <c r="AA943" s="1043">
        <v>9</v>
      </c>
      <c r="AB943" s="1043">
        <v>9</v>
      </c>
      <c r="AC943" s="1043">
        <v>9</v>
      </c>
      <c r="AD943" s="1043">
        <v>9</v>
      </c>
      <c r="AE943" s="469">
        <v>9</v>
      </c>
      <c r="AF943" s="1036" t="s">
        <v>8384</v>
      </c>
      <c r="AG943" s="445" t="s">
        <v>4691</v>
      </c>
      <c r="AH943" s="445" t="s">
        <v>4691</v>
      </c>
      <c r="AI943" s="445" t="s">
        <v>4691</v>
      </c>
      <c r="AJ943" s="1037">
        <v>9</v>
      </c>
      <c r="AK943" s="1036" t="s">
        <v>4828</v>
      </c>
      <c r="AL943" s="445" t="s">
        <v>4691</v>
      </c>
      <c r="AM943" s="445" t="s">
        <v>4691</v>
      </c>
      <c r="AN943" s="445" t="s">
        <v>4691</v>
      </c>
      <c r="AO943" s="445" t="s">
        <v>4691</v>
      </c>
      <c r="AP943" s="445" t="s">
        <v>4691</v>
      </c>
      <c r="AQ943" s="445" t="s">
        <v>4691</v>
      </c>
      <c r="AR943" s="445" t="s">
        <v>4691</v>
      </c>
      <c r="AS943" s="445" t="s">
        <v>4691</v>
      </c>
      <c r="AT943" s="445" t="s">
        <v>4691</v>
      </c>
      <c r="AU943" s="445" t="s">
        <v>4691</v>
      </c>
      <c r="AV943" s="307">
        <f>AD943*6*0.5*12</f>
        <v>324</v>
      </c>
      <c r="AW943" s="309">
        <f>AD943*6*0.35*12</f>
        <v>226.79999999999998</v>
      </c>
      <c r="AX943" s="309">
        <f>AD943*6*0.25*10</f>
        <v>135</v>
      </c>
      <c r="AY943" s="309">
        <f>AD943*6*0.15*10</f>
        <v>81</v>
      </c>
      <c r="AZ943" s="1042" t="s">
        <v>8385</v>
      </c>
      <c r="BA943" s="1042"/>
      <c r="BB943" s="1042"/>
      <c r="BC943" s="1042"/>
      <c r="BD943" s="1042"/>
      <c r="BE943" s="1042"/>
      <c r="BF943" s="1042"/>
      <c r="BG943" s="1042"/>
      <c r="BH943" s="1042"/>
      <c r="BI943" s="1044"/>
    </row>
    <row r="944" spans="1:61" ht="20.100000000000001" customHeight="1">
      <c r="A944" s="1029" t="s">
        <v>185</v>
      </c>
      <c r="B944" s="499"/>
      <c r="C944" s="723" t="s">
        <v>14</v>
      </c>
      <c r="D944" s="501" t="s">
        <v>1634</v>
      </c>
      <c r="E944" s="502"/>
      <c r="F944" s="502"/>
      <c r="G944" s="503">
        <f>COUNTA(G943:G943)</f>
        <v>1</v>
      </c>
      <c r="H944" s="503">
        <f>COUNTA(H943:H943)</f>
        <v>1</v>
      </c>
      <c r="I944" s="499"/>
      <c r="J944" s="499"/>
      <c r="K944" s="503"/>
      <c r="L944" s="504">
        <f>COUNTA(L943:L943)</f>
        <v>1</v>
      </c>
      <c r="M944" s="504">
        <f>COUNTA(M943:M943)</f>
        <v>1</v>
      </c>
      <c r="N944" s="504">
        <f>COUNTA(N943:N943)</f>
        <v>1</v>
      </c>
      <c r="O944" s="504">
        <f>COUNTA(O943:O943)</f>
        <v>1</v>
      </c>
      <c r="P944" s="504">
        <f>COUNTA(P943:P943)</f>
        <v>1</v>
      </c>
      <c r="Q944" s="505"/>
      <c r="R944" s="505"/>
      <c r="S944" s="506"/>
      <c r="T944" s="507"/>
      <c r="U944" s="508">
        <f>SUM(U943:U943)</f>
        <v>158.04429999999999</v>
      </c>
      <c r="V944" s="508">
        <f>SUM(V943:V943)</f>
        <v>4.5872999999999999</v>
      </c>
      <c r="W944" s="509">
        <f>V944*10000/Y944</f>
        <v>5097</v>
      </c>
      <c r="X944" s="510">
        <f>U944/V944</f>
        <v>34.452575589126504</v>
      </c>
      <c r="Y944" s="511">
        <f t="shared" ref="Y944:AE944" si="702">SUM(Y943:Y943)</f>
        <v>9</v>
      </c>
      <c r="Z944" s="511">
        <f t="shared" si="702"/>
        <v>707</v>
      </c>
      <c r="AA944" s="500">
        <f t="shared" si="702"/>
        <v>9</v>
      </c>
      <c r="AB944" s="500">
        <f t="shared" si="702"/>
        <v>9</v>
      </c>
      <c r="AC944" s="500">
        <f t="shared" si="702"/>
        <v>9</v>
      </c>
      <c r="AD944" s="500">
        <f t="shared" si="702"/>
        <v>9</v>
      </c>
      <c r="AE944" s="500">
        <f t="shared" si="702"/>
        <v>9</v>
      </c>
      <c r="AF944" s="512"/>
      <c r="AG944" s="512">
        <f>SUM(AG943:AG943)</f>
        <v>0</v>
      </c>
      <c r="AH944" s="512"/>
      <c r="AI944" s="512">
        <f>SUM(AI943:AI943)</f>
        <v>0</v>
      </c>
      <c r="AJ944" s="512">
        <f t="shared" ref="AJ944" si="703">SUM(AJ943:AJ943)</f>
        <v>9</v>
      </c>
      <c r="AK944" s="513"/>
      <c r="AL944" s="512">
        <f>SUM(AL943:AL943)</f>
        <v>0</v>
      </c>
      <c r="AM944" s="512"/>
      <c r="AN944" s="512">
        <f>SUM(AN943:AN943)</f>
        <v>0</v>
      </c>
      <c r="AO944" s="512"/>
      <c r="AP944" s="512">
        <f>SUM(AP943:AP943)</f>
        <v>0</v>
      </c>
      <c r="AQ944" s="512"/>
      <c r="AR944" s="512">
        <f>SUM(AR943:AR943)</f>
        <v>0</v>
      </c>
      <c r="AS944" s="512"/>
      <c r="AT944" s="512">
        <f>SUM(AT943:AT943)</f>
        <v>0</v>
      </c>
      <c r="AU944" s="512"/>
      <c r="AV944" s="512">
        <f>SUM(AV943:AV943)</f>
        <v>324</v>
      </c>
      <c r="AW944" s="512">
        <f>SUM(AW943:AW943)</f>
        <v>226.79999999999998</v>
      </c>
      <c r="AX944" s="512">
        <f>SUM(AX943:AX943)</f>
        <v>135</v>
      </c>
      <c r="AY944" s="512">
        <f>SUM(AY943:AY943)</f>
        <v>81</v>
      </c>
      <c r="AZ944" s="816"/>
      <c r="BA944" s="817"/>
      <c r="BB944" s="817"/>
      <c r="BC944" s="818"/>
      <c r="BD944" s="818"/>
      <c r="BE944" s="818"/>
      <c r="BF944" s="819"/>
      <c r="BG944" s="819"/>
      <c r="BH944" s="819"/>
      <c r="BI944" s="820"/>
    </row>
    <row r="945" spans="1:61" s="1009" customFormat="1" ht="19.5" customHeight="1">
      <c r="A945" s="1026">
        <v>871</v>
      </c>
      <c r="B945" s="435" t="s">
        <v>9151</v>
      </c>
      <c r="C945" s="435" t="s">
        <v>14</v>
      </c>
      <c r="D945" s="435" t="s">
        <v>5180</v>
      </c>
      <c r="E945" s="435" t="s">
        <v>9152</v>
      </c>
      <c r="F945" s="467" t="s">
        <v>9153</v>
      </c>
      <c r="G945" s="1001" t="s">
        <v>9154</v>
      </c>
      <c r="H945" s="1002" t="s">
        <v>9155</v>
      </c>
      <c r="I945" s="435">
        <v>35060191</v>
      </c>
      <c r="J945" s="1003"/>
      <c r="K945" s="439" t="s">
        <v>362</v>
      </c>
      <c r="L945" s="1004"/>
      <c r="M945" s="1005"/>
      <c r="N945" s="1005"/>
      <c r="O945" s="1004"/>
      <c r="P945" s="1004" t="s">
        <v>565</v>
      </c>
      <c r="Q945" s="1006"/>
      <c r="R945" s="1007" t="s">
        <v>345</v>
      </c>
      <c r="S945" s="1008" t="s">
        <v>9156</v>
      </c>
      <c r="T945" s="297">
        <f t="shared" ref="T945" si="704">VLOOKUP(I945,单月票房,2,0)</f>
        <v>24</v>
      </c>
      <c r="U945" s="298">
        <f t="shared" ref="U945" si="705">VLOOKUP(I945,单月票房,3,0)</f>
        <v>17.521599999999999</v>
      </c>
      <c r="V945" s="298">
        <f t="shared" ref="V945" si="706">VLOOKUP(I945,单月票房,4,0)</f>
        <v>0.47289999999999999</v>
      </c>
      <c r="W945" s="299">
        <f t="shared" ref="W945" si="707">(V945*10000)/Y945</f>
        <v>675.57142857142856</v>
      </c>
      <c r="X945" s="300">
        <f t="shared" ref="X945" si="708">VLOOKUP(I945,单月票房,5,0)</f>
        <v>37</v>
      </c>
      <c r="Y945" s="496">
        <v>7</v>
      </c>
      <c r="Z945" s="497">
        <v>1433</v>
      </c>
      <c r="AA945" s="1003">
        <v>0</v>
      </c>
      <c r="AB945" s="1003">
        <v>0</v>
      </c>
      <c r="AC945" s="1003">
        <v>0</v>
      </c>
      <c r="AD945" s="1003">
        <v>0</v>
      </c>
      <c r="AE945" s="469">
        <v>7</v>
      </c>
      <c r="AF945" s="1036" t="s">
        <v>5964</v>
      </c>
      <c r="AG945" s="445"/>
      <c r="AH945" s="445"/>
      <c r="AI945" s="445"/>
      <c r="AJ945" s="1084"/>
      <c r="AK945" s="1097"/>
      <c r="AL945" s="445"/>
      <c r="AM945" s="445"/>
      <c r="AN945" s="445"/>
      <c r="AO945" s="445"/>
      <c r="AP945" s="445"/>
      <c r="AQ945" s="445"/>
      <c r="AR945" s="445"/>
      <c r="AS945" s="445"/>
      <c r="AT945" s="445"/>
      <c r="AU945" s="445"/>
      <c r="AV945" s="307">
        <f t="shared" ref="AV945" si="709">AD945*6*0.5*12</f>
        <v>0</v>
      </c>
      <c r="AW945" s="309">
        <f t="shared" ref="AW945" si="710">AD945*6*0.35*12</f>
        <v>0</v>
      </c>
      <c r="AX945" s="309">
        <f t="shared" ref="AX945" si="711">AD945*6*0.25*10</f>
        <v>0</v>
      </c>
      <c r="AY945" s="309">
        <f t="shared" ref="AY945" si="712">AD945*6*0.15*10</f>
        <v>0</v>
      </c>
      <c r="AZ945" s="1001" t="s">
        <v>9157</v>
      </c>
      <c r="BA945" s="1001" t="s">
        <v>97</v>
      </c>
      <c r="BB945" s="1001" t="s">
        <v>97</v>
      </c>
      <c r="BC945" s="1001" t="s">
        <v>97</v>
      </c>
      <c r="BD945" s="1001" t="s">
        <v>97</v>
      </c>
      <c r="BE945" s="1001" t="s">
        <v>9158</v>
      </c>
      <c r="BF945" s="1001" t="s">
        <v>97</v>
      </c>
      <c r="BG945" s="1001" t="s">
        <v>9159</v>
      </c>
      <c r="BH945" s="1001" t="s">
        <v>9160</v>
      </c>
      <c r="BI945" s="1049" t="s">
        <v>97</v>
      </c>
    </row>
    <row r="946" spans="1:61" ht="20.100000000000001" customHeight="1">
      <c r="A946" s="1029" t="s">
        <v>185</v>
      </c>
      <c r="B946" s="499"/>
      <c r="C946" s="723" t="s">
        <v>14</v>
      </c>
      <c r="D946" s="501" t="s">
        <v>1635</v>
      </c>
      <c r="E946" s="502"/>
      <c r="F946" s="502"/>
      <c r="G946" s="813">
        <f>COUNTA(G945:G945)</f>
        <v>1</v>
      </c>
      <c r="H946" s="813">
        <f>COUNTA(H945:H945)</f>
        <v>1</v>
      </c>
      <c r="I946" s="499"/>
      <c r="J946" s="499"/>
      <c r="K946" s="813"/>
      <c r="L946" s="814">
        <f>COUNTA(L945:L945)</f>
        <v>0</v>
      </c>
      <c r="M946" s="814">
        <f>COUNTA(M945:M945)</f>
        <v>0</v>
      </c>
      <c r="N946" s="814">
        <f>COUNTA(N945:N945)</f>
        <v>0</v>
      </c>
      <c r="O946" s="814">
        <f>COUNTA(O945:O945)</f>
        <v>0</v>
      </c>
      <c r="P946" s="814">
        <f>COUNTA(P945:P945)</f>
        <v>1</v>
      </c>
      <c r="Q946" s="815"/>
      <c r="R946" s="505"/>
      <c r="S946" s="506"/>
      <c r="T946" s="507"/>
      <c r="U946" s="508">
        <f>SUM(U945:U945)</f>
        <v>17.521599999999999</v>
      </c>
      <c r="V946" s="508">
        <f>SUM(V945:V945)</f>
        <v>0.47289999999999999</v>
      </c>
      <c r="W946" s="509">
        <f>V946*10000/Y946</f>
        <v>675.57142857142856</v>
      </c>
      <c r="X946" s="510">
        <f>U946/V946</f>
        <v>37.051385070839501</v>
      </c>
      <c r="Y946" s="511">
        <f t="shared" ref="Y946:AE946" si="713">SUM(Y945:Y945)</f>
        <v>7</v>
      </c>
      <c r="Z946" s="511">
        <f t="shared" si="713"/>
        <v>1433</v>
      </c>
      <c r="AA946" s="500">
        <f t="shared" si="713"/>
        <v>0</v>
      </c>
      <c r="AB946" s="500">
        <f t="shared" si="713"/>
        <v>0</v>
      </c>
      <c r="AC946" s="500">
        <f t="shared" si="713"/>
        <v>0</v>
      </c>
      <c r="AD946" s="500">
        <f t="shared" si="713"/>
        <v>0</v>
      </c>
      <c r="AE946" s="500">
        <f t="shared" si="713"/>
        <v>7</v>
      </c>
      <c r="AF946" s="512"/>
      <c r="AG946" s="512">
        <f>SUM(AG945:AG945)</f>
        <v>0</v>
      </c>
      <c r="AH946" s="512"/>
      <c r="AI946" s="512">
        <f>SUM(AI945:AI945)</f>
        <v>0</v>
      </c>
      <c r="AJ946" s="512">
        <f>SUM(AJ945:AJ945)</f>
        <v>0</v>
      </c>
      <c r="AK946" s="513"/>
      <c r="AL946" s="512">
        <f>SUM(AL945:AL945)</f>
        <v>0</v>
      </c>
      <c r="AM946" s="512"/>
      <c r="AN946" s="512">
        <f>SUM(AN945:AN945)</f>
        <v>0</v>
      </c>
      <c r="AO946" s="512"/>
      <c r="AP946" s="512">
        <f>SUM(AP945:AP945)</f>
        <v>0</v>
      </c>
      <c r="AQ946" s="512"/>
      <c r="AR946" s="512">
        <f>SUM(AR945:AR945)</f>
        <v>0</v>
      </c>
      <c r="AS946" s="512"/>
      <c r="AT946" s="512">
        <f>SUM(AT945:AT945)</f>
        <v>0</v>
      </c>
      <c r="AU946" s="512"/>
      <c r="AV946" s="512">
        <f>SUM(AV945:AV945)</f>
        <v>0</v>
      </c>
      <c r="AW946" s="512">
        <f>SUM(AW945:AW945)</f>
        <v>0</v>
      </c>
      <c r="AX946" s="512">
        <f>SUM(AX945:AX945)</f>
        <v>0</v>
      </c>
      <c r="AY946" s="512">
        <f>SUM(AY945:AY945)</f>
        <v>0</v>
      </c>
      <c r="AZ946" s="816"/>
      <c r="BA946" s="817"/>
      <c r="BB946" s="817"/>
      <c r="BC946" s="818"/>
      <c r="BD946" s="818"/>
      <c r="BE946" s="818"/>
      <c r="BF946" s="819"/>
      <c r="BG946" s="819"/>
      <c r="BH946" s="819"/>
      <c r="BI946" s="820"/>
    </row>
    <row r="947" spans="1:61" s="1009" customFormat="1" ht="19.5" customHeight="1">
      <c r="A947" s="1026">
        <v>872</v>
      </c>
      <c r="B947" s="435" t="s">
        <v>7330</v>
      </c>
      <c r="C947" s="631" t="s">
        <v>14</v>
      </c>
      <c r="D947" s="631" t="s">
        <v>7331</v>
      </c>
      <c r="E947" s="631" t="s">
        <v>7332</v>
      </c>
      <c r="F947" s="467" t="s">
        <v>7333</v>
      </c>
      <c r="G947" s="1001" t="s">
        <v>7334</v>
      </c>
      <c r="H947" s="1002" t="s">
        <v>7364</v>
      </c>
      <c r="I947" s="435">
        <v>35071401</v>
      </c>
      <c r="J947" s="1003"/>
      <c r="K947" s="439"/>
      <c r="L947" s="1004" t="s">
        <v>565</v>
      </c>
      <c r="M947" s="1005"/>
      <c r="N947" s="1005"/>
      <c r="O947" s="1004" t="s">
        <v>565</v>
      </c>
      <c r="P947" s="1004" t="s">
        <v>565</v>
      </c>
      <c r="Q947" s="1006"/>
      <c r="R947" s="1007" t="s">
        <v>147</v>
      </c>
      <c r="S947" s="1008">
        <v>41255</v>
      </c>
      <c r="T947" s="297">
        <f t="shared" ref="T947" si="714">VLOOKUP(I947,单月票房,2,0)</f>
        <v>5</v>
      </c>
      <c r="U947" s="298">
        <f t="shared" ref="U947" si="715">VLOOKUP(I947,单月票房,3,0)</f>
        <v>156.24248</v>
      </c>
      <c r="V947" s="298">
        <f t="shared" ref="V947" si="716">VLOOKUP(I947,单月票房,4,0)</f>
        <v>4.0033000000000003</v>
      </c>
      <c r="W947" s="299">
        <f t="shared" ref="W947" si="717">(V947*10000)/Y947</f>
        <v>6672.166666666667</v>
      </c>
      <c r="X947" s="300">
        <f t="shared" ref="X947" si="718">VLOOKUP(I947,单月票房,5,0)</f>
        <v>39</v>
      </c>
      <c r="Y947" s="496">
        <v>6</v>
      </c>
      <c r="Z947" s="497">
        <v>1149</v>
      </c>
      <c r="AA947" s="1043">
        <v>6</v>
      </c>
      <c r="AB947" s="304">
        <v>0</v>
      </c>
      <c r="AC947" s="304">
        <v>0</v>
      </c>
      <c r="AD947" s="1043">
        <v>6</v>
      </c>
      <c r="AE947" s="469">
        <v>6</v>
      </c>
      <c r="AF947" s="1036" t="s">
        <v>5994</v>
      </c>
      <c r="AG947" s="445"/>
      <c r="AH947" s="445"/>
      <c r="AI947" s="445"/>
      <c r="AJ947" s="1037">
        <v>6</v>
      </c>
      <c r="AK947" s="1036" t="s">
        <v>7335</v>
      </c>
      <c r="AL947" s="445"/>
      <c r="AM947" s="445"/>
      <c r="AN947" s="445"/>
      <c r="AO947" s="445"/>
      <c r="AP947" s="445"/>
      <c r="AQ947" s="445"/>
      <c r="AR947" s="445"/>
      <c r="AS947" s="445"/>
      <c r="AT947" s="445"/>
      <c r="AU947" s="445"/>
      <c r="AV947" s="307">
        <f t="shared" ref="AV947" si="719">AD947*6*0.5*12</f>
        <v>216</v>
      </c>
      <c r="AW947" s="309">
        <f t="shared" ref="AW947" si="720">AD947*6*0.35*12</f>
        <v>151.19999999999999</v>
      </c>
      <c r="AX947" s="309">
        <f t="shared" ref="AX947" si="721">AD947*6*0.25*10</f>
        <v>90</v>
      </c>
      <c r="AY947" s="309">
        <f t="shared" ref="AY947" si="722">AD947*6*0.15*10</f>
        <v>53.999999999999993</v>
      </c>
      <c r="AZ947" s="1042" t="s">
        <v>8386</v>
      </c>
      <c r="BA947" s="1042"/>
      <c r="BB947" s="1042" t="s">
        <v>7336</v>
      </c>
      <c r="BC947" s="1042" t="s">
        <v>7337</v>
      </c>
      <c r="BD947" s="1042"/>
      <c r="BE947" s="1042"/>
      <c r="BF947" s="1042"/>
      <c r="BG947" s="1042" t="s">
        <v>7338</v>
      </c>
      <c r="BH947" s="1042" t="s">
        <v>7339</v>
      </c>
      <c r="BI947" s="1044" t="s">
        <v>7340</v>
      </c>
    </row>
    <row r="948" spans="1:61" ht="20.100000000000001" customHeight="1">
      <c r="A948" s="1029" t="s">
        <v>185</v>
      </c>
      <c r="B948" s="499"/>
      <c r="C948" s="723" t="s">
        <v>14</v>
      </c>
      <c r="D948" s="501" t="s">
        <v>7331</v>
      </c>
      <c r="E948" s="502"/>
      <c r="F948" s="502"/>
      <c r="G948" s="503">
        <f>COUNTA(G947:G947)</f>
        <v>1</v>
      </c>
      <c r="H948" s="503">
        <f>COUNTA(H947:H947)</f>
        <v>1</v>
      </c>
      <c r="I948" s="499"/>
      <c r="J948" s="499"/>
      <c r="K948" s="503"/>
      <c r="L948" s="504">
        <f>COUNTA(L947:L947)</f>
        <v>1</v>
      </c>
      <c r="M948" s="504">
        <f>COUNTA(M947:M947)</f>
        <v>0</v>
      </c>
      <c r="N948" s="504">
        <f>COUNTA(N947:N947)</f>
        <v>0</v>
      </c>
      <c r="O948" s="504">
        <f>COUNTA(O947:O947)</f>
        <v>1</v>
      </c>
      <c r="P948" s="504">
        <f>COUNTA(P947:P947)</f>
        <v>1</v>
      </c>
      <c r="Q948" s="505"/>
      <c r="R948" s="505"/>
      <c r="S948" s="506"/>
      <c r="T948" s="507"/>
      <c r="U948" s="508">
        <f>SUM(U947:U947)</f>
        <v>156.24248</v>
      </c>
      <c r="V948" s="508">
        <f>SUM(V947:V947)</f>
        <v>4.0033000000000003</v>
      </c>
      <c r="W948" s="509">
        <f>V948*10000/Y948</f>
        <v>6672.166666666667</v>
      </c>
      <c r="X948" s="510">
        <f>U948/V948</f>
        <v>39.028421552219413</v>
      </c>
      <c r="Y948" s="511">
        <f t="shared" ref="Y948:AE948" si="723">SUM(Y947:Y947)</f>
        <v>6</v>
      </c>
      <c r="Z948" s="511">
        <f t="shared" si="723"/>
        <v>1149</v>
      </c>
      <c r="AA948" s="500">
        <f t="shared" si="723"/>
        <v>6</v>
      </c>
      <c r="AB948" s="500">
        <f t="shared" si="723"/>
        <v>0</v>
      </c>
      <c r="AC948" s="500">
        <f t="shared" si="723"/>
        <v>0</v>
      </c>
      <c r="AD948" s="500">
        <f t="shared" si="723"/>
        <v>6</v>
      </c>
      <c r="AE948" s="500">
        <f t="shared" si="723"/>
        <v>6</v>
      </c>
      <c r="AF948" s="512"/>
      <c r="AG948" s="512">
        <f>SUM(AG947:AG947)</f>
        <v>0</v>
      </c>
      <c r="AH948" s="512"/>
      <c r="AI948" s="512">
        <f>SUM(AI947:AI947)</f>
        <v>0</v>
      </c>
      <c r="AJ948" s="512">
        <f t="shared" ref="AJ948" si="724">SUM(AJ947:AJ947)</f>
        <v>6</v>
      </c>
      <c r="AK948" s="513"/>
      <c r="AL948" s="512">
        <f>SUM(AL947:AL947)</f>
        <v>0</v>
      </c>
      <c r="AM948" s="512"/>
      <c r="AN948" s="512">
        <f>SUM(AN947:AN947)</f>
        <v>0</v>
      </c>
      <c r="AO948" s="512"/>
      <c r="AP948" s="512">
        <f>SUM(AP947:AP947)</f>
        <v>0</v>
      </c>
      <c r="AQ948" s="512"/>
      <c r="AR948" s="512">
        <f>SUM(AR947:AR947)</f>
        <v>0</v>
      </c>
      <c r="AS948" s="512"/>
      <c r="AT948" s="512">
        <f>SUM(AT947:AT947)</f>
        <v>0</v>
      </c>
      <c r="AU948" s="512"/>
      <c r="AV948" s="512">
        <f>SUM(AV947:AV947)</f>
        <v>216</v>
      </c>
      <c r="AW948" s="512">
        <f>SUM(AW947:AW947)</f>
        <v>151.19999999999999</v>
      </c>
      <c r="AX948" s="512">
        <f>SUM(AX947:AX947)</f>
        <v>90</v>
      </c>
      <c r="AY948" s="512">
        <f>SUM(AY947:AY947)</f>
        <v>53.999999999999993</v>
      </c>
      <c r="AZ948" s="816"/>
      <c r="BA948" s="817"/>
      <c r="BB948" s="817"/>
      <c r="BC948" s="818"/>
      <c r="BD948" s="818"/>
      <c r="BE948" s="818"/>
      <c r="BF948" s="819"/>
      <c r="BG948" s="819"/>
      <c r="BH948" s="819"/>
      <c r="BI948" s="820"/>
    </row>
    <row r="949" spans="1:61" s="652" customFormat="1" ht="20.100000000000001" customHeight="1">
      <c r="A949" s="1026">
        <v>873</v>
      </c>
      <c r="B949" s="285" t="s">
        <v>3607</v>
      </c>
      <c r="C949" s="359" t="s">
        <v>2508</v>
      </c>
      <c r="D949" s="287" t="s">
        <v>1639</v>
      </c>
      <c r="E949" s="287" t="s">
        <v>2989</v>
      </c>
      <c r="F949" s="360" t="s">
        <v>1640</v>
      </c>
      <c r="G949" s="289" t="s">
        <v>954</v>
      </c>
      <c r="H949" s="530" t="s">
        <v>1641</v>
      </c>
      <c r="I949" s="290">
        <v>34081501</v>
      </c>
      <c r="J949" s="291" t="s">
        <v>94</v>
      </c>
      <c r="K949" s="340"/>
      <c r="L949" s="292" t="s">
        <v>95</v>
      </c>
      <c r="M949" s="292" t="s">
        <v>95</v>
      </c>
      <c r="N949" s="292" t="s">
        <v>95</v>
      </c>
      <c r="O949" s="292" t="s">
        <v>95</v>
      </c>
      <c r="P949" s="292" t="s">
        <v>95</v>
      </c>
      <c r="Q949" s="340"/>
      <c r="R949" s="295" t="s">
        <v>5528</v>
      </c>
      <c r="S949" s="296">
        <v>41647</v>
      </c>
      <c r="T949" s="297">
        <f t="shared" ref="T949:T953" si="725">VLOOKUP(I949,单月票房,2,0)</f>
        <v>2</v>
      </c>
      <c r="U949" s="298">
        <f t="shared" ref="U949:U953" si="726">VLOOKUP(I949,单月票房,3,0)</f>
        <v>178.35830000000001</v>
      </c>
      <c r="V949" s="298">
        <f t="shared" ref="V949:V953" si="727">VLOOKUP(I949,单月票房,4,0)</f>
        <v>5.8193999999999999</v>
      </c>
      <c r="W949" s="299">
        <f t="shared" ref="W949:W953" si="728">(V949*10000)/Y949</f>
        <v>9699</v>
      </c>
      <c r="X949" s="300">
        <f t="shared" ref="X949:X953" si="729">VLOOKUP(I949,单月票房,5,0)</f>
        <v>31</v>
      </c>
      <c r="Y949" s="301">
        <v>6</v>
      </c>
      <c r="Z949" s="302">
        <v>1447</v>
      </c>
      <c r="AA949" s="1043">
        <v>6</v>
      </c>
      <c r="AB949" s="1043">
        <v>6</v>
      </c>
      <c r="AC949" s="1043">
        <v>6</v>
      </c>
      <c r="AD949" s="1043">
        <v>6</v>
      </c>
      <c r="AE949" s="469">
        <v>6</v>
      </c>
      <c r="AF949" s="1036" t="s">
        <v>8142</v>
      </c>
      <c r="AG949" s="445" t="s">
        <v>4691</v>
      </c>
      <c r="AH949" s="445" t="s">
        <v>4691</v>
      </c>
      <c r="AI949" s="445" t="s">
        <v>4691</v>
      </c>
      <c r="AJ949" s="1037">
        <v>5</v>
      </c>
      <c r="AK949" s="1036" t="s">
        <v>4737</v>
      </c>
      <c r="AL949" s="445" t="s">
        <v>4691</v>
      </c>
      <c r="AM949" s="445" t="s">
        <v>4691</v>
      </c>
      <c r="AN949" s="445" t="s">
        <v>4691</v>
      </c>
      <c r="AO949" s="445" t="s">
        <v>4691</v>
      </c>
      <c r="AP949" s="445" t="s">
        <v>4691</v>
      </c>
      <c r="AQ949" s="445" t="s">
        <v>4691</v>
      </c>
      <c r="AR949" s="445" t="s">
        <v>4691</v>
      </c>
      <c r="AS949" s="445" t="s">
        <v>4691</v>
      </c>
      <c r="AT949" s="445" t="s">
        <v>4691</v>
      </c>
      <c r="AU949" s="445" t="s">
        <v>4691</v>
      </c>
      <c r="AV949" s="307">
        <f t="shared" ref="AV949:AV953" si="730">AD949*6*0.5*12</f>
        <v>216</v>
      </c>
      <c r="AW949" s="309">
        <f t="shared" ref="AW949:AW953" si="731">AD949*6*0.35*12</f>
        <v>151.19999999999999</v>
      </c>
      <c r="AX949" s="309">
        <f t="shared" ref="AX949:AX953" si="732">AD949*6*0.25*10</f>
        <v>90</v>
      </c>
      <c r="AY949" s="309">
        <f t="shared" ref="AY949:AY953" si="733">AD949*6*0.15*10</f>
        <v>53.999999999999993</v>
      </c>
      <c r="AZ949" s="1042" t="s">
        <v>8387</v>
      </c>
      <c r="BA949" s="1042"/>
      <c r="BB949" s="1042" t="s">
        <v>1640</v>
      </c>
      <c r="BC949" s="1042"/>
      <c r="BD949" s="1042"/>
      <c r="BE949" s="1042"/>
      <c r="BF949" s="1042"/>
      <c r="BG949" s="1042"/>
      <c r="BH949" s="1042"/>
      <c r="BI949" s="1044"/>
    </row>
    <row r="950" spans="1:61" s="447" customFormat="1" ht="19.5" customHeight="1">
      <c r="A950" s="1026">
        <v>874</v>
      </c>
      <c r="B950" s="435" t="s">
        <v>6807</v>
      </c>
      <c r="C950" s="631" t="s">
        <v>2507</v>
      </c>
      <c r="D950" s="631" t="s">
        <v>5210</v>
      </c>
      <c r="E950" s="631" t="s">
        <v>2989</v>
      </c>
      <c r="F950" s="467" t="s">
        <v>6808</v>
      </c>
      <c r="G950" s="437" t="s">
        <v>7272</v>
      </c>
      <c r="H950" s="438" t="s">
        <v>6908</v>
      </c>
      <c r="I950" s="435">
        <v>34082901</v>
      </c>
      <c r="J950" s="428" t="s">
        <v>94</v>
      </c>
      <c r="K950" s="439"/>
      <c r="L950" s="440" t="s">
        <v>1280</v>
      </c>
      <c r="M950" s="292" t="s">
        <v>95</v>
      </c>
      <c r="N950" s="292" t="s">
        <v>95</v>
      </c>
      <c r="O950" s="440" t="s">
        <v>1280</v>
      </c>
      <c r="P950" s="441" t="s">
        <v>1280</v>
      </c>
      <c r="Q950" s="442"/>
      <c r="R950" s="295" t="s">
        <v>199</v>
      </c>
      <c r="S950" s="468">
        <v>43048</v>
      </c>
      <c r="T950" s="297">
        <f t="shared" si="725"/>
        <v>15</v>
      </c>
      <c r="U950" s="298">
        <f t="shared" si="726"/>
        <v>77.02391999999999</v>
      </c>
      <c r="V950" s="298">
        <f t="shared" si="727"/>
        <v>2.4333999999999998</v>
      </c>
      <c r="W950" s="299">
        <f t="shared" si="728"/>
        <v>3476.2857142857138</v>
      </c>
      <c r="X950" s="300">
        <f t="shared" si="729"/>
        <v>32</v>
      </c>
      <c r="Y950" s="444">
        <v>7</v>
      </c>
      <c r="Z950" s="460">
        <v>1140</v>
      </c>
      <c r="AA950" s="1043">
        <v>7</v>
      </c>
      <c r="AB950" s="1043">
        <v>7</v>
      </c>
      <c r="AC950" s="1043">
        <v>7</v>
      </c>
      <c r="AD950" s="1043">
        <v>7</v>
      </c>
      <c r="AE950" s="469">
        <v>7</v>
      </c>
      <c r="AF950" s="1036" t="s">
        <v>5989</v>
      </c>
      <c r="AG950" s="445"/>
      <c r="AH950" s="445"/>
      <c r="AI950" s="445"/>
      <c r="AJ950" s="1037">
        <v>7</v>
      </c>
      <c r="AK950" s="1036" t="s">
        <v>5964</v>
      </c>
      <c r="AL950" s="445"/>
      <c r="AM950" s="445"/>
      <c r="AN950" s="445"/>
      <c r="AO950" s="445"/>
      <c r="AP950" s="445"/>
      <c r="AQ950" s="445"/>
      <c r="AR950" s="445"/>
      <c r="AS950" s="445"/>
      <c r="AT950" s="445"/>
      <c r="AU950" s="445"/>
      <c r="AV950" s="307">
        <f t="shared" si="730"/>
        <v>252</v>
      </c>
      <c r="AW950" s="309">
        <f t="shared" si="731"/>
        <v>176.39999999999998</v>
      </c>
      <c r="AX950" s="309">
        <f t="shared" si="732"/>
        <v>105</v>
      </c>
      <c r="AY950" s="309">
        <f t="shared" si="733"/>
        <v>63</v>
      </c>
      <c r="AZ950" s="1042" t="s">
        <v>8388</v>
      </c>
      <c r="BA950" s="1042"/>
      <c r="BB950" s="1042"/>
      <c r="BC950" s="1042"/>
      <c r="BD950" s="1042"/>
      <c r="BE950" s="1042"/>
      <c r="BF950" s="1042"/>
      <c r="BG950" s="1042"/>
      <c r="BH950" s="1042"/>
      <c r="BI950" s="1044"/>
    </row>
    <row r="951" spans="1:61" s="652" customFormat="1" ht="20.100000000000001" customHeight="1">
      <c r="A951" s="1026">
        <v>875</v>
      </c>
      <c r="B951" s="285" t="s">
        <v>5209</v>
      </c>
      <c r="C951" s="484" t="s">
        <v>17</v>
      </c>
      <c r="D951" s="484" t="s">
        <v>5210</v>
      </c>
      <c r="E951" s="359" t="s">
        <v>5211</v>
      </c>
      <c r="F951" s="535" t="s">
        <v>5181</v>
      </c>
      <c r="G951" s="289" t="s">
        <v>5201</v>
      </c>
      <c r="H951" s="317" t="s">
        <v>5225</v>
      </c>
      <c r="I951" s="290">
        <v>34081001</v>
      </c>
      <c r="J951" s="362"/>
      <c r="K951" s="340" t="s">
        <v>1566</v>
      </c>
      <c r="L951" s="292"/>
      <c r="M951" s="293"/>
      <c r="N951" s="293"/>
      <c r="O951" s="292"/>
      <c r="P951" s="292" t="s">
        <v>95</v>
      </c>
      <c r="Q951" s="340"/>
      <c r="R951" s="295" t="s">
        <v>147</v>
      </c>
      <c r="S951" s="296">
        <v>41325</v>
      </c>
      <c r="T951" s="297">
        <f t="shared" si="725"/>
        <v>3</v>
      </c>
      <c r="U951" s="298">
        <f t="shared" si="726"/>
        <v>142.364</v>
      </c>
      <c r="V951" s="298">
        <f t="shared" si="727"/>
        <v>4.3460999999999999</v>
      </c>
      <c r="W951" s="299">
        <f t="shared" si="728"/>
        <v>7243.5</v>
      </c>
      <c r="X951" s="300">
        <f t="shared" si="729"/>
        <v>33</v>
      </c>
      <c r="Y951" s="301">
        <v>6</v>
      </c>
      <c r="Z951" s="648">
        <v>756</v>
      </c>
      <c r="AA951" s="1043">
        <v>0</v>
      </c>
      <c r="AB951" s="304">
        <v>0</v>
      </c>
      <c r="AC951" s="304">
        <v>0</v>
      </c>
      <c r="AD951" s="1043">
        <v>0</v>
      </c>
      <c r="AE951" s="469">
        <v>6</v>
      </c>
      <c r="AF951" s="1036" t="s">
        <v>5994</v>
      </c>
      <c r="AG951" s="445"/>
      <c r="AH951" s="445"/>
      <c r="AI951" s="445"/>
      <c r="AJ951" s="1037">
        <v>6</v>
      </c>
      <c r="AK951" s="1036" t="s">
        <v>4694</v>
      </c>
      <c r="AL951" s="445"/>
      <c r="AM951" s="445"/>
      <c r="AN951" s="445"/>
      <c r="AO951" s="445"/>
      <c r="AP951" s="445"/>
      <c r="AQ951" s="445"/>
      <c r="AR951" s="445"/>
      <c r="AS951" s="445"/>
      <c r="AT951" s="445"/>
      <c r="AU951" s="445"/>
      <c r="AV951" s="307">
        <f t="shared" si="730"/>
        <v>0</v>
      </c>
      <c r="AW951" s="309">
        <f t="shared" si="731"/>
        <v>0</v>
      </c>
      <c r="AX951" s="309">
        <f t="shared" si="732"/>
        <v>0</v>
      </c>
      <c r="AY951" s="309">
        <f t="shared" si="733"/>
        <v>0</v>
      </c>
      <c r="AZ951" s="1042" t="s">
        <v>8389</v>
      </c>
      <c r="BA951" s="1042"/>
      <c r="BB951" s="1042"/>
      <c r="BC951" s="1042"/>
      <c r="BD951" s="1042"/>
      <c r="BE951" s="1042"/>
      <c r="BF951" s="1042"/>
      <c r="BG951" s="1042"/>
      <c r="BH951" s="1042"/>
      <c r="BI951" s="1044"/>
    </row>
    <row r="952" spans="1:61" s="652" customFormat="1" ht="20.100000000000001" customHeight="1">
      <c r="A952" s="1026">
        <v>876</v>
      </c>
      <c r="B952" s="285" t="s">
        <v>5212</v>
      </c>
      <c r="C952" s="484" t="s">
        <v>17</v>
      </c>
      <c r="D952" s="484" t="s">
        <v>5210</v>
      </c>
      <c r="E952" s="359" t="s">
        <v>5213</v>
      </c>
      <c r="F952" s="329" t="s">
        <v>1292</v>
      </c>
      <c r="G952" s="289" t="s">
        <v>5202</v>
      </c>
      <c r="H952" s="317" t="s">
        <v>1180</v>
      </c>
      <c r="I952" s="290">
        <v>34081701</v>
      </c>
      <c r="J952" s="362"/>
      <c r="K952" s="340" t="s">
        <v>1566</v>
      </c>
      <c r="L952" s="292"/>
      <c r="M952" s="293"/>
      <c r="N952" s="293"/>
      <c r="O952" s="292"/>
      <c r="P952" s="292" t="s">
        <v>95</v>
      </c>
      <c r="Q952" s="340"/>
      <c r="R952" s="295" t="s">
        <v>115</v>
      </c>
      <c r="S952" s="296">
        <v>41839</v>
      </c>
      <c r="T952" s="297">
        <f t="shared" si="725"/>
        <v>11</v>
      </c>
      <c r="U952" s="298">
        <f t="shared" si="726"/>
        <v>95.241600000000005</v>
      </c>
      <c r="V952" s="298">
        <f t="shared" si="727"/>
        <v>3.0762</v>
      </c>
      <c r="W952" s="299">
        <f t="shared" si="728"/>
        <v>3845.25</v>
      </c>
      <c r="X952" s="300">
        <f t="shared" si="729"/>
        <v>31</v>
      </c>
      <c r="Y952" s="301">
        <v>8</v>
      </c>
      <c r="Z952" s="648">
        <v>654</v>
      </c>
      <c r="AA952" s="1043">
        <v>0</v>
      </c>
      <c r="AB952" s="304">
        <v>0</v>
      </c>
      <c r="AC952" s="304">
        <v>0</v>
      </c>
      <c r="AD952" s="1043">
        <v>0</v>
      </c>
      <c r="AE952" s="469">
        <v>8</v>
      </c>
      <c r="AF952" s="1036" t="s">
        <v>5971</v>
      </c>
      <c r="AG952" s="445"/>
      <c r="AH952" s="445"/>
      <c r="AI952" s="445"/>
      <c r="AJ952" s="1037">
        <v>8</v>
      </c>
      <c r="AK952" s="1036" t="s">
        <v>4705</v>
      </c>
      <c r="AL952" s="445"/>
      <c r="AM952" s="445"/>
      <c r="AN952" s="445"/>
      <c r="AO952" s="445"/>
      <c r="AP952" s="445"/>
      <c r="AQ952" s="445"/>
      <c r="AR952" s="445"/>
      <c r="AS952" s="445"/>
      <c r="AT952" s="445"/>
      <c r="AU952" s="445"/>
      <c r="AV952" s="307">
        <f t="shared" si="730"/>
        <v>0</v>
      </c>
      <c r="AW952" s="309">
        <f t="shared" si="731"/>
        <v>0</v>
      </c>
      <c r="AX952" s="309">
        <f t="shared" si="732"/>
        <v>0</v>
      </c>
      <c r="AY952" s="309">
        <f t="shared" si="733"/>
        <v>0</v>
      </c>
      <c r="AZ952" s="1042" t="s">
        <v>8390</v>
      </c>
      <c r="BA952" s="1042"/>
      <c r="BB952" s="1042"/>
      <c r="BC952" s="1042"/>
      <c r="BD952" s="1042"/>
      <c r="BE952" s="1042"/>
      <c r="BF952" s="1042"/>
      <c r="BG952" s="1042"/>
      <c r="BH952" s="1042"/>
      <c r="BI952" s="1044"/>
    </row>
    <row r="953" spans="1:61" s="394" customFormat="1" ht="19.5" customHeight="1">
      <c r="A953" s="1026">
        <v>877</v>
      </c>
      <c r="B953" s="448" t="s">
        <v>5766</v>
      </c>
      <c r="C953" s="449" t="s">
        <v>17</v>
      </c>
      <c r="D953" s="449" t="s">
        <v>5210</v>
      </c>
      <c r="E953" s="450" t="s">
        <v>5767</v>
      </c>
      <c r="F953" s="329" t="s">
        <v>1292</v>
      </c>
      <c r="G953" s="451" t="s">
        <v>1250</v>
      </c>
      <c r="H953" s="452" t="s">
        <v>5812</v>
      </c>
      <c r="I953" s="453">
        <v>34082001</v>
      </c>
      <c r="J953" s="454"/>
      <c r="K953" s="455" t="s">
        <v>653</v>
      </c>
      <c r="L953" s="456"/>
      <c r="M953" s="456"/>
      <c r="N953" s="456"/>
      <c r="O953" s="456"/>
      <c r="P953" s="457" t="s">
        <v>565</v>
      </c>
      <c r="Q953" s="458"/>
      <c r="R953" s="295" t="s">
        <v>222</v>
      </c>
      <c r="S953" s="296">
        <v>42038</v>
      </c>
      <c r="T953" s="297">
        <f t="shared" si="725"/>
        <v>19</v>
      </c>
      <c r="U953" s="298">
        <f t="shared" si="726"/>
        <v>37.7423</v>
      </c>
      <c r="V953" s="298">
        <f t="shared" si="727"/>
        <v>0.73950000000000005</v>
      </c>
      <c r="W953" s="299">
        <f t="shared" si="728"/>
        <v>1848.7500000000002</v>
      </c>
      <c r="X953" s="300">
        <f t="shared" si="729"/>
        <v>51</v>
      </c>
      <c r="Y953" s="459">
        <v>4</v>
      </c>
      <c r="Z953" s="460">
        <v>447</v>
      </c>
      <c r="AA953" s="1043">
        <v>0</v>
      </c>
      <c r="AB953" s="304">
        <v>0</v>
      </c>
      <c r="AC953" s="304">
        <v>0</v>
      </c>
      <c r="AD953" s="1043">
        <v>0</v>
      </c>
      <c r="AE953" s="469">
        <v>4</v>
      </c>
      <c r="AF953" s="1036" t="s">
        <v>8391</v>
      </c>
      <c r="AG953" s="445"/>
      <c r="AH953" s="445"/>
      <c r="AI953" s="445"/>
      <c r="AJ953" s="1037"/>
      <c r="AK953" s="1036"/>
      <c r="AL953" s="445"/>
      <c r="AM953" s="445"/>
      <c r="AN953" s="445"/>
      <c r="AO953" s="445"/>
      <c r="AP953" s="445"/>
      <c r="AQ953" s="445"/>
      <c r="AR953" s="445"/>
      <c r="AS953" s="445"/>
      <c r="AT953" s="445"/>
      <c r="AU953" s="445"/>
      <c r="AV953" s="307">
        <f t="shared" si="730"/>
        <v>0</v>
      </c>
      <c r="AW953" s="309">
        <f t="shared" si="731"/>
        <v>0</v>
      </c>
      <c r="AX953" s="309">
        <f t="shared" si="732"/>
        <v>0</v>
      </c>
      <c r="AY953" s="309">
        <f t="shared" si="733"/>
        <v>0</v>
      </c>
      <c r="AZ953" s="1042" t="s">
        <v>8392</v>
      </c>
      <c r="BA953" s="1042"/>
      <c r="BB953" s="1042"/>
      <c r="BC953" s="1042"/>
      <c r="BD953" s="1042"/>
      <c r="BE953" s="1042"/>
      <c r="BF953" s="1042"/>
      <c r="BG953" s="1042"/>
      <c r="BH953" s="1042"/>
      <c r="BI953" s="1044"/>
    </row>
    <row r="954" spans="1:61" ht="20.100000000000001" customHeight="1">
      <c r="A954" s="1029" t="s">
        <v>185</v>
      </c>
      <c r="B954" s="499"/>
      <c r="C954" s="723" t="s">
        <v>17</v>
      </c>
      <c r="D954" s="501" t="s">
        <v>567</v>
      </c>
      <c r="E954" s="502"/>
      <c r="F954" s="502"/>
      <c r="G954" s="503">
        <f>COUNTA(G949:G953)</f>
        <v>5</v>
      </c>
      <c r="H954" s="503">
        <f>COUNTA(H949:H953)</f>
        <v>5</v>
      </c>
      <c r="I954" s="499"/>
      <c r="J954" s="499"/>
      <c r="K954" s="503"/>
      <c r="L954" s="504">
        <f>COUNTA(L949:L953)</f>
        <v>2</v>
      </c>
      <c r="M954" s="504">
        <f>COUNTA(M949:M953)</f>
        <v>2</v>
      </c>
      <c r="N954" s="504">
        <f>COUNTA(N949:N953)</f>
        <v>2</v>
      </c>
      <c r="O954" s="504">
        <f>COUNTA(O949:O953)</f>
        <v>2</v>
      </c>
      <c r="P954" s="504">
        <f>COUNTA(P949:P953)</f>
        <v>5</v>
      </c>
      <c r="Q954" s="505"/>
      <c r="R954" s="505"/>
      <c r="S954" s="506"/>
      <c r="T954" s="507"/>
      <c r="U954" s="508">
        <f>SUM(U949:U953)</f>
        <v>530.73011999999994</v>
      </c>
      <c r="V954" s="508">
        <f>SUM(V949:V953)</f>
        <v>16.4146</v>
      </c>
      <c r="W954" s="509">
        <f>V954*10000/Y954</f>
        <v>5295.0322580645161</v>
      </c>
      <c r="X954" s="510">
        <f>U954/V954</f>
        <v>32.332808597224421</v>
      </c>
      <c r="Y954" s="511">
        <f t="shared" ref="Y954:AE954" si="734">SUM(Y949:Y953)</f>
        <v>31</v>
      </c>
      <c r="Z954" s="511">
        <f t="shared" si="734"/>
        <v>4444</v>
      </c>
      <c r="AA954" s="500">
        <f t="shared" si="734"/>
        <v>13</v>
      </c>
      <c r="AB954" s="500">
        <f t="shared" si="734"/>
        <v>13</v>
      </c>
      <c r="AC954" s="500">
        <f t="shared" si="734"/>
        <v>13</v>
      </c>
      <c r="AD954" s="500">
        <f t="shared" si="734"/>
        <v>13</v>
      </c>
      <c r="AE954" s="500">
        <f t="shared" si="734"/>
        <v>31</v>
      </c>
      <c r="AF954" s="512"/>
      <c r="AG954" s="512">
        <f>SUM(AG949:AG953)</f>
        <v>0</v>
      </c>
      <c r="AH954" s="512"/>
      <c r="AI954" s="512">
        <f>SUM(AI949:AI953)</f>
        <v>0</v>
      </c>
      <c r="AJ954" s="512">
        <f>SUM(AJ949:AJ953)</f>
        <v>26</v>
      </c>
      <c r="AK954" s="513"/>
      <c r="AL954" s="512">
        <f>SUM(AL949:AL953)</f>
        <v>0</v>
      </c>
      <c r="AM954" s="512"/>
      <c r="AN954" s="512">
        <f>SUM(AN949:AN953)</f>
        <v>0</v>
      </c>
      <c r="AO954" s="512"/>
      <c r="AP954" s="512">
        <f>SUM(AP949:AP953)</f>
        <v>0</v>
      </c>
      <c r="AQ954" s="512"/>
      <c r="AR954" s="512">
        <f>SUM(AR949:AR953)</f>
        <v>0</v>
      </c>
      <c r="AS954" s="512"/>
      <c r="AT954" s="512">
        <f>SUM(AT949:AT953)</f>
        <v>0</v>
      </c>
      <c r="AU954" s="512"/>
      <c r="AV954" s="512">
        <f>SUM(AV949:AV953)</f>
        <v>468</v>
      </c>
      <c r="AW954" s="512">
        <f>SUM(AW949:AW953)</f>
        <v>327.59999999999997</v>
      </c>
      <c r="AX954" s="512">
        <f>SUM(AX949:AX953)</f>
        <v>195</v>
      </c>
      <c r="AY954" s="512">
        <f>SUM(AY949:AY953)</f>
        <v>117</v>
      </c>
      <c r="AZ954" s="816"/>
      <c r="BA954" s="817"/>
      <c r="BB954" s="817"/>
      <c r="BC954" s="818"/>
      <c r="BD954" s="818"/>
      <c r="BE954" s="818"/>
      <c r="BF954" s="819"/>
      <c r="BG954" s="819"/>
      <c r="BH954" s="819"/>
      <c r="BI954" s="820"/>
    </row>
    <row r="955" spans="1:61" s="652" customFormat="1" ht="20.100000000000001" customHeight="1">
      <c r="A955" s="1026">
        <v>878</v>
      </c>
      <c r="B955" s="285" t="s">
        <v>3608</v>
      </c>
      <c r="C955" s="653" t="s">
        <v>2508</v>
      </c>
      <c r="D955" s="360" t="s">
        <v>2575</v>
      </c>
      <c r="E955" s="287" t="s">
        <v>2990</v>
      </c>
      <c r="F955" s="329" t="s">
        <v>1292</v>
      </c>
      <c r="G955" s="289" t="s">
        <v>2753</v>
      </c>
      <c r="H955" s="530" t="s">
        <v>2781</v>
      </c>
      <c r="I955" s="290">
        <v>34090801</v>
      </c>
      <c r="J955" s="291" t="s">
        <v>94</v>
      </c>
      <c r="K955" s="340"/>
      <c r="L955" s="292" t="s">
        <v>95</v>
      </c>
      <c r="M955" s="292" t="s">
        <v>95</v>
      </c>
      <c r="N955" s="292" t="s">
        <v>95</v>
      </c>
      <c r="O955" s="292" t="s">
        <v>95</v>
      </c>
      <c r="P955" s="292" t="s">
        <v>95</v>
      </c>
      <c r="Q955" s="340"/>
      <c r="R955" s="295" t="s">
        <v>182</v>
      </c>
      <c r="S955" s="296">
        <v>42340</v>
      </c>
      <c r="T955" s="297">
        <f>VLOOKUP(I955,单月票房,2,0)</f>
        <v>12</v>
      </c>
      <c r="U955" s="298">
        <f>VLOOKUP(I955,单月票房,3,0)</f>
        <v>64.540899999999993</v>
      </c>
      <c r="V955" s="298">
        <f>VLOOKUP(I955,单月票房,4,0)</f>
        <v>2.1293000000000002</v>
      </c>
      <c r="W955" s="299">
        <f>(V955*10000)/Y955</f>
        <v>5323.2500000000009</v>
      </c>
      <c r="X955" s="300">
        <f>VLOOKUP(I955,单月票房,5,0)</f>
        <v>30</v>
      </c>
      <c r="Y955" s="301">
        <v>4</v>
      </c>
      <c r="Z955" s="301">
        <v>383</v>
      </c>
      <c r="AA955" s="1043">
        <v>4</v>
      </c>
      <c r="AB955" s="1043">
        <v>4</v>
      </c>
      <c r="AC955" s="1043">
        <v>4</v>
      </c>
      <c r="AD955" s="1043">
        <v>4</v>
      </c>
      <c r="AE955" s="469">
        <v>4</v>
      </c>
      <c r="AF955" s="1036" t="s">
        <v>8196</v>
      </c>
      <c r="AG955" s="445" t="s">
        <v>4691</v>
      </c>
      <c r="AH955" s="445" t="s">
        <v>4691</v>
      </c>
      <c r="AI955" s="445" t="s">
        <v>4691</v>
      </c>
      <c r="AJ955" s="1037">
        <v>4</v>
      </c>
      <c r="AK955" s="1036" t="s">
        <v>4706</v>
      </c>
      <c r="AL955" s="445" t="s">
        <v>4691</v>
      </c>
      <c r="AM955" s="445" t="s">
        <v>4691</v>
      </c>
      <c r="AN955" s="445" t="s">
        <v>4691</v>
      </c>
      <c r="AO955" s="445" t="s">
        <v>4691</v>
      </c>
      <c r="AP955" s="445" t="s">
        <v>4691</v>
      </c>
      <c r="AQ955" s="445" t="s">
        <v>4691</v>
      </c>
      <c r="AR955" s="445" t="s">
        <v>4691</v>
      </c>
      <c r="AS955" s="445" t="s">
        <v>4691</v>
      </c>
      <c r="AT955" s="445" t="s">
        <v>4691</v>
      </c>
      <c r="AU955" s="445" t="s">
        <v>4691</v>
      </c>
      <c r="AV955" s="307">
        <f>AD955*6*0.5*12</f>
        <v>144</v>
      </c>
      <c r="AW955" s="309">
        <f>AD955*6*0.35*12</f>
        <v>100.79999999999998</v>
      </c>
      <c r="AX955" s="309">
        <f>AD955*6*0.25*10</f>
        <v>60</v>
      </c>
      <c r="AY955" s="309">
        <f>AD955*6*0.15*10</f>
        <v>36</v>
      </c>
      <c r="AZ955" s="1042" t="s">
        <v>8393</v>
      </c>
      <c r="BA955" s="1042"/>
      <c r="BB955" s="1042"/>
      <c r="BC955" s="1042"/>
      <c r="BD955" s="1042"/>
      <c r="BE955" s="1042"/>
      <c r="BF955" s="1042"/>
      <c r="BG955" s="1042"/>
      <c r="BH955" s="1042"/>
      <c r="BI955" s="1044"/>
    </row>
    <row r="956" spans="1:61" s="652" customFormat="1" ht="20.100000000000001" customHeight="1">
      <c r="A956" s="1026">
        <v>879</v>
      </c>
      <c r="B956" s="285" t="s">
        <v>4989</v>
      </c>
      <c r="C956" s="359" t="s">
        <v>2507</v>
      </c>
      <c r="D956" s="359" t="s">
        <v>4993</v>
      </c>
      <c r="E956" s="357" t="s">
        <v>4990</v>
      </c>
      <c r="F956" s="359" t="s">
        <v>4991</v>
      </c>
      <c r="G956" s="289" t="s">
        <v>4992</v>
      </c>
      <c r="H956" s="530" t="s">
        <v>5005</v>
      </c>
      <c r="I956" s="290">
        <v>34091901</v>
      </c>
      <c r="J956" s="362" t="s">
        <v>94</v>
      </c>
      <c r="K956" s="340"/>
      <c r="L956" s="292" t="s">
        <v>95</v>
      </c>
      <c r="M956" s="292" t="s">
        <v>95</v>
      </c>
      <c r="N956" s="292" t="s">
        <v>95</v>
      </c>
      <c r="O956" s="292" t="s">
        <v>95</v>
      </c>
      <c r="P956" s="292" t="s">
        <v>95</v>
      </c>
      <c r="Q956" s="340"/>
      <c r="R956" s="295" t="s">
        <v>5528</v>
      </c>
      <c r="S956" s="296">
        <v>42753</v>
      </c>
      <c r="T956" s="297">
        <f>VLOOKUP(I956,单月票房,2,0)</f>
        <v>2</v>
      </c>
      <c r="U956" s="298">
        <f>VLOOKUP(I956,单月票房,3,0)</f>
        <v>185.8235</v>
      </c>
      <c r="V956" s="298">
        <f>VLOOKUP(I956,单月票房,4,0)</f>
        <v>5.6421000000000001</v>
      </c>
      <c r="W956" s="299">
        <f>(V956*10000)/Y956</f>
        <v>6269</v>
      </c>
      <c r="X956" s="300">
        <f>VLOOKUP(I956,单月票房,5,0)</f>
        <v>33</v>
      </c>
      <c r="Y956" s="301">
        <v>9</v>
      </c>
      <c r="Z956" s="648">
        <v>1159</v>
      </c>
      <c r="AA956" s="1043">
        <v>9</v>
      </c>
      <c r="AB956" s="1043">
        <v>9</v>
      </c>
      <c r="AC956" s="1043">
        <v>9</v>
      </c>
      <c r="AD956" s="1043">
        <v>9</v>
      </c>
      <c r="AE956" s="469">
        <v>9</v>
      </c>
      <c r="AF956" s="1036" t="s">
        <v>8146</v>
      </c>
      <c r="AG956" s="445"/>
      <c r="AH956" s="445"/>
      <c r="AI956" s="445"/>
      <c r="AJ956" s="1037">
        <v>9</v>
      </c>
      <c r="AK956" s="1036" t="s">
        <v>4710</v>
      </c>
      <c r="AL956" s="445"/>
      <c r="AM956" s="445"/>
      <c r="AN956" s="445"/>
      <c r="AO956" s="445"/>
      <c r="AP956" s="445"/>
      <c r="AQ956" s="445"/>
      <c r="AR956" s="445"/>
      <c r="AS956" s="445"/>
      <c r="AT956" s="445"/>
      <c r="AU956" s="445"/>
      <c r="AV956" s="307">
        <f>AD956*6*0.5*12</f>
        <v>324</v>
      </c>
      <c r="AW956" s="309">
        <f>AD956*6*0.35*12</f>
        <v>226.79999999999998</v>
      </c>
      <c r="AX956" s="309">
        <f>AD956*6*0.25*10</f>
        <v>135</v>
      </c>
      <c r="AY956" s="309">
        <f>AD956*6*0.15*10</f>
        <v>81</v>
      </c>
      <c r="AZ956" s="1042" t="s">
        <v>8394</v>
      </c>
      <c r="BA956" s="1042"/>
      <c r="BB956" s="1042"/>
      <c r="BC956" s="1042"/>
      <c r="BD956" s="1042"/>
      <c r="BE956" s="1042"/>
      <c r="BF956" s="1042"/>
      <c r="BG956" s="1042"/>
      <c r="BH956" s="1042"/>
      <c r="BI956" s="1044"/>
    </row>
    <row r="957" spans="1:61" ht="20.100000000000001" customHeight="1">
      <c r="A957" s="1031" t="s">
        <v>185</v>
      </c>
      <c r="B957" s="499"/>
      <c r="C957" s="723" t="s">
        <v>17</v>
      </c>
      <c r="D957" s="500" t="s">
        <v>2576</v>
      </c>
      <c r="E957" s="827"/>
      <c r="F957" s="827"/>
      <c r="G957" s="813">
        <f>COUNTA(G955:G956)</f>
        <v>2</v>
      </c>
      <c r="H957" s="813">
        <f>COUNTA(H955:H956)</f>
        <v>2</v>
      </c>
      <c r="I957" s="499"/>
      <c r="J957" s="499"/>
      <c r="K957" s="813"/>
      <c r="L957" s="814">
        <f>COUNTA(L955:L956)</f>
        <v>2</v>
      </c>
      <c r="M957" s="814">
        <f>COUNTA(M955:M956)</f>
        <v>2</v>
      </c>
      <c r="N957" s="814">
        <f>COUNTA(N955:N956)</f>
        <v>2</v>
      </c>
      <c r="O957" s="814">
        <f>COUNTA(O955:O956)</f>
        <v>2</v>
      </c>
      <c r="P957" s="814">
        <f>COUNTA(P955:P956)</f>
        <v>2</v>
      </c>
      <c r="Q957" s="815"/>
      <c r="R957" s="505"/>
      <c r="S957" s="506"/>
      <c r="T957" s="507"/>
      <c r="U957" s="508">
        <f>SUM(U955:U956)</f>
        <v>250.36439999999999</v>
      </c>
      <c r="V957" s="508">
        <f>SUM(V955:V956)</f>
        <v>7.7713999999999999</v>
      </c>
      <c r="W957" s="509">
        <f>V957*10000/Y957</f>
        <v>5978</v>
      </c>
      <c r="X957" s="510">
        <f>U957/V957</f>
        <v>32.21612579458013</v>
      </c>
      <c r="Y957" s="511">
        <f t="shared" ref="Y957:AE957" si="735">SUM(Y955:Y956)</f>
        <v>13</v>
      </c>
      <c r="Z957" s="511">
        <f t="shared" si="735"/>
        <v>1542</v>
      </c>
      <c r="AA957" s="500">
        <f t="shared" si="735"/>
        <v>13</v>
      </c>
      <c r="AB957" s="500">
        <f t="shared" si="735"/>
        <v>13</v>
      </c>
      <c r="AC957" s="500">
        <f t="shared" si="735"/>
        <v>13</v>
      </c>
      <c r="AD957" s="500">
        <f t="shared" si="735"/>
        <v>13</v>
      </c>
      <c r="AE957" s="500">
        <f t="shared" si="735"/>
        <v>13</v>
      </c>
      <c r="AF957" s="512"/>
      <c r="AG957" s="512">
        <f>SUM(AG955:AG956)</f>
        <v>0</v>
      </c>
      <c r="AH957" s="512"/>
      <c r="AI957" s="512">
        <f>SUM(AI955:AI956)</f>
        <v>0</v>
      </c>
      <c r="AJ957" s="512">
        <f t="shared" ref="AJ957" si="736">SUM(AJ955:AJ956)</f>
        <v>13</v>
      </c>
      <c r="AK957" s="513"/>
      <c r="AL957" s="512">
        <f>SUM(AL955:AL956)</f>
        <v>0</v>
      </c>
      <c r="AM957" s="512"/>
      <c r="AN957" s="512">
        <f>SUM(AN955:AN956)</f>
        <v>0</v>
      </c>
      <c r="AO957" s="512"/>
      <c r="AP957" s="512">
        <f>SUM(AP955:AP956)</f>
        <v>0</v>
      </c>
      <c r="AQ957" s="512"/>
      <c r="AR957" s="512">
        <f>SUM(AR955:AR956)</f>
        <v>0</v>
      </c>
      <c r="AS957" s="512"/>
      <c r="AT957" s="512">
        <f>SUM(AT955:AT956)</f>
        <v>0</v>
      </c>
      <c r="AU957" s="512"/>
      <c r="AV957" s="512">
        <f>SUM(AV955:AV956)</f>
        <v>468</v>
      </c>
      <c r="AW957" s="512">
        <f>SUM(AW955:AW956)</f>
        <v>327.59999999999997</v>
      </c>
      <c r="AX957" s="512">
        <f>SUM(AX955:AX956)</f>
        <v>195</v>
      </c>
      <c r="AY957" s="512">
        <f>SUM(AY955:AY956)</f>
        <v>117</v>
      </c>
      <c r="AZ957" s="816"/>
      <c r="BA957" s="817"/>
      <c r="BB957" s="817"/>
      <c r="BC957" s="818"/>
      <c r="BD957" s="818"/>
      <c r="BE957" s="818"/>
      <c r="BF957" s="819"/>
      <c r="BG957" s="819"/>
      <c r="BH957" s="819"/>
      <c r="BI957" s="820"/>
    </row>
    <row r="958" spans="1:61" s="356" customFormat="1" ht="21" customHeight="1">
      <c r="A958" s="1026">
        <v>880</v>
      </c>
      <c r="B958" s="605" t="s">
        <v>5455</v>
      </c>
      <c r="C958" s="789" t="s">
        <v>2507</v>
      </c>
      <c r="D958" s="789" t="s">
        <v>5297</v>
      </c>
      <c r="E958" s="615" t="s">
        <v>568</v>
      </c>
      <c r="F958" s="774" t="s">
        <v>3139</v>
      </c>
      <c r="G958" s="769" t="s">
        <v>5418</v>
      </c>
      <c r="H958" s="771" t="s">
        <v>5452</v>
      </c>
      <c r="I958" s="611">
        <v>34062601</v>
      </c>
      <c r="J958" s="866" t="s">
        <v>94</v>
      </c>
      <c r="K958" s="771"/>
      <c r="L958" s="614" t="s">
        <v>95</v>
      </c>
      <c r="M958" s="292" t="s">
        <v>95</v>
      </c>
      <c r="N958" s="292" t="s">
        <v>95</v>
      </c>
      <c r="O958" s="614" t="s">
        <v>95</v>
      </c>
      <c r="P958" s="614" t="s">
        <v>95</v>
      </c>
      <c r="Q958" s="1025" t="s">
        <v>5913</v>
      </c>
      <c r="R958" s="295" t="s">
        <v>147</v>
      </c>
      <c r="S958" s="296">
        <v>42882</v>
      </c>
      <c r="T958" s="297">
        <f>VLOOKUP(I958,单月票房,2,0)</f>
        <v>1</v>
      </c>
      <c r="U958" s="298">
        <f>VLOOKUP(I958,单月票房,3,0)</f>
        <v>220.58080000000001</v>
      </c>
      <c r="V958" s="298">
        <f>VLOOKUP(I958,单月票房,4,0)</f>
        <v>6.0957999999999997</v>
      </c>
      <c r="W958" s="299">
        <f>(V958*10000)/Y958</f>
        <v>6095.8</v>
      </c>
      <c r="X958" s="300">
        <f>VLOOKUP(I958,单月票房,5,0)</f>
        <v>36</v>
      </c>
      <c r="Y958" s="850">
        <v>10</v>
      </c>
      <c r="Z958" s="850">
        <v>1205</v>
      </c>
      <c r="AA958" s="1043">
        <v>8</v>
      </c>
      <c r="AB958" s="1043">
        <v>8</v>
      </c>
      <c r="AC958" s="1043">
        <v>8</v>
      </c>
      <c r="AD958" s="1043">
        <v>8</v>
      </c>
      <c r="AE958" s="469">
        <v>8</v>
      </c>
      <c r="AF958" s="1036" t="s">
        <v>8395</v>
      </c>
      <c r="AG958" s="445"/>
      <c r="AH958" s="445"/>
      <c r="AI958" s="445"/>
      <c r="AJ958" s="1037">
        <v>10</v>
      </c>
      <c r="AK958" s="1036" t="s">
        <v>5896</v>
      </c>
      <c r="AL958" s="445"/>
      <c r="AM958" s="445"/>
      <c r="AN958" s="445"/>
      <c r="AO958" s="445"/>
      <c r="AP958" s="445"/>
      <c r="AQ958" s="445"/>
      <c r="AR958" s="445">
        <v>2</v>
      </c>
      <c r="AS958" s="445" t="s">
        <v>5974</v>
      </c>
      <c r="AT958" s="445"/>
      <c r="AU958" s="445"/>
      <c r="AV958" s="307">
        <f>AD958*6*0.5*12</f>
        <v>288</v>
      </c>
      <c r="AW958" s="309">
        <f>AD958*6*0.35*12</f>
        <v>201.59999999999997</v>
      </c>
      <c r="AX958" s="309">
        <f>AD958*6*0.25*10</f>
        <v>120</v>
      </c>
      <c r="AY958" s="309">
        <f>AD958*6*0.15*10</f>
        <v>72</v>
      </c>
      <c r="AZ958" s="1042" t="s">
        <v>8396</v>
      </c>
      <c r="BA958" s="1042"/>
      <c r="BB958" s="1042"/>
      <c r="BC958" s="1042"/>
      <c r="BD958" s="1042"/>
      <c r="BE958" s="1042"/>
      <c r="BF958" s="1042"/>
      <c r="BG958" s="1042"/>
      <c r="BH958" s="1042"/>
      <c r="BI958" s="1044"/>
    </row>
    <row r="959" spans="1:61" s="652" customFormat="1" ht="20.100000000000001" customHeight="1">
      <c r="A959" s="1026">
        <v>881</v>
      </c>
      <c r="B959" s="285" t="s">
        <v>3609</v>
      </c>
      <c r="C959" s="286" t="s">
        <v>17</v>
      </c>
      <c r="D959" s="287" t="s">
        <v>1642</v>
      </c>
      <c r="E959" s="287" t="s">
        <v>568</v>
      </c>
      <c r="F959" s="329" t="s">
        <v>1292</v>
      </c>
      <c r="G959" s="289" t="s">
        <v>1123</v>
      </c>
      <c r="H959" s="340" t="s">
        <v>2004</v>
      </c>
      <c r="I959" s="290">
        <v>34061101</v>
      </c>
      <c r="J959" s="291"/>
      <c r="K959" s="340"/>
      <c r="L959" s="292" t="s">
        <v>95</v>
      </c>
      <c r="M959" s="292" t="s">
        <v>95</v>
      </c>
      <c r="N959" s="292" t="s">
        <v>95</v>
      </c>
      <c r="O959" s="292" t="s">
        <v>95</v>
      </c>
      <c r="P959" s="292" t="s">
        <v>95</v>
      </c>
      <c r="Q959" s="340"/>
      <c r="R959" s="295" t="s">
        <v>359</v>
      </c>
      <c r="S959" s="296">
        <v>41800</v>
      </c>
      <c r="T959" s="297">
        <f>VLOOKUP(I959,单月票房,2,0)</f>
        <v>3</v>
      </c>
      <c r="U959" s="298">
        <f>VLOOKUP(I959,单月票房,3,0)</f>
        <v>159.64448899999999</v>
      </c>
      <c r="V959" s="298">
        <f>VLOOKUP(I959,单月票房,4,0)</f>
        <v>4.3487</v>
      </c>
      <c r="W959" s="299">
        <f>(V959*10000)/Y959</f>
        <v>6212.4285714285716</v>
      </c>
      <c r="X959" s="300">
        <f>VLOOKUP(I959,单月票房,5,0)</f>
        <v>37</v>
      </c>
      <c r="Y959" s="324">
        <v>7</v>
      </c>
      <c r="Z959" s="315">
        <v>986</v>
      </c>
      <c r="AA959" s="1043">
        <v>7</v>
      </c>
      <c r="AB959" s="1043">
        <v>7</v>
      </c>
      <c r="AC959" s="1043">
        <v>7</v>
      </c>
      <c r="AD959" s="1043">
        <v>7</v>
      </c>
      <c r="AE959" s="469">
        <v>7</v>
      </c>
      <c r="AF959" s="1036" t="s">
        <v>8151</v>
      </c>
      <c r="AG959" s="445" t="s">
        <v>4691</v>
      </c>
      <c r="AH959" s="445" t="s">
        <v>4691</v>
      </c>
      <c r="AI959" s="445" t="s">
        <v>4691</v>
      </c>
      <c r="AJ959" s="1037">
        <v>7</v>
      </c>
      <c r="AK959" s="1036" t="s">
        <v>4703</v>
      </c>
      <c r="AL959" s="445" t="s">
        <v>4691</v>
      </c>
      <c r="AM959" s="445" t="s">
        <v>4691</v>
      </c>
      <c r="AN959" s="445" t="s">
        <v>4691</v>
      </c>
      <c r="AO959" s="445" t="s">
        <v>4691</v>
      </c>
      <c r="AP959" s="445">
        <v>1</v>
      </c>
      <c r="AQ959" s="445">
        <v>7</v>
      </c>
      <c r="AR959" s="445">
        <v>1</v>
      </c>
      <c r="AS959" s="445">
        <v>6</v>
      </c>
      <c r="AT959" s="445" t="s">
        <v>4691</v>
      </c>
      <c r="AU959" s="445" t="s">
        <v>4691</v>
      </c>
      <c r="AV959" s="307">
        <f>AD959*6*0.5*12</f>
        <v>252</v>
      </c>
      <c r="AW959" s="309">
        <f>AD959*6*0.35*12</f>
        <v>176.39999999999998</v>
      </c>
      <c r="AX959" s="309">
        <f>AD959*6*0.25*10</f>
        <v>105</v>
      </c>
      <c r="AY959" s="309">
        <f>AD959*6*0.15*10</f>
        <v>63</v>
      </c>
      <c r="AZ959" s="1042" t="s">
        <v>8397</v>
      </c>
      <c r="BA959" s="1042"/>
      <c r="BB959" s="1042"/>
      <c r="BC959" s="1042"/>
      <c r="BD959" s="1042"/>
      <c r="BE959" s="1042"/>
      <c r="BF959" s="1042"/>
      <c r="BG959" s="1042"/>
      <c r="BH959" s="1042"/>
      <c r="BI959" s="1044"/>
    </row>
    <row r="960" spans="1:61" s="394" customFormat="1" ht="19.5" customHeight="1">
      <c r="A960" s="1026">
        <v>882</v>
      </c>
      <c r="B960" s="375" t="s">
        <v>5499</v>
      </c>
      <c r="C960" s="376" t="s">
        <v>17</v>
      </c>
      <c r="D960" s="376" t="s">
        <v>5500</v>
      </c>
      <c r="E960" s="377" t="s">
        <v>5501</v>
      </c>
      <c r="F960" s="329" t="s">
        <v>1292</v>
      </c>
      <c r="G960" s="378" t="s">
        <v>2230</v>
      </c>
      <c r="H960" s="379" t="s">
        <v>5620</v>
      </c>
      <c r="I960" s="380">
        <v>34062401</v>
      </c>
      <c r="J960" s="387"/>
      <c r="K960" s="381" t="s">
        <v>2094</v>
      </c>
      <c r="L960" s="382"/>
      <c r="M960" s="382"/>
      <c r="N960" s="382"/>
      <c r="O960" s="382"/>
      <c r="P960" s="383" t="s">
        <v>565</v>
      </c>
      <c r="Q960" s="384"/>
      <c r="R960" s="295" t="s">
        <v>5528</v>
      </c>
      <c r="S960" s="296">
        <v>42481</v>
      </c>
      <c r="T960" s="297">
        <f>VLOOKUP(I960,单月票房,2,0)</f>
        <v>13</v>
      </c>
      <c r="U960" s="298">
        <f>VLOOKUP(I960,单月票房,3,0)</f>
        <v>89.187399999999997</v>
      </c>
      <c r="V960" s="298">
        <f>VLOOKUP(I960,单月票房,4,0)</f>
        <v>2.5036</v>
      </c>
      <c r="W960" s="299">
        <f>(V960*10000)/Y960</f>
        <v>5007.2</v>
      </c>
      <c r="X960" s="300">
        <f>VLOOKUP(I960,单月票房,5,0)</f>
        <v>36</v>
      </c>
      <c r="Y960" s="385">
        <v>5</v>
      </c>
      <c r="Z960" s="386">
        <v>821</v>
      </c>
      <c r="AA960" s="1043">
        <v>0</v>
      </c>
      <c r="AB960" s="304">
        <v>0</v>
      </c>
      <c r="AC960" s="304">
        <v>0</v>
      </c>
      <c r="AD960" s="1043">
        <v>0</v>
      </c>
      <c r="AE960" s="469">
        <v>5</v>
      </c>
      <c r="AF960" s="1036" t="s">
        <v>8174</v>
      </c>
      <c r="AG960" s="445"/>
      <c r="AH960" s="445"/>
      <c r="AI960" s="445"/>
      <c r="AJ960" s="1037"/>
      <c r="AK960" s="1036" t="s">
        <v>4707</v>
      </c>
      <c r="AL960" s="445"/>
      <c r="AM960" s="445"/>
      <c r="AN960" s="445"/>
      <c r="AO960" s="445"/>
      <c r="AP960" s="445"/>
      <c r="AQ960" s="445"/>
      <c r="AR960" s="445"/>
      <c r="AS960" s="445"/>
      <c r="AT960" s="445"/>
      <c r="AU960" s="445"/>
      <c r="AV960" s="307">
        <f>AD960*6*0.5*12</f>
        <v>0</v>
      </c>
      <c r="AW960" s="309">
        <f>AD960*6*0.35*12</f>
        <v>0</v>
      </c>
      <c r="AX960" s="309">
        <f>AD960*6*0.25*10</f>
        <v>0</v>
      </c>
      <c r="AY960" s="309">
        <f>AD960*6*0.15*10</f>
        <v>0</v>
      </c>
      <c r="AZ960" s="1042" t="s">
        <v>8398</v>
      </c>
      <c r="BA960" s="1042"/>
      <c r="BB960" s="1042"/>
      <c r="BC960" s="1042"/>
      <c r="BD960" s="1042"/>
      <c r="BE960" s="1042"/>
      <c r="BF960" s="1042"/>
      <c r="BG960" s="1042"/>
      <c r="BH960" s="1042"/>
      <c r="BI960" s="1044"/>
    </row>
    <row r="961" spans="1:61" s="652" customFormat="1" ht="20.100000000000001" customHeight="1">
      <c r="A961" s="1026">
        <v>883</v>
      </c>
      <c r="B961" s="285" t="s">
        <v>3610</v>
      </c>
      <c r="C961" s="286" t="s">
        <v>17</v>
      </c>
      <c r="D961" s="287" t="s">
        <v>1642</v>
      </c>
      <c r="E961" s="287" t="s">
        <v>568</v>
      </c>
      <c r="F961" s="329" t="s">
        <v>1292</v>
      </c>
      <c r="G961" s="289" t="s">
        <v>1095</v>
      </c>
      <c r="H961" s="340" t="s">
        <v>1967</v>
      </c>
      <c r="I961" s="290">
        <v>34060301</v>
      </c>
      <c r="J961" s="524"/>
      <c r="K961" s="340" t="s">
        <v>777</v>
      </c>
      <c r="L961" s="292"/>
      <c r="M961" s="293"/>
      <c r="N961" s="293"/>
      <c r="O961" s="292"/>
      <c r="P961" s="292" t="s">
        <v>565</v>
      </c>
      <c r="Q961" s="327"/>
      <c r="R961" s="295" t="s">
        <v>359</v>
      </c>
      <c r="S961" s="296">
        <v>40803</v>
      </c>
      <c r="T961" s="297">
        <f>VLOOKUP(I961,单月票房,2,0)</f>
        <v>14</v>
      </c>
      <c r="U961" s="298">
        <f>VLOOKUP(I961,单月票房,3,0)</f>
        <v>88.741799999999998</v>
      </c>
      <c r="V961" s="298">
        <f>VLOOKUP(I961,单月票房,4,0)</f>
        <v>2.9077999999999999</v>
      </c>
      <c r="W961" s="299">
        <f>(V961*10000)/Y961</f>
        <v>4154</v>
      </c>
      <c r="X961" s="300">
        <f>VLOOKUP(I961,单月票房,5,0)</f>
        <v>31</v>
      </c>
      <c r="Y961" s="301">
        <v>7</v>
      </c>
      <c r="Z961" s="302">
        <v>815</v>
      </c>
      <c r="AA961" s="1043">
        <v>0</v>
      </c>
      <c r="AB961" s="304">
        <v>0</v>
      </c>
      <c r="AC961" s="304">
        <v>0</v>
      </c>
      <c r="AD961" s="1043">
        <v>0</v>
      </c>
      <c r="AE961" s="469">
        <v>7</v>
      </c>
      <c r="AF961" s="1036" t="s">
        <v>8151</v>
      </c>
      <c r="AG961" s="445" t="s">
        <v>4691</v>
      </c>
      <c r="AH961" s="445" t="s">
        <v>4691</v>
      </c>
      <c r="AI961" s="445" t="s">
        <v>4691</v>
      </c>
      <c r="AJ961" s="1037" t="s">
        <v>4691</v>
      </c>
      <c r="AK961" s="1036" t="s">
        <v>4691</v>
      </c>
      <c r="AL961" s="445" t="s">
        <v>4691</v>
      </c>
      <c r="AM961" s="445" t="s">
        <v>4691</v>
      </c>
      <c r="AN961" s="445" t="s">
        <v>4691</v>
      </c>
      <c r="AO961" s="445" t="s">
        <v>4691</v>
      </c>
      <c r="AP961" s="445" t="s">
        <v>4691</v>
      </c>
      <c r="AQ961" s="445" t="s">
        <v>4691</v>
      </c>
      <c r="AR961" s="445" t="s">
        <v>4691</v>
      </c>
      <c r="AS961" s="445" t="s">
        <v>4691</v>
      </c>
      <c r="AT961" s="445" t="s">
        <v>4691</v>
      </c>
      <c r="AU961" s="445" t="s">
        <v>4691</v>
      </c>
      <c r="AV961" s="307">
        <f>AD961*6*0.5*12</f>
        <v>0</v>
      </c>
      <c r="AW961" s="309">
        <f>AD961*6*0.35*12</f>
        <v>0</v>
      </c>
      <c r="AX961" s="309">
        <f>AD961*6*0.25*10</f>
        <v>0</v>
      </c>
      <c r="AY961" s="309">
        <f>AD961*6*0.15*10</f>
        <v>0</v>
      </c>
      <c r="AZ961" s="1042" t="s">
        <v>8399</v>
      </c>
      <c r="BA961" s="1042"/>
      <c r="BB961" s="1042"/>
      <c r="BC961" s="1042"/>
      <c r="BD961" s="1042"/>
      <c r="BE961" s="1042"/>
      <c r="BF961" s="1042"/>
      <c r="BG961" s="1042"/>
      <c r="BH961" s="1042"/>
      <c r="BI961" s="1044"/>
    </row>
    <row r="962" spans="1:61" ht="20.100000000000001" customHeight="1">
      <c r="A962" s="1031" t="s">
        <v>185</v>
      </c>
      <c r="B962" s="499"/>
      <c r="C962" s="723" t="s">
        <v>17</v>
      </c>
      <c r="D962" s="501" t="s">
        <v>1642</v>
      </c>
      <c r="E962" s="827"/>
      <c r="F962" s="827"/>
      <c r="G962" s="813">
        <f>COUNTA(G958:G961)</f>
        <v>4</v>
      </c>
      <c r="H962" s="813">
        <f>COUNTA(H958:H961)</f>
        <v>4</v>
      </c>
      <c r="I962" s="499"/>
      <c r="J962" s="499"/>
      <c r="K962" s="813"/>
      <c r="L962" s="814">
        <f>COUNTA(L958:L961)</f>
        <v>2</v>
      </c>
      <c r="M962" s="814">
        <f>COUNTA(M958:M961)</f>
        <v>2</v>
      </c>
      <c r="N962" s="814">
        <f>COUNTA(N958:N961)</f>
        <v>2</v>
      </c>
      <c r="O962" s="814">
        <f>COUNTA(O958:O961)</f>
        <v>2</v>
      </c>
      <c r="P962" s="814">
        <f>COUNTA(P958:P961)</f>
        <v>4</v>
      </c>
      <c r="Q962" s="815"/>
      <c r="R962" s="505"/>
      <c r="S962" s="506"/>
      <c r="T962" s="507"/>
      <c r="U962" s="508">
        <f>SUM(U958:U961)</f>
        <v>558.15448900000001</v>
      </c>
      <c r="V962" s="508">
        <f>SUM(V958:V961)</f>
        <v>15.8559</v>
      </c>
      <c r="W962" s="509">
        <f>V962*10000/Y962</f>
        <v>5467.5517241379312</v>
      </c>
      <c r="X962" s="510">
        <f>U962/V962</f>
        <v>35.20169079017905</v>
      </c>
      <c r="Y962" s="511">
        <f t="shared" ref="Y962:AE962" si="737">SUM(Y958:Y961)</f>
        <v>29</v>
      </c>
      <c r="Z962" s="511">
        <f t="shared" si="737"/>
        <v>3827</v>
      </c>
      <c r="AA962" s="500">
        <f t="shared" si="737"/>
        <v>15</v>
      </c>
      <c r="AB962" s="500">
        <f t="shared" si="737"/>
        <v>15</v>
      </c>
      <c r="AC962" s="500">
        <f t="shared" si="737"/>
        <v>15</v>
      </c>
      <c r="AD962" s="500">
        <f t="shared" si="737"/>
        <v>15</v>
      </c>
      <c r="AE962" s="500">
        <f t="shared" si="737"/>
        <v>27</v>
      </c>
      <c r="AF962" s="512"/>
      <c r="AG962" s="512">
        <f>SUM(AG958:AG961)</f>
        <v>0</v>
      </c>
      <c r="AH962" s="512"/>
      <c r="AI962" s="512">
        <f>SUM(AI958:AI961)</f>
        <v>0</v>
      </c>
      <c r="AJ962" s="512">
        <f>SUM(AJ958:AJ961)</f>
        <v>17</v>
      </c>
      <c r="AK962" s="513"/>
      <c r="AL962" s="512">
        <f>SUM(AL958:AL961)</f>
        <v>0</v>
      </c>
      <c r="AM962" s="512"/>
      <c r="AN962" s="512">
        <f>SUM(AN958:AN961)</f>
        <v>0</v>
      </c>
      <c r="AO962" s="512"/>
      <c r="AP962" s="512">
        <f>SUM(AP958:AP961)</f>
        <v>1</v>
      </c>
      <c r="AQ962" s="512"/>
      <c r="AR962" s="512">
        <f>SUM(AR958:AR961)</f>
        <v>3</v>
      </c>
      <c r="AS962" s="512"/>
      <c r="AT962" s="512">
        <f>SUM(AT958:AT961)</f>
        <v>0</v>
      </c>
      <c r="AU962" s="512"/>
      <c r="AV962" s="512">
        <f>SUM(AV958:AV961)</f>
        <v>540</v>
      </c>
      <c r="AW962" s="512">
        <f>SUM(AW958:AW961)</f>
        <v>377.99999999999994</v>
      </c>
      <c r="AX962" s="512">
        <f>SUM(AX958:AX961)</f>
        <v>225</v>
      </c>
      <c r="AY962" s="512">
        <f>SUM(AY958:AY961)</f>
        <v>135</v>
      </c>
      <c r="AZ962" s="816"/>
      <c r="BA962" s="817"/>
      <c r="BB962" s="817"/>
      <c r="BC962" s="818"/>
      <c r="BD962" s="818"/>
      <c r="BE962" s="818"/>
      <c r="BF962" s="819"/>
      <c r="BG962" s="819"/>
      <c r="BH962" s="819"/>
      <c r="BI962" s="820"/>
    </row>
    <row r="963" spans="1:61" ht="20.100000000000001" customHeight="1">
      <c r="A963" s="1026">
        <v>884</v>
      </c>
      <c r="B963" s="285" t="s">
        <v>3611</v>
      </c>
      <c r="C963" s="286" t="s">
        <v>17</v>
      </c>
      <c r="D963" s="291" t="s">
        <v>1643</v>
      </c>
      <c r="E963" s="287" t="s">
        <v>2991</v>
      </c>
      <c r="F963" s="307" t="s">
        <v>137</v>
      </c>
      <c r="G963" s="289" t="s">
        <v>1001</v>
      </c>
      <c r="H963" s="306" t="s">
        <v>569</v>
      </c>
      <c r="I963" s="290">
        <v>34170301</v>
      </c>
      <c r="J963" s="291" t="s">
        <v>94</v>
      </c>
      <c r="K963" s="306"/>
      <c r="L963" s="292" t="s">
        <v>95</v>
      </c>
      <c r="M963" s="292" t="s">
        <v>95</v>
      </c>
      <c r="N963" s="292" t="s">
        <v>95</v>
      </c>
      <c r="O963" s="292" t="s">
        <v>95</v>
      </c>
      <c r="P963" s="292" t="s">
        <v>95</v>
      </c>
      <c r="Q963" s="308"/>
      <c r="R963" s="295" t="s">
        <v>199</v>
      </c>
      <c r="S963" s="296">
        <v>41011</v>
      </c>
      <c r="T963" s="297">
        <f>VLOOKUP(I963,单月票房,2,0)</f>
        <v>2</v>
      </c>
      <c r="U963" s="298">
        <f>VLOOKUP(I963,单月票房,3,0)</f>
        <v>156.05161999999999</v>
      </c>
      <c r="V963" s="298">
        <f>VLOOKUP(I963,单月票房,4,0)</f>
        <v>4.1078999999999999</v>
      </c>
      <c r="W963" s="299">
        <f>(V963*10000)/Y963</f>
        <v>6846.5</v>
      </c>
      <c r="X963" s="300">
        <f>VLOOKUP(I963,单月票房,5,0)</f>
        <v>38</v>
      </c>
      <c r="Y963" s="301">
        <v>6</v>
      </c>
      <c r="Z963" s="302">
        <v>775</v>
      </c>
      <c r="AA963" s="1043">
        <v>6</v>
      </c>
      <c r="AB963" s="1043">
        <v>6</v>
      </c>
      <c r="AC963" s="1043">
        <v>6</v>
      </c>
      <c r="AD963" s="1043">
        <v>6</v>
      </c>
      <c r="AE963" s="469">
        <v>6</v>
      </c>
      <c r="AF963" s="1036" t="s">
        <v>8142</v>
      </c>
      <c r="AG963" s="445" t="s">
        <v>4691</v>
      </c>
      <c r="AH963" s="445" t="s">
        <v>4691</v>
      </c>
      <c r="AI963" s="445" t="s">
        <v>4691</v>
      </c>
      <c r="AJ963" s="1037">
        <v>4</v>
      </c>
      <c r="AK963" s="1036" t="s">
        <v>4713</v>
      </c>
      <c r="AL963" s="445" t="s">
        <v>4691</v>
      </c>
      <c r="AM963" s="445" t="s">
        <v>4691</v>
      </c>
      <c r="AN963" s="445" t="s">
        <v>4691</v>
      </c>
      <c r="AO963" s="445" t="s">
        <v>4691</v>
      </c>
      <c r="AP963" s="445" t="s">
        <v>4691</v>
      </c>
      <c r="AQ963" s="445" t="s">
        <v>4691</v>
      </c>
      <c r="AR963" s="445">
        <v>1</v>
      </c>
      <c r="AS963" s="445">
        <v>1</v>
      </c>
      <c r="AT963" s="445" t="s">
        <v>4691</v>
      </c>
      <c r="AU963" s="445" t="s">
        <v>4691</v>
      </c>
      <c r="AV963" s="307">
        <f>AD963*6*0.5*12</f>
        <v>216</v>
      </c>
      <c r="AW963" s="309">
        <f>AD963*6*0.35*12</f>
        <v>151.19999999999999</v>
      </c>
      <c r="AX963" s="309">
        <f>AD963*6*0.25*10</f>
        <v>90</v>
      </c>
      <c r="AY963" s="309">
        <f>AD963*6*0.15*10</f>
        <v>53.999999999999993</v>
      </c>
      <c r="AZ963" s="1042" t="s">
        <v>8400</v>
      </c>
      <c r="BA963" s="1042" t="s">
        <v>1644</v>
      </c>
      <c r="BB963" s="1042" t="s">
        <v>570</v>
      </c>
      <c r="BC963" s="1042" t="s">
        <v>1645</v>
      </c>
      <c r="BD963" s="1042"/>
      <c r="BE963" s="1042" t="s">
        <v>1646</v>
      </c>
      <c r="BF963" s="1042"/>
      <c r="BG963" s="1042"/>
      <c r="BH963" s="1042"/>
      <c r="BI963" s="1044" t="s">
        <v>1647</v>
      </c>
    </row>
    <row r="964" spans="1:61" ht="20.100000000000001" customHeight="1">
      <c r="A964" s="1029" t="s">
        <v>185</v>
      </c>
      <c r="B964" s="499"/>
      <c r="C964" s="723" t="s">
        <v>17</v>
      </c>
      <c r="D964" s="865" t="s">
        <v>1643</v>
      </c>
      <c r="E964" s="502"/>
      <c r="F964" s="502"/>
      <c r="G964" s="503">
        <f>COUNTA(G963)</f>
        <v>1</v>
      </c>
      <c r="H964" s="503">
        <f>COUNTA(H963)</f>
        <v>1</v>
      </c>
      <c r="I964" s="499"/>
      <c r="J964" s="499"/>
      <c r="K964" s="503"/>
      <c r="L964" s="504">
        <f>COUNTA(L963)</f>
        <v>1</v>
      </c>
      <c r="M964" s="504">
        <f>COUNTA(M963)</f>
        <v>1</v>
      </c>
      <c r="N964" s="504">
        <f>COUNTA(N963)</f>
        <v>1</v>
      </c>
      <c r="O964" s="504">
        <f>COUNTA(O963)</f>
        <v>1</v>
      </c>
      <c r="P964" s="504">
        <f>COUNTA(P963)</f>
        <v>1</v>
      </c>
      <c r="Q964" s="505"/>
      <c r="R964" s="505"/>
      <c r="S964" s="506"/>
      <c r="T964" s="507"/>
      <c r="U964" s="508">
        <f>SUM(U963)</f>
        <v>156.05161999999999</v>
      </c>
      <c r="V964" s="508">
        <f>SUM(V963)</f>
        <v>4.1078999999999999</v>
      </c>
      <c r="W964" s="509">
        <f>V964*10000/Y964</f>
        <v>6846.5</v>
      </c>
      <c r="X964" s="510">
        <f>U964/V964</f>
        <v>37.988174006183208</v>
      </c>
      <c r="Y964" s="511">
        <f t="shared" ref="Y964:AE964" si="738">SUM(Y963)</f>
        <v>6</v>
      </c>
      <c r="Z964" s="511">
        <f t="shared" si="738"/>
        <v>775</v>
      </c>
      <c r="AA964" s="500">
        <f t="shared" si="738"/>
        <v>6</v>
      </c>
      <c r="AB964" s="500">
        <f t="shared" si="738"/>
        <v>6</v>
      </c>
      <c r="AC964" s="500">
        <f t="shared" si="738"/>
        <v>6</v>
      </c>
      <c r="AD964" s="500">
        <f t="shared" si="738"/>
        <v>6</v>
      </c>
      <c r="AE964" s="500">
        <f t="shared" si="738"/>
        <v>6</v>
      </c>
      <c r="AF964" s="512"/>
      <c r="AG964" s="512">
        <f>SUM(AG963)</f>
        <v>0</v>
      </c>
      <c r="AH964" s="512"/>
      <c r="AI964" s="512">
        <f>SUM(AI963)</f>
        <v>0</v>
      </c>
      <c r="AJ964" s="512">
        <f t="shared" ref="AJ964" si="739">SUM(AJ963)</f>
        <v>4</v>
      </c>
      <c r="AK964" s="513"/>
      <c r="AL964" s="512">
        <f>SUM(AL963)</f>
        <v>0</v>
      </c>
      <c r="AM964" s="512"/>
      <c r="AN964" s="512">
        <f>SUM(AN963)</f>
        <v>0</v>
      </c>
      <c r="AO964" s="512"/>
      <c r="AP964" s="512">
        <f>SUM(AP963)</f>
        <v>0</v>
      </c>
      <c r="AQ964" s="512"/>
      <c r="AR964" s="512">
        <f>SUM(AR963)</f>
        <v>1</v>
      </c>
      <c r="AS964" s="512"/>
      <c r="AT964" s="512">
        <f>SUM(AT963)</f>
        <v>0</v>
      </c>
      <c r="AU964" s="512"/>
      <c r="AV964" s="512">
        <f>SUM(AV963)</f>
        <v>216</v>
      </c>
      <c r="AW964" s="512">
        <f>SUM(AW963)</f>
        <v>151.19999999999999</v>
      </c>
      <c r="AX964" s="512">
        <f>SUM(AX963)</f>
        <v>90</v>
      </c>
      <c r="AY964" s="512">
        <f>SUM(AY963)</f>
        <v>53.999999999999993</v>
      </c>
      <c r="AZ964" s="816"/>
      <c r="BA964" s="817"/>
      <c r="BB964" s="817"/>
      <c r="BC964" s="818"/>
      <c r="BD964" s="818"/>
      <c r="BE964" s="818"/>
      <c r="BF964" s="819"/>
      <c r="BG964" s="819"/>
      <c r="BH964" s="819"/>
      <c r="BI964" s="820"/>
    </row>
    <row r="965" spans="1:61" ht="20.100000000000001" customHeight="1">
      <c r="A965" s="1026">
        <v>885</v>
      </c>
      <c r="B965" s="285" t="s">
        <v>3612</v>
      </c>
      <c r="C965" s="359" t="s">
        <v>2509</v>
      </c>
      <c r="D965" s="291" t="s">
        <v>1775</v>
      </c>
      <c r="E965" s="287" t="s">
        <v>1776</v>
      </c>
      <c r="F965" s="291" t="s">
        <v>1777</v>
      </c>
      <c r="G965" s="289" t="s">
        <v>1162</v>
      </c>
      <c r="H965" s="306" t="s">
        <v>4417</v>
      </c>
      <c r="I965" s="290">
        <v>34023101</v>
      </c>
      <c r="J965" s="291" t="s">
        <v>94</v>
      </c>
      <c r="K965" s="306"/>
      <c r="L965" s="292" t="s">
        <v>95</v>
      </c>
      <c r="M965" s="292" t="s">
        <v>95</v>
      </c>
      <c r="N965" s="292" t="s">
        <v>95</v>
      </c>
      <c r="O965" s="292" t="s">
        <v>95</v>
      </c>
      <c r="P965" s="292" t="s">
        <v>95</v>
      </c>
      <c r="Q965" s="327"/>
      <c r="R965" s="295" t="s">
        <v>5528</v>
      </c>
      <c r="S965" s="296">
        <v>42276</v>
      </c>
      <c r="T965" s="297">
        <f>VLOOKUP(I965,单月票房,2,0)</f>
        <v>28</v>
      </c>
      <c r="U965" s="298">
        <f>VLOOKUP(I965,单月票房,3,0)</f>
        <v>61.727400000000003</v>
      </c>
      <c r="V965" s="298">
        <f>VLOOKUP(I965,单月票房,4,0)</f>
        <v>2.0619999999999998</v>
      </c>
      <c r="W965" s="299">
        <f>(V965*10000)/Y965</f>
        <v>3436.6666666666665</v>
      </c>
      <c r="X965" s="300">
        <f>VLOOKUP(I965,单月票房,5,0)</f>
        <v>30</v>
      </c>
      <c r="Y965" s="301">
        <v>6</v>
      </c>
      <c r="Z965" s="302">
        <v>1148</v>
      </c>
      <c r="AA965" s="1043">
        <v>6</v>
      </c>
      <c r="AB965" s="1043">
        <v>6</v>
      </c>
      <c r="AC965" s="1043">
        <v>6</v>
      </c>
      <c r="AD965" s="1043">
        <v>6</v>
      </c>
      <c r="AE965" s="469">
        <v>6</v>
      </c>
      <c r="AF965" s="1036" t="s">
        <v>8142</v>
      </c>
      <c r="AG965" s="445" t="s">
        <v>4691</v>
      </c>
      <c r="AH965" s="445" t="s">
        <v>4691</v>
      </c>
      <c r="AI965" s="445" t="s">
        <v>4691</v>
      </c>
      <c r="AJ965" s="1037">
        <v>6</v>
      </c>
      <c r="AK965" s="1036" t="s">
        <v>4694</v>
      </c>
      <c r="AL965" s="445" t="s">
        <v>4691</v>
      </c>
      <c r="AM965" s="445" t="s">
        <v>4691</v>
      </c>
      <c r="AN965" s="445" t="s">
        <v>4691</v>
      </c>
      <c r="AO965" s="445" t="s">
        <v>4691</v>
      </c>
      <c r="AP965" s="445" t="s">
        <v>4691</v>
      </c>
      <c r="AQ965" s="445" t="s">
        <v>4691</v>
      </c>
      <c r="AR965" s="445" t="s">
        <v>4691</v>
      </c>
      <c r="AS965" s="445" t="s">
        <v>4691</v>
      </c>
      <c r="AT965" s="445" t="s">
        <v>4691</v>
      </c>
      <c r="AU965" s="445" t="s">
        <v>4691</v>
      </c>
      <c r="AV965" s="307">
        <f>AD965*6*0.5*12</f>
        <v>216</v>
      </c>
      <c r="AW965" s="309">
        <f>AD965*6*0.35*12</f>
        <v>151.19999999999999</v>
      </c>
      <c r="AX965" s="309">
        <f>AD965*6*0.25*10</f>
        <v>90</v>
      </c>
      <c r="AY965" s="309">
        <f>AD965*6*0.15*10</f>
        <v>53.999999999999993</v>
      </c>
      <c r="AZ965" s="1042" t="s">
        <v>8401</v>
      </c>
      <c r="BA965" s="1042"/>
      <c r="BB965" s="1042" t="s">
        <v>762</v>
      </c>
      <c r="BC965" s="1042"/>
      <c r="BD965" s="1042"/>
      <c r="BE965" s="1042"/>
      <c r="BF965" s="1042"/>
      <c r="BG965" s="1042"/>
      <c r="BH965" s="1042"/>
      <c r="BI965" s="1044"/>
    </row>
    <row r="966" spans="1:61" ht="20.100000000000001" customHeight="1">
      <c r="A966" s="1031" t="s">
        <v>185</v>
      </c>
      <c r="B966" s="499"/>
      <c r="C966" s="723" t="s">
        <v>17</v>
      </c>
      <c r="D966" s="501" t="s">
        <v>1778</v>
      </c>
      <c r="E966" s="827"/>
      <c r="F966" s="827"/>
      <c r="G966" s="503">
        <f>COUNTA(G965:G965)</f>
        <v>1</v>
      </c>
      <c r="H966" s="503">
        <f>COUNTA(H965:H965)</f>
        <v>1</v>
      </c>
      <c r="I966" s="499"/>
      <c r="J966" s="499"/>
      <c r="K966" s="503"/>
      <c r="L966" s="504">
        <f>COUNTA(L965:L965)</f>
        <v>1</v>
      </c>
      <c r="M966" s="504">
        <f>COUNTA(M965:M965)</f>
        <v>1</v>
      </c>
      <c r="N966" s="504">
        <f>COUNTA(N965:N965)</f>
        <v>1</v>
      </c>
      <c r="O966" s="504">
        <f>COUNTA(O965:O965)</f>
        <v>1</v>
      </c>
      <c r="P966" s="504">
        <f>COUNTA(P965:P965)</f>
        <v>1</v>
      </c>
      <c r="Q966" s="505"/>
      <c r="R966" s="505"/>
      <c r="S966" s="506"/>
      <c r="T966" s="507"/>
      <c r="U966" s="508">
        <f>SUM(U965:U965)</f>
        <v>61.727400000000003</v>
      </c>
      <c r="V966" s="508">
        <f>SUM(V965:V965)</f>
        <v>2.0619999999999998</v>
      </c>
      <c r="W966" s="509">
        <f>V966*10000/Y966</f>
        <v>3436.6666666666665</v>
      </c>
      <c r="X966" s="510">
        <f>U966/V966</f>
        <v>29.935693501454903</v>
      </c>
      <c r="Y966" s="511">
        <f t="shared" ref="Y966:AE966" si="740">SUM(Y965:Y965)</f>
        <v>6</v>
      </c>
      <c r="Z966" s="511">
        <f t="shared" si="740"/>
        <v>1148</v>
      </c>
      <c r="AA966" s="500">
        <f t="shared" si="740"/>
        <v>6</v>
      </c>
      <c r="AB966" s="500">
        <f t="shared" si="740"/>
        <v>6</v>
      </c>
      <c r="AC966" s="500">
        <f t="shared" si="740"/>
        <v>6</v>
      </c>
      <c r="AD966" s="500">
        <f t="shared" si="740"/>
        <v>6</v>
      </c>
      <c r="AE966" s="500">
        <f t="shared" si="740"/>
        <v>6</v>
      </c>
      <c r="AF966" s="512"/>
      <c r="AG966" s="512">
        <f>SUM(AG965:AG965)</f>
        <v>0</v>
      </c>
      <c r="AH966" s="512"/>
      <c r="AI966" s="512">
        <f>SUM(AI965:AI965)</f>
        <v>0</v>
      </c>
      <c r="AJ966" s="512">
        <f>SUM(AJ965:AJ965)</f>
        <v>6</v>
      </c>
      <c r="AK966" s="513"/>
      <c r="AL966" s="512">
        <f>SUM(AL965:AL965)</f>
        <v>0</v>
      </c>
      <c r="AM966" s="512"/>
      <c r="AN966" s="512">
        <f>SUM(AN965:AN965)</f>
        <v>0</v>
      </c>
      <c r="AO966" s="512"/>
      <c r="AP966" s="512">
        <f>SUM(AP965:AP965)</f>
        <v>0</v>
      </c>
      <c r="AQ966" s="512"/>
      <c r="AR966" s="512">
        <f>SUM(AR965:AR965)</f>
        <v>0</v>
      </c>
      <c r="AS966" s="512"/>
      <c r="AT966" s="512">
        <f>SUM(AT965:AT965)</f>
        <v>0</v>
      </c>
      <c r="AU966" s="512"/>
      <c r="AV966" s="512">
        <f>SUM(AV965:AV965)</f>
        <v>216</v>
      </c>
      <c r="AW966" s="512">
        <f>SUM(AW965:AW965)</f>
        <v>151.19999999999999</v>
      </c>
      <c r="AX966" s="512">
        <f>SUM(AX965:AX965)</f>
        <v>90</v>
      </c>
      <c r="AY966" s="512">
        <f>SUM(AY965:AY965)</f>
        <v>53.999999999999993</v>
      </c>
      <c r="AZ966" s="816"/>
      <c r="BA966" s="817"/>
      <c r="BB966" s="817"/>
      <c r="BC966" s="818"/>
      <c r="BD966" s="818"/>
      <c r="BE966" s="818"/>
      <c r="BF966" s="819"/>
      <c r="BG966" s="819"/>
      <c r="BH966" s="819"/>
      <c r="BI966" s="820"/>
    </row>
    <row r="967" spans="1:61" s="639" customFormat="1" ht="19.5" customHeight="1">
      <c r="A967" s="1026">
        <v>886</v>
      </c>
      <c r="B967" s="627" t="s">
        <v>6019</v>
      </c>
      <c r="C967" s="628" t="s">
        <v>17</v>
      </c>
      <c r="D967" s="628" t="s">
        <v>5299</v>
      </c>
      <c r="E967" s="628" t="s">
        <v>3837</v>
      </c>
      <c r="F967" s="329" t="s">
        <v>1292</v>
      </c>
      <c r="G967" s="629" t="s">
        <v>6020</v>
      </c>
      <c r="H967" s="630" t="s">
        <v>7213</v>
      </c>
      <c r="I967" s="628">
        <v>34101601</v>
      </c>
      <c r="J967" s="628"/>
      <c r="K967" s="340"/>
      <c r="L967" s="634"/>
      <c r="M967" s="634"/>
      <c r="N967" s="634"/>
      <c r="O967" s="634"/>
      <c r="P967" s="635" t="s">
        <v>6021</v>
      </c>
      <c r="Q967" s="636"/>
      <c r="R967" s="295" t="s">
        <v>147</v>
      </c>
      <c r="S967" s="296">
        <v>42368</v>
      </c>
      <c r="T967" s="297">
        <f t="shared" ref="T967" si="741">VLOOKUP(I967,单月票房,2,0)</f>
        <v>4</v>
      </c>
      <c r="U967" s="298">
        <f t="shared" ref="U967" si="742">VLOOKUP(I967,单月票房,3,0)</f>
        <v>253.06899999999999</v>
      </c>
      <c r="V967" s="298">
        <f t="shared" ref="V967" si="743">VLOOKUP(I967,单月票房,4,0)</f>
        <v>5.6985000000000001</v>
      </c>
      <c r="W967" s="299">
        <f t="shared" ref="W967" si="744">(V967*10000)/Y967</f>
        <v>11397</v>
      </c>
      <c r="X967" s="300">
        <f t="shared" ref="X967" si="745">VLOOKUP(I967,单月票房,5,0)</f>
        <v>44</v>
      </c>
      <c r="Y967" s="637">
        <v>5</v>
      </c>
      <c r="Z967" s="638">
        <v>639</v>
      </c>
      <c r="AA967" s="1043">
        <v>0</v>
      </c>
      <c r="AB967" s="304">
        <v>0</v>
      </c>
      <c r="AC967" s="304">
        <v>0</v>
      </c>
      <c r="AD967" s="1043">
        <v>0</v>
      </c>
      <c r="AE967" s="469">
        <v>5</v>
      </c>
      <c r="AF967" s="1036" t="s">
        <v>8174</v>
      </c>
      <c r="AG967" s="445"/>
      <c r="AH967" s="445"/>
      <c r="AI967" s="445"/>
      <c r="AJ967" s="1037">
        <v>5</v>
      </c>
      <c r="AK967" s="1036" t="s">
        <v>4707</v>
      </c>
      <c r="AL967" s="445"/>
      <c r="AM967" s="445"/>
      <c r="AN967" s="445"/>
      <c r="AO967" s="445"/>
      <c r="AP967" s="445"/>
      <c r="AQ967" s="445"/>
      <c r="AR967" s="445"/>
      <c r="AS967" s="445"/>
      <c r="AT967" s="445"/>
      <c r="AU967" s="445"/>
      <c r="AV967" s="307">
        <f t="shared" ref="AV967" si="746">AD967*6*0.5*12</f>
        <v>0</v>
      </c>
      <c r="AW967" s="309">
        <f t="shared" ref="AW967" si="747">AD967*6*0.35*12</f>
        <v>0</v>
      </c>
      <c r="AX967" s="309">
        <f t="shared" ref="AX967" si="748">AD967*6*0.25*10</f>
        <v>0</v>
      </c>
      <c r="AY967" s="309">
        <f t="shared" ref="AY967" si="749">AD967*6*0.15*10</f>
        <v>0</v>
      </c>
      <c r="AZ967" s="1042" t="s">
        <v>8402</v>
      </c>
      <c r="BA967" s="1042"/>
      <c r="BB967" s="1042"/>
      <c r="BC967" s="1042"/>
      <c r="BD967" s="1042"/>
      <c r="BE967" s="1042"/>
      <c r="BF967" s="1042"/>
      <c r="BG967" s="1042"/>
      <c r="BH967" s="1042"/>
      <c r="BI967" s="1044"/>
    </row>
    <row r="968" spans="1:61" s="652" customFormat="1" ht="20.100000000000001" customHeight="1">
      <c r="A968" s="1026">
        <v>887</v>
      </c>
      <c r="B968" s="285" t="s">
        <v>3613</v>
      </c>
      <c r="C968" s="359" t="s">
        <v>2509</v>
      </c>
      <c r="D968" s="360" t="s">
        <v>2460</v>
      </c>
      <c r="E968" s="287" t="s">
        <v>3837</v>
      </c>
      <c r="F968" s="329" t="s">
        <v>1292</v>
      </c>
      <c r="G968" s="289" t="s">
        <v>1213</v>
      </c>
      <c r="H968" s="594" t="s">
        <v>1213</v>
      </c>
      <c r="I968" s="290">
        <v>34100901</v>
      </c>
      <c r="J968" s="291"/>
      <c r="K968" s="340" t="s">
        <v>2461</v>
      </c>
      <c r="L968" s="292"/>
      <c r="M968" s="293"/>
      <c r="N968" s="293"/>
      <c r="O968" s="292"/>
      <c r="P968" s="292" t="s">
        <v>1352</v>
      </c>
      <c r="Q968" s="340"/>
      <c r="R968" s="295" t="s">
        <v>5528</v>
      </c>
      <c r="S968" s="296">
        <v>41794</v>
      </c>
      <c r="T968" s="297">
        <f>VLOOKUP(I968,单月票房,2,0)</f>
        <v>13</v>
      </c>
      <c r="U968" s="298">
        <f>VLOOKUP(I968,单月票房,3,0)</f>
        <v>126.7855</v>
      </c>
      <c r="V968" s="298">
        <f>VLOOKUP(I968,单月票房,4,0)</f>
        <v>3.2111000000000001</v>
      </c>
      <c r="W968" s="299">
        <f>(V968*10000)/Y968</f>
        <v>6422.2</v>
      </c>
      <c r="X968" s="300">
        <f>VLOOKUP(I968,单月票房,5,0)</f>
        <v>39</v>
      </c>
      <c r="Y968" s="324">
        <v>5</v>
      </c>
      <c r="Z968" s="315">
        <v>1394</v>
      </c>
      <c r="AA968" s="1043">
        <v>0</v>
      </c>
      <c r="AB968" s="304">
        <v>0</v>
      </c>
      <c r="AC968" s="304">
        <v>0</v>
      </c>
      <c r="AD968" s="1043">
        <v>0</v>
      </c>
      <c r="AE968" s="469">
        <v>5</v>
      </c>
      <c r="AF968" s="1036" t="s">
        <v>8174</v>
      </c>
      <c r="AG968" s="445" t="s">
        <v>4691</v>
      </c>
      <c r="AH968" s="445" t="s">
        <v>4691</v>
      </c>
      <c r="AI968" s="445" t="s">
        <v>4691</v>
      </c>
      <c r="AJ968" s="1037">
        <v>5</v>
      </c>
      <c r="AK968" s="1036" t="s">
        <v>4707</v>
      </c>
      <c r="AL968" s="445" t="s">
        <v>4691</v>
      </c>
      <c r="AM968" s="445" t="s">
        <v>4691</v>
      </c>
      <c r="AN968" s="445" t="s">
        <v>4691</v>
      </c>
      <c r="AO968" s="445" t="s">
        <v>4691</v>
      </c>
      <c r="AP968" s="445" t="s">
        <v>4691</v>
      </c>
      <c r="AQ968" s="445" t="s">
        <v>4691</v>
      </c>
      <c r="AR968" s="445" t="s">
        <v>4691</v>
      </c>
      <c r="AS968" s="445" t="s">
        <v>4691</v>
      </c>
      <c r="AT968" s="445" t="s">
        <v>4691</v>
      </c>
      <c r="AU968" s="445" t="s">
        <v>4691</v>
      </c>
      <c r="AV968" s="307">
        <f>AD968*6*0.5*12</f>
        <v>0</v>
      </c>
      <c r="AW968" s="309">
        <f>AD968*6*0.35*12</f>
        <v>0</v>
      </c>
      <c r="AX968" s="309">
        <f>AD968*6*0.25*10</f>
        <v>0</v>
      </c>
      <c r="AY968" s="309">
        <f>AD968*6*0.15*10</f>
        <v>0</v>
      </c>
      <c r="AZ968" s="1042" t="s">
        <v>8403</v>
      </c>
      <c r="BA968" s="1042"/>
      <c r="BB968" s="1042"/>
      <c r="BC968" s="1042"/>
      <c r="BD968" s="1042"/>
      <c r="BE968" s="1042"/>
      <c r="BF968" s="1042"/>
      <c r="BG968" s="1042"/>
      <c r="BH968" s="1042"/>
      <c r="BI968" s="1044"/>
    </row>
    <row r="969" spans="1:61" ht="20.100000000000001" customHeight="1">
      <c r="A969" s="1029" t="s">
        <v>185</v>
      </c>
      <c r="B969" s="499"/>
      <c r="C969" s="723" t="s">
        <v>2507</v>
      </c>
      <c r="D969" s="590" t="s">
        <v>2460</v>
      </c>
      <c r="E969" s="502"/>
      <c r="F969" s="502"/>
      <c r="G969" s="813">
        <f>COUNTA(G967:G968)</f>
        <v>2</v>
      </c>
      <c r="H969" s="813">
        <f>COUNTA(H967:H968)</f>
        <v>2</v>
      </c>
      <c r="I969" s="499"/>
      <c r="J969" s="499"/>
      <c r="K969" s="813"/>
      <c r="L969" s="814">
        <f>COUNTA(L967:L968)</f>
        <v>0</v>
      </c>
      <c r="M969" s="814">
        <f>COUNTA(M967:M968)</f>
        <v>0</v>
      </c>
      <c r="N969" s="814">
        <f>COUNTA(N967:N968)</f>
        <v>0</v>
      </c>
      <c r="O969" s="814">
        <f>COUNTA(O967:O968)</f>
        <v>0</v>
      </c>
      <c r="P969" s="814">
        <f>COUNTA(P967:P968)</f>
        <v>2</v>
      </c>
      <c r="Q969" s="505"/>
      <c r="R969" s="505"/>
      <c r="S969" s="506"/>
      <c r="T969" s="507"/>
      <c r="U969" s="508">
        <f>SUM(U967:U968)</f>
        <v>379.85449999999997</v>
      </c>
      <c r="V969" s="508">
        <f>SUM(V967:V968)</f>
        <v>8.9096000000000011</v>
      </c>
      <c r="W969" s="509">
        <f>V969*10000/Y969</f>
        <v>8909.6000000000022</v>
      </c>
      <c r="X969" s="510">
        <f>U969/V969</f>
        <v>42.634293346502638</v>
      </c>
      <c r="Y969" s="511">
        <f t="shared" ref="Y969:AE969" si="750">SUM(Y967:Y968)</f>
        <v>10</v>
      </c>
      <c r="Z969" s="511">
        <f t="shared" si="750"/>
        <v>2033</v>
      </c>
      <c r="AA969" s="500">
        <f t="shared" si="750"/>
        <v>0</v>
      </c>
      <c r="AB969" s="500">
        <f t="shared" si="750"/>
        <v>0</v>
      </c>
      <c r="AC969" s="500">
        <f t="shared" si="750"/>
        <v>0</v>
      </c>
      <c r="AD969" s="500">
        <f t="shared" si="750"/>
        <v>0</v>
      </c>
      <c r="AE969" s="500">
        <f t="shared" si="750"/>
        <v>10</v>
      </c>
      <c r="AF969" s="512"/>
      <c r="AG969" s="512">
        <f>SUM(AG967:AG968)</f>
        <v>0</v>
      </c>
      <c r="AH969" s="512"/>
      <c r="AI969" s="512">
        <f>SUM(AI967:AI968)</f>
        <v>0</v>
      </c>
      <c r="AJ969" s="512">
        <f t="shared" ref="AJ969" si="751">SUM(AJ967:AJ968)</f>
        <v>10</v>
      </c>
      <c r="AK969" s="513"/>
      <c r="AL969" s="512">
        <f>SUM(AL967:AL968)</f>
        <v>0</v>
      </c>
      <c r="AM969" s="512"/>
      <c r="AN969" s="512">
        <f>SUM(AN967:AN968)</f>
        <v>0</v>
      </c>
      <c r="AO969" s="512"/>
      <c r="AP969" s="512">
        <f>SUM(AP967:AP968)</f>
        <v>0</v>
      </c>
      <c r="AQ969" s="512"/>
      <c r="AR969" s="512">
        <f>SUM(AR967:AR968)</f>
        <v>0</v>
      </c>
      <c r="AS969" s="512"/>
      <c r="AT969" s="512">
        <f>SUM(AT967:AT968)</f>
        <v>0</v>
      </c>
      <c r="AU969" s="512"/>
      <c r="AV969" s="512">
        <f>SUM(AV967:AV968)</f>
        <v>0</v>
      </c>
      <c r="AW969" s="512">
        <f>SUM(AW967:AW968)</f>
        <v>0</v>
      </c>
      <c r="AX969" s="512">
        <f>SUM(AX967:AX968)</f>
        <v>0</v>
      </c>
      <c r="AY969" s="512">
        <f>SUM(AY967:AY968)</f>
        <v>0</v>
      </c>
      <c r="AZ969" s="816"/>
      <c r="BA969" s="817"/>
      <c r="BB969" s="817"/>
      <c r="BC969" s="818"/>
      <c r="BD969" s="818"/>
      <c r="BE969" s="818"/>
      <c r="BF969" s="819"/>
      <c r="BG969" s="819"/>
      <c r="BH969" s="819"/>
      <c r="BI969" s="820"/>
    </row>
    <row r="970" spans="1:61" s="652" customFormat="1" ht="20.100000000000001" customHeight="1">
      <c r="A970" s="1026">
        <v>888</v>
      </c>
      <c r="B970" s="285" t="s">
        <v>3614</v>
      </c>
      <c r="C970" s="484" t="s">
        <v>2508</v>
      </c>
      <c r="D970" s="360" t="s">
        <v>2754</v>
      </c>
      <c r="E970" s="287" t="s">
        <v>2992</v>
      </c>
      <c r="F970" s="329" t="s">
        <v>1292</v>
      </c>
      <c r="G970" s="289" t="s">
        <v>2755</v>
      </c>
      <c r="H970" s="306" t="s">
        <v>2782</v>
      </c>
      <c r="I970" s="290">
        <v>34132001</v>
      </c>
      <c r="J970" s="291"/>
      <c r="K970" s="306"/>
      <c r="L970" s="292" t="s">
        <v>95</v>
      </c>
      <c r="M970" s="292" t="s">
        <v>95</v>
      </c>
      <c r="N970" s="292" t="s">
        <v>95</v>
      </c>
      <c r="O970" s="292" t="s">
        <v>95</v>
      </c>
      <c r="P970" s="292" t="s">
        <v>95</v>
      </c>
      <c r="Q970" s="327"/>
      <c r="R970" s="295" t="s">
        <v>182</v>
      </c>
      <c r="S970" s="296">
        <v>42367</v>
      </c>
      <c r="T970" s="297">
        <f>VLOOKUP(I970,单月票房,2,0)</f>
        <v>22</v>
      </c>
      <c r="U970" s="298">
        <f>VLOOKUP(I970,单月票房,3,0)</f>
        <v>20.549499999999998</v>
      </c>
      <c r="V970" s="298">
        <f>VLOOKUP(I970,单月票房,4,0)</f>
        <v>0.63070000000000004</v>
      </c>
      <c r="W970" s="299">
        <f>(V970*10000)/Y970</f>
        <v>1576.75</v>
      </c>
      <c r="X970" s="300">
        <f>VLOOKUP(I970,单月票房,5,0)</f>
        <v>33</v>
      </c>
      <c r="Y970" s="324">
        <v>4</v>
      </c>
      <c r="Z970" s="324">
        <v>585</v>
      </c>
      <c r="AA970" s="1043">
        <v>4</v>
      </c>
      <c r="AB970" s="1043">
        <v>4</v>
      </c>
      <c r="AC970" s="1043">
        <v>4</v>
      </c>
      <c r="AD970" s="1043">
        <v>4</v>
      </c>
      <c r="AE970" s="469">
        <v>4</v>
      </c>
      <c r="AF970" s="1036" t="s">
        <v>8391</v>
      </c>
      <c r="AG970" s="445" t="s">
        <v>4691</v>
      </c>
      <c r="AH970" s="445" t="s">
        <v>4691</v>
      </c>
      <c r="AI970" s="445" t="s">
        <v>4691</v>
      </c>
      <c r="AJ970" s="1037">
        <v>4</v>
      </c>
      <c r="AK970" s="1036" t="s">
        <v>4758</v>
      </c>
      <c r="AL970" s="445" t="s">
        <v>4691</v>
      </c>
      <c r="AM970" s="445" t="s">
        <v>4691</v>
      </c>
      <c r="AN970" s="445" t="s">
        <v>4691</v>
      </c>
      <c r="AO970" s="445" t="s">
        <v>4691</v>
      </c>
      <c r="AP970" s="445" t="s">
        <v>4691</v>
      </c>
      <c r="AQ970" s="445" t="s">
        <v>4691</v>
      </c>
      <c r="AR970" s="445" t="s">
        <v>4691</v>
      </c>
      <c r="AS970" s="445" t="s">
        <v>4691</v>
      </c>
      <c r="AT970" s="445" t="s">
        <v>4691</v>
      </c>
      <c r="AU970" s="445" t="s">
        <v>4691</v>
      </c>
      <c r="AV970" s="307">
        <f>AD970*6*0.5*12</f>
        <v>144</v>
      </c>
      <c r="AW970" s="309">
        <f>AD970*6*0.35*12</f>
        <v>100.79999999999998</v>
      </c>
      <c r="AX970" s="309">
        <f>AD970*6*0.25*10</f>
        <v>60</v>
      </c>
      <c r="AY970" s="309">
        <f>AD970*6*0.15*10</f>
        <v>36</v>
      </c>
      <c r="AZ970" s="1042" t="s">
        <v>8404</v>
      </c>
      <c r="BA970" s="1042"/>
      <c r="BB970" s="1042"/>
      <c r="BC970" s="1042"/>
      <c r="BD970" s="1042"/>
      <c r="BE970" s="1042"/>
      <c r="BF970" s="1042"/>
      <c r="BG970" s="1042"/>
      <c r="BH970" s="1042"/>
      <c r="BI970" s="1044"/>
    </row>
    <row r="971" spans="1:61" ht="20.100000000000001" customHeight="1">
      <c r="A971" s="1031" t="s">
        <v>185</v>
      </c>
      <c r="B971" s="499"/>
      <c r="C971" s="867" t="s">
        <v>17</v>
      </c>
      <c r="D971" s="863" t="s">
        <v>2756</v>
      </c>
      <c r="E971" s="827"/>
      <c r="F971" s="827"/>
      <c r="G971" s="813">
        <f>COUNTA(G970:G970)</f>
        <v>1</v>
      </c>
      <c r="H971" s="813">
        <f>COUNTA(H970:H970)</f>
        <v>1</v>
      </c>
      <c r="I971" s="499"/>
      <c r="J971" s="499"/>
      <c r="K971" s="813"/>
      <c r="L971" s="814">
        <f>COUNTA(L970:L970)</f>
        <v>1</v>
      </c>
      <c r="M971" s="814">
        <f>COUNTA(M970:M970)</f>
        <v>1</v>
      </c>
      <c r="N971" s="814">
        <f>COUNTA(N970:N970)</f>
        <v>1</v>
      </c>
      <c r="O971" s="814">
        <f>COUNTA(O970:O970)</f>
        <v>1</v>
      </c>
      <c r="P971" s="814">
        <f>COUNTA(P970:P970)</f>
        <v>1</v>
      </c>
      <c r="Q971" s="815"/>
      <c r="R971" s="505"/>
      <c r="S971" s="506"/>
      <c r="T971" s="507"/>
      <c r="U971" s="830">
        <f>SUM(U970:U970)</f>
        <v>20.549499999999998</v>
      </c>
      <c r="V971" s="830">
        <f>SUM(V970:V970)</f>
        <v>0.63070000000000004</v>
      </c>
      <c r="W971" s="509">
        <f>V971*10000/Y971</f>
        <v>1576.75</v>
      </c>
      <c r="X971" s="510">
        <f>U971/V971</f>
        <v>32.582051688599961</v>
      </c>
      <c r="Y971" s="831">
        <f t="shared" ref="Y971:AE971" si="752">SUM(Y970:Y970)</f>
        <v>4</v>
      </c>
      <c r="Z971" s="831">
        <f t="shared" si="752"/>
        <v>585</v>
      </c>
      <c r="AA971" s="500">
        <f t="shared" si="752"/>
        <v>4</v>
      </c>
      <c r="AB971" s="500">
        <f t="shared" si="752"/>
        <v>4</v>
      </c>
      <c r="AC971" s="500">
        <f t="shared" si="752"/>
        <v>4</v>
      </c>
      <c r="AD971" s="500">
        <f t="shared" si="752"/>
        <v>4</v>
      </c>
      <c r="AE971" s="500">
        <f t="shared" si="752"/>
        <v>4</v>
      </c>
      <c r="AF971" s="512"/>
      <c r="AG971" s="512">
        <f>SUM(AG970:AG970)</f>
        <v>0</v>
      </c>
      <c r="AH971" s="512"/>
      <c r="AI971" s="512">
        <f>SUM(AI970:AI970)</f>
        <v>0</v>
      </c>
      <c r="AJ971" s="512">
        <f t="shared" ref="AJ971" si="753">SUM(AJ970:AJ970)</f>
        <v>4</v>
      </c>
      <c r="AK971" s="513"/>
      <c r="AL971" s="512">
        <f>SUM(AL970:AL970)</f>
        <v>0</v>
      </c>
      <c r="AM971" s="512"/>
      <c r="AN971" s="512">
        <f>SUM(AN970:AN970)</f>
        <v>0</v>
      </c>
      <c r="AO971" s="512"/>
      <c r="AP971" s="512">
        <f>SUM(AP970:AP970)</f>
        <v>0</v>
      </c>
      <c r="AQ971" s="512"/>
      <c r="AR971" s="512">
        <f>SUM(AR970:AR970)</f>
        <v>0</v>
      </c>
      <c r="AS971" s="512"/>
      <c r="AT971" s="512">
        <f>SUM(AT970:AT970)</f>
        <v>0</v>
      </c>
      <c r="AU971" s="512"/>
      <c r="AV971" s="512">
        <f>SUM(AV970:AV970)</f>
        <v>144</v>
      </c>
      <c r="AW971" s="512">
        <f>SUM(AW970:AW970)</f>
        <v>100.79999999999998</v>
      </c>
      <c r="AX971" s="512">
        <f>SUM(AX970:AX970)</f>
        <v>60</v>
      </c>
      <c r="AY971" s="512">
        <f>SUM(AY970:AY970)</f>
        <v>36</v>
      </c>
      <c r="AZ971" s="816"/>
      <c r="BA971" s="817"/>
      <c r="BB971" s="817"/>
      <c r="BC971" s="818"/>
      <c r="BD971" s="818"/>
      <c r="BE971" s="818"/>
      <c r="BF971" s="819"/>
      <c r="BG971" s="819"/>
      <c r="BH971" s="819"/>
      <c r="BI971" s="820"/>
    </row>
    <row r="972" spans="1:61" s="652" customFormat="1" ht="20.100000000000001" customHeight="1">
      <c r="A972" s="1026">
        <v>889</v>
      </c>
      <c r="B972" s="285" t="s">
        <v>4647</v>
      </c>
      <c r="C972" s="484" t="s">
        <v>2507</v>
      </c>
      <c r="D972" s="484" t="s">
        <v>4648</v>
      </c>
      <c r="E972" s="484" t="s">
        <v>4649</v>
      </c>
      <c r="F972" s="484" t="s">
        <v>4650</v>
      </c>
      <c r="G972" s="317" t="s">
        <v>4651</v>
      </c>
      <c r="H972" s="306" t="s">
        <v>4674</v>
      </c>
      <c r="I972" s="492">
        <v>34041101</v>
      </c>
      <c r="J972" s="362" t="s">
        <v>94</v>
      </c>
      <c r="K972" s="306"/>
      <c r="L972" s="292" t="s">
        <v>95</v>
      </c>
      <c r="M972" s="292" t="s">
        <v>95</v>
      </c>
      <c r="N972" s="292" t="s">
        <v>95</v>
      </c>
      <c r="O972" s="292" t="s">
        <v>95</v>
      </c>
      <c r="P972" s="292" t="s">
        <v>95</v>
      </c>
      <c r="Q972" s="327"/>
      <c r="R972" s="295" t="s">
        <v>199</v>
      </c>
      <c r="S972" s="296">
        <v>42740</v>
      </c>
      <c r="T972" s="297">
        <f>VLOOKUP(I972,单月票房,2,0)</f>
        <v>3</v>
      </c>
      <c r="U972" s="298">
        <f>VLOOKUP(I972,单月票房,3,0)</f>
        <v>194.7944</v>
      </c>
      <c r="V972" s="298">
        <f>VLOOKUP(I972,单月票房,4,0)</f>
        <v>5.8352000000000004</v>
      </c>
      <c r="W972" s="299">
        <f>(V972*10000)/Y972</f>
        <v>8336.0000000000018</v>
      </c>
      <c r="X972" s="300">
        <f>VLOOKUP(I972,单月票房,5,0)</f>
        <v>33</v>
      </c>
      <c r="Y972" s="324">
        <v>7</v>
      </c>
      <c r="Z972" s="324">
        <v>987</v>
      </c>
      <c r="AA972" s="1043">
        <v>7</v>
      </c>
      <c r="AB972" s="1043">
        <v>7</v>
      </c>
      <c r="AC972" s="1043">
        <v>7</v>
      </c>
      <c r="AD972" s="1043">
        <v>7</v>
      </c>
      <c r="AE972" s="469">
        <v>7</v>
      </c>
      <c r="AF972" s="1036" t="s">
        <v>5989</v>
      </c>
      <c r="AG972" s="445" t="s">
        <v>4691</v>
      </c>
      <c r="AH972" s="445" t="s">
        <v>4691</v>
      </c>
      <c r="AI972" s="445" t="s">
        <v>4691</v>
      </c>
      <c r="AJ972" s="1037">
        <v>7</v>
      </c>
      <c r="AK972" s="1036" t="s">
        <v>4703</v>
      </c>
      <c r="AL972" s="445" t="s">
        <v>4691</v>
      </c>
      <c r="AM972" s="445" t="s">
        <v>4691</v>
      </c>
      <c r="AN972" s="445" t="s">
        <v>4691</v>
      </c>
      <c r="AO972" s="445" t="s">
        <v>4691</v>
      </c>
      <c r="AP972" s="445" t="s">
        <v>4691</v>
      </c>
      <c r="AQ972" s="445" t="s">
        <v>4691</v>
      </c>
      <c r="AR972" s="445" t="s">
        <v>4691</v>
      </c>
      <c r="AS972" s="445" t="s">
        <v>4691</v>
      </c>
      <c r="AT972" s="445" t="s">
        <v>4691</v>
      </c>
      <c r="AU972" s="445" t="s">
        <v>4691</v>
      </c>
      <c r="AV972" s="307">
        <f>AD972*6*0.5*12</f>
        <v>252</v>
      </c>
      <c r="AW972" s="309">
        <f>AD972*6*0.35*12</f>
        <v>176.39999999999998</v>
      </c>
      <c r="AX972" s="309">
        <f>AD972*6*0.25*10</f>
        <v>105</v>
      </c>
      <c r="AY972" s="309">
        <f>AD972*6*0.15*10</f>
        <v>63</v>
      </c>
      <c r="AZ972" s="1042" t="s">
        <v>8405</v>
      </c>
      <c r="BA972" s="1042"/>
      <c r="BB972" s="1042"/>
      <c r="BC972" s="1042"/>
      <c r="BD972" s="1042"/>
      <c r="BE972" s="1042"/>
      <c r="BF972" s="1042"/>
      <c r="BG972" s="1042"/>
      <c r="BH972" s="1042"/>
      <c r="BI972" s="1044"/>
    </row>
    <row r="973" spans="1:61" ht="20.100000000000001" customHeight="1">
      <c r="A973" s="1031" t="s">
        <v>185</v>
      </c>
      <c r="B973" s="499"/>
      <c r="C973" s="862" t="s">
        <v>17</v>
      </c>
      <c r="D973" s="862" t="s">
        <v>4652</v>
      </c>
      <c r="E973" s="815"/>
      <c r="F973" s="868"/>
      <c r="G973" s="813">
        <f>COUNTA(G972:G972)</f>
        <v>1</v>
      </c>
      <c r="H973" s="813">
        <f>COUNTA(H972:H972)</f>
        <v>1</v>
      </c>
      <c r="I973" s="499"/>
      <c r="J973" s="499"/>
      <c r="K973" s="813"/>
      <c r="L973" s="814">
        <f>COUNTA(L972:L972)</f>
        <v>1</v>
      </c>
      <c r="M973" s="814">
        <f>COUNTA(M972:M972)</f>
        <v>1</v>
      </c>
      <c r="N973" s="814">
        <f>COUNTA(N972:N972)</f>
        <v>1</v>
      </c>
      <c r="O973" s="814">
        <f>COUNTA(O972:O972)</f>
        <v>1</v>
      </c>
      <c r="P973" s="814">
        <f>COUNTA(P972:P972)</f>
        <v>1</v>
      </c>
      <c r="Q973" s="815"/>
      <c r="R973" s="505"/>
      <c r="S973" s="506"/>
      <c r="T973" s="507"/>
      <c r="U973" s="830">
        <f>SUM(U972:U972)</f>
        <v>194.7944</v>
      </c>
      <c r="V973" s="830">
        <f>SUM(V972:V972)</f>
        <v>5.8352000000000004</v>
      </c>
      <c r="W973" s="509">
        <f>V973*10000/Y973</f>
        <v>8336.0000000000018</v>
      </c>
      <c r="X973" s="510">
        <f>U973/V973</f>
        <v>33.382643268439807</v>
      </c>
      <c r="Y973" s="831">
        <f t="shared" ref="Y973:AE973" si="754">SUM(Y972:Y972)</f>
        <v>7</v>
      </c>
      <c r="Z973" s="831">
        <f t="shared" si="754"/>
        <v>987</v>
      </c>
      <c r="AA973" s="500">
        <f t="shared" si="754"/>
        <v>7</v>
      </c>
      <c r="AB973" s="500">
        <f t="shared" si="754"/>
        <v>7</v>
      </c>
      <c r="AC973" s="500">
        <f t="shared" si="754"/>
        <v>7</v>
      </c>
      <c r="AD973" s="500">
        <f t="shared" si="754"/>
        <v>7</v>
      </c>
      <c r="AE973" s="500">
        <f t="shared" si="754"/>
        <v>7</v>
      </c>
      <c r="AF973" s="512"/>
      <c r="AG973" s="512">
        <f>SUM(AG972:AG972)</f>
        <v>0</v>
      </c>
      <c r="AH973" s="512"/>
      <c r="AI973" s="512">
        <f>SUM(AI972:AI972)</f>
        <v>0</v>
      </c>
      <c r="AJ973" s="512">
        <f t="shared" ref="AJ973" si="755">SUM(AJ972:AJ972)</f>
        <v>7</v>
      </c>
      <c r="AK973" s="513"/>
      <c r="AL973" s="512">
        <f>SUM(AL972:AL972)</f>
        <v>0</v>
      </c>
      <c r="AM973" s="512"/>
      <c r="AN973" s="512">
        <f>SUM(AN972:AN972)</f>
        <v>0</v>
      </c>
      <c r="AO973" s="512"/>
      <c r="AP973" s="512">
        <f>SUM(AP972:AP972)</f>
        <v>0</v>
      </c>
      <c r="AQ973" s="512"/>
      <c r="AR973" s="512">
        <f>SUM(AR972:AR972)</f>
        <v>0</v>
      </c>
      <c r="AS973" s="512"/>
      <c r="AT973" s="512">
        <f>SUM(AT972:AT972)</f>
        <v>0</v>
      </c>
      <c r="AU973" s="512"/>
      <c r="AV973" s="512">
        <f>SUM(AV972:AV972)</f>
        <v>252</v>
      </c>
      <c r="AW973" s="512">
        <f>SUM(AW972:AW972)</f>
        <v>176.39999999999998</v>
      </c>
      <c r="AX973" s="512">
        <f>SUM(AX972:AX972)</f>
        <v>105</v>
      </c>
      <c r="AY973" s="512">
        <f>SUM(AY972:AY972)</f>
        <v>63</v>
      </c>
      <c r="AZ973" s="816"/>
      <c r="BA973" s="817"/>
      <c r="BB973" s="817"/>
      <c r="BC973" s="818"/>
      <c r="BD973" s="818"/>
      <c r="BE973" s="818"/>
      <c r="BF973" s="819"/>
      <c r="BG973" s="819"/>
      <c r="BH973" s="819"/>
      <c r="BI973" s="820"/>
    </row>
    <row r="974" spans="1:61" s="394" customFormat="1" ht="19.5" customHeight="1">
      <c r="A974" s="1026">
        <v>890</v>
      </c>
      <c r="B974" s="566" t="s">
        <v>5836</v>
      </c>
      <c r="C974" s="567" t="s">
        <v>17</v>
      </c>
      <c r="D974" s="567" t="s">
        <v>6999</v>
      </c>
      <c r="E974" s="568" t="s">
        <v>5838</v>
      </c>
      <c r="F974" s="569" t="s">
        <v>5839</v>
      </c>
      <c r="G974" s="570" t="s">
        <v>1071</v>
      </c>
      <c r="H974" s="571" t="s">
        <v>1071</v>
      </c>
      <c r="I974" s="572">
        <v>34070201</v>
      </c>
      <c r="J974" s="573" t="s">
        <v>94</v>
      </c>
      <c r="K974" s="574"/>
      <c r="L974" s="575" t="s">
        <v>95</v>
      </c>
      <c r="M974" s="575" t="s">
        <v>95</v>
      </c>
      <c r="N974" s="575" t="s">
        <v>95</v>
      </c>
      <c r="O974" s="575" t="s">
        <v>95</v>
      </c>
      <c r="P974" s="576" t="s">
        <v>1961</v>
      </c>
      <c r="Q974" s="577"/>
      <c r="R974" s="295" t="s">
        <v>147</v>
      </c>
      <c r="S974" s="296">
        <v>40885</v>
      </c>
      <c r="T974" s="297">
        <f>VLOOKUP(I974,单月票房,2,0)</f>
        <v>5</v>
      </c>
      <c r="U974" s="298">
        <f>VLOOKUP(I974,单月票房,3,0)</f>
        <v>114.2911</v>
      </c>
      <c r="V974" s="298">
        <f>VLOOKUP(I974,单月票房,4,0)</f>
        <v>3.4199000000000002</v>
      </c>
      <c r="W974" s="299">
        <f>(V974*10000)/Y974</f>
        <v>3799.8888888888887</v>
      </c>
      <c r="X974" s="300">
        <f>VLOOKUP(I974,单月票房,5,0)</f>
        <v>33</v>
      </c>
      <c r="Y974" s="578">
        <v>9</v>
      </c>
      <c r="Z974" s="579">
        <v>1161</v>
      </c>
      <c r="AA974" s="1043">
        <v>9</v>
      </c>
      <c r="AB974" s="1043">
        <v>9</v>
      </c>
      <c r="AC974" s="1043">
        <v>9</v>
      </c>
      <c r="AD974" s="1043">
        <v>9</v>
      </c>
      <c r="AE974" s="469">
        <v>9</v>
      </c>
      <c r="AF974" s="1036" t="s">
        <v>8146</v>
      </c>
      <c r="AG974" s="445"/>
      <c r="AH974" s="445"/>
      <c r="AI974" s="445"/>
      <c r="AJ974" s="1037">
        <v>8</v>
      </c>
      <c r="AK974" s="1036" t="s">
        <v>4705</v>
      </c>
      <c r="AL974" s="445"/>
      <c r="AM974" s="445"/>
      <c r="AN974" s="445"/>
      <c r="AO974" s="445"/>
      <c r="AP974" s="445"/>
      <c r="AQ974" s="445"/>
      <c r="AR974" s="445"/>
      <c r="AS974" s="445"/>
      <c r="AT974" s="445"/>
      <c r="AU974" s="445"/>
      <c r="AV974" s="307">
        <f>AD974*6*0.5*12</f>
        <v>324</v>
      </c>
      <c r="AW974" s="309">
        <f>AD974*6*0.35*12</f>
        <v>226.79999999999998</v>
      </c>
      <c r="AX974" s="309">
        <f>AD974*6*0.25*10</f>
        <v>135</v>
      </c>
      <c r="AY974" s="309">
        <f>AD974*6*0.15*10</f>
        <v>81</v>
      </c>
      <c r="AZ974" s="1042" t="s">
        <v>8406</v>
      </c>
      <c r="BA974" s="1042"/>
      <c r="BB974" s="1042"/>
      <c r="BC974" s="1042"/>
      <c r="BD974" s="1042"/>
      <c r="BE974" s="1042"/>
      <c r="BF974" s="1042"/>
      <c r="BG974" s="1042"/>
      <c r="BH974" s="1042"/>
      <c r="BI974" s="1044"/>
    </row>
    <row r="975" spans="1:61" ht="20.100000000000001" customHeight="1">
      <c r="A975" s="1031" t="s">
        <v>185</v>
      </c>
      <c r="B975" s="499"/>
      <c r="C975" s="862" t="s">
        <v>17</v>
      </c>
      <c r="D975" s="862" t="s">
        <v>5840</v>
      </c>
      <c r="E975" s="815"/>
      <c r="F975" s="868"/>
      <c r="G975" s="813">
        <f>COUNTA(G974:G974)</f>
        <v>1</v>
      </c>
      <c r="H975" s="813">
        <f>COUNTA(H974:H974)</f>
        <v>1</v>
      </c>
      <c r="I975" s="499"/>
      <c r="J975" s="499"/>
      <c r="K975" s="813"/>
      <c r="L975" s="814">
        <f>COUNTA(L974:L974)</f>
        <v>1</v>
      </c>
      <c r="M975" s="814">
        <f>COUNTA(M974:M974)</f>
        <v>1</v>
      </c>
      <c r="N975" s="814">
        <f>COUNTA(N974:N974)</f>
        <v>1</v>
      </c>
      <c r="O975" s="814">
        <f>COUNTA(O974:O974)</f>
        <v>1</v>
      </c>
      <c r="P975" s="814">
        <f>COUNTA(P974:P974)</f>
        <v>1</v>
      </c>
      <c r="Q975" s="815"/>
      <c r="R975" s="505"/>
      <c r="S975" s="506"/>
      <c r="T975" s="507"/>
      <c r="U975" s="830">
        <f>SUM(U974:U974)</f>
        <v>114.2911</v>
      </c>
      <c r="V975" s="830">
        <f>SUM(V974:V974)</f>
        <v>3.4199000000000002</v>
      </c>
      <c r="W975" s="509">
        <f>V975*10000/Y975</f>
        <v>3799.8888888888887</v>
      </c>
      <c r="X975" s="510">
        <f>U975/V975</f>
        <v>33.419427468639434</v>
      </c>
      <c r="Y975" s="831">
        <f t="shared" ref="Y975:AE975" si="756">SUM(Y974:Y974)</f>
        <v>9</v>
      </c>
      <c r="Z975" s="831">
        <f t="shared" si="756"/>
        <v>1161</v>
      </c>
      <c r="AA975" s="500">
        <f t="shared" si="756"/>
        <v>9</v>
      </c>
      <c r="AB975" s="500">
        <f t="shared" si="756"/>
        <v>9</v>
      </c>
      <c r="AC975" s="500">
        <f t="shared" si="756"/>
        <v>9</v>
      </c>
      <c r="AD975" s="500">
        <f t="shared" si="756"/>
        <v>9</v>
      </c>
      <c r="AE975" s="500">
        <f t="shared" si="756"/>
        <v>9</v>
      </c>
      <c r="AF975" s="512"/>
      <c r="AG975" s="512">
        <f>SUM(AG974:AG974)</f>
        <v>0</v>
      </c>
      <c r="AH975" s="512"/>
      <c r="AI975" s="512">
        <f>SUM(AI974:AI974)</f>
        <v>0</v>
      </c>
      <c r="AJ975" s="512">
        <f t="shared" ref="AJ975" si="757">SUM(AJ974:AJ974)</f>
        <v>8</v>
      </c>
      <c r="AK975" s="513"/>
      <c r="AL975" s="512">
        <f>SUM(AL974:AL974)</f>
        <v>0</v>
      </c>
      <c r="AM975" s="512"/>
      <c r="AN975" s="512">
        <f>SUM(AN974:AN974)</f>
        <v>0</v>
      </c>
      <c r="AO975" s="512"/>
      <c r="AP975" s="512">
        <f>SUM(AP974:AP974)</f>
        <v>0</v>
      </c>
      <c r="AQ975" s="512"/>
      <c r="AR975" s="512">
        <f>SUM(AR974:AR974)</f>
        <v>0</v>
      </c>
      <c r="AS975" s="512"/>
      <c r="AT975" s="512">
        <f>SUM(AT974:AT974)</f>
        <v>0</v>
      </c>
      <c r="AU975" s="512"/>
      <c r="AV975" s="512">
        <f>SUM(AV974:AV974)</f>
        <v>324</v>
      </c>
      <c r="AW975" s="512">
        <f>SUM(AW974:AW974)</f>
        <v>226.79999999999998</v>
      </c>
      <c r="AX975" s="512">
        <f>SUM(AX974:AX974)</f>
        <v>135</v>
      </c>
      <c r="AY975" s="512">
        <f>SUM(AY974:AY974)</f>
        <v>81</v>
      </c>
      <c r="AZ975" s="816"/>
      <c r="BA975" s="817"/>
      <c r="BB975" s="817"/>
      <c r="BC975" s="818"/>
      <c r="BD975" s="818"/>
      <c r="BE975" s="818"/>
      <c r="BF975" s="819"/>
      <c r="BG975" s="819"/>
      <c r="BH975" s="819"/>
      <c r="BI975" s="820"/>
    </row>
    <row r="976" spans="1:61" s="354" customFormat="1" ht="21" customHeight="1">
      <c r="A976" s="1026">
        <v>891</v>
      </c>
      <c r="B976" s="285" t="s">
        <v>5378</v>
      </c>
      <c r="C976" s="365" t="s">
        <v>5364</v>
      </c>
      <c r="D976" s="365" t="s">
        <v>5366</v>
      </c>
      <c r="E976" s="365" t="s">
        <v>5367</v>
      </c>
      <c r="F976" s="677" t="s">
        <v>5365</v>
      </c>
      <c r="G976" s="289" t="s">
        <v>5381</v>
      </c>
      <c r="H976" s="289" t="s">
        <v>5387</v>
      </c>
      <c r="I976" s="290">
        <v>61042001</v>
      </c>
      <c r="J976" s="291" t="s">
        <v>94</v>
      </c>
      <c r="K976" s="592"/>
      <c r="L976" s="292" t="s">
        <v>95</v>
      </c>
      <c r="M976" s="292" t="s">
        <v>95</v>
      </c>
      <c r="N976" s="292" t="s">
        <v>95</v>
      </c>
      <c r="O976" s="292" t="s">
        <v>95</v>
      </c>
      <c r="P976" s="687" t="s">
        <v>95</v>
      </c>
      <c r="Q976" s="646"/>
      <c r="R976" s="295" t="s">
        <v>199</v>
      </c>
      <c r="S976" s="296">
        <v>42822</v>
      </c>
      <c r="T976" s="297">
        <f>VLOOKUP(I976,单月票房,2,0)</f>
        <v>6</v>
      </c>
      <c r="U976" s="298">
        <f>VLOOKUP(I976,单月票房,3,0)</f>
        <v>148.41659999999999</v>
      </c>
      <c r="V976" s="298">
        <f>VLOOKUP(I976,单月票房,4,0)</f>
        <v>3.7989999999999999</v>
      </c>
      <c r="W976" s="299">
        <f>(V976*10000)/Y976</f>
        <v>4748.75</v>
      </c>
      <c r="X976" s="300">
        <f>VLOOKUP(I976,单月票房,5,0)</f>
        <v>39</v>
      </c>
      <c r="Y976" s="324">
        <v>8</v>
      </c>
      <c r="Z976" s="324">
        <v>1303</v>
      </c>
      <c r="AA976" s="1043">
        <v>8</v>
      </c>
      <c r="AB976" s="1043">
        <v>8</v>
      </c>
      <c r="AC976" s="1043">
        <v>8</v>
      </c>
      <c r="AD976" s="1043">
        <v>8</v>
      </c>
      <c r="AE976" s="469">
        <v>8</v>
      </c>
      <c r="AF976" s="1036" t="s">
        <v>5971</v>
      </c>
      <c r="AG976" s="445"/>
      <c r="AH976" s="445"/>
      <c r="AI976" s="445"/>
      <c r="AJ976" s="1037">
        <v>8</v>
      </c>
      <c r="AK976" s="1036" t="s">
        <v>4705</v>
      </c>
      <c r="AL976" s="445"/>
      <c r="AM976" s="445"/>
      <c r="AN976" s="445"/>
      <c r="AO976" s="445"/>
      <c r="AP976" s="445"/>
      <c r="AQ976" s="445"/>
      <c r="AR976" s="445"/>
      <c r="AS976" s="445"/>
      <c r="AT976" s="445"/>
      <c r="AU976" s="445"/>
      <c r="AV976" s="307">
        <f>AD976*6*0.5*12</f>
        <v>288</v>
      </c>
      <c r="AW976" s="309">
        <f>AD976*6*0.35*12</f>
        <v>201.59999999999997</v>
      </c>
      <c r="AX976" s="309">
        <f>AD976*6*0.25*10</f>
        <v>120</v>
      </c>
      <c r="AY976" s="309">
        <f>AD976*6*0.15*10</f>
        <v>72</v>
      </c>
      <c r="AZ976" s="1042" t="s">
        <v>8407</v>
      </c>
      <c r="BA976" s="1042"/>
      <c r="BB976" s="1042"/>
      <c r="BC976" s="1042"/>
      <c r="BD976" s="1042"/>
      <c r="BE976" s="1042"/>
      <c r="BF976" s="1042"/>
      <c r="BG976" s="1042"/>
      <c r="BH976" s="1042"/>
      <c r="BI976" s="1044"/>
    </row>
    <row r="977" spans="1:61" s="447" customFormat="1" ht="19.5" customHeight="1">
      <c r="A977" s="1026">
        <v>892</v>
      </c>
      <c r="B977" s="435" t="s">
        <v>7232</v>
      </c>
      <c r="C977" s="631" t="s">
        <v>4304</v>
      </c>
      <c r="D977" s="631" t="s">
        <v>5302</v>
      </c>
      <c r="E977" s="631" t="s">
        <v>7233</v>
      </c>
      <c r="F977" s="467" t="s">
        <v>7234</v>
      </c>
      <c r="G977" s="437" t="s">
        <v>7235</v>
      </c>
      <c r="H977" s="438" t="s">
        <v>7344</v>
      </c>
      <c r="I977" s="435">
        <v>61041201</v>
      </c>
      <c r="J977" s="428"/>
      <c r="K977" s="439" t="s">
        <v>362</v>
      </c>
      <c r="L977" s="441"/>
      <c r="M977" s="440"/>
      <c r="N977" s="440"/>
      <c r="O977" s="441"/>
      <c r="P977" s="441" t="s">
        <v>7236</v>
      </c>
      <c r="Q977" s="442"/>
      <c r="R977" s="495" t="s">
        <v>6622</v>
      </c>
      <c r="S977" s="468">
        <v>42384</v>
      </c>
      <c r="T977" s="297">
        <f t="shared" ref="T977" si="758">VLOOKUP(I977,单月票房,2,0)</f>
        <v>8</v>
      </c>
      <c r="U977" s="298">
        <f t="shared" ref="U977" si="759">VLOOKUP(I977,单月票房,3,0)</f>
        <v>86.299300000000002</v>
      </c>
      <c r="V977" s="298">
        <f t="shared" ref="V977" si="760">VLOOKUP(I977,单月票房,4,0)</f>
        <v>2.5743999999999998</v>
      </c>
      <c r="W977" s="299">
        <f t="shared" ref="W977" si="761">(V977*10000)/Y977</f>
        <v>5148.7999999999993</v>
      </c>
      <c r="X977" s="300">
        <f t="shared" ref="X977" si="762">VLOOKUP(I977,单月票房,5,0)</f>
        <v>34</v>
      </c>
      <c r="Y977" s="496">
        <v>5</v>
      </c>
      <c r="Z977" s="497">
        <v>477</v>
      </c>
      <c r="AA977" s="1043">
        <v>0</v>
      </c>
      <c r="AB977" s="304">
        <v>0</v>
      </c>
      <c r="AC977" s="304">
        <v>0</v>
      </c>
      <c r="AD977" s="1043">
        <v>0</v>
      </c>
      <c r="AE977" s="469">
        <v>5</v>
      </c>
      <c r="AF977" s="1036" t="s">
        <v>5993</v>
      </c>
      <c r="AG977" s="445"/>
      <c r="AH977" s="445"/>
      <c r="AI977" s="445"/>
      <c r="AJ977" s="1037">
        <v>5</v>
      </c>
      <c r="AK977" s="1036" t="s">
        <v>4707</v>
      </c>
      <c r="AL977" s="445"/>
      <c r="AM977" s="445"/>
      <c r="AN977" s="445"/>
      <c r="AO977" s="445"/>
      <c r="AP977" s="445"/>
      <c r="AQ977" s="445"/>
      <c r="AR977" s="445"/>
      <c r="AS977" s="445"/>
      <c r="AT977" s="445"/>
      <c r="AU977" s="445"/>
      <c r="AV977" s="307">
        <f t="shared" ref="AV977" si="763">AD977*6*0.5*12</f>
        <v>0</v>
      </c>
      <c r="AW977" s="309">
        <f t="shared" ref="AW977" si="764">AD977*6*0.35*12</f>
        <v>0</v>
      </c>
      <c r="AX977" s="309">
        <f t="shared" ref="AX977" si="765">AD977*6*0.25*10</f>
        <v>0</v>
      </c>
      <c r="AY977" s="309">
        <f t="shared" ref="AY977" si="766">AD977*6*0.15*10</f>
        <v>0</v>
      </c>
      <c r="AZ977" s="1042" t="s">
        <v>8408</v>
      </c>
      <c r="BA977" s="1042"/>
      <c r="BB977" s="1042"/>
      <c r="BC977" s="1042"/>
      <c r="BD977" s="1042"/>
      <c r="BE977" s="1042"/>
      <c r="BF977" s="1042"/>
      <c r="BG977" s="1042"/>
      <c r="BH977" s="1042"/>
      <c r="BI977" s="1044"/>
    </row>
    <row r="978" spans="1:61" ht="20.100000000000001" customHeight="1">
      <c r="A978" s="1026">
        <v>893</v>
      </c>
      <c r="B978" s="285" t="s">
        <v>3623</v>
      </c>
      <c r="C978" s="286" t="s">
        <v>2648</v>
      </c>
      <c r="D978" s="307" t="s">
        <v>2649</v>
      </c>
      <c r="E978" s="287" t="s">
        <v>2997</v>
      </c>
      <c r="F978" s="357" t="s">
        <v>1971</v>
      </c>
      <c r="G978" s="289" t="s">
        <v>2077</v>
      </c>
      <c r="H978" s="530" t="s">
        <v>4418</v>
      </c>
      <c r="I978" s="290">
        <v>61041301</v>
      </c>
      <c r="J978" s="291"/>
      <c r="K978" s="352" t="s">
        <v>1972</v>
      </c>
      <c r="L978" s="292"/>
      <c r="M978" s="293"/>
      <c r="N978" s="293"/>
      <c r="O978" s="292"/>
      <c r="P978" s="292" t="s">
        <v>95</v>
      </c>
      <c r="Q978" s="327"/>
      <c r="R978" s="295" t="s">
        <v>147</v>
      </c>
      <c r="S978" s="296">
        <v>42402</v>
      </c>
      <c r="T978" s="297">
        <f>VLOOKUP(I978,单月票房,2,0)</f>
        <v>9</v>
      </c>
      <c r="U978" s="298">
        <f>VLOOKUP(I978,单月票房,3,0)</f>
        <v>71.658799999999999</v>
      </c>
      <c r="V978" s="298">
        <f>VLOOKUP(I978,单月票房,4,0)</f>
        <v>2.1574</v>
      </c>
      <c r="W978" s="299">
        <f>(V978*10000)/Y978</f>
        <v>3595.6666666666665</v>
      </c>
      <c r="X978" s="300">
        <f>VLOOKUP(I978,单月票房,5,0)</f>
        <v>33</v>
      </c>
      <c r="Y978" s="324">
        <v>6</v>
      </c>
      <c r="Z978" s="315">
        <v>543</v>
      </c>
      <c r="AA978" s="1043">
        <v>0</v>
      </c>
      <c r="AB978" s="304">
        <v>0</v>
      </c>
      <c r="AC978" s="304">
        <v>0</v>
      </c>
      <c r="AD978" s="1043">
        <v>0</v>
      </c>
      <c r="AE978" s="469">
        <v>6</v>
      </c>
      <c r="AF978" s="1036" t="s">
        <v>8409</v>
      </c>
      <c r="AG978" s="445" t="s">
        <v>4691</v>
      </c>
      <c r="AH978" s="445" t="s">
        <v>4691</v>
      </c>
      <c r="AI978" s="445" t="s">
        <v>4691</v>
      </c>
      <c r="AJ978" s="1037">
        <v>6</v>
      </c>
      <c r="AK978" s="1036" t="s">
        <v>4830</v>
      </c>
      <c r="AL978" s="445" t="s">
        <v>4691</v>
      </c>
      <c r="AM978" s="445" t="s">
        <v>4691</v>
      </c>
      <c r="AN978" s="445" t="s">
        <v>4691</v>
      </c>
      <c r="AO978" s="445" t="s">
        <v>4691</v>
      </c>
      <c r="AP978" s="445" t="s">
        <v>4691</v>
      </c>
      <c r="AQ978" s="445" t="s">
        <v>4691</v>
      </c>
      <c r="AR978" s="445">
        <v>1</v>
      </c>
      <c r="AS978" s="445">
        <v>4</v>
      </c>
      <c r="AT978" s="445" t="s">
        <v>4691</v>
      </c>
      <c r="AU978" s="445" t="s">
        <v>4691</v>
      </c>
      <c r="AV978" s="307">
        <f>AD978*6*0.5*12</f>
        <v>0</v>
      </c>
      <c r="AW978" s="309">
        <f>AD978*6*0.35*12</f>
        <v>0</v>
      </c>
      <c r="AX978" s="309">
        <f>AD978*6*0.25*10</f>
        <v>0</v>
      </c>
      <c r="AY978" s="309">
        <f>AD978*6*0.15*10</f>
        <v>0</v>
      </c>
      <c r="AZ978" s="1042" t="s">
        <v>8410</v>
      </c>
      <c r="BA978" s="1042" t="s">
        <v>1971</v>
      </c>
      <c r="BB978" s="1042" t="s">
        <v>1971</v>
      </c>
      <c r="BC978" s="1042" t="s">
        <v>1971</v>
      </c>
      <c r="BD978" s="1042" t="s">
        <v>1973</v>
      </c>
      <c r="BE978" s="1042"/>
      <c r="BF978" s="1042"/>
      <c r="BG978" s="1042" t="s">
        <v>1974</v>
      </c>
      <c r="BH978" s="1042" t="s">
        <v>1975</v>
      </c>
      <c r="BI978" s="1044" t="s">
        <v>1976</v>
      </c>
    </row>
    <row r="979" spans="1:61" ht="20.100000000000001" customHeight="1">
      <c r="A979" s="1031" t="s">
        <v>185</v>
      </c>
      <c r="B979" s="499"/>
      <c r="C979" s="723" t="s">
        <v>2494</v>
      </c>
      <c r="D979" s="500" t="s">
        <v>1977</v>
      </c>
      <c r="E979" s="827"/>
      <c r="F979" s="827"/>
      <c r="G979" s="813">
        <f>COUNTA(G976:G978)</f>
        <v>3</v>
      </c>
      <c r="H979" s="813">
        <f>COUNTA(H976:H978)</f>
        <v>3</v>
      </c>
      <c r="I979" s="499"/>
      <c r="J979" s="499"/>
      <c r="K979" s="813"/>
      <c r="L979" s="814">
        <f>COUNTA(L976:L978)</f>
        <v>1</v>
      </c>
      <c r="M979" s="814">
        <f>COUNTA(M976:M978)</f>
        <v>1</v>
      </c>
      <c r="N979" s="814">
        <f>COUNTA(N976:N978)</f>
        <v>1</v>
      </c>
      <c r="O979" s="814">
        <f>COUNTA(O976:O978)</f>
        <v>1</v>
      </c>
      <c r="P979" s="814">
        <f>COUNTA(P976:P978)</f>
        <v>3</v>
      </c>
      <c r="Q979" s="505"/>
      <c r="R979" s="505"/>
      <c r="S979" s="506"/>
      <c r="T979" s="507"/>
      <c r="U979" s="508">
        <f>SUM(U976:U978)</f>
        <v>306.37469999999996</v>
      </c>
      <c r="V979" s="508">
        <f>SUM(V976:V978)</f>
        <v>8.5307999999999993</v>
      </c>
      <c r="W979" s="509">
        <f>V979*10000/Y979</f>
        <v>4489.894736842105</v>
      </c>
      <c r="X979" s="510">
        <f>U979/V979</f>
        <v>35.913947109298071</v>
      </c>
      <c r="Y979" s="511">
        <f t="shared" ref="Y979:AE979" si="767">SUM(Y976:Y978)</f>
        <v>19</v>
      </c>
      <c r="Z979" s="511">
        <f t="shared" si="767"/>
        <v>2323</v>
      </c>
      <c r="AA979" s="500">
        <f t="shared" si="767"/>
        <v>8</v>
      </c>
      <c r="AB979" s="500">
        <f t="shared" si="767"/>
        <v>8</v>
      </c>
      <c r="AC979" s="500">
        <f t="shared" si="767"/>
        <v>8</v>
      </c>
      <c r="AD979" s="500">
        <f t="shared" si="767"/>
        <v>8</v>
      </c>
      <c r="AE979" s="500">
        <f t="shared" si="767"/>
        <v>19</v>
      </c>
      <c r="AF979" s="512"/>
      <c r="AG979" s="512">
        <f>SUM(AG976:AG978)</f>
        <v>0</v>
      </c>
      <c r="AH979" s="512"/>
      <c r="AI979" s="512">
        <f>SUM(AI976:AI978)</f>
        <v>0</v>
      </c>
      <c r="AJ979" s="512">
        <f t="shared" ref="AJ979" si="768">SUM(AJ976:AJ978)</f>
        <v>19</v>
      </c>
      <c r="AK979" s="513"/>
      <c r="AL979" s="512">
        <f>SUM(AL976:AL978)</f>
        <v>0</v>
      </c>
      <c r="AM979" s="512"/>
      <c r="AN979" s="512">
        <f>SUM(AN976:AN978)</f>
        <v>0</v>
      </c>
      <c r="AO979" s="512"/>
      <c r="AP979" s="512">
        <f>SUM(AP976:AP978)</f>
        <v>0</v>
      </c>
      <c r="AQ979" s="512"/>
      <c r="AR979" s="512">
        <f>SUM(AR976:AR978)</f>
        <v>1</v>
      </c>
      <c r="AS979" s="512"/>
      <c r="AT979" s="512">
        <f>SUM(AT976:AT978)</f>
        <v>0</v>
      </c>
      <c r="AU979" s="512"/>
      <c r="AV979" s="512">
        <f>SUM(AV976:AV978)</f>
        <v>288</v>
      </c>
      <c r="AW979" s="512">
        <f>SUM(AW976:AW978)</f>
        <v>201.59999999999997</v>
      </c>
      <c r="AX979" s="512">
        <f>SUM(AX976:AX978)</f>
        <v>120</v>
      </c>
      <c r="AY979" s="512">
        <f>SUM(AY976:AY978)</f>
        <v>72</v>
      </c>
      <c r="AZ979" s="816"/>
      <c r="BA979" s="817"/>
      <c r="BB979" s="817"/>
      <c r="BC979" s="818"/>
      <c r="BD979" s="818"/>
      <c r="BE979" s="818"/>
      <c r="BF979" s="819"/>
      <c r="BG979" s="819"/>
      <c r="BH979" s="819"/>
      <c r="BI979" s="820"/>
    </row>
    <row r="980" spans="1:61" s="652" customFormat="1" ht="20.100000000000001" customHeight="1">
      <c r="A980" s="1026">
        <v>894</v>
      </c>
      <c r="B980" s="285" t="s">
        <v>4308</v>
      </c>
      <c r="C980" s="484" t="s">
        <v>4304</v>
      </c>
      <c r="D980" s="484" t="s">
        <v>4305</v>
      </c>
      <c r="E980" s="484" t="s">
        <v>4306</v>
      </c>
      <c r="F980" s="484" t="s">
        <v>4307</v>
      </c>
      <c r="G980" s="289" t="s">
        <v>1000</v>
      </c>
      <c r="H980" s="530" t="s">
        <v>4347</v>
      </c>
      <c r="I980" s="290">
        <v>61070901</v>
      </c>
      <c r="J980" s="487"/>
      <c r="K980" s="340" t="s">
        <v>335</v>
      </c>
      <c r="L980" s="292"/>
      <c r="M980" s="293"/>
      <c r="N980" s="293"/>
      <c r="O980" s="292"/>
      <c r="P980" s="292" t="s">
        <v>95</v>
      </c>
      <c r="Q980" s="358"/>
      <c r="R980" s="295" t="s">
        <v>115</v>
      </c>
      <c r="S980" s="296">
        <v>42248</v>
      </c>
      <c r="T980" s="297">
        <f>VLOOKUP(I980,单月票房,2,0)</f>
        <v>2</v>
      </c>
      <c r="U980" s="298">
        <f>VLOOKUP(I980,单月票房,3,0)</f>
        <v>191.655834</v>
      </c>
      <c r="V980" s="298">
        <f>VLOOKUP(I980,单月票房,4,0)</f>
        <v>5.1273999999999997</v>
      </c>
      <c r="W980" s="299">
        <f>(V980*10000)/Y980</f>
        <v>5697.1111111111113</v>
      </c>
      <c r="X980" s="300">
        <f>VLOOKUP(I980,单月票房,5,0)</f>
        <v>37</v>
      </c>
      <c r="Y980" s="324">
        <v>9</v>
      </c>
      <c r="Z980" s="324">
        <v>1044</v>
      </c>
      <c r="AA980" s="1043">
        <v>0</v>
      </c>
      <c r="AB980" s="304">
        <v>0</v>
      </c>
      <c r="AC980" s="304">
        <v>0</v>
      </c>
      <c r="AD980" s="1043">
        <v>0</v>
      </c>
      <c r="AE980" s="469">
        <v>9</v>
      </c>
      <c r="AF980" s="1036" t="s">
        <v>8146</v>
      </c>
      <c r="AG980" s="445" t="s">
        <v>4691</v>
      </c>
      <c r="AH980" s="445" t="s">
        <v>4691</v>
      </c>
      <c r="AI980" s="445" t="s">
        <v>4691</v>
      </c>
      <c r="AJ980" s="1037">
        <v>9</v>
      </c>
      <c r="AK980" s="1036" t="s">
        <v>4710</v>
      </c>
      <c r="AL980" s="445" t="s">
        <v>4691</v>
      </c>
      <c r="AM980" s="445" t="s">
        <v>4691</v>
      </c>
      <c r="AN980" s="445" t="s">
        <v>4691</v>
      </c>
      <c r="AO980" s="445" t="s">
        <v>4691</v>
      </c>
      <c r="AP980" s="445" t="s">
        <v>4691</v>
      </c>
      <c r="AQ980" s="445" t="s">
        <v>4691</v>
      </c>
      <c r="AR980" s="445" t="s">
        <v>4691</v>
      </c>
      <c r="AS980" s="445" t="s">
        <v>4691</v>
      </c>
      <c r="AT980" s="445" t="s">
        <v>4691</v>
      </c>
      <c r="AU980" s="445" t="s">
        <v>4691</v>
      </c>
      <c r="AV980" s="307">
        <f>AD980*6*0.5*12</f>
        <v>0</v>
      </c>
      <c r="AW980" s="309">
        <f>AD980*6*0.35*12</f>
        <v>0</v>
      </c>
      <c r="AX980" s="309">
        <f>AD980*6*0.25*10</f>
        <v>0</v>
      </c>
      <c r="AY980" s="309">
        <f>AD980*6*0.15*10</f>
        <v>0</v>
      </c>
      <c r="AZ980" s="1042" t="s">
        <v>8411</v>
      </c>
      <c r="BA980" s="1042"/>
      <c r="BB980" s="1042"/>
      <c r="BC980" s="1042"/>
      <c r="BD980" s="1042"/>
      <c r="BE980" s="1042"/>
      <c r="BF980" s="1042"/>
      <c r="BG980" s="1042"/>
      <c r="BH980" s="1042"/>
      <c r="BI980" s="1044"/>
    </row>
    <row r="981" spans="1:61" s="652" customFormat="1" ht="20.100000000000001" customHeight="1">
      <c r="A981" s="1026">
        <v>895</v>
      </c>
      <c r="B981" s="285" t="s">
        <v>4311</v>
      </c>
      <c r="C981" s="484" t="s">
        <v>4304</v>
      </c>
      <c r="D981" s="484" t="s">
        <v>4309</v>
      </c>
      <c r="E981" s="484" t="s">
        <v>4306</v>
      </c>
      <c r="F981" s="484" t="s">
        <v>4310</v>
      </c>
      <c r="G981" s="289" t="s">
        <v>2070</v>
      </c>
      <c r="H981" s="530" t="s">
        <v>4348</v>
      </c>
      <c r="I981" s="290">
        <v>61071501</v>
      </c>
      <c r="J981" s="487"/>
      <c r="K981" s="340" t="s">
        <v>335</v>
      </c>
      <c r="L981" s="782"/>
      <c r="M981" s="293"/>
      <c r="N981" s="293"/>
      <c r="O981" s="782"/>
      <c r="P981" s="292" t="s">
        <v>95</v>
      </c>
      <c r="Q981" s="358"/>
      <c r="R981" s="295" t="s">
        <v>107</v>
      </c>
      <c r="S981" s="296">
        <v>1</v>
      </c>
      <c r="T981" s="297">
        <f>VLOOKUP(I981,单月票房,2,0)</f>
        <v>4</v>
      </c>
      <c r="U981" s="298">
        <f>VLOOKUP(I981,单月票房,3,0)</f>
        <v>139.62401299999999</v>
      </c>
      <c r="V981" s="298">
        <f>VLOOKUP(I981,单月票房,4,0)</f>
        <v>3.8332999999999999</v>
      </c>
      <c r="W981" s="299">
        <f>(V981*10000)/Y981</f>
        <v>6388.833333333333</v>
      </c>
      <c r="X981" s="300">
        <f>VLOOKUP(I981,单月票房,5,0)</f>
        <v>36</v>
      </c>
      <c r="Y981" s="324">
        <v>6</v>
      </c>
      <c r="Z981" s="324">
        <v>635</v>
      </c>
      <c r="AA981" s="1043">
        <v>0</v>
      </c>
      <c r="AB981" s="304">
        <v>0</v>
      </c>
      <c r="AC981" s="304">
        <v>0</v>
      </c>
      <c r="AD981" s="1043">
        <v>0</v>
      </c>
      <c r="AE981" s="469">
        <v>6</v>
      </c>
      <c r="AF981" s="1036" t="s">
        <v>8142</v>
      </c>
      <c r="AG981" s="445" t="s">
        <v>4691</v>
      </c>
      <c r="AH981" s="445" t="s">
        <v>4691</v>
      </c>
      <c r="AI981" s="445" t="s">
        <v>4691</v>
      </c>
      <c r="AJ981" s="1037">
        <v>6</v>
      </c>
      <c r="AK981" s="1036" t="s">
        <v>4694</v>
      </c>
      <c r="AL981" s="445" t="s">
        <v>4691</v>
      </c>
      <c r="AM981" s="445" t="s">
        <v>4691</v>
      </c>
      <c r="AN981" s="445" t="s">
        <v>4691</v>
      </c>
      <c r="AO981" s="445" t="s">
        <v>4691</v>
      </c>
      <c r="AP981" s="445" t="s">
        <v>4691</v>
      </c>
      <c r="AQ981" s="445" t="s">
        <v>4691</v>
      </c>
      <c r="AR981" s="445" t="s">
        <v>4691</v>
      </c>
      <c r="AS981" s="445" t="s">
        <v>4691</v>
      </c>
      <c r="AT981" s="445" t="s">
        <v>4691</v>
      </c>
      <c r="AU981" s="445" t="s">
        <v>4691</v>
      </c>
      <c r="AV981" s="307">
        <f>AD981*6*0.5*12</f>
        <v>0</v>
      </c>
      <c r="AW981" s="309">
        <f>AD981*6*0.35*12</f>
        <v>0</v>
      </c>
      <c r="AX981" s="309">
        <f>AD981*6*0.25*10</f>
        <v>0</v>
      </c>
      <c r="AY981" s="309">
        <f>AD981*6*0.15*10</f>
        <v>0</v>
      </c>
      <c r="AZ981" s="1042" t="s">
        <v>8412</v>
      </c>
      <c r="BA981" s="1042"/>
      <c r="BB981" s="1042"/>
      <c r="BC981" s="1042"/>
      <c r="BD981" s="1042"/>
      <c r="BE981" s="1042"/>
      <c r="BF981" s="1042"/>
      <c r="BG981" s="1042"/>
      <c r="BH981" s="1042"/>
      <c r="BI981" s="1044"/>
    </row>
    <row r="982" spans="1:61" s="652" customFormat="1" ht="20.100000000000001" customHeight="1">
      <c r="A982" s="1026">
        <v>896</v>
      </c>
      <c r="B982" s="285" t="s">
        <v>4315</v>
      </c>
      <c r="C982" s="484" t="s">
        <v>4304</v>
      </c>
      <c r="D982" s="484" t="s">
        <v>4305</v>
      </c>
      <c r="E982" s="484" t="s">
        <v>4312</v>
      </c>
      <c r="F982" s="484" t="s">
        <v>4313</v>
      </c>
      <c r="G982" s="289" t="s">
        <v>4314</v>
      </c>
      <c r="H982" s="530" t="s">
        <v>4349</v>
      </c>
      <c r="I982" s="290">
        <v>61071401</v>
      </c>
      <c r="J982" s="487"/>
      <c r="K982" s="340" t="s">
        <v>335</v>
      </c>
      <c r="L982" s="782"/>
      <c r="M982" s="293"/>
      <c r="N982" s="293"/>
      <c r="O982" s="782"/>
      <c r="P982" s="292" t="s">
        <v>95</v>
      </c>
      <c r="Q982" s="358"/>
      <c r="R982" s="295" t="s">
        <v>115</v>
      </c>
      <c r="S982" s="296">
        <v>42369</v>
      </c>
      <c r="T982" s="297">
        <f>VLOOKUP(I982,单月票房,2,0)</f>
        <v>7</v>
      </c>
      <c r="U982" s="298">
        <f>VLOOKUP(I982,单月票房,3,0)</f>
        <v>92.521500000000003</v>
      </c>
      <c r="V982" s="298">
        <f>VLOOKUP(I982,单月票房,4,0)</f>
        <v>3.1976</v>
      </c>
      <c r="W982" s="299">
        <f>(V982*10000)/Y982</f>
        <v>7994</v>
      </c>
      <c r="X982" s="300">
        <f>VLOOKUP(I982,单月票房,5,0)</f>
        <v>29</v>
      </c>
      <c r="Y982" s="324">
        <v>4</v>
      </c>
      <c r="Z982" s="324">
        <v>451</v>
      </c>
      <c r="AA982" s="1043">
        <v>0</v>
      </c>
      <c r="AB982" s="304">
        <v>0</v>
      </c>
      <c r="AC982" s="304">
        <v>0</v>
      </c>
      <c r="AD982" s="1043">
        <v>0</v>
      </c>
      <c r="AE982" s="469">
        <v>4</v>
      </c>
      <c r="AF982" s="1036" t="s">
        <v>5992</v>
      </c>
      <c r="AG982" s="445" t="s">
        <v>4691</v>
      </c>
      <c r="AH982" s="445" t="s">
        <v>4691</v>
      </c>
      <c r="AI982" s="445" t="s">
        <v>4691</v>
      </c>
      <c r="AJ982" s="1037">
        <v>4</v>
      </c>
      <c r="AK982" s="1036" t="s">
        <v>4706</v>
      </c>
      <c r="AL982" s="445" t="s">
        <v>4691</v>
      </c>
      <c r="AM982" s="445" t="s">
        <v>4691</v>
      </c>
      <c r="AN982" s="445" t="s">
        <v>4691</v>
      </c>
      <c r="AO982" s="445" t="s">
        <v>4691</v>
      </c>
      <c r="AP982" s="445" t="s">
        <v>4691</v>
      </c>
      <c r="AQ982" s="445" t="s">
        <v>4691</v>
      </c>
      <c r="AR982" s="445" t="s">
        <v>4691</v>
      </c>
      <c r="AS982" s="445" t="s">
        <v>4691</v>
      </c>
      <c r="AT982" s="445" t="s">
        <v>4691</v>
      </c>
      <c r="AU982" s="445" t="s">
        <v>4691</v>
      </c>
      <c r="AV982" s="307">
        <f>AD982*6*0.5*12</f>
        <v>0</v>
      </c>
      <c r="AW982" s="309">
        <f>AD982*6*0.35*12</f>
        <v>0</v>
      </c>
      <c r="AX982" s="309">
        <f>AD982*6*0.25*10</f>
        <v>0</v>
      </c>
      <c r="AY982" s="309">
        <f>AD982*6*0.15*10</f>
        <v>0</v>
      </c>
      <c r="AZ982" s="1042" t="s">
        <v>8413</v>
      </c>
      <c r="BA982" s="1042"/>
      <c r="BB982" s="1042"/>
      <c r="BC982" s="1042"/>
      <c r="BD982" s="1042"/>
      <c r="BE982" s="1042"/>
      <c r="BF982" s="1042"/>
      <c r="BG982" s="1042"/>
      <c r="BH982" s="1042"/>
      <c r="BI982" s="1044"/>
    </row>
    <row r="983" spans="1:61" s="652" customFormat="1" ht="20.100000000000001" customHeight="1">
      <c r="A983" s="1026">
        <v>897</v>
      </c>
      <c r="B983" s="285" t="s">
        <v>4318</v>
      </c>
      <c r="C983" s="484" t="s">
        <v>4304</v>
      </c>
      <c r="D983" s="484" t="s">
        <v>4305</v>
      </c>
      <c r="E983" s="484" t="s">
        <v>4316</v>
      </c>
      <c r="F983" s="484" t="s">
        <v>4313</v>
      </c>
      <c r="G983" s="289" t="s">
        <v>4317</v>
      </c>
      <c r="H983" s="530" t="s">
        <v>4350</v>
      </c>
      <c r="I983" s="290">
        <v>61071001</v>
      </c>
      <c r="J983" s="487"/>
      <c r="K983" s="340" t="s">
        <v>335</v>
      </c>
      <c r="L983" s="782"/>
      <c r="M983" s="293"/>
      <c r="N983" s="293"/>
      <c r="O983" s="782"/>
      <c r="P983" s="292" t="s">
        <v>95</v>
      </c>
      <c r="Q983" s="358"/>
      <c r="R983" s="295" t="s">
        <v>199</v>
      </c>
      <c r="S983" s="296">
        <v>42283</v>
      </c>
      <c r="T983" s="297">
        <f>VLOOKUP(I983,单月票房,2,0)</f>
        <v>6</v>
      </c>
      <c r="U983" s="298">
        <f>VLOOKUP(I983,单月票房,3,0)</f>
        <v>124.0583</v>
      </c>
      <c r="V983" s="298">
        <f>VLOOKUP(I983,单月票房,4,0)</f>
        <v>3.1219000000000001</v>
      </c>
      <c r="W983" s="299">
        <f>(V983*10000)/Y983</f>
        <v>7804.75</v>
      </c>
      <c r="X983" s="300">
        <f>VLOOKUP(I983,单月票房,5,0)</f>
        <v>40</v>
      </c>
      <c r="Y983" s="324">
        <v>4</v>
      </c>
      <c r="Z983" s="324">
        <v>507</v>
      </c>
      <c r="AA983" s="1043">
        <v>0</v>
      </c>
      <c r="AB983" s="304">
        <v>0</v>
      </c>
      <c r="AC983" s="304">
        <v>0</v>
      </c>
      <c r="AD983" s="1043">
        <v>0</v>
      </c>
      <c r="AE983" s="469">
        <v>4</v>
      </c>
      <c r="AF983" s="1036" t="s">
        <v>8196</v>
      </c>
      <c r="AG983" s="445" t="s">
        <v>4691</v>
      </c>
      <c r="AH983" s="445" t="s">
        <v>4691</v>
      </c>
      <c r="AI983" s="445" t="s">
        <v>4691</v>
      </c>
      <c r="AJ983" s="1037">
        <v>4</v>
      </c>
      <c r="AK983" s="1036" t="s">
        <v>4706</v>
      </c>
      <c r="AL983" s="445" t="s">
        <v>4691</v>
      </c>
      <c r="AM983" s="445" t="s">
        <v>4691</v>
      </c>
      <c r="AN983" s="445" t="s">
        <v>4691</v>
      </c>
      <c r="AO983" s="445" t="s">
        <v>4691</v>
      </c>
      <c r="AP983" s="445" t="s">
        <v>4691</v>
      </c>
      <c r="AQ983" s="445" t="s">
        <v>4691</v>
      </c>
      <c r="AR983" s="445" t="s">
        <v>4691</v>
      </c>
      <c r="AS983" s="445" t="s">
        <v>4691</v>
      </c>
      <c r="AT983" s="445" t="s">
        <v>4691</v>
      </c>
      <c r="AU983" s="445" t="s">
        <v>4691</v>
      </c>
      <c r="AV983" s="307">
        <f>AD983*6*0.5*12</f>
        <v>0</v>
      </c>
      <c r="AW983" s="309">
        <f>AD983*6*0.35*12</f>
        <v>0</v>
      </c>
      <c r="AX983" s="309">
        <f>AD983*6*0.25*10</f>
        <v>0</v>
      </c>
      <c r="AY983" s="309">
        <f>AD983*6*0.15*10</f>
        <v>0</v>
      </c>
      <c r="AZ983" s="1042" t="s">
        <v>8414</v>
      </c>
      <c r="BA983" s="1042"/>
      <c r="BB983" s="1042"/>
      <c r="BC983" s="1042"/>
      <c r="BD983" s="1042"/>
      <c r="BE983" s="1042"/>
      <c r="BF983" s="1042"/>
      <c r="BG983" s="1042"/>
      <c r="BH983" s="1042"/>
      <c r="BI983" s="1044"/>
    </row>
    <row r="984" spans="1:61" ht="20.100000000000001" customHeight="1">
      <c r="A984" s="1031" t="s">
        <v>185</v>
      </c>
      <c r="B984" s="499"/>
      <c r="C984" s="862" t="s">
        <v>4319</v>
      </c>
      <c r="D984" s="862" t="s">
        <v>4305</v>
      </c>
      <c r="E984" s="815"/>
      <c r="F984" s="868"/>
      <c r="G984" s="503">
        <f>COUNTA(G980:G983)</f>
        <v>4</v>
      </c>
      <c r="H984" s="503">
        <f>COUNTA(H980:H983)</f>
        <v>4</v>
      </c>
      <c r="I984" s="499"/>
      <c r="J984" s="499"/>
      <c r="K984" s="503"/>
      <c r="L984" s="504">
        <f>COUNTA(L980:L983)</f>
        <v>0</v>
      </c>
      <c r="M984" s="504">
        <f>COUNTA(M980:M983)</f>
        <v>0</v>
      </c>
      <c r="N984" s="504">
        <f>COUNTA(N980:N983)</f>
        <v>0</v>
      </c>
      <c r="O984" s="504">
        <f>COUNTA(O980:O983)</f>
        <v>0</v>
      </c>
      <c r="P984" s="504">
        <f>COUNTA(P980:P983)</f>
        <v>4</v>
      </c>
      <c r="Q984" s="505"/>
      <c r="R984" s="505"/>
      <c r="S984" s="506"/>
      <c r="T984" s="507"/>
      <c r="U984" s="508">
        <f>SUM(U980:U983)</f>
        <v>547.859647</v>
      </c>
      <c r="V984" s="508">
        <f>SUM(V980:V983)</f>
        <v>15.280199999999999</v>
      </c>
      <c r="W984" s="509">
        <f>V984*10000/Y984</f>
        <v>6643.565217391304</v>
      </c>
      <c r="X984" s="510">
        <f>U984/V984</f>
        <v>35.85421964372194</v>
      </c>
      <c r="Y984" s="511">
        <f t="shared" ref="Y984:AE984" si="769">SUM(Y980:Y983)</f>
        <v>23</v>
      </c>
      <c r="Z984" s="511">
        <f t="shared" si="769"/>
        <v>2637</v>
      </c>
      <c r="AA984" s="500">
        <f t="shared" si="769"/>
        <v>0</v>
      </c>
      <c r="AB984" s="500">
        <f t="shared" si="769"/>
        <v>0</v>
      </c>
      <c r="AC984" s="500">
        <f t="shared" si="769"/>
        <v>0</v>
      </c>
      <c r="AD984" s="500">
        <f t="shared" si="769"/>
        <v>0</v>
      </c>
      <c r="AE984" s="500">
        <f t="shared" si="769"/>
        <v>23</v>
      </c>
      <c r="AF984" s="512"/>
      <c r="AG984" s="512">
        <f>SUM(AG980:AG983)</f>
        <v>0</v>
      </c>
      <c r="AH984" s="512"/>
      <c r="AI984" s="512">
        <f>SUM(AI980:AI983)</f>
        <v>0</v>
      </c>
      <c r="AJ984" s="512">
        <f t="shared" ref="AJ984" si="770">SUM(AJ980:AJ983)</f>
        <v>23</v>
      </c>
      <c r="AK984" s="513"/>
      <c r="AL984" s="512">
        <f>SUM(AL980:AL983)</f>
        <v>0</v>
      </c>
      <c r="AM984" s="512"/>
      <c r="AN984" s="512">
        <f>SUM(AN980:AN983)</f>
        <v>0</v>
      </c>
      <c r="AO984" s="512"/>
      <c r="AP984" s="512">
        <f>SUM(AP980:AP983)</f>
        <v>0</v>
      </c>
      <c r="AQ984" s="512"/>
      <c r="AR984" s="512">
        <f>SUM(AR980:AR983)</f>
        <v>0</v>
      </c>
      <c r="AS984" s="512"/>
      <c r="AT984" s="512">
        <f>SUM(AT980:AT983)</f>
        <v>0</v>
      </c>
      <c r="AU984" s="512"/>
      <c r="AV984" s="512">
        <f>SUM(AV980:AV983)</f>
        <v>0</v>
      </c>
      <c r="AW984" s="512">
        <f>SUM(AW980:AW983)</f>
        <v>0</v>
      </c>
      <c r="AX984" s="512">
        <f>SUM(AX980:AX983)</f>
        <v>0</v>
      </c>
      <c r="AY984" s="512">
        <f>SUM(AY980:AY983)</f>
        <v>0</v>
      </c>
      <c r="AZ984" s="816"/>
      <c r="BA984" s="817"/>
      <c r="BB984" s="817"/>
      <c r="BC984" s="818"/>
      <c r="BD984" s="818"/>
      <c r="BE984" s="818"/>
      <c r="BF984" s="819"/>
      <c r="BG984" s="819"/>
      <c r="BH984" s="819"/>
      <c r="BI984" s="820"/>
    </row>
    <row r="985" spans="1:61" s="1009" customFormat="1" ht="19.5" customHeight="1">
      <c r="A985" s="1026">
        <v>898</v>
      </c>
      <c r="B985" s="435" t="s">
        <v>7304</v>
      </c>
      <c r="C985" s="631" t="s">
        <v>4304</v>
      </c>
      <c r="D985" s="631" t="s">
        <v>7305</v>
      </c>
      <c r="E985" s="631" t="s">
        <v>7306</v>
      </c>
      <c r="F985" s="467" t="s">
        <v>7307</v>
      </c>
      <c r="G985" s="1001" t="s">
        <v>7308</v>
      </c>
      <c r="H985" s="1002" t="s">
        <v>7365</v>
      </c>
      <c r="I985" s="435">
        <v>61031801</v>
      </c>
      <c r="J985" s="1003"/>
      <c r="K985" s="439"/>
      <c r="L985" s="1004" t="s">
        <v>565</v>
      </c>
      <c r="M985" s="1005"/>
      <c r="N985" s="1005"/>
      <c r="O985" s="1004" t="s">
        <v>565</v>
      </c>
      <c r="P985" s="1004" t="s">
        <v>565</v>
      </c>
      <c r="Q985" s="1006"/>
      <c r="R985" s="1007" t="s">
        <v>107</v>
      </c>
      <c r="S985" s="1008">
        <v>42385</v>
      </c>
      <c r="T985" s="297">
        <f t="shared" ref="T985" si="771">VLOOKUP(I985,单月票房,2,0)</f>
        <v>6</v>
      </c>
      <c r="U985" s="298">
        <f t="shared" ref="U985" si="772">VLOOKUP(I985,单月票房,3,0)</f>
        <v>146.0805</v>
      </c>
      <c r="V985" s="298">
        <f t="shared" ref="V985" si="773">VLOOKUP(I985,单月票房,4,0)</f>
        <v>4.2252000000000001</v>
      </c>
      <c r="W985" s="299">
        <f t="shared" ref="W985" si="774">(V985*10000)/Y985</f>
        <v>5281.5</v>
      </c>
      <c r="X985" s="300">
        <f t="shared" ref="X985" si="775">VLOOKUP(I985,单月票房,5,0)</f>
        <v>35</v>
      </c>
      <c r="Y985" s="496">
        <v>8</v>
      </c>
      <c r="Z985" s="497">
        <v>1307</v>
      </c>
      <c r="AA985" s="1043">
        <v>8</v>
      </c>
      <c r="AB985" s="304">
        <v>0</v>
      </c>
      <c r="AC985" s="304">
        <v>0</v>
      </c>
      <c r="AD985" s="1043">
        <v>8</v>
      </c>
      <c r="AE985" s="469">
        <v>8</v>
      </c>
      <c r="AF985" s="1036" t="s">
        <v>7309</v>
      </c>
      <c r="AG985" s="445"/>
      <c r="AH985" s="445"/>
      <c r="AI985" s="445"/>
      <c r="AJ985" s="1037">
        <v>8</v>
      </c>
      <c r="AK985" s="1036" t="s">
        <v>7309</v>
      </c>
      <c r="AL985" s="445"/>
      <c r="AM985" s="445"/>
      <c r="AN985" s="445"/>
      <c r="AO985" s="445"/>
      <c r="AP985" s="445"/>
      <c r="AQ985" s="445"/>
      <c r="AR985" s="445"/>
      <c r="AS985" s="445"/>
      <c r="AT985" s="445"/>
      <c r="AU985" s="445"/>
      <c r="AV985" s="307">
        <f t="shared" ref="AV985" si="776">AD985*6*0.5*12</f>
        <v>288</v>
      </c>
      <c r="AW985" s="309">
        <f t="shared" ref="AW985" si="777">AD985*6*0.35*12</f>
        <v>201.59999999999997</v>
      </c>
      <c r="AX985" s="309">
        <f t="shared" ref="AX985" si="778">AD985*6*0.25*10</f>
        <v>120</v>
      </c>
      <c r="AY985" s="309">
        <f t="shared" ref="AY985" si="779">AD985*6*0.15*10</f>
        <v>72</v>
      </c>
      <c r="AZ985" s="1042" t="s">
        <v>8415</v>
      </c>
      <c r="BA985" s="1042" t="s">
        <v>7310</v>
      </c>
      <c r="BB985" s="1042" t="s">
        <v>7310</v>
      </c>
      <c r="BC985" s="1042" t="s">
        <v>7310</v>
      </c>
      <c r="BD985" s="1042" t="s">
        <v>4301</v>
      </c>
      <c r="BE985" s="1042" t="s">
        <v>7311</v>
      </c>
      <c r="BF985" s="1042" t="s">
        <v>7312</v>
      </c>
      <c r="BG985" s="1042" t="s">
        <v>7313</v>
      </c>
      <c r="BH985" s="1042" t="s">
        <v>7314</v>
      </c>
      <c r="BI985" s="1044" t="s">
        <v>7315</v>
      </c>
    </row>
    <row r="986" spans="1:61" ht="20.100000000000001" customHeight="1">
      <c r="A986" s="1031" t="s">
        <v>185</v>
      </c>
      <c r="B986" s="499"/>
      <c r="C986" s="862" t="s">
        <v>4304</v>
      </c>
      <c r="D986" s="862" t="s">
        <v>7305</v>
      </c>
      <c r="E986" s="815"/>
      <c r="F986" s="868"/>
      <c r="G986" s="813">
        <f>COUNTA(G985:G985)</f>
        <v>1</v>
      </c>
      <c r="H986" s="813">
        <f>COUNTA(H985:H985)</f>
        <v>1</v>
      </c>
      <c r="I986" s="499"/>
      <c r="J986" s="499"/>
      <c r="K986" s="813"/>
      <c r="L986" s="814">
        <f>COUNTA(L985:L985)</f>
        <v>1</v>
      </c>
      <c r="M986" s="814">
        <f>COUNTA(M985:M985)</f>
        <v>0</v>
      </c>
      <c r="N986" s="814">
        <f>COUNTA(N985:N985)</f>
        <v>0</v>
      </c>
      <c r="O986" s="814">
        <f>COUNTA(O985:O985)</f>
        <v>1</v>
      </c>
      <c r="P986" s="814">
        <f>COUNTA(P985:P985)</f>
        <v>1</v>
      </c>
      <c r="Q986" s="815"/>
      <c r="R986" s="505"/>
      <c r="S986" s="506"/>
      <c r="T986" s="507"/>
      <c r="U986" s="830">
        <f>SUM(U985:U985)</f>
        <v>146.0805</v>
      </c>
      <c r="V986" s="830">
        <f>SUM(V985:V985)</f>
        <v>4.2252000000000001</v>
      </c>
      <c r="W986" s="509">
        <f>V986*10000/Y986</f>
        <v>5281.5</v>
      </c>
      <c r="X986" s="510">
        <f>U986/V986</f>
        <v>34.573629650667421</v>
      </c>
      <c r="Y986" s="831">
        <f t="shared" ref="Y986:AE986" si="780">SUM(Y985:Y985)</f>
        <v>8</v>
      </c>
      <c r="Z986" s="831">
        <f t="shared" si="780"/>
        <v>1307</v>
      </c>
      <c r="AA986" s="500">
        <f t="shared" si="780"/>
        <v>8</v>
      </c>
      <c r="AB986" s="500">
        <f t="shared" si="780"/>
        <v>0</v>
      </c>
      <c r="AC986" s="500">
        <f t="shared" si="780"/>
        <v>0</v>
      </c>
      <c r="AD986" s="500">
        <f t="shared" si="780"/>
        <v>8</v>
      </c>
      <c r="AE986" s="500">
        <f t="shared" si="780"/>
        <v>8</v>
      </c>
      <c r="AF986" s="512"/>
      <c r="AG986" s="512">
        <f>SUM(AG985:AG985)</f>
        <v>0</v>
      </c>
      <c r="AH986" s="512"/>
      <c r="AI986" s="512">
        <f>SUM(AI985:AI985)</f>
        <v>0</v>
      </c>
      <c r="AJ986" s="512">
        <f t="shared" ref="AJ986" si="781">SUM(AJ985:AJ985)</f>
        <v>8</v>
      </c>
      <c r="AK986" s="513"/>
      <c r="AL986" s="512">
        <f>SUM(AL985:AL985)</f>
        <v>0</v>
      </c>
      <c r="AM986" s="512"/>
      <c r="AN986" s="512">
        <f>SUM(AN985:AN985)</f>
        <v>0</v>
      </c>
      <c r="AO986" s="512"/>
      <c r="AP986" s="512">
        <f>SUM(AP985:AP985)</f>
        <v>0</v>
      </c>
      <c r="AQ986" s="512"/>
      <c r="AR986" s="512">
        <f>SUM(AR985:AR985)</f>
        <v>0</v>
      </c>
      <c r="AS986" s="512"/>
      <c r="AT986" s="512">
        <f>SUM(AT985:AT985)</f>
        <v>0</v>
      </c>
      <c r="AU986" s="512"/>
      <c r="AV986" s="512">
        <f>SUM(AV985:AV985)</f>
        <v>288</v>
      </c>
      <c r="AW986" s="512">
        <f>SUM(AW985:AW985)</f>
        <v>201.59999999999997</v>
      </c>
      <c r="AX986" s="512">
        <f>SUM(AX985:AX985)</f>
        <v>120</v>
      </c>
      <c r="AY986" s="512">
        <f>SUM(AY985:AY985)</f>
        <v>72</v>
      </c>
      <c r="AZ986" s="816"/>
      <c r="BA986" s="817"/>
      <c r="BB986" s="817"/>
      <c r="BC986" s="818"/>
      <c r="BD986" s="818"/>
      <c r="BE986" s="818"/>
      <c r="BF986" s="819"/>
      <c r="BG986" s="819"/>
      <c r="BH986" s="819"/>
      <c r="BI986" s="820"/>
    </row>
    <row r="987" spans="1:61" s="1009" customFormat="1" ht="19.5" customHeight="1">
      <c r="A987" s="1026">
        <v>899</v>
      </c>
      <c r="B987" s="435" t="s">
        <v>7316</v>
      </c>
      <c r="C987" s="631" t="s">
        <v>4304</v>
      </c>
      <c r="D987" s="631" t="s">
        <v>7317</v>
      </c>
      <c r="E987" s="631" t="s">
        <v>7318</v>
      </c>
      <c r="F987" s="467" t="s">
        <v>7319</v>
      </c>
      <c r="G987" s="1001" t="s">
        <v>7320</v>
      </c>
      <c r="H987" s="1002" t="s">
        <v>7366</v>
      </c>
      <c r="I987" s="435">
        <v>61051001</v>
      </c>
      <c r="J987" s="1003"/>
      <c r="K987" s="439"/>
      <c r="L987" s="1004" t="s">
        <v>565</v>
      </c>
      <c r="M987" s="1004" t="s">
        <v>565</v>
      </c>
      <c r="N987" s="1004" t="s">
        <v>565</v>
      </c>
      <c r="O987" s="1004" t="s">
        <v>565</v>
      </c>
      <c r="P987" s="1004" t="s">
        <v>565</v>
      </c>
      <c r="Q987" s="1006"/>
      <c r="R987" s="1007" t="s">
        <v>766</v>
      </c>
      <c r="S987" s="1008">
        <v>42018</v>
      </c>
      <c r="T987" s="297">
        <f t="shared" ref="T987" si="782">VLOOKUP(I987,单月票房,2,0)</f>
        <v>2</v>
      </c>
      <c r="U987" s="298">
        <f t="shared" ref="U987" si="783">VLOOKUP(I987,单月票房,3,0)</f>
        <v>188.092691</v>
      </c>
      <c r="V987" s="298">
        <f t="shared" ref="V987" si="784">VLOOKUP(I987,单月票房,4,0)</f>
        <v>4.4477000000000002</v>
      </c>
      <c r="W987" s="299">
        <f t="shared" ref="W987" si="785">(V987*10000)/Y987</f>
        <v>5559.625</v>
      </c>
      <c r="X987" s="300">
        <f t="shared" ref="X987" si="786">VLOOKUP(I987,单月票房,5,0)</f>
        <v>42</v>
      </c>
      <c r="Y987" s="496">
        <v>8</v>
      </c>
      <c r="Z987" s="497">
        <v>1065</v>
      </c>
      <c r="AA987" s="1043">
        <v>8</v>
      </c>
      <c r="AB987" s="1043">
        <v>8</v>
      </c>
      <c r="AC987" s="1043">
        <v>8</v>
      </c>
      <c r="AD987" s="1043">
        <v>8</v>
      </c>
      <c r="AE987" s="469">
        <v>8</v>
      </c>
      <c r="AF987" s="1036" t="s">
        <v>5971</v>
      </c>
      <c r="AG987" s="445"/>
      <c r="AH987" s="445"/>
      <c r="AI987" s="445"/>
      <c r="AJ987" s="1037">
        <v>8</v>
      </c>
      <c r="AK987" s="1036" t="s">
        <v>7321</v>
      </c>
      <c r="AL987" s="445"/>
      <c r="AM987" s="445"/>
      <c r="AN987" s="445"/>
      <c r="AO987" s="445"/>
      <c r="AP987" s="445"/>
      <c r="AQ987" s="445"/>
      <c r="AR987" s="445"/>
      <c r="AS987" s="445"/>
      <c r="AT987" s="445"/>
      <c r="AU987" s="445"/>
      <c r="AV987" s="307">
        <f t="shared" ref="AV987" si="787">AD987*6*0.5*12</f>
        <v>288</v>
      </c>
      <c r="AW987" s="309">
        <f t="shared" ref="AW987" si="788">AD987*6*0.35*12</f>
        <v>201.59999999999997</v>
      </c>
      <c r="AX987" s="309">
        <f t="shared" ref="AX987" si="789">AD987*6*0.25*10</f>
        <v>120</v>
      </c>
      <c r="AY987" s="309">
        <f t="shared" ref="AY987" si="790">AD987*6*0.15*10</f>
        <v>72</v>
      </c>
      <c r="AZ987" s="1042" t="s">
        <v>8416</v>
      </c>
      <c r="BA987" s="1042" t="s">
        <v>7322</v>
      </c>
      <c r="BB987" s="1042" t="s">
        <v>7323</v>
      </c>
      <c r="BC987" s="1042" t="s">
        <v>7324</v>
      </c>
      <c r="BD987" s="1042" t="s">
        <v>7324</v>
      </c>
      <c r="BE987" s="1042" t="s">
        <v>7325</v>
      </c>
      <c r="BF987" s="1042" t="s">
        <v>7326</v>
      </c>
      <c r="BG987" s="1042" t="s">
        <v>7327</v>
      </c>
      <c r="BH987" s="1042" t="s">
        <v>7328</v>
      </c>
      <c r="BI987" s="1044" t="s">
        <v>7329</v>
      </c>
    </row>
    <row r="988" spans="1:61" ht="20.100000000000001" customHeight="1">
      <c r="A988" s="1031" t="s">
        <v>185</v>
      </c>
      <c r="B988" s="499"/>
      <c r="C988" s="862" t="s">
        <v>4304</v>
      </c>
      <c r="D988" s="862" t="s">
        <v>7317</v>
      </c>
      <c r="E988" s="815"/>
      <c r="F988" s="868"/>
      <c r="G988" s="813">
        <f>COUNTA(G987:G987)</f>
        <v>1</v>
      </c>
      <c r="H988" s="813">
        <f>COUNTA(H987:H987)</f>
        <v>1</v>
      </c>
      <c r="I988" s="499"/>
      <c r="J988" s="499"/>
      <c r="K988" s="813"/>
      <c r="L988" s="814">
        <f>COUNTA(L987:L987)</f>
        <v>1</v>
      </c>
      <c r="M988" s="814">
        <f>COUNTA(M987:M987)</f>
        <v>1</v>
      </c>
      <c r="N988" s="814">
        <f>COUNTA(N987:N987)</f>
        <v>1</v>
      </c>
      <c r="O988" s="814">
        <f>COUNTA(O987:O987)</f>
        <v>1</v>
      </c>
      <c r="P988" s="814">
        <f>COUNTA(P987:P987)</f>
        <v>1</v>
      </c>
      <c r="Q988" s="815"/>
      <c r="R988" s="505"/>
      <c r="S988" s="506"/>
      <c r="T988" s="507"/>
      <c r="U988" s="830">
        <f>SUM(U987:U987)</f>
        <v>188.092691</v>
      </c>
      <c r="V988" s="830">
        <f>SUM(V987:V987)</f>
        <v>4.4477000000000002</v>
      </c>
      <c r="W988" s="509">
        <f>V988*10000/Y988</f>
        <v>5559.625</v>
      </c>
      <c r="X988" s="510">
        <f>U988/V988</f>
        <v>42.289878139262989</v>
      </c>
      <c r="Y988" s="831">
        <f t="shared" ref="Y988:AE988" si="791">SUM(Y987:Y987)</f>
        <v>8</v>
      </c>
      <c r="Z988" s="831">
        <f t="shared" si="791"/>
        <v>1065</v>
      </c>
      <c r="AA988" s="500">
        <f t="shared" si="791"/>
        <v>8</v>
      </c>
      <c r="AB988" s="500">
        <f t="shared" si="791"/>
        <v>8</v>
      </c>
      <c r="AC988" s="500">
        <f t="shared" si="791"/>
        <v>8</v>
      </c>
      <c r="AD988" s="500">
        <f t="shared" si="791"/>
        <v>8</v>
      </c>
      <c r="AE988" s="500">
        <f t="shared" si="791"/>
        <v>8</v>
      </c>
      <c r="AF988" s="512"/>
      <c r="AG988" s="512">
        <f>SUM(AG987:AG987)</f>
        <v>0</v>
      </c>
      <c r="AH988" s="512"/>
      <c r="AI988" s="512">
        <f>SUM(AI987:AI987)</f>
        <v>0</v>
      </c>
      <c r="AJ988" s="512">
        <f t="shared" ref="AJ988:AJ990" si="792">SUM(AJ987:AJ987)</f>
        <v>8</v>
      </c>
      <c r="AK988" s="513"/>
      <c r="AL988" s="512">
        <f>SUM(AL987:AL987)</f>
        <v>0</v>
      </c>
      <c r="AM988" s="512"/>
      <c r="AN988" s="512">
        <f>SUM(AN987:AN987)</f>
        <v>0</v>
      </c>
      <c r="AO988" s="512"/>
      <c r="AP988" s="512">
        <f>SUM(AP987:AP987)</f>
        <v>0</v>
      </c>
      <c r="AQ988" s="512"/>
      <c r="AR988" s="512">
        <f>SUM(AR987:AR987)</f>
        <v>0</v>
      </c>
      <c r="AS988" s="512"/>
      <c r="AT988" s="512">
        <f>SUM(AT987:AT987)</f>
        <v>0</v>
      </c>
      <c r="AU988" s="512"/>
      <c r="AV988" s="512">
        <f>SUM(AV987:AV987)</f>
        <v>288</v>
      </c>
      <c r="AW988" s="512">
        <f>SUM(AW987:AW987)</f>
        <v>201.59999999999997</v>
      </c>
      <c r="AX988" s="512">
        <f>SUM(AX987:AX987)</f>
        <v>120</v>
      </c>
      <c r="AY988" s="512">
        <f>SUM(AY987:AY987)</f>
        <v>72</v>
      </c>
      <c r="AZ988" s="816"/>
      <c r="BA988" s="817"/>
      <c r="BB988" s="817"/>
      <c r="BC988" s="818"/>
      <c r="BD988" s="818"/>
      <c r="BE988" s="818"/>
      <c r="BF988" s="819"/>
      <c r="BG988" s="819"/>
      <c r="BH988" s="819"/>
      <c r="BI988" s="820"/>
    </row>
    <row r="989" spans="1:61" s="1009" customFormat="1" ht="19.5" customHeight="1">
      <c r="A989" s="1026">
        <v>900</v>
      </c>
      <c r="B989" s="435" t="s">
        <v>9161</v>
      </c>
      <c r="C989" s="435" t="s">
        <v>4304</v>
      </c>
      <c r="D989" s="435" t="s">
        <v>9171</v>
      </c>
      <c r="E989" s="435" t="s">
        <v>9163</v>
      </c>
      <c r="F989" s="467" t="s">
        <v>9164</v>
      </c>
      <c r="G989" s="1001" t="s">
        <v>9165</v>
      </c>
      <c r="H989" s="1002" t="s">
        <v>9166</v>
      </c>
      <c r="I989" s="435">
        <v>61020601</v>
      </c>
      <c r="J989" s="1003"/>
      <c r="K989" s="439" t="s">
        <v>362</v>
      </c>
      <c r="L989" s="1004"/>
      <c r="M989" s="1005"/>
      <c r="N989" s="1005"/>
      <c r="O989" s="1004"/>
      <c r="P989" s="1004" t="s">
        <v>565</v>
      </c>
      <c r="Q989" s="1006"/>
      <c r="R989" s="1007" t="s">
        <v>199</v>
      </c>
      <c r="S989" s="1008" t="s">
        <v>9167</v>
      </c>
      <c r="T989" s="297">
        <f t="shared" ref="T989" si="793">VLOOKUP(I989,单月票房,2,0)</f>
        <v>2</v>
      </c>
      <c r="U989" s="298">
        <f t="shared" ref="U989" si="794">VLOOKUP(I989,单月票房,3,0)</f>
        <v>103.69880000000001</v>
      </c>
      <c r="V989" s="298">
        <f t="shared" ref="V989" si="795">VLOOKUP(I989,单月票房,4,0)</f>
        <v>3.1128</v>
      </c>
      <c r="W989" s="299">
        <f t="shared" ref="W989" si="796">(V989*10000)/Y989</f>
        <v>5188</v>
      </c>
      <c r="X989" s="300">
        <f t="shared" ref="X989" si="797">VLOOKUP(I989,单月票房,5,0)</f>
        <v>33</v>
      </c>
      <c r="Y989" s="496">
        <v>6</v>
      </c>
      <c r="Z989" s="497">
        <v>867</v>
      </c>
      <c r="AA989" s="1003">
        <v>0</v>
      </c>
      <c r="AB989" s="1003">
        <v>0</v>
      </c>
      <c r="AC989" s="1003">
        <v>0</v>
      </c>
      <c r="AD989" s="1003">
        <v>0</v>
      </c>
      <c r="AE989" s="469">
        <v>6</v>
      </c>
      <c r="AF989" s="1036" t="s">
        <v>5994</v>
      </c>
      <c r="AG989" s="445"/>
      <c r="AH989" s="445"/>
      <c r="AI989" s="445"/>
      <c r="AJ989" s="1084"/>
      <c r="AK989" s="1097"/>
      <c r="AL989" s="445"/>
      <c r="AM989" s="445"/>
      <c r="AN989" s="445"/>
      <c r="AO989" s="445"/>
      <c r="AP989" s="445"/>
      <c r="AQ989" s="445"/>
      <c r="AR989" s="445"/>
      <c r="AS989" s="445"/>
      <c r="AT989" s="445"/>
      <c r="AU989" s="445"/>
      <c r="AV989" s="307">
        <f t="shared" ref="AV989" si="798">AD989*6*0.5*12</f>
        <v>0</v>
      </c>
      <c r="AW989" s="309">
        <f t="shared" ref="AW989" si="799">AD989*6*0.35*12</f>
        <v>0</v>
      </c>
      <c r="AX989" s="309">
        <f t="shared" ref="AX989" si="800">AD989*6*0.25*10</f>
        <v>0</v>
      </c>
      <c r="AY989" s="309">
        <f t="shared" ref="AY989" si="801">AD989*6*0.15*10</f>
        <v>0</v>
      </c>
      <c r="AZ989" s="1001" t="s">
        <v>9168</v>
      </c>
      <c r="BA989" s="1001"/>
      <c r="BB989" s="1001" t="s">
        <v>9169</v>
      </c>
      <c r="BC989" s="1001" t="s">
        <v>9170</v>
      </c>
      <c r="BD989" s="1001"/>
      <c r="BE989" s="1001"/>
      <c r="BF989" s="1001"/>
      <c r="BG989" s="1001"/>
      <c r="BH989" s="1001"/>
      <c r="BI989" s="1049"/>
    </row>
    <row r="990" spans="1:61" ht="20.100000000000001" customHeight="1">
      <c r="A990" s="1031" t="s">
        <v>185</v>
      </c>
      <c r="B990" s="499"/>
      <c r="C990" s="862" t="s">
        <v>4304</v>
      </c>
      <c r="D990" s="1099" t="s">
        <v>9171</v>
      </c>
      <c r="E990" s="815"/>
      <c r="F990" s="868"/>
      <c r="G990" s="813">
        <f>COUNTA(G989:G989)</f>
        <v>1</v>
      </c>
      <c r="H990" s="813">
        <f>COUNTA(H989:H989)</f>
        <v>1</v>
      </c>
      <c r="I990" s="499"/>
      <c r="J990" s="499"/>
      <c r="K990" s="813"/>
      <c r="L990" s="814">
        <f>COUNTA(L989:L989)</f>
        <v>0</v>
      </c>
      <c r="M990" s="814">
        <f>COUNTA(M989:M989)</f>
        <v>0</v>
      </c>
      <c r="N990" s="814">
        <f>COUNTA(N989:N989)</f>
        <v>0</v>
      </c>
      <c r="O990" s="814">
        <f>COUNTA(O989:O989)</f>
        <v>0</v>
      </c>
      <c r="P990" s="814">
        <f>COUNTA(P989:P989)</f>
        <v>1</v>
      </c>
      <c r="Q990" s="815"/>
      <c r="R990" s="505"/>
      <c r="S990" s="506"/>
      <c r="T990" s="507"/>
      <c r="U990" s="830">
        <f>SUM(U989:U989)</f>
        <v>103.69880000000001</v>
      </c>
      <c r="V990" s="830">
        <f>SUM(V989:V989)</f>
        <v>3.1128</v>
      </c>
      <c r="W990" s="509">
        <f>V990*10000/Y990</f>
        <v>5188</v>
      </c>
      <c r="X990" s="510">
        <f>U990/V990</f>
        <v>33.31367257774351</v>
      </c>
      <c r="Y990" s="831">
        <f t="shared" ref="Y990:AE990" si="802">SUM(Y989:Y989)</f>
        <v>6</v>
      </c>
      <c r="Z990" s="831">
        <f t="shared" si="802"/>
        <v>867</v>
      </c>
      <c r="AA990" s="500">
        <f t="shared" si="802"/>
        <v>0</v>
      </c>
      <c r="AB990" s="500">
        <f t="shared" si="802"/>
        <v>0</v>
      </c>
      <c r="AC990" s="500">
        <f t="shared" si="802"/>
        <v>0</v>
      </c>
      <c r="AD990" s="500">
        <f t="shared" si="802"/>
        <v>0</v>
      </c>
      <c r="AE990" s="500">
        <f t="shared" si="802"/>
        <v>6</v>
      </c>
      <c r="AF990" s="512"/>
      <c r="AG990" s="512">
        <f>SUM(AG989:AG989)</f>
        <v>0</v>
      </c>
      <c r="AH990" s="512"/>
      <c r="AI990" s="512">
        <f>SUM(AI989:AI989)</f>
        <v>0</v>
      </c>
      <c r="AJ990" s="512">
        <f t="shared" si="792"/>
        <v>0</v>
      </c>
      <c r="AK990" s="513"/>
      <c r="AL990" s="512">
        <f>SUM(AL989:AL989)</f>
        <v>0</v>
      </c>
      <c r="AM990" s="512"/>
      <c r="AN990" s="512">
        <f>SUM(AN989:AN989)</f>
        <v>0</v>
      </c>
      <c r="AO990" s="512"/>
      <c r="AP990" s="512">
        <f>SUM(AP989:AP989)</f>
        <v>0</v>
      </c>
      <c r="AQ990" s="512"/>
      <c r="AR990" s="512">
        <f>SUM(AR989:AR989)</f>
        <v>0</v>
      </c>
      <c r="AS990" s="512"/>
      <c r="AT990" s="512">
        <f>SUM(AT989:AT989)</f>
        <v>0</v>
      </c>
      <c r="AU990" s="512"/>
      <c r="AV990" s="512">
        <f>SUM(AV989:AV989)</f>
        <v>0</v>
      </c>
      <c r="AW990" s="512">
        <f>SUM(AW989:AW989)</f>
        <v>0</v>
      </c>
      <c r="AX990" s="512">
        <f>SUM(AX989:AX989)</f>
        <v>0</v>
      </c>
      <c r="AY990" s="512">
        <f>SUM(AY989:AY989)</f>
        <v>0</v>
      </c>
      <c r="AZ990" s="816"/>
      <c r="BA990" s="817"/>
      <c r="BB990" s="817"/>
      <c r="BC990" s="818"/>
      <c r="BD990" s="818"/>
      <c r="BE990" s="818"/>
      <c r="BF990" s="819"/>
      <c r="BG990" s="819"/>
      <c r="BH990" s="819"/>
      <c r="BI990" s="820"/>
    </row>
    <row r="991" spans="1:61" s="447" customFormat="1" ht="19.5" customHeight="1">
      <c r="A991" s="1026">
        <v>901</v>
      </c>
      <c r="B991" s="435" t="s">
        <v>7247</v>
      </c>
      <c r="C991" s="631" t="s">
        <v>18</v>
      </c>
      <c r="D991" s="631" t="s">
        <v>2280</v>
      </c>
      <c r="E991" s="631" t="s">
        <v>579</v>
      </c>
      <c r="F991" s="467" t="s">
        <v>7248</v>
      </c>
      <c r="G991" s="437" t="s">
        <v>7249</v>
      </c>
      <c r="H991" s="438" t="s">
        <v>7345</v>
      </c>
      <c r="I991" s="435">
        <v>14013741</v>
      </c>
      <c r="J991" s="428" t="s">
        <v>7250</v>
      </c>
      <c r="K991" s="439"/>
      <c r="L991" s="441" t="s">
        <v>7251</v>
      </c>
      <c r="M991" s="292" t="s">
        <v>95</v>
      </c>
      <c r="N991" s="292" t="s">
        <v>95</v>
      </c>
      <c r="O991" s="441" t="s">
        <v>7251</v>
      </c>
      <c r="P991" s="441" t="s">
        <v>7251</v>
      </c>
      <c r="Q991" s="442"/>
      <c r="R991" s="495" t="s">
        <v>334</v>
      </c>
      <c r="S991" s="468">
        <v>43116</v>
      </c>
      <c r="T991" s="297">
        <f t="shared" ref="T991" si="803">VLOOKUP(I991,单月票房,2,0)</f>
        <v>12</v>
      </c>
      <c r="U991" s="298">
        <f t="shared" ref="U991" si="804">VLOOKUP(I991,单月票房,3,0)</f>
        <v>204.9016</v>
      </c>
      <c r="V991" s="298">
        <f t="shared" ref="V991" si="805">VLOOKUP(I991,单月票房,4,0)</f>
        <v>4.4143999999999997</v>
      </c>
      <c r="W991" s="299">
        <f t="shared" ref="W991" si="806">(V991*10000)/Y991</f>
        <v>7357.333333333333</v>
      </c>
      <c r="X991" s="300">
        <f t="shared" ref="X991" si="807">VLOOKUP(I991,单月票房,5,0)</f>
        <v>46</v>
      </c>
      <c r="Y991" s="496">
        <v>6</v>
      </c>
      <c r="Z991" s="497">
        <v>895</v>
      </c>
      <c r="AA991" s="1043">
        <v>6</v>
      </c>
      <c r="AB991" s="1043">
        <v>6</v>
      </c>
      <c r="AC991" s="1043">
        <v>6</v>
      </c>
      <c r="AD991" s="1043">
        <v>6</v>
      </c>
      <c r="AE991" s="469">
        <v>6</v>
      </c>
      <c r="AF991" s="1036" t="s">
        <v>5994</v>
      </c>
      <c r="AG991" s="445"/>
      <c r="AH991" s="445"/>
      <c r="AI991" s="445"/>
      <c r="AJ991" s="1037">
        <v>6</v>
      </c>
      <c r="AK991" s="1036" t="s">
        <v>4694</v>
      </c>
      <c r="AL991" s="445"/>
      <c r="AM991" s="445"/>
      <c r="AN991" s="445"/>
      <c r="AO991" s="445"/>
      <c r="AP991" s="445"/>
      <c r="AQ991" s="445"/>
      <c r="AR991" s="445"/>
      <c r="AS991" s="445"/>
      <c r="AT991" s="445"/>
      <c r="AU991" s="445"/>
      <c r="AV991" s="307">
        <f t="shared" ref="AV991" si="808">AD991*6*0.5*12</f>
        <v>216</v>
      </c>
      <c r="AW991" s="309">
        <f t="shared" ref="AW991" si="809">AD991*6*0.35*12</f>
        <v>151.19999999999999</v>
      </c>
      <c r="AX991" s="309">
        <f t="shared" ref="AX991" si="810">AD991*6*0.25*10</f>
        <v>90</v>
      </c>
      <c r="AY991" s="309">
        <f t="shared" ref="AY991" si="811">AD991*6*0.15*10</f>
        <v>53.999999999999993</v>
      </c>
      <c r="AZ991" s="1042" t="s">
        <v>8417</v>
      </c>
      <c r="BA991" s="1042" t="s">
        <v>7252</v>
      </c>
      <c r="BB991" s="1042" t="s">
        <v>5184</v>
      </c>
      <c r="BC991" s="1042" t="s">
        <v>7253</v>
      </c>
      <c r="BD991" s="1042" t="s">
        <v>7254</v>
      </c>
      <c r="BE991" s="1042"/>
      <c r="BF991" s="1042"/>
      <c r="BG991" s="1042"/>
      <c r="BH991" s="1042" t="s">
        <v>7255</v>
      </c>
      <c r="BI991" s="1044"/>
    </row>
    <row r="992" spans="1:61" s="760" customFormat="1" ht="20.100000000000001" customHeight="1">
      <c r="A992" s="1029" t="s">
        <v>185</v>
      </c>
      <c r="B992" s="499"/>
      <c r="C992" s="723" t="s">
        <v>18</v>
      </c>
      <c r="D992" s="590" t="s">
        <v>1672</v>
      </c>
      <c r="E992" s="502"/>
      <c r="F992" s="502"/>
      <c r="G992" s="503">
        <f>COUNTA(G991:G991)</f>
        <v>1</v>
      </c>
      <c r="H992" s="503">
        <f>COUNTA(H991:H991)</f>
        <v>1</v>
      </c>
      <c r="I992" s="499"/>
      <c r="J992" s="499"/>
      <c r="K992" s="503"/>
      <c r="L992" s="504">
        <f>COUNTA(L991:L991)</f>
        <v>1</v>
      </c>
      <c r="M992" s="504">
        <f>COUNTA(M991:M991)</f>
        <v>1</v>
      </c>
      <c r="N992" s="504">
        <f>COUNTA(N991:N991)</f>
        <v>1</v>
      </c>
      <c r="O992" s="504">
        <f>COUNTA(O991:O991)</f>
        <v>1</v>
      </c>
      <c r="P992" s="504">
        <f>COUNTA(P991:P991)</f>
        <v>1</v>
      </c>
      <c r="Q992" s="505"/>
      <c r="R992" s="505"/>
      <c r="S992" s="506"/>
      <c r="T992" s="507"/>
      <c r="U992" s="508">
        <f>SUM(U991:U991)</f>
        <v>204.9016</v>
      </c>
      <c r="V992" s="508">
        <f>SUM(V991:V991)</f>
        <v>4.4143999999999997</v>
      </c>
      <c r="W992" s="509">
        <f>V992*10000/Y992</f>
        <v>7357.333333333333</v>
      </c>
      <c r="X992" s="510">
        <f>U992/V992</f>
        <v>46.416636462486409</v>
      </c>
      <c r="Y992" s="511">
        <f t="shared" ref="Y992:AE992" si="812">SUM(Y991:Y991)</f>
        <v>6</v>
      </c>
      <c r="Z992" s="511">
        <f t="shared" si="812"/>
        <v>895</v>
      </c>
      <c r="AA992" s="500">
        <f t="shared" si="812"/>
        <v>6</v>
      </c>
      <c r="AB992" s="500">
        <f t="shared" si="812"/>
        <v>6</v>
      </c>
      <c r="AC992" s="500">
        <f t="shared" si="812"/>
        <v>6</v>
      </c>
      <c r="AD992" s="500">
        <f t="shared" si="812"/>
        <v>6</v>
      </c>
      <c r="AE992" s="500">
        <f t="shared" si="812"/>
        <v>6</v>
      </c>
      <c r="AF992" s="512"/>
      <c r="AG992" s="512">
        <f>SUM(AG991:AG991)</f>
        <v>0</v>
      </c>
      <c r="AH992" s="512"/>
      <c r="AI992" s="512">
        <f>SUM(AI991:AI991)</f>
        <v>0</v>
      </c>
      <c r="AJ992" s="512">
        <f>SUM(AJ991:AJ991)</f>
        <v>6</v>
      </c>
      <c r="AK992" s="513"/>
      <c r="AL992" s="512">
        <f>SUM(AL991:AL991)</f>
        <v>0</v>
      </c>
      <c r="AM992" s="512"/>
      <c r="AN992" s="512">
        <f>SUM(AN991:AN991)</f>
        <v>0</v>
      </c>
      <c r="AO992" s="512"/>
      <c r="AP992" s="512">
        <f>SUM(AP991:AP991)</f>
        <v>0</v>
      </c>
      <c r="AQ992" s="512"/>
      <c r="AR992" s="512">
        <f>SUM(AR991:AR991)</f>
        <v>0</v>
      </c>
      <c r="AS992" s="512"/>
      <c r="AT992" s="512">
        <f>SUM(AT991:AT991)</f>
        <v>0</v>
      </c>
      <c r="AU992" s="512"/>
      <c r="AV992" s="512">
        <f>SUM(AV991:AV991)</f>
        <v>216</v>
      </c>
      <c r="AW992" s="512">
        <f>SUM(AW991:AW991)</f>
        <v>151.19999999999999</v>
      </c>
      <c r="AX992" s="512">
        <f>SUM(AX991:AX991)</f>
        <v>90</v>
      </c>
      <c r="AY992" s="512">
        <f>SUM(AY991:AY991)</f>
        <v>53.999999999999993</v>
      </c>
      <c r="AZ992" s="816"/>
      <c r="BA992" s="817"/>
      <c r="BB992" s="817"/>
      <c r="BC992" s="818"/>
      <c r="BD992" s="818"/>
      <c r="BE992" s="818"/>
      <c r="BF992" s="819"/>
      <c r="BG992" s="819"/>
      <c r="BH992" s="819"/>
      <c r="BI992" s="820"/>
    </row>
    <row r="993" spans="1:61" s="760" customFormat="1" ht="20.100000000000001" customHeight="1">
      <c r="A993" s="1026">
        <v>902</v>
      </c>
      <c r="B993" s="416" t="s">
        <v>8989</v>
      </c>
      <c r="C993" s="417" t="s">
        <v>18</v>
      </c>
      <c r="D993" s="869" t="s">
        <v>7063</v>
      </c>
      <c r="E993" s="418" t="s">
        <v>7064</v>
      </c>
      <c r="F993" s="869" t="s">
        <v>7065</v>
      </c>
      <c r="G993" s="420" t="s">
        <v>7066</v>
      </c>
      <c r="H993" s="870" t="s">
        <v>7067</v>
      </c>
      <c r="I993" s="422">
        <v>14082911</v>
      </c>
      <c r="J993" s="428" t="s">
        <v>94</v>
      </c>
      <c r="K993" s="870"/>
      <c r="L993" s="424" t="s">
        <v>95</v>
      </c>
      <c r="M993" s="424" t="s">
        <v>95</v>
      </c>
      <c r="N993" s="424" t="s">
        <v>95</v>
      </c>
      <c r="O993" s="424" t="s">
        <v>95</v>
      </c>
      <c r="P993" s="424" t="s">
        <v>95</v>
      </c>
      <c r="Q993" s="1048" t="s">
        <v>8988</v>
      </c>
      <c r="R993" s="620" t="s">
        <v>107</v>
      </c>
      <c r="S993" s="296">
        <v>42489</v>
      </c>
      <c r="T993" s="621">
        <f>VLOOKUP(I993,单月票房,2,0)</f>
        <v>8</v>
      </c>
      <c r="U993" s="622">
        <f>VLOOKUP(I993,单月票房,3,0)</f>
        <v>132.82910000000001</v>
      </c>
      <c r="V993" s="622">
        <f>VLOOKUP(I993,单月票房,4,0)</f>
        <v>3.3607</v>
      </c>
      <c r="W993" s="623">
        <f>(V993*10000)/Y993</f>
        <v>5601.166666666667</v>
      </c>
      <c r="X993" s="624">
        <f>VLOOKUP(I993,单月票房,5,0)</f>
        <v>40</v>
      </c>
      <c r="Y993" s="871">
        <v>6</v>
      </c>
      <c r="Z993" s="427">
        <v>741</v>
      </c>
      <c r="AA993" s="1043">
        <v>6</v>
      </c>
      <c r="AB993" s="1043">
        <v>6</v>
      </c>
      <c r="AC993" s="1043">
        <v>6</v>
      </c>
      <c r="AD993" s="1043">
        <v>6</v>
      </c>
      <c r="AE993" s="469">
        <v>6</v>
      </c>
      <c r="AF993" s="1036" t="s">
        <v>5994</v>
      </c>
      <c r="AG993" s="445" t="s">
        <v>4691</v>
      </c>
      <c r="AH993" s="445" t="s">
        <v>4691</v>
      </c>
      <c r="AI993" s="445" t="s">
        <v>4691</v>
      </c>
      <c r="AJ993" s="1037">
        <v>6</v>
      </c>
      <c r="AK993" s="1036" t="s">
        <v>4694</v>
      </c>
      <c r="AL993" s="445" t="s">
        <v>4691</v>
      </c>
      <c r="AM993" s="445" t="s">
        <v>4691</v>
      </c>
      <c r="AN993" s="445" t="s">
        <v>4691</v>
      </c>
      <c r="AO993" s="445" t="s">
        <v>4691</v>
      </c>
      <c r="AP993" s="445" t="s">
        <v>4691</v>
      </c>
      <c r="AQ993" s="445" t="s">
        <v>4691</v>
      </c>
      <c r="AR993" s="445" t="s">
        <v>4691</v>
      </c>
      <c r="AS993" s="445" t="s">
        <v>4691</v>
      </c>
      <c r="AT993" s="445" t="s">
        <v>4691</v>
      </c>
      <c r="AU993" s="445" t="s">
        <v>4691</v>
      </c>
      <c r="AV993" s="307">
        <f>AD993*6*0.5*12</f>
        <v>216</v>
      </c>
      <c r="AW993" s="309">
        <f>AD993*6*0.35*12</f>
        <v>151.19999999999999</v>
      </c>
      <c r="AX993" s="309">
        <f>AD993*6*0.25*10</f>
        <v>90</v>
      </c>
      <c r="AY993" s="309">
        <f>AD993*6*0.15*10</f>
        <v>53.999999999999993</v>
      </c>
      <c r="AZ993" s="1042" t="s">
        <v>8418</v>
      </c>
      <c r="BA993" s="1042" t="s">
        <v>7068</v>
      </c>
      <c r="BB993" s="1042" t="s">
        <v>7069</v>
      </c>
      <c r="BC993" s="1042" t="s">
        <v>7070</v>
      </c>
      <c r="BD993" s="1042"/>
      <c r="BE993" s="1042"/>
      <c r="BF993" s="1042"/>
      <c r="BG993" s="1042"/>
      <c r="BH993" s="1042"/>
      <c r="BI993" s="1044"/>
    </row>
    <row r="994" spans="1:61" s="314" customFormat="1" ht="19.899999999999999" customHeight="1">
      <c r="A994" s="1026">
        <v>903</v>
      </c>
      <c r="B994" s="416" t="s">
        <v>6279</v>
      </c>
      <c r="C994" s="417" t="s">
        <v>6280</v>
      </c>
      <c r="D994" s="418" t="s">
        <v>6281</v>
      </c>
      <c r="E994" s="418" t="s">
        <v>6282</v>
      </c>
      <c r="F994" s="329" t="s">
        <v>1292</v>
      </c>
      <c r="G994" s="420" t="s">
        <v>6283</v>
      </c>
      <c r="H994" s="420" t="s">
        <v>1187</v>
      </c>
      <c r="I994" s="422">
        <v>14080201</v>
      </c>
      <c r="J994" s="423"/>
      <c r="K994" s="420" t="s">
        <v>6284</v>
      </c>
      <c r="L994" s="424"/>
      <c r="M994" s="424"/>
      <c r="N994" s="424"/>
      <c r="O994" s="424"/>
      <c r="P994" s="424" t="s">
        <v>6078</v>
      </c>
      <c r="Q994" s="425"/>
      <c r="R994" s="295" t="s">
        <v>583</v>
      </c>
      <c r="S994" s="296">
        <v>40179</v>
      </c>
      <c r="T994" s="297">
        <f>VLOOKUP(I994,单月票房,2,0)</f>
        <v>21</v>
      </c>
      <c r="U994" s="298">
        <f>VLOOKUP(I994,单月票房,3,0)</f>
        <v>70.243399999999994</v>
      </c>
      <c r="V994" s="298">
        <f>VLOOKUP(I994,单月票房,4,0)</f>
        <v>2.2972000000000001</v>
      </c>
      <c r="W994" s="299">
        <f>(V994*10000)/Y994</f>
        <v>5743</v>
      </c>
      <c r="X994" s="300">
        <f>VLOOKUP(I994,单月票房,5,0)</f>
        <v>31</v>
      </c>
      <c r="Y994" s="498">
        <v>4</v>
      </c>
      <c r="Z994" s="497">
        <v>350</v>
      </c>
      <c r="AA994" s="1043">
        <v>0</v>
      </c>
      <c r="AB994" s="304">
        <v>0</v>
      </c>
      <c r="AC994" s="304">
        <v>0</v>
      </c>
      <c r="AD994" s="1043">
        <v>0</v>
      </c>
      <c r="AE994" s="469">
        <v>4</v>
      </c>
      <c r="AF994" s="1036" t="s">
        <v>8196</v>
      </c>
      <c r="AG994" s="445"/>
      <c r="AH994" s="445"/>
      <c r="AI994" s="445"/>
      <c r="AJ994" s="1037"/>
      <c r="AK994" s="1036"/>
      <c r="AL994" s="445"/>
      <c r="AM994" s="445"/>
      <c r="AN994" s="445"/>
      <c r="AO994" s="445"/>
      <c r="AP994" s="445"/>
      <c r="AQ994" s="445"/>
      <c r="AR994" s="445"/>
      <c r="AS994" s="445"/>
      <c r="AT994" s="445"/>
      <c r="AU994" s="445"/>
      <c r="AV994" s="307">
        <f>AD994*6*0.5*12</f>
        <v>0</v>
      </c>
      <c r="AW994" s="309">
        <f>AD994*6*0.35*12</f>
        <v>0</v>
      </c>
      <c r="AX994" s="309">
        <f>AD994*6*0.25*10</f>
        <v>0</v>
      </c>
      <c r="AY994" s="309">
        <f>AD994*6*0.15*10</f>
        <v>0</v>
      </c>
      <c r="AZ994" s="1042" t="s">
        <v>8419</v>
      </c>
      <c r="BA994" s="1042"/>
      <c r="BB994" s="1042"/>
      <c r="BC994" s="1042"/>
      <c r="BD994" s="1042"/>
      <c r="BE994" s="1042"/>
      <c r="BF994" s="1042"/>
      <c r="BG994" s="1042"/>
      <c r="BH994" s="1042"/>
      <c r="BI994" s="1044"/>
    </row>
    <row r="995" spans="1:61" s="760" customFormat="1" ht="20.100000000000001" customHeight="1">
      <c r="A995" s="1031" t="s">
        <v>185</v>
      </c>
      <c r="B995" s="499"/>
      <c r="C995" s="723" t="s">
        <v>18</v>
      </c>
      <c r="D995" s="501" t="s">
        <v>2195</v>
      </c>
      <c r="E995" s="827"/>
      <c r="F995" s="827"/>
      <c r="G995" s="503">
        <f>COUNTA(G993:G994)</f>
        <v>2</v>
      </c>
      <c r="H995" s="503">
        <f>COUNTA(H993:H994)</f>
        <v>2</v>
      </c>
      <c r="I995" s="499"/>
      <c r="J995" s="499"/>
      <c r="K995" s="503"/>
      <c r="L995" s="504">
        <f>COUNTA(L993:L994)</f>
        <v>1</v>
      </c>
      <c r="M995" s="504">
        <f>COUNTA(M993:M994)</f>
        <v>1</v>
      </c>
      <c r="N995" s="504">
        <f>COUNTA(N993:N994)</f>
        <v>1</v>
      </c>
      <c r="O995" s="504">
        <f>COUNTA(O993:O994)</f>
        <v>1</v>
      </c>
      <c r="P995" s="504">
        <f>COUNTA(P993:P994)</f>
        <v>2</v>
      </c>
      <c r="Q995" s="505"/>
      <c r="R995" s="505"/>
      <c r="S995" s="506"/>
      <c r="T995" s="507"/>
      <c r="U995" s="508">
        <f>SUM(U993:U994)</f>
        <v>203.07249999999999</v>
      </c>
      <c r="V995" s="508">
        <f>SUM(V993:V994)</f>
        <v>5.6578999999999997</v>
      </c>
      <c r="W995" s="509">
        <f>V995*10000/Y995</f>
        <v>5657.9</v>
      </c>
      <c r="X995" s="510">
        <f>U995/V995</f>
        <v>35.891850333162481</v>
      </c>
      <c r="Y995" s="511">
        <f t="shared" ref="Y995:AE995" si="813">SUM(Y993:Y994)</f>
        <v>10</v>
      </c>
      <c r="Z995" s="511">
        <f t="shared" si="813"/>
        <v>1091</v>
      </c>
      <c r="AA995" s="500">
        <f t="shared" si="813"/>
        <v>6</v>
      </c>
      <c r="AB995" s="500">
        <f t="shared" si="813"/>
        <v>6</v>
      </c>
      <c r="AC995" s="500">
        <f t="shared" si="813"/>
        <v>6</v>
      </c>
      <c r="AD995" s="500">
        <f t="shared" si="813"/>
        <v>6</v>
      </c>
      <c r="AE995" s="500">
        <f t="shared" si="813"/>
        <v>10</v>
      </c>
      <c r="AF995" s="512"/>
      <c r="AG995" s="512">
        <f>SUM(AG993:AG994)</f>
        <v>0</v>
      </c>
      <c r="AH995" s="512"/>
      <c r="AI995" s="512">
        <f>SUM(AI993:AI994)</f>
        <v>0</v>
      </c>
      <c r="AJ995" s="512">
        <f t="shared" ref="AJ995" si="814">SUM(AJ993:AJ994)</f>
        <v>6</v>
      </c>
      <c r="AK995" s="513"/>
      <c r="AL995" s="512">
        <f>SUM(AL993:AL994)</f>
        <v>0</v>
      </c>
      <c r="AM995" s="512"/>
      <c r="AN995" s="512">
        <f>SUM(AN993:AN994)</f>
        <v>0</v>
      </c>
      <c r="AO995" s="512"/>
      <c r="AP995" s="512">
        <f>SUM(AP993:AP994)</f>
        <v>0</v>
      </c>
      <c r="AQ995" s="512"/>
      <c r="AR995" s="512">
        <f>SUM(AR993:AR994)</f>
        <v>0</v>
      </c>
      <c r="AS995" s="512"/>
      <c r="AT995" s="512">
        <f>SUM(AT993:AT994)</f>
        <v>0</v>
      </c>
      <c r="AU995" s="512"/>
      <c r="AV995" s="512">
        <f>SUM(AV993:AV994)</f>
        <v>216</v>
      </c>
      <c r="AW995" s="512">
        <f>SUM(AW993:AW994)</f>
        <v>151.19999999999999</v>
      </c>
      <c r="AX995" s="512">
        <f>SUM(AX993:AX994)</f>
        <v>90</v>
      </c>
      <c r="AY995" s="512">
        <f>SUM(AY993:AY994)</f>
        <v>53.999999999999993</v>
      </c>
      <c r="AZ995" s="816"/>
      <c r="BA995" s="817"/>
      <c r="BB995" s="817"/>
      <c r="BC995" s="818"/>
      <c r="BD995" s="818"/>
      <c r="BE995" s="818"/>
      <c r="BF995" s="819"/>
      <c r="BG995" s="819"/>
      <c r="BH995" s="819"/>
      <c r="BI995" s="820"/>
    </row>
    <row r="996" spans="1:61" s="741" customFormat="1" ht="20.100000000000001" customHeight="1">
      <c r="A996" s="1026">
        <v>904</v>
      </c>
      <c r="B996" s="285" t="s">
        <v>3624</v>
      </c>
      <c r="C996" s="595" t="s">
        <v>18</v>
      </c>
      <c r="D996" s="727" t="s">
        <v>2827</v>
      </c>
      <c r="E996" s="287" t="s">
        <v>2998</v>
      </c>
      <c r="F996" s="329" t="s">
        <v>1292</v>
      </c>
      <c r="G996" s="289" t="s">
        <v>2828</v>
      </c>
      <c r="H996" s="705" t="s">
        <v>2854</v>
      </c>
      <c r="I996" s="290">
        <v>14072661</v>
      </c>
      <c r="J996" s="304"/>
      <c r="K996" s="705"/>
      <c r="L996" s="292" t="s">
        <v>95</v>
      </c>
      <c r="M996" s="292" t="s">
        <v>95</v>
      </c>
      <c r="N996" s="292" t="s">
        <v>95</v>
      </c>
      <c r="O996" s="292" t="s">
        <v>95</v>
      </c>
      <c r="P996" s="292" t="s">
        <v>95</v>
      </c>
      <c r="Q996" s="320"/>
      <c r="R996" s="295" t="s">
        <v>182</v>
      </c>
      <c r="S996" s="296">
        <v>42359</v>
      </c>
      <c r="T996" s="297">
        <f>VLOOKUP(I996,单月票房,2,0)</f>
        <v>30</v>
      </c>
      <c r="U996" s="298">
        <f>VLOOKUP(I996,单月票房,3,0)</f>
        <v>12.57034</v>
      </c>
      <c r="V996" s="298">
        <f>VLOOKUP(I996,单月票房,4,0)</f>
        <v>0.25309999999999999</v>
      </c>
      <c r="W996" s="299">
        <f>(V996*10000)/Y996</f>
        <v>843.66666666666663</v>
      </c>
      <c r="X996" s="300">
        <f>VLOOKUP(I996,单月票房,5,0)</f>
        <v>50</v>
      </c>
      <c r="Y996" s="494">
        <v>3</v>
      </c>
      <c r="Z996" s="494">
        <v>207</v>
      </c>
      <c r="AA996" s="1043">
        <v>3</v>
      </c>
      <c r="AB996" s="1043">
        <v>3</v>
      </c>
      <c r="AC996" s="1043">
        <v>3</v>
      </c>
      <c r="AD996" s="1043">
        <v>3</v>
      </c>
      <c r="AE996" s="469">
        <v>3</v>
      </c>
      <c r="AF996" s="1036" t="s">
        <v>8288</v>
      </c>
      <c r="AG996" s="445" t="s">
        <v>4691</v>
      </c>
      <c r="AH996" s="445" t="s">
        <v>4691</v>
      </c>
      <c r="AI996" s="445" t="s">
        <v>4691</v>
      </c>
      <c r="AJ996" s="1037">
        <v>3</v>
      </c>
      <c r="AK996" s="1036" t="s">
        <v>4720</v>
      </c>
      <c r="AL996" s="445" t="s">
        <v>4691</v>
      </c>
      <c r="AM996" s="445" t="s">
        <v>4691</v>
      </c>
      <c r="AN996" s="445" t="s">
        <v>4691</v>
      </c>
      <c r="AO996" s="445" t="s">
        <v>4691</v>
      </c>
      <c r="AP996" s="445" t="s">
        <v>4691</v>
      </c>
      <c r="AQ996" s="445" t="s">
        <v>4691</v>
      </c>
      <c r="AR996" s="445" t="s">
        <v>4691</v>
      </c>
      <c r="AS996" s="445" t="s">
        <v>4691</v>
      </c>
      <c r="AT996" s="445" t="s">
        <v>4691</v>
      </c>
      <c r="AU996" s="445" t="s">
        <v>4691</v>
      </c>
      <c r="AV996" s="307">
        <f>AD996*6*0.5*12</f>
        <v>108</v>
      </c>
      <c r="AW996" s="309">
        <f>AD996*6*0.35*12</f>
        <v>75.599999999999994</v>
      </c>
      <c r="AX996" s="309">
        <f>AD996*6*0.25*10</f>
        <v>45</v>
      </c>
      <c r="AY996" s="309">
        <f>AD996*6*0.15*10</f>
        <v>26.999999999999996</v>
      </c>
      <c r="AZ996" s="1042" t="s">
        <v>8420</v>
      </c>
      <c r="BA996" s="1042"/>
      <c r="BB996" s="1042"/>
      <c r="BC996" s="1042"/>
      <c r="BD996" s="1042"/>
      <c r="BE996" s="1042"/>
      <c r="BF996" s="1042"/>
      <c r="BG996" s="1042"/>
      <c r="BH996" s="1042"/>
      <c r="BI996" s="1044"/>
    </row>
    <row r="997" spans="1:61" s="314" customFormat="1" ht="19.899999999999999" customHeight="1">
      <c r="A997" s="1026">
        <v>905</v>
      </c>
      <c r="B997" s="416" t="s">
        <v>6177</v>
      </c>
      <c r="C997" s="417" t="s">
        <v>18</v>
      </c>
      <c r="D997" s="418" t="s">
        <v>5305</v>
      </c>
      <c r="E997" s="418" t="s">
        <v>6178</v>
      </c>
      <c r="F997" s="329" t="s">
        <v>1292</v>
      </c>
      <c r="G997" s="420" t="s">
        <v>6179</v>
      </c>
      <c r="H997" s="420" t="s">
        <v>6396</v>
      </c>
      <c r="I997" s="422">
        <v>14072251</v>
      </c>
      <c r="J997" s="423"/>
      <c r="K997" s="420" t="s">
        <v>1423</v>
      </c>
      <c r="L997" s="424"/>
      <c r="M997" s="424"/>
      <c r="N997" s="424"/>
      <c r="O997" s="424"/>
      <c r="P997" s="424" t="s">
        <v>6078</v>
      </c>
      <c r="Q997" s="425"/>
      <c r="R997" s="295" t="s">
        <v>583</v>
      </c>
      <c r="S997" s="296">
        <v>42036</v>
      </c>
      <c r="T997" s="297">
        <f>VLOOKUP(I997,单月票房,2,0)</f>
        <v>5</v>
      </c>
      <c r="U997" s="298">
        <f>VLOOKUP(I997,单月票房,3,0)</f>
        <v>128.40819999999999</v>
      </c>
      <c r="V997" s="298">
        <f>VLOOKUP(I997,单月票房,4,0)</f>
        <v>3.6930000000000001</v>
      </c>
      <c r="W997" s="299">
        <f>(V997*10000)/Y997</f>
        <v>5275.7142857142853</v>
      </c>
      <c r="X997" s="300">
        <f>VLOOKUP(I997,单月票房,5,0)</f>
        <v>35</v>
      </c>
      <c r="Y997" s="498">
        <v>7</v>
      </c>
      <c r="Z997" s="497">
        <v>897</v>
      </c>
      <c r="AA997" s="1043">
        <v>0</v>
      </c>
      <c r="AB997" s="304">
        <v>0</v>
      </c>
      <c r="AC997" s="304">
        <v>0</v>
      </c>
      <c r="AD997" s="1043">
        <v>0</v>
      </c>
      <c r="AE997" s="469">
        <v>7</v>
      </c>
      <c r="AF997" s="1036" t="s">
        <v>5989</v>
      </c>
      <c r="AG997" s="445"/>
      <c r="AH997" s="445"/>
      <c r="AI997" s="445"/>
      <c r="AJ997" s="1037"/>
      <c r="AK997" s="1036"/>
      <c r="AL997" s="445"/>
      <c r="AM997" s="445"/>
      <c r="AN997" s="445"/>
      <c r="AO997" s="445"/>
      <c r="AP997" s="445"/>
      <c r="AQ997" s="445"/>
      <c r="AR997" s="445"/>
      <c r="AS997" s="445"/>
      <c r="AT997" s="445"/>
      <c r="AU997" s="445"/>
      <c r="AV997" s="307">
        <f>AD997*6*0.5*12</f>
        <v>0</v>
      </c>
      <c r="AW997" s="309">
        <f>AD997*6*0.35*12</f>
        <v>0</v>
      </c>
      <c r="AX997" s="309">
        <f>AD997*6*0.25*10</f>
        <v>0</v>
      </c>
      <c r="AY997" s="309">
        <f>AD997*6*0.15*10</f>
        <v>0</v>
      </c>
      <c r="AZ997" s="1042" t="s">
        <v>8421</v>
      </c>
      <c r="BA997" s="1042"/>
      <c r="BB997" s="1042"/>
      <c r="BC997" s="1042"/>
      <c r="BD997" s="1042"/>
      <c r="BE997" s="1042"/>
      <c r="BF997" s="1042"/>
      <c r="BG997" s="1042"/>
      <c r="BH997" s="1042"/>
      <c r="BI997" s="1044"/>
    </row>
    <row r="998" spans="1:61" s="394" customFormat="1" ht="19.5" customHeight="1">
      <c r="A998" s="1026">
        <v>906</v>
      </c>
      <c r="B998" s="448" t="s">
        <v>5695</v>
      </c>
      <c r="C998" s="449" t="s">
        <v>18</v>
      </c>
      <c r="D998" s="449" t="s">
        <v>5305</v>
      </c>
      <c r="E998" s="450" t="s">
        <v>5696</v>
      </c>
      <c r="F998" s="551" t="s">
        <v>5697</v>
      </c>
      <c r="G998" s="451" t="s">
        <v>1903</v>
      </c>
      <c r="H998" s="452" t="s">
        <v>5813</v>
      </c>
      <c r="I998" s="453">
        <v>14072571</v>
      </c>
      <c r="J998" s="454"/>
      <c r="K998" s="455" t="s">
        <v>5698</v>
      </c>
      <c r="L998" s="456"/>
      <c r="M998" s="456"/>
      <c r="N998" s="456"/>
      <c r="O998" s="456"/>
      <c r="P998" s="457" t="s">
        <v>5699</v>
      </c>
      <c r="Q998" s="458"/>
      <c r="R998" s="295" t="s">
        <v>3842</v>
      </c>
      <c r="S998" s="296">
        <v>42348</v>
      </c>
      <c r="T998" s="297">
        <f>VLOOKUP(I998,单月票房,2,0)</f>
        <v>2</v>
      </c>
      <c r="U998" s="298">
        <f>VLOOKUP(I998,单月票房,3,0)</f>
        <v>160.36750000000001</v>
      </c>
      <c r="V998" s="298">
        <f>VLOOKUP(I998,单月票房,4,0)</f>
        <v>4.4991000000000003</v>
      </c>
      <c r="W998" s="299">
        <f>(V998*10000)/Y998</f>
        <v>8998.2000000000007</v>
      </c>
      <c r="X998" s="300">
        <f>VLOOKUP(I998,单月票房,5,0)</f>
        <v>36</v>
      </c>
      <c r="Y998" s="459">
        <v>5</v>
      </c>
      <c r="Z998" s="460">
        <v>673</v>
      </c>
      <c r="AA998" s="1043">
        <v>0</v>
      </c>
      <c r="AB998" s="304">
        <v>0</v>
      </c>
      <c r="AC998" s="304">
        <v>0</v>
      </c>
      <c r="AD998" s="1043">
        <v>0</v>
      </c>
      <c r="AE998" s="469">
        <v>5</v>
      </c>
      <c r="AF998" s="1036" t="s">
        <v>8174</v>
      </c>
      <c r="AG998" s="445"/>
      <c r="AH998" s="445"/>
      <c r="AI998" s="445"/>
      <c r="AJ998" s="1037"/>
      <c r="AK998" s="1036" t="s">
        <v>4707</v>
      </c>
      <c r="AL998" s="445"/>
      <c r="AM998" s="445"/>
      <c r="AN998" s="445"/>
      <c r="AO998" s="445"/>
      <c r="AP998" s="445"/>
      <c r="AQ998" s="445"/>
      <c r="AR998" s="445"/>
      <c r="AS998" s="445"/>
      <c r="AT998" s="445"/>
      <c r="AU998" s="445"/>
      <c r="AV998" s="307">
        <f>AD998*6*0.5*12</f>
        <v>0</v>
      </c>
      <c r="AW998" s="309">
        <f>AD998*6*0.35*12</f>
        <v>0</v>
      </c>
      <c r="AX998" s="309">
        <f>AD998*6*0.25*10</f>
        <v>0</v>
      </c>
      <c r="AY998" s="309">
        <f>AD998*6*0.15*10</f>
        <v>0</v>
      </c>
      <c r="AZ998" s="1042" t="s">
        <v>8422</v>
      </c>
      <c r="BA998" s="1042"/>
      <c r="BB998" s="1042"/>
      <c r="BC998" s="1042"/>
      <c r="BD998" s="1042"/>
      <c r="BE998" s="1042"/>
      <c r="BF998" s="1042"/>
      <c r="BG998" s="1042"/>
      <c r="BH998" s="1042"/>
      <c r="BI998" s="1044"/>
    </row>
    <row r="999" spans="1:61" s="760" customFormat="1" ht="20.100000000000001" customHeight="1">
      <c r="A999" s="1031" t="s">
        <v>185</v>
      </c>
      <c r="B999" s="499"/>
      <c r="C999" s="867" t="s">
        <v>18</v>
      </c>
      <c r="D999" s="863" t="s">
        <v>2829</v>
      </c>
      <c r="E999" s="827"/>
      <c r="F999" s="827"/>
      <c r="G999" s="813">
        <f>COUNTA(G996:G998)</f>
        <v>3</v>
      </c>
      <c r="H999" s="813">
        <f>COUNTA(H996:H998)</f>
        <v>3</v>
      </c>
      <c r="I999" s="499"/>
      <c r="J999" s="499"/>
      <c r="K999" s="813"/>
      <c r="L999" s="814">
        <f>COUNTA(L996:L998)</f>
        <v>1</v>
      </c>
      <c r="M999" s="814">
        <f>COUNTA(M996:M998)</f>
        <v>1</v>
      </c>
      <c r="N999" s="814">
        <f>COUNTA(N996:N998)</f>
        <v>1</v>
      </c>
      <c r="O999" s="814">
        <f>COUNTA(O996:O998)</f>
        <v>1</v>
      </c>
      <c r="P999" s="814">
        <f>COUNTA(P996:P998)</f>
        <v>3</v>
      </c>
      <c r="Q999" s="505"/>
      <c r="R999" s="505"/>
      <c r="S999" s="506"/>
      <c r="T999" s="507"/>
      <c r="U999" s="508">
        <f>SUM(U996:U998)</f>
        <v>301.34604000000002</v>
      </c>
      <c r="V999" s="508">
        <f>SUM(V996:V998)</f>
        <v>8.4451999999999998</v>
      </c>
      <c r="W999" s="509">
        <f>V999*10000/Y999</f>
        <v>5630.1333333333332</v>
      </c>
      <c r="X999" s="510">
        <f>U999/V999</f>
        <v>35.682522616397485</v>
      </c>
      <c r="Y999" s="511">
        <f t="shared" ref="Y999:AE999" si="815">SUM(Y996:Y998)</f>
        <v>15</v>
      </c>
      <c r="Z999" s="511">
        <f t="shared" si="815"/>
        <v>1777</v>
      </c>
      <c r="AA999" s="500">
        <f t="shared" si="815"/>
        <v>3</v>
      </c>
      <c r="AB999" s="500">
        <f t="shared" si="815"/>
        <v>3</v>
      </c>
      <c r="AC999" s="500">
        <f t="shared" si="815"/>
        <v>3</v>
      </c>
      <c r="AD999" s="500">
        <f t="shared" si="815"/>
        <v>3</v>
      </c>
      <c r="AE999" s="500">
        <f t="shared" si="815"/>
        <v>15</v>
      </c>
      <c r="AF999" s="512"/>
      <c r="AG999" s="512">
        <f>SUM(AG996:AG998)</f>
        <v>0</v>
      </c>
      <c r="AH999" s="512"/>
      <c r="AI999" s="512">
        <f>SUM(AI996:AI998)</f>
        <v>0</v>
      </c>
      <c r="AJ999" s="512">
        <f>SUM(AJ996:AJ998)</f>
        <v>3</v>
      </c>
      <c r="AK999" s="513"/>
      <c r="AL999" s="512">
        <f>SUM(AL996:AL998)</f>
        <v>0</v>
      </c>
      <c r="AM999" s="512"/>
      <c r="AN999" s="512">
        <f>SUM(AN996:AN998)</f>
        <v>0</v>
      </c>
      <c r="AO999" s="512"/>
      <c r="AP999" s="512">
        <f>SUM(AP996:AP998)</f>
        <v>0</v>
      </c>
      <c r="AQ999" s="512"/>
      <c r="AR999" s="512">
        <f>SUM(AR996:AR998)</f>
        <v>0</v>
      </c>
      <c r="AS999" s="512"/>
      <c r="AT999" s="512">
        <f>SUM(AT996:AT998)</f>
        <v>0</v>
      </c>
      <c r="AU999" s="512"/>
      <c r="AV999" s="512">
        <f>SUM(AV996:AV998)</f>
        <v>108</v>
      </c>
      <c r="AW999" s="512">
        <f>SUM(AW996:AW998)</f>
        <v>75.599999999999994</v>
      </c>
      <c r="AX999" s="512">
        <f>SUM(AX996:AX998)</f>
        <v>45</v>
      </c>
      <c r="AY999" s="512">
        <f>SUM(AY996:AY998)</f>
        <v>26.999999999999996</v>
      </c>
      <c r="AZ999" s="816"/>
      <c r="BA999" s="817"/>
      <c r="BB999" s="817"/>
      <c r="BC999" s="818"/>
      <c r="BD999" s="818"/>
      <c r="BE999" s="818"/>
      <c r="BF999" s="819"/>
      <c r="BG999" s="819"/>
      <c r="BH999" s="819"/>
      <c r="BI999" s="820"/>
    </row>
    <row r="1000" spans="1:61" s="741" customFormat="1" ht="20.100000000000001" customHeight="1">
      <c r="A1000" s="1026">
        <v>907</v>
      </c>
      <c r="B1000" s="285" t="s">
        <v>3625</v>
      </c>
      <c r="C1000" s="291" t="s">
        <v>3204</v>
      </c>
      <c r="D1000" s="291" t="s">
        <v>2750</v>
      </c>
      <c r="E1000" s="287" t="s">
        <v>2751</v>
      </c>
      <c r="F1000" s="329" t="s">
        <v>1292</v>
      </c>
      <c r="G1000" s="289" t="s">
        <v>2752</v>
      </c>
      <c r="H1000" s="289" t="s">
        <v>2780</v>
      </c>
      <c r="I1000" s="290">
        <v>14111201</v>
      </c>
      <c r="J1000" s="291"/>
      <c r="K1000" s="352"/>
      <c r="L1000" s="292" t="s">
        <v>95</v>
      </c>
      <c r="M1000" s="292" t="s">
        <v>95</v>
      </c>
      <c r="N1000" s="292" t="s">
        <v>95</v>
      </c>
      <c r="O1000" s="292" t="s">
        <v>95</v>
      </c>
      <c r="P1000" s="331" t="s">
        <v>95</v>
      </c>
      <c r="Q1000" s="358"/>
      <c r="R1000" s="295" t="s">
        <v>182</v>
      </c>
      <c r="S1000" s="296">
        <v>41706</v>
      </c>
      <c r="T1000" s="297">
        <f>VLOOKUP(I1000,单月票房,2,0)</f>
        <v>2</v>
      </c>
      <c r="U1000" s="298">
        <f>VLOOKUP(I1000,单月票房,3,0)</f>
        <v>141.49789999999999</v>
      </c>
      <c r="V1000" s="298">
        <f>VLOOKUP(I1000,单月票房,4,0)</f>
        <v>3.7279</v>
      </c>
      <c r="W1000" s="299">
        <f>(V1000*10000)/Y1000</f>
        <v>5325.5714285714284</v>
      </c>
      <c r="X1000" s="300">
        <f>VLOOKUP(I1000,单月票房,5,0)</f>
        <v>38</v>
      </c>
      <c r="Y1000" s="324">
        <v>7</v>
      </c>
      <c r="Z1000" s="324">
        <v>466</v>
      </c>
      <c r="AA1000" s="1043">
        <v>7</v>
      </c>
      <c r="AB1000" s="1043">
        <v>7</v>
      </c>
      <c r="AC1000" s="1043">
        <v>7</v>
      </c>
      <c r="AD1000" s="1043">
        <v>7</v>
      </c>
      <c r="AE1000" s="469">
        <v>7</v>
      </c>
      <c r="AF1000" s="1036" t="s">
        <v>5989</v>
      </c>
      <c r="AG1000" s="445" t="s">
        <v>4691</v>
      </c>
      <c r="AH1000" s="445" t="s">
        <v>4691</v>
      </c>
      <c r="AI1000" s="445" t="s">
        <v>4691</v>
      </c>
      <c r="AJ1000" s="1037">
        <v>7</v>
      </c>
      <c r="AK1000" s="1036" t="s">
        <v>4703</v>
      </c>
      <c r="AL1000" s="445" t="s">
        <v>4691</v>
      </c>
      <c r="AM1000" s="445" t="s">
        <v>4691</v>
      </c>
      <c r="AN1000" s="445" t="s">
        <v>4691</v>
      </c>
      <c r="AO1000" s="445" t="s">
        <v>4691</v>
      </c>
      <c r="AP1000" s="445" t="s">
        <v>4691</v>
      </c>
      <c r="AQ1000" s="445" t="s">
        <v>4691</v>
      </c>
      <c r="AR1000" s="445">
        <v>1</v>
      </c>
      <c r="AS1000" s="445">
        <v>7</v>
      </c>
      <c r="AT1000" s="445" t="s">
        <v>4691</v>
      </c>
      <c r="AU1000" s="445" t="s">
        <v>4691</v>
      </c>
      <c r="AV1000" s="307">
        <f>AD1000*6*0.5*12</f>
        <v>252</v>
      </c>
      <c r="AW1000" s="309">
        <f>AD1000*6*0.35*12</f>
        <v>176.39999999999998</v>
      </c>
      <c r="AX1000" s="309">
        <f>AD1000*6*0.25*10</f>
        <v>105</v>
      </c>
      <c r="AY1000" s="309">
        <f>AD1000*6*0.15*10</f>
        <v>63</v>
      </c>
      <c r="AZ1000" s="1042" t="s">
        <v>8423</v>
      </c>
      <c r="BA1000" s="1042"/>
      <c r="BB1000" s="1042"/>
      <c r="BC1000" s="1042"/>
      <c r="BD1000" s="1042"/>
      <c r="BE1000" s="1042"/>
      <c r="BF1000" s="1042"/>
      <c r="BG1000" s="1042"/>
      <c r="BH1000" s="1042"/>
      <c r="BI1000" s="1044"/>
    </row>
    <row r="1001" spans="1:61" s="760" customFormat="1" ht="20.100000000000001" customHeight="1">
      <c r="A1001" s="1031" t="s">
        <v>185</v>
      </c>
      <c r="B1001" s="499"/>
      <c r="C1001" s="863" t="s">
        <v>3205</v>
      </c>
      <c r="D1001" s="863" t="s">
        <v>2750</v>
      </c>
      <c r="E1001" s="827"/>
      <c r="F1001" s="827"/>
      <c r="G1001" s="813">
        <f>COUNTA(G1000:G1000)</f>
        <v>1</v>
      </c>
      <c r="H1001" s="813">
        <f>COUNTA(H1000:H1000)</f>
        <v>1</v>
      </c>
      <c r="I1001" s="499"/>
      <c r="J1001" s="499"/>
      <c r="K1001" s="813"/>
      <c r="L1001" s="814">
        <f>COUNTA(L1000:L1000)</f>
        <v>1</v>
      </c>
      <c r="M1001" s="814">
        <f>COUNTA(M1000:M1000)</f>
        <v>1</v>
      </c>
      <c r="N1001" s="814">
        <f>COUNTA(N1000:N1000)</f>
        <v>1</v>
      </c>
      <c r="O1001" s="814">
        <f>COUNTA(O1000:O1000)</f>
        <v>1</v>
      </c>
      <c r="P1001" s="814">
        <f>COUNTA(P1000:P1000)</f>
        <v>1</v>
      </c>
      <c r="Q1001" s="505"/>
      <c r="R1001" s="505"/>
      <c r="S1001" s="506"/>
      <c r="T1001" s="507"/>
      <c r="U1001" s="508">
        <f>SUM(U1000:U1000)</f>
        <v>141.49789999999999</v>
      </c>
      <c r="V1001" s="508">
        <f>SUM(V1000:V1000)</f>
        <v>3.7279</v>
      </c>
      <c r="W1001" s="509">
        <f>V1001*10000/Y1001</f>
        <v>5325.5714285714284</v>
      </c>
      <c r="X1001" s="510">
        <f>U1001/V1001</f>
        <v>37.956463424448074</v>
      </c>
      <c r="Y1001" s="511">
        <f t="shared" ref="Y1001:AE1001" si="816">SUM(Y1000:Y1000)</f>
        <v>7</v>
      </c>
      <c r="Z1001" s="511">
        <f t="shared" si="816"/>
        <v>466</v>
      </c>
      <c r="AA1001" s="500">
        <f t="shared" si="816"/>
        <v>7</v>
      </c>
      <c r="AB1001" s="500">
        <f t="shared" si="816"/>
        <v>7</v>
      </c>
      <c r="AC1001" s="500">
        <f t="shared" si="816"/>
        <v>7</v>
      </c>
      <c r="AD1001" s="500">
        <f t="shared" si="816"/>
        <v>7</v>
      </c>
      <c r="AE1001" s="500">
        <f t="shared" si="816"/>
        <v>7</v>
      </c>
      <c r="AF1001" s="512"/>
      <c r="AG1001" s="512">
        <f>SUM(AG1000:AG1000)</f>
        <v>0</v>
      </c>
      <c r="AH1001" s="512"/>
      <c r="AI1001" s="512">
        <f>SUM(AI1000:AI1000)</f>
        <v>0</v>
      </c>
      <c r="AJ1001" s="512">
        <f t="shared" ref="AJ1001" si="817">SUM(AJ1000:AJ1000)</f>
        <v>7</v>
      </c>
      <c r="AK1001" s="513"/>
      <c r="AL1001" s="512">
        <f>SUM(AL1000:AL1000)</f>
        <v>0</v>
      </c>
      <c r="AM1001" s="512"/>
      <c r="AN1001" s="512">
        <f>SUM(AN1000:AN1000)</f>
        <v>0</v>
      </c>
      <c r="AO1001" s="512"/>
      <c r="AP1001" s="512">
        <f>SUM(AP1000:AP1000)</f>
        <v>0</v>
      </c>
      <c r="AQ1001" s="512"/>
      <c r="AR1001" s="512">
        <f>SUM(AR1000:AR1000)</f>
        <v>1</v>
      </c>
      <c r="AS1001" s="512"/>
      <c r="AT1001" s="512">
        <f>SUM(AT1000:AT1000)</f>
        <v>0</v>
      </c>
      <c r="AU1001" s="512"/>
      <c r="AV1001" s="512">
        <f>SUM(AV1000:AV1000)</f>
        <v>252</v>
      </c>
      <c r="AW1001" s="512">
        <f>SUM(AW1000:AW1000)</f>
        <v>176.39999999999998</v>
      </c>
      <c r="AX1001" s="512">
        <f>SUM(AX1000:AX1000)</f>
        <v>105</v>
      </c>
      <c r="AY1001" s="512">
        <f>SUM(AY1000:AY1000)</f>
        <v>63</v>
      </c>
      <c r="AZ1001" s="816"/>
      <c r="BA1001" s="817"/>
      <c r="BB1001" s="817"/>
      <c r="BC1001" s="818"/>
      <c r="BD1001" s="818"/>
      <c r="BE1001" s="818"/>
      <c r="BF1001" s="819"/>
      <c r="BG1001" s="819"/>
      <c r="BH1001" s="819"/>
      <c r="BI1001" s="820"/>
    </row>
    <row r="1002" spans="1:61" s="652" customFormat="1" ht="20.100000000000001" customHeight="1">
      <c r="A1002" s="1026">
        <v>908</v>
      </c>
      <c r="B1002" s="285" t="s">
        <v>5240</v>
      </c>
      <c r="C1002" s="484" t="s">
        <v>5665</v>
      </c>
      <c r="D1002" s="872" t="s">
        <v>5234</v>
      </c>
      <c r="E1002" s="359" t="s">
        <v>5235</v>
      </c>
      <c r="F1002" s="872" t="s">
        <v>5230</v>
      </c>
      <c r="G1002" s="873" t="s">
        <v>1089</v>
      </c>
      <c r="H1002" s="874" t="s">
        <v>5244</v>
      </c>
      <c r="I1002" s="875">
        <v>14050701</v>
      </c>
      <c r="J1002" s="362"/>
      <c r="K1002" s="340" t="s">
        <v>335</v>
      </c>
      <c r="L1002" s="292"/>
      <c r="M1002" s="293"/>
      <c r="N1002" s="293"/>
      <c r="O1002" s="292"/>
      <c r="P1002" s="490" t="s">
        <v>95</v>
      </c>
      <c r="Q1002" s="320"/>
      <c r="R1002" s="295" t="s">
        <v>2237</v>
      </c>
      <c r="S1002" s="296">
        <v>40901</v>
      </c>
      <c r="T1002" s="297">
        <f>VLOOKUP(I1002,单月票房,2,0)</f>
        <v>7</v>
      </c>
      <c r="U1002" s="298">
        <f>VLOOKUP(I1002,单月票房,3,0)</f>
        <v>87.784700000000001</v>
      </c>
      <c r="V1002" s="298">
        <f>VLOOKUP(I1002,单月票房,4,0)</f>
        <v>2.7418999999999998</v>
      </c>
      <c r="W1002" s="299">
        <f>(V1002*10000)/Y1002</f>
        <v>3916.9999999999995</v>
      </c>
      <c r="X1002" s="300">
        <f>VLOOKUP(I1002,单月票房,5,0)</f>
        <v>32</v>
      </c>
      <c r="Y1002" s="301">
        <v>7</v>
      </c>
      <c r="Z1002" s="301">
        <v>448</v>
      </c>
      <c r="AA1002" s="1043">
        <v>0</v>
      </c>
      <c r="AB1002" s="304">
        <v>0</v>
      </c>
      <c r="AC1002" s="304">
        <v>0</v>
      </c>
      <c r="AD1002" s="1043">
        <v>0</v>
      </c>
      <c r="AE1002" s="469">
        <v>7</v>
      </c>
      <c r="AF1002" s="1036" t="s">
        <v>5989</v>
      </c>
      <c r="AG1002" s="445"/>
      <c r="AH1002" s="445"/>
      <c r="AI1002" s="445"/>
      <c r="AJ1002" s="1037">
        <v>7</v>
      </c>
      <c r="AK1002" s="1036" t="s">
        <v>4703</v>
      </c>
      <c r="AL1002" s="445"/>
      <c r="AM1002" s="445"/>
      <c r="AN1002" s="445"/>
      <c r="AO1002" s="445"/>
      <c r="AP1002" s="445"/>
      <c r="AQ1002" s="445"/>
      <c r="AR1002" s="445"/>
      <c r="AS1002" s="445"/>
      <c r="AT1002" s="445"/>
      <c r="AU1002" s="445"/>
      <c r="AV1002" s="307">
        <f>AD1002*6*0.5*12</f>
        <v>0</v>
      </c>
      <c r="AW1002" s="309">
        <f>AD1002*6*0.35*12</f>
        <v>0</v>
      </c>
      <c r="AX1002" s="309">
        <f>AD1002*6*0.25*10</f>
        <v>0</v>
      </c>
      <c r="AY1002" s="309">
        <f>AD1002*6*0.15*10</f>
        <v>0</v>
      </c>
      <c r="AZ1002" s="1042" t="s">
        <v>8424</v>
      </c>
      <c r="BA1002" s="1042"/>
      <c r="BB1002" s="1042"/>
      <c r="BC1002" s="1042"/>
      <c r="BD1002" s="1042"/>
      <c r="BE1002" s="1042"/>
      <c r="BF1002" s="1042"/>
      <c r="BG1002" s="1042"/>
      <c r="BH1002" s="1042"/>
      <c r="BI1002" s="1044"/>
    </row>
    <row r="1003" spans="1:61" s="394" customFormat="1" ht="19.5" customHeight="1">
      <c r="A1003" s="1026">
        <v>909</v>
      </c>
      <c r="B1003" s="448" t="s">
        <v>5666</v>
      </c>
      <c r="C1003" s="449" t="s">
        <v>18</v>
      </c>
      <c r="D1003" s="449" t="s">
        <v>5312</v>
      </c>
      <c r="E1003" s="450" t="s">
        <v>2980</v>
      </c>
      <c r="F1003" s="551" t="s">
        <v>5667</v>
      </c>
      <c r="G1003" s="451" t="s">
        <v>1143</v>
      </c>
      <c r="H1003" s="452" t="s">
        <v>5814</v>
      </c>
      <c r="I1003" s="453">
        <v>14052141</v>
      </c>
      <c r="J1003" s="454"/>
      <c r="K1003" s="455" t="s">
        <v>5668</v>
      </c>
      <c r="L1003" s="456"/>
      <c r="M1003" s="456"/>
      <c r="N1003" s="456"/>
      <c r="O1003" s="456"/>
      <c r="P1003" s="457" t="s">
        <v>565</v>
      </c>
      <c r="Q1003" s="458"/>
      <c r="R1003" s="295" t="s">
        <v>115</v>
      </c>
      <c r="S1003" s="296">
        <v>41955</v>
      </c>
      <c r="T1003" s="297">
        <f>VLOOKUP(I1003,单月票房,2,0)</f>
        <v>3</v>
      </c>
      <c r="U1003" s="298">
        <f>VLOOKUP(I1003,单月票房,3,0)</f>
        <v>166.12992499999999</v>
      </c>
      <c r="V1003" s="298">
        <f>VLOOKUP(I1003,单月票房,4,0)</f>
        <v>4.7938999999999998</v>
      </c>
      <c r="W1003" s="299">
        <f>(V1003*10000)/Y1003</f>
        <v>5326.5555555555557</v>
      </c>
      <c r="X1003" s="300">
        <f>VLOOKUP(I1003,单月票房,5,0)</f>
        <v>35</v>
      </c>
      <c r="Y1003" s="459">
        <v>9</v>
      </c>
      <c r="Z1003" s="460">
        <v>1492</v>
      </c>
      <c r="AA1003" s="1043">
        <v>0</v>
      </c>
      <c r="AB1003" s="304">
        <v>0</v>
      </c>
      <c r="AC1003" s="304">
        <v>0</v>
      </c>
      <c r="AD1003" s="1043">
        <v>0</v>
      </c>
      <c r="AE1003" s="469">
        <v>8</v>
      </c>
      <c r="AF1003" s="1036" t="s">
        <v>8153</v>
      </c>
      <c r="AG1003" s="445"/>
      <c r="AH1003" s="445"/>
      <c r="AI1003" s="445"/>
      <c r="AJ1003" s="1037"/>
      <c r="AK1003" s="1036"/>
      <c r="AL1003" s="445"/>
      <c r="AM1003" s="445"/>
      <c r="AN1003" s="445"/>
      <c r="AO1003" s="445"/>
      <c r="AP1003" s="445"/>
      <c r="AQ1003" s="445"/>
      <c r="AR1003" s="445"/>
      <c r="AS1003" s="445"/>
      <c r="AT1003" s="445"/>
      <c r="AU1003" s="445"/>
      <c r="AV1003" s="307">
        <f>AD1003*6*0.5*12</f>
        <v>0</v>
      </c>
      <c r="AW1003" s="309">
        <f>AD1003*6*0.35*12</f>
        <v>0</v>
      </c>
      <c r="AX1003" s="309">
        <f>AD1003*6*0.25*10</f>
        <v>0</v>
      </c>
      <c r="AY1003" s="309">
        <f>AD1003*6*0.15*10</f>
        <v>0</v>
      </c>
      <c r="AZ1003" s="1042" t="s">
        <v>8425</v>
      </c>
      <c r="BA1003" s="1042"/>
      <c r="BB1003" s="1042"/>
      <c r="BC1003" s="1042"/>
      <c r="BD1003" s="1042"/>
      <c r="BE1003" s="1042"/>
      <c r="BF1003" s="1042"/>
      <c r="BG1003" s="1042"/>
      <c r="BH1003" s="1042"/>
      <c r="BI1003" s="1044"/>
    </row>
    <row r="1004" spans="1:61" ht="20.100000000000001" customHeight="1">
      <c r="A1004" s="1031" t="s">
        <v>185</v>
      </c>
      <c r="B1004" s="876"/>
      <c r="C1004" s="862" t="s">
        <v>5665</v>
      </c>
      <c r="D1004" s="862" t="s">
        <v>5234</v>
      </c>
      <c r="E1004" s="815"/>
      <c r="F1004" s="868"/>
      <c r="G1004" s="813">
        <f>COUNTA(G1002:G1003)</f>
        <v>2</v>
      </c>
      <c r="H1004" s="813">
        <f>COUNTA(H1002:H1003)</f>
        <v>2</v>
      </c>
      <c r="I1004" s="499"/>
      <c r="J1004" s="499"/>
      <c r="K1004" s="813"/>
      <c r="L1004" s="814">
        <f>COUNTA(L1002:L1003)</f>
        <v>0</v>
      </c>
      <c r="M1004" s="814">
        <f>COUNTA(M1002:M1003)</f>
        <v>0</v>
      </c>
      <c r="N1004" s="814">
        <f>COUNTA(N1002:N1003)</f>
        <v>0</v>
      </c>
      <c r="O1004" s="814">
        <f>COUNTA(O1002:O1003)</f>
        <v>0</v>
      </c>
      <c r="P1004" s="814">
        <f>COUNTA(P1002:P1003)</f>
        <v>2</v>
      </c>
      <c r="Q1004" s="505"/>
      <c r="R1004" s="505"/>
      <c r="S1004" s="506"/>
      <c r="T1004" s="507"/>
      <c r="U1004" s="508">
        <f>SUM(U1002:U1003)</f>
        <v>253.914625</v>
      </c>
      <c r="V1004" s="508">
        <f>SUM(V1002:V1003)</f>
        <v>7.5358000000000001</v>
      </c>
      <c r="W1004" s="509">
        <f>V1004*10000/Y1004</f>
        <v>4709.875</v>
      </c>
      <c r="X1004" s="510">
        <f>U1004/V1004</f>
        <v>33.69444849916399</v>
      </c>
      <c r="Y1004" s="511">
        <f t="shared" ref="Y1004:AE1004" si="818">SUM(Y1002:Y1003)</f>
        <v>16</v>
      </c>
      <c r="Z1004" s="511">
        <f t="shared" si="818"/>
        <v>1940</v>
      </c>
      <c r="AA1004" s="500">
        <f t="shared" si="818"/>
        <v>0</v>
      </c>
      <c r="AB1004" s="500">
        <f t="shared" si="818"/>
        <v>0</v>
      </c>
      <c r="AC1004" s="500">
        <f t="shared" si="818"/>
        <v>0</v>
      </c>
      <c r="AD1004" s="500">
        <f t="shared" si="818"/>
        <v>0</v>
      </c>
      <c r="AE1004" s="500">
        <f t="shared" si="818"/>
        <v>15</v>
      </c>
      <c r="AF1004" s="512"/>
      <c r="AG1004" s="512">
        <f>SUM(AG1002:AG1003)</f>
        <v>0</v>
      </c>
      <c r="AH1004" s="512"/>
      <c r="AI1004" s="512">
        <f>SUM(AI1002:AI1003)</f>
        <v>0</v>
      </c>
      <c r="AJ1004" s="512">
        <f t="shared" ref="AJ1004" si="819">SUM(AJ1002:AJ1003)</f>
        <v>7</v>
      </c>
      <c r="AK1004" s="513"/>
      <c r="AL1004" s="512">
        <f>SUM(AL1002:AL1003)</f>
        <v>0</v>
      </c>
      <c r="AM1004" s="512"/>
      <c r="AN1004" s="512">
        <f>SUM(AN1002:AN1003)</f>
        <v>0</v>
      </c>
      <c r="AO1004" s="512"/>
      <c r="AP1004" s="512">
        <f>SUM(AP1002:AP1003)</f>
        <v>0</v>
      </c>
      <c r="AQ1004" s="512"/>
      <c r="AR1004" s="512">
        <f>SUM(AR1002:AR1003)</f>
        <v>0</v>
      </c>
      <c r="AS1004" s="512"/>
      <c r="AT1004" s="512">
        <f>SUM(AT1002:AT1003)</f>
        <v>0</v>
      </c>
      <c r="AU1004" s="512"/>
      <c r="AV1004" s="512">
        <f>SUM(AV1002:AV1003)</f>
        <v>0</v>
      </c>
      <c r="AW1004" s="512">
        <f>SUM(AW1002:AW1003)</f>
        <v>0</v>
      </c>
      <c r="AX1004" s="512">
        <f>SUM(AX1002:AX1003)</f>
        <v>0</v>
      </c>
      <c r="AY1004" s="512">
        <f>SUM(AY1002:AY1003)</f>
        <v>0</v>
      </c>
      <c r="AZ1004" s="816"/>
      <c r="BA1004" s="817"/>
      <c r="BB1004" s="817"/>
      <c r="BC1004" s="818"/>
      <c r="BD1004" s="818"/>
      <c r="BE1004" s="818"/>
      <c r="BF1004" s="819"/>
      <c r="BG1004" s="819"/>
      <c r="BH1004" s="819"/>
      <c r="BI1004" s="820"/>
    </row>
    <row r="1005" spans="1:61" s="394" customFormat="1" ht="19.5" customHeight="1">
      <c r="A1005" s="1026">
        <v>910</v>
      </c>
      <c r="B1005" s="448" t="s">
        <v>5742</v>
      </c>
      <c r="C1005" s="449" t="s">
        <v>18</v>
      </c>
      <c r="D1005" s="449" t="s">
        <v>5746</v>
      </c>
      <c r="E1005" s="450" t="s">
        <v>5744</v>
      </c>
      <c r="F1005" s="329" t="s">
        <v>1292</v>
      </c>
      <c r="G1005" s="451" t="s">
        <v>2906</v>
      </c>
      <c r="H1005" s="452" t="s">
        <v>5815</v>
      </c>
      <c r="I1005" s="453">
        <v>14023041</v>
      </c>
      <c r="J1005" s="454"/>
      <c r="K1005" s="455" t="s">
        <v>653</v>
      </c>
      <c r="L1005" s="456"/>
      <c r="M1005" s="456"/>
      <c r="N1005" s="456"/>
      <c r="O1005" s="456"/>
      <c r="P1005" s="457" t="s">
        <v>5745</v>
      </c>
      <c r="Q1005" s="458"/>
      <c r="R1005" s="295" t="s">
        <v>182</v>
      </c>
      <c r="S1005" s="296">
        <v>42591</v>
      </c>
      <c r="T1005" s="297">
        <f>VLOOKUP(I1005,单月票房,2,0)</f>
        <v>9</v>
      </c>
      <c r="U1005" s="298">
        <f>VLOOKUP(I1005,单月票房,3,0)</f>
        <v>86.524600000000007</v>
      </c>
      <c r="V1005" s="298">
        <f>VLOOKUP(I1005,单月票房,4,0)</f>
        <v>2.0819000000000001</v>
      </c>
      <c r="W1005" s="299">
        <f>(V1005*10000)/Y1005</f>
        <v>5204.75</v>
      </c>
      <c r="X1005" s="300">
        <f>VLOOKUP(I1005,单月票房,5,0)</f>
        <v>42</v>
      </c>
      <c r="Y1005" s="459">
        <v>4</v>
      </c>
      <c r="Z1005" s="460">
        <v>657</v>
      </c>
      <c r="AA1005" s="1043">
        <v>0</v>
      </c>
      <c r="AB1005" s="304">
        <v>0</v>
      </c>
      <c r="AC1005" s="304">
        <v>0</v>
      </c>
      <c r="AD1005" s="1043">
        <v>0</v>
      </c>
      <c r="AE1005" s="469">
        <v>4</v>
      </c>
      <c r="AF1005" s="1036" t="s">
        <v>8196</v>
      </c>
      <c r="AG1005" s="445"/>
      <c r="AH1005" s="445"/>
      <c r="AI1005" s="445"/>
      <c r="AJ1005" s="1037"/>
      <c r="AK1005" s="1036"/>
      <c r="AL1005" s="445"/>
      <c r="AM1005" s="445"/>
      <c r="AN1005" s="445"/>
      <c r="AO1005" s="445"/>
      <c r="AP1005" s="445"/>
      <c r="AQ1005" s="445"/>
      <c r="AR1005" s="445"/>
      <c r="AS1005" s="445"/>
      <c r="AT1005" s="445"/>
      <c r="AU1005" s="445"/>
      <c r="AV1005" s="307">
        <f>AD1005*6*0.5*12</f>
        <v>0</v>
      </c>
      <c r="AW1005" s="309">
        <f>AD1005*6*0.35*12</f>
        <v>0</v>
      </c>
      <c r="AX1005" s="309">
        <f>AD1005*6*0.25*10</f>
        <v>0</v>
      </c>
      <c r="AY1005" s="309">
        <f>AD1005*6*0.15*10</f>
        <v>0</v>
      </c>
      <c r="AZ1005" s="1042" t="s">
        <v>8426</v>
      </c>
      <c r="BA1005" s="1042"/>
      <c r="BB1005" s="1042"/>
      <c r="BC1005" s="1042"/>
      <c r="BD1005" s="1042"/>
      <c r="BE1005" s="1042"/>
      <c r="BF1005" s="1042"/>
      <c r="BG1005" s="1042"/>
      <c r="BH1005" s="1042"/>
      <c r="BI1005" s="1044"/>
    </row>
    <row r="1006" spans="1:61" s="760" customFormat="1" ht="20.100000000000001" customHeight="1">
      <c r="A1006" s="1031" t="s">
        <v>185</v>
      </c>
      <c r="B1006" s="499"/>
      <c r="C1006" s="863" t="s">
        <v>3205</v>
      </c>
      <c r="D1006" s="863" t="s">
        <v>5743</v>
      </c>
      <c r="E1006" s="827"/>
      <c r="F1006" s="827"/>
      <c r="G1006" s="813">
        <f>COUNTA(+G481G480:G1005)</f>
        <v>1</v>
      </c>
      <c r="H1006" s="813">
        <f>COUNTA(+G481G480:H1005)</f>
        <v>1</v>
      </c>
      <c r="I1006" s="499"/>
      <c r="J1006" s="499"/>
      <c r="K1006" s="813"/>
      <c r="L1006" s="814">
        <f>COUNTA(L1005:L1005)</f>
        <v>0</v>
      </c>
      <c r="M1006" s="814">
        <f>COUNTA(M1005:M1005)</f>
        <v>0</v>
      </c>
      <c r="N1006" s="814">
        <f>COUNTA(N1005:N1005)</f>
        <v>0</v>
      </c>
      <c r="O1006" s="814">
        <f>COUNTA(O1005:O1005)</f>
        <v>0</v>
      </c>
      <c r="P1006" s="814">
        <f>COUNTA(P1005:P1005)</f>
        <v>1</v>
      </c>
      <c r="Q1006" s="815"/>
      <c r="R1006" s="505"/>
      <c r="S1006" s="506"/>
      <c r="T1006" s="507"/>
      <c r="U1006" s="830">
        <f>SUM(U1005:U1005)</f>
        <v>86.524600000000007</v>
      </c>
      <c r="V1006" s="830">
        <f>SUM(V1005:V1005)</f>
        <v>2.0819000000000001</v>
      </c>
      <c r="W1006" s="509">
        <f>V1006*10000/Y1006</f>
        <v>5204.75</v>
      </c>
      <c r="X1006" s="510">
        <f>U1006/V1006</f>
        <v>41.560401556270719</v>
      </c>
      <c r="Y1006" s="831">
        <f t="shared" ref="Y1006:AE1006" si="820">SUM(Y1005:Y1005)</f>
        <v>4</v>
      </c>
      <c r="Z1006" s="831">
        <f t="shared" si="820"/>
        <v>657</v>
      </c>
      <c r="AA1006" s="500">
        <f t="shared" si="820"/>
        <v>0</v>
      </c>
      <c r="AB1006" s="500">
        <f t="shared" si="820"/>
        <v>0</v>
      </c>
      <c r="AC1006" s="500">
        <f t="shared" si="820"/>
        <v>0</v>
      </c>
      <c r="AD1006" s="500">
        <f t="shared" si="820"/>
        <v>0</v>
      </c>
      <c r="AE1006" s="500">
        <f t="shared" si="820"/>
        <v>4</v>
      </c>
      <c r="AF1006" s="512"/>
      <c r="AG1006" s="512">
        <f>SUM(AG1005:AG1005)</f>
        <v>0</v>
      </c>
      <c r="AH1006" s="512"/>
      <c r="AI1006" s="512">
        <f>SUM(AI1005:AI1005)</f>
        <v>0</v>
      </c>
      <c r="AJ1006" s="512">
        <f t="shared" ref="AJ1006" si="821">SUM(AJ1005:AJ1005)</f>
        <v>0</v>
      </c>
      <c r="AK1006" s="513"/>
      <c r="AL1006" s="512">
        <f>SUM(AL1005:AL1005)</f>
        <v>0</v>
      </c>
      <c r="AM1006" s="512"/>
      <c r="AN1006" s="512">
        <f>SUM(AN1005:AN1005)</f>
        <v>0</v>
      </c>
      <c r="AO1006" s="512"/>
      <c r="AP1006" s="512">
        <f>SUM(AP1005:AP1005)</f>
        <v>0</v>
      </c>
      <c r="AQ1006" s="512"/>
      <c r="AR1006" s="512">
        <f>SUM(AR1005:AR1005)</f>
        <v>0</v>
      </c>
      <c r="AS1006" s="512"/>
      <c r="AT1006" s="512">
        <f>SUM(AT1005:AT1005)</f>
        <v>0</v>
      </c>
      <c r="AU1006" s="512"/>
      <c r="AV1006" s="512">
        <f>SUM(AV1005:AV1005)</f>
        <v>0</v>
      </c>
      <c r="AW1006" s="512">
        <f>SUM(AW1005:AW1005)</f>
        <v>0</v>
      </c>
      <c r="AX1006" s="512">
        <f>SUM(AX1005:AX1005)</f>
        <v>0</v>
      </c>
      <c r="AY1006" s="512">
        <f>SUM(AY1005:AY1005)</f>
        <v>0</v>
      </c>
      <c r="AZ1006" s="816"/>
      <c r="BA1006" s="817"/>
      <c r="BB1006" s="817"/>
      <c r="BC1006" s="818"/>
      <c r="BD1006" s="818"/>
      <c r="BE1006" s="818"/>
      <c r="BF1006" s="819"/>
      <c r="BG1006" s="819"/>
      <c r="BH1006" s="819"/>
      <c r="BI1006" s="820"/>
    </row>
    <row r="1007" spans="1:61" s="394" customFormat="1" ht="19.5" customHeight="1">
      <c r="A1007" s="1026">
        <v>911</v>
      </c>
      <c r="B1007" s="448" t="s">
        <v>6774</v>
      </c>
      <c r="C1007" s="449" t="s">
        <v>3205</v>
      </c>
      <c r="D1007" s="449" t="s">
        <v>6627</v>
      </c>
      <c r="E1007" s="450" t="s">
        <v>2980</v>
      </c>
      <c r="F1007" s="329" t="s">
        <v>1292</v>
      </c>
      <c r="G1007" s="451" t="s">
        <v>6775</v>
      </c>
      <c r="H1007" s="452" t="s">
        <v>6691</v>
      </c>
      <c r="I1007" s="453">
        <v>14050401</v>
      </c>
      <c r="J1007" s="454"/>
      <c r="K1007" s="455" t="s">
        <v>6132</v>
      </c>
      <c r="L1007" s="456"/>
      <c r="M1007" s="456"/>
      <c r="N1007" s="456"/>
      <c r="O1007" s="456"/>
      <c r="P1007" s="457" t="s">
        <v>6673</v>
      </c>
      <c r="Q1007" s="458"/>
      <c r="R1007" s="295" t="s">
        <v>115</v>
      </c>
      <c r="S1007" s="296">
        <v>40661</v>
      </c>
      <c r="T1007" s="297">
        <f>VLOOKUP(I1007,单月票房,2,0)</f>
        <v>5</v>
      </c>
      <c r="U1007" s="298">
        <f>VLOOKUP(I1007,单月票房,3,0)</f>
        <v>151.99760000000001</v>
      </c>
      <c r="V1007" s="298">
        <f>VLOOKUP(I1007,单月票房,4,0)</f>
        <v>3.5371999999999999</v>
      </c>
      <c r="W1007" s="299">
        <f>(V1007*10000)/Y1007</f>
        <v>5895.333333333333</v>
      </c>
      <c r="X1007" s="300">
        <f>VLOOKUP(I1007,单月票房,5,0)</f>
        <v>43</v>
      </c>
      <c r="Y1007" s="459">
        <v>6</v>
      </c>
      <c r="Z1007" s="460">
        <v>685</v>
      </c>
      <c r="AA1007" s="1043">
        <v>0</v>
      </c>
      <c r="AB1007" s="304">
        <v>0</v>
      </c>
      <c r="AC1007" s="304">
        <v>0</v>
      </c>
      <c r="AD1007" s="1043">
        <v>0</v>
      </c>
      <c r="AE1007" s="469">
        <v>6</v>
      </c>
      <c r="AF1007" s="1036" t="s">
        <v>8142</v>
      </c>
      <c r="AG1007" s="445"/>
      <c r="AH1007" s="445"/>
      <c r="AI1007" s="445"/>
      <c r="AJ1007" s="1037">
        <v>6</v>
      </c>
      <c r="AK1007" s="1036" t="s">
        <v>6684</v>
      </c>
      <c r="AL1007" s="445"/>
      <c r="AM1007" s="445"/>
      <c r="AN1007" s="445"/>
      <c r="AO1007" s="445"/>
      <c r="AP1007" s="445"/>
      <c r="AQ1007" s="445"/>
      <c r="AR1007" s="445"/>
      <c r="AS1007" s="445"/>
      <c r="AT1007" s="445"/>
      <c r="AU1007" s="445"/>
      <c r="AV1007" s="307">
        <f>AD1007*6*0.5*12</f>
        <v>0</v>
      </c>
      <c r="AW1007" s="309">
        <f>AD1007*6*0.35*12</f>
        <v>0</v>
      </c>
      <c r="AX1007" s="309">
        <f>AD1007*6*0.25*10</f>
        <v>0</v>
      </c>
      <c r="AY1007" s="309">
        <f>AD1007*6*0.15*10</f>
        <v>0</v>
      </c>
      <c r="AZ1007" s="1042" t="s">
        <v>8427</v>
      </c>
      <c r="BA1007" s="1042"/>
      <c r="BB1007" s="1042"/>
      <c r="BC1007" s="1042"/>
      <c r="BD1007" s="1042"/>
      <c r="BE1007" s="1042"/>
      <c r="BF1007" s="1042"/>
      <c r="BG1007" s="1042"/>
      <c r="BH1007" s="1042"/>
      <c r="BI1007" s="1044"/>
    </row>
    <row r="1008" spans="1:61" s="394" customFormat="1" ht="19.5" customHeight="1">
      <c r="A1008" s="1026">
        <v>912</v>
      </c>
      <c r="B1008" s="448" t="s">
        <v>6776</v>
      </c>
      <c r="C1008" s="449" t="s">
        <v>3205</v>
      </c>
      <c r="D1008" s="449" t="s">
        <v>6627</v>
      </c>
      <c r="E1008" s="450" t="s">
        <v>2980</v>
      </c>
      <c r="F1008" s="329" t="s">
        <v>1292</v>
      </c>
      <c r="G1008" s="451" t="s">
        <v>6777</v>
      </c>
      <c r="H1008" s="452" t="s">
        <v>6692</v>
      </c>
      <c r="I1008" s="453">
        <v>14060501</v>
      </c>
      <c r="J1008" s="454"/>
      <c r="K1008" s="455" t="s">
        <v>6778</v>
      </c>
      <c r="L1008" s="456"/>
      <c r="M1008" s="456"/>
      <c r="N1008" s="456"/>
      <c r="O1008" s="456"/>
      <c r="P1008" s="457" t="s">
        <v>6779</v>
      </c>
      <c r="Q1008" s="458"/>
      <c r="R1008" s="295" t="s">
        <v>115</v>
      </c>
      <c r="S1008" s="296">
        <v>40928</v>
      </c>
      <c r="T1008" s="297">
        <f>VLOOKUP(I1008,单月票房,2,0)</f>
        <v>4</v>
      </c>
      <c r="U1008" s="298">
        <f>VLOOKUP(I1008,单月票房,3,0)</f>
        <v>155.97919999999999</v>
      </c>
      <c r="V1008" s="298">
        <f>VLOOKUP(I1008,单月票房,4,0)</f>
        <v>3.6985999999999999</v>
      </c>
      <c r="W1008" s="299">
        <f>(V1008*10000)/Y1008</f>
        <v>7397.2</v>
      </c>
      <c r="X1008" s="300">
        <f>VLOOKUP(I1008,单月票房,5,0)</f>
        <v>42</v>
      </c>
      <c r="Y1008" s="459">
        <v>5</v>
      </c>
      <c r="Z1008" s="460">
        <v>555</v>
      </c>
      <c r="AA1008" s="1043">
        <v>0</v>
      </c>
      <c r="AB1008" s="304">
        <v>0</v>
      </c>
      <c r="AC1008" s="304">
        <v>0</v>
      </c>
      <c r="AD1008" s="1043">
        <v>0</v>
      </c>
      <c r="AE1008" s="469">
        <v>5</v>
      </c>
      <c r="AF1008" s="1036" t="s">
        <v>8174</v>
      </c>
      <c r="AG1008" s="445"/>
      <c r="AH1008" s="445"/>
      <c r="AI1008" s="445"/>
      <c r="AJ1008" s="1037">
        <v>5</v>
      </c>
      <c r="AK1008" s="1036" t="s">
        <v>6780</v>
      </c>
      <c r="AL1008" s="445"/>
      <c r="AM1008" s="445"/>
      <c r="AN1008" s="445"/>
      <c r="AO1008" s="445"/>
      <c r="AP1008" s="445"/>
      <c r="AQ1008" s="445"/>
      <c r="AR1008" s="445"/>
      <c r="AS1008" s="445"/>
      <c r="AT1008" s="445"/>
      <c r="AU1008" s="445"/>
      <c r="AV1008" s="307">
        <f>AD1008*6*0.5*12</f>
        <v>0</v>
      </c>
      <c r="AW1008" s="309">
        <f>AD1008*6*0.35*12</f>
        <v>0</v>
      </c>
      <c r="AX1008" s="309">
        <f>AD1008*6*0.25*10</f>
        <v>0</v>
      </c>
      <c r="AY1008" s="309">
        <f>AD1008*6*0.15*10</f>
        <v>0</v>
      </c>
      <c r="AZ1008" s="1042" t="s">
        <v>8428</v>
      </c>
      <c r="BA1008" s="1042"/>
      <c r="BB1008" s="1042"/>
      <c r="BC1008" s="1042"/>
      <c r="BD1008" s="1042"/>
      <c r="BE1008" s="1042"/>
      <c r="BF1008" s="1042"/>
      <c r="BG1008" s="1042"/>
      <c r="BH1008" s="1042"/>
      <c r="BI1008" s="1044"/>
    </row>
    <row r="1009" spans="1:61" s="394" customFormat="1" ht="19.5" customHeight="1">
      <c r="A1009" s="1026">
        <v>913</v>
      </c>
      <c r="B1009" s="448" t="s">
        <v>6629</v>
      </c>
      <c r="C1009" s="449" t="s">
        <v>3205</v>
      </c>
      <c r="D1009" s="449" t="s">
        <v>6627</v>
      </c>
      <c r="E1009" s="450" t="s">
        <v>6630</v>
      </c>
      <c r="F1009" s="329" t="s">
        <v>1292</v>
      </c>
      <c r="G1009" s="451" t="s">
        <v>6631</v>
      </c>
      <c r="H1009" s="452" t="s">
        <v>6693</v>
      </c>
      <c r="I1009" s="453">
        <v>14061001</v>
      </c>
      <c r="J1009" s="454"/>
      <c r="K1009" s="455" t="s">
        <v>6637</v>
      </c>
      <c r="L1009" s="456"/>
      <c r="M1009" s="456"/>
      <c r="N1009" s="456"/>
      <c r="O1009" s="456"/>
      <c r="P1009" s="457" t="s">
        <v>1280</v>
      </c>
      <c r="Q1009" s="458"/>
      <c r="R1009" s="295" t="s">
        <v>115</v>
      </c>
      <c r="S1009" s="296">
        <v>41284</v>
      </c>
      <c r="T1009" s="297">
        <f>VLOOKUP(I1009,单月票房,2,0)</f>
        <v>3</v>
      </c>
      <c r="U1009" s="298">
        <f>VLOOKUP(I1009,单月票房,3,0)</f>
        <v>173.66390000000001</v>
      </c>
      <c r="V1009" s="298">
        <f>VLOOKUP(I1009,单月票房,4,0)</f>
        <v>4.0088999999999997</v>
      </c>
      <c r="W1009" s="299">
        <f>(V1009*10000)/Y1009</f>
        <v>8017.8</v>
      </c>
      <c r="X1009" s="300">
        <f>VLOOKUP(I1009,单月票房,5,0)</f>
        <v>43</v>
      </c>
      <c r="Y1009" s="459">
        <v>5</v>
      </c>
      <c r="Z1009" s="460">
        <v>604</v>
      </c>
      <c r="AA1009" s="1043">
        <v>0</v>
      </c>
      <c r="AB1009" s="304">
        <v>0</v>
      </c>
      <c r="AC1009" s="304">
        <v>0</v>
      </c>
      <c r="AD1009" s="1043">
        <v>0</v>
      </c>
      <c r="AE1009" s="469">
        <v>5</v>
      </c>
      <c r="AF1009" s="1036" t="s">
        <v>5993</v>
      </c>
      <c r="AG1009" s="445"/>
      <c r="AH1009" s="445"/>
      <c r="AI1009" s="445"/>
      <c r="AJ1009" s="1037">
        <v>5</v>
      </c>
      <c r="AK1009" s="1036" t="s">
        <v>6628</v>
      </c>
      <c r="AL1009" s="445"/>
      <c r="AM1009" s="445"/>
      <c r="AN1009" s="445"/>
      <c r="AO1009" s="445"/>
      <c r="AP1009" s="445"/>
      <c r="AQ1009" s="445"/>
      <c r="AR1009" s="445"/>
      <c r="AS1009" s="445"/>
      <c r="AT1009" s="445"/>
      <c r="AU1009" s="445"/>
      <c r="AV1009" s="307">
        <f>AD1009*6*0.5*12</f>
        <v>0</v>
      </c>
      <c r="AW1009" s="309">
        <f>AD1009*6*0.35*12</f>
        <v>0</v>
      </c>
      <c r="AX1009" s="309">
        <f>AD1009*6*0.25*10</f>
        <v>0</v>
      </c>
      <c r="AY1009" s="309">
        <f>AD1009*6*0.15*10</f>
        <v>0</v>
      </c>
      <c r="AZ1009" s="1042" t="s">
        <v>8429</v>
      </c>
      <c r="BA1009" s="1042"/>
      <c r="BB1009" s="1042" t="s">
        <v>6632</v>
      </c>
      <c r="BC1009" s="1042" t="s">
        <v>6633</v>
      </c>
      <c r="BD1009" s="1042" t="s">
        <v>6634</v>
      </c>
      <c r="BE1009" s="1042"/>
      <c r="BF1009" s="1042" t="s">
        <v>6634</v>
      </c>
      <c r="BG1009" s="1042"/>
      <c r="BH1009" s="1042" t="s">
        <v>6635</v>
      </c>
      <c r="BI1009" s="1044" t="s">
        <v>6636</v>
      </c>
    </row>
    <row r="1010" spans="1:61" ht="20.100000000000001" customHeight="1">
      <c r="A1010" s="1031" t="s">
        <v>185</v>
      </c>
      <c r="B1010" s="499"/>
      <c r="C1010" s="862" t="s">
        <v>18</v>
      </c>
      <c r="D1010" s="862" t="s">
        <v>6627</v>
      </c>
      <c r="E1010" s="815"/>
      <c r="F1010" s="868"/>
      <c r="G1010" s="503">
        <f>COUNTA(G1007:G1009)</f>
        <v>3</v>
      </c>
      <c r="H1010" s="503">
        <f>COUNTA(H1007:H1009)</f>
        <v>3</v>
      </c>
      <c r="I1010" s="499"/>
      <c r="J1010" s="499"/>
      <c r="K1010" s="503"/>
      <c r="L1010" s="504">
        <f>COUNTA(L1007:L1009)</f>
        <v>0</v>
      </c>
      <c r="M1010" s="504">
        <f>COUNTA(M1007:M1009)</f>
        <v>0</v>
      </c>
      <c r="N1010" s="504">
        <f>COUNTA(N1007:N1009)</f>
        <v>0</v>
      </c>
      <c r="O1010" s="504">
        <f>COUNTA(O1007:O1009)</f>
        <v>0</v>
      </c>
      <c r="P1010" s="504">
        <f>COUNTA(P1007:P1009)</f>
        <v>3</v>
      </c>
      <c r="Q1010" s="505"/>
      <c r="R1010" s="505"/>
      <c r="S1010" s="506"/>
      <c r="T1010" s="507"/>
      <c r="U1010" s="508">
        <f>SUM(U1007:U1009)</f>
        <v>481.64070000000004</v>
      </c>
      <c r="V1010" s="508">
        <f>SUM(V1007:V1009)</f>
        <v>11.244699999999998</v>
      </c>
      <c r="W1010" s="509">
        <f>V1010*10000/Y1010</f>
        <v>7027.9374999999991</v>
      </c>
      <c r="X1010" s="510">
        <f>U1010/V1010</f>
        <v>42.832685620781355</v>
      </c>
      <c r="Y1010" s="511">
        <f t="shared" ref="Y1010:AE1010" si="822">SUM(Y1007:Y1009)</f>
        <v>16</v>
      </c>
      <c r="Z1010" s="511">
        <f t="shared" si="822"/>
        <v>1844</v>
      </c>
      <c r="AA1010" s="500">
        <f t="shared" si="822"/>
        <v>0</v>
      </c>
      <c r="AB1010" s="500">
        <f t="shared" si="822"/>
        <v>0</v>
      </c>
      <c r="AC1010" s="500">
        <f t="shared" si="822"/>
        <v>0</v>
      </c>
      <c r="AD1010" s="500">
        <f t="shared" si="822"/>
        <v>0</v>
      </c>
      <c r="AE1010" s="500">
        <f t="shared" si="822"/>
        <v>16</v>
      </c>
      <c r="AF1010" s="512"/>
      <c r="AG1010" s="512">
        <f>SUM(AG1007:AG1009)</f>
        <v>0</v>
      </c>
      <c r="AH1010" s="512"/>
      <c r="AI1010" s="512">
        <f>SUM(AI1007:AI1009)</f>
        <v>0</v>
      </c>
      <c r="AJ1010" s="512">
        <f t="shared" ref="AJ1010" si="823">SUM(AJ1007:AJ1009)</f>
        <v>16</v>
      </c>
      <c r="AK1010" s="513"/>
      <c r="AL1010" s="512">
        <f>SUM(AL1007:AL1009)</f>
        <v>0</v>
      </c>
      <c r="AM1010" s="512"/>
      <c r="AN1010" s="512">
        <f>SUM(AN1007:AN1009)</f>
        <v>0</v>
      </c>
      <c r="AO1010" s="512"/>
      <c r="AP1010" s="512">
        <f>SUM(AP1007:AP1009)</f>
        <v>0</v>
      </c>
      <c r="AQ1010" s="512"/>
      <c r="AR1010" s="512">
        <f>SUM(AR1007:AR1009)</f>
        <v>0</v>
      </c>
      <c r="AS1010" s="512"/>
      <c r="AT1010" s="512">
        <f>SUM(AT1007:AT1009)</f>
        <v>0</v>
      </c>
      <c r="AU1010" s="512"/>
      <c r="AV1010" s="512">
        <f>SUM(AV1007:AV1009)</f>
        <v>0</v>
      </c>
      <c r="AW1010" s="512">
        <f>SUM(AW1007:AW1009)</f>
        <v>0</v>
      </c>
      <c r="AX1010" s="512">
        <f>SUM(AX1007:AX1009)</f>
        <v>0</v>
      </c>
      <c r="AY1010" s="512">
        <f>SUM(AY1007:AY1009)</f>
        <v>0</v>
      </c>
      <c r="AZ1010" s="816"/>
      <c r="BA1010" s="817"/>
      <c r="BB1010" s="817"/>
      <c r="BC1010" s="818"/>
      <c r="BD1010" s="818"/>
      <c r="BE1010" s="818"/>
      <c r="BF1010" s="819"/>
      <c r="BG1010" s="819"/>
      <c r="BH1010" s="819"/>
      <c r="BI1010" s="820"/>
    </row>
    <row r="1011" spans="1:61" s="1009" customFormat="1" ht="19.5" customHeight="1">
      <c r="A1011" s="1026">
        <v>914</v>
      </c>
      <c r="B1011" s="435" t="s">
        <v>8777</v>
      </c>
      <c r="C1011" s="631" t="s">
        <v>24</v>
      </c>
      <c r="D1011" s="631" t="s">
        <v>2292</v>
      </c>
      <c r="E1011" s="631" t="s">
        <v>8778</v>
      </c>
      <c r="F1011" s="467"/>
      <c r="G1011" s="1001" t="s">
        <v>8779</v>
      </c>
      <c r="H1011" s="1002" t="s">
        <v>8779</v>
      </c>
      <c r="I1011" s="435">
        <v>41033101</v>
      </c>
      <c r="J1011" s="1003"/>
      <c r="K1011" s="439" t="s">
        <v>335</v>
      </c>
      <c r="L1011" s="1004"/>
      <c r="M1011" s="1005"/>
      <c r="N1011" s="1005"/>
      <c r="O1011" s="1004"/>
      <c r="P1011" s="1004" t="s">
        <v>565</v>
      </c>
      <c r="Q1011" s="1006"/>
      <c r="R1011" s="1007" t="s">
        <v>222</v>
      </c>
      <c r="S1011" s="1008" t="s">
        <v>8780</v>
      </c>
      <c r="T1011" s="297">
        <f t="shared" ref="T1011" si="824">VLOOKUP(I1011,单月票房,2,0)</f>
        <v>1</v>
      </c>
      <c r="U1011" s="298">
        <f t="shared" ref="U1011" si="825">VLOOKUP(I1011,单月票房,3,0)</f>
        <v>468.92015999999995</v>
      </c>
      <c r="V1011" s="298">
        <f t="shared" ref="V1011" si="826">VLOOKUP(I1011,单月票房,4,0)</f>
        <v>10.909000000000001</v>
      </c>
      <c r="W1011" s="299">
        <f t="shared" ref="W1011" si="827">(V1011*10000)/Y1011</f>
        <v>13636.25</v>
      </c>
      <c r="X1011" s="300">
        <f t="shared" ref="X1011" si="828">VLOOKUP(I1011,单月票房,5,0)</f>
        <v>43</v>
      </c>
      <c r="Y1011" s="496">
        <v>8</v>
      </c>
      <c r="Z1011" s="497">
        <v>1366</v>
      </c>
      <c r="AA1011" s="1003">
        <v>0</v>
      </c>
      <c r="AB1011" s="1003">
        <v>0</v>
      </c>
      <c r="AC1011" s="1003">
        <v>0</v>
      </c>
      <c r="AD1011" s="1003">
        <v>0</v>
      </c>
      <c r="AE1011" s="469">
        <v>8</v>
      </c>
      <c r="AF1011" s="1036" t="s">
        <v>5971</v>
      </c>
      <c r="AG1011" s="445"/>
      <c r="AH1011" s="445"/>
      <c r="AI1011" s="445"/>
      <c r="AJ1011" s="1084"/>
      <c r="AK1011" s="1036"/>
      <c r="AL1011" s="445"/>
      <c r="AM1011" s="445"/>
      <c r="AN1011" s="445"/>
      <c r="AO1011" s="445"/>
      <c r="AP1011" s="445"/>
      <c r="AQ1011" s="445"/>
      <c r="AR1011" s="445"/>
      <c r="AS1011" s="445"/>
      <c r="AT1011" s="445"/>
      <c r="AU1011" s="445"/>
      <c r="AV1011" s="307">
        <f t="shared" ref="AV1011:AV1015" si="829">AD1011*6*0.5*12</f>
        <v>0</v>
      </c>
      <c r="AW1011" s="309">
        <f t="shared" ref="AW1011:AW1015" si="830">AD1011*6*0.35*12</f>
        <v>0</v>
      </c>
      <c r="AX1011" s="309">
        <f t="shared" ref="AX1011:AX1015" si="831">AD1011*6*0.25*10</f>
        <v>0</v>
      </c>
      <c r="AY1011" s="309">
        <f t="shared" ref="AY1011:AY1015" si="832">AD1011*6*0.15*10</f>
        <v>0</v>
      </c>
      <c r="AZ1011" s="1042" t="s">
        <v>8781</v>
      </c>
      <c r="BA1011" s="1001"/>
      <c r="BB1011" s="1001"/>
      <c r="BC1011" s="1001"/>
      <c r="BD1011" s="1001"/>
      <c r="BE1011" s="1001"/>
      <c r="BF1011" s="1001"/>
      <c r="BG1011" s="1001"/>
      <c r="BH1011" s="1001"/>
      <c r="BI1011" s="1049"/>
    </row>
    <row r="1012" spans="1:61" s="1009" customFormat="1" ht="19.5" customHeight="1">
      <c r="A1012" s="1026">
        <v>915</v>
      </c>
      <c r="B1012" s="435" t="s">
        <v>8782</v>
      </c>
      <c r="C1012" s="631" t="s">
        <v>24</v>
      </c>
      <c r="D1012" s="631" t="s">
        <v>2292</v>
      </c>
      <c r="E1012" s="631" t="s">
        <v>8778</v>
      </c>
      <c r="F1012" s="467"/>
      <c r="G1012" s="1001" t="s">
        <v>8783</v>
      </c>
      <c r="H1012" s="1002" t="s">
        <v>8783</v>
      </c>
      <c r="I1012" s="435">
        <v>41033601</v>
      </c>
      <c r="J1012" s="1003"/>
      <c r="K1012" s="439" t="s">
        <v>335</v>
      </c>
      <c r="L1012" s="1004"/>
      <c r="M1012" s="1005"/>
      <c r="N1012" s="1005"/>
      <c r="O1012" s="1004"/>
      <c r="P1012" s="1004" t="s">
        <v>565</v>
      </c>
      <c r="Q1012" s="1006"/>
      <c r="R1012" s="1007" t="s">
        <v>96</v>
      </c>
      <c r="S1012" s="1008" t="s">
        <v>8784</v>
      </c>
      <c r="T1012" s="297">
        <f t="shared" ref="T1012:T1015" si="833">VLOOKUP(I1012,单月票房,2,0)</f>
        <v>8</v>
      </c>
      <c r="U1012" s="298">
        <f t="shared" ref="U1012:U1015" si="834">VLOOKUP(I1012,单月票房,3,0)</f>
        <v>201.55449999999999</v>
      </c>
      <c r="V1012" s="298">
        <f t="shared" ref="V1012:V1015" si="835">VLOOKUP(I1012,单月票房,4,0)</f>
        <v>6.2725999999999997</v>
      </c>
      <c r="W1012" s="299">
        <f t="shared" ref="W1012:W1015" si="836">(V1012*10000)/Y1012</f>
        <v>8960.8571428571431</v>
      </c>
      <c r="X1012" s="300">
        <f t="shared" ref="X1012:X1015" si="837">VLOOKUP(I1012,单月票房,5,0)</f>
        <v>32</v>
      </c>
      <c r="Y1012" s="496">
        <v>7</v>
      </c>
      <c r="Z1012" s="497">
        <v>818</v>
      </c>
      <c r="AA1012" s="1003">
        <v>0</v>
      </c>
      <c r="AB1012" s="1003">
        <v>0</v>
      </c>
      <c r="AC1012" s="1003">
        <v>0</v>
      </c>
      <c r="AD1012" s="1003">
        <v>0</v>
      </c>
      <c r="AE1012" s="469">
        <v>7</v>
      </c>
      <c r="AF1012" s="1036" t="s">
        <v>5964</v>
      </c>
      <c r="AG1012" s="445"/>
      <c r="AH1012" s="445"/>
      <c r="AI1012" s="445"/>
      <c r="AJ1012" s="1084"/>
      <c r="AK1012" s="1036"/>
      <c r="AL1012" s="445"/>
      <c r="AM1012" s="445"/>
      <c r="AN1012" s="445"/>
      <c r="AO1012" s="445"/>
      <c r="AP1012" s="445"/>
      <c r="AQ1012" s="445"/>
      <c r="AR1012" s="445"/>
      <c r="AS1012" s="445"/>
      <c r="AT1012" s="445"/>
      <c r="AU1012" s="445"/>
      <c r="AV1012" s="307">
        <f t="shared" si="829"/>
        <v>0</v>
      </c>
      <c r="AW1012" s="309">
        <f t="shared" si="830"/>
        <v>0</v>
      </c>
      <c r="AX1012" s="309">
        <f t="shared" si="831"/>
        <v>0</v>
      </c>
      <c r="AY1012" s="309">
        <f t="shared" si="832"/>
        <v>0</v>
      </c>
      <c r="AZ1012" s="1042" t="s">
        <v>8785</v>
      </c>
      <c r="BA1012" s="1001"/>
      <c r="BB1012" s="1001"/>
      <c r="BC1012" s="1001"/>
      <c r="BD1012" s="1001"/>
      <c r="BE1012" s="1001"/>
      <c r="BF1012" s="1001"/>
      <c r="BG1012" s="1001"/>
      <c r="BH1012" s="1001"/>
      <c r="BI1012" s="1049"/>
    </row>
    <row r="1013" spans="1:61" s="1009" customFormat="1" ht="19.5" customHeight="1">
      <c r="A1013" s="1026">
        <v>916</v>
      </c>
      <c r="B1013" s="435" t="s">
        <v>8786</v>
      </c>
      <c r="C1013" s="631" t="s">
        <v>24</v>
      </c>
      <c r="D1013" s="631" t="s">
        <v>2292</v>
      </c>
      <c r="E1013" s="631" t="s">
        <v>8778</v>
      </c>
      <c r="F1013" s="467"/>
      <c r="G1013" s="1001" t="s">
        <v>8787</v>
      </c>
      <c r="H1013" s="1002" t="s">
        <v>8787</v>
      </c>
      <c r="I1013" s="435">
        <v>41031301</v>
      </c>
      <c r="J1013" s="1003"/>
      <c r="K1013" s="439" t="s">
        <v>335</v>
      </c>
      <c r="L1013" s="1004"/>
      <c r="M1013" s="1005"/>
      <c r="N1013" s="1005"/>
      <c r="O1013" s="1004"/>
      <c r="P1013" s="1004" t="s">
        <v>565</v>
      </c>
      <c r="Q1013" s="1006"/>
      <c r="R1013" s="1007" t="s">
        <v>766</v>
      </c>
      <c r="S1013" s="1008" t="s">
        <v>8788</v>
      </c>
      <c r="T1013" s="297">
        <f t="shared" si="833"/>
        <v>7</v>
      </c>
      <c r="U1013" s="298">
        <f t="shared" si="834"/>
        <v>224.5872</v>
      </c>
      <c r="V1013" s="298">
        <f t="shared" si="835"/>
        <v>6.6417999999999999</v>
      </c>
      <c r="W1013" s="299">
        <f t="shared" si="836"/>
        <v>8302.25</v>
      </c>
      <c r="X1013" s="300">
        <f t="shared" si="837"/>
        <v>34</v>
      </c>
      <c r="Y1013" s="496">
        <v>8</v>
      </c>
      <c r="Z1013" s="497">
        <v>887</v>
      </c>
      <c r="AA1013" s="1003">
        <v>0</v>
      </c>
      <c r="AB1013" s="1003">
        <v>0</v>
      </c>
      <c r="AC1013" s="1003">
        <v>0</v>
      </c>
      <c r="AD1013" s="1003">
        <v>0</v>
      </c>
      <c r="AE1013" s="469">
        <v>8</v>
      </c>
      <c r="AF1013" s="1036" t="s">
        <v>5971</v>
      </c>
      <c r="AG1013" s="445"/>
      <c r="AH1013" s="445"/>
      <c r="AI1013" s="445"/>
      <c r="AJ1013" s="1084"/>
      <c r="AK1013" s="1036"/>
      <c r="AL1013" s="445"/>
      <c r="AM1013" s="445"/>
      <c r="AN1013" s="445"/>
      <c r="AO1013" s="445"/>
      <c r="AP1013" s="445"/>
      <c r="AQ1013" s="445"/>
      <c r="AR1013" s="445"/>
      <c r="AS1013" s="445"/>
      <c r="AT1013" s="445"/>
      <c r="AU1013" s="445"/>
      <c r="AV1013" s="307">
        <f t="shared" si="829"/>
        <v>0</v>
      </c>
      <c r="AW1013" s="309">
        <f t="shared" si="830"/>
        <v>0</v>
      </c>
      <c r="AX1013" s="309">
        <f t="shared" si="831"/>
        <v>0</v>
      </c>
      <c r="AY1013" s="309">
        <f t="shared" si="832"/>
        <v>0</v>
      </c>
      <c r="AZ1013" s="1042" t="s">
        <v>8789</v>
      </c>
      <c r="BA1013" s="1001"/>
      <c r="BB1013" s="1001"/>
      <c r="BC1013" s="1001"/>
      <c r="BD1013" s="1001"/>
      <c r="BE1013" s="1001"/>
      <c r="BF1013" s="1001"/>
      <c r="BG1013" s="1001"/>
      <c r="BH1013" s="1001"/>
      <c r="BI1013" s="1049"/>
    </row>
    <row r="1014" spans="1:61" s="1009" customFormat="1" ht="19.5" customHeight="1">
      <c r="A1014" s="1026">
        <v>917</v>
      </c>
      <c r="B1014" s="435" t="s">
        <v>8790</v>
      </c>
      <c r="C1014" s="631" t="s">
        <v>24</v>
      </c>
      <c r="D1014" s="631" t="s">
        <v>2292</v>
      </c>
      <c r="E1014" s="631" t="s">
        <v>8791</v>
      </c>
      <c r="F1014" s="467"/>
      <c r="G1014" s="1001" t="s">
        <v>8792</v>
      </c>
      <c r="H1014" s="1002" t="s">
        <v>8792</v>
      </c>
      <c r="I1014" s="435">
        <v>41030401</v>
      </c>
      <c r="J1014" s="1003"/>
      <c r="K1014" s="439" t="s">
        <v>335</v>
      </c>
      <c r="L1014" s="1004"/>
      <c r="M1014" s="1005"/>
      <c r="N1014" s="1005"/>
      <c r="O1014" s="1004"/>
      <c r="P1014" s="1004" t="s">
        <v>565</v>
      </c>
      <c r="Q1014" s="1006"/>
      <c r="R1014" s="1007" t="s">
        <v>5528</v>
      </c>
      <c r="S1014" s="1008" t="s">
        <v>8793</v>
      </c>
      <c r="T1014" s="297">
        <f t="shared" si="833"/>
        <v>12</v>
      </c>
      <c r="U1014" s="298">
        <f t="shared" si="834"/>
        <v>152.91829999999999</v>
      </c>
      <c r="V1014" s="298">
        <f t="shared" si="835"/>
        <v>4.8853999999999997</v>
      </c>
      <c r="W1014" s="299">
        <f t="shared" si="836"/>
        <v>8142.333333333333</v>
      </c>
      <c r="X1014" s="300">
        <f t="shared" si="837"/>
        <v>31</v>
      </c>
      <c r="Y1014" s="496">
        <v>6</v>
      </c>
      <c r="Z1014" s="497">
        <v>936</v>
      </c>
      <c r="AA1014" s="1003">
        <v>0</v>
      </c>
      <c r="AB1014" s="1003">
        <v>0</v>
      </c>
      <c r="AC1014" s="1003">
        <v>0</v>
      </c>
      <c r="AD1014" s="1003">
        <v>0</v>
      </c>
      <c r="AE1014" s="469">
        <v>6</v>
      </c>
      <c r="AF1014" s="1036" t="s">
        <v>5994</v>
      </c>
      <c r="AG1014" s="445"/>
      <c r="AH1014" s="445"/>
      <c r="AI1014" s="445"/>
      <c r="AJ1014" s="1084"/>
      <c r="AK1014" s="1036"/>
      <c r="AL1014" s="445"/>
      <c r="AM1014" s="445"/>
      <c r="AN1014" s="445"/>
      <c r="AO1014" s="445"/>
      <c r="AP1014" s="445"/>
      <c r="AQ1014" s="445"/>
      <c r="AR1014" s="445"/>
      <c r="AS1014" s="445"/>
      <c r="AT1014" s="445"/>
      <c r="AU1014" s="445"/>
      <c r="AV1014" s="307">
        <f t="shared" si="829"/>
        <v>0</v>
      </c>
      <c r="AW1014" s="309">
        <f t="shared" si="830"/>
        <v>0</v>
      </c>
      <c r="AX1014" s="309">
        <f t="shared" si="831"/>
        <v>0</v>
      </c>
      <c r="AY1014" s="309">
        <f t="shared" si="832"/>
        <v>0</v>
      </c>
      <c r="AZ1014" s="1042" t="s">
        <v>8794</v>
      </c>
      <c r="BA1014" s="1001"/>
      <c r="BB1014" s="1001"/>
      <c r="BC1014" s="1001"/>
      <c r="BD1014" s="1001"/>
      <c r="BE1014" s="1001"/>
      <c r="BF1014" s="1001"/>
      <c r="BG1014" s="1001"/>
      <c r="BH1014" s="1001"/>
      <c r="BI1014" s="1049"/>
    </row>
    <row r="1015" spans="1:61" s="1009" customFormat="1" ht="19.5" customHeight="1">
      <c r="A1015" s="1026">
        <v>918</v>
      </c>
      <c r="B1015" s="435" t="s">
        <v>8795</v>
      </c>
      <c r="C1015" s="631" t="s">
        <v>24</v>
      </c>
      <c r="D1015" s="631" t="s">
        <v>2292</v>
      </c>
      <c r="E1015" s="631" t="s">
        <v>8796</v>
      </c>
      <c r="F1015" s="467"/>
      <c r="G1015" s="1001" t="s">
        <v>8797</v>
      </c>
      <c r="H1015" s="1002" t="s">
        <v>8797</v>
      </c>
      <c r="I1015" s="435">
        <v>41033901</v>
      </c>
      <c r="J1015" s="1003"/>
      <c r="K1015" s="439" t="s">
        <v>335</v>
      </c>
      <c r="L1015" s="1004"/>
      <c r="M1015" s="1005"/>
      <c r="N1015" s="1005"/>
      <c r="O1015" s="1004"/>
      <c r="P1015" s="1004" t="s">
        <v>565</v>
      </c>
      <c r="Q1015" s="1006"/>
      <c r="R1015" s="1007" t="s">
        <v>115</v>
      </c>
      <c r="S1015" s="1008" t="s">
        <v>8798</v>
      </c>
      <c r="T1015" s="297">
        <f t="shared" si="833"/>
        <v>9</v>
      </c>
      <c r="U1015" s="298">
        <f t="shared" si="834"/>
        <v>179.28319999999999</v>
      </c>
      <c r="V1015" s="298">
        <f t="shared" si="835"/>
        <v>5.3841000000000001</v>
      </c>
      <c r="W1015" s="299">
        <f t="shared" si="836"/>
        <v>6730.125</v>
      </c>
      <c r="X1015" s="300">
        <f t="shared" si="837"/>
        <v>33</v>
      </c>
      <c r="Y1015" s="496">
        <v>8</v>
      </c>
      <c r="Z1015" s="497">
        <v>1116</v>
      </c>
      <c r="AA1015" s="1003">
        <v>0</v>
      </c>
      <c r="AB1015" s="1003">
        <v>0</v>
      </c>
      <c r="AC1015" s="1003">
        <v>0</v>
      </c>
      <c r="AD1015" s="1003">
        <v>0</v>
      </c>
      <c r="AE1015" s="469">
        <v>8</v>
      </c>
      <c r="AF1015" s="1036" t="s">
        <v>5971</v>
      </c>
      <c r="AG1015" s="445"/>
      <c r="AH1015" s="445"/>
      <c r="AI1015" s="445"/>
      <c r="AJ1015" s="1084"/>
      <c r="AK1015" s="1036"/>
      <c r="AL1015" s="445"/>
      <c r="AM1015" s="445"/>
      <c r="AN1015" s="445"/>
      <c r="AO1015" s="445"/>
      <c r="AP1015" s="445"/>
      <c r="AQ1015" s="445"/>
      <c r="AR1015" s="445"/>
      <c r="AS1015" s="445"/>
      <c r="AT1015" s="445"/>
      <c r="AU1015" s="445"/>
      <c r="AV1015" s="307">
        <f t="shared" si="829"/>
        <v>0</v>
      </c>
      <c r="AW1015" s="309">
        <f t="shared" si="830"/>
        <v>0</v>
      </c>
      <c r="AX1015" s="309">
        <f t="shared" si="831"/>
        <v>0</v>
      </c>
      <c r="AY1015" s="309">
        <f t="shared" si="832"/>
        <v>0</v>
      </c>
      <c r="AZ1015" s="1042" t="s">
        <v>8799</v>
      </c>
      <c r="BA1015" s="1001"/>
      <c r="BB1015" s="1001"/>
      <c r="BC1015" s="1001"/>
      <c r="BD1015" s="1001"/>
      <c r="BE1015" s="1001"/>
      <c r="BF1015" s="1001"/>
      <c r="BG1015" s="1001"/>
      <c r="BH1015" s="1001"/>
      <c r="BI1015" s="1049"/>
    </row>
    <row r="1016" spans="1:61" ht="20.100000000000001" customHeight="1">
      <c r="A1016" s="1029" t="s">
        <v>185</v>
      </c>
      <c r="B1016" s="499"/>
      <c r="C1016" s="723" t="s">
        <v>24</v>
      </c>
      <c r="D1016" s="504" t="s">
        <v>627</v>
      </c>
      <c r="E1016" s="502"/>
      <c r="F1016" s="502"/>
      <c r="G1016" s="503">
        <f>COUNTA(G1011:G1015)</f>
        <v>5</v>
      </c>
      <c r="H1016" s="503">
        <f>COUNTA(H1011:H1015)</f>
        <v>5</v>
      </c>
      <c r="I1016" s="499"/>
      <c r="J1016" s="499"/>
      <c r="K1016" s="503"/>
      <c r="L1016" s="504">
        <f>COUNTA(L1011:L1015)</f>
        <v>0</v>
      </c>
      <c r="M1016" s="504">
        <f>COUNTA(M1011:M1015)</f>
        <v>0</v>
      </c>
      <c r="N1016" s="504">
        <f>COUNTA(N1011:N1015)</f>
        <v>0</v>
      </c>
      <c r="O1016" s="504">
        <f>COUNTA(O1011:O1015)</f>
        <v>0</v>
      </c>
      <c r="P1016" s="504">
        <f>COUNTA(P1011:P1015)</f>
        <v>5</v>
      </c>
      <c r="Q1016" s="505"/>
      <c r="R1016" s="505"/>
      <c r="S1016" s="506"/>
      <c r="T1016" s="507"/>
      <c r="U1016" s="508">
        <f>SUM(U1011:U1015)</f>
        <v>1227.2633600000001</v>
      </c>
      <c r="V1016" s="508">
        <f>SUM(V1011:V1015)</f>
        <v>34.0929</v>
      </c>
      <c r="W1016" s="509">
        <f>V1016*10000/Y1016</f>
        <v>9214.2972972972966</v>
      </c>
      <c r="X1016" s="510">
        <f>U1016/V1016</f>
        <v>35.997622965485483</v>
      </c>
      <c r="Y1016" s="511">
        <f t="shared" ref="Y1016:AE1016" si="838">SUM(Y1011:Y1015)</f>
        <v>37</v>
      </c>
      <c r="Z1016" s="511">
        <f t="shared" si="838"/>
        <v>5123</v>
      </c>
      <c r="AA1016" s="500">
        <f t="shared" si="838"/>
        <v>0</v>
      </c>
      <c r="AB1016" s="500">
        <f t="shared" si="838"/>
        <v>0</v>
      </c>
      <c r="AC1016" s="500">
        <f t="shared" si="838"/>
        <v>0</v>
      </c>
      <c r="AD1016" s="500">
        <f t="shared" si="838"/>
        <v>0</v>
      </c>
      <c r="AE1016" s="500">
        <f t="shared" si="838"/>
        <v>37</v>
      </c>
      <c r="AF1016" s="512"/>
      <c r="AG1016" s="512">
        <f>SUM(AG1011:AG1015)</f>
        <v>0</v>
      </c>
      <c r="AH1016" s="512"/>
      <c r="AI1016" s="512">
        <f>SUM(AI1011:AI1015)</f>
        <v>0</v>
      </c>
      <c r="AJ1016" s="512">
        <f>SUM(AJ1011:AJ1015)</f>
        <v>0</v>
      </c>
      <c r="AK1016" s="513"/>
      <c r="AL1016" s="512">
        <f>SUM(AL1011:AL1015)</f>
        <v>0</v>
      </c>
      <c r="AM1016" s="512"/>
      <c r="AN1016" s="512">
        <f>SUM(AN1011:AN1015)</f>
        <v>0</v>
      </c>
      <c r="AO1016" s="512"/>
      <c r="AP1016" s="512">
        <f>SUM(AP1011:AP1015)</f>
        <v>0</v>
      </c>
      <c r="AQ1016" s="512"/>
      <c r="AR1016" s="512">
        <f>SUM(AR1011:AR1015)</f>
        <v>0</v>
      </c>
      <c r="AS1016" s="512"/>
      <c r="AT1016" s="512">
        <f>SUM(AT1011:AT1015)</f>
        <v>0</v>
      </c>
      <c r="AU1016" s="512"/>
      <c r="AV1016" s="512">
        <f>SUM(AV1011:AV1015)</f>
        <v>0</v>
      </c>
      <c r="AW1016" s="512">
        <f>SUM(AW1011:AW1015)</f>
        <v>0</v>
      </c>
      <c r="AX1016" s="512">
        <f>SUM(AX1011:AX1015)</f>
        <v>0</v>
      </c>
      <c r="AY1016" s="512">
        <f>SUM(AY1011:AY1015)</f>
        <v>0</v>
      </c>
      <c r="AZ1016" s="816"/>
      <c r="BA1016" s="817"/>
      <c r="BB1016" s="817"/>
      <c r="BC1016" s="818"/>
      <c r="BD1016" s="818"/>
      <c r="BE1016" s="818"/>
      <c r="BF1016" s="819"/>
      <c r="BG1016" s="819"/>
      <c r="BH1016" s="819"/>
      <c r="BI1016" s="820"/>
    </row>
    <row r="1017" spans="1:61" s="354" customFormat="1" ht="21" customHeight="1">
      <c r="A1017" s="1026">
        <v>919</v>
      </c>
      <c r="B1017" s="877" t="s">
        <v>5379</v>
      </c>
      <c r="C1017" s="484" t="s">
        <v>24</v>
      </c>
      <c r="D1017" s="484" t="s">
        <v>4531</v>
      </c>
      <c r="E1017" s="878" t="s">
        <v>4532</v>
      </c>
      <c r="F1017" s="878" t="s">
        <v>5371</v>
      </c>
      <c r="G1017" s="879" t="s">
        <v>4917</v>
      </c>
      <c r="H1017" s="808" t="s">
        <v>4917</v>
      </c>
      <c r="I1017" s="806">
        <v>41133801</v>
      </c>
      <c r="J1017" s="880" t="s">
        <v>94</v>
      </c>
      <c r="K1017" s="808"/>
      <c r="L1017" s="711" t="s">
        <v>95</v>
      </c>
      <c r="M1017" s="292" t="s">
        <v>95</v>
      </c>
      <c r="N1017" s="292" t="s">
        <v>95</v>
      </c>
      <c r="O1017" s="711" t="s">
        <v>95</v>
      </c>
      <c r="P1017" s="711" t="s">
        <v>95</v>
      </c>
      <c r="Q1017" s="881"/>
      <c r="R1017" s="295" t="s">
        <v>5528</v>
      </c>
      <c r="S1017" s="296">
        <v>42755</v>
      </c>
      <c r="T1017" s="297">
        <f>VLOOKUP(I1017,单月票房,2,0)</f>
        <v>20</v>
      </c>
      <c r="U1017" s="298">
        <f>VLOOKUP(I1017,单月票房,3,0)</f>
        <v>47.052900000000001</v>
      </c>
      <c r="V1017" s="298">
        <f>VLOOKUP(I1017,单月票房,4,0)</f>
        <v>1.4878</v>
      </c>
      <c r="W1017" s="299">
        <f>(V1017*10000)/Y1017</f>
        <v>2125.4285714285716</v>
      </c>
      <c r="X1017" s="300">
        <f>VLOOKUP(I1017,单月票房,5,0)</f>
        <v>32</v>
      </c>
      <c r="Y1017" s="882">
        <v>7</v>
      </c>
      <c r="Z1017" s="883">
        <v>478</v>
      </c>
      <c r="AA1017" s="1043">
        <v>7</v>
      </c>
      <c r="AB1017" s="1043">
        <v>7</v>
      </c>
      <c r="AC1017" s="1043">
        <v>7</v>
      </c>
      <c r="AD1017" s="1043">
        <v>7</v>
      </c>
      <c r="AE1017" s="469">
        <v>7</v>
      </c>
      <c r="AF1017" s="1036" t="s">
        <v>5989</v>
      </c>
      <c r="AG1017" s="445"/>
      <c r="AH1017" s="445"/>
      <c r="AI1017" s="445"/>
      <c r="AJ1017" s="1037">
        <v>7</v>
      </c>
      <c r="AK1017" s="1036" t="s">
        <v>4703</v>
      </c>
      <c r="AL1017" s="445"/>
      <c r="AM1017" s="445"/>
      <c r="AN1017" s="445"/>
      <c r="AO1017" s="445"/>
      <c r="AP1017" s="445"/>
      <c r="AQ1017" s="445"/>
      <c r="AR1017" s="445"/>
      <c r="AS1017" s="445"/>
      <c r="AT1017" s="445"/>
      <c r="AU1017" s="445"/>
      <c r="AV1017" s="307">
        <f>AD1017*6*0.5*12</f>
        <v>252</v>
      </c>
      <c r="AW1017" s="309">
        <f>AD1017*6*0.35*12</f>
        <v>176.39999999999998</v>
      </c>
      <c r="AX1017" s="309">
        <f>AD1017*6*0.25*10</f>
        <v>105</v>
      </c>
      <c r="AY1017" s="309">
        <f>AD1017*6*0.15*10</f>
        <v>63</v>
      </c>
      <c r="AZ1017" s="1042" t="s">
        <v>8430</v>
      </c>
      <c r="BA1017" s="1042"/>
      <c r="BB1017" s="1042"/>
      <c r="BC1017" s="1042"/>
      <c r="BD1017" s="1042"/>
      <c r="BE1017" s="1042"/>
      <c r="BF1017" s="1042"/>
      <c r="BG1017" s="1042"/>
      <c r="BH1017" s="1042"/>
      <c r="BI1017" s="1044"/>
    </row>
    <row r="1018" spans="1:61" s="394" customFormat="1" ht="19.5" customHeight="1">
      <c r="A1018" s="1026">
        <v>920</v>
      </c>
      <c r="B1018" s="448" t="s">
        <v>5677</v>
      </c>
      <c r="C1018" s="449" t="s">
        <v>24</v>
      </c>
      <c r="D1018" s="449" t="s">
        <v>4531</v>
      </c>
      <c r="E1018" s="450" t="s">
        <v>5678</v>
      </c>
      <c r="F1018" s="551" t="s">
        <v>5679</v>
      </c>
      <c r="G1018" s="451" t="s">
        <v>2219</v>
      </c>
      <c r="H1018" s="452" t="s">
        <v>5816</v>
      </c>
      <c r="I1018" s="453">
        <v>41133301</v>
      </c>
      <c r="J1018" s="454"/>
      <c r="K1018" s="455" t="s">
        <v>653</v>
      </c>
      <c r="L1018" s="456"/>
      <c r="M1018" s="456"/>
      <c r="N1018" s="456"/>
      <c r="O1018" s="456"/>
      <c r="P1018" s="457" t="s">
        <v>565</v>
      </c>
      <c r="Q1018" s="458"/>
      <c r="R1018" s="295" t="s">
        <v>3842</v>
      </c>
      <c r="S1018" s="296">
        <v>42455</v>
      </c>
      <c r="T1018" s="297">
        <f>VLOOKUP(I1018,单月票房,2,0)</f>
        <v>6</v>
      </c>
      <c r="U1018" s="298">
        <f>VLOOKUP(I1018,单月票房,3,0)</f>
        <v>144.2139</v>
      </c>
      <c r="V1018" s="298">
        <f>VLOOKUP(I1018,单月票房,4,0)</f>
        <v>4.1402999999999999</v>
      </c>
      <c r="W1018" s="299">
        <f>(V1018*10000)/Y1018</f>
        <v>5175.375</v>
      </c>
      <c r="X1018" s="300">
        <f>VLOOKUP(I1018,单月票房,5,0)</f>
        <v>35</v>
      </c>
      <c r="Y1018" s="459">
        <v>8</v>
      </c>
      <c r="Z1018" s="460">
        <v>847</v>
      </c>
      <c r="AA1018" s="1043">
        <v>0</v>
      </c>
      <c r="AB1018" s="304">
        <v>0</v>
      </c>
      <c r="AC1018" s="304">
        <v>0</v>
      </c>
      <c r="AD1018" s="1043">
        <v>0</v>
      </c>
      <c r="AE1018" s="469">
        <v>8</v>
      </c>
      <c r="AF1018" s="1036" t="s">
        <v>8431</v>
      </c>
      <c r="AG1018" s="445"/>
      <c r="AH1018" s="445"/>
      <c r="AI1018" s="445"/>
      <c r="AJ1018" s="1037"/>
      <c r="AK1018" s="1036" t="s">
        <v>5885</v>
      </c>
      <c r="AL1018" s="445"/>
      <c r="AM1018" s="445"/>
      <c r="AN1018" s="445"/>
      <c r="AO1018" s="445"/>
      <c r="AP1018" s="445"/>
      <c r="AQ1018" s="445"/>
      <c r="AR1018" s="445">
        <v>1</v>
      </c>
      <c r="AS1018" s="445" t="s">
        <v>5883</v>
      </c>
      <c r="AT1018" s="445"/>
      <c r="AU1018" s="445"/>
      <c r="AV1018" s="307">
        <f>AD1018*6*0.5*12</f>
        <v>0</v>
      </c>
      <c r="AW1018" s="309">
        <f>AD1018*6*0.35*12</f>
        <v>0</v>
      </c>
      <c r="AX1018" s="309">
        <f>AD1018*6*0.25*10</f>
        <v>0</v>
      </c>
      <c r="AY1018" s="309">
        <f>AD1018*6*0.15*10</f>
        <v>0</v>
      </c>
      <c r="AZ1018" s="1042" t="s">
        <v>8432</v>
      </c>
      <c r="BA1018" s="1042"/>
      <c r="BB1018" s="1042"/>
      <c r="BC1018" s="1042"/>
      <c r="BD1018" s="1042"/>
      <c r="BE1018" s="1042"/>
      <c r="BF1018" s="1042"/>
      <c r="BG1018" s="1042"/>
      <c r="BH1018" s="1042"/>
      <c r="BI1018" s="1044"/>
    </row>
    <row r="1019" spans="1:61" ht="20.100000000000001" customHeight="1">
      <c r="A1019" s="1031" t="s">
        <v>185</v>
      </c>
      <c r="B1019" s="499"/>
      <c r="C1019" s="884" t="s">
        <v>24</v>
      </c>
      <c r="D1019" s="885" t="s">
        <v>5680</v>
      </c>
      <c r="E1019" s="827"/>
      <c r="F1019" s="827"/>
      <c r="G1019" s="813">
        <f>COUNTA(G1017:G1018)</f>
        <v>2</v>
      </c>
      <c r="H1019" s="813">
        <f>COUNTA(H1017:H1018)</f>
        <v>2</v>
      </c>
      <c r="I1019" s="499"/>
      <c r="J1019" s="499"/>
      <c r="K1019" s="813"/>
      <c r="L1019" s="814">
        <f>COUNTA(L1017:L1018)</f>
        <v>1</v>
      </c>
      <c r="M1019" s="814">
        <f>COUNTA(M1017:M1018)</f>
        <v>1</v>
      </c>
      <c r="N1019" s="814">
        <f>COUNTA(N1017:N1018)</f>
        <v>1</v>
      </c>
      <c r="O1019" s="814">
        <f>COUNTA(O1017:O1018)</f>
        <v>1</v>
      </c>
      <c r="P1019" s="814">
        <f>COUNTA(P1017:P1018)</f>
        <v>2</v>
      </c>
      <c r="Q1019" s="505"/>
      <c r="R1019" s="505"/>
      <c r="S1019" s="506"/>
      <c r="T1019" s="507"/>
      <c r="U1019" s="508">
        <f>SUM(U1017:U1018)</f>
        <v>191.26679999999999</v>
      </c>
      <c r="V1019" s="508">
        <f>SUM(V1017:V1018)</f>
        <v>5.6280999999999999</v>
      </c>
      <c r="W1019" s="509">
        <f>V1019*10000/Y1019</f>
        <v>3752.0666666666666</v>
      </c>
      <c r="X1019" s="510">
        <f>U1019/V1019</f>
        <v>33.98425756471989</v>
      </c>
      <c r="Y1019" s="511">
        <f t="shared" ref="Y1019:AE1019" si="839">SUM(Y1017:Y1018)</f>
        <v>15</v>
      </c>
      <c r="Z1019" s="511">
        <f t="shared" si="839"/>
        <v>1325</v>
      </c>
      <c r="AA1019" s="500">
        <f t="shared" si="839"/>
        <v>7</v>
      </c>
      <c r="AB1019" s="500">
        <f t="shared" si="839"/>
        <v>7</v>
      </c>
      <c r="AC1019" s="500">
        <f t="shared" si="839"/>
        <v>7</v>
      </c>
      <c r="AD1019" s="500">
        <f t="shared" si="839"/>
        <v>7</v>
      </c>
      <c r="AE1019" s="500">
        <f t="shared" si="839"/>
        <v>15</v>
      </c>
      <c r="AF1019" s="512"/>
      <c r="AG1019" s="512">
        <f>SUM(AG1017:AG1018)</f>
        <v>0</v>
      </c>
      <c r="AH1019" s="512"/>
      <c r="AI1019" s="512">
        <f>SUM(AI1017:AI1018)</f>
        <v>0</v>
      </c>
      <c r="AJ1019" s="512">
        <f t="shared" ref="AJ1019" si="840">SUM(AJ1017:AJ1018)</f>
        <v>7</v>
      </c>
      <c r="AK1019" s="513"/>
      <c r="AL1019" s="512">
        <f>SUM(AL1017:AL1018)</f>
        <v>0</v>
      </c>
      <c r="AM1019" s="512"/>
      <c r="AN1019" s="512">
        <f>SUM(AN1017:AN1018)</f>
        <v>0</v>
      </c>
      <c r="AO1019" s="512"/>
      <c r="AP1019" s="512">
        <f>SUM(AP1017:AP1018)</f>
        <v>0</v>
      </c>
      <c r="AQ1019" s="512"/>
      <c r="AR1019" s="512">
        <f>SUM(AR1017:AR1018)</f>
        <v>1</v>
      </c>
      <c r="AS1019" s="512"/>
      <c r="AT1019" s="512">
        <f>SUM(AT1017:AT1018)</f>
        <v>0</v>
      </c>
      <c r="AU1019" s="512"/>
      <c r="AV1019" s="512">
        <f>SUM(AV1017:AV1018)</f>
        <v>252</v>
      </c>
      <c r="AW1019" s="512">
        <f>SUM(AW1017:AW1018)</f>
        <v>176.39999999999998</v>
      </c>
      <c r="AX1019" s="512">
        <f>SUM(AX1017:AX1018)</f>
        <v>105</v>
      </c>
      <c r="AY1019" s="512">
        <f>SUM(AY1017:AY1018)</f>
        <v>63</v>
      </c>
      <c r="AZ1019" s="816"/>
      <c r="BA1019" s="817"/>
      <c r="BB1019" s="817"/>
      <c r="BC1019" s="818"/>
      <c r="BD1019" s="818"/>
      <c r="BE1019" s="818"/>
      <c r="BF1019" s="819"/>
      <c r="BG1019" s="819"/>
      <c r="BH1019" s="819"/>
      <c r="BI1019" s="820"/>
    </row>
    <row r="1020" spans="1:61" s="394" customFormat="1" ht="19.5" customHeight="1">
      <c r="A1020" s="1026">
        <v>921</v>
      </c>
      <c r="B1020" s="448" t="s">
        <v>5750</v>
      </c>
      <c r="C1020" s="449" t="s">
        <v>24</v>
      </c>
      <c r="D1020" s="449" t="s">
        <v>5752</v>
      </c>
      <c r="E1020" s="450" t="s">
        <v>5751</v>
      </c>
      <c r="F1020" s="329" t="s">
        <v>1292</v>
      </c>
      <c r="G1020" s="451" t="s">
        <v>2083</v>
      </c>
      <c r="H1020" s="452" t="s">
        <v>2083</v>
      </c>
      <c r="I1020" s="453">
        <v>41073001</v>
      </c>
      <c r="J1020" s="454"/>
      <c r="K1020" s="455" t="s">
        <v>653</v>
      </c>
      <c r="L1020" s="456"/>
      <c r="M1020" s="456"/>
      <c r="N1020" s="456"/>
      <c r="O1020" s="456"/>
      <c r="P1020" s="457" t="s">
        <v>565</v>
      </c>
      <c r="Q1020" s="458"/>
      <c r="R1020" s="295" t="s">
        <v>182</v>
      </c>
      <c r="S1020" s="296">
        <v>42406</v>
      </c>
      <c r="T1020" s="297">
        <f>VLOOKUP(I1020,单月票房,2,0)</f>
        <v>11</v>
      </c>
      <c r="U1020" s="298">
        <f>VLOOKUP(I1020,单月票房,3,0)</f>
        <v>109.06795</v>
      </c>
      <c r="V1020" s="298">
        <f>VLOOKUP(I1020,单月票房,4,0)</f>
        <v>3.0992999999999999</v>
      </c>
      <c r="W1020" s="299">
        <f>(V1020*10000)/Y1020</f>
        <v>4427.5714285714284</v>
      </c>
      <c r="X1020" s="300">
        <f>VLOOKUP(I1020,单月票房,5,0)</f>
        <v>35</v>
      </c>
      <c r="Y1020" s="459">
        <v>7</v>
      </c>
      <c r="Z1020" s="460">
        <v>875</v>
      </c>
      <c r="AA1020" s="1043">
        <v>0</v>
      </c>
      <c r="AB1020" s="304">
        <v>0</v>
      </c>
      <c r="AC1020" s="304">
        <v>0</v>
      </c>
      <c r="AD1020" s="1043">
        <v>0</v>
      </c>
      <c r="AE1020" s="469">
        <v>7</v>
      </c>
      <c r="AF1020" s="1036" t="s">
        <v>8151</v>
      </c>
      <c r="AG1020" s="445"/>
      <c r="AH1020" s="445"/>
      <c r="AI1020" s="445"/>
      <c r="AJ1020" s="1037"/>
      <c r="AK1020" s="1036"/>
      <c r="AL1020" s="445"/>
      <c r="AM1020" s="445"/>
      <c r="AN1020" s="445"/>
      <c r="AO1020" s="445"/>
      <c r="AP1020" s="445"/>
      <c r="AQ1020" s="445"/>
      <c r="AR1020" s="445"/>
      <c r="AS1020" s="445"/>
      <c r="AT1020" s="445"/>
      <c r="AU1020" s="445"/>
      <c r="AV1020" s="307">
        <f>AD1020*6*0.5*12</f>
        <v>0</v>
      </c>
      <c r="AW1020" s="309">
        <f>AD1020*6*0.35*12</f>
        <v>0</v>
      </c>
      <c r="AX1020" s="309">
        <f>AD1020*6*0.25*10</f>
        <v>0</v>
      </c>
      <c r="AY1020" s="309">
        <f>AD1020*6*0.15*10</f>
        <v>0</v>
      </c>
      <c r="AZ1020" s="1042" t="s">
        <v>8433</v>
      </c>
      <c r="BA1020" s="1042"/>
      <c r="BB1020" s="1042"/>
      <c r="BC1020" s="1042"/>
      <c r="BD1020" s="1042"/>
      <c r="BE1020" s="1042"/>
      <c r="BF1020" s="1042"/>
      <c r="BG1020" s="1042"/>
      <c r="BH1020" s="1042"/>
      <c r="BI1020" s="1044"/>
    </row>
    <row r="1021" spans="1:61" ht="20.100000000000001" customHeight="1">
      <c r="A1021" s="1031" t="s">
        <v>185</v>
      </c>
      <c r="B1021" s="499"/>
      <c r="C1021" s="862" t="s">
        <v>24</v>
      </c>
      <c r="D1021" s="862" t="s">
        <v>4533</v>
      </c>
      <c r="E1021" s="815"/>
      <c r="F1021" s="868"/>
      <c r="G1021" s="813">
        <f>COUNTA(G1020:G1020)</f>
        <v>1</v>
      </c>
      <c r="H1021" s="813">
        <f>COUNTA(H1020:H1020)</f>
        <v>1</v>
      </c>
      <c r="I1021" s="499"/>
      <c r="J1021" s="499"/>
      <c r="K1021" s="813"/>
      <c r="L1021" s="814">
        <f>COUNTA(L1020:L1020)</f>
        <v>0</v>
      </c>
      <c r="M1021" s="814">
        <f>COUNTA(M1020:M1020)</f>
        <v>0</v>
      </c>
      <c r="N1021" s="814">
        <f>COUNTA(N1020:N1020)</f>
        <v>0</v>
      </c>
      <c r="O1021" s="814">
        <f>COUNTA(O1020:O1020)</f>
        <v>0</v>
      </c>
      <c r="P1021" s="814">
        <f>COUNTA(P1020:P1020)</f>
        <v>1</v>
      </c>
      <c r="Q1021" s="505"/>
      <c r="R1021" s="505"/>
      <c r="S1021" s="506"/>
      <c r="T1021" s="507"/>
      <c r="U1021" s="830">
        <f>SUM(U1020:U1020)</f>
        <v>109.06795</v>
      </c>
      <c r="V1021" s="830">
        <f>SUM(V1020:V1020)</f>
        <v>3.0992999999999999</v>
      </c>
      <c r="W1021" s="509">
        <f>V1021*10000/Y1021</f>
        <v>4427.5714285714284</v>
      </c>
      <c r="X1021" s="510">
        <f>U1021/V1021</f>
        <v>35.191156067499115</v>
      </c>
      <c r="Y1021" s="831">
        <f t="shared" ref="Y1021:AE1021" si="841">SUM(Y1020:Y1020)</f>
        <v>7</v>
      </c>
      <c r="Z1021" s="831">
        <f t="shared" si="841"/>
        <v>875</v>
      </c>
      <c r="AA1021" s="500">
        <f t="shared" si="841"/>
        <v>0</v>
      </c>
      <c r="AB1021" s="500">
        <f t="shared" si="841"/>
        <v>0</v>
      </c>
      <c r="AC1021" s="500">
        <f t="shared" si="841"/>
        <v>0</v>
      </c>
      <c r="AD1021" s="500">
        <f t="shared" si="841"/>
        <v>0</v>
      </c>
      <c r="AE1021" s="500">
        <f t="shared" si="841"/>
        <v>7</v>
      </c>
      <c r="AF1021" s="512"/>
      <c r="AG1021" s="512">
        <f>SUM(AG1020:AG1020)</f>
        <v>0</v>
      </c>
      <c r="AH1021" s="512"/>
      <c r="AI1021" s="512">
        <f>SUM(AI1020:AI1020)</f>
        <v>0</v>
      </c>
      <c r="AJ1021" s="512">
        <f t="shared" ref="AJ1021" si="842">SUM(AJ1020:AJ1020)</f>
        <v>0</v>
      </c>
      <c r="AK1021" s="513"/>
      <c r="AL1021" s="512">
        <f>SUM(AL1020:AL1020)</f>
        <v>0</v>
      </c>
      <c r="AM1021" s="512"/>
      <c r="AN1021" s="512">
        <f>SUM(AN1020:AN1020)</f>
        <v>0</v>
      </c>
      <c r="AO1021" s="512"/>
      <c r="AP1021" s="512">
        <f>SUM(AP1020:AP1020)</f>
        <v>0</v>
      </c>
      <c r="AQ1021" s="512"/>
      <c r="AR1021" s="512">
        <f>SUM(AR1020:AR1020)</f>
        <v>0</v>
      </c>
      <c r="AS1021" s="512"/>
      <c r="AT1021" s="512">
        <f>SUM(AT1020:AT1020)</f>
        <v>0</v>
      </c>
      <c r="AU1021" s="512"/>
      <c r="AV1021" s="512">
        <f>SUM(AV1020:AV1020)</f>
        <v>0</v>
      </c>
      <c r="AW1021" s="512">
        <f>SUM(AW1020:AW1020)</f>
        <v>0</v>
      </c>
      <c r="AX1021" s="512">
        <f>SUM(AX1020:AX1020)</f>
        <v>0</v>
      </c>
      <c r="AY1021" s="512">
        <f>SUM(AY1020:AY1020)</f>
        <v>0</v>
      </c>
      <c r="AZ1021" s="816"/>
      <c r="BA1021" s="817"/>
      <c r="BB1021" s="817"/>
      <c r="BC1021" s="818"/>
      <c r="BD1021" s="818"/>
      <c r="BE1021" s="818"/>
      <c r="BF1021" s="819"/>
      <c r="BG1021" s="819"/>
      <c r="BH1021" s="819"/>
      <c r="BI1021" s="820"/>
    </row>
    <row r="1022" spans="1:61" s="394" customFormat="1" ht="19.5" customHeight="1">
      <c r="A1022" s="1026">
        <v>922</v>
      </c>
      <c r="B1022" s="448" t="s">
        <v>5671</v>
      </c>
      <c r="C1022" s="449" t="s">
        <v>24</v>
      </c>
      <c r="D1022" s="449" t="s">
        <v>5675</v>
      </c>
      <c r="E1022" s="450" t="s">
        <v>5673</v>
      </c>
      <c r="F1022" s="551" t="s">
        <v>5674</v>
      </c>
      <c r="G1022" s="451" t="s">
        <v>1105</v>
      </c>
      <c r="H1022" s="452" t="s">
        <v>1105</v>
      </c>
      <c r="I1022" s="453">
        <v>41061601</v>
      </c>
      <c r="J1022" s="454"/>
      <c r="K1022" s="455" t="s">
        <v>653</v>
      </c>
      <c r="L1022" s="456"/>
      <c r="M1022" s="456"/>
      <c r="N1022" s="456"/>
      <c r="O1022" s="456"/>
      <c r="P1022" s="457" t="s">
        <v>5649</v>
      </c>
      <c r="Q1022" s="458"/>
      <c r="R1022" s="295" t="s">
        <v>3842</v>
      </c>
      <c r="S1022" s="296">
        <v>41922</v>
      </c>
      <c r="T1022" s="297">
        <f>VLOOKUP(I1022,单月票房,2,0)</f>
        <v>2</v>
      </c>
      <c r="U1022" s="298">
        <f>VLOOKUP(I1022,单月票房,3,0)</f>
        <v>231.00069999999999</v>
      </c>
      <c r="V1022" s="298">
        <f>VLOOKUP(I1022,单月票房,4,0)</f>
        <v>5.9539</v>
      </c>
      <c r="W1022" s="299">
        <f>(V1022*10000)/Y1022</f>
        <v>9923.1666666666661</v>
      </c>
      <c r="X1022" s="300">
        <f>VLOOKUP(I1022,单月票房,5,0)</f>
        <v>39</v>
      </c>
      <c r="Y1022" s="459">
        <v>6</v>
      </c>
      <c r="Z1022" s="460">
        <v>936</v>
      </c>
      <c r="AA1022" s="1043">
        <v>0</v>
      </c>
      <c r="AB1022" s="304">
        <v>0</v>
      </c>
      <c r="AC1022" s="304">
        <v>0</v>
      </c>
      <c r="AD1022" s="1043">
        <v>0</v>
      </c>
      <c r="AE1022" s="469">
        <v>6</v>
      </c>
      <c r="AF1022" s="1036" t="s">
        <v>8142</v>
      </c>
      <c r="AG1022" s="445"/>
      <c r="AH1022" s="445"/>
      <c r="AI1022" s="445"/>
      <c r="AJ1022" s="1037"/>
      <c r="AK1022" s="1036" t="s">
        <v>4694</v>
      </c>
      <c r="AL1022" s="445"/>
      <c r="AM1022" s="445"/>
      <c r="AN1022" s="445"/>
      <c r="AO1022" s="445"/>
      <c r="AP1022" s="445"/>
      <c r="AQ1022" s="445"/>
      <c r="AR1022" s="445"/>
      <c r="AS1022" s="445"/>
      <c r="AT1022" s="445"/>
      <c r="AU1022" s="445"/>
      <c r="AV1022" s="307">
        <f>AD1022*6*0.5*12</f>
        <v>0</v>
      </c>
      <c r="AW1022" s="309">
        <f>AD1022*6*0.35*12</f>
        <v>0</v>
      </c>
      <c r="AX1022" s="309">
        <f>AD1022*6*0.25*10</f>
        <v>0</v>
      </c>
      <c r="AY1022" s="309">
        <f>AD1022*6*0.15*10</f>
        <v>0</v>
      </c>
      <c r="AZ1022" s="1042" t="s">
        <v>8434</v>
      </c>
      <c r="BA1022" s="1042"/>
      <c r="BB1022" s="1042"/>
      <c r="BC1022" s="1042"/>
      <c r="BD1022" s="1042"/>
      <c r="BE1022" s="1042"/>
      <c r="BF1022" s="1042"/>
      <c r="BG1022" s="1042"/>
      <c r="BH1022" s="1042"/>
      <c r="BI1022" s="1044"/>
    </row>
    <row r="1023" spans="1:61" ht="20.100000000000001" customHeight="1">
      <c r="A1023" s="1031" t="s">
        <v>185</v>
      </c>
      <c r="B1023" s="499"/>
      <c r="C1023" s="862" t="s">
        <v>24</v>
      </c>
      <c r="D1023" s="862" t="s">
        <v>5676</v>
      </c>
      <c r="E1023" s="815"/>
      <c r="F1023" s="868"/>
      <c r="G1023" s="813">
        <f>COUNTA(G1022)</f>
        <v>1</v>
      </c>
      <c r="H1023" s="813">
        <f>COUNTA(H1022)</f>
        <v>1</v>
      </c>
      <c r="I1023" s="499"/>
      <c r="J1023" s="499"/>
      <c r="K1023" s="813"/>
      <c r="L1023" s="814">
        <f>COUNTA(L1022)</f>
        <v>0</v>
      </c>
      <c r="M1023" s="814">
        <f>COUNTA(M1022)</f>
        <v>0</v>
      </c>
      <c r="N1023" s="814">
        <f>COUNTA(N1022)</f>
        <v>0</v>
      </c>
      <c r="O1023" s="814">
        <f>COUNTA(O1022)</f>
        <v>0</v>
      </c>
      <c r="P1023" s="814">
        <f>COUNTA(P1022)</f>
        <v>1</v>
      </c>
      <c r="Q1023" s="505"/>
      <c r="R1023" s="505"/>
      <c r="S1023" s="506"/>
      <c r="T1023" s="507"/>
      <c r="U1023" s="830">
        <f>SUM(U1022)</f>
        <v>231.00069999999999</v>
      </c>
      <c r="V1023" s="830">
        <f>SUM(V1022)</f>
        <v>5.9539</v>
      </c>
      <c r="W1023" s="509">
        <f>V1023*10000/Y1023</f>
        <v>9923.1666666666661</v>
      </c>
      <c r="X1023" s="510">
        <f>U1023/V1023</f>
        <v>38.798216295201463</v>
      </c>
      <c r="Y1023" s="831">
        <f t="shared" ref="Y1023:AE1023" si="843">SUM(Y1022)</f>
        <v>6</v>
      </c>
      <c r="Z1023" s="831">
        <f t="shared" si="843"/>
        <v>936</v>
      </c>
      <c r="AA1023" s="500">
        <f t="shared" si="843"/>
        <v>0</v>
      </c>
      <c r="AB1023" s="500">
        <f t="shared" si="843"/>
        <v>0</v>
      </c>
      <c r="AC1023" s="500">
        <f t="shared" si="843"/>
        <v>0</v>
      </c>
      <c r="AD1023" s="500">
        <f t="shared" si="843"/>
        <v>0</v>
      </c>
      <c r="AE1023" s="500">
        <f t="shared" si="843"/>
        <v>6</v>
      </c>
      <c r="AF1023" s="512"/>
      <c r="AG1023" s="512">
        <f>SUM(AG1022)</f>
        <v>0</v>
      </c>
      <c r="AH1023" s="512"/>
      <c r="AI1023" s="512">
        <f>SUM(AI1022)</f>
        <v>0</v>
      </c>
      <c r="AJ1023" s="512">
        <f t="shared" ref="AJ1023" si="844">SUM(AJ1022)</f>
        <v>0</v>
      </c>
      <c r="AK1023" s="513"/>
      <c r="AL1023" s="512">
        <f>SUM(AL1022)</f>
        <v>0</v>
      </c>
      <c r="AM1023" s="512"/>
      <c r="AN1023" s="512">
        <f>SUM(AN1022)</f>
        <v>0</v>
      </c>
      <c r="AO1023" s="512"/>
      <c r="AP1023" s="512">
        <f>SUM(AP1022)</f>
        <v>0</v>
      </c>
      <c r="AQ1023" s="512"/>
      <c r="AR1023" s="512">
        <f>SUM(AR1022)</f>
        <v>0</v>
      </c>
      <c r="AS1023" s="512"/>
      <c r="AT1023" s="512">
        <f>SUM(AT1022)</f>
        <v>0</v>
      </c>
      <c r="AU1023" s="512"/>
      <c r="AV1023" s="512">
        <f>SUM(AV1022)</f>
        <v>0</v>
      </c>
      <c r="AW1023" s="512">
        <f>SUM(AW1022)</f>
        <v>0</v>
      </c>
      <c r="AX1023" s="512">
        <f>SUM(AX1022)</f>
        <v>0</v>
      </c>
      <c r="AY1023" s="512">
        <f>SUM(AY1022)</f>
        <v>0</v>
      </c>
      <c r="AZ1023" s="816"/>
      <c r="BA1023" s="817"/>
      <c r="BB1023" s="817"/>
      <c r="BC1023" s="818"/>
      <c r="BD1023" s="818"/>
      <c r="BE1023" s="818"/>
      <c r="BF1023" s="819"/>
      <c r="BG1023" s="819"/>
      <c r="BH1023" s="819"/>
      <c r="BI1023" s="820"/>
    </row>
    <row r="1024" spans="1:61" s="394" customFormat="1" ht="19.5" customHeight="1">
      <c r="A1024" s="1026">
        <v>923</v>
      </c>
      <c r="B1024" s="448" t="s">
        <v>5747</v>
      </c>
      <c r="C1024" s="449" t="s">
        <v>24</v>
      </c>
      <c r="D1024" s="449" t="s">
        <v>5794</v>
      </c>
      <c r="E1024" s="450" t="s">
        <v>5749</v>
      </c>
      <c r="F1024" s="329" t="s">
        <v>1292</v>
      </c>
      <c r="G1024" s="451" t="s">
        <v>2680</v>
      </c>
      <c r="H1024" s="452" t="s">
        <v>5817</v>
      </c>
      <c r="I1024" s="453">
        <v>41143101</v>
      </c>
      <c r="J1024" s="454"/>
      <c r="K1024" s="455" t="s">
        <v>653</v>
      </c>
      <c r="L1024" s="456"/>
      <c r="M1024" s="456"/>
      <c r="N1024" s="456"/>
      <c r="O1024" s="456"/>
      <c r="P1024" s="457" t="s">
        <v>565</v>
      </c>
      <c r="Q1024" s="458"/>
      <c r="R1024" s="295" t="s">
        <v>182</v>
      </c>
      <c r="S1024" s="296">
        <v>42555</v>
      </c>
      <c r="T1024" s="297">
        <f>VLOOKUP(I1024,单月票房,2,0)</f>
        <v>7</v>
      </c>
      <c r="U1024" s="298">
        <f>VLOOKUP(I1024,单月票房,3,0)</f>
        <v>113.5534</v>
      </c>
      <c r="V1024" s="298">
        <f>VLOOKUP(I1024,单月票房,4,0)</f>
        <v>3.2149999999999999</v>
      </c>
      <c r="W1024" s="299">
        <f>(V1024*10000)/Y1024</f>
        <v>5358.333333333333</v>
      </c>
      <c r="X1024" s="300">
        <f>VLOOKUP(I1024,单月票房,5,0)</f>
        <v>35</v>
      </c>
      <c r="Y1024" s="459">
        <v>6</v>
      </c>
      <c r="Z1024" s="460">
        <v>568</v>
      </c>
      <c r="AA1024" s="1043">
        <v>0</v>
      </c>
      <c r="AB1024" s="304">
        <v>0</v>
      </c>
      <c r="AC1024" s="304">
        <v>0</v>
      </c>
      <c r="AD1024" s="1043">
        <v>0</v>
      </c>
      <c r="AE1024" s="469">
        <v>6</v>
      </c>
      <c r="AF1024" s="1036" t="s">
        <v>5994</v>
      </c>
      <c r="AG1024" s="445"/>
      <c r="AH1024" s="445"/>
      <c r="AI1024" s="445"/>
      <c r="AJ1024" s="1037"/>
      <c r="AK1024" s="1036"/>
      <c r="AL1024" s="445"/>
      <c r="AM1024" s="445"/>
      <c r="AN1024" s="445"/>
      <c r="AO1024" s="445"/>
      <c r="AP1024" s="445"/>
      <c r="AQ1024" s="445"/>
      <c r="AR1024" s="445"/>
      <c r="AS1024" s="445"/>
      <c r="AT1024" s="445"/>
      <c r="AU1024" s="445"/>
      <c r="AV1024" s="307">
        <f>AD1024*6*0.5*12</f>
        <v>0</v>
      </c>
      <c r="AW1024" s="309">
        <f>AD1024*6*0.35*12</f>
        <v>0</v>
      </c>
      <c r="AX1024" s="309">
        <f>AD1024*6*0.25*10</f>
        <v>0</v>
      </c>
      <c r="AY1024" s="309">
        <f>AD1024*6*0.15*10</f>
        <v>0</v>
      </c>
      <c r="AZ1024" s="1042" t="s">
        <v>8435</v>
      </c>
      <c r="BA1024" s="1042"/>
      <c r="BB1024" s="1042"/>
      <c r="BC1024" s="1042"/>
      <c r="BD1024" s="1042"/>
      <c r="BE1024" s="1042"/>
      <c r="BF1024" s="1042"/>
      <c r="BG1024" s="1042"/>
      <c r="BH1024" s="1042"/>
      <c r="BI1024" s="1044"/>
    </row>
    <row r="1025" spans="1:61" s="1009" customFormat="1" ht="19.5" customHeight="1">
      <c r="A1025" s="1026">
        <v>924</v>
      </c>
      <c r="B1025" s="435" t="s">
        <v>8800</v>
      </c>
      <c r="C1025" s="631" t="s">
        <v>24</v>
      </c>
      <c r="D1025" s="631" t="s">
        <v>5748</v>
      </c>
      <c r="E1025" s="631" t="s">
        <v>8801</v>
      </c>
      <c r="F1025" s="467"/>
      <c r="G1025" s="1001" t="s">
        <v>8802</v>
      </c>
      <c r="H1025" s="1002" t="s">
        <v>8802</v>
      </c>
      <c r="I1025" s="435">
        <v>41142001</v>
      </c>
      <c r="J1025" s="1003"/>
      <c r="K1025" s="439" t="s">
        <v>335</v>
      </c>
      <c r="L1025" s="1004"/>
      <c r="M1025" s="1005"/>
      <c r="N1025" s="1005"/>
      <c r="O1025" s="1004"/>
      <c r="P1025" s="1004" t="s">
        <v>565</v>
      </c>
      <c r="Q1025" s="1006"/>
      <c r="R1025" s="1007" t="s">
        <v>766</v>
      </c>
      <c r="S1025" s="1008" t="s">
        <v>8803</v>
      </c>
      <c r="T1025" s="297">
        <f t="shared" ref="T1025:T1027" si="845">VLOOKUP(I1025,单月票房,2,0)</f>
        <v>8</v>
      </c>
      <c r="U1025" s="298">
        <f t="shared" ref="U1025:U1027" si="846">VLOOKUP(I1025,单月票房,3,0)</f>
        <v>108.896675</v>
      </c>
      <c r="V1025" s="298">
        <f t="shared" ref="V1025:V1027" si="847">VLOOKUP(I1025,单月票房,4,0)</f>
        <v>3.1391</v>
      </c>
      <c r="W1025" s="299">
        <f t="shared" ref="W1025:W1027" si="848">(V1025*10000)/Y1025</f>
        <v>5231.833333333333</v>
      </c>
      <c r="X1025" s="300">
        <f t="shared" ref="X1025:X1027" si="849">VLOOKUP(I1025,单月票房,5,0)</f>
        <v>35</v>
      </c>
      <c r="Y1025" s="496">
        <v>6</v>
      </c>
      <c r="Z1025" s="497">
        <v>428</v>
      </c>
      <c r="AA1025" s="1003">
        <v>0</v>
      </c>
      <c r="AB1025" s="1003">
        <v>0</v>
      </c>
      <c r="AC1025" s="1003">
        <v>0</v>
      </c>
      <c r="AD1025" s="1003">
        <v>0</v>
      </c>
      <c r="AE1025" s="469">
        <v>6</v>
      </c>
      <c r="AF1025" s="1036" t="s">
        <v>5994</v>
      </c>
      <c r="AG1025" s="445"/>
      <c r="AH1025" s="445"/>
      <c r="AI1025" s="445"/>
      <c r="AJ1025" s="1084"/>
      <c r="AK1025" s="1036"/>
      <c r="AL1025" s="445"/>
      <c r="AM1025" s="445"/>
      <c r="AN1025" s="445"/>
      <c r="AO1025" s="445"/>
      <c r="AP1025" s="445"/>
      <c r="AQ1025" s="445"/>
      <c r="AR1025" s="445"/>
      <c r="AS1025" s="445"/>
      <c r="AT1025" s="445"/>
      <c r="AU1025" s="445"/>
      <c r="AV1025" s="307">
        <f t="shared" ref="AV1025:AV1027" si="850">AD1025*6*0.5*12</f>
        <v>0</v>
      </c>
      <c r="AW1025" s="309">
        <f t="shared" ref="AW1025:AW1027" si="851">AD1025*6*0.35*12</f>
        <v>0</v>
      </c>
      <c r="AX1025" s="309">
        <f t="shared" ref="AX1025:AX1027" si="852">AD1025*6*0.25*10</f>
        <v>0</v>
      </c>
      <c r="AY1025" s="309">
        <f t="shared" ref="AY1025:AY1027" si="853">AD1025*6*0.15*10</f>
        <v>0</v>
      </c>
      <c r="AZ1025" s="1042" t="s">
        <v>8804</v>
      </c>
      <c r="BA1025" s="1001"/>
      <c r="BB1025" s="1001"/>
      <c r="BC1025" s="1001"/>
      <c r="BD1025" s="1001"/>
      <c r="BE1025" s="1001"/>
      <c r="BF1025" s="1001"/>
      <c r="BG1025" s="1001"/>
      <c r="BH1025" s="1001"/>
      <c r="BI1025" s="1049"/>
    </row>
    <row r="1026" spans="1:61" s="1009" customFormat="1" ht="19.5" customHeight="1">
      <c r="A1026" s="1026">
        <v>925</v>
      </c>
      <c r="B1026" s="435" t="s">
        <v>8805</v>
      </c>
      <c r="C1026" s="631" t="s">
        <v>24</v>
      </c>
      <c r="D1026" s="631" t="s">
        <v>5748</v>
      </c>
      <c r="E1026" s="631" t="s">
        <v>5749</v>
      </c>
      <c r="F1026" s="467"/>
      <c r="G1026" s="1001" t="s">
        <v>8806</v>
      </c>
      <c r="H1026" s="1002" t="s">
        <v>8806</v>
      </c>
      <c r="I1026" s="435">
        <v>41142401</v>
      </c>
      <c r="J1026" s="1003"/>
      <c r="K1026" s="439" t="s">
        <v>335</v>
      </c>
      <c r="L1026" s="1004"/>
      <c r="M1026" s="1005"/>
      <c r="N1026" s="1005"/>
      <c r="O1026" s="1004"/>
      <c r="P1026" s="1004" t="s">
        <v>565</v>
      </c>
      <c r="Q1026" s="1006"/>
      <c r="R1026" s="1007" t="s">
        <v>766</v>
      </c>
      <c r="S1026" s="1008" t="s">
        <v>8807</v>
      </c>
      <c r="T1026" s="297">
        <f t="shared" si="845"/>
        <v>5</v>
      </c>
      <c r="U1026" s="298">
        <f t="shared" si="846"/>
        <v>118.97845</v>
      </c>
      <c r="V1026" s="298">
        <f t="shared" si="847"/>
        <v>3.5116000000000001</v>
      </c>
      <c r="W1026" s="299">
        <f t="shared" si="848"/>
        <v>5852.666666666667</v>
      </c>
      <c r="X1026" s="300">
        <f t="shared" si="849"/>
        <v>34</v>
      </c>
      <c r="Y1026" s="496">
        <v>6</v>
      </c>
      <c r="Z1026" s="497">
        <v>542</v>
      </c>
      <c r="AA1026" s="1003">
        <v>0</v>
      </c>
      <c r="AB1026" s="1003">
        <v>0</v>
      </c>
      <c r="AC1026" s="1003">
        <v>0</v>
      </c>
      <c r="AD1026" s="1003">
        <v>0</v>
      </c>
      <c r="AE1026" s="469">
        <v>6</v>
      </c>
      <c r="AF1026" s="1036" t="s">
        <v>5994</v>
      </c>
      <c r="AG1026" s="445"/>
      <c r="AH1026" s="445"/>
      <c r="AI1026" s="445"/>
      <c r="AJ1026" s="1084"/>
      <c r="AK1026" s="1036"/>
      <c r="AL1026" s="445"/>
      <c r="AM1026" s="445"/>
      <c r="AN1026" s="445"/>
      <c r="AO1026" s="445"/>
      <c r="AP1026" s="445"/>
      <c r="AQ1026" s="445"/>
      <c r="AR1026" s="445"/>
      <c r="AS1026" s="445"/>
      <c r="AT1026" s="445"/>
      <c r="AU1026" s="445"/>
      <c r="AV1026" s="307">
        <f t="shared" si="850"/>
        <v>0</v>
      </c>
      <c r="AW1026" s="309">
        <f t="shared" si="851"/>
        <v>0</v>
      </c>
      <c r="AX1026" s="309">
        <f t="shared" si="852"/>
        <v>0</v>
      </c>
      <c r="AY1026" s="309">
        <f t="shared" si="853"/>
        <v>0</v>
      </c>
      <c r="AZ1026" s="1042" t="s">
        <v>8808</v>
      </c>
      <c r="BA1026" s="1001"/>
      <c r="BB1026" s="1001"/>
      <c r="BC1026" s="1001"/>
      <c r="BD1026" s="1001"/>
      <c r="BE1026" s="1001"/>
      <c r="BF1026" s="1001"/>
      <c r="BG1026" s="1001"/>
      <c r="BH1026" s="1001"/>
      <c r="BI1026" s="1049"/>
    </row>
    <row r="1027" spans="1:61" s="1009" customFormat="1" ht="19.5" customHeight="1">
      <c r="A1027" s="1026">
        <v>926</v>
      </c>
      <c r="B1027" s="435" t="s">
        <v>8809</v>
      </c>
      <c r="C1027" s="631" t="s">
        <v>24</v>
      </c>
      <c r="D1027" s="631" t="s">
        <v>5748</v>
      </c>
      <c r="E1027" s="631" t="s">
        <v>8801</v>
      </c>
      <c r="F1027" s="467"/>
      <c r="G1027" s="1001" t="s">
        <v>8810</v>
      </c>
      <c r="H1027" s="1002" t="s">
        <v>8810</v>
      </c>
      <c r="I1027" s="435">
        <v>41142701</v>
      </c>
      <c r="J1027" s="1003"/>
      <c r="K1027" s="439" t="s">
        <v>335</v>
      </c>
      <c r="L1027" s="1004"/>
      <c r="M1027" s="1005"/>
      <c r="N1027" s="1005"/>
      <c r="O1027" s="1004"/>
      <c r="P1027" s="1004" t="s">
        <v>565</v>
      </c>
      <c r="Q1027" s="1006"/>
      <c r="R1027" s="1007" t="s">
        <v>766</v>
      </c>
      <c r="S1027" s="1008" t="s">
        <v>8811</v>
      </c>
      <c r="T1027" s="297">
        <f t="shared" si="845"/>
        <v>6</v>
      </c>
      <c r="U1027" s="298">
        <f t="shared" si="846"/>
        <v>116.4</v>
      </c>
      <c r="V1027" s="298">
        <f t="shared" si="847"/>
        <v>3.1737000000000002</v>
      </c>
      <c r="W1027" s="299">
        <f t="shared" si="848"/>
        <v>5289.5000000000009</v>
      </c>
      <c r="X1027" s="300">
        <f t="shared" si="849"/>
        <v>37</v>
      </c>
      <c r="Y1027" s="496">
        <v>6</v>
      </c>
      <c r="Z1027" s="497">
        <v>619</v>
      </c>
      <c r="AA1027" s="1003">
        <v>0</v>
      </c>
      <c r="AB1027" s="1003">
        <v>0</v>
      </c>
      <c r="AC1027" s="1003">
        <v>0</v>
      </c>
      <c r="AD1027" s="1003">
        <v>0</v>
      </c>
      <c r="AE1027" s="469">
        <v>6</v>
      </c>
      <c r="AF1027" s="1036" t="s">
        <v>5994</v>
      </c>
      <c r="AG1027" s="445"/>
      <c r="AH1027" s="445"/>
      <c r="AI1027" s="445"/>
      <c r="AJ1027" s="1084"/>
      <c r="AK1027" s="1036"/>
      <c r="AL1027" s="445"/>
      <c r="AM1027" s="445"/>
      <c r="AN1027" s="445"/>
      <c r="AO1027" s="445"/>
      <c r="AP1027" s="445"/>
      <c r="AQ1027" s="445"/>
      <c r="AR1027" s="445"/>
      <c r="AS1027" s="445"/>
      <c r="AT1027" s="445"/>
      <c r="AU1027" s="445"/>
      <c r="AV1027" s="307">
        <f t="shared" si="850"/>
        <v>0</v>
      </c>
      <c r="AW1027" s="309">
        <f t="shared" si="851"/>
        <v>0</v>
      </c>
      <c r="AX1027" s="309">
        <f t="shared" si="852"/>
        <v>0</v>
      </c>
      <c r="AY1027" s="309">
        <f t="shared" si="853"/>
        <v>0</v>
      </c>
      <c r="AZ1027" s="1042" t="s">
        <v>8812</v>
      </c>
      <c r="BA1027" s="1001"/>
      <c r="BB1027" s="1001"/>
      <c r="BC1027" s="1001"/>
      <c r="BD1027" s="1001"/>
      <c r="BE1027" s="1001"/>
      <c r="BF1027" s="1001"/>
      <c r="BG1027" s="1001"/>
      <c r="BH1027" s="1001"/>
      <c r="BI1027" s="1049"/>
    </row>
    <row r="1028" spans="1:61" ht="20.100000000000001" customHeight="1">
      <c r="A1028" s="1031" t="s">
        <v>185</v>
      </c>
      <c r="B1028" s="499"/>
      <c r="C1028" s="862" t="s">
        <v>24</v>
      </c>
      <c r="D1028" s="862" t="s">
        <v>5748</v>
      </c>
      <c r="E1028" s="815"/>
      <c r="F1028" s="868"/>
      <c r="G1028" s="813">
        <f>COUNTA(G1024:G1027)</f>
        <v>4</v>
      </c>
      <c r="H1028" s="813">
        <f>COUNTA(H1024:H1027)</f>
        <v>4</v>
      </c>
      <c r="I1028" s="499"/>
      <c r="J1028" s="499"/>
      <c r="K1028" s="813"/>
      <c r="L1028" s="814">
        <f>COUNTA(L1024:L1027)</f>
        <v>0</v>
      </c>
      <c r="M1028" s="814">
        <f>COUNTA(M1024:M1027)</f>
        <v>0</v>
      </c>
      <c r="N1028" s="814">
        <f>COUNTA(N1024:N1027)</f>
        <v>0</v>
      </c>
      <c r="O1028" s="814">
        <f>COUNTA(O1024:O1027)</f>
        <v>0</v>
      </c>
      <c r="P1028" s="814">
        <f>COUNTA(P1024:P1027)</f>
        <v>4</v>
      </c>
      <c r="Q1028" s="815"/>
      <c r="R1028" s="505"/>
      <c r="S1028" s="506"/>
      <c r="T1028" s="507"/>
      <c r="U1028" s="508">
        <f>SUM(U1024:U1027)</f>
        <v>457.82852500000001</v>
      </c>
      <c r="V1028" s="508">
        <f>SUM(V1024:V1027)</f>
        <v>13.039400000000001</v>
      </c>
      <c r="W1028" s="509">
        <f>V1028*10000/Y1028</f>
        <v>5433.083333333333</v>
      </c>
      <c r="X1028" s="510">
        <f>U1028/V1028</f>
        <v>35.111165007592376</v>
      </c>
      <c r="Y1028" s="511">
        <f t="shared" ref="Y1028:AE1028" si="854">SUM(Y1024:Y1027)</f>
        <v>24</v>
      </c>
      <c r="Z1028" s="511">
        <f t="shared" si="854"/>
        <v>2157</v>
      </c>
      <c r="AA1028" s="500">
        <f t="shared" si="854"/>
        <v>0</v>
      </c>
      <c r="AB1028" s="500">
        <f t="shared" si="854"/>
        <v>0</v>
      </c>
      <c r="AC1028" s="500">
        <f t="shared" si="854"/>
        <v>0</v>
      </c>
      <c r="AD1028" s="500">
        <f t="shared" si="854"/>
        <v>0</v>
      </c>
      <c r="AE1028" s="500">
        <f t="shared" si="854"/>
        <v>24</v>
      </c>
      <c r="AF1028" s="512"/>
      <c r="AG1028" s="512">
        <f>SUM(AG1024:AG1027)</f>
        <v>0</v>
      </c>
      <c r="AH1028" s="512"/>
      <c r="AI1028" s="512">
        <f>SUM(AI1024:AI1027)</f>
        <v>0</v>
      </c>
      <c r="AJ1028" s="512">
        <f>SUM(AJ1024:AJ1027)</f>
        <v>0</v>
      </c>
      <c r="AK1028" s="513"/>
      <c r="AL1028" s="512">
        <f>SUM(AL1024:AL1027)</f>
        <v>0</v>
      </c>
      <c r="AM1028" s="512"/>
      <c r="AN1028" s="512">
        <f>SUM(AN1024:AN1027)</f>
        <v>0</v>
      </c>
      <c r="AO1028" s="512"/>
      <c r="AP1028" s="512">
        <f>SUM(AP1024:AP1027)</f>
        <v>0</v>
      </c>
      <c r="AQ1028" s="512"/>
      <c r="AR1028" s="512">
        <f>SUM(AR1024:AR1027)</f>
        <v>0</v>
      </c>
      <c r="AS1028" s="512"/>
      <c r="AT1028" s="512">
        <f>SUM(AT1024:AT1027)</f>
        <v>0</v>
      </c>
      <c r="AU1028" s="512"/>
      <c r="AV1028" s="512">
        <f>SUM(AV1024:AV1027)</f>
        <v>0</v>
      </c>
      <c r="AW1028" s="512">
        <f>SUM(AW1024:AW1027)</f>
        <v>0</v>
      </c>
      <c r="AX1028" s="512">
        <f>SUM(AX1024:AX1027)</f>
        <v>0</v>
      </c>
      <c r="AY1028" s="512">
        <f>SUM(AY1024:AY1027)</f>
        <v>0</v>
      </c>
      <c r="AZ1028" s="816"/>
      <c r="BA1028" s="817"/>
      <c r="BB1028" s="817"/>
      <c r="BC1028" s="818"/>
      <c r="BD1028" s="818"/>
      <c r="BE1028" s="818"/>
      <c r="BF1028" s="819"/>
      <c r="BG1028" s="819"/>
      <c r="BH1028" s="819"/>
      <c r="BI1028" s="820"/>
    </row>
    <row r="1029" spans="1:61" s="1009" customFormat="1" ht="19.5" customHeight="1">
      <c r="A1029" s="1026">
        <v>927</v>
      </c>
      <c r="B1029" s="435" t="s">
        <v>8757</v>
      </c>
      <c r="C1029" s="631" t="s">
        <v>24</v>
      </c>
      <c r="D1029" s="631" t="s">
        <v>8758</v>
      </c>
      <c r="E1029" s="631" t="s">
        <v>8759</v>
      </c>
      <c r="F1029" s="467"/>
      <c r="G1029" s="1001" t="s">
        <v>8760</v>
      </c>
      <c r="H1029" s="1002" t="s">
        <v>8760</v>
      </c>
      <c r="I1029" s="435">
        <v>41172301</v>
      </c>
      <c r="J1029" s="1003"/>
      <c r="K1029" s="439" t="s">
        <v>335</v>
      </c>
      <c r="L1029" s="1004"/>
      <c r="M1029" s="1005"/>
      <c r="N1029" s="1005"/>
      <c r="O1029" s="1004"/>
      <c r="P1029" s="1004" t="s">
        <v>565</v>
      </c>
      <c r="Q1029" s="1006"/>
      <c r="R1029" s="1007" t="s">
        <v>222</v>
      </c>
      <c r="S1029" s="1008" t="s">
        <v>8761</v>
      </c>
      <c r="T1029" s="297">
        <f t="shared" ref="T1029:T1032" si="855">VLOOKUP(I1029,单月票房,2,0)</f>
        <v>1</v>
      </c>
      <c r="U1029" s="298">
        <f t="shared" ref="U1029:U1032" si="856">VLOOKUP(I1029,单月票房,3,0)</f>
        <v>282.02207999999996</v>
      </c>
      <c r="V1029" s="298">
        <f t="shared" ref="V1029:V1032" si="857">VLOOKUP(I1029,单月票房,4,0)</f>
        <v>6.53</v>
      </c>
      <c r="W1029" s="299">
        <f t="shared" ref="W1029:W1032" si="858">(V1029*10000)/Y1029</f>
        <v>10883.333333333334</v>
      </c>
      <c r="X1029" s="300">
        <f t="shared" ref="X1029:X1032" si="859">VLOOKUP(I1029,单月票房,5,0)</f>
        <v>43</v>
      </c>
      <c r="Y1029" s="496">
        <v>6</v>
      </c>
      <c r="Z1029" s="497">
        <v>1218</v>
      </c>
      <c r="AA1029" s="1003">
        <v>0</v>
      </c>
      <c r="AB1029" s="1003">
        <v>0</v>
      </c>
      <c r="AC1029" s="1003">
        <v>0</v>
      </c>
      <c r="AD1029" s="1003">
        <v>0</v>
      </c>
      <c r="AE1029" s="469">
        <v>6</v>
      </c>
      <c r="AF1029" s="1036" t="s">
        <v>5994</v>
      </c>
      <c r="AG1029" s="445"/>
      <c r="AH1029" s="445"/>
      <c r="AI1029" s="445"/>
      <c r="AJ1029" s="1084"/>
      <c r="AK1029" s="1036"/>
      <c r="AL1029" s="445"/>
      <c r="AM1029" s="445"/>
      <c r="AN1029" s="445"/>
      <c r="AO1029" s="445"/>
      <c r="AP1029" s="445"/>
      <c r="AQ1029" s="445"/>
      <c r="AR1029" s="445"/>
      <c r="AS1029" s="445"/>
      <c r="AT1029" s="445"/>
      <c r="AU1029" s="445"/>
      <c r="AV1029" s="307">
        <f t="shared" ref="AV1029:AV1032" si="860">AD1029*6*0.5*12</f>
        <v>0</v>
      </c>
      <c r="AW1029" s="309">
        <f t="shared" ref="AW1029:AW1032" si="861">AD1029*6*0.35*12</f>
        <v>0</v>
      </c>
      <c r="AX1029" s="309">
        <f t="shared" ref="AX1029:AX1032" si="862">AD1029*6*0.25*10</f>
        <v>0</v>
      </c>
      <c r="AY1029" s="309">
        <f t="shared" ref="AY1029:AY1032" si="863">AD1029*6*0.15*10</f>
        <v>0</v>
      </c>
      <c r="AZ1029" s="1042" t="s">
        <v>8762</v>
      </c>
      <c r="BA1029" s="1001"/>
      <c r="BB1029" s="1001"/>
      <c r="BC1029" s="1001"/>
      <c r="BD1029" s="1001"/>
      <c r="BE1029" s="1001"/>
      <c r="BF1029" s="1001"/>
      <c r="BG1029" s="1001"/>
      <c r="BH1029" s="1001"/>
      <c r="BI1029" s="1049"/>
    </row>
    <row r="1030" spans="1:61" s="1009" customFormat="1" ht="19.5" customHeight="1">
      <c r="A1030" s="1026">
        <v>928</v>
      </c>
      <c r="B1030" s="435" t="s">
        <v>8763</v>
      </c>
      <c r="C1030" s="631" t="s">
        <v>24</v>
      </c>
      <c r="D1030" s="631" t="s">
        <v>8764</v>
      </c>
      <c r="E1030" s="631" t="s">
        <v>8759</v>
      </c>
      <c r="F1030" s="467"/>
      <c r="G1030" s="1001" t="s">
        <v>8765</v>
      </c>
      <c r="H1030" s="1002" t="s">
        <v>8765</v>
      </c>
      <c r="I1030" s="435">
        <v>41174001</v>
      </c>
      <c r="J1030" s="1003"/>
      <c r="K1030" s="439" t="s">
        <v>335</v>
      </c>
      <c r="L1030" s="1004"/>
      <c r="M1030" s="1005"/>
      <c r="N1030" s="1005"/>
      <c r="O1030" s="1004"/>
      <c r="P1030" s="1004" t="s">
        <v>565</v>
      </c>
      <c r="Q1030" s="1006"/>
      <c r="R1030" s="1007" t="s">
        <v>222</v>
      </c>
      <c r="S1030" s="1008" t="s">
        <v>8766</v>
      </c>
      <c r="T1030" s="297">
        <f t="shared" si="855"/>
        <v>2</v>
      </c>
      <c r="U1030" s="298">
        <f t="shared" si="856"/>
        <v>224.32154</v>
      </c>
      <c r="V1030" s="298">
        <f t="shared" si="857"/>
        <v>5.0319000000000003</v>
      </c>
      <c r="W1030" s="299">
        <f t="shared" si="858"/>
        <v>5591</v>
      </c>
      <c r="X1030" s="300">
        <f t="shared" si="859"/>
        <v>45</v>
      </c>
      <c r="Y1030" s="496">
        <v>9</v>
      </c>
      <c r="Z1030" s="497">
        <v>1390</v>
      </c>
      <c r="AA1030" s="1003">
        <v>0</v>
      </c>
      <c r="AB1030" s="1003">
        <v>0</v>
      </c>
      <c r="AC1030" s="1003">
        <v>0</v>
      </c>
      <c r="AD1030" s="1003">
        <v>0</v>
      </c>
      <c r="AE1030" s="469">
        <v>9</v>
      </c>
      <c r="AF1030" s="1036" t="s">
        <v>5996</v>
      </c>
      <c r="AG1030" s="445"/>
      <c r="AH1030" s="445"/>
      <c r="AI1030" s="445"/>
      <c r="AJ1030" s="1084"/>
      <c r="AK1030" s="1036"/>
      <c r="AL1030" s="445"/>
      <c r="AM1030" s="445"/>
      <c r="AN1030" s="445"/>
      <c r="AO1030" s="445"/>
      <c r="AP1030" s="445"/>
      <c r="AQ1030" s="445"/>
      <c r="AR1030" s="445"/>
      <c r="AS1030" s="445"/>
      <c r="AT1030" s="445"/>
      <c r="AU1030" s="445"/>
      <c r="AV1030" s="307">
        <f t="shared" si="860"/>
        <v>0</v>
      </c>
      <c r="AW1030" s="309">
        <f t="shared" si="861"/>
        <v>0</v>
      </c>
      <c r="AX1030" s="309">
        <f t="shared" si="862"/>
        <v>0</v>
      </c>
      <c r="AY1030" s="309">
        <f t="shared" si="863"/>
        <v>0</v>
      </c>
      <c r="AZ1030" s="1042" t="s">
        <v>8767</v>
      </c>
      <c r="BA1030" s="1001"/>
      <c r="BB1030" s="1001"/>
      <c r="BC1030" s="1001"/>
      <c r="BD1030" s="1001"/>
      <c r="BE1030" s="1001"/>
      <c r="BF1030" s="1001"/>
      <c r="BG1030" s="1001"/>
      <c r="BH1030" s="1001"/>
      <c r="BI1030" s="1049"/>
    </row>
    <row r="1031" spans="1:61" s="1009" customFormat="1" ht="19.5" customHeight="1">
      <c r="A1031" s="1026">
        <v>929</v>
      </c>
      <c r="B1031" s="435" t="s">
        <v>8768</v>
      </c>
      <c r="C1031" s="631" t="s">
        <v>24</v>
      </c>
      <c r="D1031" s="631" t="s">
        <v>8764</v>
      </c>
      <c r="E1031" s="631" t="s">
        <v>8759</v>
      </c>
      <c r="F1031" s="467"/>
      <c r="G1031" s="1001" t="s">
        <v>8769</v>
      </c>
      <c r="H1031" s="1002" t="s">
        <v>8769</v>
      </c>
      <c r="I1031" s="435">
        <v>41173401</v>
      </c>
      <c r="J1031" s="1003"/>
      <c r="K1031" s="439" t="s">
        <v>335</v>
      </c>
      <c r="L1031" s="1004"/>
      <c r="M1031" s="1005"/>
      <c r="N1031" s="1005"/>
      <c r="O1031" s="1004"/>
      <c r="P1031" s="1004" t="s">
        <v>565</v>
      </c>
      <c r="Q1031" s="1006"/>
      <c r="R1031" s="1007" t="s">
        <v>222</v>
      </c>
      <c r="S1031" s="1008" t="s">
        <v>8770</v>
      </c>
      <c r="T1031" s="297">
        <f t="shared" si="855"/>
        <v>4</v>
      </c>
      <c r="U1031" s="298">
        <f t="shared" si="856"/>
        <v>168.99906000000001</v>
      </c>
      <c r="V1031" s="298">
        <f t="shared" si="857"/>
        <v>4.0964999999999998</v>
      </c>
      <c r="W1031" s="299">
        <f t="shared" si="858"/>
        <v>5852.1428571428569</v>
      </c>
      <c r="X1031" s="300">
        <f t="shared" si="859"/>
        <v>41</v>
      </c>
      <c r="Y1031" s="496">
        <v>7</v>
      </c>
      <c r="Z1031" s="497">
        <v>1196</v>
      </c>
      <c r="AA1031" s="1003">
        <v>0</v>
      </c>
      <c r="AB1031" s="1003">
        <v>0</v>
      </c>
      <c r="AC1031" s="1003">
        <v>0</v>
      </c>
      <c r="AD1031" s="1003">
        <v>0</v>
      </c>
      <c r="AE1031" s="469">
        <v>7</v>
      </c>
      <c r="AF1031" s="1036" t="s">
        <v>5964</v>
      </c>
      <c r="AG1031" s="445"/>
      <c r="AH1031" s="445"/>
      <c r="AI1031" s="445"/>
      <c r="AJ1031" s="1084"/>
      <c r="AK1031" s="1036"/>
      <c r="AL1031" s="445"/>
      <c r="AM1031" s="445"/>
      <c r="AN1031" s="445"/>
      <c r="AO1031" s="445"/>
      <c r="AP1031" s="445"/>
      <c r="AQ1031" s="445"/>
      <c r="AR1031" s="445"/>
      <c r="AS1031" s="445"/>
      <c r="AT1031" s="445"/>
      <c r="AU1031" s="445"/>
      <c r="AV1031" s="307">
        <f t="shared" si="860"/>
        <v>0</v>
      </c>
      <c r="AW1031" s="309">
        <f t="shared" si="861"/>
        <v>0</v>
      </c>
      <c r="AX1031" s="309">
        <f t="shared" si="862"/>
        <v>0</v>
      </c>
      <c r="AY1031" s="309">
        <f t="shared" si="863"/>
        <v>0</v>
      </c>
      <c r="AZ1031" s="1042" t="s">
        <v>8771</v>
      </c>
      <c r="BA1031" s="1001"/>
      <c r="BB1031" s="1001"/>
      <c r="BC1031" s="1001"/>
      <c r="BD1031" s="1001"/>
      <c r="BE1031" s="1001"/>
      <c r="BF1031" s="1001"/>
      <c r="BG1031" s="1001"/>
      <c r="BH1031" s="1001"/>
      <c r="BI1031" s="1049"/>
    </row>
    <row r="1032" spans="1:61" s="1009" customFormat="1" ht="19.5" customHeight="1">
      <c r="A1032" s="1026">
        <v>930</v>
      </c>
      <c r="B1032" s="435" t="s">
        <v>8772</v>
      </c>
      <c r="C1032" s="631" t="s">
        <v>24</v>
      </c>
      <c r="D1032" s="631" t="s">
        <v>8776</v>
      </c>
      <c r="E1032" s="631" t="s">
        <v>8759</v>
      </c>
      <c r="F1032" s="467"/>
      <c r="G1032" s="1001" t="s">
        <v>8773</v>
      </c>
      <c r="H1032" s="1002" t="s">
        <v>8773</v>
      </c>
      <c r="I1032" s="435">
        <v>41173301</v>
      </c>
      <c r="J1032" s="1003"/>
      <c r="K1032" s="439" t="s">
        <v>335</v>
      </c>
      <c r="L1032" s="1004"/>
      <c r="M1032" s="1005"/>
      <c r="N1032" s="1005"/>
      <c r="O1032" s="1004"/>
      <c r="P1032" s="1004" t="s">
        <v>565</v>
      </c>
      <c r="Q1032" s="1006"/>
      <c r="R1032" s="1007" t="s">
        <v>222</v>
      </c>
      <c r="S1032" s="1008" t="s">
        <v>8774</v>
      </c>
      <c r="T1032" s="297">
        <f t="shared" si="855"/>
        <v>6</v>
      </c>
      <c r="U1032" s="298">
        <f t="shared" si="856"/>
        <v>93.321899999999999</v>
      </c>
      <c r="V1032" s="298">
        <f t="shared" si="857"/>
        <v>2.4260000000000002</v>
      </c>
      <c r="W1032" s="299">
        <f t="shared" si="858"/>
        <v>4852</v>
      </c>
      <c r="X1032" s="300">
        <f t="shared" si="859"/>
        <v>38</v>
      </c>
      <c r="Y1032" s="496">
        <v>5</v>
      </c>
      <c r="Z1032" s="497">
        <v>527</v>
      </c>
      <c r="AA1032" s="1003">
        <v>0</v>
      </c>
      <c r="AB1032" s="1003">
        <v>0</v>
      </c>
      <c r="AC1032" s="1003">
        <v>0</v>
      </c>
      <c r="AD1032" s="1003">
        <v>0</v>
      </c>
      <c r="AE1032" s="469">
        <v>5</v>
      </c>
      <c r="AF1032" s="1036" t="s">
        <v>5993</v>
      </c>
      <c r="AG1032" s="445"/>
      <c r="AH1032" s="445"/>
      <c r="AI1032" s="445"/>
      <c r="AJ1032" s="1084"/>
      <c r="AK1032" s="1036"/>
      <c r="AL1032" s="445"/>
      <c r="AM1032" s="445"/>
      <c r="AN1032" s="445"/>
      <c r="AO1032" s="445"/>
      <c r="AP1032" s="445"/>
      <c r="AQ1032" s="445"/>
      <c r="AR1032" s="445"/>
      <c r="AS1032" s="445"/>
      <c r="AT1032" s="445"/>
      <c r="AU1032" s="445"/>
      <c r="AV1032" s="307">
        <f t="shared" si="860"/>
        <v>0</v>
      </c>
      <c r="AW1032" s="309">
        <f t="shared" si="861"/>
        <v>0</v>
      </c>
      <c r="AX1032" s="309">
        <f t="shared" si="862"/>
        <v>0</v>
      </c>
      <c r="AY1032" s="309">
        <f t="shared" si="863"/>
        <v>0</v>
      </c>
      <c r="AZ1032" s="1042" t="s">
        <v>8775</v>
      </c>
      <c r="BA1032" s="1001"/>
      <c r="BB1032" s="1001"/>
      <c r="BC1032" s="1001"/>
      <c r="BD1032" s="1001"/>
      <c r="BE1032" s="1001"/>
      <c r="BF1032" s="1001"/>
      <c r="BG1032" s="1001"/>
      <c r="BH1032" s="1001"/>
      <c r="BI1032" s="1049"/>
    </row>
    <row r="1033" spans="1:61" ht="20.100000000000001" customHeight="1">
      <c r="A1033" s="1030" t="s">
        <v>185</v>
      </c>
      <c r="B1033" s="499"/>
      <c r="C1033" s="862" t="s">
        <v>24</v>
      </c>
      <c r="D1033" s="501" t="s">
        <v>8764</v>
      </c>
      <c r="E1033" s="502"/>
      <c r="F1033" s="502"/>
      <c r="G1033" s="813">
        <f>COUNTA(G1029:G1032)</f>
        <v>4</v>
      </c>
      <c r="H1033" s="813">
        <f>COUNTA(H1029:H1032)</f>
        <v>4</v>
      </c>
      <c r="I1033" s="499"/>
      <c r="J1033" s="499"/>
      <c r="K1033" s="813"/>
      <c r="L1033" s="814">
        <f>COUNTA(L1029:L1032)</f>
        <v>0</v>
      </c>
      <c r="M1033" s="814">
        <f>COUNTA(M1029:M1032)</f>
        <v>0</v>
      </c>
      <c r="N1033" s="814">
        <f>COUNTA(N1029:N1032)</f>
        <v>0</v>
      </c>
      <c r="O1033" s="814">
        <f>COUNTA(O1029:O1032)</f>
        <v>0</v>
      </c>
      <c r="P1033" s="814">
        <f>COUNTA(P1029:P1032)</f>
        <v>4</v>
      </c>
      <c r="Q1033" s="815"/>
      <c r="R1033" s="505"/>
      <c r="S1033" s="506"/>
      <c r="T1033" s="507"/>
      <c r="U1033" s="508">
        <f>SUM(U1029:U1032)</f>
        <v>768.66458</v>
      </c>
      <c r="V1033" s="508">
        <f>SUM(V1029:V1032)</f>
        <v>18.084400000000002</v>
      </c>
      <c r="W1033" s="509">
        <f>V1033*10000/Y1033</f>
        <v>6697.925925925927</v>
      </c>
      <c r="X1033" s="510">
        <f>U1033/V1033</f>
        <v>42.504289885204926</v>
      </c>
      <c r="Y1033" s="511">
        <f t="shared" ref="Y1033:AE1033" si="864">SUM(Y1029:Y1032)</f>
        <v>27</v>
      </c>
      <c r="Z1033" s="511">
        <f t="shared" si="864"/>
        <v>4331</v>
      </c>
      <c r="AA1033" s="500">
        <f t="shared" si="864"/>
        <v>0</v>
      </c>
      <c r="AB1033" s="500">
        <f t="shared" si="864"/>
        <v>0</v>
      </c>
      <c r="AC1033" s="500">
        <f t="shared" si="864"/>
        <v>0</v>
      </c>
      <c r="AD1033" s="500">
        <f t="shared" si="864"/>
        <v>0</v>
      </c>
      <c r="AE1033" s="500">
        <f t="shared" si="864"/>
        <v>27</v>
      </c>
      <c r="AF1033" s="512"/>
      <c r="AG1033" s="512">
        <f>SUM(AG1029:AG1032)</f>
        <v>0</v>
      </c>
      <c r="AH1033" s="512"/>
      <c r="AI1033" s="512">
        <f>SUM(AI1029:AI1032)</f>
        <v>0</v>
      </c>
      <c r="AJ1033" s="512">
        <f>SUM(AJ1029:AJ1032)</f>
        <v>0</v>
      </c>
      <c r="AK1033" s="513"/>
      <c r="AL1033" s="512">
        <f>SUM(AL1029:AL1032)</f>
        <v>0</v>
      </c>
      <c r="AM1033" s="512"/>
      <c r="AN1033" s="512">
        <f>SUM(AN1029:AN1032)</f>
        <v>0</v>
      </c>
      <c r="AO1033" s="512"/>
      <c r="AP1033" s="512">
        <f>SUM(AP1029:AP1032)</f>
        <v>0</v>
      </c>
      <c r="AQ1033" s="512"/>
      <c r="AR1033" s="512">
        <f>SUM(AR1029:AR1032)</f>
        <v>0</v>
      </c>
      <c r="AS1033" s="512"/>
      <c r="AT1033" s="512">
        <f>SUM(AT1029:AT1032)</f>
        <v>0</v>
      </c>
      <c r="AU1033" s="512"/>
      <c r="AV1033" s="512">
        <f>SUM(AV1029:AV1032)</f>
        <v>0</v>
      </c>
      <c r="AW1033" s="512">
        <f>SUM(AW1029:AW1032)</f>
        <v>0</v>
      </c>
      <c r="AX1033" s="512">
        <f>SUM(AX1029:AX1032)</f>
        <v>0</v>
      </c>
      <c r="AY1033" s="512">
        <f>SUM(AY1029:AY1032)</f>
        <v>0</v>
      </c>
      <c r="AZ1033" s="816"/>
      <c r="BA1033" s="817"/>
      <c r="BB1033" s="817"/>
      <c r="BC1033" s="818"/>
      <c r="BD1033" s="818"/>
      <c r="BE1033" s="818"/>
      <c r="BF1033" s="819"/>
      <c r="BG1033" s="819"/>
      <c r="BH1033" s="819"/>
      <c r="BI1033" s="820"/>
    </row>
    <row r="1034" spans="1:61" s="1009" customFormat="1" ht="19.5" customHeight="1">
      <c r="A1034" s="1026">
        <v>931</v>
      </c>
      <c r="B1034" s="435" t="s">
        <v>8813</v>
      </c>
      <c r="C1034" s="631" t="s">
        <v>24</v>
      </c>
      <c r="D1034" s="631" t="s">
        <v>8814</v>
      </c>
      <c r="E1034" s="631" t="s">
        <v>8815</v>
      </c>
      <c r="F1034" s="467"/>
      <c r="G1034" s="1001" t="s">
        <v>8816</v>
      </c>
      <c r="H1034" s="1002" t="s">
        <v>8816</v>
      </c>
      <c r="I1034" s="435">
        <v>41102101</v>
      </c>
      <c r="J1034" s="1003"/>
      <c r="K1034" s="439" t="s">
        <v>335</v>
      </c>
      <c r="L1034" s="1004"/>
      <c r="M1034" s="1005"/>
      <c r="N1034" s="1005"/>
      <c r="O1034" s="1004"/>
      <c r="P1034" s="1004" t="s">
        <v>565</v>
      </c>
      <c r="Q1034" s="1006"/>
      <c r="R1034" s="1007" t="s">
        <v>222</v>
      </c>
      <c r="S1034" s="1008" t="s">
        <v>8817</v>
      </c>
      <c r="T1034" s="297">
        <f t="shared" ref="T1034:T1038" si="865">VLOOKUP(I1034,单月票房,2,0)</f>
        <v>1</v>
      </c>
      <c r="U1034" s="298">
        <f t="shared" ref="U1034:U1038" si="866">VLOOKUP(I1034,单月票房,3,0)</f>
        <v>273.00529999999998</v>
      </c>
      <c r="V1034" s="298">
        <f t="shared" ref="V1034:V1038" si="867">VLOOKUP(I1034,单月票房,4,0)</f>
        <v>5.9878999999999998</v>
      </c>
      <c r="W1034" s="299">
        <f t="shared" ref="W1034:W1038" si="868">(V1034*10000)/Y1034</f>
        <v>9979.8333333333339</v>
      </c>
      <c r="X1034" s="300">
        <f t="shared" ref="X1034:X1038" si="869">VLOOKUP(I1034,单月票房,5,0)</f>
        <v>46</v>
      </c>
      <c r="Y1034" s="496">
        <v>6</v>
      </c>
      <c r="Z1034" s="497">
        <v>954</v>
      </c>
      <c r="AA1034" s="1003">
        <v>0</v>
      </c>
      <c r="AB1034" s="1003">
        <v>0</v>
      </c>
      <c r="AC1034" s="1003">
        <v>0</v>
      </c>
      <c r="AD1034" s="1003">
        <v>0</v>
      </c>
      <c r="AE1034" s="469">
        <v>6</v>
      </c>
      <c r="AF1034" s="1036" t="s">
        <v>5994</v>
      </c>
      <c r="AG1034" s="445"/>
      <c r="AH1034" s="445"/>
      <c r="AI1034" s="445"/>
      <c r="AJ1034" s="1084"/>
      <c r="AK1034" s="1036"/>
      <c r="AL1034" s="445"/>
      <c r="AM1034" s="445"/>
      <c r="AN1034" s="445"/>
      <c r="AO1034" s="445"/>
      <c r="AP1034" s="445"/>
      <c r="AQ1034" s="445"/>
      <c r="AR1034" s="445"/>
      <c r="AS1034" s="445"/>
      <c r="AT1034" s="445"/>
      <c r="AU1034" s="445"/>
      <c r="AV1034" s="307">
        <f t="shared" ref="AV1034:AV1038" si="870">AD1034*6*0.5*12</f>
        <v>0</v>
      </c>
      <c r="AW1034" s="309">
        <f t="shared" ref="AW1034:AW1038" si="871">AD1034*6*0.35*12</f>
        <v>0</v>
      </c>
      <c r="AX1034" s="309">
        <f t="shared" ref="AX1034:AX1038" si="872">AD1034*6*0.25*10</f>
        <v>0</v>
      </c>
      <c r="AY1034" s="309">
        <f t="shared" ref="AY1034:AY1038" si="873">AD1034*6*0.15*10</f>
        <v>0</v>
      </c>
      <c r="AZ1034" s="1042" t="s">
        <v>8818</v>
      </c>
      <c r="BA1034" s="1001"/>
      <c r="BB1034" s="1001"/>
      <c r="BC1034" s="1001"/>
      <c r="BD1034" s="1001"/>
      <c r="BE1034" s="1001"/>
      <c r="BF1034" s="1001"/>
      <c r="BG1034" s="1001"/>
      <c r="BH1034" s="1001"/>
      <c r="BI1034" s="1049"/>
    </row>
    <row r="1035" spans="1:61" s="1009" customFormat="1" ht="19.5" customHeight="1">
      <c r="A1035" s="1026">
        <v>932</v>
      </c>
      <c r="B1035" s="435" t="s">
        <v>8819</v>
      </c>
      <c r="C1035" s="631" t="s">
        <v>24</v>
      </c>
      <c r="D1035" s="631" t="s">
        <v>8814</v>
      </c>
      <c r="E1035" s="631" t="s">
        <v>8820</v>
      </c>
      <c r="F1035" s="467"/>
      <c r="G1035" s="1001" t="s">
        <v>8821</v>
      </c>
      <c r="H1035" s="1002" t="s">
        <v>8821</v>
      </c>
      <c r="I1035" s="435">
        <v>41102201</v>
      </c>
      <c r="J1035" s="1003"/>
      <c r="K1035" s="439" t="s">
        <v>335</v>
      </c>
      <c r="L1035" s="1004"/>
      <c r="M1035" s="1005"/>
      <c r="N1035" s="1005"/>
      <c r="O1035" s="1004"/>
      <c r="P1035" s="1004" t="s">
        <v>565</v>
      </c>
      <c r="Q1035" s="1006"/>
      <c r="R1035" s="1007" t="s">
        <v>766</v>
      </c>
      <c r="S1035" s="1008" t="s">
        <v>8822</v>
      </c>
      <c r="T1035" s="297">
        <f t="shared" si="865"/>
        <v>2</v>
      </c>
      <c r="U1035" s="298">
        <f t="shared" si="866"/>
        <v>266.43495000000001</v>
      </c>
      <c r="V1035" s="298">
        <f t="shared" si="867"/>
        <v>5.7751000000000001</v>
      </c>
      <c r="W1035" s="299">
        <f t="shared" si="868"/>
        <v>9625.1666666666661</v>
      </c>
      <c r="X1035" s="300">
        <f t="shared" si="869"/>
        <v>46</v>
      </c>
      <c r="Y1035" s="496">
        <v>6</v>
      </c>
      <c r="Z1035" s="497">
        <v>783</v>
      </c>
      <c r="AA1035" s="1003">
        <v>0</v>
      </c>
      <c r="AB1035" s="1003">
        <v>0</v>
      </c>
      <c r="AC1035" s="1003">
        <v>0</v>
      </c>
      <c r="AD1035" s="1003">
        <v>0</v>
      </c>
      <c r="AE1035" s="469">
        <v>6</v>
      </c>
      <c r="AF1035" s="1036" t="s">
        <v>5994</v>
      </c>
      <c r="AG1035" s="445"/>
      <c r="AH1035" s="445"/>
      <c r="AI1035" s="445"/>
      <c r="AJ1035" s="1084"/>
      <c r="AK1035" s="1036"/>
      <c r="AL1035" s="445"/>
      <c r="AM1035" s="445"/>
      <c r="AN1035" s="445"/>
      <c r="AO1035" s="445"/>
      <c r="AP1035" s="445"/>
      <c r="AQ1035" s="445"/>
      <c r="AR1035" s="445"/>
      <c r="AS1035" s="445"/>
      <c r="AT1035" s="445"/>
      <c r="AU1035" s="445"/>
      <c r="AV1035" s="307">
        <f t="shared" si="870"/>
        <v>0</v>
      </c>
      <c r="AW1035" s="309">
        <f t="shared" si="871"/>
        <v>0</v>
      </c>
      <c r="AX1035" s="309">
        <f t="shared" si="872"/>
        <v>0</v>
      </c>
      <c r="AY1035" s="309">
        <f t="shared" si="873"/>
        <v>0</v>
      </c>
      <c r="AZ1035" s="1042" t="s">
        <v>8823</v>
      </c>
      <c r="BA1035" s="1001"/>
      <c r="BB1035" s="1001"/>
      <c r="BC1035" s="1001"/>
      <c r="BD1035" s="1001"/>
      <c r="BE1035" s="1001"/>
      <c r="BF1035" s="1001"/>
      <c r="BG1035" s="1001"/>
      <c r="BH1035" s="1001"/>
      <c r="BI1035" s="1049"/>
    </row>
    <row r="1036" spans="1:61" s="1009" customFormat="1" ht="19.5" customHeight="1">
      <c r="A1036" s="1026">
        <v>933</v>
      </c>
      <c r="B1036" s="435" t="s">
        <v>8824</v>
      </c>
      <c r="C1036" s="631" t="s">
        <v>24</v>
      </c>
      <c r="D1036" s="631" t="s">
        <v>8814</v>
      </c>
      <c r="E1036" s="631" t="s">
        <v>8825</v>
      </c>
      <c r="F1036" s="467"/>
      <c r="G1036" s="1001" t="s">
        <v>8826</v>
      </c>
      <c r="H1036" s="1002" t="s">
        <v>8826</v>
      </c>
      <c r="I1036" s="435">
        <v>41101801</v>
      </c>
      <c r="J1036" s="1003"/>
      <c r="K1036" s="439" t="s">
        <v>335</v>
      </c>
      <c r="L1036" s="1004"/>
      <c r="M1036" s="1005"/>
      <c r="N1036" s="1005"/>
      <c r="O1036" s="1004"/>
      <c r="P1036" s="1004" t="s">
        <v>565</v>
      </c>
      <c r="Q1036" s="1006"/>
      <c r="R1036" s="1007" t="s">
        <v>2237</v>
      </c>
      <c r="S1036" s="1008" t="s">
        <v>8827</v>
      </c>
      <c r="T1036" s="297">
        <f t="shared" si="865"/>
        <v>5</v>
      </c>
      <c r="U1036" s="298">
        <f t="shared" si="866"/>
        <v>157.22494</v>
      </c>
      <c r="V1036" s="298">
        <f t="shared" si="867"/>
        <v>3.2726999999999999</v>
      </c>
      <c r="W1036" s="299">
        <f t="shared" si="868"/>
        <v>4675.2857142857147</v>
      </c>
      <c r="X1036" s="300">
        <f t="shared" si="869"/>
        <v>48</v>
      </c>
      <c r="Y1036" s="496">
        <v>7</v>
      </c>
      <c r="Z1036" s="497">
        <v>726</v>
      </c>
      <c r="AA1036" s="1003">
        <v>0</v>
      </c>
      <c r="AB1036" s="1003">
        <v>0</v>
      </c>
      <c r="AC1036" s="1003">
        <v>0</v>
      </c>
      <c r="AD1036" s="1003">
        <v>0</v>
      </c>
      <c r="AE1036" s="469">
        <v>7</v>
      </c>
      <c r="AF1036" s="1036" t="s">
        <v>5964</v>
      </c>
      <c r="AG1036" s="445"/>
      <c r="AH1036" s="445"/>
      <c r="AI1036" s="445"/>
      <c r="AJ1036" s="1084"/>
      <c r="AK1036" s="1036"/>
      <c r="AL1036" s="445"/>
      <c r="AM1036" s="445"/>
      <c r="AN1036" s="445"/>
      <c r="AO1036" s="445"/>
      <c r="AP1036" s="445"/>
      <c r="AQ1036" s="445"/>
      <c r="AR1036" s="445"/>
      <c r="AS1036" s="445"/>
      <c r="AT1036" s="445"/>
      <c r="AU1036" s="445"/>
      <c r="AV1036" s="307">
        <f t="shared" si="870"/>
        <v>0</v>
      </c>
      <c r="AW1036" s="309">
        <f t="shared" si="871"/>
        <v>0</v>
      </c>
      <c r="AX1036" s="309">
        <f t="shared" si="872"/>
        <v>0</v>
      </c>
      <c r="AY1036" s="309">
        <f t="shared" si="873"/>
        <v>0</v>
      </c>
      <c r="AZ1036" s="1042" t="s">
        <v>8828</v>
      </c>
      <c r="BA1036" s="1001"/>
      <c r="BB1036" s="1001"/>
      <c r="BC1036" s="1001"/>
      <c r="BD1036" s="1001"/>
      <c r="BE1036" s="1001"/>
      <c r="BF1036" s="1001"/>
      <c r="BG1036" s="1001"/>
      <c r="BH1036" s="1001"/>
      <c r="BI1036" s="1049"/>
    </row>
    <row r="1037" spans="1:61" s="1009" customFormat="1" ht="19.5" customHeight="1">
      <c r="A1037" s="1026">
        <v>934</v>
      </c>
      <c r="B1037" s="435" t="s">
        <v>8829</v>
      </c>
      <c r="C1037" s="631" t="s">
        <v>24</v>
      </c>
      <c r="D1037" s="631" t="s">
        <v>8814</v>
      </c>
      <c r="E1037" s="631" t="s">
        <v>8830</v>
      </c>
      <c r="F1037" s="467"/>
      <c r="G1037" s="1001" t="s">
        <v>8831</v>
      </c>
      <c r="H1037" s="1002" t="s">
        <v>8831</v>
      </c>
      <c r="I1037" s="435">
        <v>41102301</v>
      </c>
      <c r="J1037" s="1003"/>
      <c r="K1037" s="439" t="s">
        <v>335</v>
      </c>
      <c r="L1037" s="1004"/>
      <c r="M1037" s="1005"/>
      <c r="N1037" s="1005"/>
      <c r="O1037" s="1004"/>
      <c r="P1037" s="1004" t="s">
        <v>565</v>
      </c>
      <c r="Q1037" s="1006"/>
      <c r="R1037" s="1007" t="s">
        <v>222</v>
      </c>
      <c r="S1037" s="1008" t="s">
        <v>8832</v>
      </c>
      <c r="T1037" s="297">
        <f t="shared" si="865"/>
        <v>4</v>
      </c>
      <c r="U1037" s="298">
        <f t="shared" si="866"/>
        <v>236.70411000000001</v>
      </c>
      <c r="V1037" s="298">
        <f t="shared" si="867"/>
        <v>4.8696999999999999</v>
      </c>
      <c r="W1037" s="299">
        <f t="shared" si="868"/>
        <v>8116.166666666667</v>
      </c>
      <c r="X1037" s="300">
        <f t="shared" si="869"/>
        <v>49</v>
      </c>
      <c r="Y1037" s="496">
        <v>6</v>
      </c>
      <c r="Z1037" s="497">
        <v>1418</v>
      </c>
      <c r="AA1037" s="1003">
        <v>0</v>
      </c>
      <c r="AB1037" s="1003">
        <v>0</v>
      </c>
      <c r="AC1037" s="1003">
        <v>0</v>
      </c>
      <c r="AD1037" s="1003">
        <v>0</v>
      </c>
      <c r="AE1037" s="469">
        <v>6</v>
      </c>
      <c r="AF1037" s="1036" t="s">
        <v>5994</v>
      </c>
      <c r="AG1037" s="445"/>
      <c r="AH1037" s="445"/>
      <c r="AI1037" s="445"/>
      <c r="AJ1037" s="1084"/>
      <c r="AK1037" s="1036"/>
      <c r="AL1037" s="445"/>
      <c r="AM1037" s="445"/>
      <c r="AN1037" s="445"/>
      <c r="AO1037" s="445"/>
      <c r="AP1037" s="445"/>
      <c r="AQ1037" s="445"/>
      <c r="AR1037" s="445"/>
      <c r="AS1037" s="445"/>
      <c r="AT1037" s="445"/>
      <c r="AU1037" s="445"/>
      <c r="AV1037" s="307">
        <f t="shared" si="870"/>
        <v>0</v>
      </c>
      <c r="AW1037" s="309">
        <f t="shared" si="871"/>
        <v>0</v>
      </c>
      <c r="AX1037" s="309">
        <f t="shared" si="872"/>
        <v>0</v>
      </c>
      <c r="AY1037" s="309">
        <f t="shared" si="873"/>
        <v>0</v>
      </c>
      <c r="AZ1037" s="1042" t="s">
        <v>8833</v>
      </c>
      <c r="BA1037" s="1001"/>
      <c r="BB1037" s="1001"/>
      <c r="BC1037" s="1001"/>
      <c r="BD1037" s="1001"/>
      <c r="BE1037" s="1001"/>
      <c r="BF1037" s="1001"/>
      <c r="BG1037" s="1001"/>
      <c r="BH1037" s="1001"/>
      <c r="BI1037" s="1049"/>
    </row>
    <row r="1038" spans="1:61" s="1009" customFormat="1" ht="19.5" customHeight="1">
      <c r="A1038" s="1026">
        <v>935</v>
      </c>
      <c r="B1038" s="435" t="s">
        <v>8834</v>
      </c>
      <c r="C1038" s="631" t="s">
        <v>24</v>
      </c>
      <c r="D1038" s="631" t="s">
        <v>8838</v>
      </c>
      <c r="E1038" s="631" t="s">
        <v>8820</v>
      </c>
      <c r="F1038" s="467"/>
      <c r="G1038" s="1001" t="s">
        <v>8835</v>
      </c>
      <c r="H1038" s="1002" t="s">
        <v>8835</v>
      </c>
      <c r="I1038" s="435">
        <v>41101101</v>
      </c>
      <c r="J1038" s="1003"/>
      <c r="K1038" s="439" t="s">
        <v>335</v>
      </c>
      <c r="L1038" s="1004"/>
      <c r="M1038" s="1005"/>
      <c r="N1038" s="1005"/>
      <c r="O1038" s="1004"/>
      <c r="P1038" s="1004" t="s">
        <v>565</v>
      </c>
      <c r="Q1038" s="1006"/>
      <c r="R1038" s="1007" t="s">
        <v>766</v>
      </c>
      <c r="S1038" s="1008" t="s">
        <v>8836</v>
      </c>
      <c r="T1038" s="297">
        <f t="shared" si="865"/>
        <v>10</v>
      </c>
      <c r="U1038" s="298">
        <f t="shared" si="866"/>
        <v>134.62719999999999</v>
      </c>
      <c r="V1038" s="298">
        <f t="shared" si="867"/>
        <v>2.9413</v>
      </c>
      <c r="W1038" s="299">
        <f t="shared" si="868"/>
        <v>7353.25</v>
      </c>
      <c r="X1038" s="300">
        <f t="shared" si="869"/>
        <v>46</v>
      </c>
      <c r="Y1038" s="496">
        <v>4</v>
      </c>
      <c r="Z1038" s="497">
        <v>469</v>
      </c>
      <c r="AA1038" s="1003">
        <v>0</v>
      </c>
      <c r="AB1038" s="1003">
        <v>0</v>
      </c>
      <c r="AC1038" s="1003">
        <v>0</v>
      </c>
      <c r="AD1038" s="1003">
        <v>0</v>
      </c>
      <c r="AE1038" s="469">
        <v>4</v>
      </c>
      <c r="AF1038" s="1036" t="s">
        <v>5992</v>
      </c>
      <c r="AG1038" s="445"/>
      <c r="AH1038" s="445"/>
      <c r="AI1038" s="445"/>
      <c r="AJ1038" s="1084"/>
      <c r="AK1038" s="1036"/>
      <c r="AL1038" s="445"/>
      <c r="AM1038" s="445"/>
      <c r="AN1038" s="445"/>
      <c r="AO1038" s="445"/>
      <c r="AP1038" s="445"/>
      <c r="AQ1038" s="445"/>
      <c r="AR1038" s="445"/>
      <c r="AS1038" s="445"/>
      <c r="AT1038" s="445"/>
      <c r="AU1038" s="445"/>
      <c r="AV1038" s="307">
        <f t="shared" si="870"/>
        <v>0</v>
      </c>
      <c r="AW1038" s="309">
        <f t="shared" si="871"/>
        <v>0</v>
      </c>
      <c r="AX1038" s="309">
        <f t="shared" si="872"/>
        <v>0</v>
      </c>
      <c r="AY1038" s="309">
        <f t="shared" si="873"/>
        <v>0</v>
      </c>
      <c r="AZ1038" s="1042" t="s">
        <v>8837</v>
      </c>
      <c r="BA1038" s="1001"/>
      <c r="BB1038" s="1001"/>
      <c r="BC1038" s="1001"/>
      <c r="BD1038" s="1001"/>
      <c r="BE1038" s="1001"/>
      <c r="BF1038" s="1001"/>
      <c r="BG1038" s="1001"/>
      <c r="BH1038" s="1001"/>
      <c r="BI1038" s="1049"/>
    </row>
    <row r="1039" spans="1:61" ht="20.100000000000001" customHeight="1">
      <c r="A1039" s="1030" t="s">
        <v>185</v>
      </c>
      <c r="B1039" s="499"/>
      <c r="C1039" s="862" t="s">
        <v>24</v>
      </c>
      <c r="D1039" s="1085" t="s">
        <v>8839</v>
      </c>
      <c r="E1039" s="502"/>
      <c r="F1039" s="502"/>
      <c r="G1039" s="813">
        <f>COUNTA(G1034:G1038)</f>
        <v>5</v>
      </c>
      <c r="H1039" s="813">
        <f>COUNTA(H1034:H1038)</f>
        <v>5</v>
      </c>
      <c r="I1039" s="499"/>
      <c r="J1039" s="499"/>
      <c r="K1039" s="813"/>
      <c r="L1039" s="814">
        <f>COUNTA(L1034:L1038)</f>
        <v>0</v>
      </c>
      <c r="M1039" s="814">
        <f>COUNTA(M1034:M1038)</f>
        <v>0</v>
      </c>
      <c r="N1039" s="814">
        <f>COUNTA(N1034:N1038)</f>
        <v>0</v>
      </c>
      <c r="O1039" s="814">
        <f>COUNTA(O1034:O1038)</f>
        <v>0</v>
      </c>
      <c r="P1039" s="814">
        <f>COUNTA(P1034:P1038)</f>
        <v>5</v>
      </c>
      <c r="Q1039" s="815"/>
      <c r="R1039" s="505"/>
      <c r="S1039" s="506"/>
      <c r="T1039" s="507"/>
      <c r="U1039" s="508">
        <f>SUM(U1034:U1038)</f>
        <v>1067.9965</v>
      </c>
      <c r="V1039" s="508">
        <f>SUM(V1034:V1038)</f>
        <v>22.846699999999998</v>
      </c>
      <c r="W1039" s="509">
        <f>V1039*10000/Y1039</f>
        <v>7878.1724137931024</v>
      </c>
      <c r="X1039" s="510">
        <f>U1039/V1039</f>
        <v>46.746204046973965</v>
      </c>
      <c r="Y1039" s="511">
        <f t="shared" ref="Y1039:AE1039" si="874">SUM(Y1034:Y1038)</f>
        <v>29</v>
      </c>
      <c r="Z1039" s="511">
        <f t="shared" si="874"/>
        <v>4350</v>
      </c>
      <c r="AA1039" s="500">
        <f t="shared" si="874"/>
        <v>0</v>
      </c>
      <c r="AB1039" s="500">
        <f t="shared" si="874"/>
        <v>0</v>
      </c>
      <c r="AC1039" s="500">
        <f t="shared" si="874"/>
        <v>0</v>
      </c>
      <c r="AD1039" s="500">
        <f t="shared" si="874"/>
        <v>0</v>
      </c>
      <c r="AE1039" s="500">
        <f t="shared" si="874"/>
        <v>29</v>
      </c>
      <c r="AF1039" s="512"/>
      <c r="AG1039" s="512">
        <f>SUM(AG1034:AG1038)</f>
        <v>0</v>
      </c>
      <c r="AH1039" s="512"/>
      <c r="AI1039" s="512">
        <f>SUM(AI1034:AI1038)</f>
        <v>0</v>
      </c>
      <c r="AJ1039" s="512">
        <f>SUM(AJ1034:AJ1038)</f>
        <v>0</v>
      </c>
      <c r="AK1039" s="513"/>
      <c r="AL1039" s="512">
        <f>SUM(AL1034:AL1038)</f>
        <v>0</v>
      </c>
      <c r="AM1039" s="512"/>
      <c r="AN1039" s="512">
        <f>SUM(AN1034:AN1038)</f>
        <v>0</v>
      </c>
      <c r="AO1039" s="512"/>
      <c r="AP1039" s="512">
        <f>SUM(AP1034:AP1038)</f>
        <v>0</v>
      </c>
      <c r="AQ1039" s="512"/>
      <c r="AR1039" s="512">
        <f>SUM(AR1034:AR1038)</f>
        <v>0</v>
      </c>
      <c r="AS1039" s="512"/>
      <c r="AT1039" s="512">
        <f>SUM(AT1034:AT1038)</f>
        <v>0</v>
      </c>
      <c r="AU1039" s="512"/>
      <c r="AV1039" s="512">
        <f>SUM(AV1034:AV1038)</f>
        <v>0</v>
      </c>
      <c r="AW1039" s="512">
        <f>SUM(AW1034:AW1038)</f>
        <v>0</v>
      </c>
      <c r="AX1039" s="512">
        <f>SUM(AX1034:AX1038)</f>
        <v>0</v>
      </c>
      <c r="AY1039" s="512">
        <f>SUM(AY1034:AY1038)</f>
        <v>0</v>
      </c>
      <c r="AZ1039" s="816"/>
      <c r="BA1039" s="817"/>
      <c r="BB1039" s="817"/>
      <c r="BC1039" s="818"/>
      <c r="BD1039" s="818"/>
      <c r="BE1039" s="818"/>
      <c r="BF1039" s="819"/>
      <c r="BG1039" s="819"/>
      <c r="BH1039" s="819"/>
      <c r="BI1039" s="820"/>
    </row>
    <row r="1040" spans="1:61" s="1009" customFormat="1" ht="19.5" customHeight="1">
      <c r="A1040" s="1026">
        <v>936</v>
      </c>
      <c r="B1040" s="435" t="s">
        <v>8840</v>
      </c>
      <c r="C1040" s="631" t="s">
        <v>24</v>
      </c>
      <c r="D1040" s="631" t="s">
        <v>8841</v>
      </c>
      <c r="E1040" s="631" t="s">
        <v>8842</v>
      </c>
      <c r="F1040" s="467"/>
      <c r="G1040" s="1001" t="s">
        <v>8843</v>
      </c>
      <c r="H1040" s="1002" t="s">
        <v>8843</v>
      </c>
      <c r="I1040" s="435">
        <v>41161201</v>
      </c>
      <c r="J1040" s="1003"/>
      <c r="K1040" s="439" t="s">
        <v>335</v>
      </c>
      <c r="L1040" s="1004"/>
      <c r="M1040" s="1005"/>
      <c r="N1040" s="1005"/>
      <c r="O1040" s="1004"/>
      <c r="P1040" s="1004" t="s">
        <v>565</v>
      </c>
      <c r="Q1040" s="1006"/>
      <c r="R1040" s="1007" t="s">
        <v>2237</v>
      </c>
      <c r="S1040" s="1008" t="s">
        <v>8844</v>
      </c>
      <c r="T1040" s="297">
        <f t="shared" ref="T1040:T1042" si="875">VLOOKUP(I1040,单月票房,2,0)</f>
        <v>11</v>
      </c>
      <c r="U1040" s="298">
        <f t="shared" ref="U1040:U1042" si="876">VLOOKUP(I1040,单月票房,3,0)</f>
        <v>100.1574</v>
      </c>
      <c r="V1040" s="298">
        <f t="shared" ref="V1040:V1042" si="877">VLOOKUP(I1040,单月票房,4,0)</f>
        <v>2.6427999999999998</v>
      </c>
      <c r="W1040" s="299">
        <f t="shared" ref="W1040:W1042" si="878">(V1040*10000)/Y1040</f>
        <v>5285.5999999999995</v>
      </c>
      <c r="X1040" s="300">
        <f t="shared" ref="X1040:X1042" si="879">VLOOKUP(I1040,单月票房,5,0)</f>
        <v>38</v>
      </c>
      <c r="Y1040" s="496">
        <v>5</v>
      </c>
      <c r="Z1040" s="497">
        <v>521</v>
      </c>
      <c r="AA1040" s="1003">
        <v>0</v>
      </c>
      <c r="AB1040" s="1003">
        <v>0</v>
      </c>
      <c r="AC1040" s="1003">
        <v>0</v>
      </c>
      <c r="AD1040" s="1003">
        <v>0</v>
      </c>
      <c r="AE1040" s="469">
        <v>5</v>
      </c>
      <c r="AF1040" s="1036" t="s">
        <v>5993</v>
      </c>
      <c r="AG1040" s="445"/>
      <c r="AH1040" s="445"/>
      <c r="AI1040" s="445"/>
      <c r="AJ1040" s="1084"/>
      <c r="AK1040" s="1036"/>
      <c r="AL1040" s="445"/>
      <c r="AM1040" s="445"/>
      <c r="AN1040" s="445"/>
      <c r="AO1040" s="445"/>
      <c r="AP1040" s="445"/>
      <c r="AQ1040" s="445"/>
      <c r="AR1040" s="445"/>
      <c r="AS1040" s="445"/>
      <c r="AT1040" s="445"/>
      <c r="AU1040" s="445"/>
      <c r="AV1040" s="307">
        <f t="shared" ref="AV1040:AV1042" si="880">AD1040*6*0.5*12</f>
        <v>0</v>
      </c>
      <c r="AW1040" s="309">
        <f t="shared" ref="AW1040:AW1042" si="881">AD1040*6*0.35*12</f>
        <v>0</v>
      </c>
      <c r="AX1040" s="309">
        <f t="shared" ref="AX1040:AX1042" si="882">AD1040*6*0.25*10</f>
        <v>0</v>
      </c>
      <c r="AY1040" s="309">
        <f t="shared" ref="AY1040:AY1042" si="883">AD1040*6*0.15*10</f>
        <v>0</v>
      </c>
      <c r="AZ1040" s="1042" t="s">
        <v>8845</v>
      </c>
      <c r="BA1040" s="1001"/>
      <c r="BB1040" s="1001"/>
      <c r="BC1040" s="1001"/>
      <c r="BD1040" s="1001"/>
      <c r="BE1040" s="1001"/>
      <c r="BF1040" s="1001"/>
      <c r="BG1040" s="1001"/>
      <c r="BH1040" s="1001"/>
      <c r="BI1040" s="1049"/>
    </row>
    <row r="1041" spans="1:61" s="1009" customFormat="1" ht="19.5" customHeight="1">
      <c r="A1041" s="1026">
        <v>937</v>
      </c>
      <c r="B1041" s="435" t="s">
        <v>8846</v>
      </c>
      <c r="C1041" s="631" t="s">
        <v>24</v>
      </c>
      <c r="D1041" s="631" t="s">
        <v>8841</v>
      </c>
      <c r="E1041" s="631" t="s">
        <v>8842</v>
      </c>
      <c r="F1041" s="467"/>
      <c r="G1041" s="1001" t="s">
        <v>8847</v>
      </c>
      <c r="H1041" s="1002" t="s">
        <v>8847</v>
      </c>
      <c r="I1041" s="435">
        <v>41161501</v>
      </c>
      <c r="J1041" s="1003"/>
      <c r="K1041" s="439" t="s">
        <v>335</v>
      </c>
      <c r="L1041" s="1004"/>
      <c r="M1041" s="1005"/>
      <c r="N1041" s="1005"/>
      <c r="O1041" s="1004"/>
      <c r="P1041" s="1004" t="s">
        <v>565</v>
      </c>
      <c r="Q1041" s="1006"/>
      <c r="R1041" s="1007" t="s">
        <v>766</v>
      </c>
      <c r="S1041" s="1008" t="s">
        <v>8848</v>
      </c>
      <c r="T1041" s="297">
        <f t="shared" si="875"/>
        <v>8</v>
      </c>
      <c r="U1041" s="298">
        <f t="shared" si="876"/>
        <v>109.07510000000001</v>
      </c>
      <c r="V1041" s="298">
        <f t="shared" si="877"/>
        <v>2.742</v>
      </c>
      <c r="W1041" s="299">
        <f t="shared" si="878"/>
        <v>5484</v>
      </c>
      <c r="X1041" s="300">
        <f t="shared" si="879"/>
        <v>40</v>
      </c>
      <c r="Y1041" s="496">
        <v>5</v>
      </c>
      <c r="Z1041" s="497">
        <v>1042</v>
      </c>
      <c r="AA1041" s="1003">
        <v>0</v>
      </c>
      <c r="AB1041" s="1003">
        <v>0</v>
      </c>
      <c r="AC1041" s="1003">
        <v>0</v>
      </c>
      <c r="AD1041" s="1003">
        <v>0</v>
      </c>
      <c r="AE1041" s="469">
        <v>5</v>
      </c>
      <c r="AF1041" s="1036" t="s">
        <v>5993</v>
      </c>
      <c r="AG1041" s="445"/>
      <c r="AH1041" s="445"/>
      <c r="AI1041" s="445"/>
      <c r="AJ1041" s="1084"/>
      <c r="AK1041" s="1036"/>
      <c r="AL1041" s="445"/>
      <c r="AM1041" s="445"/>
      <c r="AN1041" s="445"/>
      <c r="AO1041" s="445"/>
      <c r="AP1041" s="445"/>
      <c r="AQ1041" s="445"/>
      <c r="AR1041" s="445"/>
      <c r="AS1041" s="445"/>
      <c r="AT1041" s="445"/>
      <c r="AU1041" s="445"/>
      <c r="AV1041" s="307">
        <f t="shared" si="880"/>
        <v>0</v>
      </c>
      <c r="AW1041" s="309">
        <f t="shared" si="881"/>
        <v>0</v>
      </c>
      <c r="AX1041" s="309">
        <f t="shared" si="882"/>
        <v>0</v>
      </c>
      <c r="AY1041" s="309">
        <f t="shared" si="883"/>
        <v>0</v>
      </c>
      <c r="AZ1041" s="1042" t="s">
        <v>8849</v>
      </c>
      <c r="BA1041" s="1001"/>
      <c r="BB1041" s="1001"/>
      <c r="BC1041" s="1001"/>
      <c r="BD1041" s="1001"/>
      <c r="BE1041" s="1001"/>
      <c r="BF1041" s="1001"/>
      <c r="BG1041" s="1001"/>
      <c r="BH1041" s="1001"/>
      <c r="BI1041" s="1049"/>
    </row>
    <row r="1042" spans="1:61" s="1009" customFormat="1" ht="19.5" customHeight="1">
      <c r="A1042" s="1026">
        <v>938</v>
      </c>
      <c r="B1042" s="435" t="s">
        <v>8850</v>
      </c>
      <c r="C1042" s="631" t="s">
        <v>24</v>
      </c>
      <c r="D1042" s="631" t="s">
        <v>8855</v>
      </c>
      <c r="E1042" s="631" t="s">
        <v>8851</v>
      </c>
      <c r="F1042" s="467"/>
      <c r="G1042" s="1001" t="s">
        <v>8852</v>
      </c>
      <c r="H1042" s="1002" t="s">
        <v>8852</v>
      </c>
      <c r="I1042" s="435">
        <v>41162401</v>
      </c>
      <c r="J1042" s="1003"/>
      <c r="K1042" s="439" t="s">
        <v>335</v>
      </c>
      <c r="L1042" s="1004"/>
      <c r="M1042" s="1005"/>
      <c r="N1042" s="1005"/>
      <c r="O1042" s="1004"/>
      <c r="P1042" s="1004" t="s">
        <v>565</v>
      </c>
      <c r="Q1042" s="1006"/>
      <c r="R1042" s="1007" t="s">
        <v>766</v>
      </c>
      <c r="S1042" s="1008" t="s">
        <v>8853</v>
      </c>
      <c r="T1042" s="297">
        <f t="shared" si="875"/>
        <v>6</v>
      </c>
      <c r="U1042" s="298">
        <f t="shared" si="876"/>
        <v>118.84010000000001</v>
      </c>
      <c r="V1042" s="298">
        <f t="shared" si="877"/>
        <v>2.0747</v>
      </c>
      <c r="W1042" s="299">
        <f t="shared" si="878"/>
        <v>5186.75</v>
      </c>
      <c r="X1042" s="300">
        <f t="shared" si="879"/>
        <v>57</v>
      </c>
      <c r="Y1042" s="496">
        <v>4</v>
      </c>
      <c r="Z1042" s="497">
        <v>598</v>
      </c>
      <c r="AA1042" s="1003">
        <v>0</v>
      </c>
      <c r="AB1042" s="1003">
        <v>0</v>
      </c>
      <c r="AC1042" s="1003">
        <v>0</v>
      </c>
      <c r="AD1042" s="1003">
        <v>0</v>
      </c>
      <c r="AE1042" s="469">
        <v>4</v>
      </c>
      <c r="AF1042" s="1036" t="s">
        <v>5992</v>
      </c>
      <c r="AG1042" s="445"/>
      <c r="AH1042" s="445"/>
      <c r="AI1042" s="445"/>
      <c r="AJ1042" s="1084"/>
      <c r="AK1042" s="1036"/>
      <c r="AL1042" s="445"/>
      <c r="AM1042" s="445"/>
      <c r="AN1042" s="445"/>
      <c r="AO1042" s="445"/>
      <c r="AP1042" s="445"/>
      <c r="AQ1042" s="445"/>
      <c r="AR1042" s="445"/>
      <c r="AS1042" s="445"/>
      <c r="AT1042" s="445"/>
      <c r="AU1042" s="445"/>
      <c r="AV1042" s="307">
        <f t="shared" si="880"/>
        <v>0</v>
      </c>
      <c r="AW1042" s="309">
        <f t="shared" si="881"/>
        <v>0</v>
      </c>
      <c r="AX1042" s="309">
        <f t="shared" si="882"/>
        <v>0</v>
      </c>
      <c r="AY1042" s="309">
        <f t="shared" si="883"/>
        <v>0</v>
      </c>
      <c r="AZ1042" s="1042" t="s">
        <v>8854</v>
      </c>
      <c r="BA1042" s="1001"/>
      <c r="BB1042" s="1001"/>
      <c r="BC1042" s="1001"/>
      <c r="BD1042" s="1001"/>
      <c r="BE1042" s="1001"/>
      <c r="BF1042" s="1001"/>
      <c r="BG1042" s="1001"/>
      <c r="BH1042" s="1001"/>
      <c r="BI1042" s="1049"/>
    </row>
    <row r="1043" spans="1:61" ht="20.100000000000001" customHeight="1">
      <c r="A1043" s="1030" t="s">
        <v>185</v>
      </c>
      <c r="B1043" s="499"/>
      <c r="C1043" s="862" t="s">
        <v>24</v>
      </c>
      <c r="D1043" s="1085" t="s">
        <v>8856</v>
      </c>
      <c r="E1043" s="502"/>
      <c r="F1043" s="502"/>
      <c r="G1043" s="813">
        <f>COUNTA(G1040:G1042)</f>
        <v>3</v>
      </c>
      <c r="H1043" s="813">
        <f>COUNTA(H1040:H1042)</f>
        <v>3</v>
      </c>
      <c r="I1043" s="499"/>
      <c r="J1043" s="499"/>
      <c r="K1043" s="813"/>
      <c r="L1043" s="814">
        <f>COUNTA(L1040:L1042)</f>
        <v>0</v>
      </c>
      <c r="M1043" s="814">
        <f>COUNTA(M1040:M1042)</f>
        <v>0</v>
      </c>
      <c r="N1043" s="814">
        <f>COUNTA(N1040:N1042)</f>
        <v>0</v>
      </c>
      <c r="O1043" s="814">
        <f>COUNTA(O1040:O1042)</f>
        <v>0</v>
      </c>
      <c r="P1043" s="814">
        <f>COUNTA(P1040:P1042)</f>
        <v>3</v>
      </c>
      <c r="Q1043" s="815"/>
      <c r="R1043" s="505"/>
      <c r="S1043" s="506"/>
      <c r="T1043" s="507"/>
      <c r="U1043" s="508">
        <f>SUM(U1040:U1042)</f>
        <v>328.07260000000002</v>
      </c>
      <c r="V1043" s="508">
        <f>SUM(V1040:V1042)</f>
        <v>7.4595000000000002</v>
      </c>
      <c r="W1043" s="509">
        <f>V1043*10000/Y1043</f>
        <v>5328.2142857142853</v>
      </c>
      <c r="X1043" s="510">
        <f>U1043/V1043</f>
        <v>43.980508076948858</v>
      </c>
      <c r="Y1043" s="511">
        <f t="shared" ref="Y1043:AE1043" si="884">SUM(Y1040:Y1042)</f>
        <v>14</v>
      </c>
      <c r="Z1043" s="511">
        <f t="shared" si="884"/>
        <v>2161</v>
      </c>
      <c r="AA1043" s="500">
        <f t="shared" si="884"/>
        <v>0</v>
      </c>
      <c r="AB1043" s="500">
        <f t="shared" si="884"/>
        <v>0</v>
      </c>
      <c r="AC1043" s="500">
        <f t="shared" si="884"/>
        <v>0</v>
      </c>
      <c r="AD1043" s="500">
        <f t="shared" si="884"/>
        <v>0</v>
      </c>
      <c r="AE1043" s="500">
        <f t="shared" si="884"/>
        <v>14</v>
      </c>
      <c r="AF1043" s="512"/>
      <c r="AG1043" s="512">
        <f>SUM(AG1040:AG1042)</f>
        <v>0</v>
      </c>
      <c r="AH1043" s="512"/>
      <c r="AI1043" s="512">
        <f>SUM(AI1040:AI1042)</f>
        <v>0</v>
      </c>
      <c r="AJ1043" s="512">
        <f>SUM(AJ1040:AJ1042)</f>
        <v>0</v>
      </c>
      <c r="AK1043" s="513"/>
      <c r="AL1043" s="512">
        <f>SUM(AL1040:AL1042)</f>
        <v>0</v>
      </c>
      <c r="AM1043" s="512"/>
      <c r="AN1043" s="512">
        <f>SUM(AN1040:AN1042)</f>
        <v>0</v>
      </c>
      <c r="AO1043" s="512"/>
      <c r="AP1043" s="512">
        <f>SUM(AP1040:AP1042)</f>
        <v>0</v>
      </c>
      <c r="AQ1043" s="512"/>
      <c r="AR1043" s="512">
        <f>SUM(AR1040:AR1042)</f>
        <v>0</v>
      </c>
      <c r="AS1043" s="512"/>
      <c r="AT1043" s="512">
        <f>SUM(AT1040:AT1042)</f>
        <v>0</v>
      </c>
      <c r="AU1043" s="512"/>
      <c r="AV1043" s="512">
        <f>SUM(AV1040:AV1042)</f>
        <v>0</v>
      </c>
      <c r="AW1043" s="512">
        <f>SUM(AW1040:AW1042)</f>
        <v>0</v>
      </c>
      <c r="AX1043" s="512">
        <f>SUM(AX1040:AX1042)</f>
        <v>0</v>
      </c>
      <c r="AY1043" s="512">
        <f>SUM(AY1040:AY1042)</f>
        <v>0</v>
      </c>
      <c r="AZ1043" s="816"/>
      <c r="BA1043" s="817"/>
      <c r="BB1043" s="817"/>
      <c r="BC1043" s="818"/>
      <c r="BD1043" s="818"/>
      <c r="BE1043" s="818"/>
      <c r="BF1043" s="819"/>
      <c r="BG1043" s="819"/>
      <c r="BH1043" s="819"/>
      <c r="BI1043" s="820"/>
    </row>
    <row r="1044" spans="1:61" ht="20.100000000000001" customHeight="1">
      <c r="A1044" s="1026">
        <v>939</v>
      </c>
      <c r="B1044" s="285" t="s">
        <v>3680</v>
      </c>
      <c r="C1044" s="286" t="s">
        <v>23</v>
      </c>
      <c r="D1044" s="287" t="s">
        <v>1703</v>
      </c>
      <c r="E1044" s="287" t="s">
        <v>614</v>
      </c>
      <c r="F1044" s="288" t="s">
        <v>1704</v>
      </c>
      <c r="G1044" s="289" t="s">
        <v>1021</v>
      </c>
      <c r="H1044" s="308" t="s">
        <v>1705</v>
      </c>
      <c r="I1044" s="290">
        <v>13014601</v>
      </c>
      <c r="J1044" s="304"/>
      <c r="K1044" s="594"/>
      <c r="L1044" s="643" t="s">
        <v>95</v>
      </c>
      <c r="M1044" s="293"/>
      <c r="N1044" s="292" t="s">
        <v>95</v>
      </c>
      <c r="O1044" s="643" t="s">
        <v>95</v>
      </c>
      <c r="P1044" s="643" t="s">
        <v>95</v>
      </c>
      <c r="Q1044" s="320"/>
      <c r="R1044" s="295" t="s">
        <v>615</v>
      </c>
      <c r="S1044" s="296">
        <v>41656</v>
      </c>
      <c r="T1044" s="297">
        <f t="shared" ref="T1044:T1053" si="885">VLOOKUP(I1044,单月票房,2,0)</f>
        <v>6</v>
      </c>
      <c r="U1044" s="298">
        <f t="shared" ref="U1044:U1053" si="886">VLOOKUP(I1044,单月票房,3,0)</f>
        <v>271.91855600000002</v>
      </c>
      <c r="V1044" s="298">
        <f t="shared" ref="V1044:V1053" si="887">VLOOKUP(I1044,单月票房,4,0)</f>
        <v>7.7679999999999998</v>
      </c>
      <c r="W1044" s="299">
        <f t="shared" ref="W1044:W1053" si="888">(V1044*10000)/Y1044</f>
        <v>7768</v>
      </c>
      <c r="X1044" s="300">
        <f t="shared" ref="X1044:X1053" si="889">VLOOKUP(I1044,单月票房,5,0)</f>
        <v>35</v>
      </c>
      <c r="Y1044" s="301">
        <v>10</v>
      </c>
      <c r="Z1044" s="347">
        <v>1445</v>
      </c>
      <c r="AA1044" s="1043">
        <v>10</v>
      </c>
      <c r="AB1044" s="304">
        <v>0</v>
      </c>
      <c r="AC1044" s="1043">
        <v>10</v>
      </c>
      <c r="AD1044" s="1043">
        <v>10</v>
      </c>
      <c r="AE1044" s="469">
        <v>10</v>
      </c>
      <c r="AF1044" s="1036" t="s">
        <v>6107</v>
      </c>
      <c r="AG1044" s="445" t="s">
        <v>4691</v>
      </c>
      <c r="AH1044" s="445" t="s">
        <v>4691</v>
      </c>
      <c r="AI1044" s="445" t="s">
        <v>4691</v>
      </c>
      <c r="AJ1044" s="1037">
        <v>8</v>
      </c>
      <c r="AK1044" s="1036" t="s">
        <v>4705</v>
      </c>
      <c r="AL1044" s="445" t="s">
        <v>4691</v>
      </c>
      <c r="AM1044" s="445" t="s">
        <v>4691</v>
      </c>
      <c r="AN1044" s="445" t="s">
        <v>4691</v>
      </c>
      <c r="AO1044" s="445" t="s">
        <v>4691</v>
      </c>
      <c r="AP1044" s="445" t="s">
        <v>4691</v>
      </c>
      <c r="AQ1044" s="445" t="s">
        <v>4691</v>
      </c>
      <c r="AR1044" s="445" t="s">
        <v>4691</v>
      </c>
      <c r="AS1044" s="445" t="s">
        <v>4691</v>
      </c>
      <c r="AT1044" s="445" t="s">
        <v>4691</v>
      </c>
      <c r="AU1044" s="445" t="s">
        <v>4691</v>
      </c>
      <c r="AV1044" s="307">
        <f t="shared" ref="AV1044:AV1053" si="890">AD1044*6*0.5*12</f>
        <v>360</v>
      </c>
      <c r="AW1044" s="309">
        <f t="shared" ref="AW1044:AW1053" si="891">AD1044*6*0.35*12</f>
        <v>252</v>
      </c>
      <c r="AX1044" s="309">
        <f t="shared" ref="AX1044:AX1053" si="892">AD1044*6*0.25*10</f>
        <v>150</v>
      </c>
      <c r="AY1044" s="309">
        <f t="shared" ref="AY1044:AY1053" si="893">AD1044*6*0.15*10</f>
        <v>90</v>
      </c>
      <c r="AZ1044" s="1042" t="s">
        <v>8436</v>
      </c>
      <c r="BA1044" s="1042" t="s">
        <v>616</v>
      </c>
      <c r="BB1044" s="1042" t="s">
        <v>617</v>
      </c>
      <c r="BC1044" s="1042" t="s">
        <v>618</v>
      </c>
      <c r="BD1044" s="1042" t="s">
        <v>619</v>
      </c>
      <c r="BE1044" s="1042" t="s">
        <v>620</v>
      </c>
      <c r="BF1044" s="1042"/>
      <c r="BG1044" s="1042" t="s">
        <v>621</v>
      </c>
      <c r="BH1044" s="1042" t="s">
        <v>622</v>
      </c>
      <c r="BI1044" s="1044"/>
    </row>
    <row r="1045" spans="1:61" s="652" customFormat="1" ht="20.100000000000001" customHeight="1">
      <c r="A1045" s="1026">
        <v>940</v>
      </c>
      <c r="B1045" s="285" t="s">
        <v>3681</v>
      </c>
      <c r="C1045" s="286" t="s">
        <v>23</v>
      </c>
      <c r="D1045" s="287" t="s">
        <v>1706</v>
      </c>
      <c r="E1045" s="287" t="s">
        <v>623</v>
      </c>
      <c r="F1045" s="288" t="s">
        <v>137</v>
      </c>
      <c r="G1045" s="289" t="s">
        <v>1132</v>
      </c>
      <c r="H1045" s="308" t="s">
        <v>1707</v>
      </c>
      <c r="I1045" s="290">
        <v>13010101</v>
      </c>
      <c r="J1045" s="524"/>
      <c r="K1045" s="352"/>
      <c r="L1045" s="292" t="s">
        <v>95</v>
      </c>
      <c r="M1045" s="293"/>
      <c r="N1045" s="292" t="s">
        <v>95</v>
      </c>
      <c r="O1045" s="292" t="s">
        <v>95</v>
      </c>
      <c r="P1045" s="292" t="s">
        <v>95</v>
      </c>
      <c r="Q1045" s="320"/>
      <c r="R1045" s="295" t="s">
        <v>615</v>
      </c>
      <c r="S1045" s="296">
        <v>37622</v>
      </c>
      <c r="T1045" s="297">
        <f t="shared" si="885"/>
        <v>25</v>
      </c>
      <c r="U1045" s="298">
        <f t="shared" si="886"/>
        <v>110.46599999999999</v>
      </c>
      <c r="V1045" s="298">
        <f t="shared" si="887"/>
        <v>3.3287</v>
      </c>
      <c r="W1045" s="299">
        <f t="shared" si="888"/>
        <v>5547.833333333333</v>
      </c>
      <c r="X1045" s="300">
        <f t="shared" si="889"/>
        <v>33</v>
      </c>
      <c r="Y1045" s="301">
        <v>6</v>
      </c>
      <c r="Z1045" s="347">
        <v>784</v>
      </c>
      <c r="AA1045" s="1043">
        <v>6</v>
      </c>
      <c r="AB1045" s="304">
        <v>0</v>
      </c>
      <c r="AC1045" s="1043">
        <v>6</v>
      </c>
      <c r="AD1045" s="1043">
        <v>6</v>
      </c>
      <c r="AE1045" s="469">
        <v>6</v>
      </c>
      <c r="AF1045" s="1036" t="s">
        <v>8142</v>
      </c>
      <c r="AG1045" s="445" t="s">
        <v>4691</v>
      </c>
      <c r="AH1045" s="445" t="s">
        <v>4691</v>
      </c>
      <c r="AI1045" s="445" t="s">
        <v>4691</v>
      </c>
      <c r="AJ1045" s="1037">
        <v>6</v>
      </c>
      <c r="AK1045" s="1036" t="s">
        <v>4694</v>
      </c>
      <c r="AL1045" s="445" t="s">
        <v>4691</v>
      </c>
      <c r="AM1045" s="445" t="s">
        <v>4691</v>
      </c>
      <c r="AN1045" s="445" t="s">
        <v>4691</v>
      </c>
      <c r="AO1045" s="445" t="s">
        <v>4691</v>
      </c>
      <c r="AP1045" s="445" t="s">
        <v>4691</v>
      </c>
      <c r="AQ1045" s="445" t="s">
        <v>4691</v>
      </c>
      <c r="AR1045" s="445" t="s">
        <v>4691</v>
      </c>
      <c r="AS1045" s="445" t="s">
        <v>4691</v>
      </c>
      <c r="AT1045" s="445" t="s">
        <v>4691</v>
      </c>
      <c r="AU1045" s="445" t="s">
        <v>4691</v>
      </c>
      <c r="AV1045" s="307">
        <f t="shared" si="890"/>
        <v>216</v>
      </c>
      <c r="AW1045" s="309">
        <f t="shared" si="891"/>
        <v>151.19999999999999</v>
      </c>
      <c r="AX1045" s="309">
        <f t="shared" si="892"/>
        <v>90</v>
      </c>
      <c r="AY1045" s="309">
        <f t="shared" si="893"/>
        <v>53.999999999999993</v>
      </c>
      <c r="AZ1045" s="1042" t="s">
        <v>8437</v>
      </c>
      <c r="BA1045" s="1042" t="s">
        <v>1708</v>
      </c>
      <c r="BB1045" s="1042" t="s">
        <v>1709</v>
      </c>
      <c r="BC1045" s="1042" t="s">
        <v>1710</v>
      </c>
      <c r="BD1045" s="1042" t="s">
        <v>1802</v>
      </c>
      <c r="BE1045" s="1042"/>
      <c r="BF1045" s="1042" t="s">
        <v>683</v>
      </c>
      <c r="BG1045" s="1042"/>
      <c r="BH1045" s="1042" t="s">
        <v>1711</v>
      </c>
      <c r="BI1045" s="1044" t="s">
        <v>1803</v>
      </c>
    </row>
    <row r="1046" spans="1:61" s="652" customFormat="1" ht="20.100000000000001" customHeight="1">
      <c r="A1046" s="1026">
        <v>941</v>
      </c>
      <c r="B1046" s="285" t="s">
        <v>3682</v>
      </c>
      <c r="C1046" s="286" t="s">
        <v>23</v>
      </c>
      <c r="D1046" s="287" t="s">
        <v>1706</v>
      </c>
      <c r="E1046" s="287" t="s">
        <v>1801</v>
      </c>
      <c r="F1046" s="288" t="s">
        <v>137</v>
      </c>
      <c r="G1046" s="289" t="s">
        <v>1053</v>
      </c>
      <c r="H1046" s="308" t="s">
        <v>1712</v>
      </c>
      <c r="I1046" s="290">
        <v>13011201</v>
      </c>
      <c r="J1046" s="524"/>
      <c r="K1046" s="352"/>
      <c r="L1046" s="292" t="s">
        <v>95</v>
      </c>
      <c r="M1046" s="293"/>
      <c r="N1046" s="292" t="s">
        <v>95</v>
      </c>
      <c r="O1046" s="292" t="s">
        <v>95</v>
      </c>
      <c r="P1046" s="292" t="s">
        <v>95</v>
      </c>
      <c r="Q1046" s="1045"/>
      <c r="R1046" s="295" t="s">
        <v>615</v>
      </c>
      <c r="S1046" s="296">
        <v>38899</v>
      </c>
      <c r="T1046" s="297">
        <f t="shared" si="885"/>
        <v>16</v>
      </c>
      <c r="U1046" s="298">
        <f t="shared" si="886"/>
        <v>149.44730000000001</v>
      </c>
      <c r="V1046" s="298">
        <f t="shared" si="887"/>
        <v>4.7302</v>
      </c>
      <c r="W1046" s="299">
        <f t="shared" si="888"/>
        <v>7883.666666666667</v>
      </c>
      <c r="X1046" s="300">
        <f t="shared" si="889"/>
        <v>32</v>
      </c>
      <c r="Y1046" s="886">
        <v>6</v>
      </c>
      <c r="Z1046" s="887">
        <v>868</v>
      </c>
      <c r="AA1046" s="1043">
        <v>6</v>
      </c>
      <c r="AB1046" s="304">
        <v>0</v>
      </c>
      <c r="AC1046" s="1043">
        <v>6</v>
      </c>
      <c r="AD1046" s="1043">
        <v>6</v>
      </c>
      <c r="AE1046" s="469">
        <v>6</v>
      </c>
      <c r="AF1046" s="1036" t="s">
        <v>8142</v>
      </c>
      <c r="AG1046" s="445" t="s">
        <v>4691</v>
      </c>
      <c r="AH1046" s="445" t="s">
        <v>4691</v>
      </c>
      <c r="AI1046" s="445" t="s">
        <v>4691</v>
      </c>
      <c r="AJ1046" s="1037">
        <v>6</v>
      </c>
      <c r="AK1046" s="1036" t="s">
        <v>4694</v>
      </c>
      <c r="AL1046" s="445" t="s">
        <v>4691</v>
      </c>
      <c r="AM1046" s="445" t="s">
        <v>4691</v>
      </c>
      <c r="AN1046" s="445" t="s">
        <v>4691</v>
      </c>
      <c r="AO1046" s="445" t="s">
        <v>4691</v>
      </c>
      <c r="AP1046" s="445" t="s">
        <v>4691</v>
      </c>
      <c r="AQ1046" s="445" t="s">
        <v>4691</v>
      </c>
      <c r="AR1046" s="445" t="s">
        <v>4691</v>
      </c>
      <c r="AS1046" s="445" t="s">
        <v>4691</v>
      </c>
      <c r="AT1046" s="445" t="s">
        <v>4691</v>
      </c>
      <c r="AU1046" s="445" t="s">
        <v>4691</v>
      </c>
      <c r="AV1046" s="307">
        <f t="shared" si="890"/>
        <v>216</v>
      </c>
      <c r="AW1046" s="309">
        <f t="shared" si="891"/>
        <v>151.19999999999999</v>
      </c>
      <c r="AX1046" s="309">
        <f t="shared" si="892"/>
        <v>90</v>
      </c>
      <c r="AY1046" s="309">
        <f t="shared" si="893"/>
        <v>53.999999999999993</v>
      </c>
      <c r="AZ1046" s="1042" t="s">
        <v>8438</v>
      </c>
      <c r="BA1046" s="1042" t="s">
        <v>2839</v>
      </c>
      <c r="BB1046" s="1042" t="s">
        <v>1713</v>
      </c>
      <c r="BC1046" s="1042" t="s">
        <v>2840</v>
      </c>
      <c r="BD1046" s="1042"/>
      <c r="BE1046" s="1042"/>
      <c r="BF1046" s="1042"/>
      <c r="BG1046" s="1042" t="s">
        <v>1714</v>
      </c>
      <c r="BH1046" s="1042" t="s">
        <v>1804</v>
      </c>
      <c r="BI1046" s="1044" t="s">
        <v>2841</v>
      </c>
    </row>
    <row r="1047" spans="1:61" s="652" customFormat="1" ht="20.100000000000001" customHeight="1">
      <c r="A1047" s="1026">
        <v>942</v>
      </c>
      <c r="B1047" s="285" t="s">
        <v>3683</v>
      </c>
      <c r="C1047" s="286" t="s">
        <v>23</v>
      </c>
      <c r="D1047" s="287" t="s">
        <v>1706</v>
      </c>
      <c r="E1047" s="287" t="s">
        <v>614</v>
      </c>
      <c r="F1047" s="329" t="s">
        <v>1292</v>
      </c>
      <c r="G1047" s="289" t="s">
        <v>1216</v>
      </c>
      <c r="H1047" s="521" t="s">
        <v>1715</v>
      </c>
      <c r="I1047" s="290">
        <v>13014001</v>
      </c>
      <c r="J1047" s="524"/>
      <c r="K1047" s="493"/>
      <c r="L1047" s="292" t="s">
        <v>95</v>
      </c>
      <c r="M1047" s="292" t="s">
        <v>95</v>
      </c>
      <c r="N1047" s="293"/>
      <c r="O1047" s="292" t="s">
        <v>95</v>
      </c>
      <c r="P1047" s="292" t="s">
        <v>1281</v>
      </c>
      <c r="Q1047" s="320"/>
      <c r="R1047" s="295" t="s">
        <v>615</v>
      </c>
      <c r="S1047" s="296">
        <v>41012</v>
      </c>
      <c r="T1047" s="297">
        <f t="shared" si="885"/>
        <v>28</v>
      </c>
      <c r="U1047" s="298">
        <f t="shared" si="886"/>
        <v>94.584699999999998</v>
      </c>
      <c r="V1047" s="298">
        <f t="shared" si="887"/>
        <v>2.9033000000000002</v>
      </c>
      <c r="W1047" s="299">
        <f t="shared" si="888"/>
        <v>5806.6</v>
      </c>
      <c r="X1047" s="300">
        <f t="shared" si="889"/>
        <v>33</v>
      </c>
      <c r="Y1047" s="301">
        <v>5</v>
      </c>
      <c r="Z1047" s="302">
        <v>442</v>
      </c>
      <c r="AA1047" s="1043">
        <v>5</v>
      </c>
      <c r="AB1047" s="1043">
        <v>5</v>
      </c>
      <c r="AC1047" s="304">
        <v>0</v>
      </c>
      <c r="AD1047" s="1043">
        <v>5</v>
      </c>
      <c r="AE1047" s="469">
        <v>5</v>
      </c>
      <c r="AF1047" s="1036" t="s">
        <v>8174</v>
      </c>
      <c r="AG1047" s="445" t="s">
        <v>4691</v>
      </c>
      <c r="AH1047" s="445" t="s">
        <v>4691</v>
      </c>
      <c r="AI1047" s="445" t="s">
        <v>4691</v>
      </c>
      <c r="AJ1047" s="1037">
        <v>5</v>
      </c>
      <c r="AK1047" s="1036" t="s">
        <v>4707</v>
      </c>
      <c r="AL1047" s="445" t="s">
        <v>4691</v>
      </c>
      <c r="AM1047" s="445" t="s">
        <v>4691</v>
      </c>
      <c r="AN1047" s="445" t="s">
        <v>4691</v>
      </c>
      <c r="AO1047" s="445" t="s">
        <v>4691</v>
      </c>
      <c r="AP1047" s="445" t="s">
        <v>4691</v>
      </c>
      <c r="AQ1047" s="445" t="s">
        <v>4691</v>
      </c>
      <c r="AR1047" s="445" t="s">
        <v>4691</v>
      </c>
      <c r="AS1047" s="445" t="s">
        <v>4691</v>
      </c>
      <c r="AT1047" s="445" t="s">
        <v>4691</v>
      </c>
      <c r="AU1047" s="445" t="s">
        <v>4691</v>
      </c>
      <c r="AV1047" s="307">
        <f t="shared" si="890"/>
        <v>180</v>
      </c>
      <c r="AW1047" s="309">
        <f t="shared" si="891"/>
        <v>126</v>
      </c>
      <c r="AX1047" s="309">
        <f t="shared" si="892"/>
        <v>75</v>
      </c>
      <c r="AY1047" s="309">
        <f t="shared" si="893"/>
        <v>45</v>
      </c>
      <c r="AZ1047" s="1042" t="s">
        <v>8439</v>
      </c>
      <c r="BA1047" s="1042"/>
      <c r="BB1047" s="1042" t="s">
        <v>1716</v>
      </c>
      <c r="BC1047" s="1042" t="s">
        <v>1717</v>
      </c>
      <c r="BD1047" s="1042"/>
      <c r="BE1047" s="1042" t="s">
        <v>1805</v>
      </c>
      <c r="BF1047" s="1042"/>
      <c r="BG1047" s="1042"/>
      <c r="BH1047" s="1042"/>
      <c r="BI1047" s="1044"/>
    </row>
    <row r="1048" spans="1:61" s="652" customFormat="1" ht="20.100000000000001" customHeight="1">
      <c r="A1048" s="1026">
        <v>943</v>
      </c>
      <c r="B1048" s="285" t="s">
        <v>3684</v>
      </c>
      <c r="C1048" s="286" t="s">
        <v>23</v>
      </c>
      <c r="D1048" s="287" t="s">
        <v>1706</v>
      </c>
      <c r="E1048" s="368" t="s">
        <v>1801</v>
      </c>
      <c r="F1048" s="329" t="s">
        <v>1292</v>
      </c>
      <c r="G1048" s="289" t="s">
        <v>2733</v>
      </c>
      <c r="H1048" s="521" t="s">
        <v>1718</v>
      </c>
      <c r="I1048" s="290">
        <v>13013501</v>
      </c>
      <c r="J1048" s="524"/>
      <c r="K1048" s="493"/>
      <c r="L1048" s="292" t="s">
        <v>95</v>
      </c>
      <c r="M1048" s="292" t="s">
        <v>95</v>
      </c>
      <c r="N1048" s="293"/>
      <c r="O1048" s="292" t="s">
        <v>95</v>
      </c>
      <c r="P1048" s="292" t="s">
        <v>1281</v>
      </c>
      <c r="Q1048" s="320"/>
      <c r="R1048" s="295" t="s">
        <v>615</v>
      </c>
      <c r="S1048" s="296">
        <v>40803</v>
      </c>
      <c r="T1048" s="297">
        <f t="shared" si="885"/>
        <v>14</v>
      </c>
      <c r="U1048" s="298">
        <f t="shared" si="886"/>
        <v>159.36279999999999</v>
      </c>
      <c r="V1048" s="298">
        <f t="shared" si="887"/>
        <v>5.2221000000000002</v>
      </c>
      <c r="W1048" s="299">
        <f t="shared" si="888"/>
        <v>5802.333333333333</v>
      </c>
      <c r="X1048" s="300">
        <f t="shared" si="889"/>
        <v>31</v>
      </c>
      <c r="Y1048" s="301">
        <v>9</v>
      </c>
      <c r="Z1048" s="302">
        <v>778</v>
      </c>
      <c r="AA1048" s="1043">
        <v>9</v>
      </c>
      <c r="AB1048" s="1043">
        <v>9</v>
      </c>
      <c r="AC1048" s="304">
        <v>0</v>
      </c>
      <c r="AD1048" s="1043">
        <v>9</v>
      </c>
      <c r="AE1048" s="469">
        <v>9</v>
      </c>
      <c r="AF1048" s="1036" t="s">
        <v>8146</v>
      </c>
      <c r="AG1048" s="445" t="s">
        <v>4691</v>
      </c>
      <c r="AH1048" s="445" t="s">
        <v>4691</v>
      </c>
      <c r="AI1048" s="445" t="s">
        <v>4691</v>
      </c>
      <c r="AJ1048" s="1037">
        <v>9</v>
      </c>
      <c r="AK1048" s="1036" t="s">
        <v>4710</v>
      </c>
      <c r="AL1048" s="445" t="s">
        <v>4691</v>
      </c>
      <c r="AM1048" s="445" t="s">
        <v>4691</v>
      </c>
      <c r="AN1048" s="445" t="s">
        <v>4691</v>
      </c>
      <c r="AO1048" s="445" t="s">
        <v>4691</v>
      </c>
      <c r="AP1048" s="445" t="s">
        <v>4691</v>
      </c>
      <c r="AQ1048" s="445" t="s">
        <v>4691</v>
      </c>
      <c r="AR1048" s="445" t="s">
        <v>4691</v>
      </c>
      <c r="AS1048" s="445" t="s">
        <v>4691</v>
      </c>
      <c r="AT1048" s="445" t="s">
        <v>4691</v>
      </c>
      <c r="AU1048" s="445" t="s">
        <v>4691</v>
      </c>
      <c r="AV1048" s="307">
        <f t="shared" si="890"/>
        <v>324</v>
      </c>
      <c r="AW1048" s="309">
        <f t="shared" si="891"/>
        <v>226.79999999999998</v>
      </c>
      <c r="AX1048" s="309">
        <f t="shared" si="892"/>
        <v>135</v>
      </c>
      <c r="AY1048" s="309">
        <f t="shared" si="893"/>
        <v>81</v>
      </c>
      <c r="AZ1048" s="1042" t="s">
        <v>8440</v>
      </c>
      <c r="BA1048" s="1042" t="s">
        <v>1719</v>
      </c>
      <c r="BB1048" s="1042" t="s">
        <v>1806</v>
      </c>
      <c r="BC1048" s="1042" t="s">
        <v>1807</v>
      </c>
      <c r="BD1048" s="1042" t="s">
        <v>1808</v>
      </c>
      <c r="BE1048" s="1042"/>
      <c r="BF1048" s="1042"/>
      <c r="BG1048" s="1042"/>
      <c r="BH1048" s="1042" t="s">
        <v>1809</v>
      </c>
      <c r="BI1048" s="1044"/>
    </row>
    <row r="1049" spans="1:61" s="652" customFormat="1" ht="20.100000000000001" customHeight="1">
      <c r="A1049" s="1026">
        <v>944</v>
      </c>
      <c r="B1049" s="285" t="s">
        <v>3685</v>
      </c>
      <c r="C1049" s="286" t="s">
        <v>23</v>
      </c>
      <c r="D1049" s="287" t="s">
        <v>1703</v>
      </c>
      <c r="E1049" s="368" t="s">
        <v>1801</v>
      </c>
      <c r="F1049" s="351" t="s">
        <v>2028</v>
      </c>
      <c r="G1049" s="289" t="s">
        <v>933</v>
      </c>
      <c r="H1049" s="530" t="s">
        <v>4419</v>
      </c>
      <c r="I1049" s="290">
        <v>13015301</v>
      </c>
      <c r="J1049" s="304"/>
      <c r="K1049" s="352"/>
      <c r="L1049" s="292" t="s">
        <v>95</v>
      </c>
      <c r="M1049" s="292" t="s">
        <v>95</v>
      </c>
      <c r="N1049" s="293"/>
      <c r="O1049" s="292" t="s">
        <v>95</v>
      </c>
      <c r="P1049" s="292" t="s">
        <v>1280</v>
      </c>
      <c r="Q1049" s="320"/>
      <c r="R1049" s="295" t="s">
        <v>222</v>
      </c>
      <c r="S1049" s="296">
        <v>42001</v>
      </c>
      <c r="T1049" s="297">
        <f t="shared" si="885"/>
        <v>10</v>
      </c>
      <c r="U1049" s="298">
        <f t="shared" si="886"/>
        <v>225.36969999999999</v>
      </c>
      <c r="V1049" s="298">
        <f t="shared" si="887"/>
        <v>6.4500999999999999</v>
      </c>
      <c r="W1049" s="299">
        <f t="shared" si="888"/>
        <v>5863.727272727273</v>
      </c>
      <c r="X1049" s="300">
        <f t="shared" si="889"/>
        <v>35</v>
      </c>
      <c r="Y1049" s="301">
        <v>11</v>
      </c>
      <c r="Z1049" s="302">
        <v>1146</v>
      </c>
      <c r="AA1049" s="1043">
        <v>11</v>
      </c>
      <c r="AB1049" s="1043">
        <v>11</v>
      </c>
      <c r="AC1049" s="304">
        <v>0</v>
      </c>
      <c r="AD1049" s="1043">
        <v>11</v>
      </c>
      <c r="AE1049" s="469">
        <v>11</v>
      </c>
      <c r="AF1049" s="1036" t="s">
        <v>5988</v>
      </c>
      <c r="AG1049" s="445" t="s">
        <v>4691</v>
      </c>
      <c r="AH1049" s="445" t="s">
        <v>4691</v>
      </c>
      <c r="AI1049" s="445" t="s">
        <v>4691</v>
      </c>
      <c r="AJ1049" s="1037">
        <v>11</v>
      </c>
      <c r="AK1049" s="1036" t="s">
        <v>4726</v>
      </c>
      <c r="AL1049" s="445" t="s">
        <v>4691</v>
      </c>
      <c r="AM1049" s="445" t="s">
        <v>4691</v>
      </c>
      <c r="AN1049" s="445" t="s">
        <v>4691</v>
      </c>
      <c r="AO1049" s="445" t="s">
        <v>4691</v>
      </c>
      <c r="AP1049" s="445" t="s">
        <v>4691</v>
      </c>
      <c r="AQ1049" s="445" t="s">
        <v>4691</v>
      </c>
      <c r="AR1049" s="445" t="s">
        <v>4691</v>
      </c>
      <c r="AS1049" s="445" t="s">
        <v>4691</v>
      </c>
      <c r="AT1049" s="445" t="s">
        <v>4691</v>
      </c>
      <c r="AU1049" s="445" t="s">
        <v>4691</v>
      </c>
      <c r="AV1049" s="307">
        <f t="shared" si="890"/>
        <v>396</v>
      </c>
      <c r="AW1049" s="309">
        <f t="shared" si="891"/>
        <v>277.2</v>
      </c>
      <c r="AX1049" s="309">
        <f t="shared" si="892"/>
        <v>165</v>
      </c>
      <c r="AY1049" s="309">
        <f t="shared" si="893"/>
        <v>99</v>
      </c>
      <c r="AZ1049" s="1042" t="s">
        <v>8441</v>
      </c>
      <c r="BA1049" s="1042" t="s">
        <v>2029</v>
      </c>
      <c r="BB1049" s="1042" t="s">
        <v>2030</v>
      </c>
      <c r="BC1049" s="1042" t="s">
        <v>2030</v>
      </c>
      <c r="BD1049" s="1042" t="s">
        <v>2030</v>
      </c>
      <c r="BE1049" s="1042" t="s">
        <v>2031</v>
      </c>
      <c r="BF1049" s="1042"/>
      <c r="BG1049" s="1042" t="s">
        <v>2032</v>
      </c>
      <c r="BH1049" s="1042" t="s">
        <v>2033</v>
      </c>
      <c r="BI1049" s="1044" t="s">
        <v>2034</v>
      </c>
    </row>
    <row r="1050" spans="1:61" ht="20.100000000000001" customHeight="1">
      <c r="A1050" s="1026">
        <v>945</v>
      </c>
      <c r="B1050" s="888" t="s">
        <v>4124</v>
      </c>
      <c r="C1050" s="355" t="s">
        <v>2523</v>
      </c>
      <c r="D1050" s="355" t="s">
        <v>1703</v>
      </c>
      <c r="E1050" s="355" t="s">
        <v>4121</v>
      </c>
      <c r="F1050" s="355" t="s">
        <v>4122</v>
      </c>
      <c r="G1050" s="530" t="s">
        <v>4123</v>
      </c>
      <c r="H1050" s="530" t="s">
        <v>2786</v>
      </c>
      <c r="I1050" s="359">
        <v>13016631</v>
      </c>
      <c r="J1050" s="304"/>
      <c r="K1050" s="352"/>
      <c r="L1050" s="292" t="s">
        <v>95</v>
      </c>
      <c r="M1050" s="293"/>
      <c r="N1050" s="292" t="s">
        <v>95</v>
      </c>
      <c r="O1050" s="292" t="s">
        <v>95</v>
      </c>
      <c r="P1050" s="292" t="s">
        <v>95</v>
      </c>
      <c r="Q1050" s="320"/>
      <c r="R1050" s="295" t="s">
        <v>222</v>
      </c>
      <c r="S1050" s="296">
        <v>42337</v>
      </c>
      <c r="T1050" s="297">
        <f t="shared" si="885"/>
        <v>9</v>
      </c>
      <c r="U1050" s="298">
        <f t="shared" si="886"/>
        <v>226.52010000000001</v>
      </c>
      <c r="V1050" s="298">
        <f t="shared" si="887"/>
        <v>5.8502999999999998</v>
      </c>
      <c r="W1050" s="299">
        <f t="shared" si="888"/>
        <v>5850.3</v>
      </c>
      <c r="X1050" s="300">
        <f t="shared" si="889"/>
        <v>39</v>
      </c>
      <c r="Y1050" s="301">
        <v>10</v>
      </c>
      <c r="Z1050" s="301">
        <v>744</v>
      </c>
      <c r="AA1050" s="1043">
        <v>10</v>
      </c>
      <c r="AB1050" s="304">
        <v>0</v>
      </c>
      <c r="AC1050" s="1043">
        <v>10</v>
      </c>
      <c r="AD1050" s="1043">
        <v>10</v>
      </c>
      <c r="AE1050" s="469">
        <v>10</v>
      </c>
      <c r="AF1050" s="1036" t="s">
        <v>8140</v>
      </c>
      <c r="AG1050" s="445" t="s">
        <v>4691</v>
      </c>
      <c r="AH1050" s="445" t="s">
        <v>4691</v>
      </c>
      <c r="AI1050" s="445" t="s">
        <v>4691</v>
      </c>
      <c r="AJ1050" s="1037">
        <v>10</v>
      </c>
      <c r="AK1050" s="1036" t="s">
        <v>4695</v>
      </c>
      <c r="AL1050" s="445" t="s">
        <v>4691</v>
      </c>
      <c r="AM1050" s="445" t="s">
        <v>4691</v>
      </c>
      <c r="AN1050" s="445" t="s">
        <v>4691</v>
      </c>
      <c r="AO1050" s="445" t="s">
        <v>4691</v>
      </c>
      <c r="AP1050" s="445" t="s">
        <v>4691</v>
      </c>
      <c r="AQ1050" s="445" t="s">
        <v>4691</v>
      </c>
      <c r="AR1050" s="445" t="s">
        <v>4691</v>
      </c>
      <c r="AS1050" s="445" t="s">
        <v>4691</v>
      </c>
      <c r="AT1050" s="445" t="s">
        <v>4691</v>
      </c>
      <c r="AU1050" s="445" t="s">
        <v>4691</v>
      </c>
      <c r="AV1050" s="307">
        <f t="shared" si="890"/>
        <v>360</v>
      </c>
      <c r="AW1050" s="309">
        <f t="shared" si="891"/>
        <v>252</v>
      </c>
      <c r="AX1050" s="309">
        <f t="shared" si="892"/>
        <v>150</v>
      </c>
      <c r="AY1050" s="309">
        <f t="shared" si="893"/>
        <v>90</v>
      </c>
      <c r="AZ1050" s="1042" t="s">
        <v>8442</v>
      </c>
      <c r="BA1050" s="1042"/>
      <c r="BB1050" s="1042"/>
      <c r="BC1050" s="1042"/>
      <c r="BD1050" s="1042"/>
      <c r="BE1050" s="1042"/>
      <c r="BF1050" s="1042"/>
      <c r="BG1050" s="1042"/>
      <c r="BH1050" s="1042"/>
      <c r="BI1050" s="1044"/>
    </row>
    <row r="1051" spans="1:61" s="394" customFormat="1" ht="19.5" customHeight="1">
      <c r="A1051" s="1026">
        <v>946</v>
      </c>
      <c r="B1051" s="448" t="s">
        <v>5719</v>
      </c>
      <c r="C1051" s="449" t="s">
        <v>23</v>
      </c>
      <c r="D1051" s="449" t="s">
        <v>2289</v>
      </c>
      <c r="E1051" s="450" t="s">
        <v>1801</v>
      </c>
      <c r="F1051" s="551" t="s">
        <v>5720</v>
      </c>
      <c r="G1051" s="451" t="s">
        <v>5721</v>
      </c>
      <c r="H1051" s="452" t="s">
        <v>5818</v>
      </c>
      <c r="I1051" s="453">
        <v>13019101</v>
      </c>
      <c r="J1051" s="454"/>
      <c r="K1051" s="455" t="s">
        <v>1423</v>
      </c>
      <c r="L1051" s="456"/>
      <c r="M1051" s="456"/>
      <c r="N1051" s="456"/>
      <c r="O1051" s="456"/>
      <c r="P1051" s="457" t="s">
        <v>5722</v>
      </c>
      <c r="Q1051" s="458"/>
      <c r="R1051" s="295" t="s">
        <v>222</v>
      </c>
      <c r="S1051" s="296">
        <v>42904</v>
      </c>
      <c r="T1051" s="297">
        <f t="shared" si="885"/>
        <v>52</v>
      </c>
      <c r="U1051" s="298">
        <f t="shared" si="886"/>
        <v>45.874699999999997</v>
      </c>
      <c r="V1051" s="298">
        <f t="shared" si="887"/>
        <v>1.4997</v>
      </c>
      <c r="W1051" s="299">
        <f t="shared" si="888"/>
        <v>1666.3333333333333</v>
      </c>
      <c r="X1051" s="300">
        <f t="shared" si="889"/>
        <v>31</v>
      </c>
      <c r="Y1051" s="459">
        <v>9</v>
      </c>
      <c r="Z1051" s="460">
        <v>717</v>
      </c>
      <c r="AA1051" s="1043">
        <v>0</v>
      </c>
      <c r="AB1051" s="304">
        <v>0</v>
      </c>
      <c r="AC1051" s="304">
        <v>0</v>
      </c>
      <c r="AD1051" s="1043">
        <v>0</v>
      </c>
      <c r="AE1051" s="469">
        <v>9</v>
      </c>
      <c r="AF1051" s="1036" t="s">
        <v>5996</v>
      </c>
      <c r="AG1051" s="445"/>
      <c r="AH1051" s="445"/>
      <c r="AI1051" s="445"/>
      <c r="AJ1051" s="1037"/>
      <c r="AK1051" s="1036"/>
      <c r="AL1051" s="445"/>
      <c r="AM1051" s="445"/>
      <c r="AN1051" s="445"/>
      <c r="AO1051" s="445"/>
      <c r="AP1051" s="445"/>
      <c r="AQ1051" s="445"/>
      <c r="AR1051" s="445"/>
      <c r="AS1051" s="445"/>
      <c r="AT1051" s="445"/>
      <c r="AU1051" s="445"/>
      <c r="AV1051" s="307">
        <f t="shared" si="890"/>
        <v>0</v>
      </c>
      <c r="AW1051" s="309">
        <f t="shared" si="891"/>
        <v>0</v>
      </c>
      <c r="AX1051" s="309">
        <f t="shared" si="892"/>
        <v>0</v>
      </c>
      <c r="AY1051" s="309">
        <f t="shared" si="893"/>
        <v>0</v>
      </c>
      <c r="AZ1051" s="1042" t="s">
        <v>8443</v>
      </c>
      <c r="BA1051" s="1042"/>
      <c r="BB1051" s="1042"/>
      <c r="BC1051" s="1042"/>
      <c r="BD1051" s="1042"/>
      <c r="BE1051" s="1042"/>
      <c r="BF1051" s="1042"/>
      <c r="BG1051" s="1042"/>
      <c r="BH1051" s="1042"/>
      <c r="BI1051" s="1044"/>
    </row>
    <row r="1052" spans="1:61" s="652" customFormat="1" ht="20.100000000000001" customHeight="1">
      <c r="A1052" s="1026">
        <v>947</v>
      </c>
      <c r="B1052" s="285" t="s">
        <v>3686</v>
      </c>
      <c r="C1052" s="286" t="s">
        <v>23</v>
      </c>
      <c r="D1052" s="287" t="s">
        <v>1703</v>
      </c>
      <c r="E1052" s="368" t="s">
        <v>5952</v>
      </c>
      <c r="F1052" s="287" t="s">
        <v>2035</v>
      </c>
      <c r="G1052" s="289" t="s">
        <v>1912</v>
      </c>
      <c r="H1052" s="530" t="s">
        <v>2096</v>
      </c>
      <c r="I1052" s="290">
        <v>13017311</v>
      </c>
      <c r="J1052" s="304"/>
      <c r="K1052" s="340" t="s">
        <v>1339</v>
      </c>
      <c r="L1052" s="292"/>
      <c r="M1052" s="293"/>
      <c r="N1052" s="293"/>
      <c r="O1052" s="292"/>
      <c r="P1052" s="292" t="s">
        <v>1280</v>
      </c>
      <c r="Q1052" s="320"/>
      <c r="R1052" s="295" t="s">
        <v>615</v>
      </c>
      <c r="S1052" s="296">
        <v>42356</v>
      </c>
      <c r="T1052" s="297">
        <f t="shared" si="885"/>
        <v>63</v>
      </c>
      <c r="U1052" s="298">
        <f t="shared" si="886"/>
        <v>26.896899999999999</v>
      </c>
      <c r="V1052" s="298">
        <f t="shared" si="887"/>
        <v>0.75380000000000003</v>
      </c>
      <c r="W1052" s="299">
        <f t="shared" si="888"/>
        <v>2512.6666666666665</v>
      </c>
      <c r="X1052" s="300">
        <f t="shared" si="889"/>
        <v>36</v>
      </c>
      <c r="Y1052" s="301">
        <v>3</v>
      </c>
      <c r="Z1052" s="302">
        <v>343</v>
      </c>
      <c r="AA1052" s="1043">
        <v>0</v>
      </c>
      <c r="AB1052" s="304">
        <v>0</v>
      </c>
      <c r="AC1052" s="304">
        <v>0</v>
      </c>
      <c r="AD1052" s="1043">
        <v>0</v>
      </c>
      <c r="AE1052" s="469">
        <v>3</v>
      </c>
      <c r="AF1052" s="1036" t="s">
        <v>5991</v>
      </c>
      <c r="AG1052" s="445" t="s">
        <v>4691</v>
      </c>
      <c r="AH1052" s="445" t="s">
        <v>4691</v>
      </c>
      <c r="AI1052" s="445" t="s">
        <v>4691</v>
      </c>
      <c r="AJ1052" s="1037">
        <v>3</v>
      </c>
      <c r="AK1052" s="1036" t="s">
        <v>4691</v>
      </c>
      <c r="AL1052" s="445" t="s">
        <v>4691</v>
      </c>
      <c r="AM1052" s="445" t="s">
        <v>4691</v>
      </c>
      <c r="AN1052" s="445" t="s">
        <v>4691</v>
      </c>
      <c r="AO1052" s="445" t="s">
        <v>4691</v>
      </c>
      <c r="AP1052" s="445" t="s">
        <v>4691</v>
      </c>
      <c r="AQ1052" s="445" t="s">
        <v>4691</v>
      </c>
      <c r="AR1052" s="445" t="s">
        <v>4691</v>
      </c>
      <c r="AS1052" s="445" t="s">
        <v>4691</v>
      </c>
      <c r="AT1052" s="445" t="s">
        <v>4691</v>
      </c>
      <c r="AU1052" s="445" t="s">
        <v>4691</v>
      </c>
      <c r="AV1052" s="307">
        <f t="shared" si="890"/>
        <v>0</v>
      </c>
      <c r="AW1052" s="309">
        <f t="shared" si="891"/>
        <v>0</v>
      </c>
      <c r="AX1052" s="309">
        <f t="shared" si="892"/>
        <v>0</v>
      </c>
      <c r="AY1052" s="309">
        <f t="shared" si="893"/>
        <v>0</v>
      </c>
      <c r="AZ1052" s="1042" t="s">
        <v>8444</v>
      </c>
      <c r="BA1052" s="1042"/>
      <c r="BB1052" s="1042"/>
      <c r="BC1052" s="1042"/>
      <c r="BD1052" s="1042"/>
      <c r="BE1052" s="1042"/>
      <c r="BF1052" s="1042"/>
      <c r="BG1052" s="1042"/>
      <c r="BH1052" s="1042"/>
      <c r="BI1052" s="1044"/>
    </row>
    <row r="1053" spans="1:61" s="652" customFormat="1" ht="20.100000000000001" customHeight="1">
      <c r="A1053" s="1026">
        <v>948</v>
      </c>
      <c r="B1053" s="285" t="s">
        <v>3687</v>
      </c>
      <c r="C1053" s="286" t="s">
        <v>23</v>
      </c>
      <c r="D1053" s="287" t="s">
        <v>1703</v>
      </c>
      <c r="E1053" s="287" t="s">
        <v>614</v>
      </c>
      <c r="F1053" s="287" t="s">
        <v>2036</v>
      </c>
      <c r="G1053" s="289" t="s">
        <v>1227</v>
      </c>
      <c r="H1053" s="530" t="s">
        <v>2097</v>
      </c>
      <c r="I1053" s="290">
        <v>13016801</v>
      </c>
      <c r="J1053" s="304"/>
      <c r="K1053" s="340" t="s">
        <v>1339</v>
      </c>
      <c r="L1053" s="292"/>
      <c r="M1053" s="293"/>
      <c r="N1053" s="293"/>
      <c r="O1053" s="292"/>
      <c r="P1053" s="292" t="s">
        <v>1280</v>
      </c>
      <c r="Q1053" s="320"/>
      <c r="R1053" s="295" t="s">
        <v>615</v>
      </c>
      <c r="S1053" s="296">
        <v>42280</v>
      </c>
      <c r="T1053" s="297">
        <f t="shared" si="885"/>
        <v>39</v>
      </c>
      <c r="U1053" s="298">
        <f t="shared" si="886"/>
        <v>74.617599999999996</v>
      </c>
      <c r="V1053" s="298">
        <f t="shared" si="887"/>
        <v>2.0146000000000002</v>
      </c>
      <c r="W1053" s="299">
        <f t="shared" si="888"/>
        <v>4029.2</v>
      </c>
      <c r="X1053" s="300">
        <f t="shared" si="889"/>
        <v>37</v>
      </c>
      <c r="Y1053" s="301">
        <v>5</v>
      </c>
      <c r="Z1053" s="302">
        <v>480</v>
      </c>
      <c r="AA1053" s="1043">
        <v>0</v>
      </c>
      <c r="AB1053" s="304">
        <v>0</v>
      </c>
      <c r="AC1053" s="304">
        <v>0</v>
      </c>
      <c r="AD1053" s="1043">
        <v>0</v>
      </c>
      <c r="AE1053" s="469">
        <v>5</v>
      </c>
      <c r="AF1053" s="1036" t="s">
        <v>5993</v>
      </c>
      <c r="AG1053" s="445" t="s">
        <v>4691</v>
      </c>
      <c r="AH1053" s="445" t="s">
        <v>4691</v>
      </c>
      <c r="AI1053" s="445" t="s">
        <v>4691</v>
      </c>
      <c r="AJ1053" s="1037">
        <v>5</v>
      </c>
      <c r="AK1053" s="1036" t="s">
        <v>4691</v>
      </c>
      <c r="AL1053" s="445" t="s">
        <v>4691</v>
      </c>
      <c r="AM1053" s="445" t="s">
        <v>4691</v>
      </c>
      <c r="AN1053" s="445" t="s">
        <v>4691</v>
      </c>
      <c r="AO1053" s="445" t="s">
        <v>4691</v>
      </c>
      <c r="AP1053" s="445" t="s">
        <v>4691</v>
      </c>
      <c r="AQ1053" s="445" t="s">
        <v>4691</v>
      </c>
      <c r="AR1053" s="445" t="s">
        <v>4691</v>
      </c>
      <c r="AS1053" s="445" t="s">
        <v>4691</v>
      </c>
      <c r="AT1053" s="445" t="s">
        <v>4691</v>
      </c>
      <c r="AU1053" s="445" t="s">
        <v>4691</v>
      </c>
      <c r="AV1053" s="307">
        <f t="shared" si="890"/>
        <v>0</v>
      </c>
      <c r="AW1053" s="309">
        <f t="shared" si="891"/>
        <v>0</v>
      </c>
      <c r="AX1053" s="309">
        <f t="shared" si="892"/>
        <v>0</v>
      </c>
      <c r="AY1053" s="309">
        <f t="shared" si="893"/>
        <v>0</v>
      </c>
      <c r="AZ1053" s="1042" t="s">
        <v>8445</v>
      </c>
      <c r="BA1053" s="1042"/>
      <c r="BB1053" s="1042"/>
      <c r="BC1053" s="1042"/>
      <c r="BD1053" s="1042"/>
      <c r="BE1053" s="1042"/>
      <c r="BF1053" s="1042"/>
      <c r="BG1053" s="1042"/>
      <c r="BH1053" s="1042"/>
      <c r="BI1053" s="1044"/>
    </row>
    <row r="1054" spans="1:61" ht="20.100000000000001" customHeight="1">
      <c r="A1054" s="1030" t="s">
        <v>185</v>
      </c>
      <c r="B1054" s="499"/>
      <c r="C1054" s="501" t="s">
        <v>23</v>
      </c>
      <c r="D1054" s="501" t="s">
        <v>1706</v>
      </c>
      <c r="E1054" s="502"/>
      <c r="F1054" s="502"/>
      <c r="G1054" s="813">
        <f>COUNTA(G1044:G1053)</f>
        <v>10</v>
      </c>
      <c r="H1054" s="813">
        <f>COUNTA(H1044:H1053)</f>
        <v>10</v>
      </c>
      <c r="I1054" s="499"/>
      <c r="J1054" s="499"/>
      <c r="K1054" s="813"/>
      <c r="L1054" s="814">
        <f>COUNTA(L1044:L1053)</f>
        <v>7</v>
      </c>
      <c r="M1054" s="814">
        <f>COUNTA(M1044:M1053)</f>
        <v>3</v>
      </c>
      <c r="N1054" s="814">
        <f>COUNTA(N1044:N1053)</f>
        <v>4</v>
      </c>
      <c r="O1054" s="814">
        <f>COUNTA(O1044:O1053)</f>
        <v>7</v>
      </c>
      <c r="P1054" s="814">
        <f>COUNTA(P1044:P1053)</f>
        <v>10</v>
      </c>
      <c r="Q1054" s="815"/>
      <c r="R1054" s="505"/>
      <c r="S1054" s="506"/>
      <c r="T1054" s="507"/>
      <c r="U1054" s="508">
        <f>SUM(U1044:U1053)</f>
        <v>1385.058356</v>
      </c>
      <c r="V1054" s="508">
        <f>SUM(V1044:V1053)</f>
        <v>40.520799999999994</v>
      </c>
      <c r="W1054" s="509">
        <f>V1054*10000/Y1054</f>
        <v>5475.7837837837833</v>
      </c>
      <c r="X1054" s="510">
        <f>U1054/V1054</f>
        <v>34.181416852579424</v>
      </c>
      <c r="Y1054" s="511">
        <f t="shared" ref="Y1054:AE1054" si="894">SUM(Y1044:Y1053)</f>
        <v>74</v>
      </c>
      <c r="Z1054" s="511">
        <f t="shared" si="894"/>
        <v>7747</v>
      </c>
      <c r="AA1054" s="500">
        <f t="shared" si="894"/>
        <v>57</v>
      </c>
      <c r="AB1054" s="500">
        <f t="shared" si="894"/>
        <v>25</v>
      </c>
      <c r="AC1054" s="500">
        <f t="shared" si="894"/>
        <v>32</v>
      </c>
      <c r="AD1054" s="500">
        <f t="shared" si="894"/>
        <v>57</v>
      </c>
      <c r="AE1054" s="500">
        <f t="shared" si="894"/>
        <v>74</v>
      </c>
      <c r="AF1054" s="512"/>
      <c r="AG1054" s="512">
        <f>SUM(AG1044:AG1053)</f>
        <v>0</v>
      </c>
      <c r="AH1054" s="512"/>
      <c r="AI1054" s="512">
        <f>SUM(AI1044:AI1053)</f>
        <v>0</v>
      </c>
      <c r="AJ1054" s="512">
        <f>SUM(AJ1044:AJ1053)</f>
        <v>63</v>
      </c>
      <c r="AK1054" s="513"/>
      <c r="AL1054" s="512">
        <f>SUM(AL1044:AL1053)</f>
        <v>0</v>
      </c>
      <c r="AM1054" s="512"/>
      <c r="AN1054" s="512">
        <f>SUM(AN1044:AN1053)</f>
        <v>0</v>
      </c>
      <c r="AO1054" s="512"/>
      <c r="AP1054" s="512">
        <f>SUM(AP1044:AP1053)</f>
        <v>0</v>
      </c>
      <c r="AQ1054" s="512"/>
      <c r="AR1054" s="512">
        <f>SUM(AR1044:AR1053)</f>
        <v>0</v>
      </c>
      <c r="AS1054" s="512"/>
      <c r="AT1054" s="512">
        <f>SUM(AT1044:AT1053)</f>
        <v>0</v>
      </c>
      <c r="AU1054" s="512"/>
      <c r="AV1054" s="512">
        <f>SUM(AV1044:AV1053)</f>
        <v>2052</v>
      </c>
      <c r="AW1054" s="512">
        <f>SUM(AW1044:AW1053)</f>
        <v>1436.3999999999999</v>
      </c>
      <c r="AX1054" s="512">
        <f>SUM(AX1044:AX1053)</f>
        <v>855</v>
      </c>
      <c r="AY1054" s="512">
        <f>SUM(AY1044:AY1053)</f>
        <v>513</v>
      </c>
      <c r="AZ1054" s="816"/>
      <c r="BA1054" s="817"/>
      <c r="BB1054" s="817"/>
      <c r="BC1054" s="818"/>
      <c r="BD1054" s="818"/>
      <c r="BE1054" s="818"/>
      <c r="BF1054" s="819"/>
      <c r="BG1054" s="819"/>
      <c r="BH1054" s="819"/>
      <c r="BI1054" s="820"/>
    </row>
    <row r="1055" spans="1:61" s="652" customFormat="1" ht="20.100000000000001" customHeight="1">
      <c r="A1055" s="1026">
        <v>949</v>
      </c>
      <c r="B1055" s="285" t="s">
        <v>3688</v>
      </c>
      <c r="C1055" s="359" t="s">
        <v>2523</v>
      </c>
      <c r="D1055" s="287" t="s">
        <v>1994</v>
      </c>
      <c r="E1055" s="287" t="s">
        <v>623</v>
      </c>
      <c r="F1055" s="329" t="s">
        <v>1292</v>
      </c>
      <c r="G1055" s="289" t="s">
        <v>1212</v>
      </c>
      <c r="H1055" s="340" t="s">
        <v>1212</v>
      </c>
      <c r="I1055" s="290">
        <v>13032601</v>
      </c>
      <c r="J1055" s="291"/>
      <c r="K1055" s="340" t="s">
        <v>1955</v>
      </c>
      <c r="L1055" s="292"/>
      <c r="M1055" s="293"/>
      <c r="N1055" s="293"/>
      <c r="O1055" s="292"/>
      <c r="P1055" s="292" t="s">
        <v>1949</v>
      </c>
      <c r="Q1055" s="320"/>
      <c r="R1055" s="295" t="s">
        <v>294</v>
      </c>
      <c r="S1055" s="296">
        <v>41311</v>
      </c>
      <c r="T1055" s="297">
        <f>VLOOKUP(I1055,单月票房,2,0)</f>
        <v>9</v>
      </c>
      <c r="U1055" s="298">
        <f>VLOOKUP(I1055,单月票房,3,0)</f>
        <v>89.85</v>
      </c>
      <c r="V1055" s="298">
        <f>VLOOKUP(I1055,单月票房,4,0)</f>
        <v>2.3418000000000001</v>
      </c>
      <c r="W1055" s="299">
        <f>(V1055*10000)/Y1055</f>
        <v>3903</v>
      </c>
      <c r="X1055" s="300">
        <f>VLOOKUP(I1055,单月票房,5,0)</f>
        <v>38</v>
      </c>
      <c r="Y1055" s="301">
        <v>6</v>
      </c>
      <c r="Z1055" s="302">
        <v>800</v>
      </c>
      <c r="AA1055" s="1043">
        <v>0</v>
      </c>
      <c r="AB1055" s="304">
        <v>0</v>
      </c>
      <c r="AC1055" s="304">
        <v>0</v>
      </c>
      <c r="AD1055" s="1043">
        <v>0</v>
      </c>
      <c r="AE1055" s="469">
        <v>6</v>
      </c>
      <c r="AF1055" s="1036" t="s">
        <v>8142</v>
      </c>
      <c r="AG1055" s="445" t="s">
        <v>4691</v>
      </c>
      <c r="AH1055" s="445" t="s">
        <v>4691</v>
      </c>
      <c r="AI1055" s="445" t="s">
        <v>4691</v>
      </c>
      <c r="AJ1055" s="1037">
        <v>6</v>
      </c>
      <c r="AK1055" s="1036" t="s">
        <v>4831</v>
      </c>
      <c r="AL1055" s="445" t="s">
        <v>4691</v>
      </c>
      <c r="AM1055" s="445" t="s">
        <v>4691</v>
      </c>
      <c r="AN1055" s="445" t="s">
        <v>4691</v>
      </c>
      <c r="AO1055" s="445" t="s">
        <v>4691</v>
      </c>
      <c r="AP1055" s="445" t="s">
        <v>4691</v>
      </c>
      <c r="AQ1055" s="445" t="s">
        <v>4691</v>
      </c>
      <c r="AR1055" s="445" t="s">
        <v>4691</v>
      </c>
      <c r="AS1055" s="445" t="s">
        <v>4691</v>
      </c>
      <c r="AT1055" s="445" t="s">
        <v>4691</v>
      </c>
      <c r="AU1055" s="445" t="s">
        <v>4691</v>
      </c>
      <c r="AV1055" s="307">
        <f>AD1055*6*0.5*12</f>
        <v>0</v>
      </c>
      <c r="AW1055" s="309">
        <f>AD1055*6*0.35*12</f>
        <v>0</v>
      </c>
      <c r="AX1055" s="309">
        <f>AD1055*6*0.25*10</f>
        <v>0</v>
      </c>
      <c r="AY1055" s="309">
        <f>AD1055*6*0.15*10</f>
        <v>0</v>
      </c>
      <c r="AZ1055" s="1042" t="s">
        <v>8446</v>
      </c>
      <c r="BA1055" s="1042"/>
      <c r="BB1055" s="1042"/>
      <c r="BC1055" s="1042"/>
      <c r="BD1055" s="1042"/>
      <c r="BE1055" s="1042"/>
      <c r="BF1055" s="1042"/>
      <c r="BG1055" s="1042"/>
      <c r="BH1055" s="1042"/>
      <c r="BI1055" s="1044"/>
    </row>
    <row r="1056" spans="1:61" s="354" customFormat="1" ht="21" customHeight="1">
      <c r="A1056" s="1026">
        <v>950</v>
      </c>
      <c r="B1056" s="877" t="s">
        <v>5457</v>
      </c>
      <c r="C1056" s="484" t="s">
        <v>23</v>
      </c>
      <c r="D1056" s="287" t="s">
        <v>1994</v>
      </c>
      <c r="E1056" s="804" t="s">
        <v>3017</v>
      </c>
      <c r="F1056" s="889" t="s">
        <v>5372</v>
      </c>
      <c r="G1056" s="805" t="s">
        <v>2078</v>
      </c>
      <c r="H1056" s="808" t="s">
        <v>5388</v>
      </c>
      <c r="I1056" s="806">
        <v>13033301</v>
      </c>
      <c r="J1056" s="880"/>
      <c r="K1056" s="808" t="s">
        <v>1955</v>
      </c>
      <c r="L1056" s="728"/>
      <c r="M1056" s="293"/>
      <c r="N1056" s="293"/>
      <c r="O1056" s="728"/>
      <c r="P1056" s="728" t="s">
        <v>95</v>
      </c>
      <c r="Q1056" s="890"/>
      <c r="R1056" s="295" t="s">
        <v>222</v>
      </c>
      <c r="S1056" s="296">
        <v>42405</v>
      </c>
      <c r="T1056" s="297">
        <f>VLOOKUP(I1056,单月票房,2,0)</f>
        <v>5</v>
      </c>
      <c r="U1056" s="298">
        <f>VLOOKUP(I1056,单月票房,3,0)</f>
        <v>114.6074</v>
      </c>
      <c r="V1056" s="298">
        <f>VLOOKUP(I1056,单月票房,4,0)</f>
        <v>3.6432000000000002</v>
      </c>
      <c r="W1056" s="299">
        <f>(V1056*10000)/Y1056</f>
        <v>3643.2</v>
      </c>
      <c r="X1056" s="300">
        <f>VLOOKUP(I1056,单月票房,5,0)</f>
        <v>31</v>
      </c>
      <c r="Y1056" s="807">
        <v>10</v>
      </c>
      <c r="Z1056" s="883">
        <v>1189</v>
      </c>
      <c r="AA1056" s="1043">
        <v>0</v>
      </c>
      <c r="AB1056" s="304">
        <v>0</v>
      </c>
      <c r="AC1056" s="304">
        <v>0</v>
      </c>
      <c r="AD1056" s="1043">
        <v>0</v>
      </c>
      <c r="AE1056" s="469">
        <v>10</v>
      </c>
      <c r="AF1056" s="1036" t="s">
        <v>8140</v>
      </c>
      <c r="AG1056" s="445"/>
      <c r="AH1056" s="445"/>
      <c r="AI1056" s="445"/>
      <c r="AJ1056" s="1037">
        <v>10</v>
      </c>
      <c r="AK1056" s="1036" t="s">
        <v>4695</v>
      </c>
      <c r="AL1056" s="445"/>
      <c r="AM1056" s="445"/>
      <c r="AN1056" s="445"/>
      <c r="AO1056" s="445"/>
      <c r="AP1056" s="445"/>
      <c r="AQ1056" s="445"/>
      <c r="AR1056" s="445"/>
      <c r="AS1056" s="445"/>
      <c r="AT1056" s="445"/>
      <c r="AU1056" s="445"/>
      <c r="AV1056" s="307">
        <f>AD1056*6*0.5*12</f>
        <v>0</v>
      </c>
      <c r="AW1056" s="309">
        <f>AD1056*6*0.35*12</f>
        <v>0</v>
      </c>
      <c r="AX1056" s="309">
        <f>AD1056*6*0.25*10</f>
        <v>0</v>
      </c>
      <c r="AY1056" s="309">
        <f>AD1056*6*0.15*10</f>
        <v>0</v>
      </c>
      <c r="AZ1056" s="1042" t="s">
        <v>8447</v>
      </c>
      <c r="BA1056" s="1042"/>
      <c r="BB1056" s="1042"/>
      <c r="BC1056" s="1042"/>
      <c r="BD1056" s="1042"/>
      <c r="BE1056" s="1042"/>
      <c r="BF1056" s="1042"/>
      <c r="BG1056" s="1042"/>
      <c r="BH1056" s="1042"/>
      <c r="BI1056" s="1044"/>
    </row>
    <row r="1057" spans="1:61" s="652" customFormat="1" ht="20.100000000000001" customHeight="1">
      <c r="A1057" s="1026">
        <v>951</v>
      </c>
      <c r="B1057" s="285" t="s">
        <v>3689</v>
      </c>
      <c r="C1057" s="359" t="s">
        <v>2523</v>
      </c>
      <c r="D1057" s="287" t="s">
        <v>1720</v>
      </c>
      <c r="E1057" s="287" t="s">
        <v>3017</v>
      </c>
      <c r="F1057" s="329" t="s">
        <v>1292</v>
      </c>
      <c r="G1057" s="289" t="s">
        <v>1022</v>
      </c>
      <c r="H1057" s="340" t="s">
        <v>1721</v>
      </c>
      <c r="I1057" s="290">
        <v>13032501</v>
      </c>
      <c r="J1057" s="291"/>
      <c r="K1057" s="340" t="s">
        <v>1339</v>
      </c>
      <c r="L1057" s="292"/>
      <c r="M1057" s="293"/>
      <c r="N1057" s="293"/>
      <c r="O1057" s="292"/>
      <c r="P1057" s="292" t="s">
        <v>1280</v>
      </c>
      <c r="Q1057" s="327"/>
      <c r="R1057" s="295" t="s">
        <v>147</v>
      </c>
      <c r="S1057" s="296">
        <v>41160</v>
      </c>
      <c r="T1057" s="297">
        <f>VLOOKUP(I1057,单月票房,2,0)</f>
        <v>7</v>
      </c>
      <c r="U1057" s="298">
        <f>VLOOKUP(I1057,单月票房,3,0)</f>
        <v>97.069400000000002</v>
      </c>
      <c r="V1057" s="298">
        <f>VLOOKUP(I1057,单月票房,4,0)</f>
        <v>2.5790999999999999</v>
      </c>
      <c r="W1057" s="299">
        <f>(V1057*10000)/Y1057</f>
        <v>5158.2</v>
      </c>
      <c r="X1057" s="300">
        <f>VLOOKUP(I1057,单月票房,5,0)</f>
        <v>38</v>
      </c>
      <c r="Y1057" s="301">
        <v>5</v>
      </c>
      <c r="Z1057" s="302">
        <v>620</v>
      </c>
      <c r="AA1057" s="1043">
        <v>0</v>
      </c>
      <c r="AB1057" s="304">
        <v>0</v>
      </c>
      <c r="AC1057" s="304">
        <v>0</v>
      </c>
      <c r="AD1057" s="1043">
        <v>0</v>
      </c>
      <c r="AE1057" s="469">
        <v>5</v>
      </c>
      <c r="AF1057" s="1036" t="s">
        <v>8174</v>
      </c>
      <c r="AG1057" s="445" t="s">
        <v>4691</v>
      </c>
      <c r="AH1057" s="445" t="s">
        <v>4691</v>
      </c>
      <c r="AI1057" s="445" t="s">
        <v>4691</v>
      </c>
      <c r="AJ1057" s="1037" t="s">
        <v>4691</v>
      </c>
      <c r="AK1057" s="1036" t="s">
        <v>4691</v>
      </c>
      <c r="AL1057" s="445" t="s">
        <v>4691</v>
      </c>
      <c r="AM1057" s="445" t="s">
        <v>4691</v>
      </c>
      <c r="AN1057" s="445" t="s">
        <v>4691</v>
      </c>
      <c r="AO1057" s="445" t="s">
        <v>4691</v>
      </c>
      <c r="AP1057" s="445" t="s">
        <v>4691</v>
      </c>
      <c r="AQ1057" s="445" t="s">
        <v>4691</v>
      </c>
      <c r="AR1057" s="445" t="s">
        <v>4691</v>
      </c>
      <c r="AS1057" s="445" t="s">
        <v>4691</v>
      </c>
      <c r="AT1057" s="445" t="s">
        <v>4691</v>
      </c>
      <c r="AU1057" s="445" t="s">
        <v>4691</v>
      </c>
      <c r="AV1057" s="307">
        <f>AD1057*6*0.5*12</f>
        <v>0</v>
      </c>
      <c r="AW1057" s="309">
        <f>AD1057*6*0.35*12</f>
        <v>0</v>
      </c>
      <c r="AX1057" s="309">
        <f>AD1057*6*0.25*10</f>
        <v>0</v>
      </c>
      <c r="AY1057" s="309">
        <f>AD1057*6*0.15*10</f>
        <v>0</v>
      </c>
      <c r="AZ1057" s="1042" t="s">
        <v>8448</v>
      </c>
      <c r="BA1057" s="1042"/>
      <c r="BB1057" s="1042"/>
      <c r="BC1057" s="1042"/>
      <c r="BD1057" s="1042"/>
      <c r="BE1057" s="1042"/>
      <c r="BF1057" s="1042"/>
      <c r="BG1057" s="1042"/>
      <c r="BH1057" s="1042"/>
      <c r="BI1057" s="1044"/>
    </row>
    <row r="1058" spans="1:61" ht="20.100000000000001" customHeight="1">
      <c r="A1058" s="1031" t="s">
        <v>185</v>
      </c>
      <c r="B1058" s="499"/>
      <c r="C1058" s="826" t="s">
        <v>2524</v>
      </c>
      <c r="D1058" s="501" t="s">
        <v>1722</v>
      </c>
      <c r="E1058" s="827"/>
      <c r="F1058" s="827"/>
      <c r="G1058" s="503">
        <f>COUNTA(G1055:G1057)</f>
        <v>3</v>
      </c>
      <c r="H1058" s="503">
        <f>COUNTA(H1055:H1057)</f>
        <v>3</v>
      </c>
      <c r="I1058" s="499"/>
      <c r="J1058" s="499"/>
      <c r="K1058" s="503"/>
      <c r="L1058" s="504">
        <f>COUNTA(L1055:L1057)</f>
        <v>0</v>
      </c>
      <c r="M1058" s="504">
        <f>COUNTA(M1055:M1057)</f>
        <v>0</v>
      </c>
      <c r="N1058" s="504">
        <f>COUNTA(N1055:N1057)</f>
        <v>0</v>
      </c>
      <c r="O1058" s="504">
        <f>COUNTA(O1055:O1057)</f>
        <v>0</v>
      </c>
      <c r="P1058" s="504">
        <f>COUNTA(P1055:P1057)</f>
        <v>3</v>
      </c>
      <c r="Q1058" s="505"/>
      <c r="R1058" s="505"/>
      <c r="S1058" s="506"/>
      <c r="T1058" s="507"/>
      <c r="U1058" s="508">
        <f>SUM(U1055:U1057)</f>
        <v>301.52679999999998</v>
      </c>
      <c r="V1058" s="508">
        <f>SUM(V1055:V1057)</f>
        <v>8.5640999999999998</v>
      </c>
      <c r="W1058" s="509">
        <f>V1058*10000/Y1058</f>
        <v>4078.1428571428573</v>
      </c>
      <c r="X1058" s="510">
        <f>U1058/V1058</f>
        <v>35.208229703062784</v>
      </c>
      <c r="Y1058" s="511">
        <f t="shared" ref="Y1058:AE1058" si="895">SUM(Y1055:Y1057)</f>
        <v>21</v>
      </c>
      <c r="Z1058" s="511">
        <f t="shared" si="895"/>
        <v>2609</v>
      </c>
      <c r="AA1058" s="500">
        <f t="shared" si="895"/>
        <v>0</v>
      </c>
      <c r="AB1058" s="500">
        <f t="shared" si="895"/>
        <v>0</v>
      </c>
      <c r="AC1058" s="500">
        <f t="shared" si="895"/>
        <v>0</v>
      </c>
      <c r="AD1058" s="500">
        <f t="shared" si="895"/>
        <v>0</v>
      </c>
      <c r="AE1058" s="500">
        <f t="shared" si="895"/>
        <v>21</v>
      </c>
      <c r="AF1058" s="512"/>
      <c r="AG1058" s="512">
        <f>SUM(AG1055:AG1057)</f>
        <v>0</v>
      </c>
      <c r="AH1058" s="512"/>
      <c r="AI1058" s="512">
        <f>SUM(AI1055:AI1057)</f>
        <v>0</v>
      </c>
      <c r="AJ1058" s="512">
        <f t="shared" ref="AJ1058" si="896">SUM(AJ1055:AJ1057)</f>
        <v>16</v>
      </c>
      <c r="AK1058" s="513"/>
      <c r="AL1058" s="512">
        <f>SUM(AL1055:AL1057)</f>
        <v>0</v>
      </c>
      <c r="AM1058" s="512"/>
      <c r="AN1058" s="512">
        <f>SUM(AN1055:AN1057)</f>
        <v>0</v>
      </c>
      <c r="AO1058" s="512"/>
      <c r="AP1058" s="512">
        <f>SUM(AP1055:AP1057)</f>
        <v>0</v>
      </c>
      <c r="AQ1058" s="512"/>
      <c r="AR1058" s="512">
        <f>SUM(AR1055:AR1057)</f>
        <v>0</v>
      </c>
      <c r="AS1058" s="512"/>
      <c r="AT1058" s="512">
        <f>SUM(AT1055:AT1057)</f>
        <v>0</v>
      </c>
      <c r="AU1058" s="512"/>
      <c r="AV1058" s="512">
        <f>SUM(AV1055:AV1057)</f>
        <v>0</v>
      </c>
      <c r="AW1058" s="512">
        <f>SUM(AW1055:AW1057)</f>
        <v>0</v>
      </c>
      <c r="AX1058" s="512">
        <f>SUM(AX1055:AX1057)</f>
        <v>0</v>
      </c>
      <c r="AY1058" s="512">
        <f>SUM(AY1055:AY1057)</f>
        <v>0</v>
      </c>
      <c r="AZ1058" s="816"/>
      <c r="BA1058" s="817"/>
      <c r="BB1058" s="817"/>
      <c r="BC1058" s="818"/>
      <c r="BD1058" s="818"/>
      <c r="BE1058" s="818"/>
      <c r="BF1058" s="819"/>
      <c r="BG1058" s="819"/>
      <c r="BH1058" s="819"/>
      <c r="BI1058" s="820"/>
    </row>
    <row r="1059" spans="1:61" ht="20.100000000000001" customHeight="1">
      <c r="A1059" s="1026">
        <v>952</v>
      </c>
      <c r="B1059" s="285" t="s">
        <v>3690</v>
      </c>
      <c r="C1059" s="355" t="s">
        <v>2523</v>
      </c>
      <c r="D1059" s="351" t="s">
        <v>2048</v>
      </c>
      <c r="E1059" s="287" t="s">
        <v>3018</v>
      </c>
      <c r="F1059" s="351" t="s">
        <v>2037</v>
      </c>
      <c r="G1059" s="289" t="s">
        <v>1013</v>
      </c>
      <c r="H1059" s="340" t="s">
        <v>7214</v>
      </c>
      <c r="I1059" s="290">
        <v>13082201</v>
      </c>
      <c r="J1059" s="291"/>
      <c r="K1059" s="340"/>
      <c r="L1059" s="292"/>
      <c r="M1059" s="293"/>
      <c r="N1059" s="293"/>
      <c r="O1059" s="292"/>
      <c r="P1059" s="357" t="s">
        <v>2038</v>
      </c>
      <c r="Q1059" s="320"/>
      <c r="R1059" s="295" t="s">
        <v>615</v>
      </c>
      <c r="S1059" s="296">
        <v>41572</v>
      </c>
      <c r="T1059" s="297">
        <f t="shared" ref="T1059" si="897">VLOOKUP(I1059,单月票房,2,0)</f>
        <v>1</v>
      </c>
      <c r="U1059" s="298">
        <f t="shared" ref="U1059" si="898">VLOOKUP(I1059,单月票房,3,0)</f>
        <v>197.6815</v>
      </c>
      <c r="V1059" s="298">
        <f t="shared" ref="V1059" si="899">VLOOKUP(I1059,单月票房,4,0)</f>
        <v>5.0674000000000001</v>
      </c>
      <c r="W1059" s="299">
        <f t="shared" ref="W1059" si="900">(V1059*10000)/Y1059</f>
        <v>7239.1428571428569</v>
      </c>
      <c r="X1059" s="300">
        <f t="shared" ref="X1059" si="901">VLOOKUP(I1059,单月票房,5,0)</f>
        <v>39</v>
      </c>
      <c r="Y1059" s="301">
        <v>7</v>
      </c>
      <c r="Z1059" s="302">
        <v>1000</v>
      </c>
      <c r="AA1059" s="1043">
        <v>0</v>
      </c>
      <c r="AB1059" s="304">
        <v>0</v>
      </c>
      <c r="AC1059" s="304">
        <v>0</v>
      </c>
      <c r="AD1059" s="1043">
        <v>0</v>
      </c>
      <c r="AE1059" s="469">
        <v>7</v>
      </c>
      <c r="AF1059" s="1036" t="s">
        <v>5989</v>
      </c>
      <c r="AG1059" s="445" t="s">
        <v>4691</v>
      </c>
      <c r="AH1059" s="445" t="s">
        <v>4691</v>
      </c>
      <c r="AI1059" s="445" t="s">
        <v>4691</v>
      </c>
      <c r="AJ1059" s="1037">
        <v>7</v>
      </c>
      <c r="AK1059" s="1036" t="s">
        <v>5964</v>
      </c>
      <c r="AL1059" s="445" t="s">
        <v>4691</v>
      </c>
      <c r="AM1059" s="445" t="s">
        <v>4691</v>
      </c>
      <c r="AN1059" s="445" t="s">
        <v>4691</v>
      </c>
      <c r="AO1059" s="445" t="s">
        <v>4691</v>
      </c>
      <c r="AP1059" s="445" t="s">
        <v>4691</v>
      </c>
      <c r="AQ1059" s="445" t="s">
        <v>4691</v>
      </c>
      <c r="AR1059" s="445" t="s">
        <v>4691</v>
      </c>
      <c r="AS1059" s="445" t="s">
        <v>4691</v>
      </c>
      <c r="AT1059" s="445" t="s">
        <v>4691</v>
      </c>
      <c r="AU1059" s="445" t="s">
        <v>4691</v>
      </c>
      <c r="AV1059" s="307">
        <f t="shared" ref="AV1059" si="902">AD1059*6*0.5*12</f>
        <v>0</v>
      </c>
      <c r="AW1059" s="309">
        <f t="shared" ref="AW1059" si="903">AD1059*6*0.35*12</f>
        <v>0</v>
      </c>
      <c r="AX1059" s="309">
        <f t="shared" ref="AX1059" si="904">AD1059*6*0.25*10</f>
        <v>0</v>
      </c>
      <c r="AY1059" s="309">
        <f t="shared" ref="AY1059" si="905">AD1059*6*0.15*10</f>
        <v>0</v>
      </c>
      <c r="AZ1059" s="1042" t="s">
        <v>8449</v>
      </c>
      <c r="BA1059" s="1042"/>
      <c r="BB1059" s="1042" t="s">
        <v>2039</v>
      </c>
      <c r="BC1059" s="1042"/>
      <c r="BD1059" s="1042" t="s">
        <v>2040</v>
      </c>
      <c r="BE1059" s="1042"/>
      <c r="BF1059" s="1042"/>
      <c r="BG1059" s="1042"/>
      <c r="BH1059" s="1042" t="s">
        <v>2041</v>
      </c>
      <c r="BI1059" s="1044"/>
    </row>
    <row r="1060" spans="1:61" ht="20.100000000000001" customHeight="1">
      <c r="A1060" s="1026">
        <v>953</v>
      </c>
      <c r="B1060" s="285" t="s">
        <v>3691</v>
      </c>
      <c r="C1060" s="355" t="s">
        <v>2523</v>
      </c>
      <c r="D1060" s="351" t="s">
        <v>2049</v>
      </c>
      <c r="E1060" s="287" t="s">
        <v>3018</v>
      </c>
      <c r="F1060" s="351" t="s">
        <v>2042</v>
      </c>
      <c r="G1060" s="289" t="s">
        <v>1161</v>
      </c>
      <c r="H1060" s="340" t="s">
        <v>2098</v>
      </c>
      <c r="I1060" s="290">
        <v>13082601</v>
      </c>
      <c r="J1060" s="291"/>
      <c r="K1060" s="340" t="s">
        <v>1339</v>
      </c>
      <c r="L1060" s="292"/>
      <c r="M1060" s="293"/>
      <c r="N1060" s="293"/>
      <c r="O1060" s="292"/>
      <c r="P1060" s="357" t="s">
        <v>2038</v>
      </c>
      <c r="Q1060" s="320"/>
      <c r="R1060" s="295" t="s">
        <v>615</v>
      </c>
      <c r="S1060" s="296">
        <v>42132</v>
      </c>
      <c r="T1060" s="297">
        <f>VLOOKUP(I1060,单月票房,2,0)</f>
        <v>2</v>
      </c>
      <c r="U1060" s="298">
        <f>VLOOKUP(I1060,单月票房,3,0)</f>
        <v>147.50210000000001</v>
      </c>
      <c r="V1060" s="298">
        <f>VLOOKUP(I1060,单月票房,4,0)</f>
        <v>3.7715000000000001</v>
      </c>
      <c r="W1060" s="299">
        <f>(V1060*10000)/Y1060</f>
        <v>5387.8571428571431</v>
      </c>
      <c r="X1060" s="300">
        <f>VLOOKUP(I1060,单月票房,5,0)</f>
        <v>39</v>
      </c>
      <c r="Y1060" s="301">
        <v>7</v>
      </c>
      <c r="Z1060" s="302">
        <v>554</v>
      </c>
      <c r="AA1060" s="1043">
        <v>0</v>
      </c>
      <c r="AB1060" s="304">
        <v>0</v>
      </c>
      <c r="AC1060" s="304">
        <v>0</v>
      </c>
      <c r="AD1060" s="1043">
        <v>0</v>
      </c>
      <c r="AE1060" s="469">
        <v>7</v>
      </c>
      <c r="AF1060" s="1036" t="s">
        <v>5989</v>
      </c>
      <c r="AG1060" s="445" t="s">
        <v>4691</v>
      </c>
      <c r="AH1060" s="445" t="s">
        <v>4691</v>
      </c>
      <c r="AI1060" s="445" t="s">
        <v>4691</v>
      </c>
      <c r="AJ1060" s="1037">
        <v>7</v>
      </c>
      <c r="AK1060" s="1036" t="s">
        <v>4691</v>
      </c>
      <c r="AL1060" s="445" t="s">
        <v>4691</v>
      </c>
      <c r="AM1060" s="445" t="s">
        <v>4691</v>
      </c>
      <c r="AN1060" s="445" t="s">
        <v>4691</v>
      </c>
      <c r="AO1060" s="445" t="s">
        <v>4691</v>
      </c>
      <c r="AP1060" s="445" t="s">
        <v>4691</v>
      </c>
      <c r="AQ1060" s="445" t="s">
        <v>4691</v>
      </c>
      <c r="AR1060" s="445" t="s">
        <v>4691</v>
      </c>
      <c r="AS1060" s="445" t="s">
        <v>4691</v>
      </c>
      <c r="AT1060" s="445" t="s">
        <v>4691</v>
      </c>
      <c r="AU1060" s="445" t="s">
        <v>4691</v>
      </c>
      <c r="AV1060" s="307">
        <f>AD1060*6*0.5*12</f>
        <v>0</v>
      </c>
      <c r="AW1060" s="309">
        <f>AD1060*6*0.35*12</f>
        <v>0</v>
      </c>
      <c r="AX1060" s="309">
        <f>AD1060*6*0.25*10</f>
        <v>0</v>
      </c>
      <c r="AY1060" s="309">
        <f>AD1060*6*0.15*10</f>
        <v>0</v>
      </c>
      <c r="AZ1060" s="1042" t="s">
        <v>8450</v>
      </c>
      <c r="BA1060" s="1042"/>
      <c r="BB1060" s="1042" t="s">
        <v>2043</v>
      </c>
      <c r="BC1060" s="1042" t="s">
        <v>2044</v>
      </c>
      <c r="BD1060" s="1042"/>
      <c r="BE1060" s="1042"/>
      <c r="BF1060" s="1042"/>
      <c r="BG1060" s="1042"/>
      <c r="BH1060" s="1042" t="s">
        <v>2045</v>
      </c>
      <c r="BI1060" s="1044"/>
    </row>
    <row r="1061" spans="1:61" ht="20.100000000000001" customHeight="1">
      <c r="A1061" s="1031" t="s">
        <v>185</v>
      </c>
      <c r="B1061" s="499"/>
      <c r="C1061" s="826" t="s">
        <v>2524</v>
      </c>
      <c r="D1061" s="500" t="s">
        <v>2050</v>
      </c>
      <c r="E1061" s="827"/>
      <c r="F1061" s="827"/>
      <c r="G1061" s="813">
        <f>COUNTA(G1059:G1060)</f>
        <v>2</v>
      </c>
      <c r="H1061" s="813">
        <f>COUNTA(H1059:H1060)</f>
        <v>2</v>
      </c>
      <c r="I1061" s="499"/>
      <c r="J1061" s="499"/>
      <c r="K1061" s="813"/>
      <c r="L1061" s="814">
        <f>COUNTA(L1059:L1060)</f>
        <v>0</v>
      </c>
      <c r="M1061" s="814">
        <f>COUNTA(M1059:M1060)</f>
        <v>0</v>
      </c>
      <c r="N1061" s="814">
        <f>COUNTA(N1059:N1060)</f>
        <v>0</v>
      </c>
      <c r="O1061" s="814">
        <f>COUNTA(O1059:O1060)</f>
        <v>0</v>
      </c>
      <c r="P1061" s="814">
        <f>COUNTA(P1059:P1060)</f>
        <v>2</v>
      </c>
      <c r="Q1061" s="505"/>
      <c r="R1061" s="505"/>
      <c r="S1061" s="506"/>
      <c r="T1061" s="507"/>
      <c r="U1061" s="508">
        <f>SUM(U1059:U1060)</f>
        <v>345.18360000000001</v>
      </c>
      <c r="V1061" s="508">
        <f>SUM(V1059:V1060)</f>
        <v>8.8389000000000006</v>
      </c>
      <c r="W1061" s="509">
        <f>V1061*10000/Y1061</f>
        <v>6313.5</v>
      </c>
      <c r="X1061" s="510">
        <f>U1061/V1061</f>
        <v>39.052778060618401</v>
      </c>
      <c r="Y1061" s="511">
        <f t="shared" ref="Y1061:AE1061" si="906">SUM(Y1059:Y1060)</f>
        <v>14</v>
      </c>
      <c r="Z1061" s="511">
        <f t="shared" si="906"/>
        <v>1554</v>
      </c>
      <c r="AA1061" s="500">
        <f t="shared" si="906"/>
        <v>0</v>
      </c>
      <c r="AB1061" s="500">
        <f t="shared" si="906"/>
        <v>0</v>
      </c>
      <c r="AC1061" s="500">
        <f t="shared" si="906"/>
        <v>0</v>
      </c>
      <c r="AD1061" s="500">
        <f t="shared" si="906"/>
        <v>0</v>
      </c>
      <c r="AE1061" s="500">
        <f t="shared" si="906"/>
        <v>14</v>
      </c>
      <c r="AF1061" s="512"/>
      <c r="AG1061" s="512">
        <f>SUM(AG1059:AG1060)</f>
        <v>0</v>
      </c>
      <c r="AH1061" s="512"/>
      <c r="AI1061" s="512">
        <f>SUM(AI1059:AI1060)</f>
        <v>0</v>
      </c>
      <c r="AJ1061" s="512">
        <f t="shared" ref="AJ1061" si="907">SUM(AJ1059:AJ1060)</f>
        <v>14</v>
      </c>
      <c r="AK1061" s="513"/>
      <c r="AL1061" s="512">
        <f>SUM(AL1059:AL1060)</f>
        <v>0</v>
      </c>
      <c r="AM1061" s="512"/>
      <c r="AN1061" s="512">
        <f>SUM(AN1059:AN1060)</f>
        <v>0</v>
      </c>
      <c r="AO1061" s="512"/>
      <c r="AP1061" s="512">
        <f>SUM(AP1059:AP1060)</f>
        <v>0</v>
      </c>
      <c r="AQ1061" s="512"/>
      <c r="AR1061" s="512">
        <f>SUM(AR1059:AR1060)</f>
        <v>0</v>
      </c>
      <c r="AS1061" s="512"/>
      <c r="AT1061" s="512">
        <f>SUM(AT1059:AT1060)</f>
        <v>0</v>
      </c>
      <c r="AU1061" s="512"/>
      <c r="AV1061" s="512">
        <f>SUM(AV1059:AV1060)</f>
        <v>0</v>
      </c>
      <c r="AW1061" s="512">
        <f>SUM(AW1059:AW1060)</f>
        <v>0</v>
      </c>
      <c r="AX1061" s="512">
        <f>SUM(AX1059:AX1060)</f>
        <v>0</v>
      </c>
      <c r="AY1061" s="512">
        <f>SUM(AY1059:AY1060)</f>
        <v>0</v>
      </c>
      <c r="AZ1061" s="816"/>
      <c r="BA1061" s="817"/>
      <c r="BB1061" s="817"/>
      <c r="BC1061" s="818"/>
      <c r="BD1061" s="818"/>
      <c r="BE1061" s="818"/>
      <c r="BF1061" s="819"/>
      <c r="BG1061" s="819"/>
      <c r="BH1061" s="819"/>
      <c r="BI1061" s="820"/>
    </row>
    <row r="1062" spans="1:61" ht="20.100000000000001" customHeight="1">
      <c r="A1062" s="1026">
        <v>954</v>
      </c>
      <c r="B1062" s="285" t="s">
        <v>3692</v>
      </c>
      <c r="C1062" s="355" t="s">
        <v>2525</v>
      </c>
      <c r="D1062" s="351" t="s">
        <v>2051</v>
      </c>
      <c r="E1062" s="287" t="s">
        <v>623</v>
      </c>
      <c r="F1062" s="351" t="s">
        <v>2046</v>
      </c>
      <c r="G1062" s="289" t="s">
        <v>983</v>
      </c>
      <c r="H1062" s="340" t="s">
        <v>7215</v>
      </c>
      <c r="I1062" s="290">
        <v>13092301</v>
      </c>
      <c r="J1062" s="291"/>
      <c r="K1062" s="340"/>
      <c r="L1062" s="292"/>
      <c r="M1062" s="293"/>
      <c r="N1062" s="293"/>
      <c r="O1062" s="292"/>
      <c r="P1062" s="357" t="s">
        <v>1280</v>
      </c>
      <c r="Q1062" s="320"/>
      <c r="R1062" s="295" t="s">
        <v>615</v>
      </c>
      <c r="S1062" s="296">
        <v>41626</v>
      </c>
      <c r="T1062" s="297">
        <f t="shared" ref="T1062" si="908">VLOOKUP(I1062,单月票房,2,0)</f>
        <v>3</v>
      </c>
      <c r="U1062" s="298">
        <f t="shared" ref="U1062" si="909">VLOOKUP(I1062,单月票房,3,0)</f>
        <v>333.38993999999997</v>
      </c>
      <c r="V1062" s="298">
        <f t="shared" ref="V1062" si="910">VLOOKUP(I1062,单月票房,4,0)</f>
        <v>8.1516000000000002</v>
      </c>
      <c r="W1062" s="299">
        <f t="shared" ref="W1062" si="911">(V1062*10000)/Y1062</f>
        <v>10189.5</v>
      </c>
      <c r="X1062" s="300">
        <f t="shared" ref="X1062" si="912">VLOOKUP(I1062,单月票房,5,0)</f>
        <v>41</v>
      </c>
      <c r="Y1062" s="301">
        <v>8</v>
      </c>
      <c r="Z1062" s="302">
        <v>1106</v>
      </c>
      <c r="AA1062" s="1043">
        <v>0</v>
      </c>
      <c r="AB1062" s="304">
        <v>0</v>
      </c>
      <c r="AC1062" s="304">
        <v>0</v>
      </c>
      <c r="AD1062" s="1043">
        <v>0</v>
      </c>
      <c r="AE1062" s="469">
        <v>8</v>
      </c>
      <c r="AF1062" s="1036" t="s">
        <v>8153</v>
      </c>
      <c r="AG1062" s="445" t="s">
        <v>4691</v>
      </c>
      <c r="AH1062" s="445" t="s">
        <v>4691</v>
      </c>
      <c r="AI1062" s="445" t="s">
        <v>4691</v>
      </c>
      <c r="AJ1062" s="1037">
        <v>8</v>
      </c>
      <c r="AK1062" s="1036" t="s">
        <v>5971</v>
      </c>
      <c r="AL1062" s="445" t="s">
        <v>4691</v>
      </c>
      <c r="AM1062" s="445" t="s">
        <v>4691</v>
      </c>
      <c r="AN1062" s="445" t="s">
        <v>4691</v>
      </c>
      <c r="AO1062" s="445" t="s">
        <v>4691</v>
      </c>
      <c r="AP1062" s="445" t="s">
        <v>4691</v>
      </c>
      <c r="AQ1062" s="445" t="s">
        <v>4691</v>
      </c>
      <c r="AR1062" s="445" t="s">
        <v>4691</v>
      </c>
      <c r="AS1062" s="445" t="s">
        <v>4691</v>
      </c>
      <c r="AT1062" s="445" t="s">
        <v>4691</v>
      </c>
      <c r="AU1062" s="445" t="s">
        <v>4691</v>
      </c>
      <c r="AV1062" s="307">
        <f t="shared" ref="AV1062" si="913">AD1062*6*0.5*12</f>
        <v>0</v>
      </c>
      <c r="AW1062" s="309">
        <f t="shared" ref="AW1062" si="914">AD1062*6*0.35*12</f>
        <v>0</v>
      </c>
      <c r="AX1062" s="309">
        <f t="shared" ref="AX1062" si="915">AD1062*6*0.25*10</f>
        <v>0</v>
      </c>
      <c r="AY1062" s="309">
        <f t="shared" ref="AY1062" si="916">AD1062*6*0.15*10</f>
        <v>0</v>
      </c>
      <c r="AZ1062" s="1042" t="s">
        <v>8451</v>
      </c>
      <c r="BA1062" s="1042"/>
      <c r="BB1062" s="1042"/>
      <c r="BC1062" s="1042"/>
      <c r="BD1062" s="1042"/>
      <c r="BE1062" s="1042"/>
      <c r="BF1062" s="1042"/>
      <c r="BG1062" s="1042"/>
      <c r="BH1062" s="1042"/>
      <c r="BI1062" s="1044"/>
    </row>
    <row r="1063" spans="1:61" ht="20.100000000000001" customHeight="1">
      <c r="A1063" s="1030" t="s">
        <v>185</v>
      </c>
      <c r="B1063" s="499"/>
      <c r="C1063" s="826" t="s">
        <v>2526</v>
      </c>
      <c r="D1063" s="500" t="s">
        <v>2052</v>
      </c>
      <c r="E1063" s="827"/>
      <c r="F1063" s="827"/>
      <c r="G1063" s="813">
        <f>COUNTA(G1062)</f>
        <v>1</v>
      </c>
      <c r="H1063" s="813">
        <f>COUNTA(H1062)</f>
        <v>1</v>
      </c>
      <c r="I1063" s="499"/>
      <c r="J1063" s="499"/>
      <c r="K1063" s="813"/>
      <c r="L1063" s="814">
        <f>COUNTA(L1062)</f>
        <v>0</v>
      </c>
      <c r="M1063" s="814">
        <f>COUNTA(M1062)</f>
        <v>0</v>
      </c>
      <c r="N1063" s="814">
        <f>COUNTA(N1062)</f>
        <v>0</v>
      </c>
      <c r="O1063" s="814">
        <f>COUNTA(O1062)</f>
        <v>0</v>
      </c>
      <c r="P1063" s="814">
        <f>COUNTA(P1062)</f>
        <v>1</v>
      </c>
      <c r="Q1063" s="505"/>
      <c r="R1063" s="505"/>
      <c r="S1063" s="506"/>
      <c r="T1063" s="507"/>
      <c r="U1063" s="508">
        <f>SUM(U1062)</f>
        <v>333.38993999999997</v>
      </c>
      <c r="V1063" s="508">
        <f>SUM(V1062)</f>
        <v>8.1516000000000002</v>
      </c>
      <c r="W1063" s="509">
        <f>V1063*10000/Y1063</f>
        <v>10189.5</v>
      </c>
      <c r="X1063" s="510">
        <f>U1063/V1063</f>
        <v>40.898711909318408</v>
      </c>
      <c r="Y1063" s="511">
        <f t="shared" ref="Y1063:AE1063" si="917">SUM(Y1062)</f>
        <v>8</v>
      </c>
      <c r="Z1063" s="511">
        <f t="shared" si="917"/>
        <v>1106</v>
      </c>
      <c r="AA1063" s="500">
        <f t="shared" si="917"/>
        <v>0</v>
      </c>
      <c r="AB1063" s="500">
        <f t="shared" si="917"/>
        <v>0</v>
      </c>
      <c r="AC1063" s="500">
        <f t="shared" si="917"/>
        <v>0</v>
      </c>
      <c r="AD1063" s="500">
        <f t="shared" si="917"/>
        <v>0</v>
      </c>
      <c r="AE1063" s="500">
        <f t="shared" si="917"/>
        <v>8</v>
      </c>
      <c r="AF1063" s="512"/>
      <c r="AG1063" s="512">
        <f>SUM(AG1062)</f>
        <v>0</v>
      </c>
      <c r="AH1063" s="512"/>
      <c r="AI1063" s="512">
        <f>SUM(AI1062)</f>
        <v>0</v>
      </c>
      <c r="AJ1063" s="512">
        <f t="shared" ref="AJ1063" si="918">SUM(AJ1062)</f>
        <v>8</v>
      </c>
      <c r="AK1063" s="513"/>
      <c r="AL1063" s="512">
        <f>SUM(AL1062)</f>
        <v>0</v>
      </c>
      <c r="AM1063" s="512"/>
      <c r="AN1063" s="512">
        <f>SUM(AN1062)</f>
        <v>0</v>
      </c>
      <c r="AO1063" s="512"/>
      <c r="AP1063" s="512">
        <f>SUM(AP1062)</f>
        <v>0</v>
      </c>
      <c r="AQ1063" s="512"/>
      <c r="AR1063" s="512">
        <f>SUM(AR1062)</f>
        <v>0</v>
      </c>
      <c r="AS1063" s="512"/>
      <c r="AT1063" s="512">
        <f>SUM(AT1062)</f>
        <v>0</v>
      </c>
      <c r="AU1063" s="512"/>
      <c r="AV1063" s="512">
        <f>SUM(AV1062)</f>
        <v>0</v>
      </c>
      <c r="AW1063" s="512">
        <f>SUM(AW1062)</f>
        <v>0</v>
      </c>
      <c r="AX1063" s="512">
        <f>SUM(AX1062)</f>
        <v>0</v>
      </c>
      <c r="AY1063" s="512">
        <f>SUM(AY1062)</f>
        <v>0</v>
      </c>
      <c r="AZ1063" s="816"/>
      <c r="BA1063" s="817"/>
      <c r="BB1063" s="817"/>
      <c r="BC1063" s="818"/>
      <c r="BD1063" s="818"/>
      <c r="BE1063" s="818"/>
      <c r="BF1063" s="819"/>
      <c r="BG1063" s="819"/>
      <c r="BH1063" s="819"/>
      <c r="BI1063" s="820"/>
    </row>
    <row r="1064" spans="1:61" ht="20.100000000000001" customHeight="1">
      <c r="A1064" s="1026">
        <v>955</v>
      </c>
      <c r="B1064" s="285" t="s">
        <v>3694</v>
      </c>
      <c r="C1064" s="355" t="s">
        <v>2523</v>
      </c>
      <c r="D1064" s="351" t="s">
        <v>2139</v>
      </c>
      <c r="E1064" s="287" t="s">
        <v>2134</v>
      </c>
      <c r="F1064" s="351" t="s">
        <v>2135</v>
      </c>
      <c r="G1064" s="289" t="s">
        <v>2225</v>
      </c>
      <c r="H1064" s="340" t="s">
        <v>4420</v>
      </c>
      <c r="I1064" s="290">
        <v>13063301</v>
      </c>
      <c r="J1064" s="291" t="s">
        <v>94</v>
      </c>
      <c r="K1064" s="327"/>
      <c r="L1064" s="292" t="s">
        <v>95</v>
      </c>
      <c r="M1064" s="292" t="s">
        <v>95</v>
      </c>
      <c r="N1064" s="292" t="s">
        <v>95</v>
      </c>
      <c r="O1064" s="292" t="s">
        <v>95</v>
      </c>
      <c r="P1064" s="292" t="s">
        <v>95</v>
      </c>
      <c r="Q1064" s="320"/>
      <c r="R1064" s="295" t="s">
        <v>96</v>
      </c>
      <c r="S1064" s="296">
        <v>42489</v>
      </c>
      <c r="T1064" s="297">
        <f>VLOOKUP(I1064,单月票房,2,0)</f>
        <v>3</v>
      </c>
      <c r="U1064" s="298">
        <f>VLOOKUP(I1064,单月票房,3,0)</f>
        <v>363.25020000000001</v>
      </c>
      <c r="V1064" s="298">
        <f>VLOOKUP(I1064,单月票房,4,0)</f>
        <v>8.2273999999999994</v>
      </c>
      <c r="W1064" s="299">
        <f>(V1064*10000)/Y1064</f>
        <v>11753.428571428571</v>
      </c>
      <c r="X1064" s="300">
        <f>VLOOKUP(I1064,单月票房,5,0)</f>
        <v>44</v>
      </c>
      <c r="Y1064" s="301">
        <v>7</v>
      </c>
      <c r="Z1064" s="302">
        <v>1178</v>
      </c>
      <c r="AA1064" s="1043">
        <v>6</v>
      </c>
      <c r="AB1064" s="1043">
        <v>6</v>
      </c>
      <c r="AC1064" s="1043">
        <v>6</v>
      </c>
      <c r="AD1064" s="1043">
        <v>6</v>
      </c>
      <c r="AE1064" s="469">
        <v>6</v>
      </c>
      <c r="AF1064" s="1036" t="s">
        <v>8300</v>
      </c>
      <c r="AG1064" s="445" t="s">
        <v>4691</v>
      </c>
      <c r="AH1064" s="445" t="s">
        <v>4691</v>
      </c>
      <c r="AI1064" s="445" t="s">
        <v>4691</v>
      </c>
      <c r="AJ1064" s="1037">
        <v>6</v>
      </c>
      <c r="AK1064" s="1036" t="s">
        <v>4807</v>
      </c>
      <c r="AL1064" s="445" t="s">
        <v>4691</v>
      </c>
      <c r="AM1064" s="445" t="s">
        <v>4691</v>
      </c>
      <c r="AN1064" s="445" t="s">
        <v>4691</v>
      </c>
      <c r="AO1064" s="445" t="s">
        <v>4691</v>
      </c>
      <c r="AP1064" s="445" t="s">
        <v>4691</v>
      </c>
      <c r="AQ1064" s="445" t="s">
        <v>4691</v>
      </c>
      <c r="AR1064" s="445" t="s">
        <v>4691</v>
      </c>
      <c r="AS1064" s="445" t="s">
        <v>4691</v>
      </c>
      <c r="AT1064" s="445" t="s">
        <v>4691</v>
      </c>
      <c r="AU1064" s="445" t="s">
        <v>4691</v>
      </c>
      <c r="AV1064" s="307">
        <f t="shared" ref="AV1064:AV1068" si="919">AD1064*6*0.5*12</f>
        <v>216</v>
      </c>
      <c r="AW1064" s="309">
        <f t="shared" ref="AW1064:AW1068" si="920">AD1064*6*0.35*12</f>
        <v>151.19999999999999</v>
      </c>
      <c r="AX1064" s="309">
        <f t="shared" ref="AX1064:AX1068" si="921">AD1064*6*0.25*10</f>
        <v>90</v>
      </c>
      <c r="AY1064" s="309">
        <f t="shared" ref="AY1064:AY1068" si="922">AD1064*6*0.15*10</f>
        <v>53.999999999999993</v>
      </c>
      <c r="AZ1064" s="1042" t="s">
        <v>8452</v>
      </c>
      <c r="BA1064" s="1042" t="s">
        <v>2157</v>
      </c>
      <c r="BB1064" s="1042" t="s">
        <v>2158</v>
      </c>
      <c r="BC1064" s="1042" t="s">
        <v>2159</v>
      </c>
      <c r="BD1064" s="1042" t="s">
        <v>2136</v>
      </c>
      <c r="BE1064" s="1042" t="s">
        <v>2160</v>
      </c>
      <c r="BF1064" s="1042" t="s">
        <v>2161</v>
      </c>
      <c r="BG1064" s="1042" t="s">
        <v>2137</v>
      </c>
      <c r="BH1064" s="1042" t="s">
        <v>2162</v>
      </c>
      <c r="BI1064" s="1044" t="s">
        <v>2138</v>
      </c>
    </row>
    <row r="1065" spans="1:61" s="394" customFormat="1" ht="19.5" customHeight="1">
      <c r="A1065" s="1026">
        <v>956</v>
      </c>
      <c r="B1065" s="448" t="s">
        <v>5646</v>
      </c>
      <c r="C1065" s="449" t="s">
        <v>23</v>
      </c>
      <c r="D1065" s="449" t="s">
        <v>5148</v>
      </c>
      <c r="E1065" s="450" t="s">
        <v>2134</v>
      </c>
      <c r="F1065" s="329" t="s">
        <v>1292</v>
      </c>
      <c r="G1065" s="451" t="s">
        <v>5426</v>
      </c>
      <c r="H1065" s="452" t="s">
        <v>7216</v>
      </c>
      <c r="I1065" s="453">
        <v>13063601</v>
      </c>
      <c r="J1065" s="454"/>
      <c r="K1065" s="455"/>
      <c r="L1065" s="456"/>
      <c r="M1065" s="456"/>
      <c r="N1065" s="456"/>
      <c r="O1065" s="456"/>
      <c r="P1065" s="457" t="s">
        <v>5647</v>
      </c>
      <c r="Q1065" s="458"/>
      <c r="R1065" s="295" t="s">
        <v>182</v>
      </c>
      <c r="S1065" s="296">
        <v>42837</v>
      </c>
      <c r="T1065" s="297">
        <f t="shared" ref="T1065" si="923">VLOOKUP(I1065,单月票房,2,0)</f>
        <v>11</v>
      </c>
      <c r="U1065" s="298">
        <f t="shared" ref="U1065" si="924">VLOOKUP(I1065,单月票房,3,0)</f>
        <v>141.63815</v>
      </c>
      <c r="V1065" s="298">
        <f t="shared" ref="V1065" si="925">VLOOKUP(I1065,单月票房,4,0)</f>
        <v>3.6556000000000002</v>
      </c>
      <c r="W1065" s="299">
        <f t="shared" ref="W1065" si="926">(V1065*10000)/Y1065</f>
        <v>6092.666666666667</v>
      </c>
      <c r="X1065" s="300">
        <f t="shared" ref="X1065" si="927">VLOOKUP(I1065,单月票房,5,0)</f>
        <v>39</v>
      </c>
      <c r="Y1065" s="459">
        <v>6</v>
      </c>
      <c r="Z1065" s="460">
        <v>317</v>
      </c>
      <c r="AA1065" s="1043">
        <v>0</v>
      </c>
      <c r="AB1065" s="304">
        <v>0</v>
      </c>
      <c r="AC1065" s="304">
        <v>0</v>
      </c>
      <c r="AD1065" s="1043">
        <v>0</v>
      </c>
      <c r="AE1065" s="469">
        <v>6</v>
      </c>
      <c r="AF1065" s="1036" t="s">
        <v>8142</v>
      </c>
      <c r="AG1065" s="445"/>
      <c r="AH1065" s="445"/>
      <c r="AI1065" s="445"/>
      <c r="AJ1065" s="1037"/>
      <c r="AK1065" s="1036"/>
      <c r="AL1065" s="445"/>
      <c r="AM1065" s="445"/>
      <c r="AN1065" s="445"/>
      <c r="AO1065" s="445"/>
      <c r="AP1065" s="445"/>
      <c r="AQ1065" s="445"/>
      <c r="AR1065" s="445"/>
      <c r="AS1065" s="445"/>
      <c r="AT1065" s="445"/>
      <c r="AU1065" s="445"/>
      <c r="AV1065" s="307">
        <f t="shared" si="919"/>
        <v>0</v>
      </c>
      <c r="AW1065" s="309">
        <f t="shared" si="920"/>
        <v>0</v>
      </c>
      <c r="AX1065" s="309">
        <f t="shared" si="921"/>
        <v>0</v>
      </c>
      <c r="AY1065" s="309">
        <f t="shared" si="922"/>
        <v>0</v>
      </c>
      <c r="AZ1065" s="1042" t="s">
        <v>8453</v>
      </c>
      <c r="BA1065" s="1042"/>
      <c r="BB1065" s="1042"/>
      <c r="BC1065" s="1042"/>
      <c r="BD1065" s="1042"/>
      <c r="BE1065" s="1042"/>
      <c r="BF1065" s="1042"/>
      <c r="BG1065" s="1042"/>
      <c r="BH1065" s="1042"/>
      <c r="BI1065" s="1044"/>
    </row>
    <row r="1066" spans="1:61" s="394" customFormat="1" ht="19.5" customHeight="1">
      <c r="A1066" s="1026">
        <v>957</v>
      </c>
      <c r="B1066" s="375" t="s">
        <v>5512</v>
      </c>
      <c r="C1066" s="376" t="s">
        <v>23</v>
      </c>
      <c r="D1066" s="376" t="s">
        <v>5513</v>
      </c>
      <c r="E1066" s="377" t="s">
        <v>5514</v>
      </c>
      <c r="F1066" s="329" t="s">
        <v>1292</v>
      </c>
      <c r="G1066" s="378" t="s">
        <v>2088</v>
      </c>
      <c r="H1066" s="379" t="s">
        <v>5621</v>
      </c>
      <c r="I1066" s="380">
        <v>13063201</v>
      </c>
      <c r="J1066" s="387"/>
      <c r="K1066" s="381" t="s">
        <v>2094</v>
      </c>
      <c r="L1066" s="382"/>
      <c r="M1066" s="382"/>
      <c r="N1066" s="382"/>
      <c r="O1066" s="382"/>
      <c r="P1066" s="383" t="s">
        <v>565</v>
      </c>
      <c r="Q1066" s="384"/>
      <c r="R1066" s="295" t="s">
        <v>5528</v>
      </c>
      <c r="S1066" s="296">
        <v>42405</v>
      </c>
      <c r="T1066" s="297">
        <f>VLOOKUP(I1066,单月票房,2,0)</f>
        <v>6</v>
      </c>
      <c r="U1066" s="298">
        <f>VLOOKUP(I1066,单月票房,3,0)</f>
        <v>184.719776</v>
      </c>
      <c r="V1066" s="298">
        <f>VLOOKUP(I1066,单月票房,4,0)</f>
        <v>5.5632999999999999</v>
      </c>
      <c r="W1066" s="299">
        <f>(V1066*10000)/Y1066</f>
        <v>9272.1666666666661</v>
      </c>
      <c r="X1066" s="300">
        <f>VLOOKUP(I1066,单月票房,5,0)</f>
        <v>33</v>
      </c>
      <c r="Y1066" s="385">
        <v>6</v>
      </c>
      <c r="Z1066" s="386">
        <v>967</v>
      </c>
      <c r="AA1066" s="1043">
        <v>0</v>
      </c>
      <c r="AB1066" s="304">
        <v>0</v>
      </c>
      <c r="AC1066" s="304">
        <v>0</v>
      </c>
      <c r="AD1066" s="1043">
        <v>0</v>
      </c>
      <c r="AE1066" s="469">
        <v>6</v>
      </c>
      <c r="AF1066" s="1036" t="s">
        <v>8142</v>
      </c>
      <c r="AG1066" s="445"/>
      <c r="AH1066" s="445"/>
      <c r="AI1066" s="445"/>
      <c r="AJ1066" s="1037"/>
      <c r="AK1066" s="1036" t="s">
        <v>4694</v>
      </c>
      <c r="AL1066" s="445"/>
      <c r="AM1066" s="445"/>
      <c r="AN1066" s="445"/>
      <c r="AO1066" s="445"/>
      <c r="AP1066" s="445"/>
      <c r="AQ1066" s="445"/>
      <c r="AR1066" s="445"/>
      <c r="AS1066" s="445"/>
      <c r="AT1066" s="445"/>
      <c r="AU1066" s="445"/>
      <c r="AV1066" s="307">
        <f t="shared" si="919"/>
        <v>0</v>
      </c>
      <c r="AW1066" s="309">
        <f t="shared" si="920"/>
        <v>0</v>
      </c>
      <c r="AX1066" s="309">
        <f t="shared" si="921"/>
        <v>0</v>
      </c>
      <c r="AY1066" s="309">
        <f t="shared" si="922"/>
        <v>0</v>
      </c>
      <c r="AZ1066" s="1042" t="s">
        <v>8454</v>
      </c>
      <c r="BA1066" s="1042"/>
      <c r="BB1066" s="1042"/>
      <c r="BC1066" s="1042"/>
      <c r="BD1066" s="1042"/>
      <c r="BE1066" s="1042"/>
      <c r="BF1066" s="1042"/>
      <c r="BG1066" s="1042"/>
      <c r="BH1066" s="1042"/>
      <c r="BI1066" s="1044"/>
    </row>
    <row r="1067" spans="1:61" s="394" customFormat="1" ht="19.5" customHeight="1">
      <c r="A1067" s="1026">
        <v>958</v>
      </c>
      <c r="B1067" s="448" t="s">
        <v>5650</v>
      </c>
      <c r="C1067" s="449" t="s">
        <v>23</v>
      </c>
      <c r="D1067" s="449" t="s">
        <v>5148</v>
      </c>
      <c r="E1067" s="450" t="s">
        <v>5651</v>
      </c>
      <c r="F1067" s="551" t="s">
        <v>5652</v>
      </c>
      <c r="G1067" s="451" t="s">
        <v>5653</v>
      </c>
      <c r="H1067" s="452" t="s">
        <v>5819</v>
      </c>
      <c r="I1067" s="453">
        <v>13064001</v>
      </c>
      <c r="J1067" s="454"/>
      <c r="K1067" s="455" t="s">
        <v>777</v>
      </c>
      <c r="L1067" s="456"/>
      <c r="M1067" s="456"/>
      <c r="N1067" s="456"/>
      <c r="O1067" s="456"/>
      <c r="P1067" s="457" t="s">
        <v>565</v>
      </c>
      <c r="Q1067" s="458"/>
      <c r="R1067" s="295" t="s">
        <v>5530</v>
      </c>
      <c r="S1067" s="296">
        <v>42912</v>
      </c>
      <c r="T1067" s="297">
        <f>VLOOKUP(I1067,单月票房,2,0)</f>
        <v>16</v>
      </c>
      <c r="U1067" s="298">
        <f>VLOOKUP(I1067,单月票房,3,0)</f>
        <v>76.546199999999999</v>
      </c>
      <c r="V1067" s="298">
        <f>VLOOKUP(I1067,单月票房,4,0)</f>
        <v>2.0871</v>
      </c>
      <c r="W1067" s="299">
        <f>(V1067*10000)/Y1067</f>
        <v>3478.5</v>
      </c>
      <c r="X1067" s="300">
        <f>VLOOKUP(I1067,单月票房,5,0)</f>
        <v>37</v>
      </c>
      <c r="Y1067" s="459">
        <v>6</v>
      </c>
      <c r="Z1067" s="460">
        <v>526</v>
      </c>
      <c r="AA1067" s="1043">
        <v>0</v>
      </c>
      <c r="AB1067" s="304">
        <v>0</v>
      </c>
      <c r="AC1067" s="304">
        <v>0</v>
      </c>
      <c r="AD1067" s="1043">
        <v>0</v>
      </c>
      <c r="AE1067" s="469">
        <v>6</v>
      </c>
      <c r="AF1067" s="1036" t="s">
        <v>5994</v>
      </c>
      <c r="AG1067" s="445"/>
      <c r="AH1067" s="445"/>
      <c r="AI1067" s="445"/>
      <c r="AJ1067" s="1037"/>
      <c r="AK1067" s="1036"/>
      <c r="AL1067" s="445"/>
      <c r="AM1067" s="445"/>
      <c r="AN1067" s="445"/>
      <c r="AO1067" s="445"/>
      <c r="AP1067" s="445"/>
      <c r="AQ1067" s="445"/>
      <c r="AR1067" s="445"/>
      <c r="AS1067" s="445"/>
      <c r="AT1067" s="445"/>
      <c r="AU1067" s="445"/>
      <c r="AV1067" s="307">
        <f t="shared" si="919"/>
        <v>0</v>
      </c>
      <c r="AW1067" s="309">
        <f t="shared" si="920"/>
        <v>0</v>
      </c>
      <c r="AX1067" s="309">
        <f t="shared" si="921"/>
        <v>0</v>
      </c>
      <c r="AY1067" s="309">
        <f t="shared" si="922"/>
        <v>0</v>
      </c>
      <c r="AZ1067" s="1042" t="s">
        <v>8455</v>
      </c>
      <c r="BA1067" s="1042"/>
      <c r="BB1067" s="1042"/>
      <c r="BC1067" s="1042"/>
      <c r="BD1067" s="1042"/>
      <c r="BE1067" s="1042"/>
      <c r="BF1067" s="1042"/>
      <c r="BG1067" s="1042"/>
      <c r="BH1067" s="1042"/>
      <c r="BI1067" s="1044"/>
    </row>
    <row r="1068" spans="1:61" s="314" customFormat="1" ht="19.899999999999999" customHeight="1">
      <c r="A1068" s="1026">
        <v>959</v>
      </c>
      <c r="B1068" s="416" t="s">
        <v>6175</v>
      </c>
      <c r="C1068" s="417" t="s">
        <v>23</v>
      </c>
      <c r="D1068" s="418" t="s">
        <v>5148</v>
      </c>
      <c r="E1068" s="418" t="s">
        <v>5149</v>
      </c>
      <c r="F1068" s="329" t="s">
        <v>1292</v>
      </c>
      <c r="G1068" s="420" t="s">
        <v>6176</v>
      </c>
      <c r="H1068" s="420" t="s">
        <v>936</v>
      </c>
      <c r="I1068" s="422">
        <v>13062001</v>
      </c>
      <c r="J1068" s="423"/>
      <c r="K1068" s="420" t="s">
        <v>6075</v>
      </c>
      <c r="L1068" s="424"/>
      <c r="M1068" s="424"/>
      <c r="N1068" s="424"/>
      <c r="O1068" s="424"/>
      <c r="P1068" s="424" t="s">
        <v>565</v>
      </c>
      <c r="Q1068" s="425"/>
      <c r="R1068" s="295" t="s">
        <v>583</v>
      </c>
      <c r="S1068" s="296">
        <v>41607</v>
      </c>
      <c r="T1068" s="297">
        <f>VLOOKUP(I1068,单月票房,2,0)</f>
        <v>4</v>
      </c>
      <c r="U1068" s="298">
        <f>VLOOKUP(I1068,单月票房,3,0)</f>
        <v>225.23179999999999</v>
      </c>
      <c r="V1068" s="298">
        <f>VLOOKUP(I1068,单月票房,4,0)</f>
        <v>6.2035</v>
      </c>
      <c r="W1068" s="299">
        <f>(V1068*10000)/Y1068</f>
        <v>7754.375</v>
      </c>
      <c r="X1068" s="300">
        <f>VLOOKUP(I1068,单月票房,5,0)</f>
        <v>36</v>
      </c>
      <c r="Y1068" s="498">
        <v>8</v>
      </c>
      <c r="Z1068" s="497">
        <v>1634</v>
      </c>
      <c r="AA1068" s="1043">
        <v>0</v>
      </c>
      <c r="AB1068" s="304">
        <v>0</v>
      </c>
      <c r="AC1068" s="304">
        <v>0</v>
      </c>
      <c r="AD1068" s="1043">
        <v>0</v>
      </c>
      <c r="AE1068" s="469">
        <v>8</v>
      </c>
      <c r="AF1068" s="1036" t="s">
        <v>8153</v>
      </c>
      <c r="AG1068" s="445"/>
      <c r="AH1068" s="445"/>
      <c r="AI1068" s="445"/>
      <c r="AJ1068" s="1037"/>
      <c r="AK1068" s="1036"/>
      <c r="AL1068" s="445"/>
      <c r="AM1068" s="445"/>
      <c r="AN1068" s="445"/>
      <c r="AO1068" s="445"/>
      <c r="AP1068" s="445"/>
      <c r="AQ1068" s="445"/>
      <c r="AR1068" s="445"/>
      <c r="AS1068" s="445"/>
      <c r="AT1068" s="445"/>
      <c r="AU1068" s="445"/>
      <c r="AV1068" s="307">
        <f t="shared" si="919"/>
        <v>0</v>
      </c>
      <c r="AW1068" s="309">
        <f t="shared" si="920"/>
        <v>0</v>
      </c>
      <c r="AX1068" s="309">
        <f t="shared" si="921"/>
        <v>0</v>
      </c>
      <c r="AY1068" s="309">
        <f t="shared" si="922"/>
        <v>0</v>
      </c>
      <c r="AZ1068" s="1042" t="s">
        <v>8456</v>
      </c>
      <c r="BA1068" s="1042"/>
      <c r="BB1068" s="1042"/>
      <c r="BC1068" s="1042"/>
      <c r="BD1068" s="1042"/>
      <c r="BE1068" s="1042"/>
      <c r="BF1068" s="1042"/>
      <c r="BG1068" s="1042"/>
      <c r="BH1068" s="1042"/>
      <c r="BI1068" s="1044"/>
    </row>
    <row r="1069" spans="1:61" ht="20.100000000000001" customHeight="1">
      <c r="A1069" s="1030" t="s">
        <v>185</v>
      </c>
      <c r="B1069" s="499"/>
      <c r="C1069" s="826" t="s">
        <v>2524</v>
      </c>
      <c r="D1069" s="500" t="s">
        <v>2140</v>
      </c>
      <c r="E1069" s="827"/>
      <c r="F1069" s="827"/>
      <c r="G1069" s="503">
        <f>COUNTA(G1064:G1068)</f>
        <v>5</v>
      </c>
      <c r="H1069" s="503">
        <f>COUNTA(H1064:H1068)</f>
        <v>5</v>
      </c>
      <c r="I1069" s="499"/>
      <c r="J1069" s="499"/>
      <c r="K1069" s="503"/>
      <c r="L1069" s="504">
        <f>COUNTA(L1064:L1068)</f>
        <v>1</v>
      </c>
      <c r="M1069" s="504">
        <f>COUNTA(M1064:M1068)</f>
        <v>1</v>
      </c>
      <c r="N1069" s="504">
        <f>COUNTA(N1064:N1068)</f>
        <v>1</v>
      </c>
      <c r="O1069" s="504">
        <f>COUNTA(O1064:O1068)</f>
        <v>1</v>
      </c>
      <c r="P1069" s="504">
        <f>COUNTA(P1064:P1068)</f>
        <v>5</v>
      </c>
      <c r="Q1069" s="505"/>
      <c r="R1069" s="505"/>
      <c r="S1069" s="506"/>
      <c r="T1069" s="507"/>
      <c r="U1069" s="508">
        <f>SUM(U1064:U1068)</f>
        <v>991.38612599999999</v>
      </c>
      <c r="V1069" s="508">
        <f>SUM(V1064:V1068)</f>
        <v>25.736899999999999</v>
      </c>
      <c r="W1069" s="509">
        <f>V1069*10000/Y1069</f>
        <v>7799.060606060606</v>
      </c>
      <c r="X1069" s="510">
        <f>U1069/V1069</f>
        <v>38.520028674782125</v>
      </c>
      <c r="Y1069" s="511">
        <f t="shared" ref="Y1069:AE1069" si="928">SUM(Y1064:Y1068)</f>
        <v>33</v>
      </c>
      <c r="Z1069" s="511">
        <f t="shared" si="928"/>
        <v>4622</v>
      </c>
      <c r="AA1069" s="500">
        <f t="shared" si="928"/>
        <v>6</v>
      </c>
      <c r="AB1069" s="500">
        <f t="shared" si="928"/>
        <v>6</v>
      </c>
      <c r="AC1069" s="500">
        <f t="shared" si="928"/>
        <v>6</v>
      </c>
      <c r="AD1069" s="500">
        <f t="shared" si="928"/>
        <v>6</v>
      </c>
      <c r="AE1069" s="500">
        <f t="shared" si="928"/>
        <v>32</v>
      </c>
      <c r="AF1069" s="512"/>
      <c r="AG1069" s="512">
        <f>SUM(AG1064:AG1068)</f>
        <v>0</v>
      </c>
      <c r="AH1069" s="512"/>
      <c r="AI1069" s="512">
        <f>SUM(AI1064:AI1068)</f>
        <v>0</v>
      </c>
      <c r="AJ1069" s="512">
        <f>SUM(AJ1064:AJ1068)</f>
        <v>6</v>
      </c>
      <c r="AK1069" s="513"/>
      <c r="AL1069" s="512">
        <f>SUM(AL1064:AL1068)</f>
        <v>0</v>
      </c>
      <c r="AM1069" s="512"/>
      <c r="AN1069" s="512">
        <f>SUM(AN1064:AN1068)</f>
        <v>0</v>
      </c>
      <c r="AO1069" s="512"/>
      <c r="AP1069" s="512">
        <f>SUM(AP1064:AP1068)</f>
        <v>0</v>
      </c>
      <c r="AQ1069" s="512"/>
      <c r="AR1069" s="512">
        <f>SUM(AR1064:AR1068)</f>
        <v>0</v>
      </c>
      <c r="AS1069" s="512"/>
      <c r="AT1069" s="512">
        <f>SUM(AT1064:AT1068)</f>
        <v>0</v>
      </c>
      <c r="AU1069" s="512"/>
      <c r="AV1069" s="512">
        <f>SUM(AV1064:AV1068)</f>
        <v>216</v>
      </c>
      <c r="AW1069" s="512">
        <f>SUM(AW1064:AW1068)</f>
        <v>151.19999999999999</v>
      </c>
      <c r="AX1069" s="512">
        <f>SUM(AX1064:AX1068)</f>
        <v>90</v>
      </c>
      <c r="AY1069" s="512">
        <f>SUM(AY1064:AY1068)</f>
        <v>53.999999999999993</v>
      </c>
      <c r="AZ1069" s="816"/>
      <c r="BA1069" s="817"/>
      <c r="BB1069" s="817"/>
      <c r="BC1069" s="818"/>
      <c r="BD1069" s="818"/>
      <c r="BE1069" s="818"/>
      <c r="BF1069" s="819"/>
      <c r="BG1069" s="819"/>
      <c r="BH1069" s="819"/>
      <c r="BI1069" s="820"/>
    </row>
    <row r="1070" spans="1:61" s="652" customFormat="1" ht="20.100000000000001" customHeight="1">
      <c r="A1070" s="1026">
        <v>960</v>
      </c>
      <c r="B1070" s="285" t="s">
        <v>3695</v>
      </c>
      <c r="C1070" s="653" t="s">
        <v>3169</v>
      </c>
      <c r="D1070" s="351" t="s">
        <v>3170</v>
      </c>
      <c r="E1070" s="287" t="s">
        <v>3838</v>
      </c>
      <c r="F1070" s="329" t="s">
        <v>1292</v>
      </c>
      <c r="G1070" s="530" t="s">
        <v>3171</v>
      </c>
      <c r="H1070" s="340" t="s">
        <v>3183</v>
      </c>
      <c r="I1070" s="290">
        <v>13025401</v>
      </c>
      <c r="J1070" s="362" t="s">
        <v>94</v>
      </c>
      <c r="K1070" s="340"/>
      <c r="L1070" s="292" t="s">
        <v>95</v>
      </c>
      <c r="M1070" s="292" t="s">
        <v>95</v>
      </c>
      <c r="N1070" s="292" t="s">
        <v>95</v>
      </c>
      <c r="O1070" s="292" t="s">
        <v>95</v>
      </c>
      <c r="P1070" s="292" t="s">
        <v>95</v>
      </c>
      <c r="Q1070" s="320"/>
      <c r="R1070" s="295" t="s">
        <v>115</v>
      </c>
      <c r="S1070" s="296">
        <v>42564</v>
      </c>
      <c r="T1070" s="297">
        <f t="shared" ref="T1070:T1076" si="929">VLOOKUP(I1070,单月票房,2,0)</f>
        <v>12</v>
      </c>
      <c r="U1070" s="298">
        <f t="shared" ref="U1070:U1076" si="930">VLOOKUP(I1070,单月票房,3,0)</f>
        <v>90.994692999999998</v>
      </c>
      <c r="V1070" s="298">
        <f t="shared" ref="V1070:V1076" si="931">VLOOKUP(I1070,单月票房,4,0)</f>
        <v>2.7010000000000001</v>
      </c>
      <c r="W1070" s="299">
        <f t="shared" ref="W1070:W1076" si="932">(V1070*10000)/Y1070</f>
        <v>5402</v>
      </c>
      <c r="X1070" s="300">
        <f t="shared" ref="X1070:X1076" si="933">VLOOKUP(I1070,单月票房,5,0)</f>
        <v>34</v>
      </c>
      <c r="Y1070" s="301">
        <v>5</v>
      </c>
      <c r="Z1070" s="301">
        <v>487</v>
      </c>
      <c r="AA1070" s="1043">
        <v>5</v>
      </c>
      <c r="AB1070" s="1043">
        <v>5</v>
      </c>
      <c r="AC1070" s="1043">
        <v>5</v>
      </c>
      <c r="AD1070" s="1043">
        <v>5</v>
      </c>
      <c r="AE1070" s="469">
        <v>5</v>
      </c>
      <c r="AF1070" s="1036" t="s">
        <v>5993</v>
      </c>
      <c r="AG1070" s="445" t="s">
        <v>4691</v>
      </c>
      <c r="AH1070" s="445" t="s">
        <v>4691</v>
      </c>
      <c r="AI1070" s="445" t="s">
        <v>4691</v>
      </c>
      <c r="AJ1070" s="1037">
        <v>5</v>
      </c>
      <c r="AK1070" s="1036" t="s">
        <v>4707</v>
      </c>
      <c r="AL1070" s="445" t="s">
        <v>4691</v>
      </c>
      <c r="AM1070" s="445" t="s">
        <v>4691</v>
      </c>
      <c r="AN1070" s="445" t="s">
        <v>4691</v>
      </c>
      <c r="AO1070" s="445" t="s">
        <v>4691</v>
      </c>
      <c r="AP1070" s="445" t="s">
        <v>4691</v>
      </c>
      <c r="AQ1070" s="445" t="s">
        <v>4691</v>
      </c>
      <c r="AR1070" s="445" t="s">
        <v>4691</v>
      </c>
      <c r="AS1070" s="445" t="s">
        <v>4691</v>
      </c>
      <c r="AT1070" s="445" t="s">
        <v>4691</v>
      </c>
      <c r="AU1070" s="445" t="s">
        <v>4691</v>
      </c>
      <c r="AV1070" s="307">
        <f t="shared" ref="AV1070:AV1076" si="934">AD1070*6*0.5*12</f>
        <v>180</v>
      </c>
      <c r="AW1070" s="309">
        <f t="shared" ref="AW1070:AW1076" si="935">AD1070*6*0.35*12</f>
        <v>126</v>
      </c>
      <c r="AX1070" s="309">
        <f t="shared" ref="AX1070:AX1076" si="936">AD1070*6*0.25*10</f>
        <v>75</v>
      </c>
      <c r="AY1070" s="309">
        <f t="shared" ref="AY1070:AY1076" si="937">AD1070*6*0.15*10</f>
        <v>45</v>
      </c>
      <c r="AZ1070" s="1042" t="s">
        <v>8457</v>
      </c>
      <c r="BA1070" s="1042"/>
      <c r="BB1070" s="1042"/>
      <c r="BC1070" s="1042"/>
      <c r="BD1070" s="1042"/>
      <c r="BE1070" s="1042"/>
      <c r="BF1070" s="1042"/>
      <c r="BG1070" s="1042"/>
      <c r="BH1070" s="1042"/>
      <c r="BI1070" s="1044"/>
    </row>
    <row r="1071" spans="1:61" ht="20.100000000000001" customHeight="1">
      <c r="A1071" s="1026">
        <v>961</v>
      </c>
      <c r="B1071" s="285" t="s">
        <v>4127</v>
      </c>
      <c r="C1071" s="357" t="s">
        <v>2523</v>
      </c>
      <c r="D1071" s="357" t="s">
        <v>3102</v>
      </c>
      <c r="E1071" s="357" t="s">
        <v>4125</v>
      </c>
      <c r="F1071" s="357" t="s">
        <v>4126</v>
      </c>
      <c r="G1071" s="289" t="s">
        <v>2091</v>
      </c>
      <c r="H1071" s="367" t="s">
        <v>4249</v>
      </c>
      <c r="I1071" s="290">
        <v>13025301</v>
      </c>
      <c r="J1071" s="291" t="s">
        <v>94</v>
      </c>
      <c r="K1071" s="340"/>
      <c r="L1071" s="292" t="s">
        <v>95</v>
      </c>
      <c r="M1071" s="292" t="s">
        <v>95</v>
      </c>
      <c r="N1071" s="292" t="s">
        <v>95</v>
      </c>
      <c r="O1071" s="292" t="s">
        <v>95</v>
      </c>
      <c r="P1071" s="292" t="s">
        <v>95</v>
      </c>
      <c r="Q1071" s="320"/>
      <c r="R1071" s="295" t="s">
        <v>182</v>
      </c>
      <c r="S1071" s="296">
        <v>42404</v>
      </c>
      <c r="T1071" s="297">
        <f t="shared" si="929"/>
        <v>18</v>
      </c>
      <c r="U1071" s="298">
        <f t="shared" si="930"/>
        <v>76.850700000000003</v>
      </c>
      <c r="V1071" s="298">
        <f t="shared" si="931"/>
        <v>2.2778999999999998</v>
      </c>
      <c r="W1071" s="299">
        <f t="shared" si="932"/>
        <v>4555.7999999999993</v>
      </c>
      <c r="X1071" s="300">
        <f t="shared" si="933"/>
        <v>34</v>
      </c>
      <c r="Y1071" s="301">
        <v>5</v>
      </c>
      <c r="Z1071" s="301">
        <v>585</v>
      </c>
      <c r="AA1071" s="1043">
        <v>5</v>
      </c>
      <c r="AB1071" s="1043">
        <v>5</v>
      </c>
      <c r="AC1071" s="1043">
        <v>5</v>
      </c>
      <c r="AD1071" s="1043">
        <v>5</v>
      </c>
      <c r="AE1071" s="469">
        <v>5</v>
      </c>
      <c r="AF1071" s="1036" t="s">
        <v>8458</v>
      </c>
      <c r="AG1071" s="445" t="s">
        <v>4691</v>
      </c>
      <c r="AH1071" s="445" t="s">
        <v>4691</v>
      </c>
      <c r="AI1071" s="445" t="s">
        <v>4691</v>
      </c>
      <c r="AJ1071" s="1037">
        <v>5</v>
      </c>
      <c r="AK1071" s="1036" t="s">
        <v>4719</v>
      </c>
      <c r="AL1071" s="445" t="s">
        <v>4691</v>
      </c>
      <c r="AM1071" s="445" t="s">
        <v>4691</v>
      </c>
      <c r="AN1071" s="445" t="s">
        <v>4691</v>
      </c>
      <c r="AO1071" s="445" t="s">
        <v>4691</v>
      </c>
      <c r="AP1071" s="445" t="s">
        <v>4691</v>
      </c>
      <c r="AQ1071" s="445" t="s">
        <v>4691</v>
      </c>
      <c r="AR1071" s="445">
        <v>1</v>
      </c>
      <c r="AS1071" s="445" t="s">
        <v>5883</v>
      </c>
      <c r="AT1071" s="445" t="s">
        <v>4691</v>
      </c>
      <c r="AU1071" s="445" t="s">
        <v>4691</v>
      </c>
      <c r="AV1071" s="307">
        <f t="shared" si="934"/>
        <v>180</v>
      </c>
      <c r="AW1071" s="309">
        <f t="shared" si="935"/>
        <v>126</v>
      </c>
      <c r="AX1071" s="309">
        <f t="shared" si="936"/>
        <v>75</v>
      </c>
      <c r="AY1071" s="309">
        <f t="shared" si="937"/>
        <v>45</v>
      </c>
      <c r="AZ1071" s="1042" t="s">
        <v>8459</v>
      </c>
      <c r="BA1071" s="1042"/>
      <c r="BB1071" s="1042"/>
      <c r="BC1071" s="1042"/>
      <c r="BD1071" s="1042"/>
      <c r="BE1071" s="1042"/>
      <c r="BF1071" s="1042"/>
      <c r="BG1071" s="1042"/>
      <c r="BH1071" s="1042"/>
      <c r="BI1071" s="1044"/>
    </row>
    <row r="1072" spans="1:61" ht="20.100000000000001" customHeight="1">
      <c r="A1072" s="1026">
        <v>962</v>
      </c>
      <c r="B1072" s="285" t="s">
        <v>3693</v>
      </c>
      <c r="C1072" s="891" t="s">
        <v>2523</v>
      </c>
      <c r="D1072" s="351" t="s">
        <v>3102</v>
      </c>
      <c r="E1072" s="287" t="s">
        <v>3019</v>
      </c>
      <c r="F1072" s="351" t="s">
        <v>2047</v>
      </c>
      <c r="G1072" s="289" t="s">
        <v>1207</v>
      </c>
      <c r="H1072" s="340" t="s">
        <v>1207</v>
      </c>
      <c r="I1072" s="290">
        <v>13020301</v>
      </c>
      <c r="J1072" s="291"/>
      <c r="K1072" s="340" t="s">
        <v>1339</v>
      </c>
      <c r="L1072" s="292"/>
      <c r="M1072" s="293"/>
      <c r="N1072" s="293"/>
      <c r="O1072" s="292"/>
      <c r="P1072" s="357" t="s">
        <v>565</v>
      </c>
      <c r="Q1072" s="320"/>
      <c r="R1072" s="295" t="s">
        <v>615</v>
      </c>
      <c r="S1072" s="296">
        <v>40179</v>
      </c>
      <c r="T1072" s="297">
        <f t="shared" si="929"/>
        <v>22</v>
      </c>
      <c r="U1072" s="298">
        <f t="shared" si="930"/>
        <v>49.896599999999999</v>
      </c>
      <c r="V1072" s="298">
        <f t="shared" si="931"/>
        <v>1.5009999999999999</v>
      </c>
      <c r="W1072" s="299">
        <f t="shared" si="932"/>
        <v>3001.9999999999995</v>
      </c>
      <c r="X1072" s="300">
        <f t="shared" si="933"/>
        <v>33</v>
      </c>
      <c r="Y1072" s="301">
        <v>5</v>
      </c>
      <c r="Z1072" s="302">
        <v>628</v>
      </c>
      <c r="AA1072" s="1043">
        <v>0</v>
      </c>
      <c r="AB1072" s="304">
        <v>0</v>
      </c>
      <c r="AC1072" s="304">
        <v>0</v>
      </c>
      <c r="AD1072" s="1043">
        <v>0</v>
      </c>
      <c r="AE1072" s="469">
        <v>5</v>
      </c>
      <c r="AF1072" s="1036" t="s">
        <v>5993</v>
      </c>
      <c r="AG1072" s="445" t="s">
        <v>4691</v>
      </c>
      <c r="AH1072" s="445" t="s">
        <v>4691</v>
      </c>
      <c r="AI1072" s="445" t="s">
        <v>4691</v>
      </c>
      <c r="AJ1072" s="1037">
        <v>5</v>
      </c>
      <c r="AK1072" s="1036" t="s">
        <v>4691</v>
      </c>
      <c r="AL1072" s="445" t="s">
        <v>4691</v>
      </c>
      <c r="AM1072" s="445" t="s">
        <v>4691</v>
      </c>
      <c r="AN1072" s="445" t="s">
        <v>4691</v>
      </c>
      <c r="AO1072" s="445" t="s">
        <v>4691</v>
      </c>
      <c r="AP1072" s="445" t="s">
        <v>4691</v>
      </c>
      <c r="AQ1072" s="445" t="s">
        <v>4691</v>
      </c>
      <c r="AR1072" s="445" t="s">
        <v>4691</v>
      </c>
      <c r="AS1072" s="445" t="s">
        <v>4691</v>
      </c>
      <c r="AT1072" s="445" t="s">
        <v>4691</v>
      </c>
      <c r="AU1072" s="445" t="s">
        <v>4691</v>
      </c>
      <c r="AV1072" s="307">
        <f t="shared" si="934"/>
        <v>0</v>
      </c>
      <c r="AW1072" s="309">
        <f t="shared" si="935"/>
        <v>0</v>
      </c>
      <c r="AX1072" s="309">
        <f t="shared" si="936"/>
        <v>0</v>
      </c>
      <c r="AY1072" s="309">
        <f t="shared" si="937"/>
        <v>0</v>
      </c>
      <c r="AZ1072" s="1042" t="s">
        <v>8460</v>
      </c>
      <c r="BA1072" s="1042"/>
      <c r="BB1072" s="1042"/>
      <c r="BC1072" s="1042"/>
      <c r="BD1072" s="1042"/>
      <c r="BE1072" s="1042"/>
      <c r="BF1072" s="1042"/>
      <c r="BG1072" s="1042"/>
      <c r="BH1072" s="1042"/>
      <c r="BI1072" s="1044"/>
    </row>
    <row r="1073" spans="1:61" s="725" customFormat="1" ht="19.5" customHeight="1">
      <c r="A1073" s="1026">
        <v>963</v>
      </c>
      <c r="B1073" s="627" t="s">
        <v>6016</v>
      </c>
      <c r="C1073" s="628" t="s">
        <v>23</v>
      </c>
      <c r="D1073" s="628" t="s">
        <v>5311</v>
      </c>
      <c r="E1073" s="628" t="s">
        <v>3019</v>
      </c>
      <c r="F1073" s="892" t="s">
        <v>1492</v>
      </c>
      <c r="G1073" s="629" t="s">
        <v>6017</v>
      </c>
      <c r="H1073" s="630" t="s">
        <v>1201</v>
      </c>
      <c r="I1073" s="628">
        <v>13023701</v>
      </c>
      <c r="J1073" s="628"/>
      <c r="K1073" s="340" t="s">
        <v>6018</v>
      </c>
      <c r="L1073" s="634"/>
      <c r="M1073" s="634"/>
      <c r="N1073" s="634"/>
      <c r="O1073" s="634"/>
      <c r="P1073" s="635" t="s">
        <v>565</v>
      </c>
      <c r="Q1073" s="636"/>
      <c r="R1073" s="295" t="s">
        <v>222</v>
      </c>
      <c r="S1073" s="296">
        <v>41976</v>
      </c>
      <c r="T1073" s="297">
        <f t="shared" si="929"/>
        <v>9</v>
      </c>
      <c r="U1073" s="298">
        <f t="shared" si="930"/>
        <v>130.91650000000001</v>
      </c>
      <c r="V1073" s="298">
        <f t="shared" si="931"/>
        <v>3.8300999999999998</v>
      </c>
      <c r="W1073" s="299">
        <f t="shared" si="932"/>
        <v>4787.625</v>
      </c>
      <c r="X1073" s="300">
        <f t="shared" si="933"/>
        <v>34</v>
      </c>
      <c r="Y1073" s="637">
        <v>8</v>
      </c>
      <c r="Z1073" s="638">
        <v>765</v>
      </c>
      <c r="AA1073" s="1043">
        <v>0</v>
      </c>
      <c r="AB1073" s="304">
        <v>0</v>
      </c>
      <c r="AC1073" s="304">
        <v>0</v>
      </c>
      <c r="AD1073" s="1043">
        <v>0</v>
      </c>
      <c r="AE1073" s="469">
        <v>8</v>
      </c>
      <c r="AF1073" s="1036" t="s">
        <v>8153</v>
      </c>
      <c r="AG1073" s="445"/>
      <c r="AH1073" s="445"/>
      <c r="AI1073" s="445"/>
      <c r="AJ1073" s="1037">
        <v>8</v>
      </c>
      <c r="AK1073" s="1036" t="s">
        <v>4705</v>
      </c>
      <c r="AL1073" s="445"/>
      <c r="AM1073" s="445"/>
      <c r="AN1073" s="445"/>
      <c r="AO1073" s="445"/>
      <c r="AP1073" s="445"/>
      <c r="AQ1073" s="445"/>
      <c r="AR1073" s="445"/>
      <c r="AS1073" s="445"/>
      <c r="AT1073" s="445"/>
      <c r="AU1073" s="445"/>
      <c r="AV1073" s="307">
        <f t="shared" si="934"/>
        <v>0</v>
      </c>
      <c r="AW1073" s="309">
        <f t="shared" si="935"/>
        <v>0</v>
      </c>
      <c r="AX1073" s="309">
        <f t="shared" si="936"/>
        <v>0</v>
      </c>
      <c r="AY1073" s="309">
        <f t="shared" si="937"/>
        <v>0</v>
      </c>
      <c r="AZ1073" s="1042" t="s">
        <v>8461</v>
      </c>
      <c r="BA1073" s="1042"/>
      <c r="BB1073" s="1042"/>
      <c r="BC1073" s="1042"/>
      <c r="BD1073" s="1042"/>
      <c r="BE1073" s="1042"/>
      <c r="BF1073" s="1042"/>
      <c r="BG1073" s="1042"/>
      <c r="BH1073" s="1042"/>
      <c r="BI1073" s="1044"/>
    </row>
    <row r="1074" spans="1:61" s="447" customFormat="1" ht="19.5" customHeight="1">
      <c r="A1074" s="1026">
        <v>964</v>
      </c>
      <c r="B1074" s="435" t="s">
        <v>7170</v>
      </c>
      <c r="C1074" s="631" t="s">
        <v>2523</v>
      </c>
      <c r="D1074" s="631" t="s">
        <v>5311</v>
      </c>
      <c r="E1074" s="631" t="s">
        <v>5953</v>
      </c>
      <c r="F1074" s="467" t="s">
        <v>7172</v>
      </c>
      <c r="G1074" s="437" t="s">
        <v>7171</v>
      </c>
      <c r="H1074" s="438" t="s">
        <v>7260</v>
      </c>
      <c r="I1074" s="435">
        <v>13020601</v>
      </c>
      <c r="J1074" s="428"/>
      <c r="K1074" s="439" t="s">
        <v>362</v>
      </c>
      <c r="L1074" s="441"/>
      <c r="M1074" s="440"/>
      <c r="N1074" s="440"/>
      <c r="O1074" s="441"/>
      <c r="P1074" s="441" t="s">
        <v>565</v>
      </c>
      <c r="Q1074" s="442"/>
      <c r="R1074" s="495" t="s">
        <v>96</v>
      </c>
      <c r="S1074" s="468">
        <v>39427</v>
      </c>
      <c r="T1074" s="297">
        <f t="shared" si="929"/>
        <v>14</v>
      </c>
      <c r="U1074" s="298">
        <f t="shared" si="930"/>
        <v>82.082999999999998</v>
      </c>
      <c r="V1074" s="298">
        <f t="shared" si="931"/>
        <v>2.5366</v>
      </c>
      <c r="W1074" s="299">
        <f t="shared" si="932"/>
        <v>5073.2</v>
      </c>
      <c r="X1074" s="300">
        <f t="shared" si="933"/>
        <v>32</v>
      </c>
      <c r="Y1074" s="496">
        <v>5</v>
      </c>
      <c r="Z1074" s="497">
        <v>723</v>
      </c>
      <c r="AA1074" s="1043">
        <v>0</v>
      </c>
      <c r="AB1074" s="304">
        <v>0</v>
      </c>
      <c r="AC1074" s="304">
        <v>0</v>
      </c>
      <c r="AD1074" s="1043">
        <v>0</v>
      </c>
      <c r="AE1074" s="469">
        <v>5</v>
      </c>
      <c r="AF1074" s="1036" t="s">
        <v>5993</v>
      </c>
      <c r="AG1074" s="445"/>
      <c r="AH1074" s="445"/>
      <c r="AI1074" s="445"/>
      <c r="AJ1074" s="1037">
        <v>5</v>
      </c>
      <c r="AK1074" s="1036" t="s">
        <v>4707</v>
      </c>
      <c r="AL1074" s="445"/>
      <c r="AM1074" s="445"/>
      <c r="AN1074" s="445"/>
      <c r="AO1074" s="445"/>
      <c r="AP1074" s="445"/>
      <c r="AQ1074" s="445"/>
      <c r="AR1074" s="445"/>
      <c r="AS1074" s="445"/>
      <c r="AT1074" s="445"/>
      <c r="AU1074" s="445"/>
      <c r="AV1074" s="307">
        <f t="shared" si="934"/>
        <v>0</v>
      </c>
      <c r="AW1074" s="309">
        <f t="shared" si="935"/>
        <v>0</v>
      </c>
      <c r="AX1074" s="309">
        <f t="shared" si="936"/>
        <v>0</v>
      </c>
      <c r="AY1074" s="309">
        <f t="shared" si="937"/>
        <v>0</v>
      </c>
      <c r="AZ1074" s="1042" t="s">
        <v>8462</v>
      </c>
      <c r="BA1074" s="1042"/>
      <c r="BB1074" s="1042"/>
      <c r="BC1074" s="1042"/>
      <c r="BD1074" s="1042"/>
      <c r="BE1074" s="1042"/>
      <c r="BF1074" s="1042"/>
      <c r="BG1074" s="1042"/>
      <c r="BH1074" s="1042"/>
      <c r="BI1074" s="1044"/>
    </row>
    <row r="1075" spans="1:61" ht="20.100000000000001" customHeight="1">
      <c r="A1075" s="1026">
        <v>965</v>
      </c>
      <c r="B1075" s="285" t="s">
        <v>3696</v>
      </c>
      <c r="C1075" s="891" t="s">
        <v>3101</v>
      </c>
      <c r="D1075" s="351" t="s">
        <v>3102</v>
      </c>
      <c r="E1075" s="368" t="s">
        <v>5953</v>
      </c>
      <c r="F1075" s="329" t="s">
        <v>1292</v>
      </c>
      <c r="G1075" s="361" t="s">
        <v>3103</v>
      </c>
      <c r="H1075" s="340" t="s">
        <v>879</v>
      </c>
      <c r="I1075" s="290">
        <v>13023201</v>
      </c>
      <c r="J1075" s="362"/>
      <c r="K1075" s="340" t="s">
        <v>335</v>
      </c>
      <c r="L1075" s="893"/>
      <c r="M1075" s="293"/>
      <c r="N1075" s="293"/>
      <c r="O1075" s="893"/>
      <c r="P1075" s="292" t="s">
        <v>95</v>
      </c>
      <c r="Q1075" s="320"/>
      <c r="R1075" s="295" t="s">
        <v>345</v>
      </c>
      <c r="S1075" s="296">
        <v>41370</v>
      </c>
      <c r="T1075" s="297">
        <f t="shared" si="929"/>
        <v>3</v>
      </c>
      <c r="U1075" s="298">
        <f t="shared" si="930"/>
        <v>269.09417500000001</v>
      </c>
      <c r="V1075" s="298">
        <f t="shared" si="931"/>
        <v>7.7321999999999997</v>
      </c>
      <c r="W1075" s="299">
        <f t="shared" si="932"/>
        <v>11046</v>
      </c>
      <c r="X1075" s="300">
        <f t="shared" si="933"/>
        <v>35</v>
      </c>
      <c r="Y1075" s="301">
        <v>7</v>
      </c>
      <c r="Z1075" s="301">
        <v>825</v>
      </c>
      <c r="AA1075" s="1043">
        <v>0</v>
      </c>
      <c r="AB1075" s="304">
        <v>0</v>
      </c>
      <c r="AC1075" s="304">
        <v>0</v>
      </c>
      <c r="AD1075" s="1043">
        <v>0</v>
      </c>
      <c r="AE1075" s="469">
        <v>7</v>
      </c>
      <c r="AF1075" s="1036" t="s">
        <v>8151</v>
      </c>
      <c r="AG1075" s="445" t="s">
        <v>4691</v>
      </c>
      <c r="AH1075" s="445" t="s">
        <v>4691</v>
      </c>
      <c r="AI1075" s="445" t="s">
        <v>4691</v>
      </c>
      <c r="AJ1075" s="1037">
        <v>7</v>
      </c>
      <c r="AK1075" s="1036" t="s">
        <v>4703</v>
      </c>
      <c r="AL1075" s="445" t="s">
        <v>4691</v>
      </c>
      <c r="AM1075" s="445" t="s">
        <v>4691</v>
      </c>
      <c r="AN1075" s="445" t="s">
        <v>4691</v>
      </c>
      <c r="AO1075" s="445" t="s">
        <v>4691</v>
      </c>
      <c r="AP1075" s="445" t="s">
        <v>4691</v>
      </c>
      <c r="AQ1075" s="445" t="s">
        <v>4691</v>
      </c>
      <c r="AR1075" s="445" t="s">
        <v>4691</v>
      </c>
      <c r="AS1075" s="445" t="s">
        <v>4691</v>
      </c>
      <c r="AT1075" s="445" t="s">
        <v>4691</v>
      </c>
      <c r="AU1075" s="445" t="s">
        <v>4691</v>
      </c>
      <c r="AV1075" s="307">
        <f t="shared" si="934"/>
        <v>0</v>
      </c>
      <c r="AW1075" s="309">
        <f t="shared" si="935"/>
        <v>0</v>
      </c>
      <c r="AX1075" s="309">
        <f t="shared" si="936"/>
        <v>0</v>
      </c>
      <c r="AY1075" s="309">
        <f t="shared" si="937"/>
        <v>0</v>
      </c>
      <c r="AZ1075" s="1042" t="s">
        <v>8463</v>
      </c>
      <c r="BA1075" s="1042"/>
      <c r="BB1075" s="1042"/>
      <c r="BC1075" s="1042"/>
      <c r="BD1075" s="1042"/>
      <c r="BE1075" s="1042"/>
      <c r="BF1075" s="1042"/>
      <c r="BG1075" s="1042"/>
      <c r="BH1075" s="1042"/>
      <c r="BI1075" s="1044"/>
    </row>
    <row r="1076" spans="1:61" ht="20.100000000000001" customHeight="1">
      <c r="A1076" s="1026">
        <v>966</v>
      </c>
      <c r="B1076" s="285" t="s">
        <v>3697</v>
      </c>
      <c r="C1076" s="891" t="s">
        <v>3106</v>
      </c>
      <c r="D1076" s="351" t="s">
        <v>3107</v>
      </c>
      <c r="E1076" s="368" t="s">
        <v>5954</v>
      </c>
      <c r="F1076" s="329" t="s">
        <v>1292</v>
      </c>
      <c r="G1076" s="361" t="s">
        <v>3109</v>
      </c>
      <c r="H1076" s="340" t="s">
        <v>3134</v>
      </c>
      <c r="I1076" s="290">
        <v>13024601</v>
      </c>
      <c r="J1076" s="362"/>
      <c r="K1076" s="340" t="s">
        <v>3108</v>
      </c>
      <c r="L1076" s="893"/>
      <c r="M1076" s="293"/>
      <c r="N1076" s="293"/>
      <c r="O1076" s="893"/>
      <c r="P1076" s="292" t="s">
        <v>95</v>
      </c>
      <c r="Q1076" s="320"/>
      <c r="R1076" s="295" t="s">
        <v>96</v>
      </c>
      <c r="S1076" s="296">
        <v>42307</v>
      </c>
      <c r="T1076" s="297">
        <f t="shared" si="929"/>
        <v>17</v>
      </c>
      <c r="U1076" s="298">
        <f t="shared" si="930"/>
        <v>77.718649999999997</v>
      </c>
      <c r="V1076" s="298">
        <f t="shared" si="931"/>
        <v>2.1232000000000002</v>
      </c>
      <c r="W1076" s="299">
        <f t="shared" si="932"/>
        <v>4246.4000000000005</v>
      </c>
      <c r="X1076" s="300">
        <f t="shared" si="933"/>
        <v>37</v>
      </c>
      <c r="Y1076" s="301">
        <v>5</v>
      </c>
      <c r="Z1076" s="301">
        <v>474</v>
      </c>
      <c r="AA1076" s="1043">
        <v>0</v>
      </c>
      <c r="AB1076" s="304">
        <v>0</v>
      </c>
      <c r="AC1076" s="304">
        <v>0</v>
      </c>
      <c r="AD1076" s="1043">
        <v>0</v>
      </c>
      <c r="AE1076" s="469">
        <v>5</v>
      </c>
      <c r="AF1076" s="1036" t="s">
        <v>8174</v>
      </c>
      <c r="AG1076" s="445" t="s">
        <v>4691</v>
      </c>
      <c r="AH1076" s="445" t="s">
        <v>4691</v>
      </c>
      <c r="AI1076" s="445" t="s">
        <v>4691</v>
      </c>
      <c r="AJ1076" s="1037">
        <v>5</v>
      </c>
      <c r="AK1076" s="1036" t="s">
        <v>4707</v>
      </c>
      <c r="AL1076" s="445" t="s">
        <v>4691</v>
      </c>
      <c r="AM1076" s="445" t="s">
        <v>4691</v>
      </c>
      <c r="AN1076" s="445" t="s">
        <v>4691</v>
      </c>
      <c r="AO1076" s="445" t="s">
        <v>4691</v>
      </c>
      <c r="AP1076" s="445" t="s">
        <v>4691</v>
      </c>
      <c r="AQ1076" s="445" t="s">
        <v>4691</v>
      </c>
      <c r="AR1076" s="445" t="s">
        <v>4691</v>
      </c>
      <c r="AS1076" s="445" t="s">
        <v>4691</v>
      </c>
      <c r="AT1076" s="445" t="s">
        <v>4691</v>
      </c>
      <c r="AU1076" s="445" t="s">
        <v>4691</v>
      </c>
      <c r="AV1076" s="307">
        <f t="shared" si="934"/>
        <v>0</v>
      </c>
      <c r="AW1076" s="309">
        <f t="shared" si="935"/>
        <v>0</v>
      </c>
      <c r="AX1076" s="309">
        <f t="shared" si="936"/>
        <v>0</v>
      </c>
      <c r="AY1076" s="309">
        <f t="shared" si="937"/>
        <v>0</v>
      </c>
      <c r="AZ1076" s="1042" t="s">
        <v>8464</v>
      </c>
      <c r="BA1076" s="1042"/>
      <c r="BB1076" s="1042"/>
      <c r="BC1076" s="1042"/>
      <c r="BD1076" s="1042"/>
      <c r="BE1076" s="1042"/>
      <c r="BF1076" s="1042"/>
      <c r="BG1076" s="1042"/>
      <c r="BH1076" s="1042"/>
      <c r="BI1076" s="1044"/>
    </row>
    <row r="1077" spans="1:61" ht="20.100000000000001" customHeight="1">
      <c r="A1077" s="1030" t="s">
        <v>185</v>
      </c>
      <c r="B1077" s="499"/>
      <c r="C1077" s="863" t="s">
        <v>3104</v>
      </c>
      <c r="D1077" s="863" t="s">
        <v>3105</v>
      </c>
      <c r="E1077" s="827"/>
      <c r="F1077" s="827"/>
      <c r="G1077" s="503">
        <f>COUNTA(G1070:G1076)</f>
        <v>7</v>
      </c>
      <c r="H1077" s="503">
        <f>COUNTA(H1070:H1076)</f>
        <v>7</v>
      </c>
      <c r="I1077" s="499"/>
      <c r="J1077" s="499"/>
      <c r="K1077" s="503"/>
      <c r="L1077" s="504">
        <f>COUNTA(L1070:L1076)</f>
        <v>2</v>
      </c>
      <c r="M1077" s="504">
        <f>COUNTA(M1070:M1076)</f>
        <v>2</v>
      </c>
      <c r="N1077" s="504">
        <f>COUNTA(N1070:N1076)</f>
        <v>2</v>
      </c>
      <c r="O1077" s="504">
        <f>COUNTA(O1070:O1076)</f>
        <v>2</v>
      </c>
      <c r="P1077" s="504">
        <f>COUNTA(P1070:P1076)</f>
        <v>7</v>
      </c>
      <c r="Q1077" s="505"/>
      <c r="R1077" s="505"/>
      <c r="S1077" s="506"/>
      <c r="T1077" s="507"/>
      <c r="U1077" s="508">
        <f>SUM(U1070:U1076)</f>
        <v>777.55431799999997</v>
      </c>
      <c r="V1077" s="508">
        <f>SUM(V1070:V1076)</f>
        <v>22.701999999999998</v>
      </c>
      <c r="W1077" s="509">
        <f>V1077*10000/Y1077</f>
        <v>5675.4999999999991</v>
      </c>
      <c r="X1077" s="510">
        <f>U1077/V1077</f>
        <v>34.250476521892345</v>
      </c>
      <c r="Y1077" s="511">
        <f t="shared" ref="Y1077:AE1077" si="938">SUM(Y1070:Y1076)</f>
        <v>40</v>
      </c>
      <c r="Z1077" s="511">
        <f t="shared" si="938"/>
        <v>4487</v>
      </c>
      <c r="AA1077" s="500">
        <f t="shared" si="938"/>
        <v>10</v>
      </c>
      <c r="AB1077" s="500">
        <f t="shared" si="938"/>
        <v>10</v>
      </c>
      <c r="AC1077" s="500">
        <f t="shared" si="938"/>
        <v>10</v>
      </c>
      <c r="AD1077" s="500">
        <f t="shared" si="938"/>
        <v>10</v>
      </c>
      <c r="AE1077" s="500">
        <f t="shared" si="938"/>
        <v>40</v>
      </c>
      <c r="AF1077" s="512"/>
      <c r="AG1077" s="512">
        <f>SUM(AG1070:AG1076)</f>
        <v>0</v>
      </c>
      <c r="AH1077" s="512"/>
      <c r="AI1077" s="512">
        <f>SUM(AI1070:AI1076)</f>
        <v>0</v>
      </c>
      <c r="AJ1077" s="512">
        <f t="shared" ref="AJ1077" si="939">SUM(AJ1070:AJ1076)</f>
        <v>40</v>
      </c>
      <c r="AK1077" s="513"/>
      <c r="AL1077" s="512">
        <f>SUM(AL1070:AL1076)</f>
        <v>0</v>
      </c>
      <c r="AM1077" s="512"/>
      <c r="AN1077" s="512">
        <f>SUM(AN1070:AN1076)</f>
        <v>0</v>
      </c>
      <c r="AO1077" s="512"/>
      <c r="AP1077" s="512">
        <f>SUM(AP1070:AP1076)</f>
        <v>0</v>
      </c>
      <c r="AQ1077" s="512"/>
      <c r="AR1077" s="512">
        <f>SUM(AR1070:AR1076)</f>
        <v>1</v>
      </c>
      <c r="AS1077" s="512"/>
      <c r="AT1077" s="512">
        <f>SUM(AT1070:AT1076)</f>
        <v>0</v>
      </c>
      <c r="AU1077" s="512"/>
      <c r="AV1077" s="512">
        <f>SUM(AV1070:AV1076)</f>
        <v>360</v>
      </c>
      <c r="AW1077" s="512">
        <f>SUM(AW1070:AW1076)</f>
        <v>252</v>
      </c>
      <c r="AX1077" s="512">
        <f>SUM(AX1070:AX1076)</f>
        <v>150</v>
      </c>
      <c r="AY1077" s="512">
        <f>SUM(AY1070:AY1076)</f>
        <v>90</v>
      </c>
      <c r="AZ1077" s="816"/>
      <c r="BA1077" s="817"/>
      <c r="BB1077" s="817"/>
      <c r="BC1077" s="818"/>
      <c r="BD1077" s="818"/>
      <c r="BE1077" s="818"/>
      <c r="BF1077" s="819"/>
      <c r="BG1077" s="819"/>
      <c r="BH1077" s="819"/>
      <c r="BI1077" s="820"/>
    </row>
    <row r="1078" spans="1:61" s="394" customFormat="1" ht="19.5" customHeight="1">
      <c r="A1078" s="1026">
        <v>967</v>
      </c>
      <c r="B1078" s="749" t="s">
        <v>5914</v>
      </c>
      <c r="C1078" s="750" t="s">
        <v>23</v>
      </c>
      <c r="D1078" s="750" t="s">
        <v>2327</v>
      </c>
      <c r="E1078" s="750" t="s">
        <v>5644</v>
      </c>
      <c r="F1078" s="894" t="s">
        <v>5915</v>
      </c>
      <c r="G1078" s="751" t="s">
        <v>5916</v>
      </c>
      <c r="H1078" s="752" t="s">
        <v>6024</v>
      </c>
      <c r="I1078" s="750">
        <v>13055001</v>
      </c>
      <c r="J1078" s="753" t="s">
        <v>94</v>
      </c>
      <c r="K1078" s="754"/>
      <c r="L1078" s="755" t="s">
        <v>565</v>
      </c>
      <c r="M1078" s="755" t="s">
        <v>565</v>
      </c>
      <c r="N1078" s="755" t="s">
        <v>565</v>
      </c>
      <c r="O1078" s="755" t="s">
        <v>565</v>
      </c>
      <c r="P1078" s="756" t="s">
        <v>565</v>
      </c>
      <c r="Q1078" s="757"/>
      <c r="R1078" s="295" t="s">
        <v>334</v>
      </c>
      <c r="S1078" s="296">
        <v>42940</v>
      </c>
      <c r="T1078" s="297">
        <f>VLOOKUP(I1078,单月票房,2,0)</f>
        <v>6</v>
      </c>
      <c r="U1078" s="298">
        <f>VLOOKUP(I1078,单月票房,3,0)</f>
        <v>188.57939999999999</v>
      </c>
      <c r="V1078" s="298">
        <f>VLOOKUP(I1078,单月票房,4,0)</f>
        <v>4.9915000000000003</v>
      </c>
      <c r="W1078" s="299">
        <f>(V1078*10000)/Y1078</f>
        <v>6239.375</v>
      </c>
      <c r="X1078" s="300">
        <f>VLOOKUP(I1078,单月票房,5,0)</f>
        <v>38</v>
      </c>
      <c r="Y1078" s="758">
        <v>8</v>
      </c>
      <c r="Z1078" s="759">
        <v>1434</v>
      </c>
      <c r="AA1078" s="1043">
        <v>8</v>
      </c>
      <c r="AB1078" s="1043">
        <v>8</v>
      </c>
      <c r="AC1078" s="1043">
        <v>8</v>
      </c>
      <c r="AD1078" s="1043">
        <v>8</v>
      </c>
      <c r="AE1078" s="469">
        <v>8</v>
      </c>
      <c r="AF1078" s="1036" t="s">
        <v>8153</v>
      </c>
      <c r="AG1078" s="445"/>
      <c r="AH1078" s="445"/>
      <c r="AI1078" s="445"/>
      <c r="AJ1078" s="1037"/>
      <c r="AK1078" s="1036" t="s">
        <v>4705</v>
      </c>
      <c r="AL1078" s="445"/>
      <c r="AM1078" s="445"/>
      <c r="AN1078" s="445"/>
      <c r="AO1078" s="445"/>
      <c r="AP1078" s="445"/>
      <c r="AQ1078" s="445"/>
      <c r="AR1078" s="445"/>
      <c r="AS1078" s="445"/>
      <c r="AT1078" s="445"/>
      <c r="AU1078" s="445"/>
      <c r="AV1078" s="307">
        <f>AD1078*6*0.5*12</f>
        <v>288</v>
      </c>
      <c r="AW1078" s="309">
        <f>AD1078*6*0.35*12</f>
        <v>201.59999999999997</v>
      </c>
      <c r="AX1078" s="309">
        <f>AD1078*6*0.25*10</f>
        <v>120</v>
      </c>
      <c r="AY1078" s="309">
        <f>AD1078*6*0.15*10</f>
        <v>72</v>
      </c>
      <c r="AZ1078" s="1042" t="s">
        <v>8465</v>
      </c>
      <c r="BA1078" s="1042"/>
      <c r="BB1078" s="1042" t="s">
        <v>5917</v>
      </c>
      <c r="BC1078" s="1042" t="s">
        <v>5918</v>
      </c>
      <c r="BD1078" s="1042" t="s">
        <v>1301</v>
      </c>
      <c r="BE1078" s="1042"/>
      <c r="BF1078" s="1042"/>
      <c r="BG1078" s="1042"/>
      <c r="BH1078" s="1042"/>
      <c r="BI1078" s="1044"/>
    </row>
    <row r="1079" spans="1:61" s="394" customFormat="1" ht="19.5" customHeight="1">
      <c r="A1079" s="1026">
        <v>968</v>
      </c>
      <c r="B1079" s="448" t="s">
        <v>5643</v>
      </c>
      <c r="C1079" s="449" t="s">
        <v>23</v>
      </c>
      <c r="D1079" s="449" t="s">
        <v>2327</v>
      </c>
      <c r="E1079" s="450" t="s">
        <v>5644</v>
      </c>
      <c r="F1079" s="329" t="s">
        <v>1292</v>
      </c>
      <c r="G1079" s="451" t="s">
        <v>4916</v>
      </c>
      <c r="H1079" s="452" t="s">
        <v>5820</v>
      </c>
      <c r="I1079" s="453">
        <v>13054501</v>
      </c>
      <c r="J1079" s="454"/>
      <c r="K1079" s="455" t="s">
        <v>5645</v>
      </c>
      <c r="L1079" s="456"/>
      <c r="M1079" s="456"/>
      <c r="N1079" s="456"/>
      <c r="O1079" s="456"/>
      <c r="P1079" s="457" t="s">
        <v>565</v>
      </c>
      <c r="Q1079" s="458"/>
      <c r="R1079" s="295" t="s">
        <v>182</v>
      </c>
      <c r="S1079" s="296">
        <v>42763</v>
      </c>
      <c r="T1079" s="297">
        <f>VLOOKUP(I1079,单月票房,2,0)</f>
        <v>20</v>
      </c>
      <c r="U1079" s="298">
        <f>VLOOKUP(I1079,单月票房,3,0)</f>
        <v>102.8399</v>
      </c>
      <c r="V1079" s="298">
        <f>VLOOKUP(I1079,单月票房,4,0)</f>
        <v>3.3523000000000001</v>
      </c>
      <c r="W1079" s="299">
        <f>(V1079*10000)/Y1079</f>
        <v>4789</v>
      </c>
      <c r="X1079" s="300">
        <f>VLOOKUP(I1079,单月票房,5,0)</f>
        <v>31</v>
      </c>
      <c r="Y1079" s="459">
        <v>7</v>
      </c>
      <c r="Z1079" s="460">
        <v>663</v>
      </c>
      <c r="AA1079" s="1043">
        <v>0</v>
      </c>
      <c r="AB1079" s="304">
        <v>0</v>
      </c>
      <c r="AC1079" s="304">
        <v>0</v>
      </c>
      <c r="AD1079" s="1043">
        <v>0</v>
      </c>
      <c r="AE1079" s="469">
        <v>7</v>
      </c>
      <c r="AF1079" s="1036" t="s">
        <v>8151</v>
      </c>
      <c r="AG1079" s="445"/>
      <c r="AH1079" s="445"/>
      <c r="AI1079" s="445"/>
      <c r="AJ1079" s="1037"/>
      <c r="AK1079" s="1036"/>
      <c r="AL1079" s="445"/>
      <c r="AM1079" s="445"/>
      <c r="AN1079" s="445"/>
      <c r="AO1079" s="445"/>
      <c r="AP1079" s="445"/>
      <c r="AQ1079" s="445"/>
      <c r="AR1079" s="445"/>
      <c r="AS1079" s="445"/>
      <c r="AT1079" s="445"/>
      <c r="AU1079" s="445"/>
      <c r="AV1079" s="307">
        <f>AD1079*6*0.5*12</f>
        <v>0</v>
      </c>
      <c r="AW1079" s="309">
        <f>AD1079*6*0.35*12</f>
        <v>0</v>
      </c>
      <c r="AX1079" s="309">
        <f>AD1079*6*0.25*10</f>
        <v>0</v>
      </c>
      <c r="AY1079" s="309">
        <f>AD1079*6*0.15*10</f>
        <v>0</v>
      </c>
      <c r="AZ1079" s="1042" t="s">
        <v>8466</v>
      </c>
      <c r="BA1079" s="1042"/>
      <c r="BB1079" s="1042"/>
      <c r="BC1079" s="1042"/>
      <c r="BD1079" s="1042"/>
      <c r="BE1079" s="1042"/>
      <c r="BF1079" s="1042"/>
      <c r="BG1079" s="1042"/>
      <c r="BH1079" s="1042"/>
      <c r="BI1079" s="1044"/>
    </row>
    <row r="1080" spans="1:61" s="652" customFormat="1" ht="20.100000000000001" customHeight="1">
      <c r="A1080" s="1026">
        <v>969</v>
      </c>
      <c r="B1080" s="285" t="s">
        <v>3698</v>
      </c>
      <c r="C1080" s="351" t="s">
        <v>3110</v>
      </c>
      <c r="D1080" s="351" t="s">
        <v>3111</v>
      </c>
      <c r="E1080" s="287" t="s">
        <v>3839</v>
      </c>
      <c r="F1080" s="329" t="s">
        <v>1292</v>
      </c>
      <c r="G1080" s="530" t="s">
        <v>1236</v>
      </c>
      <c r="H1080" s="340" t="s">
        <v>3135</v>
      </c>
      <c r="I1080" s="290">
        <v>13052501</v>
      </c>
      <c r="J1080" s="362"/>
      <c r="K1080" s="340" t="s">
        <v>335</v>
      </c>
      <c r="L1080" s="292"/>
      <c r="M1080" s="293"/>
      <c r="N1080" s="293"/>
      <c r="O1080" s="292"/>
      <c r="P1080" s="292" t="s">
        <v>95</v>
      </c>
      <c r="Q1080" s="320"/>
      <c r="R1080" s="295" t="s">
        <v>147</v>
      </c>
      <c r="S1080" s="296">
        <v>41054</v>
      </c>
      <c r="T1080" s="297">
        <f>VLOOKUP(I1080,单月票房,2,0)</f>
        <v>9</v>
      </c>
      <c r="U1080" s="298">
        <f>VLOOKUP(I1080,单月票房,3,0)</f>
        <v>144.96289999999999</v>
      </c>
      <c r="V1080" s="298">
        <f>VLOOKUP(I1080,单月票房,4,0)</f>
        <v>4.0773000000000001</v>
      </c>
      <c r="W1080" s="299">
        <f>(V1080*10000)/Y1080</f>
        <v>8154.6</v>
      </c>
      <c r="X1080" s="300">
        <f>VLOOKUP(I1080,单月票房,5,0)</f>
        <v>36</v>
      </c>
      <c r="Y1080" s="301">
        <v>5</v>
      </c>
      <c r="Z1080" s="301">
        <v>778</v>
      </c>
      <c r="AA1080" s="1043">
        <v>0</v>
      </c>
      <c r="AB1080" s="304">
        <v>0</v>
      </c>
      <c r="AC1080" s="304">
        <v>0</v>
      </c>
      <c r="AD1080" s="1043">
        <v>0</v>
      </c>
      <c r="AE1080" s="469">
        <v>5</v>
      </c>
      <c r="AF1080" s="1036" t="s">
        <v>8174</v>
      </c>
      <c r="AG1080" s="445" t="s">
        <v>4691</v>
      </c>
      <c r="AH1080" s="445" t="s">
        <v>4691</v>
      </c>
      <c r="AI1080" s="445" t="s">
        <v>4691</v>
      </c>
      <c r="AJ1080" s="1037">
        <v>5</v>
      </c>
      <c r="AK1080" s="1036" t="s">
        <v>4707</v>
      </c>
      <c r="AL1080" s="445" t="s">
        <v>4691</v>
      </c>
      <c r="AM1080" s="445" t="s">
        <v>4691</v>
      </c>
      <c r="AN1080" s="445" t="s">
        <v>4691</v>
      </c>
      <c r="AO1080" s="445" t="s">
        <v>4691</v>
      </c>
      <c r="AP1080" s="445" t="s">
        <v>4691</v>
      </c>
      <c r="AQ1080" s="445" t="s">
        <v>4691</v>
      </c>
      <c r="AR1080" s="445" t="s">
        <v>4691</v>
      </c>
      <c r="AS1080" s="445" t="s">
        <v>4691</v>
      </c>
      <c r="AT1080" s="445" t="s">
        <v>4691</v>
      </c>
      <c r="AU1080" s="445" t="s">
        <v>4691</v>
      </c>
      <c r="AV1080" s="307">
        <f>AD1080*6*0.5*12</f>
        <v>0</v>
      </c>
      <c r="AW1080" s="309">
        <f>AD1080*6*0.35*12</f>
        <v>0</v>
      </c>
      <c r="AX1080" s="309">
        <f>AD1080*6*0.25*10</f>
        <v>0</v>
      </c>
      <c r="AY1080" s="309">
        <f>AD1080*6*0.15*10</f>
        <v>0</v>
      </c>
      <c r="AZ1080" s="1042" t="s">
        <v>8467</v>
      </c>
      <c r="BA1080" s="1042"/>
      <c r="BB1080" s="1042"/>
      <c r="BC1080" s="1042"/>
      <c r="BD1080" s="1042"/>
      <c r="BE1080" s="1042"/>
      <c r="BF1080" s="1042"/>
      <c r="BG1080" s="1042"/>
      <c r="BH1080" s="1042"/>
      <c r="BI1080" s="1044"/>
    </row>
    <row r="1081" spans="1:61" ht="20.100000000000001" customHeight="1">
      <c r="A1081" s="1032" t="s">
        <v>185</v>
      </c>
      <c r="B1081" s="499"/>
      <c r="C1081" s="826" t="s">
        <v>2526</v>
      </c>
      <c r="D1081" s="500" t="s">
        <v>2328</v>
      </c>
      <c r="E1081" s="827"/>
      <c r="F1081" s="827"/>
      <c r="G1081" s="813">
        <f>COUNTA(G1078:G1080)</f>
        <v>3</v>
      </c>
      <c r="H1081" s="813">
        <f>COUNTA(H1078:H1080)</f>
        <v>3</v>
      </c>
      <c r="I1081" s="499"/>
      <c r="J1081" s="499"/>
      <c r="K1081" s="813"/>
      <c r="L1081" s="814">
        <f>COUNTA(L1078:L1080)</f>
        <v>1</v>
      </c>
      <c r="M1081" s="814">
        <f>COUNTA(M1078:M1080)</f>
        <v>1</v>
      </c>
      <c r="N1081" s="814">
        <f>COUNTA(N1078:N1080)</f>
        <v>1</v>
      </c>
      <c r="O1081" s="814">
        <f>COUNTA(O1078:O1080)</f>
        <v>1</v>
      </c>
      <c r="P1081" s="814">
        <f>COUNTA(P1078:P1080)</f>
        <v>3</v>
      </c>
      <c r="Q1081" s="505"/>
      <c r="R1081" s="505"/>
      <c r="S1081" s="506"/>
      <c r="T1081" s="507"/>
      <c r="U1081" s="508">
        <f>SUM(U1078:U1080)</f>
        <v>436.38220000000001</v>
      </c>
      <c r="V1081" s="508">
        <f>SUM(V1078:V1080)</f>
        <v>12.421099999999999</v>
      </c>
      <c r="W1081" s="509">
        <f>V1081*10000/Y1081</f>
        <v>6210.5499999999993</v>
      </c>
      <c r="X1081" s="510">
        <f>U1081/V1081</f>
        <v>35.13233127500785</v>
      </c>
      <c r="Y1081" s="511">
        <f t="shared" ref="Y1081:AE1081" si="940">SUM(Y1078:Y1080)</f>
        <v>20</v>
      </c>
      <c r="Z1081" s="511">
        <f t="shared" si="940"/>
        <v>2875</v>
      </c>
      <c r="AA1081" s="500">
        <f t="shared" si="940"/>
        <v>8</v>
      </c>
      <c r="AB1081" s="500">
        <f t="shared" si="940"/>
        <v>8</v>
      </c>
      <c r="AC1081" s="500">
        <f t="shared" si="940"/>
        <v>8</v>
      </c>
      <c r="AD1081" s="500">
        <f t="shared" si="940"/>
        <v>8</v>
      </c>
      <c r="AE1081" s="500">
        <f t="shared" si="940"/>
        <v>20</v>
      </c>
      <c r="AF1081" s="512"/>
      <c r="AG1081" s="512">
        <f>SUM(AG1078:AG1080)</f>
        <v>0</v>
      </c>
      <c r="AH1081" s="512"/>
      <c r="AI1081" s="512">
        <f>SUM(AI1078:AI1080)</f>
        <v>0</v>
      </c>
      <c r="AJ1081" s="512">
        <f>SUM(AJ1078:AJ1080)</f>
        <v>5</v>
      </c>
      <c r="AK1081" s="513"/>
      <c r="AL1081" s="512">
        <f>SUM(AL1078:AL1080)</f>
        <v>0</v>
      </c>
      <c r="AM1081" s="512"/>
      <c r="AN1081" s="512">
        <f>SUM(AN1078:AN1080)</f>
        <v>0</v>
      </c>
      <c r="AO1081" s="512"/>
      <c r="AP1081" s="512">
        <f>SUM(AP1078:AP1080)</f>
        <v>0</v>
      </c>
      <c r="AQ1081" s="512"/>
      <c r="AR1081" s="512">
        <f>SUM(AR1078:AR1080)</f>
        <v>0</v>
      </c>
      <c r="AS1081" s="512"/>
      <c r="AT1081" s="512">
        <f>SUM(AT1078:AT1080)</f>
        <v>0</v>
      </c>
      <c r="AU1081" s="512"/>
      <c r="AV1081" s="512">
        <f>SUM(AV1078:AV1080)</f>
        <v>288</v>
      </c>
      <c r="AW1081" s="512">
        <f>SUM(AW1078:AW1080)</f>
        <v>201.59999999999997</v>
      </c>
      <c r="AX1081" s="512">
        <f>SUM(AX1078:AX1080)</f>
        <v>120</v>
      </c>
      <c r="AY1081" s="512">
        <f>SUM(AY1078:AY1080)</f>
        <v>72</v>
      </c>
      <c r="AZ1081" s="816"/>
      <c r="BA1081" s="817"/>
      <c r="BB1081" s="817"/>
      <c r="BC1081" s="818"/>
      <c r="BD1081" s="818"/>
      <c r="BE1081" s="818"/>
      <c r="BF1081" s="819"/>
      <c r="BG1081" s="819"/>
      <c r="BH1081" s="819"/>
      <c r="BI1081" s="820"/>
    </row>
    <row r="1082" spans="1:61" s="394" customFormat="1" ht="19.5" customHeight="1">
      <c r="A1082" s="1026">
        <v>970</v>
      </c>
      <c r="B1082" s="448" t="s">
        <v>5730</v>
      </c>
      <c r="C1082" s="449" t="s">
        <v>23</v>
      </c>
      <c r="D1082" s="449" t="s">
        <v>5227</v>
      </c>
      <c r="E1082" s="450" t="s">
        <v>5731</v>
      </c>
      <c r="F1082" s="329" t="s">
        <v>1292</v>
      </c>
      <c r="G1082" s="451" t="s">
        <v>1088</v>
      </c>
      <c r="H1082" s="452" t="s">
        <v>1088</v>
      </c>
      <c r="I1082" s="453">
        <v>13100102</v>
      </c>
      <c r="J1082" s="454"/>
      <c r="K1082" s="455" t="s">
        <v>5700</v>
      </c>
      <c r="L1082" s="456"/>
      <c r="M1082" s="456"/>
      <c r="N1082" s="456"/>
      <c r="O1082" s="456"/>
      <c r="P1082" s="457" t="s">
        <v>565</v>
      </c>
      <c r="Q1082" s="458"/>
      <c r="R1082" s="295" t="s">
        <v>615</v>
      </c>
      <c r="S1082" s="296">
        <v>21186</v>
      </c>
      <c r="T1082" s="297">
        <f t="shared" ref="T1082:T1087" si="941">VLOOKUP(I1082,单月票房,2,0)</f>
        <v>4</v>
      </c>
      <c r="U1082" s="298">
        <f t="shared" ref="U1082:U1087" si="942">VLOOKUP(I1082,单月票房,3,0)</f>
        <v>193.22585000000001</v>
      </c>
      <c r="V1082" s="298">
        <f t="shared" ref="V1082:V1087" si="943">VLOOKUP(I1082,单月票房,4,0)</f>
        <v>5.6211000000000002</v>
      </c>
      <c r="W1082" s="299">
        <f t="shared" ref="W1082:W1087" si="944">(V1082*10000)/Y1082</f>
        <v>9368.5</v>
      </c>
      <c r="X1082" s="300">
        <f t="shared" ref="X1082:X1087" si="945">VLOOKUP(I1082,单月票房,5,0)</f>
        <v>34</v>
      </c>
      <c r="Y1082" s="459">
        <v>6</v>
      </c>
      <c r="Z1082" s="460">
        <v>1225</v>
      </c>
      <c r="AA1082" s="1043">
        <v>0</v>
      </c>
      <c r="AB1082" s="304">
        <v>0</v>
      </c>
      <c r="AC1082" s="304">
        <v>0</v>
      </c>
      <c r="AD1082" s="1043">
        <v>0</v>
      </c>
      <c r="AE1082" s="469">
        <v>6</v>
      </c>
      <c r="AF1082" s="1036" t="s">
        <v>5994</v>
      </c>
      <c r="AG1082" s="445"/>
      <c r="AH1082" s="445"/>
      <c r="AI1082" s="445"/>
      <c r="AJ1082" s="1037">
        <v>6</v>
      </c>
      <c r="AK1082" s="1036" t="s">
        <v>7002</v>
      </c>
      <c r="AL1082" s="445"/>
      <c r="AM1082" s="445"/>
      <c r="AN1082" s="445"/>
      <c r="AO1082" s="445"/>
      <c r="AP1082" s="445"/>
      <c r="AQ1082" s="445"/>
      <c r="AR1082" s="445"/>
      <c r="AS1082" s="445"/>
      <c r="AT1082" s="445"/>
      <c r="AU1082" s="445"/>
      <c r="AV1082" s="307">
        <f t="shared" ref="AV1082:AV1087" si="946">AD1082*6*0.5*12</f>
        <v>0</v>
      </c>
      <c r="AW1082" s="309">
        <f t="shared" ref="AW1082:AW1087" si="947">AD1082*6*0.35*12</f>
        <v>0</v>
      </c>
      <c r="AX1082" s="309">
        <f t="shared" ref="AX1082:AX1087" si="948">AD1082*6*0.25*10</f>
        <v>0</v>
      </c>
      <c r="AY1082" s="309">
        <f t="shared" ref="AY1082:AY1087" si="949">AD1082*6*0.15*10</f>
        <v>0</v>
      </c>
      <c r="AZ1082" s="1042" t="s">
        <v>8468</v>
      </c>
      <c r="BA1082" s="1042"/>
      <c r="BB1082" s="1042"/>
      <c r="BC1082" s="1042"/>
      <c r="BD1082" s="1042"/>
      <c r="BE1082" s="1042"/>
      <c r="BF1082" s="1042"/>
      <c r="BG1082" s="1042"/>
      <c r="BH1082" s="1042"/>
      <c r="BI1082" s="1044"/>
    </row>
    <row r="1083" spans="1:61" s="652" customFormat="1" ht="20.100000000000001" customHeight="1">
      <c r="A1083" s="1026">
        <v>971</v>
      </c>
      <c r="B1083" s="285" t="s">
        <v>5236</v>
      </c>
      <c r="C1083" s="484" t="s">
        <v>23</v>
      </c>
      <c r="D1083" s="872" t="s">
        <v>5227</v>
      </c>
      <c r="E1083" s="872" t="s">
        <v>5242</v>
      </c>
      <c r="F1083" s="872" t="s">
        <v>5228</v>
      </c>
      <c r="G1083" s="873" t="s">
        <v>1012</v>
      </c>
      <c r="H1083" s="874" t="s">
        <v>1012</v>
      </c>
      <c r="I1083" s="875">
        <v>13103901</v>
      </c>
      <c r="J1083" s="362"/>
      <c r="K1083" s="340" t="s">
        <v>335</v>
      </c>
      <c r="L1083" s="292"/>
      <c r="M1083" s="293"/>
      <c r="N1083" s="293"/>
      <c r="O1083" s="292"/>
      <c r="P1083" s="490" t="s">
        <v>95</v>
      </c>
      <c r="Q1083" s="320"/>
      <c r="R1083" s="295" t="s">
        <v>345</v>
      </c>
      <c r="S1083" s="296">
        <v>40690</v>
      </c>
      <c r="T1083" s="297">
        <f t="shared" si="941"/>
        <v>9</v>
      </c>
      <c r="U1083" s="298">
        <f t="shared" si="942"/>
        <v>122.76609999999999</v>
      </c>
      <c r="V1083" s="298">
        <f t="shared" si="943"/>
        <v>3.9935999999999998</v>
      </c>
      <c r="W1083" s="299">
        <f t="shared" si="944"/>
        <v>4992</v>
      </c>
      <c r="X1083" s="300">
        <f t="shared" si="945"/>
        <v>31</v>
      </c>
      <c r="Y1083" s="301">
        <v>8</v>
      </c>
      <c r="Z1083" s="301">
        <v>654</v>
      </c>
      <c r="AA1083" s="1043">
        <v>0</v>
      </c>
      <c r="AB1083" s="304">
        <v>0</v>
      </c>
      <c r="AC1083" s="304">
        <v>0</v>
      </c>
      <c r="AD1083" s="1043">
        <v>0</v>
      </c>
      <c r="AE1083" s="469">
        <v>8</v>
      </c>
      <c r="AF1083" s="1036" t="s">
        <v>8431</v>
      </c>
      <c r="AG1083" s="445"/>
      <c r="AH1083" s="445"/>
      <c r="AI1083" s="445"/>
      <c r="AJ1083" s="1037">
        <v>6</v>
      </c>
      <c r="AK1083" s="1036" t="s">
        <v>4824</v>
      </c>
      <c r="AL1083" s="445"/>
      <c r="AM1083" s="445"/>
      <c r="AN1083" s="445"/>
      <c r="AO1083" s="445"/>
      <c r="AP1083" s="445"/>
      <c r="AQ1083" s="445"/>
      <c r="AR1083" s="445">
        <v>1</v>
      </c>
      <c r="AS1083" s="445" t="s">
        <v>5883</v>
      </c>
      <c r="AT1083" s="445"/>
      <c r="AU1083" s="445"/>
      <c r="AV1083" s="307">
        <f t="shared" si="946"/>
        <v>0</v>
      </c>
      <c r="AW1083" s="309">
        <f t="shared" si="947"/>
        <v>0</v>
      </c>
      <c r="AX1083" s="309">
        <f t="shared" si="948"/>
        <v>0</v>
      </c>
      <c r="AY1083" s="309">
        <f t="shared" si="949"/>
        <v>0</v>
      </c>
      <c r="AZ1083" s="1042" t="s">
        <v>8469</v>
      </c>
      <c r="BA1083" s="1042"/>
      <c r="BB1083" s="1042"/>
      <c r="BC1083" s="1042"/>
      <c r="BD1083" s="1042"/>
      <c r="BE1083" s="1042"/>
      <c r="BF1083" s="1042"/>
      <c r="BG1083" s="1042"/>
      <c r="BH1083" s="1042"/>
      <c r="BI1083" s="1044"/>
    </row>
    <row r="1084" spans="1:61" s="652" customFormat="1" ht="20.100000000000001" customHeight="1">
      <c r="A1084" s="1026">
        <v>972</v>
      </c>
      <c r="B1084" s="285" t="s">
        <v>5237</v>
      </c>
      <c r="C1084" s="484" t="s">
        <v>23</v>
      </c>
      <c r="D1084" s="872" t="s">
        <v>5227</v>
      </c>
      <c r="E1084" s="872" t="s">
        <v>5241</v>
      </c>
      <c r="F1084" s="872" t="s">
        <v>5229</v>
      </c>
      <c r="G1084" s="873" t="s">
        <v>1225</v>
      </c>
      <c r="H1084" s="874" t="s">
        <v>1225</v>
      </c>
      <c r="I1084" s="875">
        <v>13102101</v>
      </c>
      <c r="J1084" s="362"/>
      <c r="K1084" s="340" t="s">
        <v>335</v>
      </c>
      <c r="L1084" s="292"/>
      <c r="M1084" s="293"/>
      <c r="N1084" s="293"/>
      <c r="O1084" s="292"/>
      <c r="P1084" s="490" t="s">
        <v>95</v>
      </c>
      <c r="Q1084" s="320"/>
      <c r="R1084" s="295" t="s">
        <v>615</v>
      </c>
      <c r="S1084" s="296">
        <v>40709</v>
      </c>
      <c r="T1084" s="297">
        <f t="shared" si="941"/>
        <v>6</v>
      </c>
      <c r="U1084" s="298">
        <f t="shared" si="942"/>
        <v>141.69669999999999</v>
      </c>
      <c r="V1084" s="298">
        <f t="shared" si="943"/>
        <v>3.6371000000000002</v>
      </c>
      <c r="W1084" s="299">
        <f t="shared" si="944"/>
        <v>6061.833333333333</v>
      </c>
      <c r="X1084" s="300">
        <f t="shared" si="945"/>
        <v>39</v>
      </c>
      <c r="Y1084" s="301">
        <v>6</v>
      </c>
      <c r="Z1084" s="301">
        <v>616</v>
      </c>
      <c r="AA1084" s="1043">
        <v>0</v>
      </c>
      <c r="AB1084" s="304">
        <v>0</v>
      </c>
      <c r="AC1084" s="304">
        <v>0</v>
      </c>
      <c r="AD1084" s="1043">
        <v>0</v>
      </c>
      <c r="AE1084" s="469">
        <v>6</v>
      </c>
      <c r="AF1084" s="1036" t="s">
        <v>8142</v>
      </c>
      <c r="AG1084" s="445"/>
      <c r="AH1084" s="445"/>
      <c r="AI1084" s="445"/>
      <c r="AJ1084" s="1037">
        <v>6</v>
      </c>
      <c r="AK1084" s="1036" t="s">
        <v>4694</v>
      </c>
      <c r="AL1084" s="445"/>
      <c r="AM1084" s="445"/>
      <c r="AN1084" s="445"/>
      <c r="AO1084" s="445"/>
      <c r="AP1084" s="445"/>
      <c r="AQ1084" s="445"/>
      <c r="AR1084" s="445"/>
      <c r="AS1084" s="445"/>
      <c r="AT1084" s="445"/>
      <c r="AU1084" s="445"/>
      <c r="AV1084" s="307">
        <f t="shared" si="946"/>
        <v>0</v>
      </c>
      <c r="AW1084" s="309">
        <f t="shared" si="947"/>
        <v>0</v>
      </c>
      <c r="AX1084" s="309">
        <f t="shared" si="948"/>
        <v>0</v>
      </c>
      <c r="AY1084" s="309">
        <f t="shared" si="949"/>
        <v>0</v>
      </c>
      <c r="AZ1084" s="1042" t="s">
        <v>8470</v>
      </c>
      <c r="BA1084" s="1042"/>
      <c r="BB1084" s="1042"/>
      <c r="BC1084" s="1042"/>
      <c r="BD1084" s="1042"/>
      <c r="BE1084" s="1042"/>
      <c r="BF1084" s="1042"/>
      <c r="BG1084" s="1042"/>
      <c r="BH1084" s="1042"/>
      <c r="BI1084" s="1044"/>
    </row>
    <row r="1085" spans="1:61" s="652" customFormat="1" ht="20.100000000000001" customHeight="1">
      <c r="A1085" s="1026">
        <v>973</v>
      </c>
      <c r="B1085" s="285" t="s">
        <v>5238</v>
      </c>
      <c r="C1085" s="484" t="s">
        <v>23</v>
      </c>
      <c r="D1085" s="872" t="s">
        <v>5227</v>
      </c>
      <c r="E1085" s="368" t="s">
        <v>5955</v>
      </c>
      <c r="F1085" s="872" t="s">
        <v>5230</v>
      </c>
      <c r="G1085" s="873" t="s">
        <v>1172</v>
      </c>
      <c r="H1085" s="874" t="s">
        <v>5243</v>
      </c>
      <c r="I1085" s="875">
        <v>13104401</v>
      </c>
      <c r="J1085" s="362"/>
      <c r="K1085" s="340" t="s">
        <v>335</v>
      </c>
      <c r="L1085" s="292"/>
      <c r="M1085" s="293"/>
      <c r="N1085" s="293"/>
      <c r="O1085" s="292"/>
      <c r="P1085" s="490" t="s">
        <v>95</v>
      </c>
      <c r="Q1085" s="320"/>
      <c r="R1085" s="295" t="s">
        <v>334</v>
      </c>
      <c r="S1085" s="296">
        <v>41393</v>
      </c>
      <c r="T1085" s="297">
        <f t="shared" si="941"/>
        <v>10</v>
      </c>
      <c r="U1085" s="298">
        <f t="shared" si="942"/>
        <v>113.4003</v>
      </c>
      <c r="V1085" s="298">
        <f t="shared" si="943"/>
        <v>2.8290000000000002</v>
      </c>
      <c r="W1085" s="299">
        <f t="shared" si="944"/>
        <v>7072.5</v>
      </c>
      <c r="X1085" s="300">
        <f t="shared" si="945"/>
        <v>40</v>
      </c>
      <c r="Y1085" s="301">
        <v>4</v>
      </c>
      <c r="Z1085" s="301">
        <v>400</v>
      </c>
      <c r="AA1085" s="1043">
        <v>0</v>
      </c>
      <c r="AB1085" s="304">
        <v>0</v>
      </c>
      <c r="AC1085" s="304">
        <v>0</v>
      </c>
      <c r="AD1085" s="1043">
        <v>0</v>
      </c>
      <c r="AE1085" s="469">
        <v>4</v>
      </c>
      <c r="AF1085" s="1036" t="s">
        <v>8196</v>
      </c>
      <c r="AG1085" s="445"/>
      <c r="AH1085" s="445"/>
      <c r="AI1085" s="445"/>
      <c r="AJ1085" s="1037">
        <v>4</v>
      </c>
      <c r="AK1085" s="1036" t="s">
        <v>4706</v>
      </c>
      <c r="AL1085" s="445"/>
      <c r="AM1085" s="445"/>
      <c r="AN1085" s="445"/>
      <c r="AO1085" s="445"/>
      <c r="AP1085" s="445"/>
      <c r="AQ1085" s="445"/>
      <c r="AR1085" s="445"/>
      <c r="AS1085" s="445"/>
      <c r="AT1085" s="445"/>
      <c r="AU1085" s="445"/>
      <c r="AV1085" s="307">
        <f t="shared" si="946"/>
        <v>0</v>
      </c>
      <c r="AW1085" s="309">
        <f t="shared" si="947"/>
        <v>0</v>
      </c>
      <c r="AX1085" s="309">
        <f t="shared" si="948"/>
        <v>0</v>
      </c>
      <c r="AY1085" s="309">
        <f t="shared" si="949"/>
        <v>0</v>
      </c>
      <c r="AZ1085" s="1042" t="s">
        <v>8471</v>
      </c>
      <c r="BA1085" s="1042"/>
      <c r="BB1085" s="1042"/>
      <c r="BC1085" s="1042"/>
      <c r="BD1085" s="1042"/>
      <c r="BE1085" s="1042"/>
      <c r="BF1085" s="1042"/>
      <c r="BG1085" s="1042"/>
      <c r="BH1085" s="1042"/>
      <c r="BI1085" s="1044"/>
    </row>
    <row r="1086" spans="1:61" s="354" customFormat="1" ht="21" customHeight="1">
      <c r="A1086" s="1026">
        <v>974</v>
      </c>
      <c r="B1086" s="877" t="s">
        <v>5380</v>
      </c>
      <c r="C1086" s="484" t="s">
        <v>2523</v>
      </c>
      <c r="D1086" s="895" t="s">
        <v>5226</v>
      </c>
      <c r="E1086" s="895" t="s">
        <v>5373</v>
      </c>
      <c r="F1086" s="895" t="s">
        <v>5374</v>
      </c>
      <c r="G1086" s="896" t="s">
        <v>1151</v>
      </c>
      <c r="H1086" s="897" t="s">
        <v>1151</v>
      </c>
      <c r="I1086" s="898">
        <v>13105101</v>
      </c>
      <c r="J1086" s="880"/>
      <c r="K1086" s="808" t="s">
        <v>335</v>
      </c>
      <c r="L1086" s="728"/>
      <c r="M1086" s="293"/>
      <c r="N1086" s="293"/>
      <c r="O1086" s="728"/>
      <c r="P1086" s="899" t="s">
        <v>95</v>
      </c>
      <c r="Q1086" s="890"/>
      <c r="R1086" s="295" t="s">
        <v>115</v>
      </c>
      <c r="S1086" s="296">
        <v>42120</v>
      </c>
      <c r="T1086" s="297">
        <f t="shared" si="941"/>
        <v>13</v>
      </c>
      <c r="U1086" s="298">
        <f t="shared" si="942"/>
        <v>98.666550000000001</v>
      </c>
      <c r="V1086" s="298">
        <f t="shared" si="943"/>
        <v>2.9514</v>
      </c>
      <c r="W1086" s="299">
        <f t="shared" si="944"/>
        <v>4216.2857142857147</v>
      </c>
      <c r="X1086" s="300">
        <f t="shared" si="945"/>
        <v>33</v>
      </c>
      <c r="Y1086" s="807">
        <v>7</v>
      </c>
      <c r="Z1086" s="807">
        <v>609</v>
      </c>
      <c r="AA1086" s="1043">
        <v>0</v>
      </c>
      <c r="AB1086" s="304">
        <v>0</v>
      </c>
      <c r="AC1086" s="304">
        <v>0</v>
      </c>
      <c r="AD1086" s="1043">
        <v>0</v>
      </c>
      <c r="AE1086" s="469">
        <v>7</v>
      </c>
      <c r="AF1086" s="1036" t="s">
        <v>5989</v>
      </c>
      <c r="AG1086" s="445"/>
      <c r="AH1086" s="445"/>
      <c r="AI1086" s="445"/>
      <c r="AJ1086" s="1037">
        <v>7</v>
      </c>
      <c r="AK1086" s="1036" t="s">
        <v>4703</v>
      </c>
      <c r="AL1086" s="445"/>
      <c r="AM1086" s="445"/>
      <c r="AN1086" s="445"/>
      <c r="AO1086" s="445"/>
      <c r="AP1086" s="445"/>
      <c r="AQ1086" s="445"/>
      <c r="AR1086" s="445"/>
      <c r="AS1086" s="445"/>
      <c r="AT1086" s="445"/>
      <c r="AU1086" s="445"/>
      <c r="AV1086" s="307">
        <f t="shared" si="946"/>
        <v>0</v>
      </c>
      <c r="AW1086" s="309">
        <f t="shared" si="947"/>
        <v>0</v>
      </c>
      <c r="AX1086" s="309">
        <f t="shared" si="948"/>
        <v>0</v>
      </c>
      <c r="AY1086" s="309">
        <f t="shared" si="949"/>
        <v>0</v>
      </c>
      <c r="AZ1086" s="1042" t="s">
        <v>8472</v>
      </c>
      <c r="BA1086" s="1042"/>
      <c r="BB1086" s="1042"/>
      <c r="BC1086" s="1042"/>
      <c r="BD1086" s="1042"/>
      <c r="BE1086" s="1042"/>
      <c r="BF1086" s="1042"/>
      <c r="BG1086" s="1042"/>
      <c r="BH1086" s="1042"/>
      <c r="BI1086" s="1044"/>
    </row>
    <row r="1087" spans="1:61" s="652" customFormat="1" ht="20.100000000000001" customHeight="1">
      <c r="A1087" s="1026">
        <v>975</v>
      </c>
      <c r="B1087" s="285" t="s">
        <v>5239</v>
      </c>
      <c r="C1087" s="484" t="s">
        <v>2523</v>
      </c>
      <c r="D1087" s="872" t="s">
        <v>5231</v>
      </c>
      <c r="E1087" s="872" t="s">
        <v>5232</v>
      </c>
      <c r="F1087" s="872" t="s">
        <v>5230</v>
      </c>
      <c r="G1087" s="873" t="s">
        <v>1114</v>
      </c>
      <c r="H1087" s="874" t="s">
        <v>1114</v>
      </c>
      <c r="I1087" s="875">
        <v>13103801</v>
      </c>
      <c r="J1087" s="362"/>
      <c r="K1087" s="340" t="s">
        <v>335</v>
      </c>
      <c r="L1087" s="292"/>
      <c r="M1087" s="293"/>
      <c r="N1087" s="293"/>
      <c r="O1087" s="292"/>
      <c r="P1087" s="490" t="s">
        <v>95</v>
      </c>
      <c r="Q1087" s="320"/>
      <c r="R1087" s="295" t="s">
        <v>115</v>
      </c>
      <c r="S1087" s="296">
        <v>40841</v>
      </c>
      <c r="T1087" s="297">
        <f t="shared" si="941"/>
        <v>11</v>
      </c>
      <c r="U1087" s="298">
        <f t="shared" si="942"/>
        <v>101.0748</v>
      </c>
      <c r="V1087" s="298">
        <f t="shared" si="943"/>
        <v>3.1859000000000002</v>
      </c>
      <c r="W1087" s="299">
        <f t="shared" si="944"/>
        <v>5309.833333333333</v>
      </c>
      <c r="X1087" s="300">
        <f t="shared" si="945"/>
        <v>32</v>
      </c>
      <c r="Y1087" s="301">
        <v>6</v>
      </c>
      <c r="Z1087" s="301">
        <v>792</v>
      </c>
      <c r="AA1087" s="1043">
        <v>0</v>
      </c>
      <c r="AB1087" s="304">
        <v>0</v>
      </c>
      <c r="AC1087" s="304">
        <v>0</v>
      </c>
      <c r="AD1087" s="1043">
        <v>0</v>
      </c>
      <c r="AE1087" s="469">
        <v>6</v>
      </c>
      <c r="AF1087" s="1036" t="s">
        <v>8142</v>
      </c>
      <c r="AG1087" s="445"/>
      <c r="AH1087" s="445"/>
      <c r="AI1087" s="445"/>
      <c r="AJ1087" s="1037">
        <v>4</v>
      </c>
      <c r="AK1087" s="1036" t="s">
        <v>5897</v>
      </c>
      <c r="AL1087" s="445"/>
      <c r="AM1087" s="445"/>
      <c r="AN1087" s="445"/>
      <c r="AO1087" s="445"/>
      <c r="AP1087" s="445"/>
      <c r="AQ1087" s="445"/>
      <c r="AR1087" s="445"/>
      <c r="AS1087" s="445"/>
      <c r="AT1087" s="445"/>
      <c r="AU1087" s="445"/>
      <c r="AV1087" s="307">
        <f t="shared" si="946"/>
        <v>0</v>
      </c>
      <c r="AW1087" s="309">
        <f t="shared" si="947"/>
        <v>0</v>
      </c>
      <c r="AX1087" s="309">
        <f t="shared" si="948"/>
        <v>0</v>
      </c>
      <c r="AY1087" s="309">
        <f t="shared" si="949"/>
        <v>0</v>
      </c>
      <c r="AZ1087" s="1042" t="s">
        <v>8473</v>
      </c>
      <c r="BA1087" s="1042"/>
      <c r="BB1087" s="1042"/>
      <c r="BC1087" s="1042"/>
      <c r="BD1087" s="1042"/>
      <c r="BE1087" s="1042"/>
      <c r="BF1087" s="1042"/>
      <c r="BG1087" s="1042"/>
      <c r="BH1087" s="1042"/>
      <c r="BI1087" s="1044"/>
    </row>
    <row r="1088" spans="1:61" ht="20.100000000000001" customHeight="1">
      <c r="A1088" s="1031" t="s">
        <v>185</v>
      </c>
      <c r="B1088" s="900"/>
      <c r="C1088" s="862" t="s">
        <v>23</v>
      </c>
      <c r="D1088" s="862" t="s">
        <v>5233</v>
      </c>
      <c r="E1088" s="815"/>
      <c r="F1088" s="868"/>
      <c r="G1088" s="503">
        <f>COUNTA(G1082:G1087)</f>
        <v>6</v>
      </c>
      <c r="H1088" s="503">
        <f>COUNTA(H1082:H1087)</f>
        <v>6</v>
      </c>
      <c r="I1088" s="499"/>
      <c r="J1088" s="499"/>
      <c r="K1088" s="503"/>
      <c r="L1088" s="504">
        <f>COUNTA(L1082:L1087)</f>
        <v>0</v>
      </c>
      <c r="M1088" s="504">
        <f>COUNTA(M1082:M1087)</f>
        <v>0</v>
      </c>
      <c r="N1088" s="504">
        <f>COUNTA(N1082:N1087)</f>
        <v>0</v>
      </c>
      <c r="O1088" s="504">
        <f>COUNTA(O1082:O1087)</f>
        <v>0</v>
      </c>
      <c r="P1088" s="504">
        <f>COUNTA(P1082:P1087)</f>
        <v>6</v>
      </c>
      <c r="Q1088" s="505"/>
      <c r="R1088" s="505"/>
      <c r="S1088" s="506"/>
      <c r="T1088" s="507"/>
      <c r="U1088" s="508">
        <f>SUM(U1082:U1087)</f>
        <v>770.83029999999997</v>
      </c>
      <c r="V1088" s="508">
        <f>SUM(V1082:V1087)</f>
        <v>22.2181</v>
      </c>
      <c r="W1088" s="509">
        <f>V1088*10000/Y1088</f>
        <v>6004.8918918918916</v>
      </c>
      <c r="X1088" s="510">
        <f>U1088/V1088</f>
        <v>34.693799199751552</v>
      </c>
      <c r="Y1088" s="511">
        <f t="shared" ref="Y1088:AE1088" si="950">SUM(Y1082:Y1087)</f>
        <v>37</v>
      </c>
      <c r="Z1088" s="511">
        <f t="shared" si="950"/>
        <v>4296</v>
      </c>
      <c r="AA1088" s="500">
        <f t="shared" si="950"/>
        <v>0</v>
      </c>
      <c r="AB1088" s="500">
        <f t="shared" si="950"/>
        <v>0</v>
      </c>
      <c r="AC1088" s="500">
        <f t="shared" si="950"/>
        <v>0</v>
      </c>
      <c r="AD1088" s="500">
        <f t="shared" si="950"/>
        <v>0</v>
      </c>
      <c r="AE1088" s="500">
        <f t="shared" si="950"/>
        <v>37</v>
      </c>
      <c r="AF1088" s="512"/>
      <c r="AG1088" s="512">
        <f>SUM(AG1082:AG1087)</f>
        <v>0</v>
      </c>
      <c r="AH1088" s="512"/>
      <c r="AI1088" s="512">
        <f>SUM(AI1082:AI1087)</f>
        <v>0</v>
      </c>
      <c r="AJ1088" s="512">
        <f t="shared" ref="AJ1088" si="951">SUM(AJ1082:AJ1087)</f>
        <v>33</v>
      </c>
      <c r="AK1088" s="513"/>
      <c r="AL1088" s="512">
        <f>SUM(AL1082:AL1087)</f>
        <v>0</v>
      </c>
      <c r="AM1088" s="512"/>
      <c r="AN1088" s="512">
        <f>SUM(AN1082:AN1087)</f>
        <v>0</v>
      </c>
      <c r="AO1088" s="512"/>
      <c r="AP1088" s="512">
        <f>SUM(AP1082:AP1087)</f>
        <v>0</v>
      </c>
      <c r="AQ1088" s="512"/>
      <c r="AR1088" s="512">
        <f>SUM(AR1082:AR1087)</f>
        <v>1</v>
      </c>
      <c r="AS1088" s="512"/>
      <c r="AT1088" s="512">
        <f>SUM(AT1082:AT1087)</f>
        <v>0</v>
      </c>
      <c r="AU1088" s="512"/>
      <c r="AV1088" s="512">
        <f>SUM(AV1082:AV1087)</f>
        <v>0</v>
      </c>
      <c r="AW1088" s="512">
        <f>SUM(AW1082:AW1087)</f>
        <v>0</v>
      </c>
      <c r="AX1088" s="512">
        <f>SUM(AX1082:AX1087)</f>
        <v>0</v>
      </c>
      <c r="AY1088" s="512">
        <f>SUM(AY1082:AY1087)</f>
        <v>0</v>
      </c>
      <c r="AZ1088" s="816"/>
      <c r="BA1088" s="817"/>
      <c r="BB1088" s="817"/>
      <c r="BC1088" s="818"/>
      <c r="BD1088" s="818"/>
      <c r="BE1088" s="818"/>
      <c r="BF1088" s="819"/>
      <c r="BG1088" s="819"/>
      <c r="BH1088" s="819"/>
      <c r="BI1088" s="820"/>
    </row>
    <row r="1089" spans="1:61" s="652" customFormat="1" ht="20.100000000000001" customHeight="1">
      <c r="A1089" s="1026">
        <v>976</v>
      </c>
      <c r="B1089" s="285" t="s">
        <v>3626</v>
      </c>
      <c r="C1089" s="286" t="s">
        <v>580</v>
      </c>
      <c r="D1089" s="287" t="s">
        <v>1673</v>
      </c>
      <c r="E1089" s="287" t="s">
        <v>581</v>
      </c>
      <c r="F1089" s="329" t="s">
        <v>1292</v>
      </c>
      <c r="G1089" s="289" t="s">
        <v>1231</v>
      </c>
      <c r="H1089" s="308" t="s">
        <v>1674</v>
      </c>
      <c r="I1089" s="290">
        <v>15060201</v>
      </c>
      <c r="J1089" s="524"/>
      <c r="K1089" s="308" t="s">
        <v>1446</v>
      </c>
      <c r="L1089" s="331"/>
      <c r="M1089" s="293"/>
      <c r="N1089" s="293"/>
      <c r="O1089" s="331"/>
      <c r="P1089" s="292" t="s">
        <v>1280</v>
      </c>
      <c r="Q1089" s="672"/>
      <c r="R1089" s="295" t="s">
        <v>5528</v>
      </c>
      <c r="S1089" s="296">
        <v>39814</v>
      </c>
      <c r="T1089" s="297">
        <f>VLOOKUP(I1089,单月票房,2,0)</f>
        <v>2</v>
      </c>
      <c r="U1089" s="298">
        <f>VLOOKUP(I1089,单月票房,3,0)</f>
        <v>90.383899999999997</v>
      </c>
      <c r="V1089" s="298">
        <f>VLOOKUP(I1089,单月票房,4,0)</f>
        <v>2.7450000000000001</v>
      </c>
      <c r="W1089" s="299">
        <f>(V1089*10000)/Y1089</f>
        <v>4575</v>
      </c>
      <c r="X1089" s="300">
        <f>VLOOKUP(I1089,单月票房,5,0)</f>
        <v>33</v>
      </c>
      <c r="Y1089" s="301">
        <v>6</v>
      </c>
      <c r="Z1089" s="302">
        <v>636</v>
      </c>
      <c r="AA1089" s="1043">
        <v>0</v>
      </c>
      <c r="AB1089" s="304">
        <v>0</v>
      </c>
      <c r="AC1089" s="304">
        <v>0</v>
      </c>
      <c r="AD1089" s="1043">
        <v>0</v>
      </c>
      <c r="AE1089" s="469">
        <v>6</v>
      </c>
      <c r="AF1089" s="1036" t="s">
        <v>5994</v>
      </c>
      <c r="AG1089" s="445" t="s">
        <v>4691</v>
      </c>
      <c r="AH1089" s="445" t="s">
        <v>4691</v>
      </c>
      <c r="AI1089" s="445" t="s">
        <v>4691</v>
      </c>
      <c r="AJ1089" s="1037" t="s">
        <v>4691</v>
      </c>
      <c r="AK1089" s="1036" t="s">
        <v>4691</v>
      </c>
      <c r="AL1089" s="445" t="s">
        <v>4691</v>
      </c>
      <c r="AM1089" s="445" t="s">
        <v>4691</v>
      </c>
      <c r="AN1089" s="445" t="s">
        <v>4691</v>
      </c>
      <c r="AO1089" s="445" t="s">
        <v>4691</v>
      </c>
      <c r="AP1089" s="445" t="s">
        <v>4691</v>
      </c>
      <c r="AQ1089" s="445" t="s">
        <v>4691</v>
      </c>
      <c r="AR1089" s="445" t="s">
        <v>4691</v>
      </c>
      <c r="AS1089" s="445" t="s">
        <v>4691</v>
      </c>
      <c r="AT1089" s="445" t="s">
        <v>4691</v>
      </c>
      <c r="AU1089" s="445" t="s">
        <v>4691</v>
      </c>
      <c r="AV1089" s="307">
        <f>AD1089*6*0.5*12</f>
        <v>0</v>
      </c>
      <c r="AW1089" s="309">
        <f>AD1089*6*0.35*12</f>
        <v>0</v>
      </c>
      <c r="AX1089" s="309">
        <f>AD1089*6*0.25*10</f>
        <v>0</v>
      </c>
      <c r="AY1089" s="309">
        <f>AD1089*6*0.15*10</f>
        <v>0</v>
      </c>
      <c r="AZ1089" s="1042" t="s">
        <v>8474</v>
      </c>
      <c r="BA1089" s="1042"/>
      <c r="BB1089" s="1042"/>
      <c r="BC1089" s="1042"/>
      <c r="BD1089" s="1042"/>
      <c r="BE1089" s="1042"/>
      <c r="BF1089" s="1042"/>
      <c r="BG1089" s="1042"/>
      <c r="BH1089" s="1042"/>
      <c r="BI1089" s="1044"/>
    </row>
    <row r="1090" spans="1:61" ht="20.100000000000001" customHeight="1">
      <c r="A1090" s="1029" t="s">
        <v>185</v>
      </c>
      <c r="B1090" s="499"/>
      <c r="C1090" s="723" t="s">
        <v>580</v>
      </c>
      <c r="D1090" s="501" t="s">
        <v>1675</v>
      </c>
      <c r="E1090" s="502"/>
      <c r="F1090" s="502"/>
      <c r="G1090" s="503">
        <f>COUNTA(G1089)</f>
        <v>1</v>
      </c>
      <c r="H1090" s="503">
        <f>COUNTA(H1089)</f>
        <v>1</v>
      </c>
      <c r="I1090" s="499"/>
      <c r="J1090" s="499"/>
      <c r="K1090" s="503"/>
      <c r="L1090" s="504">
        <f>COUNTA(L1089)</f>
        <v>0</v>
      </c>
      <c r="M1090" s="504">
        <f>COUNTA(M1089)</f>
        <v>0</v>
      </c>
      <c r="N1090" s="504">
        <f>COUNTA(N1089)</f>
        <v>0</v>
      </c>
      <c r="O1090" s="504">
        <f>COUNTA(O1089)</f>
        <v>0</v>
      </c>
      <c r="P1090" s="504">
        <f>COUNTA(P1089)</f>
        <v>1</v>
      </c>
      <c r="Q1090" s="505"/>
      <c r="R1090" s="505"/>
      <c r="S1090" s="506"/>
      <c r="T1090" s="507"/>
      <c r="U1090" s="508">
        <f>SUM(U1089)</f>
        <v>90.383899999999997</v>
      </c>
      <c r="V1090" s="508">
        <f>SUM(V1089)</f>
        <v>2.7450000000000001</v>
      </c>
      <c r="W1090" s="509">
        <f>V1090*10000/Y1090</f>
        <v>4575</v>
      </c>
      <c r="X1090" s="510">
        <f>U1090/V1090</f>
        <v>32.926739526411659</v>
      </c>
      <c r="Y1090" s="511">
        <f t="shared" ref="Y1090:AE1090" si="952">SUM(Y1089)</f>
        <v>6</v>
      </c>
      <c r="Z1090" s="511">
        <f t="shared" si="952"/>
        <v>636</v>
      </c>
      <c r="AA1090" s="500">
        <f t="shared" si="952"/>
        <v>0</v>
      </c>
      <c r="AB1090" s="500">
        <f t="shared" si="952"/>
        <v>0</v>
      </c>
      <c r="AC1090" s="500">
        <f t="shared" si="952"/>
        <v>0</v>
      </c>
      <c r="AD1090" s="500">
        <f t="shared" si="952"/>
        <v>0</v>
      </c>
      <c r="AE1090" s="500">
        <f t="shared" si="952"/>
        <v>6</v>
      </c>
      <c r="AF1090" s="512"/>
      <c r="AG1090" s="512">
        <f>SUM(AG1089)</f>
        <v>0</v>
      </c>
      <c r="AH1090" s="512"/>
      <c r="AI1090" s="512">
        <f>SUM(AI1089)</f>
        <v>0</v>
      </c>
      <c r="AJ1090" s="512">
        <f t="shared" ref="AJ1090" si="953">SUM(AJ1089)</f>
        <v>0</v>
      </c>
      <c r="AK1090" s="513"/>
      <c r="AL1090" s="512">
        <f>SUM(AL1089)</f>
        <v>0</v>
      </c>
      <c r="AM1090" s="512"/>
      <c r="AN1090" s="512">
        <f>SUM(AN1089)</f>
        <v>0</v>
      </c>
      <c r="AO1090" s="512"/>
      <c r="AP1090" s="512">
        <f>SUM(AP1089)</f>
        <v>0</v>
      </c>
      <c r="AQ1090" s="512"/>
      <c r="AR1090" s="512">
        <f>SUM(AR1089)</f>
        <v>0</v>
      </c>
      <c r="AS1090" s="512"/>
      <c r="AT1090" s="512">
        <f>SUM(AT1089)</f>
        <v>0</v>
      </c>
      <c r="AU1090" s="512"/>
      <c r="AV1090" s="512">
        <f>SUM(AV1089)</f>
        <v>0</v>
      </c>
      <c r="AW1090" s="512">
        <f>SUM(AW1089)</f>
        <v>0</v>
      </c>
      <c r="AX1090" s="512">
        <f>SUM(AX1089)</f>
        <v>0</v>
      </c>
      <c r="AY1090" s="512">
        <f>SUM(AY1089)</f>
        <v>0</v>
      </c>
      <c r="AZ1090" s="816"/>
      <c r="BA1090" s="817"/>
      <c r="BB1090" s="817"/>
      <c r="BC1090" s="818"/>
      <c r="BD1090" s="818"/>
      <c r="BE1090" s="818"/>
      <c r="BF1090" s="819"/>
      <c r="BG1090" s="819"/>
      <c r="BH1090" s="819"/>
      <c r="BI1090" s="820"/>
    </row>
    <row r="1091" spans="1:61" s="314" customFormat="1" ht="19.899999999999999" customHeight="1">
      <c r="A1091" s="1026">
        <v>977</v>
      </c>
      <c r="B1091" s="416" t="s">
        <v>6309</v>
      </c>
      <c r="C1091" s="417" t="s">
        <v>6310</v>
      </c>
      <c r="D1091" s="418" t="s">
        <v>1990</v>
      </c>
      <c r="E1091" s="418" t="s">
        <v>6130</v>
      </c>
      <c r="F1091" s="329" t="s">
        <v>1292</v>
      </c>
      <c r="G1091" s="420" t="s">
        <v>6131</v>
      </c>
      <c r="H1091" s="420" t="s">
        <v>7217</v>
      </c>
      <c r="I1091" s="422">
        <v>15030881</v>
      </c>
      <c r="J1091" s="423"/>
      <c r="K1091" s="420"/>
      <c r="L1091" s="424"/>
      <c r="M1091" s="424"/>
      <c r="N1091" s="424"/>
      <c r="O1091" s="424"/>
      <c r="P1091" s="424" t="s">
        <v>6133</v>
      </c>
      <c r="Q1091" s="425"/>
      <c r="R1091" s="295" t="s">
        <v>583</v>
      </c>
      <c r="S1091" s="296">
        <v>41860</v>
      </c>
      <c r="T1091" s="297">
        <f t="shared" ref="T1091" si="954">VLOOKUP(I1091,单月票房,2,0)</f>
        <v>5</v>
      </c>
      <c r="U1091" s="298">
        <f t="shared" ref="U1091" si="955">VLOOKUP(I1091,单月票房,3,0)</f>
        <v>105.6769</v>
      </c>
      <c r="V1091" s="298">
        <f t="shared" ref="V1091" si="956">VLOOKUP(I1091,单月票房,4,0)</f>
        <v>2.3603999999999998</v>
      </c>
      <c r="W1091" s="299">
        <f t="shared" ref="W1091" si="957">(V1091*10000)/Y1091</f>
        <v>3934</v>
      </c>
      <c r="X1091" s="300">
        <f t="shared" ref="X1091" si="958">VLOOKUP(I1091,单月票房,5,0)</f>
        <v>45</v>
      </c>
      <c r="Y1091" s="498">
        <v>6</v>
      </c>
      <c r="Z1091" s="497">
        <v>600</v>
      </c>
      <c r="AA1091" s="1043">
        <v>0</v>
      </c>
      <c r="AB1091" s="304">
        <v>0</v>
      </c>
      <c r="AC1091" s="304">
        <v>0</v>
      </c>
      <c r="AD1091" s="1043">
        <v>0</v>
      </c>
      <c r="AE1091" s="469">
        <v>6</v>
      </c>
      <c r="AF1091" s="1036" t="s">
        <v>5994</v>
      </c>
      <c r="AG1091" s="445"/>
      <c r="AH1091" s="445"/>
      <c r="AI1091" s="445"/>
      <c r="AJ1091" s="1037"/>
      <c r="AK1091" s="1036"/>
      <c r="AL1091" s="445"/>
      <c r="AM1091" s="445"/>
      <c r="AN1091" s="445"/>
      <c r="AO1091" s="445"/>
      <c r="AP1091" s="445"/>
      <c r="AQ1091" s="445"/>
      <c r="AR1091" s="445"/>
      <c r="AS1091" s="445"/>
      <c r="AT1091" s="445"/>
      <c r="AU1091" s="445"/>
      <c r="AV1091" s="307">
        <f t="shared" ref="AV1091" si="959">AD1091*6*0.5*12</f>
        <v>0</v>
      </c>
      <c r="AW1091" s="309">
        <f t="shared" ref="AW1091" si="960">AD1091*6*0.35*12</f>
        <v>0</v>
      </c>
      <c r="AX1091" s="309">
        <f t="shared" ref="AX1091" si="961">AD1091*6*0.25*10</f>
        <v>0</v>
      </c>
      <c r="AY1091" s="309">
        <f t="shared" ref="AY1091" si="962">AD1091*6*0.15*10</f>
        <v>0</v>
      </c>
      <c r="AZ1091" s="1042" t="s">
        <v>8475</v>
      </c>
      <c r="BA1091" s="1042"/>
      <c r="BB1091" s="1042"/>
      <c r="BC1091" s="1042"/>
      <c r="BD1091" s="1042"/>
      <c r="BE1091" s="1042"/>
      <c r="BF1091" s="1042"/>
      <c r="BG1091" s="1042"/>
      <c r="BH1091" s="1042"/>
      <c r="BI1091" s="1044"/>
    </row>
    <row r="1092" spans="1:61" ht="20.100000000000001" customHeight="1">
      <c r="A1092" s="1026">
        <v>978</v>
      </c>
      <c r="B1092" s="285" t="s">
        <v>3627</v>
      </c>
      <c r="C1092" s="344" t="s">
        <v>580</v>
      </c>
      <c r="D1092" s="357" t="s">
        <v>1989</v>
      </c>
      <c r="E1092" s="287" t="s">
        <v>1978</v>
      </c>
      <c r="F1092" s="357" t="s">
        <v>1979</v>
      </c>
      <c r="G1092" s="289" t="s">
        <v>1115</v>
      </c>
      <c r="H1092" s="340" t="s">
        <v>1115</v>
      </c>
      <c r="I1092" s="290">
        <v>15030203</v>
      </c>
      <c r="J1092" s="328"/>
      <c r="K1092" s="340" t="s">
        <v>653</v>
      </c>
      <c r="L1092" s="292"/>
      <c r="M1092" s="293"/>
      <c r="N1092" s="293"/>
      <c r="O1092" s="292"/>
      <c r="P1092" s="292" t="s">
        <v>95</v>
      </c>
      <c r="Q1092" s="320"/>
      <c r="R1092" s="295" t="s">
        <v>583</v>
      </c>
      <c r="S1092" s="296">
        <v>41588</v>
      </c>
      <c r="T1092" s="297">
        <f>VLOOKUP(I1092,单月票房,2,0)</f>
        <v>4</v>
      </c>
      <c r="U1092" s="298">
        <f>VLOOKUP(I1092,单月票房,3,0)</f>
        <v>121.98078999999998</v>
      </c>
      <c r="V1092" s="298">
        <f>VLOOKUP(I1092,单月票房,4,0)</f>
        <v>3.3940000000000001</v>
      </c>
      <c r="W1092" s="299">
        <f>(V1092*10000)/Y1092</f>
        <v>4848.5714285714284</v>
      </c>
      <c r="X1092" s="300">
        <f>VLOOKUP(I1092,单月票房,5,0)</f>
        <v>36</v>
      </c>
      <c r="Y1092" s="324">
        <v>7</v>
      </c>
      <c r="Z1092" s="315">
        <v>758</v>
      </c>
      <c r="AA1092" s="1043">
        <v>0</v>
      </c>
      <c r="AB1092" s="304">
        <v>0</v>
      </c>
      <c r="AC1092" s="304">
        <v>0</v>
      </c>
      <c r="AD1092" s="1043">
        <v>0</v>
      </c>
      <c r="AE1092" s="469">
        <v>7</v>
      </c>
      <c r="AF1092" s="1036" t="s">
        <v>8151</v>
      </c>
      <c r="AG1092" s="445" t="s">
        <v>4691</v>
      </c>
      <c r="AH1092" s="445" t="s">
        <v>4691</v>
      </c>
      <c r="AI1092" s="445" t="s">
        <v>4691</v>
      </c>
      <c r="AJ1092" s="1037">
        <v>7</v>
      </c>
      <c r="AK1092" s="1036" t="s">
        <v>4703</v>
      </c>
      <c r="AL1092" s="445" t="s">
        <v>4691</v>
      </c>
      <c r="AM1092" s="445" t="s">
        <v>4691</v>
      </c>
      <c r="AN1092" s="445" t="s">
        <v>4691</v>
      </c>
      <c r="AO1092" s="445" t="s">
        <v>4691</v>
      </c>
      <c r="AP1092" s="445" t="s">
        <v>4691</v>
      </c>
      <c r="AQ1092" s="445" t="s">
        <v>4691</v>
      </c>
      <c r="AR1092" s="445" t="s">
        <v>4691</v>
      </c>
      <c r="AS1092" s="445" t="s">
        <v>4691</v>
      </c>
      <c r="AT1092" s="445" t="s">
        <v>4691</v>
      </c>
      <c r="AU1092" s="445" t="s">
        <v>4691</v>
      </c>
      <c r="AV1092" s="307">
        <f>AD1092*6*0.5*12</f>
        <v>0</v>
      </c>
      <c r="AW1092" s="309">
        <f>AD1092*6*0.35*12</f>
        <v>0</v>
      </c>
      <c r="AX1092" s="309">
        <f>AD1092*6*0.25*10</f>
        <v>0</v>
      </c>
      <c r="AY1092" s="309">
        <f>AD1092*6*0.15*10</f>
        <v>0</v>
      </c>
      <c r="AZ1092" s="1042" t="s">
        <v>8476</v>
      </c>
      <c r="BA1092" s="1042" t="s">
        <v>1980</v>
      </c>
      <c r="BB1092" s="1042" t="s">
        <v>1981</v>
      </c>
      <c r="BC1092" s="1042" t="s">
        <v>1982</v>
      </c>
      <c r="BD1092" s="1042" t="s">
        <v>1983</v>
      </c>
      <c r="BE1092" s="1042" t="s">
        <v>1984</v>
      </c>
      <c r="BF1092" s="1042" t="s">
        <v>1985</v>
      </c>
      <c r="BG1092" s="1042" t="s">
        <v>1986</v>
      </c>
      <c r="BH1092" s="1042" t="s">
        <v>1987</v>
      </c>
      <c r="BI1092" s="1044" t="s">
        <v>1988</v>
      </c>
    </row>
    <row r="1093" spans="1:61" ht="20.100000000000001" customHeight="1">
      <c r="A1093" s="1031" t="s">
        <v>185</v>
      </c>
      <c r="B1093" s="499"/>
      <c r="C1093" s="723" t="s">
        <v>580</v>
      </c>
      <c r="D1093" s="500" t="s">
        <v>1990</v>
      </c>
      <c r="E1093" s="827"/>
      <c r="F1093" s="827"/>
      <c r="G1093" s="503">
        <f>COUNTA(G1091:G1092)</f>
        <v>2</v>
      </c>
      <c r="H1093" s="503">
        <f>COUNTA(H1091:H1092)</f>
        <v>2</v>
      </c>
      <c r="I1093" s="499"/>
      <c r="J1093" s="499"/>
      <c r="K1093" s="503"/>
      <c r="L1093" s="504">
        <f>COUNTA(L1091:L1092)</f>
        <v>0</v>
      </c>
      <c r="M1093" s="504">
        <f>COUNTA(M1091:M1092)</f>
        <v>0</v>
      </c>
      <c r="N1093" s="504">
        <f>COUNTA(N1091:N1092)</f>
        <v>0</v>
      </c>
      <c r="O1093" s="504">
        <f>COUNTA(O1091:O1092)</f>
        <v>0</v>
      </c>
      <c r="P1093" s="504">
        <f>COUNTA(P1091:P1092)</f>
        <v>2</v>
      </c>
      <c r="Q1093" s="505"/>
      <c r="R1093" s="505"/>
      <c r="S1093" s="506"/>
      <c r="T1093" s="507"/>
      <c r="U1093" s="508">
        <f>SUM(U1091:U1092)</f>
        <v>227.65769</v>
      </c>
      <c r="V1093" s="508">
        <f>SUM(V1091:V1092)</f>
        <v>5.7544000000000004</v>
      </c>
      <c r="W1093" s="509">
        <f>V1093*10000/Y1093</f>
        <v>4426.461538461539</v>
      </c>
      <c r="X1093" s="510">
        <f>U1093/V1093</f>
        <v>39.562367927151392</v>
      </c>
      <c r="Y1093" s="511">
        <f t="shared" ref="Y1093:AE1093" si="963">SUM(Y1091:Y1092)</f>
        <v>13</v>
      </c>
      <c r="Z1093" s="511">
        <f t="shared" si="963"/>
        <v>1358</v>
      </c>
      <c r="AA1093" s="500">
        <f t="shared" si="963"/>
        <v>0</v>
      </c>
      <c r="AB1093" s="500">
        <f t="shared" si="963"/>
        <v>0</v>
      </c>
      <c r="AC1093" s="500">
        <f t="shared" si="963"/>
        <v>0</v>
      </c>
      <c r="AD1093" s="500">
        <f t="shared" si="963"/>
        <v>0</v>
      </c>
      <c r="AE1093" s="500">
        <f t="shared" si="963"/>
        <v>13</v>
      </c>
      <c r="AF1093" s="512"/>
      <c r="AG1093" s="512">
        <f>SUM(AG1091:AG1092)</f>
        <v>0</v>
      </c>
      <c r="AH1093" s="512"/>
      <c r="AI1093" s="512">
        <f>SUM(AI1091:AI1092)</f>
        <v>0</v>
      </c>
      <c r="AJ1093" s="512">
        <f t="shared" ref="AJ1093" si="964">SUM(AJ1091:AJ1092)</f>
        <v>7</v>
      </c>
      <c r="AK1093" s="513"/>
      <c r="AL1093" s="512">
        <f>SUM(AL1091:AL1092)</f>
        <v>0</v>
      </c>
      <c r="AM1093" s="512"/>
      <c r="AN1093" s="512">
        <f>SUM(AN1091:AN1092)</f>
        <v>0</v>
      </c>
      <c r="AO1093" s="512"/>
      <c r="AP1093" s="512">
        <f>SUM(AP1091:AP1092)</f>
        <v>0</v>
      </c>
      <c r="AQ1093" s="512"/>
      <c r="AR1093" s="512">
        <f>SUM(AR1091:AR1092)</f>
        <v>0</v>
      </c>
      <c r="AS1093" s="512"/>
      <c r="AT1093" s="512">
        <f>SUM(AT1091:AT1092)</f>
        <v>0</v>
      </c>
      <c r="AU1093" s="512"/>
      <c r="AV1093" s="512">
        <f>SUM(AV1091:AV1092)</f>
        <v>0</v>
      </c>
      <c r="AW1093" s="512">
        <f>SUM(AW1091:AW1092)</f>
        <v>0</v>
      </c>
      <c r="AX1093" s="512">
        <f>SUM(AX1091:AX1092)</f>
        <v>0</v>
      </c>
      <c r="AY1093" s="512">
        <f>SUM(AY1091:AY1092)</f>
        <v>0</v>
      </c>
      <c r="AZ1093" s="816"/>
      <c r="BA1093" s="817"/>
      <c r="BB1093" s="817"/>
      <c r="BC1093" s="818"/>
      <c r="BD1093" s="818"/>
      <c r="BE1093" s="818"/>
      <c r="BF1093" s="819"/>
      <c r="BG1093" s="819"/>
      <c r="BH1093" s="819"/>
      <c r="BI1093" s="820"/>
    </row>
    <row r="1094" spans="1:61" s="652" customFormat="1" ht="20.100000000000001" customHeight="1">
      <c r="A1094" s="1026">
        <v>979</v>
      </c>
      <c r="B1094" s="285" t="s">
        <v>3628</v>
      </c>
      <c r="C1094" s="286" t="s">
        <v>580</v>
      </c>
      <c r="D1094" s="287" t="s">
        <v>1676</v>
      </c>
      <c r="E1094" s="287" t="s">
        <v>4505</v>
      </c>
      <c r="F1094" s="329" t="s">
        <v>1292</v>
      </c>
      <c r="G1094" s="289" t="s">
        <v>944</v>
      </c>
      <c r="H1094" s="308" t="s">
        <v>1677</v>
      </c>
      <c r="I1094" s="290">
        <v>15040601</v>
      </c>
      <c r="J1094" s="524"/>
      <c r="K1094" s="308" t="s">
        <v>2094</v>
      </c>
      <c r="L1094" s="331"/>
      <c r="M1094" s="293"/>
      <c r="N1094" s="293"/>
      <c r="O1094" s="331"/>
      <c r="P1094" s="292" t="s">
        <v>1280</v>
      </c>
      <c r="Q1094" s="672"/>
      <c r="R1094" s="295" t="s">
        <v>583</v>
      </c>
      <c r="S1094" s="296">
        <v>41659</v>
      </c>
      <c r="T1094" s="297">
        <f>VLOOKUP(I1094,单月票房,2,0)</f>
        <v>2</v>
      </c>
      <c r="U1094" s="298">
        <f>VLOOKUP(I1094,单月票房,3,0)</f>
        <v>238.92878999999999</v>
      </c>
      <c r="V1094" s="298">
        <f>VLOOKUP(I1094,单月票房,4,0)</f>
        <v>6.8472999999999997</v>
      </c>
      <c r="W1094" s="299">
        <f>(V1094*10000)/Y1094</f>
        <v>9781.8571428571431</v>
      </c>
      <c r="X1094" s="300">
        <f>VLOOKUP(I1094,单月票房,5,0)</f>
        <v>35</v>
      </c>
      <c r="Y1094" s="301">
        <v>7</v>
      </c>
      <c r="Z1094" s="302">
        <v>1049</v>
      </c>
      <c r="AA1094" s="1043">
        <v>0</v>
      </c>
      <c r="AB1094" s="304">
        <v>0</v>
      </c>
      <c r="AC1094" s="304">
        <v>0</v>
      </c>
      <c r="AD1094" s="1043">
        <v>0</v>
      </c>
      <c r="AE1094" s="469">
        <v>7</v>
      </c>
      <c r="AF1094" s="1036" t="s">
        <v>5989</v>
      </c>
      <c r="AG1094" s="445" t="s">
        <v>4691</v>
      </c>
      <c r="AH1094" s="445" t="s">
        <v>4691</v>
      </c>
      <c r="AI1094" s="445" t="s">
        <v>4691</v>
      </c>
      <c r="AJ1094" s="1037" t="s">
        <v>4691</v>
      </c>
      <c r="AK1094" s="1036" t="s">
        <v>4691</v>
      </c>
      <c r="AL1094" s="445" t="s">
        <v>4691</v>
      </c>
      <c r="AM1094" s="445" t="s">
        <v>4691</v>
      </c>
      <c r="AN1094" s="445" t="s">
        <v>4691</v>
      </c>
      <c r="AO1094" s="445" t="s">
        <v>4691</v>
      </c>
      <c r="AP1094" s="445" t="s">
        <v>4691</v>
      </c>
      <c r="AQ1094" s="445" t="s">
        <v>4691</v>
      </c>
      <c r="AR1094" s="445" t="s">
        <v>4691</v>
      </c>
      <c r="AS1094" s="445" t="s">
        <v>4691</v>
      </c>
      <c r="AT1094" s="445" t="s">
        <v>4691</v>
      </c>
      <c r="AU1094" s="445" t="s">
        <v>4691</v>
      </c>
      <c r="AV1094" s="307">
        <f>AD1094*6*0.5*12</f>
        <v>0</v>
      </c>
      <c r="AW1094" s="309">
        <f>AD1094*6*0.35*12</f>
        <v>0</v>
      </c>
      <c r="AX1094" s="309">
        <f>AD1094*6*0.25*10</f>
        <v>0</v>
      </c>
      <c r="AY1094" s="309">
        <f>AD1094*6*0.15*10</f>
        <v>0</v>
      </c>
      <c r="AZ1094" s="1042" t="s">
        <v>8477</v>
      </c>
      <c r="BA1094" s="1042"/>
      <c r="BB1094" s="1042"/>
      <c r="BC1094" s="1042"/>
      <c r="BD1094" s="1042"/>
      <c r="BE1094" s="1042"/>
      <c r="BF1094" s="1042"/>
      <c r="BG1094" s="1042"/>
      <c r="BH1094" s="1042"/>
      <c r="BI1094" s="1044"/>
    </row>
    <row r="1095" spans="1:61" s="652" customFormat="1" ht="20.100000000000001" customHeight="1">
      <c r="A1095" s="1026">
        <v>980</v>
      </c>
      <c r="B1095" s="285" t="s">
        <v>3629</v>
      </c>
      <c r="C1095" s="286" t="s">
        <v>580</v>
      </c>
      <c r="D1095" s="287" t="s">
        <v>1676</v>
      </c>
      <c r="E1095" s="287" t="s">
        <v>2999</v>
      </c>
      <c r="F1095" s="329" t="s">
        <v>1292</v>
      </c>
      <c r="G1095" s="289" t="s">
        <v>3088</v>
      </c>
      <c r="H1095" s="308" t="s">
        <v>1164</v>
      </c>
      <c r="I1095" s="290">
        <v>15041130</v>
      </c>
      <c r="J1095" s="524"/>
      <c r="K1095" s="308" t="s">
        <v>2095</v>
      </c>
      <c r="L1095" s="331"/>
      <c r="M1095" s="293"/>
      <c r="N1095" s="293"/>
      <c r="O1095" s="331"/>
      <c r="P1095" s="292" t="s">
        <v>1280</v>
      </c>
      <c r="Q1095" s="672"/>
      <c r="R1095" s="295" t="s">
        <v>115</v>
      </c>
      <c r="S1095" s="296">
        <v>42242</v>
      </c>
      <c r="T1095" s="297">
        <f>VLOOKUP(I1095,单月票房,2,0)</f>
        <v>4</v>
      </c>
      <c r="U1095" s="298">
        <f>VLOOKUP(I1095,单月票房,3,0)</f>
        <v>58.176400000000001</v>
      </c>
      <c r="V1095" s="298">
        <f>VLOOKUP(I1095,单月票房,4,0)</f>
        <v>1.9071</v>
      </c>
      <c r="W1095" s="299">
        <f>(V1095*10000)/Y1095</f>
        <v>4767.75</v>
      </c>
      <c r="X1095" s="300">
        <f>VLOOKUP(I1095,单月票房,5,0)</f>
        <v>31</v>
      </c>
      <c r="Y1095" s="301">
        <v>4</v>
      </c>
      <c r="Z1095" s="302">
        <v>470</v>
      </c>
      <c r="AA1095" s="1043">
        <v>0</v>
      </c>
      <c r="AB1095" s="304">
        <v>0</v>
      </c>
      <c r="AC1095" s="304">
        <v>0</v>
      </c>
      <c r="AD1095" s="1043">
        <v>0</v>
      </c>
      <c r="AE1095" s="469">
        <v>4</v>
      </c>
      <c r="AF1095" s="1036" t="s">
        <v>5992</v>
      </c>
      <c r="AG1095" s="445" t="s">
        <v>4691</v>
      </c>
      <c r="AH1095" s="445" t="s">
        <v>4691</v>
      </c>
      <c r="AI1095" s="445" t="s">
        <v>4691</v>
      </c>
      <c r="AJ1095" s="1037" t="s">
        <v>4691</v>
      </c>
      <c r="AK1095" s="1036" t="s">
        <v>4691</v>
      </c>
      <c r="AL1095" s="445" t="s">
        <v>4691</v>
      </c>
      <c r="AM1095" s="445" t="s">
        <v>4691</v>
      </c>
      <c r="AN1095" s="445" t="s">
        <v>4691</v>
      </c>
      <c r="AO1095" s="445" t="s">
        <v>4691</v>
      </c>
      <c r="AP1095" s="445" t="s">
        <v>4691</v>
      </c>
      <c r="AQ1095" s="445" t="s">
        <v>4691</v>
      </c>
      <c r="AR1095" s="445" t="s">
        <v>4691</v>
      </c>
      <c r="AS1095" s="445" t="s">
        <v>4691</v>
      </c>
      <c r="AT1095" s="445" t="s">
        <v>4691</v>
      </c>
      <c r="AU1095" s="445" t="s">
        <v>4691</v>
      </c>
      <c r="AV1095" s="307">
        <f>AD1095*6*0.5*12</f>
        <v>0</v>
      </c>
      <c r="AW1095" s="309">
        <f>AD1095*6*0.35*12</f>
        <v>0</v>
      </c>
      <c r="AX1095" s="309">
        <f>AD1095*6*0.25*10</f>
        <v>0</v>
      </c>
      <c r="AY1095" s="309">
        <f>AD1095*6*0.15*10</f>
        <v>0</v>
      </c>
      <c r="AZ1095" s="1042" t="s">
        <v>8478</v>
      </c>
      <c r="BA1095" s="1042"/>
      <c r="BB1095" s="1042"/>
      <c r="BC1095" s="1042"/>
      <c r="BD1095" s="1042"/>
      <c r="BE1095" s="1042"/>
      <c r="BF1095" s="1042"/>
      <c r="BG1095" s="1042"/>
      <c r="BH1095" s="1042"/>
      <c r="BI1095" s="1044"/>
    </row>
    <row r="1096" spans="1:61" ht="20.100000000000001" customHeight="1">
      <c r="A1096" s="1029" t="s">
        <v>185</v>
      </c>
      <c r="B1096" s="499"/>
      <c r="C1096" s="723" t="s">
        <v>580</v>
      </c>
      <c r="D1096" s="501" t="s">
        <v>1678</v>
      </c>
      <c r="E1096" s="502"/>
      <c r="F1096" s="502"/>
      <c r="G1096" s="503">
        <f>COUNTA(G1094:G1095)</f>
        <v>2</v>
      </c>
      <c r="H1096" s="503">
        <f>COUNTA(H1094:H1095)</f>
        <v>2</v>
      </c>
      <c r="I1096" s="499"/>
      <c r="J1096" s="499"/>
      <c r="K1096" s="503"/>
      <c r="L1096" s="504">
        <f>COUNTA(L1094:L1095)</f>
        <v>0</v>
      </c>
      <c r="M1096" s="504">
        <f>COUNTA(M1094:M1095)</f>
        <v>0</v>
      </c>
      <c r="N1096" s="504">
        <f>COUNTA(N1094:N1095)</f>
        <v>0</v>
      </c>
      <c r="O1096" s="504">
        <f>COUNTA(O1094:O1095)</f>
        <v>0</v>
      </c>
      <c r="P1096" s="504">
        <f>COUNTA(P1094:P1095)</f>
        <v>2</v>
      </c>
      <c r="Q1096" s="505"/>
      <c r="R1096" s="505"/>
      <c r="S1096" s="506"/>
      <c r="T1096" s="507"/>
      <c r="U1096" s="508">
        <f>SUM(U1094:U1095)</f>
        <v>297.10518999999999</v>
      </c>
      <c r="V1096" s="508">
        <f>SUM(V1094:V1095)</f>
        <v>8.7544000000000004</v>
      </c>
      <c r="W1096" s="509">
        <f>V1096*10000/Y1096</f>
        <v>7958.545454545455</v>
      </c>
      <c r="X1096" s="510">
        <f>U1096/V1096</f>
        <v>33.93781298547016</v>
      </c>
      <c r="Y1096" s="511">
        <f t="shared" ref="Y1096:AE1096" si="965">SUM(Y1094:Y1095)</f>
        <v>11</v>
      </c>
      <c r="Z1096" s="511">
        <f t="shared" si="965"/>
        <v>1519</v>
      </c>
      <c r="AA1096" s="500">
        <f t="shared" si="965"/>
        <v>0</v>
      </c>
      <c r="AB1096" s="500">
        <f t="shared" si="965"/>
        <v>0</v>
      </c>
      <c r="AC1096" s="500">
        <f t="shared" si="965"/>
        <v>0</v>
      </c>
      <c r="AD1096" s="500">
        <f t="shared" si="965"/>
        <v>0</v>
      </c>
      <c r="AE1096" s="500">
        <f t="shared" si="965"/>
        <v>11</v>
      </c>
      <c r="AF1096" s="512"/>
      <c r="AG1096" s="512">
        <f>SUM(AG1094:AG1095)</f>
        <v>0</v>
      </c>
      <c r="AH1096" s="512"/>
      <c r="AI1096" s="512">
        <f>SUM(AI1094:AI1095)</f>
        <v>0</v>
      </c>
      <c r="AJ1096" s="512">
        <f t="shared" ref="AJ1096" si="966">SUM(AJ1094:AJ1095)</f>
        <v>0</v>
      </c>
      <c r="AK1096" s="513"/>
      <c r="AL1096" s="512">
        <f>SUM(AL1094:AL1095)</f>
        <v>0</v>
      </c>
      <c r="AM1096" s="512"/>
      <c r="AN1096" s="512">
        <f>SUM(AN1094:AN1095)</f>
        <v>0</v>
      </c>
      <c r="AO1096" s="512"/>
      <c r="AP1096" s="512">
        <f>SUM(AP1094:AP1095)</f>
        <v>0</v>
      </c>
      <c r="AQ1096" s="512"/>
      <c r="AR1096" s="512">
        <f>SUM(AR1094:AR1095)</f>
        <v>0</v>
      </c>
      <c r="AS1096" s="512"/>
      <c r="AT1096" s="512">
        <f>SUM(AT1094:AT1095)</f>
        <v>0</v>
      </c>
      <c r="AU1096" s="512"/>
      <c r="AV1096" s="512">
        <f>SUM(AV1094:AV1095)</f>
        <v>0</v>
      </c>
      <c r="AW1096" s="512">
        <f>SUM(AW1094:AW1095)</f>
        <v>0</v>
      </c>
      <c r="AX1096" s="512">
        <f>SUM(AX1094:AX1095)</f>
        <v>0</v>
      </c>
      <c r="AY1096" s="512">
        <f>SUM(AY1094:AY1095)</f>
        <v>0</v>
      </c>
      <c r="AZ1096" s="816"/>
      <c r="BA1096" s="817"/>
      <c r="BB1096" s="817"/>
      <c r="BC1096" s="818"/>
      <c r="BD1096" s="818"/>
      <c r="BE1096" s="818"/>
      <c r="BF1096" s="819"/>
      <c r="BG1096" s="819"/>
      <c r="BH1096" s="819"/>
      <c r="BI1096" s="820"/>
    </row>
    <row r="1097" spans="1:61" s="652" customFormat="1" ht="20.100000000000001" customHeight="1">
      <c r="A1097" s="1026">
        <v>981</v>
      </c>
      <c r="B1097" s="285" t="s">
        <v>3630</v>
      </c>
      <c r="C1097" s="527" t="s">
        <v>580</v>
      </c>
      <c r="D1097" s="351" t="s">
        <v>3160</v>
      </c>
      <c r="E1097" s="287" t="s">
        <v>3000</v>
      </c>
      <c r="F1097" s="727" t="s">
        <v>3161</v>
      </c>
      <c r="G1097" s="530" t="s">
        <v>3180</v>
      </c>
      <c r="H1097" s="340" t="s">
        <v>3182</v>
      </c>
      <c r="I1097" s="290">
        <v>15021691</v>
      </c>
      <c r="J1097" s="362" t="s">
        <v>94</v>
      </c>
      <c r="K1097" s="340"/>
      <c r="L1097" s="292" t="s">
        <v>95</v>
      </c>
      <c r="M1097" s="292" t="s">
        <v>95</v>
      </c>
      <c r="N1097" s="292" t="s">
        <v>95</v>
      </c>
      <c r="O1097" s="292" t="s">
        <v>95</v>
      </c>
      <c r="P1097" s="292" t="s">
        <v>95</v>
      </c>
      <c r="Q1097" s="1015" t="s">
        <v>5913</v>
      </c>
      <c r="R1097" s="295" t="s">
        <v>147</v>
      </c>
      <c r="S1097" s="296">
        <v>42684</v>
      </c>
      <c r="T1097" s="297">
        <f>VLOOKUP(I1097,单月票房,2,0)</f>
        <v>2</v>
      </c>
      <c r="U1097" s="298">
        <f>VLOOKUP(I1097,单月票房,3,0)</f>
        <v>277.3304</v>
      </c>
      <c r="V1097" s="298">
        <f>VLOOKUP(I1097,单月票房,4,0)</f>
        <v>6.6783999999999999</v>
      </c>
      <c r="W1097" s="299">
        <f>(V1097*10000)/Y1097</f>
        <v>8348</v>
      </c>
      <c r="X1097" s="300">
        <f>VLOOKUP(I1097,单月票房,5,0)</f>
        <v>42</v>
      </c>
      <c r="Y1097" s="301">
        <v>8</v>
      </c>
      <c r="Z1097" s="301">
        <v>1234</v>
      </c>
      <c r="AA1097" s="1043">
        <v>8</v>
      </c>
      <c r="AB1097" s="1043">
        <v>8</v>
      </c>
      <c r="AC1097" s="1043">
        <v>8</v>
      </c>
      <c r="AD1097" s="1043">
        <v>8</v>
      </c>
      <c r="AE1097" s="469">
        <v>8</v>
      </c>
      <c r="AF1097" s="1036" t="s">
        <v>5971</v>
      </c>
      <c r="AG1097" s="445"/>
      <c r="AH1097" s="445"/>
      <c r="AI1097" s="445"/>
      <c r="AJ1097" s="1037">
        <v>8</v>
      </c>
      <c r="AK1097" s="1036" t="s">
        <v>4705</v>
      </c>
      <c r="AL1097" s="445"/>
      <c r="AM1097" s="445" t="s">
        <v>4691</v>
      </c>
      <c r="AN1097" s="445"/>
      <c r="AO1097" s="445" t="s">
        <v>4691</v>
      </c>
      <c r="AP1097" s="445"/>
      <c r="AQ1097" s="445" t="s">
        <v>4691</v>
      </c>
      <c r="AR1097" s="445">
        <v>1</v>
      </c>
      <c r="AS1097" s="445">
        <v>4</v>
      </c>
      <c r="AT1097" s="445">
        <v>2</v>
      </c>
      <c r="AU1097" s="445" t="s">
        <v>4693</v>
      </c>
      <c r="AV1097" s="307">
        <f>AD1097*6*0.5*12</f>
        <v>288</v>
      </c>
      <c r="AW1097" s="309">
        <f>AD1097*6*0.35*12</f>
        <v>201.59999999999997</v>
      </c>
      <c r="AX1097" s="309">
        <f>AD1097*6*0.25*10</f>
        <v>120</v>
      </c>
      <c r="AY1097" s="309">
        <f>AD1097*6*0.15*10</f>
        <v>72</v>
      </c>
      <c r="AZ1097" s="1042" t="s">
        <v>8479</v>
      </c>
      <c r="BA1097" s="1042"/>
      <c r="BB1097" s="1042"/>
      <c r="BC1097" s="1042"/>
      <c r="BD1097" s="1042"/>
      <c r="BE1097" s="1042"/>
      <c r="BF1097" s="1042"/>
      <c r="BG1097" s="1042"/>
      <c r="BH1097" s="1042"/>
      <c r="BI1097" s="1044"/>
    </row>
    <row r="1098" spans="1:61" s="652" customFormat="1" ht="20.100000000000001" customHeight="1">
      <c r="A1098" s="1026">
        <v>982</v>
      </c>
      <c r="B1098" s="285" t="s">
        <v>4322</v>
      </c>
      <c r="C1098" s="653" t="s">
        <v>4320</v>
      </c>
      <c r="D1098" s="484" t="s">
        <v>2218</v>
      </c>
      <c r="E1098" s="484" t="s">
        <v>4622</v>
      </c>
      <c r="F1098" s="484" t="s">
        <v>4321</v>
      </c>
      <c r="G1098" s="289" t="s">
        <v>3117</v>
      </c>
      <c r="H1098" s="340" t="s">
        <v>4351</v>
      </c>
      <c r="I1098" s="290">
        <v>15021641</v>
      </c>
      <c r="J1098" s="362" t="s">
        <v>94</v>
      </c>
      <c r="K1098" s="340"/>
      <c r="L1098" s="292" t="s">
        <v>95</v>
      </c>
      <c r="M1098" s="292" t="s">
        <v>95</v>
      </c>
      <c r="N1098" s="292" t="s">
        <v>95</v>
      </c>
      <c r="O1098" s="292" t="s">
        <v>95</v>
      </c>
      <c r="P1098" s="292" t="s">
        <v>95</v>
      </c>
      <c r="Q1098" s="320"/>
      <c r="R1098" s="295" t="s">
        <v>222</v>
      </c>
      <c r="S1098" s="296">
        <v>42637</v>
      </c>
      <c r="T1098" s="297">
        <f>VLOOKUP(I1098,单月票房,2,0)</f>
        <v>5</v>
      </c>
      <c r="U1098" s="298">
        <f>VLOOKUP(I1098,单月票房,3,0)</f>
        <v>198.78729999999999</v>
      </c>
      <c r="V1098" s="298">
        <f>VLOOKUP(I1098,单月票房,4,0)</f>
        <v>5.3648999999999996</v>
      </c>
      <c r="W1098" s="299">
        <f>(V1098*10000)/Y1098</f>
        <v>7664.142857142856</v>
      </c>
      <c r="X1098" s="300">
        <f>VLOOKUP(I1098,单月票房,5,0)</f>
        <v>37</v>
      </c>
      <c r="Y1098" s="301">
        <v>7</v>
      </c>
      <c r="Z1098" s="301">
        <v>1061</v>
      </c>
      <c r="AA1098" s="1043">
        <v>7</v>
      </c>
      <c r="AB1098" s="1043">
        <v>7</v>
      </c>
      <c r="AC1098" s="1043">
        <v>7</v>
      </c>
      <c r="AD1098" s="1043">
        <v>7</v>
      </c>
      <c r="AE1098" s="469">
        <v>7</v>
      </c>
      <c r="AF1098" s="1036" t="s">
        <v>8151</v>
      </c>
      <c r="AG1098" s="445"/>
      <c r="AH1098" s="445"/>
      <c r="AI1098" s="445"/>
      <c r="AJ1098" s="1037">
        <v>7</v>
      </c>
      <c r="AK1098" s="1036" t="s">
        <v>4703</v>
      </c>
      <c r="AL1098" s="445"/>
      <c r="AM1098" s="445" t="s">
        <v>4691</v>
      </c>
      <c r="AN1098" s="445"/>
      <c r="AO1098" s="445" t="s">
        <v>4691</v>
      </c>
      <c r="AP1098" s="445"/>
      <c r="AQ1098" s="445" t="s">
        <v>4691</v>
      </c>
      <c r="AR1098" s="445" t="s">
        <v>4691</v>
      </c>
      <c r="AS1098" s="445" t="s">
        <v>4691</v>
      </c>
      <c r="AT1098" s="445"/>
      <c r="AU1098" s="445" t="s">
        <v>4691</v>
      </c>
      <c r="AV1098" s="307">
        <f>AD1098*6*0.5*12</f>
        <v>252</v>
      </c>
      <c r="AW1098" s="309">
        <f>AD1098*6*0.35*12</f>
        <v>176.39999999999998</v>
      </c>
      <c r="AX1098" s="309">
        <f>AD1098*6*0.25*10</f>
        <v>105</v>
      </c>
      <c r="AY1098" s="309">
        <f>AD1098*6*0.15*10</f>
        <v>63</v>
      </c>
      <c r="AZ1098" s="1042" t="s">
        <v>8480</v>
      </c>
      <c r="BA1098" s="1042"/>
      <c r="BB1098" s="1042"/>
      <c r="BC1098" s="1042"/>
      <c r="BD1098" s="1042"/>
      <c r="BE1098" s="1042"/>
      <c r="BF1098" s="1042"/>
      <c r="BG1098" s="1042"/>
      <c r="BH1098" s="1042"/>
      <c r="BI1098" s="1044"/>
    </row>
    <row r="1099" spans="1:61" ht="20.100000000000001" customHeight="1">
      <c r="A1099" s="1026">
        <v>983</v>
      </c>
      <c r="B1099" s="285" t="s">
        <v>3631</v>
      </c>
      <c r="C1099" s="344" t="s">
        <v>580</v>
      </c>
      <c r="D1099" s="351" t="s">
        <v>2217</v>
      </c>
      <c r="E1099" s="287" t="s">
        <v>3000</v>
      </c>
      <c r="F1099" s="351" t="s">
        <v>2208</v>
      </c>
      <c r="G1099" s="289" t="s">
        <v>1056</v>
      </c>
      <c r="H1099" s="340" t="s">
        <v>2245</v>
      </c>
      <c r="I1099" s="290">
        <v>15020104</v>
      </c>
      <c r="J1099" s="291"/>
      <c r="K1099" s="327"/>
      <c r="L1099" s="292"/>
      <c r="M1099" s="293"/>
      <c r="N1099" s="293"/>
      <c r="O1099" s="292"/>
      <c r="P1099" s="292" t="s">
        <v>2209</v>
      </c>
      <c r="Q1099" s="359"/>
      <c r="R1099" s="295" t="s">
        <v>147</v>
      </c>
      <c r="S1099" s="296">
        <v>40926</v>
      </c>
      <c r="T1099" s="297">
        <f>VLOOKUP(I1099,单月票房,2,0)</f>
        <v>4</v>
      </c>
      <c r="U1099" s="298">
        <f>VLOOKUP(I1099,单月票房,3,0)</f>
        <v>201.89779999999999</v>
      </c>
      <c r="V1099" s="298">
        <f>VLOOKUP(I1099,单月票房,4,0)</f>
        <v>5.8209999999999997</v>
      </c>
      <c r="W1099" s="299">
        <f>(V1099*10000)/Y1099</f>
        <v>7276.25</v>
      </c>
      <c r="X1099" s="300">
        <f>VLOOKUP(I1099,单月票房,5,0)</f>
        <v>35</v>
      </c>
      <c r="Y1099" s="301">
        <v>8</v>
      </c>
      <c r="Z1099" s="302">
        <v>1054</v>
      </c>
      <c r="AA1099" s="1043">
        <v>0</v>
      </c>
      <c r="AB1099" s="304">
        <v>0</v>
      </c>
      <c r="AC1099" s="304">
        <v>0</v>
      </c>
      <c r="AD1099" s="1043">
        <v>0</v>
      </c>
      <c r="AE1099" s="469">
        <v>8</v>
      </c>
      <c r="AF1099" s="1036" t="s">
        <v>8153</v>
      </c>
      <c r="AG1099" s="445" t="s">
        <v>4691</v>
      </c>
      <c r="AH1099" s="445" t="s">
        <v>4691</v>
      </c>
      <c r="AI1099" s="445" t="s">
        <v>4691</v>
      </c>
      <c r="AJ1099" s="1037">
        <v>8</v>
      </c>
      <c r="AK1099" s="1036" t="s">
        <v>4827</v>
      </c>
      <c r="AL1099" s="445" t="s">
        <v>4691</v>
      </c>
      <c r="AM1099" s="445" t="s">
        <v>4691</v>
      </c>
      <c r="AN1099" s="445" t="s">
        <v>4691</v>
      </c>
      <c r="AO1099" s="445" t="s">
        <v>4691</v>
      </c>
      <c r="AP1099" s="445" t="s">
        <v>4691</v>
      </c>
      <c r="AQ1099" s="445" t="s">
        <v>4691</v>
      </c>
      <c r="AR1099" s="445" t="s">
        <v>4691</v>
      </c>
      <c r="AS1099" s="445" t="s">
        <v>4691</v>
      </c>
      <c r="AT1099" s="445" t="s">
        <v>4691</v>
      </c>
      <c r="AU1099" s="445" t="s">
        <v>4691</v>
      </c>
      <c r="AV1099" s="307">
        <f>AD1099*6*0.5*12</f>
        <v>0</v>
      </c>
      <c r="AW1099" s="309">
        <f>AD1099*6*0.35*12</f>
        <v>0</v>
      </c>
      <c r="AX1099" s="309">
        <f>AD1099*6*0.25*10</f>
        <v>0</v>
      </c>
      <c r="AY1099" s="309">
        <f>AD1099*6*0.15*10</f>
        <v>0</v>
      </c>
      <c r="AZ1099" s="1042" t="s">
        <v>8481</v>
      </c>
      <c r="BA1099" s="1042" t="s">
        <v>2210</v>
      </c>
      <c r="BB1099" s="1042" t="s">
        <v>2211</v>
      </c>
      <c r="BC1099" s="1042" t="s">
        <v>2212</v>
      </c>
      <c r="BD1099" s="1042" t="s">
        <v>2213</v>
      </c>
      <c r="BE1099" s="1042"/>
      <c r="BF1099" s="1042" t="s">
        <v>2214</v>
      </c>
      <c r="BG1099" s="1042"/>
      <c r="BH1099" s="1042" t="s">
        <v>2215</v>
      </c>
      <c r="BI1099" s="1044" t="s">
        <v>2216</v>
      </c>
    </row>
    <row r="1100" spans="1:61" ht="20.100000000000001" customHeight="1">
      <c r="A1100" s="1031" t="s">
        <v>185</v>
      </c>
      <c r="B1100" s="499"/>
      <c r="C1100" s="723" t="s">
        <v>580</v>
      </c>
      <c r="D1100" s="500" t="s">
        <v>2218</v>
      </c>
      <c r="E1100" s="827"/>
      <c r="F1100" s="827"/>
      <c r="G1100" s="503">
        <f>COUNTA(G1097:G1099)</f>
        <v>3</v>
      </c>
      <c r="H1100" s="503">
        <f>COUNTA(H1097:H1099)</f>
        <v>3</v>
      </c>
      <c r="I1100" s="499"/>
      <c r="J1100" s="499"/>
      <c r="K1100" s="503"/>
      <c r="L1100" s="504">
        <f>COUNTA(L1097:L1099)</f>
        <v>2</v>
      </c>
      <c r="M1100" s="504">
        <f>COUNTA(M1097:M1099)</f>
        <v>2</v>
      </c>
      <c r="N1100" s="504">
        <f>COUNTA(N1097:N1099)</f>
        <v>2</v>
      </c>
      <c r="O1100" s="504">
        <f>COUNTA(O1097:O1099)</f>
        <v>2</v>
      </c>
      <c r="P1100" s="504">
        <f>COUNTA(P1097:P1099)</f>
        <v>3</v>
      </c>
      <c r="Q1100" s="505"/>
      <c r="R1100" s="505"/>
      <c r="S1100" s="506"/>
      <c r="T1100" s="507"/>
      <c r="U1100" s="508">
        <f>SUM(U1097:U1099)</f>
        <v>678.01549999999997</v>
      </c>
      <c r="V1100" s="508">
        <f>SUM(V1097:V1099)</f>
        <v>17.8643</v>
      </c>
      <c r="W1100" s="509">
        <f>V1100*10000/Y1100</f>
        <v>7767.086956521739</v>
      </c>
      <c r="X1100" s="510">
        <f>U1100/V1100</f>
        <v>37.953656174605214</v>
      </c>
      <c r="Y1100" s="511">
        <f t="shared" ref="Y1100:AE1100" si="967">SUM(Y1097:Y1099)</f>
        <v>23</v>
      </c>
      <c r="Z1100" s="511">
        <f t="shared" si="967"/>
        <v>3349</v>
      </c>
      <c r="AA1100" s="500">
        <f t="shared" si="967"/>
        <v>15</v>
      </c>
      <c r="AB1100" s="500">
        <f t="shared" si="967"/>
        <v>15</v>
      </c>
      <c r="AC1100" s="500">
        <f t="shared" si="967"/>
        <v>15</v>
      </c>
      <c r="AD1100" s="500">
        <f t="shared" si="967"/>
        <v>15</v>
      </c>
      <c r="AE1100" s="500">
        <f t="shared" si="967"/>
        <v>23</v>
      </c>
      <c r="AF1100" s="512"/>
      <c r="AG1100" s="512">
        <f>SUM(AG1097:AG1099)</f>
        <v>0</v>
      </c>
      <c r="AH1100" s="512"/>
      <c r="AI1100" s="512">
        <f>SUM(AI1097:AI1099)</f>
        <v>0</v>
      </c>
      <c r="AJ1100" s="512">
        <f t="shared" ref="AJ1100" si="968">SUM(AJ1097:AJ1099)</f>
        <v>23</v>
      </c>
      <c r="AK1100" s="513"/>
      <c r="AL1100" s="512">
        <f>SUM(AL1097:AL1099)</f>
        <v>0</v>
      </c>
      <c r="AM1100" s="512"/>
      <c r="AN1100" s="512">
        <f>SUM(AN1097:AN1099)</f>
        <v>0</v>
      </c>
      <c r="AO1100" s="512"/>
      <c r="AP1100" s="512">
        <f>SUM(AP1097:AP1099)</f>
        <v>0</v>
      </c>
      <c r="AQ1100" s="512"/>
      <c r="AR1100" s="512">
        <f>SUM(AR1097:AR1099)</f>
        <v>1</v>
      </c>
      <c r="AS1100" s="512"/>
      <c r="AT1100" s="512">
        <f>SUM(AT1097:AT1099)</f>
        <v>2</v>
      </c>
      <c r="AU1100" s="512"/>
      <c r="AV1100" s="512">
        <f>SUM(AV1097:AV1099)</f>
        <v>540</v>
      </c>
      <c r="AW1100" s="512">
        <f>SUM(AW1097:AW1099)</f>
        <v>377.99999999999994</v>
      </c>
      <c r="AX1100" s="512">
        <f>SUM(AX1097:AX1099)</f>
        <v>225</v>
      </c>
      <c r="AY1100" s="512">
        <f>SUM(AY1097:AY1099)</f>
        <v>135</v>
      </c>
      <c r="AZ1100" s="816"/>
      <c r="BA1100" s="817"/>
      <c r="BB1100" s="817"/>
      <c r="BC1100" s="818"/>
      <c r="BD1100" s="818"/>
      <c r="BE1100" s="818"/>
      <c r="BF1100" s="819"/>
      <c r="BG1100" s="819"/>
      <c r="BH1100" s="819"/>
      <c r="BI1100" s="820"/>
    </row>
    <row r="1101" spans="1:61" s="652" customFormat="1" ht="20.100000000000001" customHeight="1">
      <c r="A1101" s="1026">
        <v>984</v>
      </c>
      <c r="B1101" s="285" t="s">
        <v>4328</v>
      </c>
      <c r="C1101" s="653" t="s">
        <v>4323</v>
      </c>
      <c r="D1101" s="484" t="s">
        <v>4324</v>
      </c>
      <c r="E1101" s="484" t="s">
        <v>4325</v>
      </c>
      <c r="F1101" s="484" t="s">
        <v>4326</v>
      </c>
      <c r="G1101" s="289" t="s">
        <v>4327</v>
      </c>
      <c r="H1101" s="340" t="s">
        <v>4352</v>
      </c>
      <c r="I1101" s="290">
        <v>15051761</v>
      </c>
      <c r="J1101" s="362" t="s">
        <v>94</v>
      </c>
      <c r="K1101" s="340"/>
      <c r="L1101" s="292" t="s">
        <v>95</v>
      </c>
      <c r="M1101" s="292" t="s">
        <v>95</v>
      </c>
      <c r="N1101" s="292" t="s">
        <v>95</v>
      </c>
      <c r="O1101" s="292" t="s">
        <v>95</v>
      </c>
      <c r="P1101" s="292" t="s">
        <v>95</v>
      </c>
      <c r="Q1101" s="320"/>
      <c r="R1101" s="295" t="s">
        <v>222</v>
      </c>
      <c r="S1101" s="296">
        <v>42734</v>
      </c>
      <c r="T1101" s="297">
        <f>VLOOKUP(I1101,单月票房,2,0)</f>
        <v>3</v>
      </c>
      <c r="U1101" s="298">
        <f>VLOOKUP(I1101,单月票房,3,0)</f>
        <v>143.28079</v>
      </c>
      <c r="V1101" s="298">
        <f>VLOOKUP(I1101,单月票房,4,0)</f>
        <v>4.1273</v>
      </c>
      <c r="W1101" s="299">
        <f>(V1101*10000)/Y1101</f>
        <v>8254.6</v>
      </c>
      <c r="X1101" s="300">
        <f>VLOOKUP(I1101,单月票房,5,0)</f>
        <v>35</v>
      </c>
      <c r="Y1101" s="301">
        <v>5</v>
      </c>
      <c r="Z1101" s="648">
        <v>534</v>
      </c>
      <c r="AA1101" s="1043">
        <v>5</v>
      </c>
      <c r="AB1101" s="1043">
        <v>5</v>
      </c>
      <c r="AC1101" s="1043">
        <v>5</v>
      </c>
      <c r="AD1101" s="1043">
        <v>5</v>
      </c>
      <c r="AE1101" s="469">
        <v>5</v>
      </c>
      <c r="AF1101" s="1036" t="s">
        <v>5993</v>
      </c>
      <c r="AG1101" s="445" t="s">
        <v>4691</v>
      </c>
      <c r="AH1101" s="445" t="s">
        <v>4691</v>
      </c>
      <c r="AI1101" s="445" t="s">
        <v>4691</v>
      </c>
      <c r="AJ1101" s="1037">
        <v>5</v>
      </c>
      <c r="AK1101" s="1036" t="s">
        <v>4707</v>
      </c>
      <c r="AL1101" s="445" t="s">
        <v>4691</v>
      </c>
      <c r="AM1101" s="445" t="s">
        <v>4691</v>
      </c>
      <c r="AN1101" s="445" t="s">
        <v>4691</v>
      </c>
      <c r="AO1101" s="445" t="s">
        <v>4691</v>
      </c>
      <c r="AP1101" s="445" t="s">
        <v>4691</v>
      </c>
      <c r="AQ1101" s="445" t="s">
        <v>4691</v>
      </c>
      <c r="AR1101" s="445" t="s">
        <v>4691</v>
      </c>
      <c r="AS1101" s="445" t="s">
        <v>4691</v>
      </c>
      <c r="AT1101" s="445" t="s">
        <v>4691</v>
      </c>
      <c r="AU1101" s="445" t="s">
        <v>4691</v>
      </c>
      <c r="AV1101" s="307">
        <f>AD1101*6*0.5*12</f>
        <v>180</v>
      </c>
      <c r="AW1101" s="309">
        <f>AD1101*6*0.35*12</f>
        <v>126</v>
      </c>
      <c r="AX1101" s="309">
        <f>AD1101*6*0.25*10</f>
        <v>75</v>
      </c>
      <c r="AY1101" s="309">
        <f>AD1101*6*0.15*10</f>
        <v>45</v>
      </c>
      <c r="AZ1101" s="1042" t="s">
        <v>8482</v>
      </c>
      <c r="BA1101" s="1042"/>
      <c r="BB1101" s="1042"/>
      <c r="BC1101" s="1042"/>
      <c r="BD1101" s="1042"/>
      <c r="BE1101" s="1042"/>
      <c r="BF1101" s="1042"/>
      <c r="BG1101" s="1042"/>
      <c r="BH1101" s="1042"/>
      <c r="BI1101" s="1044"/>
    </row>
    <row r="1102" spans="1:61" ht="20.100000000000001" customHeight="1">
      <c r="A1102" s="1026">
        <v>985</v>
      </c>
      <c r="B1102" s="369" t="s">
        <v>4467</v>
      </c>
      <c r="C1102" s="653" t="s">
        <v>4463</v>
      </c>
      <c r="D1102" s="529" t="s">
        <v>4464</v>
      </c>
      <c r="E1102" s="529" t="s">
        <v>4465</v>
      </c>
      <c r="F1102" s="529" t="s">
        <v>4466</v>
      </c>
      <c r="G1102" s="289" t="s">
        <v>1258</v>
      </c>
      <c r="H1102" s="340" t="s">
        <v>4521</v>
      </c>
      <c r="I1102" s="290">
        <v>15050991</v>
      </c>
      <c r="J1102" s="362"/>
      <c r="K1102" s="340" t="s">
        <v>362</v>
      </c>
      <c r="L1102" s="292"/>
      <c r="M1102" s="293"/>
      <c r="N1102" s="293"/>
      <c r="O1102" s="292"/>
      <c r="P1102" s="292" t="s">
        <v>95</v>
      </c>
      <c r="Q1102" s="320"/>
      <c r="R1102" s="295" t="s">
        <v>2238</v>
      </c>
      <c r="S1102" s="296">
        <v>42066</v>
      </c>
      <c r="T1102" s="297">
        <f>VLOOKUP(I1102,单月票房,2,0)</f>
        <v>9</v>
      </c>
      <c r="U1102" s="298">
        <f>VLOOKUP(I1102,单月票房,3,0)</f>
        <v>28.524550000000001</v>
      </c>
      <c r="V1102" s="298">
        <f>VLOOKUP(I1102,单月票房,4,0)</f>
        <v>0.92879999999999996</v>
      </c>
      <c r="W1102" s="299">
        <f>(V1102*10000)/Y1102</f>
        <v>1857.6</v>
      </c>
      <c r="X1102" s="300">
        <f>VLOOKUP(I1102,单月票房,5,0)</f>
        <v>31</v>
      </c>
      <c r="Y1102" s="301">
        <v>5</v>
      </c>
      <c r="Z1102" s="301">
        <v>409</v>
      </c>
      <c r="AA1102" s="1043">
        <v>0</v>
      </c>
      <c r="AB1102" s="304">
        <v>0</v>
      </c>
      <c r="AC1102" s="304">
        <v>0</v>
      </c>
      <c r="AD1102" s="1043">
        <v>0</v>
      </c>
      <c r="AE1102" s="469">
        <v>5</v>
      </c>
      <c r="AF1102" s="1036" t="s">
        <v>8174</v>
      </c>
      <c r="AG1102" s="445"/>
      <c r="AH1102" s="445"/>
      <c r="AI1102" s="445"/>
      <c r="AJ1102" s="1037">
        <v>5</v>
      </c>
      <c r="AK1102" s="1036" t="s">
        <v>4707</v>
      </c>
      <c r="AL1102" s="445"/>
      <c r="AM1102" s="445" t="s">
        <v>4691</v>
      </c>
      <c r="AN1102" s="445"/>
      <c r="AO1102" s="445" t="s">
        <v>4691</v>
      </c>
      <c r="AP1102" s="445"/>
      <c r="AQ1102" s="445" t="s">
        <v>4691</v>
      </c>
      <c r="AR1102" s="445" t="s">
        <v>4691</v>
      </c>
      <c r="AS1102" s="445" t="s">
        <v>4691</v>
      </c>
      <c r="AT1102" s="445"/>
      <c r="AU1102" s="445" t="s">
        <v>4691</v>
      </c>
      <c r="AV1102" s="307">
        <f>AD1102*6*0.5*12</f>
        <v>0</v>
      </c>
      <c r="AW1102" s="309">
        <f>AD1102*6*0.35*12</f>
        <v>0</v>
      </c>
      <c r="AX1102" s="309">
        <f>AD1102*6*0.25*10</f>
        <v>0</v>
      </c>
      <c r="AY1102" s="309">
        <f>AD1102*6*0.15*10</f>
        <v>0</v>
      </c>
      <c r="AZ1102" s="1042" t="s">
        <v>8483</v>
      </c>
      <c r="BA1102" s="1042"/>
      <c r="BB1102" s="1042"/>
      <c r="BC1102" s="1042"/>
      <c r="BD1102" s="1042"/>
      <c r="BE1102" s="1042"/>
      <c r="BF1102" s="1042"/>
      <c r="BG1102" s="1042"/>
      <c r="BH1102" s="1042"/>
      <c r="BI1102" s="1044"/>
    </row>
    <row r="1103" spans="1:61" ht="20.100000000000001" customHeight="1">
      <c r="A1103" s="1031" t="s">
        <v>185</v>
      </c>
      <c r="B1103" s="499"/>
      <c r="C1103" s="884" t="s">
        <v>4323</v>
      </c>
      <c r="D1103" s="862" t="s">
        <v>4324</v>
      </c>
      <c r="E1103" s="815"/>
      <c r="F1103" s="868"/>
      <c r="G1103" s="503">
        <f>COUNTA(G1101:G1102)</f>
        <v>2</v>
      </c>
      <c r="H1103" s="503">
        <f>COUNTA(H1101:H1102)</f>
        <v>2</v>
      </c>
      <c r="I1103" s="499"/>
      <c r="J1103" s="499"/>
      <c r="K1103" s="503"/>
      <c r="L1103" s="504">
        <f>COUNTA(L1101:L1102)</f>
        <v>1</v>
      </c>
      <c r="M1103" s="504">
        <f>COUNTA(M1101:M1102)</f>
        <v>1</v>
      </c>
      <c r="N1103" s="504">
        <f>COUNTA(N1101:N1102)</f>
        <v>1</v>
      </c>
      <c r="O1103" s="504">
        <f>COUNTA(O1101:O1102)</f>
        <v>1</v>
      </c>
      <c r="P1103" s="504">
        <f>COUNTA(P1101:P1102)</f>
        <v>2</v>
      </c>
      <c r="Q1103" s="505"/>
      <c r="R1103" s="505"/>
      <c r="S1103" s="506"/>
      <c r="T1103" s="507"/>
      <c r="U1103" s="508">
        <f>SUM(U1101:U1102)</f>
        <v>171.80534</v>
      </c>
      <c r="V1103" s="508">
        <f>SUM(V1101:V1102)</f>
        <v>5.0560999999999998</v>
      </c>
      <c r="W1103" s="509">
        <f>V1103*10000/Y1103</f>
        <v>5056.1000000000004</v>
      </c>
      <c r="X1103" s="510">
        <f>U1103/V1103</f>
        <v>33.97981448151738</v>
      </c>
      <c r="Y1103" s="511">
        <f t="shared" ref="Y1103:AE1103" si="969">SUM(Y1101:Y1102)</f>
        <v>10</v>
      </c>
      <c r="Z1103" s="511">
        <f t="shared" si="969"/>
        <v>943</v>
      </c>
      <c r="AA1103" s="500">
        <f t="shared" si="969"/>
        <v>5</v>
      </c>
      <c r="AB1103" s="500">
        <f t="shared" si="969"/>
        <v>5</v>
      </c>
      <c r="AC1103" s="500">
        <f t="shared" si="969"/>
        <v>5</v>
      </c>
      <c r="AD1103" s="500">
        <f t="shared" si="969"/>
        <v>5</v>
      </c>
      <c r="AE1103" s="500">
        <f t="shared" si="969"/>
        <v>10</v>
      </c>
      <c r="AF1103" s="512"/>
      <c r="AG1103" s="512">
        <f>SUM(AG1101:AG1102)</f>
        <v>0</v>
      </c>
      <c r="AH1103" s="512"/>
      <c r="AI1103" s="512">
        <f>SUM(AI1101:AI1102)</f>
        <v>0</v>
      </c>
      <c r="AJ1103" s="512">
        <f t="shared" ref="AJ1103" si="970">SUM(AJ1101:AJ1102)</f>
        <v>10</v>
      </c>
      <c r="AK1103" s="513"/>
      <c r="AL1103" s="512">
        <f>SUM(AL1101:AL1102)</f>
        <v>0</v>
      </c>
      <c r="AM1103" s="512"/>
      <c r="AN1103" s="512">
        <f>SUM(AN1101:AN1102)</f>
        <v>0</v>
      </c>
      <c r="AO1103" s="512"/>
      <c r="AP1103" s="512">
        <f>SUM(AP1101:AP1102)</f>
        <v>0</v>
      </c>
      <c r="AQ1103" s="512"/>
      <c r="AR1103" s="512">
        <f>SUM(AR1101:AR1102)</f>
        <v>0</v>
      </c>
      <c r="AS1103" s="512"/>
      <c r="AT1103" s="512">
        <f>SUM(AT1101:AT1102)</f>
        <v>0</v>
      </c>
      <c r="AU1103" s="512"/>
      <c r="AV1103" s="512">
        <f>SUM(AV1101:AV1102)</f>
        <v>180</v>
      </c>
      <c r="AW1103" s="512">
        <f>SUM(AW1101:AW1102)</f>
        <v>126</v>
      </c>
      <c r="AX1103" s="512">
        <f>SUM(AX1101:AX1102)</f>
        <v>75</v>
      </c>
      <c r="AY1103" s="512">
        <f>SUM(AY1101:AY1102)</f>
        <v>45</v>
      </c>
      <c r="AZ1103" s="816"/>
      <c r="BA1103" s="817"/>
      <c r="BB1103" s="817"/>
      <c r="BC1103" s="818"/>
      <c r="BD1103" s="818"/>
      <c r="BE1103" s="818"/>
      <c r="BF1103" s="819"/>
      <c r="BG1103" s="819"/>
      <c r="BH1103" s="819"/>
      <c r="BI1103" s="820"/>
    </row>
    <row r="1104" spans="1:61" s="652" customFormat="1" ht="20.100000000000001" customHeight="1">
      <c r="A1104" s="1026">
        <v>986</v>
      </c>
      <c r="B1104" s="285" t="s">
        <v>5116</v>
      </c>
      <c r="C1104" s="484" t="s">
        <v>4320</v>
      </c>
      <c r="D1104" s="484" t="s">
        <v>5117</v>
      </c>
      <c r="E1104" s="901" t="s">
        <v>5118</v>
      </c>
      <c r="F1104" s="901" t="s">
        <v>5119</v>
      </c>
      <c r="G1104" s="289" t="s">
        <v>5120</v>
      </c>
      <c r="H1104" s="592" t="s">
        <v>7218</v>
      </c>
      <c r="I1104" s="290">
        <v>15221741</v>
      </c>
      <c r="J1104" s="362"/>
      <c r="K1104" s="340"/>
      <c r="L1104" s="292"/>
      <c r="M1104" s="293"/>
      <c r="N1104" s="293"/>
      <c r="O1104" s="292"/>
      <c r="P1104" s="292" t="s">
        <v>95</v>
      </c>
      <c r="Q1104" s="320"/>
      <c r="R1104" s="295" t="s">
        <v>3051</v>
      </c>
      <c r="S1104" s="296">
        <v>42727</v>
      </c>
      <c r="T1104" s="297">
        <f t="shared" ref="T1104" si="971">VLOOKUP(I1104,单月票房,2,0)</f>
        <v>1</v>
      </c>
      <c r="U1104" s="298">
        <f t="shared" ref="U1104" si="972">VLOOKUP(I1104,单月票房,3,0)</f>
        <v>150.71209999999999</v>
      </c>
      <c r="V1104" s="298">
        <f t="shared" ref="V1104" si="973">VLOOKUP(I1104,单月票房,4,0)</f>
        <v>4.8765000000000001</v>
      </c>
      <c r="W1104" s="299">
        <f t="shared" ref="W1104" si="974">(V1104*10000)/Y1104</f>
        <v>6966.4285714285716</v>
      </c>
      <c r="X1104" s="300">
        <f t="shared" ref="X1104" si="975">VLOOKUP(I1104,单月票房,5,0)</f>
        <v>31</v>
      </c>
      <c r="Y1104" s="604">
        <v>7</v>
      </c>
      <c r="Z1104" s="604">
        <v>935</v>
      </c>
      <c r="AA1104" s="1043">
        <v>0</v>
      </c>
      <c r="AB1104" s="304">
        <v>0</v>
      </c>
      <c r="AC1104" s="304">
        <v>0</v>
      </c>
      <c r="AD1104" s="1043">
        <v>0</v>
      </c>
      <c r="AE1104" s="469">
        <v>7</v>
      </c>
      <c r="AF1104" s="1036" t="s">
        <v>8171</v>
      </c>
      <c r="AG1104" s="445"/>
      <c r="AH1104" s="445"/>
      <c r="AI1104" s="445"/>
      <c r="AJ1104" s="1037">
        <v>6</v>
      </c>
      <c r="AK1104" s="1036" t="s">
        <v>4830</v>
      </c>
      <c r="AL1104" s="445"/>
      <c r="AM1104" s="445"/>
      <c r="AN1104" s="445"/>
      <c r="AO1104" s="445"/>
      <c r="AP1104" s="445"/>
      <c r="AQ1104" s="445"/>
      <c r="AR1104" s="445">
        <v>1</v>
      </c>
      <c r="AS1104" s="445" t="s">
        <v>4709</v>
      </c>
      <c r="AT1104" s="445"/>
      <c r="AU1104" s="445"/>
      <c r="AV1104" s="307">
        <f t="shared" ref="AV1104" si="976">AD1104*6*0.5*12</f>
        <v>0</v>
      </c>
      <c r="AW1104" s="309">
        <f t="shared" ref="AW1104" si="977">AD1104*6*0.35*12</f>
        <v>0</v>
      </c>
      <c r="AX1104" s="309">
        <f t="shared" ref="AX1104" si="978">AD1104*6*0.25*10</f>
        <v>0</v>
      </c>
      <c r="AY1104" s="309">
        <f t="shared" ref="AY1104" si="979">AD1104*6*0.15*10</f>
        <v>0</v>
      </c>
      <c r="AZ1104" s="1042" t="s">
        <v>8484</v>
      </c>
      <c r="BA1104" s="1042"/>
      <c r="BB1104" s="1042"/>
      <c r="BC1104" s="1042"/>
      <c r="BD1104" s="1042"/>
      <c r="BE1104" s="1042"/>
      <c r="BF1104" s="1042"/>
      <c r="BG1104" s="1042"/>
      <c r="BH1104" s="1042"/>
      <c r="BI1104" s="1044"/>
    </row>
    <row r="1105" spans="1:61" ht="20.100000000000001" customHeight="1">
      <c r="A1105" s="1031" t="s">
        <v>185</v>
      </c>
      <c r="B1105" s="876"/>
      <c r="C1105" s="862" t="s">
        <v>5121</v>
      </c>
      <c r="D1105" s="862" t="s">
        <v>5122</v>
      </c>
      <c r="E1105" s="815"/>
      <c r="F1105" s="868"/>
      <c r="G1105" s="813">
        <f>COUNTA(G1104)</f>
        <v>1</v>
      </c>
      <c r="H1105" s="813">
        <f>COUNTA(H1104)</f>
        <v>1</v>
      </c>
      <c r="I1105" s="902"/>
      <c r="J1105" s="903"/>
      <c r="K1105" s="813"/>
      <c r="L1105" s="814">
        <f>COUNTA(L1104)</f>
        <v>0</v>
      </c>
      <c r="M1105" s="814">
        <f>COUNTA(M1104)</f>
        <v>0</v>
      </c>
      <c r="N1105" s="814">
        <f>COUNTA(N1104)</f>
        <v>0</v>
      </c>
      <c r="O1105" s="814">
        <f>COUNTA(O1104)</f>
        <v>0</v>
      </c>
      <c r="P1105" s="814">
        <f>COUNTA(P1104)</f>
        <v>1</v>
      </c>
      <c r="Q1105" s="505"/>
      <c r="R1105" s="505"/>
      <c r="S1105" s="506"/>
      <c r="T1105" s="507"/>
      <c r="U1105" s="508">
        <f>SUM(U1104)</f>
        <v>150.71209999999999</v>
      </c>
      <c r="V1105" s="508">
        <f>SUM(V1104)</f>
        <v>4.8765000000000001</v>
      </c>
      <c r="W1105" s="509">
        <f>V1105*10000/Y1105</f>
        <v>6966.4285714285716</v>
      </c>
      <c r="X1105" s="510">
        <f>U1105/V1105</f>
        <v>30.905793089305853</v>
      </c>
      <c r="Y1105" s="831">
        <f t="shared" ref="Y1105:AE1105" si="980">SUM(Y1104)</f>
        <v>7</v>
      </c>
      <c r="Z1105" s="831">
        <f t="shared" si="980"/>
        <v>935</v>
      </c>
      <c r="AA1105" s="500">
        <f t="shared" si="980"/>
        <v>0</v>
      </c>
      <c r="AB1105" s="500">
        <f t="shared" si="980"/>
        <v>0</v>
      </c>
      <c r="AC1105" s="500">
        <f t="shared" si="980"/>
        <v>0</v>
      </c>
      <c r="AD1105" s="500">
        <f t="shared" si="980"/>
        <v>0</v>
      </c>
      <c r="AE1105" s="500">
        <f t="shared" si="980"/>
        <v>7</v>
      </c>
      <c r="AF1105" s="512"/>
      <c r="AG1105" s="512"/>
      <c r="AH1105" s="512"/>
      <c r="AI1105" s="512"/>
      <c r="AJ1105" s="512"/>
      <c r="AK1105" s="513"/>
      <c r="AL1105" s="512"/>
      <c r="AM1105" s="512"/>
      <c r="AN1105" s="512"/>
      <c r="AO1105" s="512"/>
      <c r="AP1105" s="512"/>
      <c r="AQ1105" s="512"/>
      <c r="AR1105" s="512"/>
      <c r="AS1105" s="512"/>
      <c r="AT1105" s="512"/>
      <c r="AU1105" s="512"/>
      <c r="AV1105" s="512">
        <f>SUM(AV1104)</f>
        <v>0</v>
      </c>
      <c r="AW1105" s="512">
        <f>SUM(AW1104)</f>
        <v>0</v>
      </c>
      <c r="AX1105" s="512">
        <f>SUM(AX1104)</f>
        <v>0</v>
      </c>
      <c r="AY1105" s="512">
        <f>SUM(AY1104)</f>
        <v>0</v>
      </c>
      <c r="AZ1105" s="816"/>
      <c r="BA1105" s="817"/>
      <c r="BB1105" s="817"/>
      <c r="BC1105" s="818"/>
      <c r="BD1105" s="818"/>
      <c r="BE1105" s="818"/>
      <c r="BF1105" s="819"/>
      <c r="BG1105" s="819"/>
      <c r="BH1105" s="819"/>
      <c r="BI1105" s="820"/>
    </row>
    <row r="1106" spans="1:61" s="447" customFormat="1" ht="19.5" customHeight="1">
      <c r="A1106" s="1026">
        <v>987</v>
      </c>
      <c r="B1106" s="435" t="s">
        <v>6825</v>
      </c>
      <c r="C1106" s="631" t="s">
        <v>6826</v>
      </c>
      <c r="D1106" s="631" t="s">
        <v>6827</v>
      </c>
      <c r="E1106" s="631" t="s">
        <v>6828</v>
      </c>
      <c r="F1106" s="467" t="s">
        <v>6829</v>
      </c>
      <c r="G1106" s="437" t="s">
        <v>6830</v>
      </c>
      <c r="H1106" s="438" t="s">
        <v>6909</v>
      </c>
      <c r="I1106" s="435">
        <v>15111431</v>
      </c>
      <c r="J1106" s="428"/>
      <c r="K1106" s="439" t="s">
        <v>6831</v>
      </c>
      <c r="L1106" s="440"/>
      <c r="M1106" s="440"/>
      <c r="N1106" s="440"/>
      <c r="O1106" s="440"/>
      <c r="P1106" s="441" t="s">
        <v>6832</v>
      </c>
      <c r="Q1106" s="442"/>
      <c r="R1106" s="295" t="s">
        <v>96</v>
      </c>
      <c r="S1106" s="468">
        <v>42379</v>
      </c>
      <c r="T1106" s="297">
        <f>VLOOKUP(I1106,单月票房,2,0)</f>
        <v>3</v>
      </c>
      <c r="U1106" s="298">
        <f>VLOOKUP(I1106,单月票房,3,0)</f>
        <v>56.863780000000006</v>
      </c>
      <c r="V1106" s="298">
        <f>VLOOKUP(I1106,单月票房,4,0)</f>
        <v>1.7028000000000001</v>
      </c>
      <c r="W1106" s="299">
        <f>(V1106*10000)/Y1106</f>
        <v>2432.5714285714284</v>
      </c>
      <c r="X1106" s="300">
        <f>VLOOKUP(I1106,单月票房,5,0)</f>
        <v>33</v>
      </c>
      <c r="Y1106" s="444">
        <v>7</v>
      </c>
      <c r="Z1106" s="460">
        <v>768</v>
      </c>
      <c r="AA1106" s="1043">
        <v>0</v>
      </c>
      <c r="AB1106" s="304">
        <v>0</v>
      </c>
      <c r="AC1106" s="304">
        <v>0</v>
      </c>
      <c r="AD1106" s="1043">
        <v>0</v>
      </c>
      <c r="AE1106" s="469">
        <v>7</v>
      </c>
      <c r="AF1106" s="1036" t="s">
        <v>7739</v>
      </c>
      <c r="AG1106" s="445"/>
      <c r="AH1106" s="445"/>
      <c r="AI1106" s="445"/>
      <c r="AJ1106" s="1037">
        <v>7</v>
      </c>
      <c r="AK1106" s="1036" t="s">
        <v>6833</v>
      </c>
      <c r="AL1106" s="445"/>
      <c r="AM1106" s="445"/>
      <c r="AN1106" s="445"/>
      <c r="AO1106" s="445"/>
      <c r="AP1106" s="445"/>
      <c r="AQ1106" s="445"/>
      <c r="AR1106" s="445">
        <v>1</v>
      </c>
      <c r="AS1106" s="445" t="s">
        <v>6898</v>
      </c>
      <c r="AT1106" s="445"/>
      <c r="AU1106" s="445"/>
      <c r="AV1106" s="307">
        <f>AD1106*6*0.5*12</f>
        <v>0</v>
      </c>
      <c r="AW1106" s="309">
        <f>AD1106*6*0.35*12</f>
        <v>0</v>
      </c>
      <c r="AX1106" s="309">
        <f>AD1106*6*0.25*10</f>
        <v>0</v>
      </c>
      <c r="AY1106" s="309">
        <f>AD1106*6*0.15*10</f>
        <v>0</v>
      </c>
      <c r="AZ1106" s="1042" t="s">
        <v>8485</v>
      </c>
      <c r="BA1106" s="1042" t="s">
        <v>6834</v>
      </c>
      <c r="BB1106" s="1042" t="s">
        <v>6835</v>
      </c>
      <c r="BC1106" s="1042" t="s">
        <v>6836</v>
      </c>
      <c r="BD1106" s="1042" t="s">
        <v>481</v>
      </c>
      <c r="BE1106" s="1042"/>
      <c r="BF1106" s="1042"/>
      <c r="BG1106" s="1042" t="s">
        <v>6837</v>
      </c>
      <c r="BH1106" s="1042" t="s">
        <v>6838</v>
      </c>
      <c r="BI1106" s="1044" t="s">
        <v>6839</v>
      </c>
    </row>
    <row r="1107" spans="1:61" ht="20.100000000000001" customHeight="1">
      <c r="A1107" s="1031" t="s">
        <v>185</v>
      </c>
      <c r="B1107" s="876"/>
      <c r="C1107" s="862" t="s">
        <v>4320</v>
      </c>
      <c r="D1107" s="862" t="s">
        <v>6827</v>
      </c>
      <c r="E1107" s="815"/>
      <c r="F1107" s="868"/>
      <c r="G1107" s="813">
        <f>COUNTA(G1106)</f>
        <v>1</v>
      </c>
      <c r="H1107" s="813">
        <f>COUNTA(H1106)</f>
        <v>1</v>
      </c>
      <c r="I1107" s="902"/>
      <c r="J1107" s="903"/>
      <c r="K1107" s="813"/>
      <c r="L1107" s="814">
        <f>COUNTA(L1106)</f>
        <v>0</v>
      </c>
      <c r="M1107" s="814">
        <f>COUNTA(M1106)</f>
        <v>0</v>
      </c>
      <c r="N1107" s="814">
        <f>COUNTA(N1106)</f>
        <v>0</v>
      </c>
      <c r="O1107" s="814">
        <f>COUNTA(O1106)</f>
        <v>0</v>
      </c>
      <c r="P1107" s="814">
        <f>COUNTA(P1106)</f>
        <v>1</v>
      </c>
      <c r="Q1107" s="505"/>
      <c r="R1107" s="505"/>
      <c r="S1107" s="506"/>
      <c r="T1107" s="507"/>
      <c r="U1107" s="508">
        <f>SUM(U1106)</f>
        <v>56.863780000000006</v>
      </c>
      <c r="V1107" s="508">
        <f>SUM(V1106)</f>
        <v>1.7028000000000001</v>
      </c>
      <c r="W1107" s="509">
        <f>V1107*10000/Y1107</f>
        <v>2432.5714285714284</v>
      </c>
      <c r="X1107" s="510">
        <f>U1107/V1107</f>
        <v>33.39428000939629</v>
      </c>
      <c r="Y1107" s="831">
        <f t="shared" ref="Y1107:AE1107" si="981">SUM(Y1106)</f>
        <v>7</v>
      </c>
      <c r="Z1107" s="831">
        <f t="shared" si="981"/>
        <v>768</v>
      </c>
      <c r="AA1107" s="500">
        <f t="shared" si="981"/>
        <v>0</v>
      </c>
      <c r="AB1107" s="500">
        <f t="shared" si="981"/>
        <v>0</v>
      </c>
      <c r="AC1107" s="500">
        <f t="shared" si="981"/>
        <v>0</v>
      </c>
      <c r="AD1107" s="500">
        <f t="shared" si="981"/>
        <v>0</v>
      </c>
      <c r="AE1107" s="500">
        <f t="shared" si="981"/>
        <v>7</v>
      </c>
      <c r="AF1107" s="512"/>
      <c r="AG1107" s="512"/>
      <c r="AH1107" s="512"/>
      <c r="AI1107" s="512"/>
      <c r="AJ1107" s="512"/>
      <c r="AK1107" s="513"/>
      <c r="AL1107" s="512"/>
      <c r="AM1107" s="512"/>
      <c r="AN1107" s="512"/>
      <c r="AO1107" s="512"/>
      <c r="AP1107" s="512"/>
      <c r="AQ1107" s="512"/>
      <c r="AR1107" s="512"/>
      <c r="AS1107" s="512"/>
      <c r="AT1107" s="512"/>
      <c r="AU1107" s="512"/>
      <c r="AV1107" s="512">
        <f>SUM(AV1106)</f>
        <v>0</v>
      </c>
      <c r="AW1107" s="512">
        <f>SUM(AW1106)</f>
        <v>0</v>
      </c>
      <c r="AX1107" s="512">
        <f>SUM(AX1106)</f>
        <v>0</v>
      </c>
      <c r="AY1107" s="512">
        <f>SUM(AY1106)</f>
        <v>0</v>
      </c>
      <c r="AZ1107" s="816"/>
      <c r="BA1107" s="817"/>
      <c r="BB1107" s="817"/>
      <c r="BC1107" s="818"/>
      <c r="BD1107" s="818"/>
      <c r="BE1107" s="818"/>
      <c r="BF1107" s="819"/>
      <c r="BG1107" s="819"/>
      <c r="BH1107" s="819"/>
      <c r="BI1107" s="820"/>
    </row>
    <row r="1108" spans="1:61" ht="20.100000000000001" customHeight="1">
      <c r="A1108" s="1026">
        <v>988</v>
      </c>
      <c r="B1108" s="285" t="s">
        <v>3632</v>
      </c>
      <c r="C1108" s="286" t="s">
        <v>20</v>
      </c>
      <c r="D1108" s="287" t="s">
        <v>1679</v>
      </c>
      <c r="E1108" s="287" t="s">
        <v>3001</v>
      </c>
      <c r="F1108" s="307" t="s">
        <v>137</v>
      </c>
      <c r="G1108" s="289" t="s">
        <v>872</v>
      </c>
      <c r="H1108" s="308" t="s">
        <v>1680</v>
      </c>
      <c r="I1108" s="290">
        <v>23015101</v>
      </c>
      <c r="J1108" s="291" t="s">
        <v>94</v>
      </c>
      <c r="K1108" s="308"/>
      <c r="L1108" s="292" t="s">
        <v>95</v>
      </c>
      <c r="M1108" s="293"/>
      <c r="N1108" s="292" t="s">
        <v>95</v>
      </c>
      <c r="O1108" s="292" t="s">
        <v>95</v>
      </c>
      <c r="P1108" s="292" t="s">
        <v>95</v>
      </c>
      <c r="Q1108" s="1015" t="s">
        <v>6418</v>
      </c>
      <c r="R1108" s="295" t="s">
        <v>147</v>
      </c>
      <c r="S1108" s="296">
        <v>41434</v>
      </c>
      <c r="T1108" s="297">
        <f t="shared" ref="T1108:T1113" si="982">VLOOKUP(I1108,单月票房,2,0)</f>
        <v>10</v>
      </c>
      <c r="U1108" s="298">
        <f t="shared" ref="U1108:U1113" si="983">VLOOKUP(I1108,单月票房,3,0)</f>
        <v>241.78210000000001</v>
      </c>
      <c r="V1108" s="298">
        <f t="shared" ref="V1108:V1113" si="984">VLOOKUP(I1108,单月票房,4,0)</f>
        <v>6.6890999999999998</v>
      </c>
      <c r="W1108" s="299">
        <f t="shared" ref="W1108:W1113" si="985">(V1108*10000)/Y1108</f>
        <v>9555.8571428571431</v>
      </c>
      <c r="X1108" s="300">
        <f t="shared" ref="X1108:X1113" si="986">VLOOKUP(I1108,单月票房,5,0)</f>
        <v>36</v>
      </c>
      <c r="Y1108" s="761">
        <v>7</v>
      </c>
      <c r="Z1108" s="315">
        <v>1370</v>
      </c>
      <c r="AA1108" s="1043">
        <v>7</v>
      </c>
      <c r="AB1108" s="304">
        <v>0</v>
      </c>
      <c r="AC1108" s="1043">
        <v>7</v>
      </c>
      <c r="AD1108" s="1043">
        <v>7</v>
      </c>
      <c r="AE1108" s="469">
        <v>7</v>
      </c>
      <c r="AF1108" s="1036" t="s">
        <v>5989</v>
      </c>
      <c r="AG1108" s="445" t="s">
        <v>4691</v>
      </c>
      <c r="AH1108" s="445" t="s">
        <v>4691</v>
      </c>
      <c r="AI1108" s="445" t="s">
        <v>4691</v>
      </c>
      <c r="AJ1108" s="1037">
        <v>6</v>
      </c>
      <c r="AK1108" s="1036" t="s">
        <v>4832</v>
      </c>
      <c r="AL1108" s="445" t="s">
        <v>4691</v>
      </c>
      <c r="AM1108" s="445" t="s">
        <v>4691</v>
      </c>
      <c r="AN1108" s="445" t="s">
        <v>4691</v>
      </c>
      <c r="AO1108" s="445" t="s">
        <v>4691</v>
      </c>
      <c r="AP1108" s="445" t="s">
        <v>4691</v>
      </c>
      <c r="AQ1108" s="445" t="s">
        <v>4691</v>
      </c>
      <c r="AR1108" s="445" t="s">
        <v>4691</v>
      </c>
      <c r="AS1108" s="445" t="s">
        <v>4691</v>
      </c>
      <c r="AT1108" s="445" t="s">
        <v>4691</v>
      </c>
      <c r="AU1108" s="445" t="s">
        <v>4691</v>
      </c>
      <c r="AV1108" s="307">
        <f t="shared" ref="AV1108:AV1113" si="987">AD1108*6*0.5*12</f>
        <v>252</v>
      </c>
      <c r="AW1108" s="309">
        <f t="shared" ref="AW1108:AW1113" si="988">AD1108*6*0.35*12</f>
        <v>176.39999999999998</v>
      </c>
      <c r="AX1108" s="309">
        <f t="shared" ref="AX1108:AX1113" si="989">AD1108*6*0.25*10</f>
        <v>105</v>
      </c>
      <c r="AY1108" s="309">
        <f t="shared" ref="AY1108:AY1113" si="990">AD1108*6*0.15*10</f>
        <v>63</v>
      </c>
      <c r="AZ1108" s="1042" t="s">
        <v>8486</v>
      </c>
      <c r="BA1108" s="1042"/>
      <c r="BB1108" s="1042"/>
      <c r="BC1108" s="1042"/>
      <c r="BD1108" s="1042"/>
      <c r="BE1108" s="1042"/>
      <c r="BF1108" s="1042"/>
      <c r="BG1108" s="1042"/>
      <c r="BH1108" s="1042"/>
      <c r="BI1108" s="1044"/>
    </row>
    <row r="1109" spans="1:61" s="652" customFormat="1" ht="20.100000000000001" customHeight="1">
      <c r="A1109" s="1026">
        <v>989</v>
      </c>
      <c r="B1109" s="285" t="s">
        <v>3633</v>
      </c>
      <c r="C1109" s="286" t="s">
        <v>20</v>
      </c>
      <c r="D1109" s="287" t="s">
        <v>1679</v>
      </c>
      <c r="E1109" s="287" t="s">
        <v>1991</v>
      </c>
      <c r="F1109" s="329" t="s">
        <v>1292</v>
      </c>
      <c r="G1109" s="289" t="s">
        <v>2063</v>
      </c>
      <c r="H1109" s="530" t="s">
        <v>2006</v>
      </c>
      <c r="I1109" s="290">
        <v>23010351</v>
      </c>
      <c r="J1109" s="291" t="s">
        <v>94</v>
      </c>
      <c r="K1109" s="352"/>
      <c r="L1109" s="292" t="s">
        <v>95</v>
      </c>
      <c r="M1109" s="293"/>
      <c r="N1109" s="292" t="s">
        <v>95</v>
      </c>
      <c r="O1109" s="292" t="s">
        <v>95</v>
      </c>
      <c r="P1109" s="292" t="s">
        <v>95</v>
      </c>
      <c r="Q1109" s="320"/>
      <c r="R1109" s="295" t="s">
        <v>199</v>
      </c>
      <c r="S1109" s="296">
        <v>42403</v>
      </c>
      <c r="T1109" s="297">
        <f t="shared" si="982"/>
        <v>6</v>
      </c>
      <c r="U1109" s="298">
        <f t="shared" si="983"/>
        <v>309.30779999999999</v>
      </c>
      <c r="V1109" s="298">
        <f t="shared" si="984"/>
        <v>7.1167999999999996</v>
      </c>
      <c r="W1109" s="299">
        <f t="shared" si="985"/>
        <v>6469.818181818182</v>
      </c>
      <c r="X1109" s="300">
        <f t="shared" si="986"/>
        <v>43</v>
      </c>
      <c r="Y1109" s="324">
        <v>11</v>
      </c>
      <c r="Z1109" s="315">
        <v>2520</v>
      </c>
      <c r="AA1109" s="1043">
        <v>10</v>
      </c>
      <c r="AB1109" s="304">
        <v>0</v>
      </c>
      <c r="AC1109" s="1043">
        <v>10</v>
      </c>
      <c r="AD1109" s="1043">
        <v>10</v>
      </c>
      <c r="AE1109" s="469">
        <v>10</v>
      </c>
      <c r="AF1109" s="1036" t="s">
        <v>8487</v>
      </c>
      <c r="AG1109" s="445">
        <v>1</v>
      </c>
      <c r="AH1109" s="445">
        <v>1</v>
      </c>
      <c r="AI1109" s="445">
        <v>378</v>
      </c>
      <c r="AJ1109" s="1037">
        <v>9</v>
      </c>
      <c r="AK1109" s="1036" t="s">
        <v>4833</v>
      </c>
      <c r="AL1109" s="445" t="s">
        <v>4691</v>
      </c>
      <c r="AM1109" s="445" t="s">
        <v>4691</v>
      </c>
      <c r="AN1109" s="445" t="s">
        <v>4691</v>
      </c>
      <c r="AO1109" s="445" t="s">
        <v>4691</v>
      </c>
      <c r="AP1109" s="445" t="s">
        <v>4691</v>
      </c>
      <c r="AQ1109" s="445" t="s">
        <v>4691</v>
      </c>
      <c r="AR1109" s="445" t="s">
        <v>4691</v>
      </c>
      <c r="AS1109" s="445" t="s">
        <v>4691</v>
      </c>
      <c r="AT1109" s="445" t="s">
        <v>4691</v>
      </c>
      <c r="AU1109" s="445" t="s">
        <v>4691</v>
      </c>
      <c r="AV1109" s="307">
        <f t="shared" si="987"/>
        <v>360</v>
      </c>
      <c r="AW1109" s="309">
        <f t="shared" si="988"/>
        <v>252</v>
      </c>
      <c r="AX1109" s="309">
        <f t="shared" si="989"/>
        <v>150</v>
      </c>
      <c r="AY1109" s="309">
        <f t="shared" si="990"/>
        <v>90</v>
      </c>
      <c r="AZ1109" s="1042" t="s">
        <v>8488</v>
      </c>
      <c r="BA1109" s="1042"/>
      <c r="BB1109" s="1042"/>
      <c r="BC1109" s="1042"/>
      <c r="BD1109" s="1042"/>
      <c r="BE1109" s="1042"/>
      <c r="BF1109" s="1042"/>
      <c r="BG1109" s="1042"/>
      <c r="BH1109" s="1042"/>
      <c r="BI1109" s="1044"/>
    </row>
    <row r="1110" spans="1:61" s="652" customFormat="1" ht="20.100000000000001" customHeight="1">
      <c r="A1110" s="1026">
        <v>990</v>
      </c>
      <c r="B1110" s="285" t="s">
        <v>3634</v>
      </c>
      <c r="C1110" s="286" t="s">
        <v>20</v>
      </c>
      <c r="D1110" s="287" t="s">
        <v>1679</v>
      </c>
      <c r="E1110" s="287" t="s">
        <v>3002</v>
      </c>
      <c r="F1110" s="329" t="s">
        <v>1292</v>
      </c>
      <c r="G1110" s="289" t="s">
        <v>854</v>
      </c>
      <c r="H1110" s="530" t="s">
        <v>5601</v>
      </c>
      <c r="I1110" s="290">
        <v>23010421</v>
      </c>
      <c r="J1110" s="291" t="s">
        <v>94</v>
      </c>
      <c r="K1110" s="352"/>
      <c r="L1110" s="292" t="s">
        <v>95</v>
      </c>
      <c r="M1110" s="292" t="s">
        <v>95</v>
      </c>
      <c r="N1110" s="293"/>
      <c r="O1110" s="292" t="s">
        <v>95</v>
      </c>
      <c r="P1110" s="292" t="s">
        <v>95</v>
      </c>
      <c r="Q1110" s="320"/>
      <c r="R1110" s="295" t="s">
        <v>2238</v>
      </c>
      <c r="S1110" s="296">
        <v>42222</v>
      </c>
      <c r="T1110" s="297">
        <f t="shared" si="982"/>
        <v>11</v>
      </c>
      <c r="U1110" s="298">
        <f t="shared" si="983"/>
        <v>239.089089</v>
      </c>
      <c r="V1110" s="298">
        <f t="shared" si="984"/>
        <v>6.5095000000000001</v>
      </c>
      <c r="W1110" s="299">
        <f t="shared" si="985"/>
        <v>10849.166666666666</v>
      </c>
      <c r="X1110" s="300">
        <f t="shared" si="986"/>
        <v>37</v>
      </c>
      <c r="Y1110" s="324">
        <v>6</v>
      </c>
      <c r="Z1110" s="315">
        <v>816</v>
      </c>
      <c r="AA1110" s="1043">
        <v>6</v>
      </c>
      <c r="AB1110" s="1043">
        <v>6</v>
      </c>
      <c r="AC1110" s="304">
        <v>0</v>
      </c>
      <c r="AD1110" s="1043">
        <v>6</v>
      </c>
      <c r="AE1110" s="469">
        <v>6</v>
      </c>
      <c r="AF1110" s="1036" t="s">
        <v>8489</v>
      </c>
      <c r="AG1110" s="445" t="s">
        <v>4691</v>
      </c>
      <c r="AH1110" s="445" t="s">
        <v>4691</v>
      </c>
      <c r="AI1110" s="445" t="s">
        <v>4691</v>
      </c>
      <c r="AJ1110" s="1037">
        <v>6</v>
      </c>
      <c r="AK1110" s="1036" t="s">
        <v>4694</v>
      </c>
      <c r="AL1110" s="445" t="s">
        <v>4691</v>
      </c>
      <c r="AM1110" s="445" t="s">
        <v>4691</v>
      </c>
      <c r="AN1110" s="445" t="s">
        <v>4691</v>
      </c>
      <c r="AO1110" s="445" t="s">
        <v>4691</v>
      </c>
      <c r="AP1110" s="445" t="s">
        <v>4691</v>
      </c>
      <c r="AQ1110" s="445" t="s">
        <v>4691</v>
      </c>
      <c r="AR1110" s="445">
        <v>1</v>
      </c>
      <c r="AS1110" s="445">
        <v>4</v>
      </c>
      <c r="AT1110" s="445" t="s">
        <v>4691</v>
      </c>
      <c r="AU1110" s="445" t="s">
        <v>4691</v>
      </c>
      <c r="AV1110" s="307">
        <f t="shared" si="987"/>
        <v>216</v>
      </c>
      <c r="AW1110" s="309">
        <f t="shared" si="988"/>
        <v>151.19999999999999</v>
      </c>
      <c r="AX1110" s="309">
        <f t="shared" si="989"/>
        <v>90</v>
      </c>
      <c r="AY1110" s="309">
        <f t="shared" si="990"/>
        <v>53.999999999999993</v>
      </c>
      <c r="AZ1110" s="1042" t="s">
        <v>8490</v>
      </c>
      <c r="BA1110" s="1042"/>
      <c r="BB1110" s="1042"/>
      <c r="BC1110" s="1042"/>
      <c r="BD1110" s="1042"/>
      <c r="BE1110" s="1042"/>
      <c r="BF1110" s="1042"/>
      <c r="BG1110" s="1042"/>
      <c r="BH1110" s="1042"/>
      <c r="BI1110" s="1044"/>
    </row>
    <row r="1111" spans="1:61" s="394" customFormat="1" ht="19.5" customHeight="1">
      <c r="A1111" s="1026">
        <v>991</v>
      </c>
      <c r="B1111" s="375" t="s">
        <v>5527</v>
      </c>
      <c r="C1111" s="376" t="s">
        <v>20</v>
      </c>
      <c r="D1111" s="376" t="s">
        <v>5319</v>
      </c>
      <c r="E1111" s="377" t="s">
        <v>1991</v>
      </c>
      <c r="F1111" s="329" t="s">
        <v>1292</v>
      </c>
      <c r="G1111" s="378" t="s">
        <v>882</v>
      </c>
      <c r="H1111" s="379" t="s">
        <v>882</v>
      </c>
      <c r="I1111" s="380">
        <v>23010321</v>
      </c>
      <c r="J1111" s="291" t="s">
        <v>94</v>
      </c>
      <c r="K1111" s="381"/>
      <c r="L1111" s="382" t="s">
        <v>95</v>
      </c>
      <c r="M1111" s="292" t="s">
        <v>95</v>
      </c>
      <c r="N1111" s="292"/>
      <c r="O1111" s="382" t="s">
        <v>95</v>
      </c>
      <c r="P1111" s="383" t="s">
        <v>565</v>
      </c>
      <c r="Q1111" s="384" t="s">
        <v>7369</v>
      </c>
      <c r="R1111" s="295" t="s">
        <v>222</v>
      </c>
      <c r="S1111" s="296">
        <v>41996</v>
      </c>
      <c r="T1111" s="297">
        <f t="shared" si="982"/>
        <v>29</v>
      </c>
      <c r="U1111" s="298">
        <f t="shared" si="983"/>
        <v>136.51840000000001</v>
      </c>
      <c r="V1111" s="298">
        <f t="shared" si="984"/>
        <v>4.4778000000000002</v>
      </c>
      <c r="W1111" s="299">
        <f t="shared" si="985"/>
        <v>7463</v>
      </c>
      <c r="X1111" s="300">
        <f t="shared" si="986"/>
        <v>30</v>
      </c>
      <c r="Y1111" s="385">
        <v>6</v>
      </c>
      <c r="Z1111" s="386">
        <v>688</v>
      </c>
      <c r="AA1111" s="1043">
        <v>6</v>
      </c>
      <c r="AB1111" s="1043">
        <v>6</v>
      </c>
      <c r="AC1111" s="304">
        <v>0</v>
      </c>
      <c r="AD1111" s="1043">
        <v>6</v>
      </c>
      <c r="AE1111" s="469">
        <v>6</v>
      </c>
      <c r="AF1111" s="1036" t="s">
        <v>8142</v>
      </c>
      <c r="AG1111" s="445"/>
      <c r="AH1111" s="445"/>
      <c r="AI1111" s="445"/>
      <c r="AJ1111" s="1037"/>
      <c r="AK1111" s="1036" t="s">
        <v>4694</v>
      </c>
      <c r="AL1111" s="445"/>
      <c r="AM1111" s="445"/>
      <c r="AN1111" s="445"/>
      <c r="AO1111" s="445"/>
      <c r="AP1111" s="445"/>
      <c r="AQ1111" s="445"/>
      <c r="AR1111" s="445"/>
      <c r="AS1111" s="445"/>
      <c r="AT1111" s="445"/>
      <c r="AU1111" s="445"/>
      <c r="AV1111" s="307">
        <f t="shared" si="987"/>
        <v>216</v>
      </c>
      <c r="AW1111" s="309">
        <f t="shared" si="988"/>
        <v>151.19999999999999</v>
      </c>
      <c r="AX1111" s="309">
        <f t="shared" si="989"/>
        <v>90</v>
      </c>
      <c r="AY1111" s="309">
        <f t="shared" si="990"/>
        <v>53.999999999999993</v>
      </c>
      <c r="AZ1111" s="1042" t="s">
        <v>8491</v>
      </c>
      <c r="BA1111" s="1042"/>
      <c r="BB1111" s="1042"/>
      <c r="BC1111" s="1042"/>
      <c r="BD1111" s="1042"/>
      <c r="BE1111" s="1042"/>
      <c r="BF1111" s="1042"/>
      <c r="BG1111" s="1042"/>
      <c r="BH1111" s="1042"/>
      <c r="BI1111" s="1044"/>
    </row>
    <row r="1112" spans="1:61" s="394" customFormat="1" ht="19.5" customHeight="1">
      <c r="A1112" s="1026">
        <v>992</v>
      </c>
      <c r="B1112" s="375" t="s">
        <v>5525</v>
      </c>
      <c r="C1112" s="376" t="s">
        <v>20</v>
      </c>
      <c r="D1112" s="376" t="s">
        <v>5319</v>
      </c>
      <c r="E1112" s="377" t="s">
        <v>5526</v>
      </c>
      <c r="F1112" s="329" t="s">
        <v>1292</v>
      </c>
      <c r="G1112" s="378" t="s">
        <v>1257</v>
      </c>
      <c r="H1112" s="379" t="s">
        <v>5622</v>
      </c>
      <c r="I1112" s="380">
        <v>23018411</v>
      </c>
      <c r="J1112" s="387"/>
      <c r="K1112" s="381" t="s">
        <v>2094</v>
      </c>
      <c r="L1112" s="382"/>
      <c r="M1112" s="382"/>
      <c r="N1112" s="382"/>
      <c r="O1112" s="382"/>
      <c r="P1112" s="383" t="s">
        <v>565</v>
      </c>
      <c r="Q1112" s="384"/>
      <c r="R1112" s="295" t="s">
        <v>583</v>
      </c>
      <c r="S1112" s="296">
        <v>42045</v>
      </c>
      <c r="T1112" s="297">
        <f t="shared" si="982"/>
        <v>53</v>
      </c>
      <c r="U1112" s="298">
        <f t="shared" si="983"/>
        <v>20.217400000000001</v>
      </c>
      <c r="V1112" s="298">
        <f t="shared" si="984"/>
        <v>0.47099999999999997</v>
      </c>
      <c r="W1112" s="299">
        <f t="shared" si="985"/>
        <v>1177.5</v>
      </c>
      <c r="X1112" s="300">
        <f t="shared" si="986"/>
        <v>43</v>
      </c>
      <c r="Y1112" s="385">
        <v>4</v>
      </c>
      <c r="Z1112" s="386">
        <v>608</v>
      </c>
      <c r="AA1112" s="1043">
        <v>0</v>
      </c>
      <c r="AB1112" s="304">
        <v>0</v>
      </c>
      <c r="AC1112" s="304">
        <v>0</v>
      </c>
      <c r="AD1112" s="1043">
        <v>0</v>
      </c>
      <c r="AE1112" s="469">
        <v>4</v>
      </c>
      <c r="AF1112" s="1036" t="s">
        <v>8196</v>
      </c>
      <c r="AG1112" s="445"/>
      <c r="AH1112" s="445"/>
      <c r="AI1112" s="445"/>
      <c r="AJ1112" s="1037"/>
      <c r="AK1112" s="1036" t="s">
        <v>4706</v>
      </c>
      <c r="AL1112" s="445"/>
      <c r="AM1112" s="445"/>
      <c r="AN1112" s="445"/>
      <c r="AO1112" s="445"/>
      <c r="AP1112" s="445"/>
      <c r="AQ1112" s="445"/>
      <c r="AR1112" s="445"/>
      <c r="AS1112" s="445"/>
      <c r="AT1112" s="445"/>
      <c r="AU1112" s="445"/>
      <c r="AV1112" s="307">
        <f t="shared" si="987"/>
        <v>0</v>
      </c>
      <c r="AW1112" s="309">
        <f t="shared" si="988"/>
        <v>0</v>
      </c>
      <c r="AX1112" s="309">
        <f t="shared" si="989"/>
        <v>0</v>
      </c>
      <c r="AY1112" s="309">
        <f t="shared" si="990"/>
        <v>0</v>
      </c>
      <c r="AZ1112" s="1042" t="s">
        <v>8492</v>
      </c>
      <c r="BA1112" s="1042"/>
      <c r="BB1112" s="1042"/>
      <c r="BC1112" s="1042"/>
      <c r="BD1112" s="1042"/>
      <c r="BE1112" s="1042"/>
      <c r="BF1112" s="1042"/>
      <c r="BG1112" s="1042"/>
      <c r="BH1112" s="1042"/>
      <c r="BI1112" s="1044"/>
    </row>
    <row r="1113" spans="1:61" s="652" customFormat="1" ht="20.100000000000001" customHeight="1">
      <c r="A1113" s="1026">
        <v>993</v>
      </c>
      <c r="B1113" s="285" t="s">
        <v>3635</v>
      </c>
      <c r="C1113" s="286" t="s">
        <v>20</v>
      </c>
      <c r="D1113" s="287" t="s">
        <v>1679</v>
      </c>
      <c r="E1113" s="287" t="s">
        <v>3001</v>
      </c>
      <c r="F1113" s="329" t="s">
        <v>1292</v>
      </c>
      <c r="G1113" s="289" t="s">
        <v>905</v>
      </c>
      <c r="H1113" s="521" t="s">
        <v>1681</v>
      </c>
      <c r="I1113" s="290">
        <v>23011701</v>
      </c>
      <c r="J1113" s="524"/>
      <c r="K1113" s="493" t="s">
        <v>1340</v>
      </c>
      <c r="L1113" s="292"/>
      <c r="M1113" s="293"/>
      <c r="N1113" s="293"/>
      <c r="O1113" s="292"/>
      <c r="P1113" s="292" t="s">
        <v>1280</v>
      </c>
      <c r="Q1113" s="320"/>
      <c r="R1113" s="295" t="s">
        <v>96</v>
      </c>
      <c r="S1113" s="296">
        <v>39083</v>
      </c>
      <c r="T1113" s="297">
        <f t="shared" si="982"/>
        <v>20</v>
      </c>
      <c r="U1113" s="298">
        <f t="shared" si="983"/>
        <v>176.46308999999999</v>
      </c>
      <c r="V1113" s="298">
        <f t="shared" si="984"/>
        <v>5.0243000000000002</v>
      </c>
      <c r="W1113" s="299">
        <f t="shared" si="985"/>
        <v>12560.75</v>
      </c>
      <c r="X1113" s="300">
        <f t="shared" si="986"/>
        <v>35</v>
      </c>
      <c r="Y1113" s="301">
        <v>4</v>
      </c>
      <c r="Z1113" s="302">
        <v>526</v>
      </c>
      <c r="AA1113" s="1043">
        <v>0</v>
      </c>
      <c r="AB1113" s="304">
        <v>0</v>
      </c>
      <c r="AC1113" s="304">
        <v>0</v>
      </c>
      <c r="AD1113" s="1043">
        <v>0</v>
      </c>
      <c r="AE1113" s="469">
        <v>4</v>
      </c>
      <c r="AF1113" s="1036" t="s">
        <v>5992</v>
      </c>
      <c r="AG1113" s="445" t="s">
        <v>4691</v>
      </c>
      <c r="AH1113" s="445" t="s">
        <v>4691</v>
      </c>
      <c r="AI1113" s="445" t="s">
        <v>4691</v>
      </c>
      <c r="AJ1113" s="1037" t="s">
        <v>4691</v>
      </c>
      <c r="AK1113" s="1036" t="s">
        <v>4691</v>
      </c>
      <c r="AL1113" s="445" t="s">
        <v>4691</v>
      </c>
      <c r="AM1113" s="445" t="s">
        <v>4691</v>
      </c>
      <c r="AN1113" s="445" t="s">
        <v>4691</v>
      </c>
      <c r="AO1113" s="445" t="s">
        <v>4691</v>
      </c>
      <c r="AP1113" s="445" t="s">
        <v>4691</v>
      </c>
      <c r="AQ1113" s="445" t="s">
        <v>4691</v>
      </c>
      <c r="AR1113" s="445" t="s">
        <v>4691</v>
      </c>
      <c r="AS1113" s="445" t="s">
        <v>4691</v>
      </c>
      <c r="AT1113" s="445" t="s">
        <v>4691</v>
      </c>
      <c r="AU1113" s="445" t="s">
        <v>4691</v>
      </c>
      <c r="AV1113" s="307">
        <f t="shared" si="987"/>
        <v>0</v>
      </c>
      <c r="AW1113" s="309">
        <f t="shared" si="988"/>
        <v>0</v>
      </c>
      <c r="AX1113" s="309">
        <f t="shared" si="989"/>
        <v>0</v>
      </c>
      <c r="AY1113" s="309">
        <f t="shared" si="990"/>
        <v>0</v>
      </c>
      <c r="AZ1113" s="1042" t="s">
        <v>8493</v>
      </c>
      <c r="BA1113" s="1042"/>
      <c r="BB1113" s="1042"/>
      <c r="BC1113" s="1042"/>
      <c r="BD1113" s="1042"/>
      <c r="BE1113" s="1042"/>
      <c r="BF1113" s="1042"/>
      <c r="BG1113" s="1042"/>
      <c r="BH1113" s="1042"/>
      <c r="BI1113" s="1044"/>
    </row>
    <row r="1114" spans="1:61" ht="20.100000000000001" customHeight="1">
      <c r="A1114" s="1029" t="s">
        <v>185</v>
      </c>
      <c r="B1114" s="499"/>
      <c r="C1114" s="723" t="s">
        <v>20</v>
      </c>
      <c r="D1114" s="501" t="s">
        <v>1682</v>
      </c>
      <c r="E1114" s="502"/>
      <c r="F1114" s="502"/>
      <c r="G1114" s="503">
        <f>COUNTA(G1108:G1113)</f>
        <v>6</v>
      </c>
      <c r="H1114" s="503">
        <f>COUNTA(H1108:H1113)</f>
        <v>6</v>
      </c>
      <c r="I1114" s="499"/>
      <c r="J1114" s="499"/>
      <c r="K1114" s="503"/>
      <c r="L1114" s="504">
        <f>COUNTA(L1108:L1113)</f>
        <v>4</v>
      </c>
      <c r="M1114" s="504">
        <f>COUNTA(M1108:M1113)</f>
        <v>2</v>
      </c>
      <c r="N1114" s="504">
        <f>COUNTA(N1108:N1113)</f>
        <v>2</v>
      </c>
      <c r="O1114" s="504">
        <f>COUNTA(O1108:O1113)</f>
        <v>4</v>
      </c>
      <c r="P1114" s="504">
        <f>COUNTA(P1108:P1113)</f>
        <v>6</v>
      </c>
      <c r="Q1114" s="505"/>
      <c r="R1114" s="505"/>
      <c r="S1114" s="506"/>
      <c r="T1114" s="507"/>
      <c r="U1114" s="508">
        <f>SUM(U1108:U1113)</f>
        <v>1123.3778790000001</v>
      </c>
      <c r="V1114" s="508">
        <f>SUM(V1108:V1113)</f>
        <v>30.288499999999999</v>
      </c>
      <c r="W1114" s="509">
        <f>V1114*10000/Y1114</f>
        <v>7970.6578947368425</v>
      </c>
      <c r="X1114" s="510">
        <f>U1114/V1114</f>
        <v>37.089254304438981</v>
      </c>
      <c r="Y1114" s="511">
        <f t="shared" ref="Y1114:AE1114" si="991">SUM(Y1108:Y1113)</f>
        <v>38</v>
      </c>
      <c r="Z1114" s="511">
        <f t="shared" si="991"/>
        <v>6528</v>
      </c>
      <c r="AA1114" s="500">
        <f t="shared" si="991"/>
        <v>29</v>
      </c>
      <c r="AB1114" s="500">
        <f t="shared" si="991"/>
        <v>12</v>
      </c>
      <c r="AC1114" s="500">
        <f t="shared" si="991"/>
        <v>17</v>
      </c>
      <c r="AD1114" s="500">
        <f t="shared" si="991"/>
        <v>29</v>
      </c>
      <c r="AE1114" s="500">
        <f t="shared" si="991"/>
        <v>37</v>
      </c>
      <c r="AF1114" s="512"/>
      <c r="AG1114" s="512">
        <f>SUM(AG1108:AG1113)</f>
        <v>1</v>
      </c>
      <c r="AH1114" s="512"/>
      <c r="AI1114" s="512">
        <f>SUM(AI1108:AI1113)</f>
        <v>378</v>
      </c>
      <c r="AJ1114" s="512">
        <f>SUM(AJ1108:AJ1113)</f>
        <v>21</v>
      </c>
      <c r="AK1114" s="513"/>
      <c r="AL1114" s="512">
        <f>SUM(AL1108:AL1113)</f>
        <v>0</v>
      </c>
      <c r="AM1114" s="512"/>
      <c r="AN1114" s="512">
        <f>SUM(AN1108:AN1113)</f>
        <v>0</v>
      </c>
      <c r="AO1114" s="512"/>
      <c r="AP1114" s="512">
        <f>SUM(AP1108:AP1113)</f>
        <v>0</v>
      </c>
      <c r="AQ1114" s="512"/>
      <c r="AR1114" s="512">
        <f>SUM(AR1108:AR1113)</f>
        <v>1</v>
      </c>
      <c r="AS1114" s="512"/>
      <c r="AT1114" s="512">
        <f>SUM(AT1108:AT1113)</f>
        <v>0</v>
      </c>
      <c r="AU1114" s="512"/>
      <c r="AV1114" s="512">
        <f>SUM(AV1108:AV1113)</f>
        <v>1044</v>
      </c>
      <c r="AW1114" s="512">
        <f>SUM(AW1108:AW1113)</f>
        <v>730.8</v>
      </c>
      <c r="AX1114" s="512">
        <f>SUM(AX1108:AX1113)</f>
        <v>435</v>
      </c>
      <c r="AY1114" s="512">
        <f>SUM(AY1108:AY1113)</f>
        <v>261</v>
      </c>
      <c r="AZ1114" s="816"/>
      <c r="BA1114" s="817"/>
      <c r="BB1114" s="817"/>
      <c r="BC1114" s="818"/>
      <c r="BD1114" s="818"/>
      <c r="BE1114" s="818"/>
      <c r="BF1114" s="819"/>
      <c r="BG1114" s="819"/>
      <c r="BH1114" s="819"/>
      <c r="BI1114" s="820"/>
    </row>
    <row r="1115" spans="1:61" s="652" customFormat="1" ht="20.100000000000001" customHeight="1">
      <c r="A1115" s="1026">
        <v>994</v>
      </c>
      <c r="B1115" s="285" t="s">
        <v>3636</v>
      </c>
      <c r="C1115" s="595" t="s">
        <v>20</v>
      </c>
      <c r="D1115" s="727" t="s">
        <v>2830</v>
      </c>
      <c r="E1115" s="287" t="s">
        <v>3003</v>
      </c>
      <c r="F1115" s="329" t="s">
        <v>1292</v>
      </c>
      <c r="G1115" s="289" t="s">
        <v>2831</v>
      </c>
      <c r="H1115" s="530" t="s">
        <v>2855</v>
      </c>
      <c r="I1115" s="290">
        <v>23100301</v>
      </c>
      <c r="J1115" s="291"/>
      <c r="K1115" s="592"/>
      <c r="L1115" s="292" t="s">
        <v>95</v>
      </c>
      <c r="M1115" s="292" t="s">
        <v>95</v>
      </c>
      <c r="N1115" s="292" t="s">
        <v>95</v>
      </c>
      <c r="O1115" s="292" t="s">
        <v>95</v>
      </c>
      <c r="P1115" s="292" t="s">
        <v>95</v>
      </c>
      <c r="Q1115" s="320"/>
      <c r="R1115" s="295" t="s">
        <v>96</v>
      </c>
      <c r="S1115" s="296">
        <v>41149</v>
      </c>
      <c r="T1115" s="297">
        <f>VLOOKUP(I1115,单月票房,2,0)</f>
        <v>1</v>
      </c>
      <c r="U1115" s="298">
        <f>VLOOKUP(I1115,单月票房,3,0)</f>
        <v>244.04650000000001</v>
      </c>
      <c r="V1115" s="298">
        <f>VLOOKUP(I1115,单月票房,4,0)</f>
        <v>5.67</v>
      </c>
      <c r="W1115" s="299">
        <f>(V1115*10000)/Y1115</f>
        <v>11340</v>
      </c>
      <c r="X1115" s="300">
        <f>VLOOKUP(I1115,单月票房,5,0)</f>
        <v>43</v>
      </c>
      <c r="Y1115" s="301">
        <v>5</v>
      </c>
      <c r="Z1115" s="301">
        <v>787</v>
      </c>
      <c r="AA1115" s="1043">
        <v>5</v>
      </c>
      <c r="AB1115" s="1043">
        <v>5</v>
      </c>
      <c r="AC1115" s="1043">
        <v>5</v>
      </c>
      <c r="AD1115" s="1043">
        <v>5</v>
      </c>
      <c r="AE1115" s="469">
        <v>5</v>
      </c>
      <c r="AF1115" s="1036" t="s">
        <v>8174</v>
      </c>
      <c r="AG1115" s="445" t="s">
        <v>4691</v>
      </c>
      <c r="AH1115" s="445" t="s">
        <v>4691</v>
      </c>
      <c r="AI1115" s="445" t="s">
        <v>4691</v>
      </c>
      <c r="AJ1115" s="1037">
        <v>5</v>
      </c>
      <c r="AK1115" s="1036" t="s">
        <v>4707</v>
      </c>
      <c r="AL1115" s="445" t="s">
        <v>4691</v>
      </c>
      <c r="AM1115" s="445" t="s">
        <v>4691</v>
      </c>
      <c r="AN1115" s="445" t="s">
        <v>4691</v>
      </c>
      <c r="AO1115" s="445" t="s">
        <v>4691</v>
      </c>
      <c r="AP1115" s="445" t="s">
        <v>4691</v>
      </c>
      <c r="AQ1115" s="445" t="s">
        <v>4691</v>
      </c>
      <c r="AR1115" s="445" t="s">
        <v>4691</v>
      </c>
      <c r="AS1115" s="445" t="s">
        <v>4691</v>
      </c>
      <c r="AT1115" s="445" t="s">
        <v>4691</v>
      </c>
      <c r="AU1115" s="445" t="s">
        <v>4691</v>
      </c>
      <c r="AV1115" s="307">
        <f>AD1115*6*0.5*12</f>
        <v>180</v>
      </c>
      <c r="AW1115" s="309">
        <f>AD1115*6*0.35*12</f>
        <v>126</v>
      </c>
      <c r="AX1115" s="309">
        <f>AD1115*6*0.25*10</f>
        <v>75</v>
      </c>
      <c r="AY1115" s="309">
        <f>AD1115*6*0.15*10</f>
        <v>45</v>
      </c>
      <c r="AZ1115" s="1042" t="s">
        <v>8494</v>
      </c>
      <c r="BA1115" s="1042"/>
      <c r="BB1115" s="1042"/>
      <c r="BC1115" s="1042"/>
      <c r="BD1115" s="1042"/>
      <c r="BE1115" s="1042"/>
      <c r="BF1115" s="1042"/>
      <c r="BG1115" s="1042"/>
      <c r="BH1115" s="1042"/>
      <c r="BI1115" s="1044"/>
    </row>
    <row r="1116" spans="1:61" s="652" customFormat="1" ht="20.100000000000001" customHeight="1">
      <c r="A1116" s="1026">
        <v>995</v>
      </c>
      <c r="B1116" s="285" t="s">
        <v>3637</v>
      </c>
      <c r="C1116" s="595" t="s">
        <v>20</v>
      </c>
      <c r="D1116" s="727" t="s">
        <v>2832</v>
      </c>
      <c r="E1116" s="287" t="s">
        <v>3003</v>
      </c>
      <c r="F1116" s="329" t="s">
        <v>1292</v>
      </c>
      <c r="G1116" s="289" t="s">
        <v>2833</v>
      </c>
      <c r="H1116" s="530" t="s">
        <v>1270</v>
      </c>
      <c r="I1116" s="290">
        <v>23100201</v>
      </c>
      <c r="J1116" s="291"/>
      <c r="K1116" s="352"/>
      <c r="L1116" s="292" t="s">
        <v>95</v>
      </c>
      <c r="M1116" s="292" t="s">
        <v>95</v>
      </c>
      <c r="N1116" s="292" t="s">
        <v>95</v>
      </c>
      <c r="O1116" s="292" t="s">
        <v>95</v>
      </c>
      <c r="P1116" s="292" t="s">
        <v>95</v>
      </c>
      <c r="Q1116" s="320"/>
      <c r="R1116" s="295" t="s">
        <v>583</v>
      </c>
      <c r="S1116" s="296">
        <v>40725</v>
      </c>
      <c r="T1116" s="297">
        <f>VLOOKUP(I1116,单月票房,2,0)</f>
        <v>2</v>
      </c>
      <c r="U1116" s="298">
        <f>VLOOKUP(I1116,单月票房,3,0)</f>
        <v>88.809799999999996</v>
      </c>
      <c r="V1116" s="298">
        <f>VLOOKUP(I1116,单月票房,4,0)</f>
        <v>1.9544999999999999</v>
      </c>
      <c r="W1116" s="299">
        <f>(V1116*10000)/Y1116</f>
        <v>3257.5</v>
      </c>
      <c r="X1116" s="300">
        <f>VLOOKUP(I1116,单月票房,5,0)</f>
        <v>45</v>
      </c>
      <c r="Y1116" s="301">
        <v>6</v>
      </c>
      <c r="Z1116" s="301">
        <v>660</v>
      </c>
      <c r="AA1116" s="1043">
        <v>4</v>
      </c>
      <c r="AB1116" s="1043">
        <v>4</v>
      </c>
      <c r="AC1116" s="1043">
        <v>4</v>
      </c>
      <c r="AD1116" s="1043">
        <v>4</v>
      </c>
      <c r="AE1116" s="469">
        <v>4</v>
      </c>
      <c r="AF1116" s="1036" t="s">
        <v>8391</v>
      </c>
      <c r="AG1116" s="445" t="s">
        <v>4691</v>
      </c>
      <c r="AH1116" s="445" t="s">
        <v>4691</v>
      </c>
      <c r="AI1116" s="445" t="s">
        <v>4691</v>
      </c>
      <c r="AJ1116" s="1037">
        <v>4</v>
      </c>
      <c r="AK1116" s="1036" t="s">
        <v>4758</v>
      </c>
      <c r="AL1116" s="445" t="s">
        <v>4691</v>
      </c>
      <c r="AM1116" s="445" t="s">
        <v>4691</v>
      </c>
      <c r="AN1116" s="445" t="s">
        <v>4691</v>
      </c>
      <c r="AO1116" s="445" t="s">
        <v>4691</v>
      </c>
      <c r="AP1116" s="445" t="s">
        <v>4691</v>
      </c>
      <c r="AQ1116" s="445" t="s">
        <v>4691</v>
      </c>
      <c r="AR1116" s="445" t="s">
        <v>4691</v>
      </c>
      <c r="AS1116" s="445" t="s">
        <v>4691</v>
      </c>
      <c r="AT1116" s="445" t="s">
        <v>4691</v>
      </c>
      <c r="AU1116" s="445" t="s">
        <v>4691</v>
      </c>
      <c r="AV1116" s="307">
        <f>AD1116*6*0.5*12</f>
        <v>144</v>
      </c>
      <c r="AW1116" s="309">
        <f>AD1116*6*0.35*12</f>
        <v>100.79999999999998</v>
      </c>
      <c r="AX1116" s="309">
        <f>AD1116*6*0.25*10</f>
        <v>60</v>
      </c>
      <c r="AY1116" s="309">
        <f>AD1116*6*0.15*10</f>
        <v>36</v>
      </c>
      <c r="AZ1116" s="1042" t="s">
        <v>8495</v>
      </c>
      <c r="BA1116" s="1042"/>
      <c r="BB1116" s="1042"/>
      <c r="BC1116" s="1042"/>
      <c r="BD1116" s="1042"/>
      <c r="BE1116" s="1042"/>
      <c r="BF1116" s="1042"/>
      <c r="BG1116" s="1042"/>
      <c r="BH1116" s="1042"/>
      <c r="BI1116" s="1044"/>
    </row>
    <row r="1117" spans="1:61" ht="20.100000000000001" customHeight="1">
      <c r="A1117" s="1031" t="s">
        <v>185</v>
      </c>
      <c r="B1117" s="499"/>
      <c r="C1117" s="867" t="s">
        <v>20</v>
      </c>
      <c r="D1117" s="863" t="s">
        <v>2834</v>
      </c>
      <c r="E1117" s="827"/>
      <c r="F1117" s="827"/>
      <c r="G1117" s="813">
        <f>COUNTA(G1115:G1116)</f>
        <v>2</v>
      </c>
      <c r="H1117" s="813">
        <f>COUNTA(H1115:H1116)</f>
        <v>2</v>
      </c>
      <c r="I1117" s="499"/>
      <c r="J1117" s="499"/>
      <c r="K1117" s="813"/>
      <c r="L1117" s="814">
        <f>COUNTA(L1115:L1116)</f>
        <v>2</v>
      </c>
      <c r="M1117" s="814">
        <f>COUNTA(M1115:M1116)</f>
        <v>2</v>
      </c>
      <c r="N1117" s="814">
        <f>COUNTA(N1115:N1116)</f>
        <v>2</v>
      </c>
      <c r="O1117" s="814">
        <f>COUNTA(O1115:O1116)</f>
        <v>2</v>
      </c>
      <c r="P1117" s="814">
        <f>COUNTA(P1115:P1116)</f>
        <v>2</v>
      </c>
      <c r="Q1117" s="815"/>
      <c r="R1117" s="505"/>
      <c r="S1117" s="506"/>
      <c r="T1117" s="507"/>
      <c r="U1117" s="830">
        <f>SUM(U1115:U1116)</f>
        <v>332.85630000000003</v>
      </c>
      <c r="V1117" s="830">
        <f>SUM(V1115:V1116)</f>
        <v>7.6244999999999994</v>
      </c>
      <c r="W1117" s="509">
        <f>V1117*10000/Y1117</f>
        <v>6931.363636363636</v>
      </c>
      <c r="X1117" s="510">
        <f>U1117/V1117</f>
        <v>43.65614794412749</v>
      </c>
      <c r="Y1117" s="831">
        <f t="shared" ref="Y1117:AE1117" si="992">SUM(Y1115:Y1116)</f>
        <v>11</v>
      </c>
      <c r="Z1117" s="831">
        <f t="shared" si="992"/>
        <v>1447</v>
      </c>
      <c r="AA1117" s="500">
        <f t="shared" si="992"/>
        <v>9</v>
      </c>
      <c r="AB1117" s="500">
        <f t="shared" si="992"/>
        <v>9</v>
      </c>
      <c r="AC1117" s="500">
        <f t="shared" si="992"/>
        <v>9</v>
      </c>
      <c r="AD1117" s="500">
        <f t="shared" si="992"/>
        <v>9</v>
      </c>
      <c r="AE1117" s="500">
        <f t="shared" si="992"/>
        <v>9</v>
      </c>
      <c r="AF1117" s="512"/>
      <c r="AG1117" s="512">
        <f>SUM(AG1115:AG1116)</f>
        <v>0</v>
      </c>
      <c r="AH1117" s="512"/>
      <c r="AI1117" s="512">
        <f>SUM(AI1115:AI1116)</f>
        <v>0</v>
      </c>
      <c r="AJ1117" s="512">
        <f t="shared" ref="AJ1117" si="993">SUM(AJ1115:AJ1116)</f>
        <v>9</v>
      </c>
      <c r="AK1117" s="513"/>
      <c r="AL1117" s="512">
        <f>SUM(AL1115:AL1116)</f>
        <v>0</v>
      </c>
      <c r="AM1117" s="512"/>
      <c r="AN1117" s="512">
        <f>SUM(AN1115:AN1116)</f>
        <v>0</v>
      </c>
      <c r="AO1117" s="512"/>
      <c r="AP1117" s="512">
        <f>SUM(AP1115:AP1116)</f>
        <v>0</v>
      </c>
      <c r="AQ1117" s="512"/>
      <c r="AR1117" s="512">
        <f>SUM(AR1115:AR1116)</f>
        <v>0</v>
      </c>
      <c r="AS1117" s="512"/>
      <c r="AT1117" s="512">
        <f>SUM(AT1115:AT1116)</f>
        <v>0</v>
      </c>
      <c r="AU1117" s="512"/>
      <c r="AV1117" s="512">
        <f>SUM(AV1115:AV1116)</f>
        <v>324</v>
      </c>
      <c r="AW1117" s="512">
        <f>SUM(AW1115:AW1116)</f>
        <v>226.79999999999998</v>
      </c>
      <c r="AX1117" s="512">
        <f>SUM(AX1115:AX1116)</f>
        <v>135</v>
      </c>
      <c r="AY1117" s="512">
        <f>SUM(AY1115:AY1116)</f>
        <v>81</v>
      </c>
      <c r="AZ1117" s="816"/>
      <c r="BA1117" s="817"/>
      <c r="BB1117" s="817"/>
      <c r="BC1117" s="818"/>
      <c r="BD1117" s="818"/>
      <c r="BE1117" s="818"/>
      <c r="BF1117" s="819"/>
      <c r="BG1117" s="819"/>
      <c r="BH1117" s="819"/>
      <c r="BI1117" s="820"/>
    </row>
    <row r="1118" spans="1:61" s="652" customFormat="1" ht="20.100000000000001" customHeight="1">
      <c r="A1118" s="1026">
        <v>996</v>
      </c>
      <c r="B1118" s="285" t="s">
        <v>3865</v>
      </c>
      <c r="C1118" s="484" t="s">
        <v>20</v>
      </c>
      <c r="D1118" s="484" t="s">
        <v>3816</v>
      </c>
      <c r="E1118" s="360" t="s">
        <v>3862</v>
      </c>
      <c r="F1118" s="360" t="s">
        <v>3863</v>
      </c>
      <c r="G1118" s="289" t="s">
        <v>3864</v>
      </c>
      <c r="H1118" s="530" t="s">
        <v>3880</v>
      </c>
      <c r="I1118" s="290">
        <v>23122511</v>
      </c>
      <c r="J1118" s="362" t="s">
        <v>94</v>
      </c>
      <c r="K1118" s="352"/>
      <c r="L1118" s="292" t="s">
        <v>95</v>
      </c>
      <c r="M1118" s="292" t="s">
        <v>95</v>
      </c>
      <c r="N1118" s="292" t="s">
        <v>95</v>
      </c>
      <c r="O1118" s="292" t="s">
        <v>95</v>
      </c>
      <c r="P1118" s="292" t="s">
        <v>95</v>
      </c>
      <c r="Q1118" s="320"/>
      <c r="R1118" s="295" t="s">
        <v>182</v>
      </c>
      <c r="S1118" s="296">
        <v>42362</v>
      </c>
      <c r="T1118" s="297">
        <f>VLOOKUP(I1118,单月票房,2,0)</f>
        <v>17</v>
      </c>
      <c r="U1118" s="298">
        <f>VLOOKUP(I1118,单月票房,3,0)</f>
        <v>5.1840000000000002</v>
      </c>
      <c r="V1118" s="298">
        <f>VLOOKUP(I1118,单月票房,4,0)</f>
        <v>0.1973</v>
      </c>
      <c r="W1118" s="299">
        <f>(V1118*10000)/Y1118</f>
        <v>493.25</v>
      </c>
      <c r="X1118" s="300">
        <f>VLOOKUP(I1118,单月票房,5,0)</f>
        <v>26</v>
      </c>
      <c r="Y1118" s="301">
        <v>4</v>
      </c>
      <c r="Z1118" s="301">
        <v>624</v>
      </c>
      <c r="AA1118" s="1043">
        <v>4</v>
      </c>
      <c r="AB1118" s="1043">
        <v>4</v>
      </c>
      <c r="AC1118" s="1043">
        <v>4</v>
      </c>
      <c r="AD1118" s="1043">
        <v>4</v>
      </c>
      <c r="AE1118" s="469">
        <v>4</v>
      </c>
      <c r="AF1118" s="1036" t="s">
        <v>5992</v>
      </c>
      <c r="AG1118" s="445" t="s">
        <v>4691</v>
      </c>
      <c r="AH1118" s="445" t="s">
        <v>4691</v>
      </c>
      <c r="AI1118" s="445" t="s">
        <v>4691</v>
      </c>
      <c r="AJ1118" s="1037">
        <v>4</v>
      </c>
      <c r="AK1118" s="1036" t="s">
        <v>4706</v>
      </c>
      <c r="AL1118" s="445" t="s">
        <v>4691</v>
      </c>
      <c r="AM1118" s="445" t="s">
        <v>4691</v>
      </c>
      <c r="AN1118" s="445" t="s">
        <v>4691</v>
      </c>
      <c r="AO1118" s="445" t="s">
        <v>4691</v>
      </c>
      <c r="AP1118" s="445" t="s">
        <v>4691</v>
      </c>
      <c r="AQ1118" s="445" t="s">
        <v>4691</v>
      </c>
      <c r="AR1118" s="445" t="s">
        <v>4691</v>
      </c>
      <c r="AS1118" s="445" t="s">
        <v>4691</v>
      </c>
      <c r="AT1118" s="445" t="s">
        <v>4691</v>
      </c>
      <c r="AU1118" s="445" t="s">
        <v>4691</v>
      </c>
      <c r="AV1118" s="307">
        <f>AD1118*6*0.5*12</f>
        <v>144</v>
      </c>
      <c r="AW1118" s="309">
        <f>AD1118*6*0.35*12</f>
        <v>100.79999999999998</v>
      </c>
      <c r="AX1118" s="309">
        <f>AD1118*6*0.25*10</f>
        <v>60</v>
      </c>
      <c r="AY1118" s="309">
        <f>AD1118*6*0.15*10</f>
        <v>36</v>
      </c>
      <c r="AZ1118" s="1042" t="s">
        <v>8496</v>
      </c>
      <c r="BA1118" s="1042"/>
      <c r="BB1118" s="1042"/>
      <c r="BC1118" s="1042"/>
      <c r="BD1118" s="1042"/>
      <c r="BE1118" s="1042"/>
      <c r="BF1118" s="1042"/>
      <c r="BG1118" s="1042"/>
      <c r="BH1118" s="1042"/>
      <c r="BI1118" s="1044"/>
    </row>
    <row r="1119" spans="1:61" s="652" customFormat="1" ht="20.100000000000001" customHeight="1">
      <c r="A1119" s="1026">
        <v>997</v>
      </c>
      <c r="B1119" s="285" t="s">
        <v>3638</v>
      </c>
      <c r="C1119" s="595" t="s">
        <v>20</v>
      </c>
      <c r="D1119" s="727" t="s">
        <v>2835</v>
      </c>
      <c r="E1119" s="287" t="s">
        <v>2836</v>
      </c>
      <c r="F1119" s="329" t="s">
        <v>1292</v>
      </c>
      <c r="G1119" s="289" t="s">
        <v>2837</v>
      </c>
      <c r="H1119" s="530" t="s">
        <v>1175</v>
      </c>
      <c r="I1119" s="290">
        <v>23120101</v>
      </c>
      <c r="J1119" s="291"/>
      <c r="K1119" s="352"/>
      <c r="L1119" s="292" t="s">
        <v>95</v>
      </c>
      <c r="M1119" s="292" t="s">
        <v>95</v>
      </c>
      <c r="N1119" s="292" t="s">
        <v>95</v>
      </c>
      <c r="O1119" s="292" t="s">
        <v>95</v>
      </c>
      <c r="P1119" s="292" t="s">
        <v>95</v>
      </c>
      <c r="Q1119" s="320"/>
      <c r="R1119" s="295" t="s">
        <v>96</v>
      </c>
      <c r="S1119" s="296">
        <v>40510</v>
      </c>
      <c r="T1119" s="297">
        <f>VLOOKUP(I1119,单月票房,2,0)</f>
        <v>1</v>
      </c>
      <c r="U1119" s="298">
        <f>VLOOKUP(I1119,单月票房,3,0)</f>
        <v>195.7585</v>
      </c>
      <c r="V1119" s="298">
        <f>VLOOKUP(I1119,单月票房,4,0)</f>
        <v>5.1346999999999996</v>
      </c>
      <c r="W1119" s="299">
        <f>(V1119*10000)/Y1119</f>
        <v>10269.399999999998</v>
      </c>
      <c r="X1119" s="300">
        <f>VLOOKUP(I1119,单月票房,5,0)</f>
        <v>38</v>
      </c>
      <c r="Y1119" s="301">
        <v>5</v>
      </c>
      <c r="Z1119" s="301">
        <v>594</v>
      </c>
      <c r="AA1119" s="1043">
        <v>5</v>
      </c>
      <c r="AB1119" s="1043">
        <v>5</v>
      </c>
      <c r="AC1119" s="1043">
        <v>5</v>
      </c>
      <c r="AD1119" s="1043">
        <v>5</v>
      </c>
      <c r="AE1119" s="469">
        <v>5</v>
      </c>
      <c r="AF1119" s="1036" t="s">
        <v>8174</v>
      </c>
      <c r="AG1119" s="445" t="s">
        <v>4691</v>
      </c>
      <c r="AH1119" s="445" t="s">
        <v>4691</v>
      </c>
      <c r="AI1119" s="445" t="s">
        <v>4691</v>
      </c>
      <c r="AJ1119" s="1037">
        <v>5</v>
      </c>
      <c r="AK1119" s="1036" t="s">
        <v>4707</v>
      </c>
      <c r="AL1119" s="445" t="s">
        <v>4691</v>
      </c>
      <c r="AM1119" s="445" t="s">
        <v>4691</v>
      </c>
      <c r="AN1119" s="445" t="s">
        <v>4691</v>
      </c>
      <c r="AO1119" s="445" t="s">
        <v>4691</v>
      </c>
      <c r="AP1119" s="445" t="s">
        <v>4691</v>
      </c>
      <c r="AQ1119" s="445" t="s">
        <v>4691</v>
      </c>
      <c r="AR1119" s="445" t="s">
        <v>4691</v>
      </c>
      <c r="AS1119" s="445" t="s">
        <v>4691</v>
      </c>
      <c r="AT1119" s="445" t="s">
        <v>4691</v>
      </c>
      <c r="AU1119" s="445" t="s">
        <v>4691</v>
      </c>
      <c r="AV1119" s="307">
        <f>AD1119*6*0.5*12</f>
        <v>180</v>
      </c>
      <c r="AW1119" s="309">
        <f>AD1119*6*0.35*12</f>
        <v>126</v>
      </c>
      <c r="AX1119" s="309">
        <f>AD1119*6*0.25*10</f>
        <v>75</v>
      </c>
      <c r="AY1119" s="309">
        <f>AD1119*6*0.15*10</f>
        <v>45</v>
      </c>
      <c r="AZ1119" s="1042" t="s">
        <v>8497</v>
      </c>
      <c r="BA1119" s="1042"/>
      <c r="BB1119" s="1042"/>
      <c r="BC1119" s="1042"/>
      <c r="BD1119" s="1042"/>
      <c r="BE1119" s="1042"/>
      <c r="BF1119" s="1042"/>
      <c r="BG1119" s="1042"/>
      <c r="BH1119" s="1042"/>
      <c r="BI1119" s="1044"/>
    </row>
    <row r="1120" spans="1:61" s="394" customFormat="1" ht="19.5" customHeight="1">
      <c r="A1120" s="1026">
        <v>998</v>
      </c>
      <c r="B1120" s="375" t="s">
        <v>5532</v>
      </c>
      <c r="C1120" s="376" t="s">
        <v>20</v>
      </c>
      <c r="D1120" s="376" t="s">
        <v>5533</v>
      </c>
      <c r="E1120" s="377" t="s">
        <v>2836</v>
      </c>
      <c r="F1120" s="329" t="s">
        <v>1292</v>
      </c>
      <c r="G1120" s="378" t="s">
        <v>1249</v>
      </c>
      <c r="H1120" s="379" t="s">
        <v>5623</v>
      </c>
      <c r="I1120" s="380">
        <v>23120221</v>
      </c>
      <c r="J1120" s="387"/>
      <c r="K1120" s="381" t="s">
        <v>2094</v>
      </c>
      <c r="L1120" s="382"/>
      <c r="M1120" s="382"/>
      <c r="N1120" s="382"/>
      <c r="O1120" s="382"/>
      <c r="P1120" s="383" t="s">
        <v>565</v>
      </c>
      <c r="Q1120" s="384"/>
      <c r="R1120" s="295" t="s">
        <v>361</v>
      </c>
      <c r="S1120" s="296">
        <v>42016</v>
      </c>
      <c r="T1120" s="297">
        <f>VLOOKUP(I1120,单月票房,2,0)</f>
        <v>12</v>
      </c>
      <c r="U1120" s="298">
        <f>VLOOKUP(I1120,单月票房,3,0)</f>
        <v>27.017299999999999</v>
      </c>
      <c r="V1120" s="298">
        <f>VLOOKUP(I1120,单月票房,4,0)</f>
        <v>0.70750000000000002</v>
      </c>
      <c r="W1120" s="299">
        <f>(V1120*10000)/Y1120</f>
        <v>1010.7142857142857</v>
      </c>
      <c r="X1120" s="300">
        <f>VLOOKUP(I1120,单月票房,5,0)</f>
        <v>38</v>
      </c>
      <c r="Y1120" s="385">
        <v>7</v>
      </c>
      <c r="Z1120" s="386">
        <v>464</v>
      </c>
      <c r="AA1120" s="1043">
        <v>0</v>
      </c>
      <c r="AB1120" s="304">
        <v>0</v>
      </c>
      <c r="AC1120" s="304">
        <v>0</v>
      </c>
      <c r="AD1120" s="1043">
        <v>0</v>
      </c>
      <c r="AE1120" s="469">
        <v>7</v>
      </c>
      <c r="AF1120" s="1036" t="s">
        <v>8151</v>
      </c>
      <c r="AG1120" s="445"/>
      <c r="AH1120" s="445"/>
      <c r="AI1120" s="445"/>
      <c r="AJ1120" s="1037"/>
      <c r="AK1120" s="1036" t="s">
        <v>4703</v>
      </c>
      <c r="AL1120" s="445"/>
      <c r="AM1120" s="445"/>
      <c r="AN1120" s="445"/>
      <c r="AO1120" s="445"/>
      <c r="AP1120" s="445"/>
      <c r="AQ1120" s="445"/>
      <c r="AR1120" s="445"/>
      <c r="AS1120" s="445"/>
      <c r="AT1120" s="445"/>
      <c r="AU1120" s="445"/>
      <c r="AV1120" s="307">
        <f>AD1120*6*0.5*12</f>
        <v>0</v>
      </c>
      <c r="AW1120" s="309">
        <f>AD1120*6*0.35*12</f>
        <v>0</v>
      </c>
      <c r="AX1120" s="309">
        <f>AD1120*6*0.25*10</f>
        <v>0</v>
      </c>
      <c r="AY1120" s="309">
        <f>AD1120*6*0.15*10</f>
        <v>0</v>
      </c>
      <c r="AZ1120" s="1042" t="s">
        <v>8498</v>
      </c>
      <c r="BA1120" s="1042"/>
      <c r="BB1120" s="1042"/>
      <c r="BC1120" s="1042"/>
      <c r="BD1120" s="1042"/>
      <c r="BE1120" s="1042"/>
      <c r="BF1120" s="1042"/>
      <c r="BG1120" s="1042"/>
      <c r="BH1120" s="1042"/>
      <c r="BI1120" s="1044"/>
    </row>
    <row r="1121" spans="1:61" s="652" customFormat="1" ht="20.100000000000001" customHeight="1">
      <c r="A1121" s="1026">
        <v>999</v>
      </c>
      <c r="B1121" s="285" t="s">
        <v>3815</v>
      </c>
      <c r="C1121" s="653" t="s">
        <v>20</v>
      </c>
      <c r="D1121" s="372" t="s">
        <v>3812</v>
      </c>
      <c r="E1121" s="287" t="s">
        <v>3813</v>
      </c>
      <c r="F1121" s="329" t="s">
        <v>1292</v>
      </c>
      <c r="G1121" s="289" t="s">
        <v>3814</v>
      </c>
      <c r="H1121" s="530" t="s">
        <v>3846</v>
      </c>
      <c r="I1121" s="290">
        <v>23121201</v>
      </c>
      <c r="J1121" s="362"/>
      <c r="K1121" s="592" t="s">
        <v>1339</v>
      </c>
      <c r="L1121" s="292"/>
      <c r="M1121" s="293"/>
      <c r="N1121" s="293"/>
      <c r="O1121" s="292"/>
      <c r="P1121" s="292" t="s">
        <v>95</v>
      </c>
      <c r="Q1121" s="320"/>
      <c r="R1121" s="295" t="s">
        <v>147</v>
      </c>
      <c r="S1121" s="296">
        <v>40954</v>
      </c>
      <c r="T1121" s="297">
        <f>VLOOKUP(I1121,单月票房,2,0)</f>
        <v>5</v>
      </c>
      <c r="U1121" s="298">
        <f>VLOOKUP(I1121,单月票房,3,0)</f>
        <v>85.191999999999993</v>
      </c>
      <c r="V1121" s="298">
        <f>VLOOKUP(I1121,单月票房,4,0)</f>
        <v>2.3555000000000001</v>
      </c>
      <c r="W1121" s="299">
        <f>(V1121*10000)/Y1121</f>
        <v>7851.666666666667</v>
      </c>
      <c r="X1121" s="300">
        <f>VLOOKUP(I1121,单月票房,5,0)</f>
        <v>36</v>
      </c>
      <c r="Y1121" s="301">
        <v>3</v>
      </c>
      <c r="Z1121" s="301">
        <v>412</v>
      </c>
      <c r="AA1121" s="1043">
        <v>0</v>
      </c>
      <c r="AB1121" s="304">
        <v>0</v>
      </c>
      <c r="AC1121" s="304">
        <v>0</v>
      </c>
      <c r="AD1121" s="1043">
        <v>0</v>
      </c>
      <c r="AE1121" s="469">
        <v>3</v>
      </c>
      <c r="AF1121" s="1036" t="s">
        <v>8288</v>
      </c>
      <c r="AG1121" s="445" t="s">
        <v>4691</v>
      </c>
      <c r="AH1121" s="445" t="s">
        <v>4691</v>
      </c>
      <c r="AI1121" s="445" t="s">
        <v>4691</v>
      </c>
      <c r="AJ1121" s="1037">
        <v>3</v>
      </c>
      <c r="AK1121" s="1036" t="s">
        <v>4720</v>
      </c>
      <c r="AL1121" s="445" t="s">
        <v>4691</v>
      </c>
      <c r="AM1121" s="445" t="s">
        <v>4691</v>
      </c>
      <c r="AN1121" s="445" t="s">
        <v>4691</v>
      </c>
      <c r="AO1121" s="445" t="s">
        <v>4691</v>
      </c>
      <c r="AP1121" s="445" t="s">
        <v>4691</v>
      </c>
      <c r="AQ1121" s="445" t="s">
        <v>4691</v>
      </c>
      <c r="AR1121" s="445" t="s">
        <v>4691</v>
      </c>
      <c r="AS1121" s="445" t="s">
        <v>4691</v>
      </c>
      <c r="AT1121" s="445" t="s">
        <v>4691</v>
      </c>
      <c r="AU1121" s="445" t="s">
        <v>4691</v>
      </c>
      <c r="AV1121" s="307">
        <f>AD1121*6*0.5*12</f>
        <v>0</v>
      </c>
      <c r="AW1121" s="309">
        <f>AD1121*6*0.35*12</f>
        <v>0</v>
      </c>
      <c r="AX1121" s="309">
        <f>AD1121*6*0.25*10</f>
        <v>0</v>
      </c>
      <c r="AY1121" s="309">
        <f>AD1121*6*0.15*10</f>
        <v>0</v>
      </c>
      <c r="AZ1121" s="1042" t="s">
        <v>8499</v>
      </c>
      <c r="BA1121" s="1042"/>
      <c r="BB1121" s="1042"/>
      <c r="BC1121" s="1042"/>
      <c r="BD1121" s="1042"/>
      <c r="BE1121" s="1042"/>
      <c r="BF1121" s="1042"/>
      <c r="BG1121" s="1042"/>
      <c r="BH1121" s="1042"/>
      <c r="BI1121" s="1044"/>
    </row>
    <row r="1122" spans="1:61" s="652" customFormat="1" ht="20.100000000000001" customHeight="1">
      <c r="A1122" s="1026">
        <v>1000</v>
      </c>
      <c r="B1122" s="285" t="s">
        <v>3819</v>
      </c>
      <c r="C1122" s="653" t="s">
        <v>20</v>
      </c>
      <c r="D1122" s="372" t="s">
        <v>3816</v>
      </c>
      <c r="E1122" s="287" t="s">
        <v>3817</v>
      </c>
      <c r="F1122" s="329" t="s">
        <v>1292</v>
      </c>
      <c r="G1122" s="289" t="s">
        <v>3818</v>
      </c>
      <c r="H1122" s="530" t="s">
        <v>3847</v>
      </c>
      <c r="I1122" s="290">
        <v>23128311</v>
      </c>
      <c r="J1122" s="362"/>
      <c r="K1122" s="592" t="s">
        <v>3790</v>
      </c>
      <c r="L1122" s="292"/>
      <c r="M1122" s="293"/>
      <c r="N1122" s="293"/>
      <c r="O1122" s="292"/>
      <c r="P1122" s="292" t="s">
        <v>95</v>
      </c>
      <c r="Q1122" s="320"/>
      <c r="R1122" s="295" t="s">
        <v>147</v>
      </c>
      <c r="S1122" s="296">
        <v>42090</v>
      </c>
      <c r="T1122" s="297">
        <f>VLOOKUP(I1122,单月票房,2,0)</f>
        <v>2</v>
      </c>
      <c r="U1122" s="298">
        <f>VLOOKUP(I1122,单月票房,3,0)</f>
        <v>170.185</v>
      </c>
      <c r="V1122" s="298">
        <f>VLOOKUP(I1122,单月票房,4,0)</f>
        <v>4.6252000000000004</v>
      </c>
      <c r="W1122" s="299">
        <f>(V1122*10000)/Y1122</f>
        <v>4625.2000000000007</v>
      </c>
      <c r="X1122" s="300">
        <f>VLOOKUP(I1122,单月票房,5,0)</f>
        <v>37</v>
      </c>
      <c r="Y1122" s="301">
        <v>10</v>
      </c>
      <c r="Z1122" s="301">
        <v>657</v>
      </c>
      <c r="AA1122" s="1043">
        <v>0</v>
      </c>
      <c r="AB1122" s="304">
        <v>0</v>
      </c>
      <c r="AC1122" s="304">
        <v>0</v>
      </c>
      <c r="AD1122" s="1043">
        <v>0</v>
      </c>
      <c r="AE1122" s="469">
        <v>10</v>
      </c>
      <c r="AF1122" s="1036" t="s">
        <v>8140</v>
      </c>
      <c r="AG1122" s="445" t="s">
        <v>4691</v>
      </c>
      <c r="AH1122" s="445" t="s">
        <v>4691</v>
      </c>
      <c r="AI1122" s="445" t="s">
        <v>4691</v>
      </c>
      <c r="AJ1122" s="1037">
        <v>10</v>
      </c>
      <c r="AK1122" s="1036" t="s">
        <v>4695</v>
      </c>
      <c r="AL1122" s="445" t="s">
        <v>4691</v>
      </c>
      <c r="AM1122" s="445" t="s">
        <v>4691</v>
      </c>
      <c r="AN1122" s="445" t="s">
        <v>4691</v>
      </c>
      <c r="AO1122" s="445" t="s">
        <v>4691</v>
      </c>
      <c r="AP1122" s="445" t="s">
        <v>4691</v>
      </c>
      <c r="AQ1122" s="445" t="s">
        <v>4691</v>
      </c>
      <c r="AR1122" s="445" t="s">
        <v>4691</v>
      </c>
      <c r="AS1122" s="445" t="s">
        <v>4691</v>
      </c>
      <c r="AT1122" s="445" t="s">
        <v>4691</v>
      </c>
      <c r="AU1122" s="445" t="s">
        <v>4691</v>
      </c>
      <c r="AV1122" s="307">
        <f>AD1122*6*0.5*12</f>
        <v>0</v>
      </c>
      <c r="AW1122" s="309">
        <f>AD1122*6*0.35*12</f>
        <v>0</v>
      </c>
      <c r="AX1122" s="309">
        <f>AD1122*6*0.25*10</f>
        <v>0</v>
      </c>
      <c r="AY1122" s="309">
        <f>AD1122*6*0.15*10</f>
        <v>0</v>
      </c>
      <c r="AZ1122" s="1042" t="s">
        <v>8500</v>
      </c>
      <c r="BA1122" s="1042"/>
      <c r="BB1122" s="1042"/>
      <c r="BC1122" s="1042"/>
      <c r="BD1122" s="1042"/>
      <c r="BE1122" s="1042"/>
      <c r="BF1122" s="1042"/>
      <c r="BG1122" s="1042"/>
      <c r="BH1122" s="1042"/>
      <c r="BI1122" s="1044"/>
    </row>
    <row r="1123" spans="1:61" ht="20.100000000000001" customHeight="1">
      <c r="A1123" s="1030" t="s">
        <v>185</v>
      </c>
      <c r="B1123" s="499"/>
      <c r="C1123" s="867" t="s">
        <v>20</v>
      </c>
      <c r="D1123" s="863" t="s">
        <v>2838</v>
      </c>
      <c r="E1123" s="827"/>
      <c r="F1123" s="827"/>
      <c r="G1123" s="503">
        <f>COUNTA(G1118:G1122)</f>
        <v>5</v>
      </c>
      <c r="H1123" s="503">
        <f>COUNTA(H1118:H1122)</f>
        <v>5</v>
      </c>
      <c r="I1123" s="499"/>
      <c r="J1123" s="499"/>
      <c r="K1123" s="503"/>
      <c r="L1123" s="504">
        <f>COUNTA(L1118:L1122)</f>
        <v>2</v>
      </c>
      <c r="M1123" s="504">
        <f>COUNTA(M1118:M1122)</f>
        <v>2</v>
      </c>
      <c r="N1123" s="504">
        <f>COUNTA(N1118:N1122)</f>
        <v>2</v>
      </c>
      <c r="O1123" s="504">
        <f>COUNTA(O1118:O1122)</f>
        <v>2</v>
      </c>
      <c r="P1123" s="504">
        <f>COUNTA(P1118:P1122)</f>
        <v>5</v>
      </c>
      <c r="Q1123" s="505"/>
      <c r="R1123" s="505"/>
      <c r="S1123" s="506"/>
      <c r="T1123" s="507"/>
      <c r="U1123" s="508">
        <f>SUM(U1118:U1122)</f>
        <v>483.33679999999998</v>
      </c>
      <c r="V1123" s="508">
        <f>SUM(V1118:V1122)</f>
        <v>13.020199999999999</v>
      </c>
      <c r="W1123" s="509">
        <f>V1123*10000/Y1123</f>
        <v>4489.7241379310344</v>
      </c>
      <c r="X1123" s="510">
        <f>U1123/V1123</f>
        <v>37.12207185757515</v>
      </c>
      <c r="Y1123" s="511">
        <f t="shared" ref="Y1123:AE1123" si="994">SUM(Y1118:Y1122)</f>
        <v>29</v>
      </c>
      <c r="Z1123" s="511">
        <f t="shared" si="994"/>
        <v>2751</v>
      </c>
      <c r="AA1123" s="500">
        <f t="shared" si="994"/>
        <v>9</v>
      </c>
      <c r="AB1123" s="500">
        <f t="shared" si="994"/>
        <v>9</v>
      </c>
      <c r="AC1123" s="500">
        <f t="shared" si="994"/>
        <v>9</v>
      </c>
      <c r="AD1123" s="500">
        <f t="shared" si="994"/>
        <v>9</v>
      </c>
      <c r="AE1123" s="500">
        <f t="shared" si="994"/>
        <v>29</v>
      </c>
      <c r="AF1123" s="512"/>
      <c r="AG1123" s="512">
        <f>SUM(AG1118:AG1122)</f>
        <v>0</v>
      </c>
      <c r="AH1123" s="512"/>
      <c r="AI1123" s="512">
        <f>SUM(AI1118:AI1122)</f>
        <v>0</v>
      </c>
      <c r="AJ1123" s="512">
        <f t="shared" ref="AJ1123" si="995">SUM(AJ1118:AJ1122)</f>
        <v>22</v>
      </c>
      <c r="AK1123" s="513"/>
      <c r="AL1123" s="512">
        <f>SUM(AL1118:AL1122)</f>
        <v>0</v>
      </c>
      <c r="AM1123" s="512"/>
      <c r="AN1123" s="512">
        <f>SUM(AN1118:AN1122)</f>
        <v>0</v>
      </c>
      <c r="AO1123" s="512"/>
      <c r="AP1123" s="512">
        <f>SUM(AP1118:AP1122)</f>
        <v>0</v>
      </c>
      <c r="AQ1123" s="512"/>
      <c r="AR1123" s="512">
        <f>SUM(AR1118:AR1122)</f>
        <v>0</v>
      </c>
      <c r="AS1123" s="512"/>
      <c r="AT1123" s="512">
        <f>SUM(AT1118:AT1122)</f>
        <v>0</v>
      </c>
      <c r="AU1123" s="512"/>
      <c r="AV1123" s="512">
        <f>SUM(AV1118:AV1122)</f>
        <v>324</v>
      </c>
      <c r="AW1123" s="512">
        <f>SUM(AW1118:AW1122)</f>
        <v>226.79999999999998</v>
      </c>
      <c r="AX1123" s="512">
        <f>SUM(AX1118:AX1122)</f>
        <v>135</v>
      </c>
      <c r="AY1123" s="512">
        <f>SUM(AY1118:AY1122)</f>
        <v>81</v>
      </c>
      <c r="AZ1123" s="816"/>
      <c r="BA1123" s="817"/>
      <c r="BB1123" s="817"/>
      <c r="BC1123" s="818"/>
      <c r="BD1123" s="818"/>
      <c r="BE1123" s="818"/>
      <c r="BF1123" s="819"/>
      <c r="BG1123" s="819"/>
      <c r="BH1123" s="819"/>
      <c r="BI1123" s="820"/>
    </row>
    <row r="1124" spans="1:61" s="652" customFormat="1" ht="20.100000000000001" customHeight="1">
      <c r="A1124" s="1026">
        <v>1001</v>
      </c>
      <c r="B1124" s="904" t="s">
        <v>3823</v>
      </c>
      <c r="C1124" s="905" t="s">
        <v>20</v>
      </c>
      <c r="D1124" s="906" t="s">
        <v>3820</v>
      </c>
      <c r="E1124" s="907" t="s">
        <v>3821</v>
      </c>
      <c r="F1124" s="329" t="s">
        <v>1292</v>
      </c>
      <c r="G1124" s="908" t="s">
        <v>3822</v>
      </c>
      <c r="H1124" s="651" t="s">
        <v>3848</v>
      </c>
      <c r="I1124" s="290">
        <v>23022501</v>
      </c>
      <c r="J1124" s="686"/>
      <c r="K1124" s="592" t="s">
        <v>1339</v>
      </c>
      <c r="L1124" s="687"/>
      <c r="M1124" s="293"/>
      <c r="N1124" s="293"/>
      <c r="O1124" s="687"/>
      <c r="P1124" s="292" t="s">
        <v>95</v>
      </c>
      <c r="Q1124" s="320"/>
      <c r="R1124" s="295" t="s">
        <v>147</v>
      </c>
      <c r="S1124" s="296">
        <v>41394</v>
      </c>
      <c r="T1124" s="297">
        <f>VLOOKUP(I1124,单月票房,2,0)</f>
        <v>4</v>
      </c>
      <c r="U1124" s="298">
        <f>VLOOKUP(I1124,单月票房,3,0)</f>
        <v>180.12430000000001</v>
      </c>
      <c r="V1124" s="298">
        <f>VLOOKUP(I1124,单月票房,4,0)</f>
        <v>5.9038000000000004</v>
      </c>
      <c r="W1124" s="299">
        <f>(V1124*10000)/Y1124</f>
        <v>7379.7500000000009</v>
      </c>
      <c r="X1124" s="300">
        <f>VLOOKUP(I1124,单月票房,5,0)</f>
        <v>31</v>
      </c>
      <c r="Y1124" s="301">
        <v>8</v>
      </c>
      <c r="Z1124" s="301">
        <v>1139</v>
      </c>
      <c r="AA1124" s="1043">
        <v>0</v>
      </c>
      <c r="AB1124" s="304">
        <v>0</v>
      </c>
      <c r="AC1124" s="304">
        <v>0</v>
      </c>
      <c r="AD1124" s="1043">
        <v>0</v>
      </c>
      <c r="AE1124" s="469">
        <v>8</v>
      </c>
      <c r="AF1124" s="1036" t="s">
        <v>8153</v>
      </c>
      <c r="AG1124" s="445" t="s">
        <v>4691</v>
      </c>
      <c r="AH1124" s="445" t="s">
        <v>4691</v>
      </c>
      <c r="AI1124" s="445" t="s">
        <v>4691</v>
      </c>
      <c r="AJ1124" s="1037">
        <v>8</v>
      </c>
      <c r="AK1124" s="1036" t="s">
        <v>4705</v>
      </c>
      <c r="AL1124" s="445" t="s">
        <v>4691</v>
      </c>
      <c r="AM1124" s="445" t="s">
        <v>4691</v>
      </c>
      <c r="AN1124" s="445" t="s">
        <v>4691</v>
      </c>
      <c r="AO1124" s="445" t="s">
        <v>4691</v>
      </c>
      <c r="AP1124" s="445" t="s">
        <v>4691</v>
      </c>
      <c r="AQ1124" s="445" t="s">
        <v>4691</v>
      </c>
      <c r="AR1124" s="445" t="s">
        <v>4691</v>
      </c>
      <c r="AS1124" s="445" t="s">
        <v>4691</v>
      </c>
      <c r="AT1124" s="445" t="s">
        <v>4691</v>
      </c>
      <c r="AU1124" s="445" t="s">
        <v>4691</v>
      </c>
      <c r="AV1124" s="307">
        <f>AD1124*6*0.5*12</f>
        <v>0</v>
      </c>
      <c r="AW1124" s="309">
        <f>AD1124*6*0.35*12</f>
        <v>0</v>
      </c>
      <c r="AX1124" s="309">
        <f>AD1124*6*0.25*10</f>
        <v>0</v>
      </c>
      <c r="AY1124" s="309">
        <f>AD1124*6*0.15*10</f>
        <v>0</v>
      </c>
      <c r="AZ1124" s="1042" t="s">
        <v>8501</v>
      </c>
      <c r="BA1124" s="1042"/>
      <c r="BB1124" s="1042"/>
      <c r="BC1124" s="1042"/>
      <c r="BD1124" s="1042"/>
      <c r="BE1124" s="1042"/>
      <c r="BF1124" s="1042"/>
      <c r="BG1124" s="1042"/>
      <c r="BH1124" s="1042"/>
      <c r="BI1124" s="1044"/>
    </row>
    <row r="1125" spans="1:61" ht="20.100000000000001" customHeight="1">
      <c r="A1125" s="1030" t="s">
        <v>185</v>
      </c>
      <c r="B1125" s="861"/>
      <c r="C1125" s="884" t="s">
        <v>20</v>
      </c>
      <c r="D1125" s="885" t="s">
        <v>3824</v>
      </c>
      <c r="E1125" s="827"/>
      <c r="F1125" s="827"/>
      <c r="G1125" s="813">
        <f>COUNTA(G1124)</f>
        <v>1</v>
      </c>
      <c r="H1125" s="813">
        <f>COUNTA(H1124)</f>
        <v>1</v>
      </c>
      <c r="I1125" s="861"/>
      <c r="J1125" s="861"/>
      <c r="K1125" s="813"/>
      <c r="L1125" s="814">
        <f>COUNTA(L1124)</f>
        <v>0</v>
      </c>
      <c r="M1125" s="814">
        <f>COUNTA(M1124)</f>
        <v>0</v>
      </c>
      <c r="N1125" s="814">
        <f>COUNTA(N1124)</f>
        <v>0</v>
      </c>
      <c r="O1125" s="814">
        <f>COUNTA(O1124)</f>
        <v>0</v>
      </c>
      <c r="P1125" s="814">
        <f>COUNTA(P1124)</f>
        <v>1</v>
      </c>
      <c r="Q1125" s="909"/>
      <c r="R1125" s="505"/>
      <c r="S1125" s="506"/>
      <c r="T1125" s="507"/>
      <c r="U1125" s="830">
        <f>SUM(U1124)</f>
        <v>180.12430000000001</v>
      </c>
      <c r="V1125" s="830">
        <f>SUM(V1124)</f>
        <v>5.9038000000000004</v>
      </c>
      <c r="W1125" s="509">
        <f>V1125*10000/Y1125</f>
        <v>7379.7500000000009</v>
      </c>
      <c r="X1125" s="510">
        <f>U1125/V1125</f>
        <v>30.509891934008603</v>
      </c>
      <c r="Y1125" s="831">
        <f t="shared" ref="Y1125:AE1125" si="996">SUM(Y1124)</f>
        <v>8</v>
      </c>
      <c r="Z1125" s="831">
        <f t="shared" si="996"/>
        <v>1139</v>
      </c>
      <c r="AA1125" s="500">
        <f t="shared" si="996"/>
        <v>0</v>
      </c>
      <c r="AB1125" s="500">
        <f t="shared" si="996"/>
        <v>0</v>
      </c>
      <c r="AC1125" s="500">
        <f t="shared" si="996"/>
        <v>0</v>
      </c>
      <c r="AD1125" s="500">
        <f t="shared" si="996"/>
        <v>0</v>
      </c>
      <c r="AE1125" s="500">
        <f t="shared" si="996"/>
        <v>8</v>
      </c>
      <c r="AF1125" s="512"/>
      <c r="AG1125" s="512">
        <f>SUM(AG1124)</f>
        <v>0</v>
      </c>
      <c r="AH1125" s="512"/>
      <c r="AI1125" s="512">
        <f>SUM(AI1124)</f>
        <v>0</v>
      </c>
      <c r="AJ1125" s="512">
        <f t="shared" ref="AJ1125" si="997">SUM(AJ1124)</f>
        <v>8</v>
      </c>
      <c r="AK1125" s="513"/>
      <c r="AL1125" s="512">
        <f>SUM(AL1124)</f>
        <v>0</v>
      </c>
      <c r="AM1125" s="512"/>
      <c r="AN1125" s="512">
        <f>SUM(AN1124)</f>
        <v>0</v>
      </c>
      <c r="AO1125" s="512"/>
      <c r="AP1125" s="512">
        <f>SUM(AP1124)</f>
        <v>0</v>
      </c>
      <c r="AQ1125" s="512"/>
      <c r="AR1125" s="512">
        <f>SUM(AR1124)</f>
        <v>0</v>
      </c>
      <c r="AS1125" s="512"/>
      <c r="AT1125" s="512">
        <f>SUM(AT1124)</f>
        <v>0</v>
      </c>
      <c r="AU1125" s="512"/>
      <c r="AV1125" s="512">
        <f>SUM(AV1124)</f>
        <v>0</v>
      </c>
      <c r="AW1125" s="512">
        <f>SUM(AW1124)</f>
        <v>0</v>
      </c>
      <c r="AX1125" s="512">
        <f>SUM(AX1124)</f>
        <v>0</v>
      </c>
      <c r="AY1125" s="512">
        <f>SUM(AY1124)</f>
        <v>0</v>
      </c>
      <c r="AZ1125" s="816"/>
      <c r="BA1125" s="817"/>
      <c r="BB1125" s="817"/>
      <c r="BC1125" s="818"/>
      <c r="BD1125" s="818"/>
      <c r="BE1125" s="818"/>
      <c r="BF1125" s="819"/>
      <c r="BG1125" s="819"/>
      <c r="BH1125" s="819"/>
      <c r="BI1125" s="820"/>
    </row>
    <row r="1126" spans="1:61" s="652" customFormat="1" ht="20.100000000000001" customHeight="1">
      <c r="A1126" s="1026">
        <v>1002</v>
      </c>
      <c r="B1126" s="285" t="s">
        <v>4653</v>
      </c>
      <c r="C1126" s="484" t="s">
        <v>20</v>
      </c>
      <c r="D1126" s="357" t="s">
        <v>4654</v>
      </c>
      <c r="E1126" s="357" t="s">
        <v>4655</v>
      </c>
      <c r="F1126" s="357" t="s">
        <v>4656</v>
      </c>
      <c r="G1126" s="317" t="s">
        <v>4657</v>
      </c>
      <c r="H1126" s="289" t="s">
        <v>4675</v>
      </c>
      <c r="I1126" s="492">
        <v>23052121</v>
      </c>
      <c r="J1126" s="362" t="s">
        <v>94</v>
      </c>
      <c r="K1126" s="592"/>
      <c r="L1126" s="292" t="s">
        <v>95</v>
      </c>
      <c r="M1126" s="292" t="s">
        <v>95</v>
      </c>
      <c r="N1126" s="292" t="s">
        <v>95</v>
      </c>
      <c r="O1126" s="292" t="s">
        <v>95</v>
      </c>
      <c r="P1126" s="292" t="s">
        <v>95</v>
      </c>
      <c r="Q1126" s="320"/>
      <c r="R1126" s="295" t="s">
        <v>199</v>
      </c>
      <c r="S1126" s="296">
        <v>42758</v>
      </c>
      <c r="T1126" s="297">
        <f>VLOOKUP(I1126,单月票房,2,0)</f>
        <v>18</v>
      </c>
      <c r="U1126" s="298">
        <f>VLOOKUP(I1126,单月票房,3,0)</f>
        <v>51.923699999999997</v>
      </c>
      <c r="V1126" s="298">
        <f>VLOOKUP(I1126,单月票房,4,0)</f>
        <v>1.6556999999999999</v>
      </c>
      <c r="W1126" s="299">
        <f>(V1126*10000)/Y1126</f>
        <v>3311.4</v>
      </c>
      <c r="X1126" s="300">
        <f>VLOOKUP(I1126,单月票房,5,0)</f>
        <v>31</v>
      </c>
      <c r="Y1126" s="301">
        <v>5</v>
      </c>
      <c r="Z1126" s="301">
        <v>455</v>
      </c>
      <c r="AA1126" s="1043">
        <v>5</v>
      </c>
      <c r="AB1126" s="1043">
        <v>5</v>
      </c>
      <c r="AC1126" s="1043">
        <v>5</v>
      </c>
      <c r="AD1126" s="1043">
        <v>5</v>
      </c>
      <c r="AE1126" s="469">
        <v>5</v>
      </c>
      <c r="AF1126" s="1036" t="s">
        <v>8174</v>
      </c>
      <c r="AG1126" s="445" t="s">
        <v>4691</v>
      </c>
      <c r="AH1126" s="445" t="s">
        <v>4691</v>
      </c>
      <c r="AI1126" s="445" t="s">
        <v>4691</v>
      </c>
      <c r="AJ1126" s="1037">
        <v>5</v>
      </c>
      <c r="AK1126" s="1036" t="s">
        <v>4707</v>
      </c>
      <c r="AL1126" s="445" t="s">
        <v>4691</v>
      </c>
      <c r="AM1126" s="445" t="s">
        <v>4691</v>
      </c>
      <c r="AN1126" s="445" t="s">
        <v>4691</v>
      </c>
      <c r="AO1126" s="445" t="s">
        <v>4691</v>
      </c>
      <c r="AP1126" s="445" t="s">
        <v>4691</v>
      </c>
      <c r="AQ1126" s="445" t="s">
        <v>4691</v>
      </c>
      <c r="AR1126" s="445" t="s">
        <v>4691</v>
      </c>
      <c r="AS1126" s="445" t="s">
        <v>4691</v>
      </c>
      <c r="AT1126" s="445" t="s">
        <v>4691</v>
      </c>
      <c r="AU1126" s="445" t="s">
        <v>4691</v>
      </c>
      <c r="AV1126" s="307">
        <f>AD1126*6*0.5*12</f>
        <v>180</v>
      </c>
      <c r="AW1126" s="309">
        <f>AD1126*6*0.35*12</f>
        <v>126</v>
      </c>
      <c r="AX1126" s="309">
        <f>AD1126*6*0.25*10</f>
        <v>75</v>
      </c>
      <c r="AY1126" s="309">
        <f>AD1126*6*0.15*10</f>
        <v>45</v>
      </c>
      <c r="AZ1126" s="1042" t="s">
        <v>8502</v>
      </c>
      <c r="BA1126" s="1042"/>
      <c r="BB1126" s="1042"/>
      <c r="BC1126" s="1042"/>
      <c r="BD1126" s="1042"/>
      <c r="BE1126" s="1042"/>
      <c r="BF1126" s="1042"/>
      <c r="BG1126" s="1042"/>
      <c r="BH1126" s="1042"/>
      <c r="BI1126" s="1044"/>
    </row>
    <row r="1127" spans="1:61" ht="20.100000000000001" customHeight="1">
      <c r="A1127" s="1030" t="s">
        <v>185</v>
      </c>
      <c r="B1127" s="861"/>
      <c r="C1127" s="862" t="s">
        <v>20</v>
      </c>
      <c r="D1127" s="862" t="s">
        <v>4658</v>
      </c>
      <c r="E1127" s="815"/>
      <c r="F1127" s="910"/>
      <c r="G1127" s="813">
        <f>COUNTA(G1126)</f>
        <v>1</v>
      </c>
      <c r="H1127" s="813">
        <f>COUNTA(H1126)</f>
        <v>1</v>
      </c>
      <c r="I1127" s="861"/>
      <c r="J1127" s="861"/>
      <c r="K1127" s="813"/>
      <c r="L1127" s="814">
        <f>COUNTA(L1126)</f>
        <v>1</v>
      </c>
      <c r="M1127" s="814">
        <f>COUNTA(M1126)</f>
        <v>1</v>
      </c>
      <c r="N1127" s="814">
        <f>COUNTA(N1126)</f>
        <v>1</v>
      </c>
      <c r="O1127" s="814">
        <f>COUNTA(O1126)</f>
        <v>1</v>
      </c>
      <c r="P1127" s="814">
        <f>COUNTA(P1126)</f>
        <v>1</v>
      </c>
      <c r="Q1127" s="909"/>
      <c r="R1127" s="505"/>
      <c r="S1127" s="506"/>
      <c r="T1127" s="507"/>
      <c r="U1127" s="830">
        <f>SUM(U1126)</f>
        <v>51.923699999999997</v>
      </c>
      <c r="V1127" s="830">
        <f>SUM(V1126)</f>
        <v>1.6556999999999999</v>
      </c>
      <c r="W1127" s="509">
        <f>V1127*10000/Y1127</f>
        <v>3311.4</v>
      </c>
      <c r="X1127" s="510">
        <f>U1127/V1127</f>
        <v>31.36057256749411</v>
      </c>
      <c r="Y1127" s="831">
        <f t="shared" ref="Y1127:AE1127" si="998">SUM(Y1126)</f>
        <v>5</v>
      </c>
      <c r="Z1127" s="831">
        <f t="shared" si="998"/>
        <v>455</v>
      </c>
      <c r="AA1127" s="500">
        <f t="shared" si="998"/>
        <v>5</v>
      </c>
      <c r="AB1127" s="500">
        <f t="shared" si="998"/>
        <v>5</v>
      </c>
      <c r="AC1127" s="500">
        <f t="shared" si="998"/>
        <v>5</v>
      </c>
      <c r="AD1127" s="500">
        <f t="shared" si="998"/>
        <v>5</v>
      </c>
      <c r="AE1127" s="500">
        <f t="shared" si="998"/>
        <v>5</v>
      </c>
      <c r="AF1127" s="512"/>
      <c r="AG1127" s="512">
        <f>SUM(AG1126)</f>
        <v>0</v>
      </c>
      <c r="AH1127" s="512"/>
      <c r="AI1127" s="512">
        <f>SUM(AI1126)</f>
        <v>0</v>
      </c>
      <c r="AJ1127" s="512">
        <f t="shared" ref="AJ1127" si="999">SUM(AJ1126)</f>
        <v>5</v>
      </c>
      <c r="AK1127" s="513"/>
      <c r="AL1127" s="512">
        <f>SUM(AL1126)</f>
        <v>0</v>
      </c>
      <c r="AM1127" s="512"/>
      <c r="AN1127" s="512">
        <f>SUM(AN1126)</f>
        <v>0</v>
      </c>
      <c r="AO1127" s="512"/>
      <c r="AP1127" s="512">
        <f>SUM(AP1126)</f>
        <v>0</v>
      </c>
      <c r="AQ1127" s="512"/>
      <c r="AR1127" s="512">
        <f>SUM(AR1126)</f>
        <v>0</v>
      </c>
      <c r="AS1127" s="512"/>
      <c r="AT1127" s="512">
        <f>SUM(AT1126)</f>
        <v>0</v>
      </c>
      <c r="AU1127" s="512"/>
      <c r="AV1127" s="512">
        <f>SUM(AV1126)</f>
        <v>180</v>
      </c>
      <c r="AW1127" s="512">
        <f>SUM(AW1126)</f>
        <v>126</v>
      </c>
      <c r="AX1127" s="512">
        <f>SUM(AX1126)</f>
        <v>75</v>
      </c>
      <c r="AY1127" s="512">
        <f>SUM(AY1126)</f>
        <v>45</v>
      </c>
      <c r="AZ1127" s="816"/>
      <c r="BA1127" s="817"/>
      <c r="BB1127" s="817"/>
      <c r="BC1127" s="818"/>
      <c r="BD1127" s="818"/>
      <c r="BE1127" s="818"/>
      <c r="BF1127" s="819"/>
      <c r="BG1127" s="819"/>
      <c r="BH1127" s="819"/>
      <c r="BI1127" s="820"/>
    </row>
    <row r="1128" spans="1:61" s="314" customFormat="1" ht="19.899999999999999" customHeight="1">
      <c r="A1128" s="1026">
        <v>1003</v>
      </c>
      <c r="B1128" s="416" t="s">
        <v>6308</v>
      </c>
      <c r="C1128" s="417" t="s">
        <v>6307</v>
      </c>
      <c r="D1128" s="418" t="s">
        <v>5661</v>
      </c>
      <c r="E1128" s="418" t="s">
        <v>6180</v>
      </c>
      <c r="F1128" s="329" t="s">
        <v>1292</v>
      </c>
      <c r="G1128" s="420" t="s">
        <v>6181</v>
      </c>
      <c r="H1128" s="420" t="s">
        <v>1240</v>
      </c>
      <c r="I1128" s="422">
        <v>23042501</v>
      </c>
      <c r="J1128" s="423"/>
      <c r="K1128" s="420" t="s">
        <v>6182</v>
      </c>
      <c r="L1128" s="424"/>
      <c r="M1128" s="424"/>
      <c r="N1128" s="424"/>
      <c r="O1128" s="424"/>
      <c r="P1128" s="424" t="s">
        <v>565</v>
      </c>
      <c r="Q1128" s="425"/>
      <c r="R1128" s="295" t="s">
        <v>583</v>
      </c>
      <c r="S1128" s="296">
        <v>40476</v>
      </c>
      <c r="T1128" s="297">
        <f>VLOOKUP(I1128,单月票房,2,0)</f>
        <v>6</v>
      </c>
      <c r="U1128" s="298">
        <f>VLOOKUP(I1128,单月票房,3,0)</f>
        <v>88.0124</v>
      </c>
      <c r="V1128" s="298">
        <f>VLOOKUP(I1128,单月票房,4,0)</f>
        <v>2.1326000000000001</v>
      </c>
      <c r="W1128" s="299">
        <f>(V1128*10000)/Y1128</f>
        <v>5331.5</v>
      </c>
      <c r="X1128" s="300">
        <f>VLOOKUP(I1128,单月票房,5,0)</f>
        <v>41</v>
      </c>
      <c r="Y1128" s="498">
        <v>4</v>
      </c>
      <c r="Z1128" s="497">
        <v>324</v>
      </c>
      <c r="AA1128" s="1043">
        <v>0</v>
      </c>
      <c r="AB1128" s="304">
        <v>0</v>
      </c>
      <c r="AC1128" s="304">
        <v>0</v>
      </c>
      <c r="AD1128" s="1043">
        <v>0</v>
      </c>
      <c r="AE1128" s="469">
        <v>4</v>
      </c>
      <c r="AF1128" s="1036" t="s">
        <v>5992</v>
      </c>
      <c r="AG1128" s="445"/>
      <c r="AH1128" s="445"/>
      <c r="AI1128" s="445"/>
      <c r="AJ1128" s="1037"/>
      <c r="AK1128" s="1036"/>
      <c r="AL1128" s="445"/>
      <c r="AM1128" s="445"/>
      <c r="AN1128" s="445"/>
      <c r="AO1128" s="445"/>
      <c r="AP1128" s="445"/>
      <c r="AQ1128" s="445"/>
      <c r="AR1128" s="445"/>
      <c r="AS1128" s="445"/>
      <c r="AT1128" s="445"/>
      <c r="AU1128" s="445"/>
      <c r="AV1128" s="307">
        <f>AD1128*6*0.5*12</f>
        <v>0</v>
      </c>
      <c r="AW1128" s="309">
        <f>AD1128*6*0.35*12</f>
        <v>0</v>
      </c>
      <c r="AX1128" s="309">
        <f>AD1128*6*0.25*10</f>
        <v>0</v>
      </c>
      <c r="AY1128" s="309">
        <f>AD1128*6*0.15*10</f>
        <v>0</v>
      </c>
      <c r="AZ1128" s="1042" t="s">
        <v>8503</v>
      </c>
      <c r="BA1128" s="1042"/>
      <c r="BB1128" s="1042"/>
      <c r="BC1128" s="1042"/>
      <c r="BD1128" s="1042"/>
      <c r="BE1128" s="1042"/>
      <c r="BF1128" s="1042"/>
      <c r="BG1128" s="1042"/>
      <c r="BH1128" s="1042"/>
      <c r="BI1128" s="1044"/>
    </row>
    <row r="1129" spans="1:61" s="394" customFormat="1" ht="19.5" customHeight="1">
      <c r="A1129" s="1026">
        <v>1004</v>
      </c>
      <c r="B1129" s="448" t="s">
        <v>5660</v>
      </c>
      <c r="C1129" s="449" t="s">
        <v>20</v>
      </c>
      <c r="D1129" s="449" t="s">
        <v>5664</v>
      </c>
      <c r="E1129" s="450" t="s">
        <v>5662</v>
      </c>
      <c r="F1129" s="551" t="s">
        <v>5663</v>
      </c>
      <c r="G1129" s="451" t="s">
        <v>4919</v>
      </c>
      <c r="H1129" s="452" t="s">
        <v>5821</v>
      </c>
      <c r="I1129" s="453">
        <v>23042171</v>
      </c>
      <c r="J1129" s="454"/>
      <c r="K1129" s="455" t="s">
        <v>777</v>
      </c>
      <c r="L1129" s="456"/>
      <c r="M1129" s="456"/>
      <c r="N1129" s="456"/>
      <c r="O1129" s="456"/>
      <c r="P1129" s="457" t="s">
        <v>565</v>
      </c>
      <c r="Q1129" s="458"/>
      <c r="R1129" s="295" t="s">
        <v>582</v>
      </c>
      <c r="S1129" s="296">
        <v>42760</v>
      </c>
      <c r="T1129" s="297">
        <f>VLOOKUP(I1129,单月票房,2,0)</f>
        <v>7</v>
      </c>
      <c r="U1129" s="298">
        <f>VLOOKUP(I1129,单月票房,3,0)</f>
        <v>87.962599999999995</v>
      </c>
      <c r="V1129" s="298">
        <f>VLOOKUP(I1129,单月票房,4,0)</f>
        <v>2.4531999999999998</v>
      </c>
      <c r="W1129" s="299">
        <f>(V1129*10000)/Y1129</f>
        <v>4906.3999999999996</v>
      </c>
      <c r="X1129" s="300">
        <f>VLOOKUP(I1129,单月票房,5,0)</f>
        <v>36</v>
      </c>
      <c r="Y1129" s="459">
        <v>5</v>
      </c>
      <c r="Z1129" s="460">
        <v>535</v>
      </c>
      <c r="AA1129" s="1043">
        <v>0</v>
      </c>
      <c r="AB1129" s="304">
        <v>0</v>
      </c>
      <c r="AC1129" s="304">
        <v>0</v>
      </c>
      <c r="AD1129" s="1043">
        <v>0</v>
      </c>
      <c r="AE1129" s="469">
        <v>5</v>
      </c>
      <c r="AF1129" s="1036" t="s">
        <v>5993</v>
      </c>
      <c r="AG1129" s="445"/>
      <c r="AH1129" s="445"/>
      <c r="AI1129" s="445"/>
      <c r="AJ1129" s="1037"/>
      <c r="AK1129" s="1036"/>
      <c r="AL1129" s="445"/>
      <c r="AM1129" s="445"/>
      <c r="AN1129" s="445"/>
      <c r="AO1129" s="445"/>
      <c r="AP1129" s="445"/>
      <c r="AQ1129" s="445"/>
      <c r="AR1129" s="445"/>
      <c r="AS1129" s="445"/>
      <c r="AT1129" s="445"/>
      <c r="AU1129" s="445"/>
      <c r="AV1129" s="307">
        <f>AD1129*6*0.5*12</f>
        <v>0</v>
      </c>
      <c r="AW1129" s="309">
        <f>AD1129*6*0.35*12</f>
        <v>0</v>
      </c>
      <c r="AX1129" s="309">
        <f>AD1129*6*0.25*10</f>
        <v>0</v>
      </c>
      <c r="AY1129" s="309">
        <f>AD1129*6*0.15*10</f>
        <v>0</v>
      </c>
      <c r="AZ1129" s="1042" t="s">
        <v>8504</v>
      </c>
      <c r="BA1129" s="1042"/>
      <c r="BB1129" s="1042"/>
      <c r="BC1129" s="1042"/>
      <c r="BD1129" s="1042"/>
      <c r="BE1129" s="1042"/>
      <c r="BF1129" s="1042"/>
      <c r="BG1129" s="1042"/>
      <c r="BH1129" s="1042"/>
      <c r="BI1129" s="1044"/>
    </row>
    <row r="1130" spans="1:61" ht="20.100000000000001" customHeight="1">
      <c r="A1130" s="1030" t="s">
        <v>185</v>
      </c>
      <c r="B1130" s="861"/>
      <c r="C1130" s="884" t="s">
        <v>20</v>
      </c>
      <c r="D1130" s="885" t="s">
        <v>5661</v>
      </c>
      <c r="E1130" s="827"/>
      <c r="F1130" s="827"/>
      <c r="G1130" s="503">
        <f>COUNTA(G1128:G1129)</f>
        <v>2</v>
      </c>
      <c r="H1130" s="503">
        <f>COUNTA(H1128:H1129)</f>
        <v>2</v>
      </c>
      <c r="I1130" s="499"/>
      <c r="J1130" s="499"/>
      <c r="K1130" s="503"/>
      <c r="L1130" s="504">
        <f>COUNTA(L1128:L1129)</f>
        <v>0</v>
      </c>
      <c r="M1130" s="504">
        <f>COUNTA(M1128:M1129)</f>
        <v>0</v>
      </c>
      <c r="N1130" s="504">
        <f>COUNTA(N1128:N1129)</f>
        <v>0</v>
      </c>
      <c r="O1130" s="504">
        <f>COUNTA(O1128:O1129)</f>
        <v>0</v>
      </c>
      <c r="P1130" s="504">
        <f>COUNTA(P1128:P1129)</f>
        <v>2</v>
      </c>
      <c r="Q1130" s="505"/>
      <c r="R1130" s="505"/>
      <c r="S1130" s="506"/>
      <c r="T1130" s="507"/>
      <c r="U1130" s="508">
        <f>SUM(U1128:U1129)</f>
        <v>175.97499999999999</v>
      </c>
      <c r="V1130" s="508">
        <f>SUM(V1128:V1129)</f>
        <v>4.5857999999999999</v>
      </c>
      <c r="W1130" s="509">
        <f>V1130*10000/Y1130</f>
        <v>5095.333333333333</v>
      </c>
      <c r="X1130" s="510">
        <f>U1130/V1130</f>
        <v>38.373893322866238</v>
      </c>
      <c r="Y1130" s="511">
        <f t="shared" ref="Y1130:AE1130" si="1000">SUM(Y1128:Y1129)</f>
        <v>9</v>
      </c>
      <c r="Z1130" s="511">
        <f t="shared" si="1000"/>
        <v>859</v>
      </c>
      <c r="AA1130" s="500">
        <f t="shared" si="1000"/>
        <v>0</v>
      </c>
      <c r="AB1130" s="500">
        <f t="shared" si="1000"/>
        <v>0</v>
      </c>
      <c r="AC1130" s="500">
        <f t="shared" si="1000"/>
        <v>0</v>
      </c>
      <c r="AD1130" s="500">
        <f t="shared" si="1000"/>
        <v>0</v>
      </c>
      <c r="AE1130" s="500">
        <f t="shared" si="1000"/>
        <v>9</v>
      </c>
      <c r="AF1130" s="512"/>
      <c r="AG1130" s="512">
        <f>SUM(AG1128:AG1129)</f>
        <v>0</v>
      </c>
      <c r="AH1130" s="512"/>
      <c r="AI1130" s="512">
        <f>SUM(AI1128:AI1129)</f>
        <v>0</v>
      </c>
      <c r="AJ1130" s="512">
        <f t="shared" ref="AJ1130" si="1001">SUM(AJ1128:AJ1129)</f>
        <v>0</v>
      </c>
      <c r="AK1130" s="513"/>
      <c r="AL1130" s="512">
        <f>SUM(AL1128:AL1129)</f>
        <v>0</v>
      </c>
      <c r="AM1130" s="512"/>
      <c r="AN1130" s="512">
        <f>SUM(AN1128:AN1129)</f>
        <v>0</v>
      </c>
      <c r="AO1130" s="512"/>
      <c r="AP1130" s="512">
        <f>SUM(AP1128:AP1129)</f>
        <v>0</v>
      </c>
      <c r="AQ1130" s="512"/>
      <c r="AR1130" s="512">
        <f>SUM(AR1128:AR1129)</f>
        <v>0</v>
      </c>
      <c r="AS1130" s="512"/>
      <c r="AT1130" s="512">
        <f>SUM(AT1128:AT1129)</f>
        <v>0</v>
      </c>
      <c r="AU1130" s="512"/>
      <c r="AV1130" s="512">
        <f>SUM(AV1128:AV1129)</f>
        <v>0</v>
      </c>
      <c r="AW1130" s="512">
        <f>SUM(AW1128:AW1129)</f>
        <v>0</v>
      </c>
      <c r="AX1130" s="512">
        <f>SUM(AX1128:AX1129)</f>
        <v>0</v>
      </c>
      <c r="AY1130" s="512">
        <f>SUM(AY1128:AY1129)</f>
        <v>0</v>
      </c>
      <c r="AZ1130" s="816"/>
      <c r="BA1130" s="817"/>
      <c r="BB1130" s="817"/>
      <c r="BC1130" s="818"/>
      <c r="BD1130" s="818"/>
      <c r="BE1130" s="818"/>
      <c r="BF1130" s="819"/>
      <c r="BG1130" s="819"/>
      <c r="BH1130" s="819"/>
      <c r="BI1130" s="820"/>
    </row>
    <row r="1131" spans="1:61" s="394" customFormat="1" ht="19.5" customHeight="1">
      <c r="A1131" s="1026">
        <v>1005</v>
      </c>
      <c r="B1131" s="375" t="s">
        <v>5559</v>
      </c>
      <c r="C1131" s="376" t="s">
        <v>2286</v>
      </c>
      <c r="D1131" s="376" t="s">
        <v>5560</v>
      </c>
      <c r="E1131" s="377" t="s">
        <v>5561</v>
      </c>
      <c r="F1131" s="395" t="s">
        <v>5562</v>
      </c>
      <c r="G1131" s="378" t="s">
        <v>1935</v>
      </c>
      <c r="H1131" s="379" t="s">
        <v>5624</v>
      </c>
      <c r="I1131" s="380">
        <v>22114301</v>
      </c>
      <c r="J1131" s="291" t="s">
        <v>94</v>
      </c>
      <c r="K1131" s="381"/>
      <c r="L1131" s="382" t="s">
        <v>95</v>
      </c>
      <c r="M1131" s="292" t="s">
        <v>95</v>
      </c>
      <c r="N1131" s="292" t="s">
        <v>95</v>
      </c>
      <c r="O1131" s="382" t="s">
        <v>95</v>
      </c>
      <c r="P1131" s="383" t="s">
        <v>565</v>
      </c>
      <c r="Q1131" s="384"/>
      <c r="R1131" s="295" t="s">
        <v>345</v>
      </c>
      <c r="S1131" s="296">
        <v>42382</v>
      </c>
      <c r="T1131" s="297">
        <f>VLOOKUP(I1131,单月票房,2,0)</f>
        <v>5</v>
      </c>
      <c r="U1131" s="298">
        <f>VLOOKUP(I1131,单月票房,3,0)</f>
        <v>326.9298</v>
      </c>
      <c r="V1131" s="298">
        <f>VLOOKUP(I1131,单月票房,4,0)</f>
        <v>10.573700000000001</v>
      </c>
      <c r="W1131" s="299">
        <f>(V1131*10000)/Y1131</f>
        <v>11748.555555555555</v>
      </c>
      <c r="X1131" s="300">
        <f>VLOOKUP(I1131,单月票房,5,0)</f>
        <v>31</v>
      </c>
      <c r="Y1131" s="385">
        <v>9</v>
      </c>
      <c r="Z1131" s="386">
        <v>1969</v>
      </c>
      <c r="AA1131" s="1043">
        <v>9</v>
      </c>
      <c r="AB1131" s="1043">
        <v>9</v>
      </c>
      <c r="AC1131" s="1043">
        <v>9</v>
      </c>
      <c r="AD1131" s="1043">
        <v>9</v>
      </c>
      <c r="AE1131" s="469">
        <v>9</v>
      </c>
      <c r="AF1131" s="1036" t="s">
        <v>5996</v>
      </c>
      <c r="AG1131" s="445"/>
      <c r="AH1131" s="445"/>
      <c r="AI1131" s="445"/>
      <c r="AJ1131" s="1037"/>
      <c r="AK1131" s="1036" t="s">
        <v>4710</v>
      </c>
      <c r="AL1131" s="445"/>
      <c r="AM1131" s="445"/>
      <c r="AN1131" s="445"/>
      <c r="AO1131" s="445"/>
      <c r="AP1131" s="445"/>
      <c r="AQ1131" s="445"/>
      <c r="AR1131" s="445"/>
      <c r="AS1131" s="445"/>
      <c r="AT1131" s="445"/>
      <c r="AU1131" s="445"/>
      <c r="AV1131" s="307">
        <f t="shared" ref="AV1131:AV1135" si="1002">AD1131*6*0.5*12</f>
        <v>324</v>
      </c>
      <c r="AW1131" s="309">
        <f t="shared" ref="AW1131:AW1135" si="1003">AD1131*6*0.35*12</f>
        <v>226.79999999999998</v>
      </c>
      <c r="AX1131" s="309">
        <f t="shared" ref="AX1131:AX1135" si="1004">AD1131*6*0.25*10</f>
        <v>135</v>
      </c>
      <c r="AY1131" s="309">
        <f t="shared" ref="AY1131:AY1135" si="1005">AD1131*6*0.15*10</f>
        <v>81</v>
      </c>
      <c r="AZ1131" s="1042" t="s">
        <v>8505</v>
      </c>
      <c r="BA1131" s="1042"/>
      <c r="BB1131" s="1042"/>
      <c r="BC1131" s="1042"/>
      <c r="BD1131" s="1042"/>
      <c r="BE1131" s="1042"/>
      <c r="BF1131" s="1042"/>
      <c r="BG1131" s="1042"/>
      <c r="BH1131" s="1042"/>
      <c r="BI1131" s="1044"/>
    </row>
    <row r="1132" spans="1:61" s="652" customFormat="1" ht="20.100000000000001" customHeight="1">
      <c r="A1132" s="1026">
        <v>1006</v>
      </c>
      <c r="B1132" s="285" t="s">
        <v>3663</v>
      </c>
      <c r="C1132" s="595" t="s">
        <v>2518</v>
      </c>
      <c r="D1132" s="911" t="s">
        <v>2777</v>
      </c>
      <c r="E1132" s="287" t="s">
        <v>92</v>
      </c>
      <c r="F1132" s="329" t="s">
        <v>1292</v>
      </c>
      <c r="G1132" s="289" t="s">
        <v>2778</v>
      </c>
      <c r="H1132" s="530" t="s">
        <v>2796</v>
      </c>
      <c r="I1132" s="290">
        <v>22112701</v>
      </c>
      <c r="J1132" s="328"/>
      <c r="K1132" s="592"/>
      <c r="L1132" s="292" t="s">
        <v>95</v>
      </c>
      <c r="M1132" s="292" t="s">
        <v>95</v>
      </c>
      <c r="N1132" s="292" t="s">
        <v>95</v>
      </c>
      <c r="O1132" s="292" t="s">
        <v>95</v>
      </c>
      <c r="P1132" s="292" t="s">
        <v>95</v>
      </c>
      <c r="Q1132" s="320"/>
      <c r="R1132" s="295" t="s">
        <v>182</v>
      </c>
      <c r="S1132" s="296">
        <v>41682</v>
      </c>
      <c r="T1132" s="297">
        <f>VLOOKUP(I1132,单月票房,2,0)</f>
        <v>37</v>
      </c>
      <c r="U1132" s="298">
        <f>VLOOKUP(I1132,单月票房,3,0)</f>
        <v>51.859190000000005</v>
      </c>
      <c r="V1132" s="298">
        <f>VLOOKUP(I1132,单月票房,4,0)</f>
        <v>0.93630000000000002</v>
      </c>
      <c r="W1132" s="299">
        <f>(V1132*10000)/Y1132</f>
        <v>3121</v>
      </c>
      <c r="X1132" s="300">
        <f>VLOOKUP(I1132,单月票房,5,0)</f>
        <v>55</v>
      </c>
      <c r="Y1132" s="301">
        <v>3</v>
      </c>
      <c r="Z1132" s="301">
        <v>81</v>
      </c>
      <c r="AA1132" s="1043">
        <v>3</v>
      </c>
      <c r="AB1132" s="1043">
        <v>3</v>
      </c>
      <c r="AC1132" s="1043">
        <v>3</v>
      </c>
      <c r="AD1132" s="1043">
        <v>3</v>
      </c>
      <c r="AE1132" s="469">
        <v>3</v>
      </c>
      <c r="AF1132" s="1036" t="s">
        <v>8288</v>
      </c>
      <c r="AG1132" s="445"/>
      <c r="AH1132" s="445"/>
      <c r="AI1132" s="445"/>
      <c r="AJ1132" s="1037">
        <v>3</v>
      </c>
      <c r="AK1132" s="1036" t="s">
        <v>4720</v>
      </c>
      <c r="AL1132" s="445"/>
      <c r="AM1132" s="445" t="s">
        <v>4691</v>
      </c>
      <c r="AN1132" s="445"/>
      <c r="AO1132" s="445" t="s">
        <v>4691</v>
      </c>
      <c r="AP1132" s="445"/>
      <c r="AQ1132" s="445" t="s">
        <v>4691</v>
      </c>
      <c r="AR1132" s="445" t="s">
        <v>4691</v>
      </c>
      <c r="AS1132" s="445" t="s">
        <v>4691</v>
      </c>
      <c r="AT1132" s="445"/>
      <c r="AU1132" s="445" t="s">
        <v>4691</v>
      </c>
      <c r="AV1132" s="307">
        <f t="shared" si="1002"/>
        <v>108</v>
      </c>
      <c r="AW1132" s="309">
        <f t="shared" si="1003"/>
        <v>75.599999999999994</v>
      </c>
      <c r="AX1132" s="309">
        <f t="shared" si="1004"/>
        <v>45</v>
      </c>
      <c r="AY1132" s="309">
        <f t="shared" si="1005"/>
        <v>26.999999999999996</v>
      </c>
      <c r="AZ1132" s="1042" t="s">
        <v>8506</v>
      </c>
      <c r="BA1132" s="1042"/>
      <c r="BB1132" s="1042"/>
      <c r="BC1132" s="1042"/>
      <c r="BD1132" s="1042"/>
      <c r="BE1132" s="1042"/>
      <c r="BF1132" s="1042"/>
      <c r="BG1132" s="1042"/>
      <c r="BH1132" s="1042"/>
      <c r="BI1132" s="1044"/>
    </row>
    <row r="1133" spans="1:61" s="652" customFormat="1" ht="20.100000000000001" customHeight="1">
      <c r="A1133" s="1026">
        <v>1007</v>
      </c>
      <c r="B1133" s="285" t="s">
        <v>5127</v>
      </c>
      <c r="C1133" s="484" t="s">
        <v>5128</v>
      </c>
      <c r="D1133" s="484" t="s">
        <v>1788</v>
      </c>
      <c r="E1133" s="901" t="s">
        <v>4436</v>
      </c>
      <c r="F1133" s="901" t="s">
        <v>5129</v>
      </c>
      <c r="G1133" s="602" t="s">
        <v>5130</v>
      </c>
      <c r="H1133" s="603" t="s">
        <v>5145</v>
      </c>
      <c r="I1133" s="875">
        <v>22113901</v>
      </c>
      <c r="J1133" s="828"/>
      <c r="K1133" s="592" t="s">
        <v>362</v>
      </c>
      <c r="L1133" s="331"/>
      <c r="M1133" s="293"/>
      <c r="N1133" s="293"/>
      <c r="O1133" s="331"/>
      <c r="P1133" s="331" t="s">
        <v>95</v>
      </c>
      <c r="Q1133" s="320"/>
      <c r="R1133" s="295" t="s">
        <v>3051</v>
      </c>
      <c r="S1133" s="296">
        <v>42261</v>
      </c>
      <c r="T1133" s="297">
        <f t="shared" ref="T1133:T1135" si="1006">VLOOKUP(I1133,单月票房,2,0)</f>
        <v>30</v>
      </c>
      <c r="U1133" s="298">
        <f t="shared" ref="U1133:U1135" si="1007">VLOOKUP(I1133,单月票房,3,0)</f>
        <v>80.836500000000001</v>
      </c>
      <c r="V1133" s="298">
        <f t="shared" ref="V1133:V1135" si="1008">VLOOKUP(I1133,单月票房,4,0)</f>
        <v>2.5979000000000001</v>
      </c>
      <c r="W1133" s="299">
        <f t="shared" ref="W1133:W1135" si="1009">(V1133*10000)/Y1133</f>
        <v>4329.833333333333</v>
      </c>
      <c r="X1133" s="300">
        <f t="shared" ref="X1133:X1135" si="1010">VLOOKUP(I1133,单月票房,5,0)</f>
        <v>31</v>
      </c>
      <c r="Y1133" s="650">
        <v>6</v>
      </c>
      <c r="Z1133" s="853">
        <v>938</v>
      </c>
      <c r="AA1133" s="1043">
        <v>0</v>
      </c>
      <c r="AB1133" s="304">
        <v>0</v>
      </c>
      <c r="AC1133" s="304">
        <v>0</v>
      </c>
      <c r="AD1133" s="1043">
        <v>0</v>
      </c>
      <c r="AE1133" s="469">
        <v>6</v>
      </c>
      <c r="AF1133" s="1036" t="s">
        <v>8256</v>
      </c>
      <c r="AG1133" s="445"/>
      <c r="AH1133" s="445"/>
      <c r="AI1133" s="445"/>
      <c r="AJ1133" s="1037">
        <v>6</v>
      </c>
      <c r="AK1133" s="1036" t="s">
        <v>4700</v>
      </c>
      <c r="AL1133" s="445"/>
      <c r="AM1133" s="445"/>
      <c r="AN1133" s="445"/>
      <c r="AO1133" s="445"/>
      <c r="AP1133" s="445"/>
      <c r="AQ1133" s="445"/>
      <c r="AR1133" s="445"/>
      <c r="AS1133" s="445"/>
      <c r="AT1133" s="445"/>
      <c r="AU1133" s="445"/>
      <c r="AV1133" s="307">
        <f t="shared" si="1002"/>
        <v>0</v>
      </c>
      <c r="AW1133" s="309">
        <f t="shared" si="1003"/>
        <v>0</v>
      </c>
      <c r="AX1133" s="309">
        <f t="shared" si="1004"/>
        <v>0</v>
      </c>
      <c r="AY1133" s="309">
        <f t="shared" si="1005"/>
        <v>0</v>
      </c>
      <c r="AZ1133" s="1042" t="s">
        <v>8507</v>
      </c>
      <c r="BA1133" s="1042"/>
      <c r="BB1133" s="1042"/>
      <c r="BC1133" s="1042"/>
      <c r="BD1133" s="1042"/>
      <c r="BE1133" s="1042"/>
      <c r="BF1133" s="1042"/>
      <c r="BG1133" s="1042"/>
      <c r="BH1133" s="1042"/>
      <c r="BI1133" s="1044"/>
    </row>
    <row r="1134" spans="1:61" ht="20.100000000000001" customHeight="1">
      <c r="A1134" s="1026">
        <v>1008</v>
      </c>
      <c r="B1134" s="285" t="s">
        <v>3665</v>
      </c>
      <c r="C1134" s="286" t="s">
        <v>2520</v>
      </c>
      <c r="D1134" s="328" t="s">
        <v>1789</v>
      </c>
      <c r="E1134" s="368" t="s">
        <v>2917</v>
      </c>
      <c r="F1134" s="329" t="s">
        <v>1292</v>
      </c>
      <c r="G1134" s="289" t="s">
        <v>1126</v>
      </c>
      <c r="H1134" s="651" t="s">
        <v>793</v>
      </c>
      <c r="I1134" s="290">
        <v>22111501</v>
      </c>
      <c r="J1134" s="328"/>
      <c r="K1134" s="592" t="s">
        <v>1339</v>
      </c>
      <c r="L1134" s="331"/>
      <c r="M1134" s="293"/>
      <c r="N1134" s="293"/>
      <c r="O1134" s="331"/>
      <c r="P1134" s="331" t="s">
        <v>95</v>
      </c>
      <c r="Q1134" s="320"/>
      <c r="R1134" s="295" t="s">
        <v>147</v>
      </c>
      <c r="S1134" s="296">
        <v>40629</v>
      </c>
      <c r="T1134" s="297">
        <f t="shared" si="1006"/>
        <v>38</v>
      </c>
      <c r="U1134" s="298">
        <f t="shared" si="1007"/>
        <v>50.768099999999997</v>
      </c>
      <c r="V1134" s="298">
        <f t="shared" si="1008"/>
        <v>1.5983000000000001</v>
      </c>
      <c r="W1134" s="299">
        <f t="shared" si="1009"/>
        <v>3995.75</v>
      </c>
      <c r="X1134" s="300">
        <f t="shared" si="1010"/>
        <v>32</v>
      </c>
      <c r="Y1134" s="650">
        <v>4</v>
      </c>
      <c r="Z1134" s="739">
        <v>583</v>
      </c>
      <c r="AA1134" s="1043">
        <v>0</v>
      </c>
      <c r="AB1134" s="304">
        <v>0</v>
      </c>
      <c r="AC1134" s="304">
        <v>0</v>
      </c>
      <c r="AD1134" s="1043">
        <v>0</v>
      </c>
      <c r="AE1134" s="469">
        <v>4</v>
      </c>
      <c r="AF1134" s="1036" t="s">
        <v>8508</v>
      </c>
      <c r="AG1134" s="445" t="s">
        <v>4691</v>
      </c>
      <c r="AH1134" s="445" t="s">
        <v>4691</v>
      </c>
      <c r="AI1134" s="445" t="s">
        <v>4691</v>
      </c>
      <c r="AJ1134" s="1037">
        <v>2</v>
      </c>
      <c r="AK1134" s="1036" t="s">
        <v>4735</v>
      </c>
      <c r="AL1134" s="445" t="s">
        <v>4691</v>
      </c>
      <c r="AM1134" s="445" t="s">
        <v>4691</v>
      </c>
      <c r="AN1134" s="445" t="s">
        <v>4691</v>
      </c>
      <c r="AO1134" s="445" t="s">
        <v>4691</v>
      </c>
      <c r="AP1134" s="445" t="s">
        <v>4691</v>
      </c>
      <c r="AQ1134" s="445" t="s">
        <v>4691</v>
      </c>
      <c r="AR1134" s="445">
        <v>1</v>
      </c>
      <c r="AS1134" s="445" t="s">
        <v>5883</v>
      </c>
      <c r="AT1134" s="445" t="s">
        <v>4691</v>
      </c>
      <c r="AU1134" s="445" t="s">
        <v>4691</v>
      </c>
      <c r="AV1134" s="307">
        <f t="shared" si="1002"/>
        <v>0</v>
      </c>
      <c r="AW1134" s="309">
        <f t="shared" si="1003"/>
        <v>0</v>
      </c>
      <c r="AX1134" s="309">
        <f t="shared" si="1004"/>
        <v>0</v>
      </c>
      <c r="AY1134" s="309">
        <f t="shared" si="1005"/>
        <v>0</v>
      </c>
      <c r="AZ1134" s="1042" t="s">
        <v>8509</v>
      </c>
      <c r="BA1134" s="1042"/>
      <c r="BB1134" s="1042" t="s">
        <v>779</v>
      </c>
      <c r="BC1134" s="1042"/>
      <c r="BD1134" s="1042"/>
      <c r="BE1134" s="1042"/>
      <c r="BF1134" s="1042"/>
      <c r="BG1134" s="1042" t="s">
        <v>780</v>
      </c>
      <c r="BH1134" s="1042"/>
      <c r="BI1134" s="1044"/>
    </row>
    <row r="1135" spans="1:61" s="652" customFormat="1" ht="20.100000000000001" customHeight="1">
      <c r="A1135" s="1026">
        <v>1009</v>
      </c>
      <c r="B1135" s="285" t="s">
        <v>3664</v>
      </c>
      <c r="C1135" s="595" t="s">
        <v>2518</v>
      </c>
      <c r="D1135" s="911" t="s">
        <v>2878</v>
      </c>
      <c r="E1135" s="287" t="s">
        <v>3007</v>
      </c>
      <c r="F1135" s="329" t="s">
        <v>1292</v>
      </c>
      <c r="G1135" s="289" t="s">
        <v>2879</v>
      </c>
      <c r="H1135" s="530" t="s">
        <v>1192</v>
      </c>
      <c r="I1135" s="290">
        <v>22113501</v>
      </c>
      <c r="J1135" s="328"/>
      <c r="K1135" s="592" t="s">
        <v>335</v>
      </c>
      <c r="L1135" s="292"/>
      <c r="M1135" s="293"/>
      <c r="N1135" s="293"/>
      <c r="O1135" s="292"/>
      <c r="P1135" s="292" t="s">
        <v>95</v>
      </c>
      <c r="Q1135" s="320"/>
      <c r="R1135" s="295" t="s">
        <v>222</v>
      </c>
      <c r="S1135" s="296">
        <v>42037</v>
      </c>
      <c r="T1135" s="297">
        <f t="shared" si="1006"/>
        <v>32</v>
      </c>
      <c r="U1135" s="298">
        <f t="shared" si="1007"/>
        <v>72.834699999999998</v>
      </c>
      <c r="V1135" s="298">
        <f t="shared" si="1008"/>
        <v>2.2848000000000002</v>
      </c>
      <c r="W1135" s="299">
        <f t="shared" si="1009"/>
        <v>3808</v>
      </c>
      <c r="X1135" s="300">
        <f t="shared" si="1010"/>
        <v>32</v>
      </c>
      <c r="Y1135" s="301">
        <v>6</v>
      </c>
      <c r="Z1135" s="301">
        <v>694</v>
      </c>
      <c r="AA1135" s="1043">
        <v>0</v>
      </c>
      <c r="AB1135" s="304">
        <v>0</v>
      </c>
      <c r="AC1135" s="304">
        <v>0</v>
      </c>
      <c r="AD1135" s="1043">
        <v>0</v>
      </c>
      <c r="AE1135" s="469">
        <v>6</v>
      </c>
      <c r="AF1135" s="1036" t="s">
        <v>8510</v>
      </c>
      <c r="AG1135" s="445" t="s">
        <v>4691</v>
      </c>
      <c r="AH1135" s="445" t="s">
        <v>4691</v>
      </c>
      <c r="AI1135" s="445" t="s">
        <v>4691</v>
      </c>
      <c r="AJ1135" s="1037">
        <v>6</v>
      </c>
      <c r="AK1135" s="1036" t="s">
        <v>5904</v>
      </c>
      <c r="AL1135" s="445">
        <v>1</v>
      </c>
      <c r="AM1135" s="445" t="s">
        <v>5884</v>
      </c>
      <c r="AN1135" s="445" t="s">
        <v>4691</v>
      </c>
      <c r="AO1135" s="445" t="s">
        <v>4691</v>
      </c>
      <c r="AP1135" s="445" t="s">
        <v>4691</v>
      </c>
      <c r="AQ1135" s="445" t="s">
        <v>4691</v>
      </c>
      <c r="AR1135" s="445">
        <v>1</v>
      </c>
      <c r="AS1135" s="445" t="s">
        <v>5883</v>
      </c>
      <c r="AT1135" s="445" t="s">
        <v>4691</v>
      </c>
      <c r="AU1135" s="445" t="s">
        <v>4691</v>
      </c>
      <c r="AV1135" s="307">
        <f t="shared" si="1002"/>
        <v>0</v>
      </c>
      <c r="AW1135" s="309">
        <f t="shared" si="1003"/>
        <v>0</v>
      </c>
      <c r="AX1135" s="309">
        <f t="shared" si="1004"/>
        <v>0</v>
      </c>
      <c r="AY1135" s="309">
        <f t="shared" si="1005"/>
        <v>0</v>
      </c>
      <c r="AZ1135" s="1042" t="s">
        <v>8511</v>
      </c>
      <c r="BA1135" s="1042"/>
      <c r="BB1135" s="1042"/>
      <c r="BC1135" s="1042"/>
      <c r="BD1135" s="1042"/>
      <c r="BE1135" s="1042"/>
      <c r="BF1135" s="1042"/>
      <c r="BG1135" s="1042"/>
      <c r="BH1135" s="1042"/>
      <c r="BI1135" s="1044"/>
    </row>
    <row r="1136" spans="1:61" ht="20.100000000000001" customHeight="1">
      <c r="A1136" s="1030" t="s">
        <v>185</v>
      </c>
      <c r="B1136" s="499"/>
      <c r="C1136" s="723" t="s">
        <v>2519</v>
      </c>
      <c r="D1136" s="912" t="s">
        <v>1788</v>
      </c>
      <c r="E1136" s="502"/>
      <c r="F1136" s="502"/>
      <c r="G1136" s="813">
        <f>COUNTA(G1131:G1135)</f>
        <v>5</v>
      </c>
      <c r="H1136" s="813">
        <f>COUNTA(H1131:H1135)</f>
        <v>5</v>
      </c>
      <c r="I1136" s="499"/>
      <c r="J1136" s="499"/>
      <c r="K1136" s="813"/>
      <c r="L1136" s="814">
        <f>COUNTA(L1131:L1135)</f>
        <v>2</v>
      </c>
      <c r="M1136" s="814">
        <f>COUNTA(M1131:M1135)</f>
        <v>2</v>
      </c>
      <c r="N1136" s="814">
        <f>COUNTA(N1131:N1135)</f>
        <v>2</v>
      </c>
      <c r="O1136" s="814">
        <f>COUNTA(O1131:O1135)</f>
        <v>2</v>
      </c>
      <c r="P1136" s="814">
        <f>COUNTA(P1131:P1135)</f>
        <v>5</v>
      </c>
      <c r="Q1136" s="815"/>
      <c r="R1136" s="505"/>
      <c r="S1136" s="506"/>
      <c r="T1136" s="507"/>
      <c r="U1136" s="508">
        <f>SUM(U1131:U1135)</f>
        <v>583.22829000000002</v>
      </c>
      <c r="V1136" s="508">
        <f>SUM(V1131:V1135)</f>
        <v>17.991</v>
      </c>
      <c r="W1136" s="509">
        <f>V1136*10000/Y1136</f>
        <v>6425.3571428571431</v>
      </c>
      <c r="X1136" s="510">
        <f>U1136/V1136</f>
        <v>32.417780556945139</v>
      </c>
      <c r="Y1136" s="511">
        <f t="shared" ref="Y1136:AE1136" si="1011">SUM(Y1131:Y1135)</f>
        <v>28</v>
      </c>
      <c r="Z1136" s="511">
        <f t="shared" si="1011"/>
        <v>4265</v>
      </c>
      <c r="AA1136" s="500">
        <f t="shared" si="1011"/>
        <v>12</v>
      </c>
      <c r="AB1136" s="500">
        <f t="shared" si="1011"/>
        <v>12</v>
      </c>
      <c r="AC1136" s="500">
        <f t="shared" si="1011"/>
        <v>12</v>
      </c>
      <c r="AD1136" s="500">
        <f t="shared" si="1011"/>
        <v>12</v>
      </c>
      <c r="AE1136" s="500">
        <f t="shared" si="1011"/>
        <v>28</v>
      </c>
      <c r="AF1136" s="512"/>
      <c r="AG1136" s="512">
        <f>SUM(AG1131:AG1135)</f>
        <v>0</v>
      </c>
      <c r="AH1136" s="512"/>
      <c r="AI1136" s="512">
        <f>SUM(AI1131:AI1135)</f>
        <v>0</v>
      </c>
      <c r="AJ1136" s="512">
        <f>SUM(AJ1131:AJ1135)</f>
        <v>17</v>
      </c>
      <c r="AK1136" s="513"/>
      <c r="AL1136" s="512">
        <f>SUM(AL1131:AL1135)</f>
        <v>1</v>
      </c>
      <c r="AM1136" s="512"/>
      <c r="AN1136" s="512">
        <f>SUM(AN1131:AN1135)</f>
        <v>0</v>
      </c>
      <c r="AO1136" s="512"/>
      <c r="AP1136" s="512">
        <f>SUM(AP1131:AP1135)</f>
        <v>0</v>
      </c>
      <c r="AQ1136" s="512"/>
      <c r="AR1136" s="512">
        <f>SUM(AR1131:AR1135)</f>
        <v>2</v>
      </c>
      <c r="AS1136" s="512"/>
      <c r="AT1136" s="512">
        <f>SUM(AT1131:AT1135)</f>
        <v>0</v>
      </c>
      <c r="AU1136" s="512"/>
      <c r="AV1136" s="512">
        <f>SUM(AV1131:AV1135)</f>
        <v>432</v>
      </c>
      <c r="AW1136" s="512">
        <f>SUM(AW1131:AW1135)</f>
        <v>302.39999999999998</v>
      </c>
      <c r="AX1136" s="512">
        <f>SUM(AX1131:AX1135)</f>
        <v>180</v>
      </c>
      <c r="AY1136" s="512">
        <f>SUM(AY1131:AY1135)</f>
        <v>108</v>
      </c>
      <c r="AZ1136" s="816"/>
      <c r="BA1136" s="817"/>
      <c r="BB1136" s="817"/>
      <c r="BC1136" s="818"/>
      <c r="BD1136" s="818"/>
      <c r="BE1136" s="818"/>
      <c r="BF1136" s="819"/>
      <c r="BG1136" s="819"/>
      <c r="BH1136" s="819"/>
      <c r="BI1136" s="820"/>
    </row>
    <row r="1137" spans="1:61" ht="20.100000000000001" customHeight="1">
      <c r="A1137" s="1026">
        <v>1010</v>
      </c>
      <c r="B1137" s="285" t="s">
        <v>3666</v>
      </c>
      <c r="C1137" s="484" t="s">
        <v>2518</v>
      </c>
      <c r="D1137" s="357" t="s">
        <v>3165</v>
      </c>
      <c r="E1137" s="287" t="s">
        <v>3008</v>
      </c>
      <c r="F1137" s="357" t="s">
        <v>1863</v>
      </c>
      <c r="G1137" s="289" t="s">
        <v>1051</v>
      </c>
      <c r="H1137" s="651" t="s">
        <v>2131</v>
      </c>
      <c r="I1137" s="290">
        <v>22030501</v>
      </c>
      <c r="J1137" s="291" t="s">
        <v>3166</v>
      </c>
      <c r="K1137" s="592"/>
      <c r="L1137" s="292" t="s">
        <v>95</v>
      </c>
      <c r="M1137" s="292" t="s">
        <v>95</v>
      </c>
      <c r="N1137" s="292" t="s">
        <v>95</v>
      </c>
      <c r="O1137" s="292" t="s">
        <v>95</v>
      </c>
      <c r="P1137" s="292" t="s">
        <v>95</v>
      </c>
      <c r="Q1137" s="320"/>
      <c r="R1137" s="295" t="s">
        <v>3051</v>
      </c>
      <c r="S1137" s="296">
        <v>40909</v>
      </c>
      <c r="T1137" s="297">
        <f>VLOOKUP(I1137,单月票房,2,0)</f>
        <v>3</v>
      </c>
      <c r="U1137" s="298">
        <f>VLOOKUP(I1137,单月票房,3,0)</f>
        <v>121.6998</v>
      </c>
      <c r="V1137" s="298">
        <f>VLOOKUP(I1137,单月票房,4,0)</f>
        <v>3.4762</v>
      </c>
      <c r="W1137" s="299">
        <f>(V1137*10000)/Y1137</f>
        <v>4345.25</v>
      </c>
      <c r="X1137" s="300">
        <f>VLOOKUP(I1137,单月票房,5,0)</f>
        <v>35</v>
      </c>
      <c r="Y1137" s="648">
        <v>8</v>
      </c>
      <c r="Z1137" s="648">
        <v>1647</v>
      </c>
      <c r="AA1137" s="1043">
        <v>8</v>
      </c>
      <c r="AB1137" s="1043">
        <v>8</v>
      </c>
      <c r="AC1137" s="1043">
        <v>8</v>
      </c>
      <c r="AD1137" s="1043">
        <v>8</v>
      </c>
      <c r="AE1137" s="469">
        <v>8</v>
      </c>
      <c r="AF1137" s="1036" t="s">
        <v>5971</v>
      </c>
      <c r="AG1137" s="445" t="s">
        <v>4691</v>
      </c>
      <c r="AH1137" s="445" t="s">
        <v>4691</v>
      </c>
      <c r="AI1137" s="445" t="s">
        <v>4691</v>
      </c>
      <c r="AJ1137" s="1037">
        <v>4</v>
      </c>
      <c r="AK1137" s="1036" t="s">
        <v>4774</v>
      </c>
      <c r="AL1137" s="445" t="s">
        <v>4691</v>
      </c>
      <c r="AM1137" s="445" t="s">
        <v>4691</v>
      </c>
      <c r="AN1137" s="445" t="s">
        <v>4691</v>
      </c>
      <c r="AO1137" s="445" t="s">
        <v>4691</v>
      </c>
      <c r="AP1137" s="445" t="s">
        <v>4691</v>
      </c>
      <c r="AQ1137" s="445" t="s">
        <v>4691</v>
      </c>
      <c r="AR1137" s="445" t="s">
        <v>4691</v>
      </c>
      <c r="AS1137" s="445" t="s">
        <v>4691</v>
      </c>
      <c r="AT1137" s="445" t="s">
        <v>4691</v>
      </c>
      <c r="AU1137" s="445" t="s">
        <v>4691</v>
      </c>
      <c r="AV1137" s="307">
        <f>AD1137*6*0.5*12</f>
        <v>288</v>
      </c>
      <c r="AW1137" s="309">
        <f>AD1137*6*0.35*12</f>
        <v>201.59999999999997</v>
      </c>
      <c r="AX1137" s="309">
        <f>AD1137*6*0.25*10</f>
        <v>120</v>
      </c>
      <c r="AY1137" s="309">
        <f>AD1137*6*0.15*10</f>
        <v>72</v>
      </c>
      <c r="AZ1137" s="1042" t="s">
        <v>8512</v>
      </c>
      <c r="BA1137" s="1042"/>
      <c r="BB1137" s="1042"/>
      <c r="BC1137" s="1042"/>
      <c r="BD1137" s="1042"/>
      <c r="BE1137" s="1042"/>
      <c r="BF1137" s="1042"/>
      <c r="BG1137" s="1042"/>
      <c r="BH1137" s="1042"/>
      <c r="BI1137" s="1044"/>
    </row>
    <row r="1138" spans="1:61" s="394" customFormat="1" ht="19.5" customHeight="1">
      <c r="A1138" s="1026">
        <v>1011</v>
      </c>
      <c r="B1138" s="553" t="s">
        <v>5833</v>
      </c>
      <c r="C1138" s="554" t="s">
        <v>2286</v>
      </c>
      <c r="D1138" s="554" t="s">
        <v>5322</v>
      </c>
      <c r="E1138" s="555" t="s">
        <v>5834</v>
      </c>
      <c r="F1138" s="329" t="s">
        <v>1292</v>
      </c>
      <c r="G1138" s="556" t="s">
        <v>5835</v>
      </c>
      <c r="H1138" s="557" t="s">
        <v>5851</v>
      </c>
      <c r="I1138" s="558">
        <v>22033001</v>
      </c>
      <c r="J1138" s="913" t="s">
        <v>94</v>
      </c>
      <c r="K1138" s="560"/>
      <c r="L1138" s="561" t="s">
        <v>95</v>
      </c>
      <c r="M1138" s="561" t="s">
        <v>95</v>
      </c>
      <c r="N1138" s="561" t="s">
        <v>95</v>
      </c>
      <c r="O1138" s="561" t="s">
        <v>95</v>
      </c>
      <c r="P1138" s="562" t="s">
        <v>1291</v>
      </c>
      <c r="Q1138" s="563"/>
      <c r="R1138" s="295" t="s">
        <v>5530</v>
      </c>
      <c r="S1138" s="296">
        <v>42911</v>
      </c>
      <c r="T1138" s="297">
        <f>VLOOKUP(I1138,单月票房,2,0)</f>
        <v>6</v>
      </c>
      <c r="U1138" s="298">
        <f>VLOOKUP(I1138,单月票房,3,0)</f>
        <v>103.0051</v>
      </c>
      <c r="V1138" s="298">
        <f>VLOOKUP(I1138,单月票房,4,0)</f>
        <v>3.4056000000000002</v>
      </c>
      <c r="W1138" s="299">
        <f>(V1138*10000)/Y1138</f>
        <v>5676</v>
      </c>
      <c r="X1138" s="300">
        <f>VLOOKUP(I1138,单月票房,5,0)</f>
        <v>30</v>
      </c>
      <c r="Y1138" s="564">
        <v>6</v>
      </c>
      <c r="Z1138" s="565">
        <v>464</v>
      </c>
      <c r="AA1138" s="1043">
        <v>6</v>
      </c>
      <c r="AB1138" s="1043">
        <v>6</v>
      </c>
      <c r="AC1138" s="1043">
        <v>6</v>
      </c>
      <c r="AD1138" s="1043">
        <v>6</v>
      </c>
      <c r="AE1138" s="469">
        <v>6</v>
      </c>
      <c r="AF1138" s="1036" t="s">
        <v>8142</v>
      </c>
      <c r="AG1138" s="445"/>
      <c r="AH1138" s="445"/>
      <c r="AI1138" s="445"/>
      <c r="AJ1138" s="1037">
        <v>6</v>
      </c>
      <c r="AK1138" s="1036" t="s">
        <v>4694</v>
      </c>
      <c r="AL1138" s="445"/>
      <c r="AM1138" s="445"/>
      <c r="AN1138" s="445"/>
      <c r="AO1138" s="445"/>
      <c r="AP1138" s="445"/>
      <c r="AQ1138" s="445"/>
      <c r="AR1138" s="445"/>
      <c r="AS1138" s="445"/>
      <c r="AT1138" s="445"/>
      <c r="AU1138" s="445"/>
      <c r="AV1138" s="307">
        <f>AD1138*6*0.5*12</f>
        <v>216</v>
      </c>
      <c r="AW1138" s="309">
        <f>AD1138*6*0.35*12</f>
        <v>151.19999999999999</v>
      </c>
      <c r="AX1138" s="309">
        <f>AD1138*6*0.25*10</f>
        <v>90</v>
      </c>
      <c r="AY1138" s="309">
        <f>AD1138*6*0.15*10</f>
        <v>53.999999999999993</v>
      </c>
      <c r="AZ1138" s="1042" t="s">
        <v>8513</v>
      </c>
      <c r="BA1138" s="1042"/>
      <c r="BB1138" s="1042"/>
      <c r="BC1138" s="1042"/>
      <c r="BD1138" s="1042"/>
      <c r="BE1138" s="1042"/>
      <c r="BF1138" s="1042"/>
      <c r="BG1138" s="1042"/>
      <c r="BH1138" s="1042"/>
      <c r="BI1138" s="1044"/>
    </row>
    <row r="1139" spans="1:61" s="652" customFormat="1" ht="20.100000000000001" customHeight="1">
      <c r="A1139" s="1026">
        <v>1012</v>
      </c>
      <c r="B1139" s="285" t="s">
        <v>3667</v>
      </c>
      <c r="C1139" s="727" t="s">
        <v>3167</v>
      </c>
      <c r="D1139" s="351" t="s">
        <v>3165</v>
      </c>
      <c r="E1139" s="287" t="s">
        <v>3840</v>
      </c>
      <c r="F1139" s="329" t="s">
        <v>1292</v>
      </c>
      <c r="G1139" s="530" t="s">
        <v>3168</v>
      </c>
      <c r="H1139" s="651" t="s">
        <v>1260</v>
      </c>
      <c r="I1139" s="290">
        <v>22031301</v>
      </c>
      <c r="J1139" s="362"/>
      <c r="K1139" s="592" t="s">
        <v>362</v>
      </c>
      <c r="L1139" s="292"/>
      <c r="M1139" s="293"/>
      <c r="N1139" s="293"/>
      <c r="O1139" s="292"/>
      <c r="P1139" s="292" t="s">
        <v>95</v>
      </c>
      <c r="Q1139" s="320"/>
      <c r="R1139" s="295" t="s">
        <v>222</v>
      </c>
      <c r="S1139" s="296">
        <v>41611</v>
      </c>
      <c r="T1139" s="297">
        <f>VLOOKUP(I1139,单月票房,2,0)</f>
        <v>13</v>
      </c>
      <c r="U1139" s="298">
        <f>VLOOKUP(I1139,单月票房,3,0)</f>
        <v>24.00094</v>
      </c>
      <c r="V1139" s="298">
        <f>VLOOKUP(I1139,单月票房,4,0)</f>
        <v>0.68759999999999999</v>
      </c>
      <c r="W1139" s="299">
        <f>(V1139*10000)/Y1139</f>
        <v>1719</v>
      </c>
      <c r="X1139" s="300">
        <f>VLOOKUP(I1139,单月票房,5,0)</f>
        <v>35</v>
      </c>
      <c r="Y1139" s="301">
        <v>4</v>
      </c>
      <c r="Z1139" s="301">
        <v>451</v>
      </c>
      <c r="AA1139" s="1043">
        <v>0</v>
      </c>
      <c r="AB1139" s="304">
        <v>0</v>
      </c>
      <c r="AC1139" s="304">
        <v>0</v>
      </c>
      <c r="AD1139" s="1043">
        <v>0</v>
      </c>
      <c r="AE1139" s="469">
        <v>4</v>
      </c>
      <c r="AF1139" s="1036" t="s">
        <v>8514</v>
      </c>
      <c r="AG1139" s="445" t="s">
        <v>4691</v>
      </c>
      <c r="AH1139" s="445" t="s">
        <v>4691</v>
      </c>
      <c r="AI1139" s="445" t="s">
        <v>4691</v>
      </c>
      <c r="AJ1139" s="1037">
        <v>4</v>
      </c>
      <c r="AK1139" s="1036" t="s">
        <v>4834</v>
      </c>
      <c r="AL1139" s="445" t="s">
        <v>4691</v>
      </c>
      <c r="AM1139" s="445" t="s">
        <v>4691</v>
      </c>
      <c r="AN1139" s="445" t="s">
        <v>4691</v>
      </c>
      <c r="AO1139" s="445" t="s">
        <v>4691</v>
      </c>
      <c r="AP1139" s="445" t="s">
        <v>4691</v>
      </c>
      <c r="AQ1139" s="445" t="s">
        <v>4691</v>
      </c>
      <c r="AR1139" s="445">
        <v>1</v>
      </c>
      <c r="AS1139" s="445">
        <v>6</v>
      </c>
      <c r="AT1139" s="445" t="s">
        <v>4691</v>
      </c>
      <c r="AU1139" s="445" t="s">
        <v>4691</v>
      </c>
      <c r="AV1139" s="307">
        <f>AD1139*6*0.5*12</f>
        <v>0</v>
      </c>
      <c r="AW1139" s="309">
        <f>AD1139*6*0.35*12</f>
        <v>0</v>
      </c>
      <c r="AX1139" s="309">
        <f>AD1139*6*0.25*10</f>
        <v>0</v>
      </c>
      <c r="AY1139" s="309">
        <f>AD1139*6*0.15*10</f>
        <v>0</v>
      </c>
      <c r="AZ1139" s="1042" t="s">
        <v>8515</v>
      </c>
      <c r="BA1139" s="1042"/>
      <c r="BB1139" s="1042"/>
      <c r="BC1139" s="1042"/>
      <c r="BD1139" s="1042"/>
      <c r="BE1139" s="1042"/>
      <c r="BF1139" s="1042"/>
      <c r="BG1139" s="1042"/>
      <c r="BH1139" s="1042"/>
      <c r="BI1139" s="1044"/>
    </row>
    <row r="1140" spans="1:61" ht="20.100000000000001" customHeight="1">
      <c r="A1140" s="1030" t="s">
        <v>185</v>
      </c>
      <c r="B1140" s="499"/>
      <c r="C1140" s="914" t="s">
        <v>2518</v>
      </c>
      <c r="D1140" s="915" t="s">
        <v>3165</v>
      </c>
      <c r="E1140" s="827"/>
      <c r="F1140" s="827"/>
      <c r="G1140" s="813">
        <f>COUNTA(G1137:G1139)</f>
        <v>3</v>
      </c>
      <c r="H1140" s="813">
        <f>COUNTA(H1137:H1139)</f>
        <v>3</v>
      </c>
      <c r="I1140" s="499"/>
      <c r="J1140" s="499"/>
      <c r="K1140" s="813"/>
      <c r="L1140" s="814">
        <f>COUNTA(L1137:L1139)</f>
        <v>2</v>
      </c>
      <c r="M1140" s="814">
        <f>COUNTA(M1137:M1139)</f>
        <v>2</v>
      </c>
      <c r="N1140" s="814">
        <f>COUNTA(N1137:N1139)</f>
        <v>2</v>
      </c>
      <c r="O1140" s="814">
        <f>COUNTA(O1137:O1139)</f>
        <v>2</v>
      </c>
      <c r="P1140" s="814">
        <f>COUNTA(P1137:P1139)</f>
        <v>3</v>
      </c>
      <c r="Q1140" s="815"/>
      <c r="R1140" s="505"/>
      <c r="S1140" s="506"/>
      <c r="T1140" s="507"/>
      <c r="U1140" s="830">
        <f>SUM(U1137:U1139)</f>
        <v>248.70584000000002</v>
      </c>
      <c r="V1140" s="830">
        <f>SUM(V1137:V1139)</f>
        <v>7.5693999999999999</v>
      </c>
      <c r="W1140" s="509">
        <f>V1140*10000/Y1140</f>
        <v>4205.2222222222226</v>
      </c>
      <c r="X1140" s="510">
        <f>U1140/V1140</f>
        <v>32.856744259782815</v>
      </c>
      <c r="Y1140" s="831">
        <f t="shared" ref="Y1140:AE1140" si="1012">SUM(Y1137:Y1139)</f>
        <v>18</v>
      </c>
      <c r="Z1140" s="831">
        <f t="shared" si="1012"/>
        <v>2562</v>
      </c>
      <c r="AA1140" s="500">
        <f t="shared" si="1012"/>
        <v>14</v>
      </c>
      <c r="AB1140" s="500">
        <f t="shared" si="1012"/>
        <v>14</v>
      </c>
      <c r="AC1140" s="500">
        <f t="shared" si="1012"/>
        <v>14</v>
      </c>
      <c r="AD1140" s="500">
        <f t="shared" si="1012"/>
        <v>14</v>
      </c>
      <c r="AE1140" s="500">
        <f t="shared" si="1012"/>
        <v>18</v>
      </c>
      <c r="AF1140" s="512"/>
      <c r="AG1140" s="512">
        <f>SUM(AG1137:AG1139)</f>
        <v>0</v>
      </c>
      <c r="AH1140" s="512"/>
      <c r="AI1140" s="512">
        <f>SUM(AI1137:AI1139)</f>
        <v>0</v>
      </c>
      <c r="AJ1140" s="512">
        <f t="shared" ref="AJ1140" si="1013">SUM(AJ1137:AJ1139)</f>
        <v>14</v>
      </c>
      <c r="AK1140" s="513"/>
      <c r="AL1140" s="512">
        <f>SUM(AL1137:AL1139)</f>
        <v>0</v>
      </c>
      <c r="AM1140" s="512"/>
      <c r="AN1140" s="512">
        <f>SUM(AN1137:AN1139)</f>
        <v>0</v>
      </c>
      <c r="AO1140" s="512"/>
      <c r="AP1140" s="512">
        <f>SUM(AP1137:AP1139)</f>
        <v>0</v>
      </c>
      <c r="AQ1140" s="512"/>
      <c r="AR1140" s="512">
        <f>SUM(AR1137:AR1139)</f>
        <v>1</v>
      </c>
      <c r="AS1140" s="512"/>
      <c r="AT1140" s="512">
        <f>SUM(AT1137:AT1139)</f>
        <v>0</v>
      </c>
      <c r="AU1140" s="512"/>
      <c r="AV1140" s="512">
        <f>SUM(AV1137:AV1139)</f>
        <v>504</v>
      </c>
      <c r="AW1140" s="512">
        <f>SUM(AW1137:AW1139)</f>
        <v>352.79999999999995</v>
      </c>
      <c r="AX1140" s="512">
        <f>SUM(AX1137:AX1139)</f>
        <v>210</v>
      </c>
      <c r="AY1140" s="512">
        <f>SUM(AY1137:AY1139)</f>
        <v>126</v>
      </c>
      <c r="AZ1140" s="816"/>
      <c r="BA1140" s="817"/>
      <c r="BB1140" s="817"/>
      <c r="BC1140" s="818"/>
      <c r="BD1140" s="818"/>
      <c r="BE1140" s="818"/>
      <c r="BF1140" s="819"/>
      <c r="BG1140" s="819"/>
      <c r="BH1140" s="819"/>
      <c r="BI1140" s="820"/>
    </row>
    <row r="1141" spans="1:61" s="652" customFormat="1" ht="20.100000000000001" customHeight="1">
      <c r="A1141" s="1026">
        <v>1013</v>
      </c>
      <c r="B1141" s="285" t="s">
        <v>5131</v>
      </c>
      <c r="C1141" s="484" t="s">
        <v>2518</v>
      </c>
      <c r="D1141" s="484" t="s">
        <v>4511</v>
      </c>
      <c r="E1141" s="901" t="s">
        <v>5132</v>
      </c>
      <c r="F1141" s="901" t="s">
        <v>5133</v>
      </c>
      <c r="G1141" s="602" t="s">
        <v>5134</v>
      </c>
      <c r="H1141" s="603" t="s">
        <v>7219</v>
      </c>
      <c r="I1141" s="916">
        <v>22042101</v>
      </c>
      <c r="J1141" s="686"/>
      <c r="K1141" s="592"/>
      <c r="L1141" s="292"/>
      <c r="M1141" s="293"/>
      <c r="N1141" s="293"/>
      <c r="O1141" s="292"/>
      <c r="P1141" s="687" t="s">
        <v>95</v>
      </c>
      <c r="Q1141" s="320"/>
      <c r="R1141" s="295" t="s">
        <v>3051</v>
      </c>
      <c r="S1141" s="296">
        <v>42756</v>
      </c>
      <c r="T1141" s="297">
        <f t="shared" ref="T1141" si="1014">VLOOKUP(I1141,单月票房,2,0)</f>
        <v>2</v>
      </c>
      <c r="U1141" s="298">
        <f t="shared" ref="U1141" si="1015">VLOOKUP(I1141,单月票房,3,0)</f>
        <v>166.62360000000001</v>
      </c>
      <c r="V1141" s="298">
        <f t="shared" ref="V1141" si="1016">VLOOKUP(I1141,单月票房,4,0)</f>
        <v>5.0053000000000001</v>
      </c>
      <c r="W1141" s="299">
        <f t="shared" ref="W1141" si="1017">(V1141*10000)/Y1141</f>
        <v>8342.1666666666661</v>
      </c>
      <c r="X1141" s="300">
        <f t="shared" ref="X1141" si="1018">VLOOKUP(I1141,单月票房,5,0)</f>
        <v>33</v>
      </c>
      <c r="Y1141" s="301">
        <v>6</v>
      </c>
      <c r="Z1141" s="301">
        <v>980</v>
      </c>
      <c r="AA1141" s="1043">
        <v>0</v>
      </c>
      <c r="AB1141" s="304">
        <v>0</v>
      </c>
      <c r="AC1141" s="304">
        <v>0</v>
      </c>
      <c r="AD1141" s="1043">
        <v>0</v>
      </c>
      <c r="AE1141" s="469">
        <v>6</v>
      </c>
      <c r="AF1141" s="1036" t="s">
        <v>8516</v>
      </c>
      <c r="AG1141" s="445"/>
      <c r="AH1141" s="445"/>
      <c r="AI1141" s="445"/>
      <c r="AJ1141" s="1037">
        <v>6</v>
      </c>
      <c r="AK1141" s="1036" t="s">
        <v>5893</v>
      </c>
      <c r="AL1141" s="445"/>
      <c r="AM1141" s="445"/>
      <c r="AN1141" s="445"/>
      <c r="AO1141" s="445"/>
      <c r="AP1141" s="445"/>
      <c r="AQ1141" s="445"/>
      <c r="AR1141" s="445">
        <v>1</v>
      </c>
      <c r="AS1141" s="445" t="s">
        <v>5883</v>
      </c>
      <c r="AT1141" s="445"/>
      <c r="AU1141" s="445"/>
      <c r="AV1141" s="307">
        <f t="shared" ref="AV1141" si="1019">AD1141*6*0.5*12</f>
        <v>0</v>
      </c>
      <c r="AW1141" s="309">
        <f t="shared" ref="AW1141" si="1020">AD1141*6*0.35*12</f>
        <v>0</v>
      </c>
      <c r="AX1141" s="309">
        <f t="shared" ref="AX1141" si="1021">AD1141*6*0.25*10</f>
        <v>0</v>
      </c>
      <c r="AY1141" s="309">
        <f t="shared" ref="AY1141" si="1022">AD1141*6*0.15*10</f>
        <v>0</v>
      </c>
      <c r="AZ1141" s="1042" t="s">
        <v>8517</v>
      </c>
      <c r="BA1141" s="1042"/>
      <c r="BB1141" s="1042"/>
      <c r="BC1141" s="1042"/>
      <c r="BD1141" s="1042"/>
      <c r="BE1141" s="1042"/>
      <c r="BF1141" s="1042"/>
      <c r="BG1141" s="1042"/>
      <c r="BH1141" s="1042"/>
      <c r="BI1141" s="1044"/>
    </row>
    <row r="1142" spans="1:61" s="652" customFormat="1" ht="20.100000000000001" customHeight="1">
      <c r="A1142" s="1026">
        <v>1014</v>
      </c>
      <c r="B1142" s="285" t="s">
        <v>3670</v>
      </c>
      <c r="C1142" s="488" t="s">
        <v>2286</v>
      </c>
      <c r="D1142" s="488" t="s">
        <v>4511</v>
      </c>
      <c r="E1142" s="287" t="s">
        <v>3010</v>
      </c>
      <c r="F1142" s="329" t="s">
        <v>1292</v>
      </c>
      <c r="G1142" s="289" t="s">
        <v>2882</v>
      </c>
      <c r="H1142" s="651" t="s">
        <v>2893</v>
      </c>
      <c r="I1142" s="290">
        <v>22041501</v>
      </c>
      <c r="J1142" s="291"/>
      <c r="K1142" s="592" t="s">
        <v>1423</v>
      </c>
      <c r="L1142" s="292"/>
      <c r="M1142" s="293"/>
      <c r="N1142" s="293"/>
      <c r="O1142" s="292"/>
      <c r="P1142" s="292" t="s">
        <v>95</v>
      </c>
      <c r="Q1142" s="320"/>
      <c r="R1142" s="295" t="s">
        <v>222</v>
      </c>
      <c r="S1142" s="296">
        <v>42366</v>
      </c>
      <c r="T1142" s="297">
        <f>VLOOKUP(I1142,单月票房,2,0)</f>
        <v>16</v>
      </c>
      <c r="U1142" s="298">
        <f>VLOOKUP(I1142,单月票房,3,0)</f>
        <v>3.2149999999999999</v>
      </c>
      <c r="V1142" s="298">
        <f>VLOOKUP(I1142,单月票房,4,0)</f>
        <v>0.10730000000000001</v>
      </c>
      <c r="W1142" s="299">
        <f>(V1142*10000)/Y1142</f>
        <v>268.25</v>
      </c>
      <c r="X1142" s="300">
        <f>VLOOKUP(I1142,单月票房,5,0)</f>
        <v>30</v>
      </c>
      <c r="Y1142" s="301">
        <v>4</v>
      </c>
      <c r="Z1142" s="301">
        <v>351</v>
      </c>
      <c r="AA1142" s="1043">
        <v>0</v>
      </c>
      <c r="AB1142" s="304">
        <v>0</v>
      </c>
      <c r="AC1142" s="304">
        <v>0</v>
      </c>
      <c r="AD1142" s="1043">
        <v>0</v>
      </c>
      <c r="AE1142" s="469">
        <v>4</v>
      </c>
      <c r="AF1142" s="1036" t="s">
        <v>8196</v>
      </c>
      <c r="AG1142" s="445" t="s">
        <v>4691</v>
      </c>
      <c r="AH1142" s="445" t="s">
        <v>4691</v>
      </c>
      <c r="AI1142" s="445" t="s">
        <v>4691</v>
      </c>
      <c r="AJ1142" s="1037">
        <v>4</v>
      </c>
      <c r="AK1142" s="1036" t="s">
        <v>4706</v>
      </c>
      <c r="AL1142" s="445" t="s">
        <v>4691</v>
      </c>
      <c r="AM1142" s="445" t="s">
        <v>4691</v>
      </c>
      <c r="AN1142" s="445" t="s">
        <v>4691</v>
      </c>
      <c r="AO1142" s="445" t="s">
        <v>4691</v>
      </c>
      <c r="AP1142" s="445" t="s">
        <v>4691</v>
      </c>
      <c r="AQ1142" s="445" t="s">
        <v>4691</v>
      </c>
      <c r="AR1142" s="445" t="s">
        <v>4691</v>
      </c>
      <c r="AS1142" s="445" t="s">
        <v>4691</v>
      </c>
      <c r="AT1142" s="445" t="s">
        <v>4691</v>
      </c>
      <c r="AU1142" s="445" t="s">
        <v>4691</v>
      </c>
      <c r="AV1142" s="307">
        <f>AD1142*6*0.5*12</f>
        <v>0</v>
      </c>
      <c r="AW1142" s="309">
        <f>AD1142*6*0.35*12</f>
        <v>0</v>
      </c>
      <c r="AX1142" s="309">
        <f>AD1142*6*0.25*10</f>
        <v>0</v>
      </c>
      <c r="AY1142" s="309">
        <f>AD1142*6*0.15*10</f>
        <v>0</v>
      </c>
      <c r="AZ1142" s="1042" t="s">
        <v>8518</v>
      </c>
      <c r="BA1142" s="1042"/>
      <c r="BB1142" s="1042"/>
      <c r="BC1142" s="1042"/>
      <c r="BD1142" s="1042"/>
      <c r="BE1142" s="1042"/>
      <c r="BF1142" s="1042"/>
      <c r="BG1142" s="1042"/>
      <c r="BH1142" s="1042"/>
      <c r="BI1142" s="1044"/>
    </row>
    <row r="1143" spans="1:61" s="652" customFormat="1" ht="20.100000000000001" customHeight="1">
      <c r="A1143" s="1026">
        <v>1015</v>
      </c>
      <c r="B1143" s="285" t="s">
        <v>3668</v>
      </c>
      <c r="C1143" s="488" t="s">
        <v>2286</v>
      </c>
      <c r="D1143" s="488" t="s">
        <v>4511</v>
      </c>
      <c r="E1143" s="287" t="s">
        <v>3009</v>
      </c>
      <c r="F1143" s="329" t="s">
        <v>1292</v>
      </c>
      <c r="G1143" s="289" t="s">
        <v>2880</v>
      </c>
      <c r="H1143" s="651" t="s">
        <v>2891</v>
      </c>
      <c r="I1143" s="290">
        <v>22041601</v>
      </c>
      <c r="J1143" s="291"/>
      <c r="K1143" s="592" t="s">
        <v>1339</v>
      </c>
      <c r="L1143" s="292"/>
      <c r="M1143" s="293"/>
      <c r="N1143" s="293"/>
      <c r="O1143" s="292"/>
      <c r="P1143" s="292" t="s">
        <v>95</v>
      </c>
      <c r="Q1143" s="320"/>
      <c r="R1143" s="295" t="s">
        <v>222</v>
      </c>
      <c r="S1143" s="296">
        <v>42368</v>
      </c>
      <c r="T1143" s="297">
        <f>VLOOKUP(I1143,单月票房,2,0)</f>
        <v>14</v>
      </c>
      <c r="U1143" s="298">
        <f>VLOOKUP(I1143,单月票房,3,0)</f>
        <v>8.1326999999999998</v>
      </c>
      <c r="V1143" s="298">
        <f>VLOOKUP(I1143,单月票房,4,0)</f>
        <v>0.16839999999999999</v>
      </c>
      <c r="W1143" s="299">
        <f>(V1143*10000)/Y1143</f>
        <v>336.8</v>
      </c>
      <c r="X1143" s="300">
        <f>VLOOKUP(I1143,单月票房,5,0)</f>
        <v>48</v>
      </c>
      <c r="Y1143" s="301">
        <v>5</v>
      </c>
      <c r="Z1143" s="301">
        <v>562</v>
      </c>
      <c r="AA1143" s="1043">
        <v>0</v>
      </c>
      <c r="AB1143" s="304">
        <v>0</v>
      </c>
      <c r="AC1143" s="304">
        <v>0</v>
      </c>
      <c r="AD1143" s="1043">
        <v>0</v>
      </c>
      <c r="AE1143" s="469">
        <v>5</v>
      </c>
      <c r="AF1143" s="1036" t="s">
        <v>8344</v>
      </c>
      <c r="AG1143" s="445" t="s">
        <v>4691</v>
      </c>
      <c r="AH1143" s="445" t="s">
        <v>4691</v>
      </c>
      <c r="AI1143" s="445" t="s">
        <v>4691</v>
      </c>
      <c r="AJ1143" s="1037">
        <v>5</v>
      </c>
      <c r="AK1143" s="1036" t="s">
        <v>4724</v>
      </c>
      <c r="AL1143" s="445" t="s">
        <v>4691</v>
      </c>
      <c r="AM1143" s="445" t="s">
        <v>4691</v>
      </c>
      <c r="AN1143" s="445" t="s">
        <v>4691</v>
      </c>
      <c r="AO1143" s="445" t="s">
        <v>4691</v>
      </c>
      <c r="AP1143" s="445" t="s">
        <v>4691</v>
      </c>
      <c r="AQ1143" s="445" t="s">
        <v>4691</v>
      </c>
      <c r="AR1143" s="445" t="s">
        <v>4691</v>
      </c>
      <c r="AS1143" s="445" t="s">
        <v>4691</v>
      </c>
      <c r="AT1143" s="445" t="s">
        <v>4691</v>
      </c>
      <c r="AU1143" s="445" t="s">
        <v>4691</v>
      </c>
      <c r="AV1143" s="307">
        <f>AD1143*6*0.5*12</f>
        <v>0</v>
      </c>
      <c r="AW1143" s="309">
        <f>AD1143*6*0.35*12</f>
        <v>0</v>
      </c>
      <c r="AX1143" s="309">
        <f>AD1143*6*0.25*10</f>
        <v>0</v>
      </c>
      <c r="AY1143" s="309">
        <f>AD1143*6*0.15*10</f>
        <v>0</v>
      </c>
      <c r="AZ1143" s="1042" t="s">
        <v>8519</v>
      </c>
      <c r="BA1143" s="1042"/>
      <c r="BB1143" s="1042"/>
      <c r="BC1143" s="1042"/>
      <c r="BD1143" s="1042"/>
      <c r="BE1143" s="1042"/>
      <c r="BF1143" s="1042"/>
      <c r="BG1143" s="1042"/>
      <c r="BH1143" s="1042"/>
      <c r="BI1143" s="1044"/>
    </row>
    <row r="1144" spans="1:61" s="652" customFormat="1" ht="20.100000000000001" customHeight="1">
      <c r="A1144" s="1026">
        <v>1016</v>
      </c>
      <c r="B1144" s="285" t="s">
        <v>3669</v>
      </c>
      <c r="C1144" s="488" t="s">
        <v>2286</v>
      </c>
      <c r="D1144" s="488" t="s">
        <v>4511</v>
      </c>
      <c r="E1144" s="368" t="s">
        <v>1790</v>
      </c>
      <c r="F1144" s="329" t="s">
        <v>1292</v>
      </c>
      <c r="G1144" s="289" t="s">
        <v>2881</v>
      </c>
      <c r="H1144" s="651" t="s">
        <v>2892</v>
      </c>
      <c r="I1144" s="290">
        <v>22040801</v>
      </c>
      <c r="J1144" s="291"/>
      <c r="K1144" s="592" t="s">
        <v>1339</v>
      </c>
      <c r="L1144" s="292"/>
      <c r="M1144" s="293"/>
      <c r="N1144" s="293"/>
      <c r="O1144" s="292"/>
      <c r="P1144" s="292" t="s">
        <v>95</v>
      </c>
      <c r="Q1144" s="320"/>
      <c r="R1144" s="295" t="s">
        <v>222</v>
      </c>
      <c r="S1144" s="296">
        <v>42004</v>
      </c>
      <c r="T1144" s="297">
        <f>VLOOKUP(I1144,单月票房,2,0)</f>
        <v>11</v>
      </c>
      <c r="U1144" s="298">
        <f>VLOOKUP(I1144,单月票房,3,0)</f>
        <v>28.003699999999998</v>
      </c>
      <c r="V1144" s="298">
        <f>VLOOKUP(I1144,单月票房,4,0)</f>
        <v>0.76519999999999999</v>
      </c>
      <c r="W1144" s="299">
        <f>(V1144*10000)/Y1144</f>
        <v>1530.4</v>
      </c>
      <c r="X1144" s="300">
        <f>VLOOKUP(I1144,单月票房,5,0)</f>
        <v>37</v>
      </c>
      <c r="Y1144" s="301">
        <v>5</v>
      </c>
      <c r="Z1144" s="301">
        <v>763</v>
      </c>
      <c r="AA1144" s="1043">
        <v>0</v>
      </c>
      <c r="AB1144" s="304">
        <v>0</v>
      </c>
      <c r="AC1144" s="304">
        <v>0</v>
      </c>
      <c r="AD1144" s="1043">
        <v>0</v>
      </c>
      <c r="AE1144" s="469">
        <v>5</v>
      </c>
      <c r="AF1144" s="1036" t="s">
        <v>8520</v>
      </c>
      <c r="AG1144" s="445"/>
      <c r="AH1144" s="445"/>
      <c r="AI1144" s="445"/>
      <c r="AJ1144" s="1037">
        <v>5</v>
      </c>
      <c r="AK1144" s="1036" t="s">
        <v>4825</v>
      </c>
      <c r="AL1144" s="445"/>
      <c r="AM1144" s="445" t="s">
        <v>4691</v>
      </c>
      <c r="AN1144" s="445"/>
      <c r="AO1144" s="445" t="s">
        <v>4691</v>
      </c>
      <c r="AP1144" s="445"/>
      <c r="AQ1144" s="445" t="s">
        <v>4691</v>
      </c>
      <c r="AR1144" s="445">
        <v>1</v>
      </c>
      <c r="AS1144" s="445" t="s">
        <v>5883</v>
      </c>
      <c r="AT1144" s="445"/>
      <c r="AU1144" s="445" t="s">
        <v>4691</v>
      </c>
      <c r="AV1144" s="307">
        <f>AD1144*6*0.5*12</f>
        <v>0</v>
      </c>
      <c r="AW1144" s="309">
        <f>AD1144*6*0.35*12</f>
        <v>0</v>
      </c>
      <c r="AX1144" s="309">
        <f>AD1144*6*0.25*10</f>
        <v>0</v>
      </c>
      <c r="AY1144" s="309">
        <f>AD1144*6*0.15*10</f>
        <v>0</v>
      </c>
      <c r="AZ1144" s="1042" t="s">
        <v>8521</v>
      </c>
      <c r="BA1144" s="1042"/>
      <c r="BB1144" s="1042"/>
      <c r="BC1144" s="1042"/>
      <c r="BD1144" s="1042"/>
      <c r="BE1144" s="1042"/>
      <c r="BF1144" s="1042"/>
      <c r="BG1144" s="1042"/>
      <c r="BH1144" s="1042"/>
      <c r="BI1144" s="1044"/>
    </row>
    <row r="1145" spans="1:61" ht="20.100000000000001" customHeight="1">
      <c r="A1145" s="1030" t="s">
        <v>185</v>
      </c>
      <c r="B1145" s="499"/>
      <c r="C1145" s="723" t="s">
        <v>2518</v>
      </c>
      <c r="D1145" s="912" t="s">
        <v>4512</v>
      </c>
      <c r="E1145" s="502"/>
      <c r="F1145" s="502"/>
      <c r="G1145" s="503">
        <f>COUNTA(G1141:G1144)</f>
        <v>4</v>
      </c>
      <c r="H1145" s="503">
        <f>COUNTA(H1141:H1144)</f>
        <v>4</v>
      </c>
      <c r="I1145" s="499"/>
      <c r="J1145" s="499"/>
      <c r="K1145" s="503"/>
      <c r="L1145" s="504">
        <f>COUNTA(L1141:L1144)</f>
        <v>0</v>
      </c>
      <c r="M1145" s="504">
        <f>COUNTA(M1141:M1144)</f>
        <v>0</v>
      </c>
      <c r="N1145" s="504">
        <f>COUNTA(N1141:N1144)</f>
        <v>0</v>
      </c>
      <c r="O1145" s="504">
        <f>COUNTA(O1141:O1144)</f>
        <v>0</v>
      </c>
      <c r="P1145" s="504">
        <f>COUNTA(P1141:P1144)</f>
        <v>4</v>
      </c>
      <c r="Q1145" s="505"/>
      <c r="R1145" s="505"/>
      <c r="S1145" s="506"/>
      <c r="T1145" s="507"/>
      <c r="U1145" s="508">
        <f>SUM(U1141:U1144)</f>
        <v>205.97500000000002</v>
      </c>
      <c r="V1145" s="508">
        <f>SUM(V1141:V1144)</f>
        <v>6.0462000000000007</v>
      </c>
      <c r="W1145" s="509">
        <f>V1145*10000/Y1145</f>
        <v>3023.1000000000004</v>
      </c>
      <c r="X1145" s="510">
        <f>U1145/V1145</f>
        <v>34.066851906982897</v>
      </c>
      <c r="Y1145" s="511">
        <f t="shared" ref="Y1145:AE1145" si="1023">SUM(Y1141:Y1144)</f>
        <v>20</v>
      </c>
      <c r="Z1145" s="511">
        <f t="shared" si="1023"/>
        <v>2656</v>
      </c>
      <c r="AA1145" s="500">
        <f t="shared" si="1023"/>
        <v>0</v>
      </c>
      <c r="AB1145" s="500">
        <f t="shared" si="1023"/>
        <v>0</v>
      </c>
      <c r="AC1145" s="500">
        <f t="shared" si="1023"/>
        <v>0</v>
      </c>
      <c r="AD1145" s="500">
        <f t="shared" si="1023"/>
        <v>0</v>
      </c>
      <c r="AE1145" s="500">
        <f t="shared" si="1023"/>
        <v>20</v>
      </c>
      <c r="AF1145" s="512"/>
      <c r="AG1145" s="512">
        <f>SUM(AG1141:AG1144)</f>
        <v>0</v>
      </c>
      <c r="AH1145" s="512"/>
      <c r="AI1145" s="512">
        <f>SUM(AI1141:AI1144)</f>
        <v>0</v>
      </c>
      <c r="AJ1145" s="512">
        <f t="shared" ref="AJ1145" si="1024">SUM(AJ1141:AJ1144)</f>
        <v>20</v>
      </c>
      <c r="AK1145" s="513"/>
      <c r="AL1145" s="512">
        <f>SUM(AL1141:AL1144)</f>
        <v>0</v>
      </c>
      <c r="AM1145" s="512"/>
      <c r="AN1145" s="512">
        <f>SUM(AN1141:AN1144)</f>
        <v>0</v>
      </c>
      <c r="AO1145" s="512"/>
      <c r="AP1145" s="512">
        <f>SUM(AP1141:AP1144)</f>
        <v>0</v>
      </c>
      <c r="AQ1145" s="512"/>
      <c r="AR1145" s="512">
        <f>SUM(AR1141:AR1144)</f>
        <v>2</v>
      </c>
      <c r="AS1145" s="512"/>
      <c r="AT1145" s="512">
        <f>SUM(AT1141:AT1144)</f>
        <v>0</v>
      </c>
      <c r="AU1145" s="512"/>
      <c r="AV1145" s="512">
        <f>SUM(AV1141:AV1144)</f>
        <v>0</v>
      </c>
      <c r="AW1145" s="512">
        <f>SUM(AW1141:AW1144)</f>
        <v>0</v>
      </c>
      <c r="AX1145" s="512">
        <f>SUM(AX1141:AX1144)</f>
        <v>0</v>
      </c>
      <c r="AY1145" s="512">
        <f>SUM(AY1141:AY1144)</f>
        <v>0</v>
      </c>
      <c r="AZ1145" s="816"/>
      <c r="BA1145" s="817"/>
      <c r="BB1145" s="817"/>
      <c r="BC1145" s="818"/>
      <c r="BD1145" s="818"/>
      <c r="BE1145" s="818"/>
      <c r="BF1145" s="819"/>
      <c r="BG1145" s="819"/>
      <c r="BH1145" s="819"/>
      <c r="BI1145" s="820"/>
    </row>
    <row r="1146" spans="1:61" ht="20.100000000000001" customHeight="1">
      <c r="A1146" s="1026">
        <v>1017</v>
      </c>
      <c r="B1146" s="369" t="s">
        <v>5051</v>
      </c>
      <c r="C1146" s="653" t="s">
        <v>2286</v>
      </c>
      <c r="D1146" s="372" t="s">
        <v>5052</v>
      </c>
      <c r="E1146" s="287" t="s">
        <v>5053</v>
      </c>
      <c r="F1146" s="653" t="s">
        <v>5054</v>
      </c>
      <c r="G1146" s="493" t="s">
        <v>5055</v>
      </c>
      <c r="H1146" s="812" t="s">
        <v>5058</v>
      </c>
      <c r="I1146" s="286">
        <v>22080701</v>
      </c>
      <c r="J1146" s="917"/>
      <c r="K1146" s="592" t="s">
        <v>362</v>
      </c>
      <c r="L1146" s="292"/>
      <c r="M1146" s="293"/>
      <c r="N1146" s="293"/>
      <c r="O1146" s="292"/>
      <c r="P1146" s="687" t="s">
        <v>95</v>
      </c>
      <c r="Q1146" s="320"/>
      <c r="R1146" s="295" t="s">
        <v>5528</v>
      </c>
      <c r="S1146" s="296">
        <v>41751</v>
      </c>
      <c r="T1146" s="297">
        <f>VLOOKUP(I1146,单月票房,2,0)</f>
        <v>1</v>
      </c>
      <c r="U1146" s="298">
        <f>VLOOKUP(I1146,单月票房,3,0)</f>
        <v>191.1379</v>
      </c>
      <c r="V1146" s="298">
        <f>VLOOKUP(I1146,单月票房,4,0)</f>
        <v>5.5132000000000003</v>
      </c>
      <c r="W1146" s="299">
        <f>(V1146*10000)/Y1146</f>
        <v>6891.5</v>
      </c>
      <c r="X1146" s="300">
        <f>VLOOKUP(I1146,单月票房,5,0)</f>
        <v>35</v>
      </c>
      <c r="Y1146" s="301">
        <v>8</v>
      </c>
      <c r="Z1146" s="301">
        <v>1439</v>
      </c>
      <c r="AA1146" s="1043">
        <v>0</v>
      </c>
      <c r="AB1146" s="304">
        <v>0</v>
      </c>
      <c r="AC1146" s="304">
        <v>0</v>
      </c>
      <c r="AD1146" s="1043">
        <v>0</v>
      </c>
      <c r="AE1146" s="469">
        <v>8</v>
      </c>
      <c r="AF1146" s="1036" t="s">
        <v>5971</v>
      </c>
      <c r="AG1146" s="445"/>
      <c r="AH1146" s="445"/>
      <c r="AI1146" s="445"/>
      <c r="AJ1146" s="1037">
        <v>8</v>
      </c>
      <c r="AK1146" s="1036" t="s">
        <v>4705</v>
      </c>
      <c r="AL1146" s="445"/>
      <c r="AM1146" s="445"/>
      <c r="AN1146" s="445"/>
      <c r="AO1146" s="445"/>
      <c r="AP1146" s="445"/>
      <c r="AQ1146" s="445"/>
      <c r="AR1146" s="445"/>
      <c r="AS1146" s="445"/>
      <c r="AT1146" s="445"/>
      <c r="AU1146" s="445"/>
      <c r="AV1146" s="307">
        <f>AD1146*6*0.5*12</f>
        <v>0</v>
      </c>
      <c r="AW1146" s="309">
        <f>AD1146*6*0.35*12</f>
        <v>0</v>
      </c>
      <c r="AX1146" s="309">
        <f>AD1146*6*0.25*10</f>
        <v>0</v>
      </c>
      <c r="AY1146" s="309">
        <f>AD1146*6*0.15*10</f>
        <v>0</v>
      </c>
      <c r="AZ1146" s="1042" t="s">
        <v>8522</v>
      </c>
      <c r="BA1146" s="1042"/>
      <c r="BB1146" s="1042"/>
      <c r="BC1146" s="1042"/>
      <c r="BD1146" s="1042"/>
      <c r="BE1146" s="1042"/>
      <c r="BF1146" s="1042"/>
      <c r="BG1146" s="1042"/>
      <c r="BH1146" s="1042"/>
      <c r="BI1146" s="1044"/>
    </row>
    <row r="1147" spans="1:61" ht="20.100000000000001" customHeight="1">
      <c r="A1147" s="1030" t="s">
        <v>185</v>
      </c>
      <c r="B1147" s="876"/>
      <c r="C1147" s="862" t="s">
        <v>2286</v>
      </c>
      <c r="D1147" s="862" t="s">
        <v>5056</v>
      </c>
      <c r="E1147" s="815"/>
      <c r="F1147" s="910"/>
      <c r="G1147" s="813">
        <f>COUNTA(G1146)</f>
        <v>1</v>
      </c>
      <c r="H1147" s="813">
        <f>COUNTA(H1146)</f>
        <v>1</v>
      </c>
      <c r="I1147" s="861"/>
      <c r="J1147" s="861"/>
      <c r="K1147" s="813"/>
      <c r="L1147" s="814">
        <f>COUNTA(L1146)</f>
        <v>0</v>
      </c>
      <c r="M1147" s="814">
        <f>COUNTA(M1146)</f>
        <v>0</v>
      </c>
      <c r="N1147" s="814">
        <f>COUNTA(N1146)</f>
        <v>0</v>
      </c>
      <c r="O1147" s="814">
        <f>COUNTA(O1146)</f>
        <v>0</v>
      </c>
      <c r="P1147" s="814">
        <f>COUNTA(P1146)</f>
        <v>1</v>
      </c>
      <c r="Q1147" s="909"/>
      <c r="R1147" s="505"/>
      <c r="S1147" s="506"/>
      <c r="T1147" s="507"/>
      <c r="U1147" s="830">
        <f>SUM(U1146)</f>
        <v>191.1379</v>
      </c>
      <c r="V1147" s="830">
        <f>SUM(V1146)</f>
        <v>5.5132000000000003</v>
      </c>
      <c r="W1147" s="509">
        <f>V1147*10000/Y1147</f>
        <v>6891.5</v>
      </c>
      <c r="X1147" s="510">
        <f>U1147/V1147</f>
        <v>34.669139519698177</v>
      </c>
      <c r="Y1147" s="831">
        <f t="shared" ref="Y1147:AE1147" si="1025">SUM(Y1146)</f>
        <v>8</v>
      </c>
      <c r="Z1147" s="831">
        <f t="shared" si="1025"/>
        <v>1439</v>
      </c>
      <c r="AA1147" s="500">
        <f t="shared" si="1025"/>
        <v>0</v>
      </c>
      <c r="AB1147" s="500">
        <f t="shared" si="1025"/>
        <v>0</v>
      </c>
      <c r="AC1147" s="500">
        <f t="shared" si="1025"/>
        <v>0</v>
      </c>
      <c r="AD1147" s="500">
        <f t="shared" si="1025"/>
        <v>0</v>
      </c>
      <c r="AE1147" s="500">
        <f t="shared" si="1025"/>
        <v>8</v>
      </c>
      <c r="AF1147" s="512"/>
      <c r="AG1147" s="512">
        <f>SUM(AG1146)</f>
        <v>0</v>
      </c>
      <c r="AH1147" s="512"/>
      <c r="AI1147" s="512">
        <f>SUM(AI1146)</f>
        <v>0</v>
      </c>
      <c r="AJ1147" s="512">
        <f t="shared" ref="AJ1147" si="1026">SUM(AJ1146)</f>
        <v>8</v>
      </c>
      <c r="AK1147" s="513"/>
      <c r="AL1147" s="512">
        <f>SUM(AL1146)</f>
        <v>0</v>
      </c>
      <c r="AM1147" s="512"/>
      <c r="AN1147" s="512">
        <f>SUM(AN1146)</f>
        <v>0</v>
      </c>
      <c r="AO1147" s="512"/>
      <c r="AP1147" s="512">
        <f>SUM(AP1146)</f>
        <v>0</v>
      </c>
      <c r="AQ1147" s="512"/>
      <c r="AR1147" s="512">
        <f>SUM(AR1146)</f>
        <v>0</v>
      </c>
      <c r="AS1147" s="512"/>
      <c r="AT1147" s="512">
        <f>SUM(AT1146)</f>
        <v>0</v>
      </c>
      <c r="AU1147" s="512"/>
      <c r="AV1147" s="512">
        <f>SUM(AV1146)</f>
        <v>0</v>
      </c>
      <c r="AW1147" s="512">
        <f>SUM(AW1146)</f>
        <v>0</v>
      </c>
      <c r="AX1147" s="512">
        <f>SUM(AX1146)</f>
        <v>0</v>
      </c>
      <c r="AY1147" s="512">
        <f>SUM(AY1146)</f>
        <v>0</v>
      </c>
      <c r="AZ1147" s="816"/>
      <c r="BA1147" s="817"/>
      <c r="BB1147" s="817"/>
      <c r="BC1147" s="818"/>
      <c r="BD1147" s="818"/>
      <c r="BE1147" s="818"/>
      <c r="BF1147" s="819"/>
      <c r="BG1147" s="819"/>
      <c r="BH1147" s="819"/>
      <c r="BI1147" s="820"/>
    </row>
    <row r="1148" spans="1:61" s="652" customFormat="1" ht="20.100000000000001" customHeight="1">
      <c r="A1148" s="1026">
        <v>1018</v>
      </c>
      <c r="B1148" s="285" t="s">
        <v>5135</v>
      </c>
      <c r="C1148" s="484" t="s">
        <v>2518</v>
      </c>
      <c r="D1148" s="600" t="s">
        <v>5136</v>
      </c>
      <c r="E1148" s="901" t="s">
        <v>5137</v>
      </c>
      <c r="F1148" s="901" t="s">
        <v>5138</v>
      </c>
      <c r="G1148" s="289" t="s">
        <v>5139</v>
      </c>
      <c r="H1148" s="858" t="s">
        <v>5146</v>
      </c>
      <c r="I1148" s="290">
        <v>22050901</v>
      </c>
      <c r="J1148" s="686"/>
      <c r="K1148" s="592" t="s">
        <v>362</v>
      </c>
      <c r="L1148" s="292"/>
      <c r="M1148" s="293"/>
      <c r="N1148" s="293"/>
      <c r="O1148" s="292"/>
      <c r="P1148" s="687" t="s">
        <v>95</v>
      </c>
      <c r="Q1148" s="320"/>
      <c r="R1148" s="295" t="s">
        <v>3051</v>
      </c>
      <c r="S1148" s="296">
        <v>42357</v>
      </c>
      <c r="T1148" s="297">
        <f>VLOOKUP(I1148,单月票房,2,0)</f>
        <v>4</v>
      </c>
      <c r="U1148" s="298">
        <f>VLOOKUP(I1148,单月票房,3,0)</f>
        <v>116.60339999999999</v>
      </c>
      <c r="V1148" s="298">
        <f>VLOOKUP(I1148,单月票房,4,0)</f>
        <v>2.9823</v>
      </c>
      <c r="W1148" s="299">
        <f>(V1148*10000)/Y1148</f>
        <v>7455.75</v>
      </c>
      <c r="X1148" s="300">
        <f>VLOOKUP(I1148,单月票房,5,0)</f>
        <v>39</v>
      </c>
      <c r="Y1148" s="604">
        <v>4</v>
      </c>
      <c r="Z1148" s="604">
        <v>636</v>
      </c>
      <c r="AA1148" s="1043">
        <v>0</v>
      </c>
      <c r="AB1148" s="304">
        <v>0</v>
      </c>
      <c r="AC1148" s="304">
        <v>0</v>
      </c>
      <c r="AD1148" s="1043">
        <v>0</v>
      </c>
      <c r="AE1148" s="469">
        <v>4</v>
      </c>
      <c r="AF1148" s="1036" t="s">
        <v>8124</v>
      </c>
      <c r="AG1148" s="445"/>
      <c r="AH1148" s="445"/>
      <c r="AI1148" s="445"/>
      <c r="AJ1148" s="1037">
        <v>4</v>
      </c>
      <c r="AK1148" s="1036" t="s">
        <v>4758</v>
      </c>
      <c r="AL1148" s="445"/>
      <c r="AM1148" s="445"/>
      <c r="AN1148" s="445"/>
      <c r="AO1148" s="445"/>
      <c r="AP1148" s="445"/>
      <c r="AQ1148" s="445"/>
      <c r="AR1148" s="445"/>
      <c r="AS1148" s="445"/>
      <c r="AT1148" s="445"/>
      <c r="AU1148" s="445"/>
      <c r="AV1148" s="307">
        <f>AD1148*6*0.5*12</f>
        <v>0</v>
      </c>
      <c r="AW1148" s="309">
        <f>AD1148*6*0.35*12</f>
        <v>0</v>
      </c>
      <c r="AX1148" s="309">
        <f>AD1148*6*0.25*10</f>
        <v>0</v>
      </c>
      <c r="AY1148" s="309">
        <f>AD1148*6*0.15*10</f>
        <v>0</v>
      </c>
      <c r="AZ1148" s="1042" t="s">
        <v>8523</v>
      </c>
      <c r="BA1148" s="1042"/>
      <c r="BB1148" s="1042"/>
      <c r="BC1148" s="1042"/>
      <c r="BD1148" s="1042"/>
      <c r="BE1148" s="1042"/>
      <c r="BF1148" s="1042"/>
      <c r="BG1148" s="1042"/>
      <c r="BH1148" s="1042"/>
      <c r="BI1148" s="1044"/>
    </row>
    <row r="1149" spans="1:61" ht="20.100000000000001" customHeight="1">
      <c r="A1149" s="1030" t="s">
        <v>185</v>
      </c>
      <c r="B1149" s="876"/>
      <c r="C1149" s="862" t="s">
        <v>2286</v>
      </c>
      <c r="D1149" s="826" t="s">
        <v>5140</v>
      </c>
      <c r="E1149" s="815"/>
      <c r="F1149" s="827"/>
      <c r="G1149" s="813">
        <f>COUNTA(G1148)</f>
        <v>1</v>
      </c>
      <c r="H1149" s="813">
        <f>COUNTA(H1148)</f>
        <v>1</v>
      </c>
      <c r="I1149" s="902"/>
      <c r="J1149" s="903"/>
      <c r="K1149" s="813"/>
      <c r="L1149" s="814">
        <f>COUNTA(L1148)</f>
        <v>0</v>
      </c>
      <c r="M1149" s="814">
        <f>COUNTA(M1148)</f>
        <v>0</v>
      </c>
      <c r="N1149" s="814">
        <f>COUNTA(N1148)</f>
        <v>0</v>
      </c>
      <c r="O1149" s="814">
        <f>COUNTA(O1148)</f>
        <v>0</v>
      </c>
      <c r="P1149" s="814">
        <f>COUNTA(P1148)</f>
        <v>1</v>
      </c>
      <c r="Q1149" s="505"/>
      <c r="R1149" s="505"/>
      <c r="S1149" s="506"/>
      <c r="T1149" s="507"/>
      <c r="U1149" s="508">
        <f>SUM(U1148)</f>
        <v>116.60339999999999</v>
      </c>
      <c r="V1149" s="508">
        <f>SUM(V1148)</f>
        <v>2.9823</v>
      </c>
      <c r="W1149" s="509">
        <f>V1149*10000/Y1149</f>
        <v>7455.75</v>
      </c>
      <c r="X1149" s="510">
        <f>U1149/V1149</f>
        <v>39.098481038124937</v>
      </c>
      <c r="Y1149" s="831">
        <f t="shared" ref="Y1149:AE1149" si="1027">SUM(Y1148)</f>
        <v>4</v>
      </c>
      <c r="Z1149" s="831">
        <f t="shared" si="1027"/>
        <v>636</v>
      </c>
      <c r="AA1149" s="500">
        <f t="shared" si="1027"/>
        <v>0</v>
      </c>
      <c r="AB1149" s="500">
        <f t="shared" si="1027"/>
        <v>0</v>
      </c>
      <c r="AC1149" s="500">
        <f t="shared" si="1027"/>
        <v>0</v>
      </c>
      <c r="AD1149" s="500">
        <f t="shared" si="1027"/>
        <v>0</v>
      </c>
      <c r="AE1149" s="500">
        <f t="shared" si="1027"/>
        <v>4</v>
      </c>
      <c r="AF1149" s="512"/>
      <c r="AG1149" s="512"/>
      <c r="AH1149" s="512"/>
      <c r="AI1149" s="512"/>
      <c r="AJ1149" s="512"/>
      <c r="AK1149" s="513"/>
      <c r="AL1149" s="512"/>
      <c r="AM1149" s="512"/>
      <c r="AN1149" s="512"/>
      <c r="AO1149" s="512"/>
      <c r="AP1149" s="512"/>
      <c r="AQ1149" s="512"/>
      <c r="AR1149" s="512"/>
      <c r="AS1149" s="512"/>
      <c r="AT1149" s="512"/>
      <c r="AU1149" s="512"/>
      <c r="AV1149" s="512">
        <f>SUM(AV1148)</f>
        <v>0</v>
      </c>
      <c r="AW1149" s="512">
        <f>SUM(AW1148)</f>
        <v>0</v>
      </c>
      <c r="AX1149" s="512">
        <f>SUM(AX1148)</f>
        <v>0</v>
      </c>
      <c r="AY1149" s="512">
        <f>SUM(AY1148)</f>
        <v>0</v>
      </c>
      <c r="AZ1149" s="816"/>
      <c r="BA1149" s="817"/>
      <c r="BB1149" s="817"/>
      <c r="BC1149" s="818"/>
      <c r="BD1149" s="818"/>
      <c r="BE1149" s="818"/>
      <c r="BF1149" s="819"/>
      <c r="BG1149" s="819"/>
      <c r="BH1149" s="819"/>
      <c r="BI1149" s="820"/>
    </row>
    <row r="1150" spans="1:61" ht="20.100000000000001" customHeight="1">
      <c r="A1150" s="1026">
        <v>1019</v>
      </c>
      <c r="B1150" s="285" t="s">
        <v>3648</v>
      </c>
      <c r="C1150" s="286" t="s">
        <v>19</v>
      </c>
      <c r="D1150" s="287" t="s">
        <v>1693</v>
      </c>
      <c r="E1150" s="287" t="s">
        <v>604</v>
      </c>
      <c r="F1150" s="307" t="s">
        <v>137</v>
      </c>
      <c r="G1150" s="289" t="s">
        <v>605</v>
      </c>
      <c r="H1150" s="858" t="s">
        <v>605</v>
      </c>
      <c r="I1150" s="290">
        <v>21023401</v>
      </c>
      <c r="J1150" s="291" t="s">
        <v>94</v>
      </c>
      <c r="K1150" s="858"/>
      <c r="L1150" s="292" t="s">
        <v>95</v>
      </c>
      <c r="M1150" s="292" t="s">
        <v>95</v>
      </c>
      <c r="N1150" s="293"/>
      <c r="O1150" s="292" t="s">
        <v>95</v>
      </c>
      <c r="P1150" s="292" t="s">
        <v>95</v>
      </c>
      <c r="Q1150" s="320"/>
      <c r="R1150" s="295" t="s">
        <v>345</v>
      </c>
      <c r="S1150" s="296">
        <v>41103</v>
      </c>
      <c r="T1150" s="297">
        <f t="shared" ref="T1150:T1154" si="1028">VLOOKUP(I1150,单月票房,2,0)</f>
        <v>28</v>
      </c>
      <c r="U1150" s="298">
        <f t="shared" ref="U1150:U1154" si="1029">VLOOKUP(I1150,单月票房,3,0)</f>
        <v>142.52770000000001</v>
      </c>
      <c r="V1150" s="298">
        <f t="shared" ref="V1150:V1154" si="1030">VLOOKUP(I1150,单月票房,4,0)</f>
        <v>4.6242000000000001</v>
      </c>
      <c r="W1150" s="299">
        <f t="shared" ref="W1150:W1154" si="1031">(V1150*10000)/Y1150</f>
        <v>7707</v>
      </c>
      <c r="X1150" s="300">
        <f t="shared" ref="X1150:X1154" si="1032">VLOOKUP(I1150,单月票房,5,0)</f>
        <v>31</v>
      </c>
      <c r="Y1150" s="301">
        <v>6</v>
      </c>
      <c r="Z1150" s="302">
        <v>877</v>
      </c>
      <c r="AA1150" s="1043">
        <v>6</v>
      </c>
      <c r="AB1150" s="1043">
        <v>6</v>
      </c>
      <c r="AC1150" s="304">
        <v>0</v>
      </c>
      <c r="AD1150" s="1043">
        <v>6</v>
      </c>
      <c r="AE1150" s="469">
        <v>6</v>
      </c>
      <c r="AF1150" s="1036" t="s">
        <v>8256</v>
      </c>
      <c r="AG1150" s="445" t="s">
        <v>4691</v>
      </c>
      <c r="AH1150" s="445" t="s">
        <v>4691</v>
      </c>
      <c r="AI1150" s="445" t="s">
        <v>4691</v>
      </c>
      <c r="AJ1150" s="1037">
        <v>3</v>
      </c>
      <c r="AK1150" s="1036" t="s">
        <v>4836</v>
      </c>
      <c r="AL1150" s="445" t="s">
        <v>4691</v>
      </c>
      <c r="AM1150" s="445" t="s">
        <v>4691</v>
      </c>
      <c r="AN1150" s="445" t="s">
        <v>4691</v>
      </c>
      <c r="AO1150" s="445" t="s">
        <v>4691</v>
      </c>
      <c r="AP1150" s="445" t="s">
        <v>4691</v>
      </c>
      <c r="AQ1150" s="445" t="s">
        <v>4691</v>
      </c>
      <c r="AR1150" s="445" t="s">
        <v>4691</v>
      </c>
      <c r="AS1150" s="445" t="s">
        <v>4691</v>
      </c>
      <c r="AT1150" s="445" t="s">
        <v>4691</v>
      </c>
      <c r="AU1150" s="445" t="s">
        <v>4691</v>
      </c>
      <c r="AV1150" s="307">
        <f t="shared" ref="AV1150:AV1154" si="1033">AD1150*6*0.5*12</f>
        <v>216</v>
      </c>
      <c r="AW1150" s="309">
        <f t="shared" ref="AW1150:AW1154" si="1034">AD1150*6*0.35*12</f>
        <v>151.19999999999999</v>
      </c>
      <c r="AX1150" s="309">
        <f t="shared" ref="AX1150:AX1154" si="1035">AD1150*6*0.25*10</f>
        <v>90</v>
      </c>
      <c r="AY1150" s="309">
        <f t="shared" ref="AY1150:AY1154" si="1036">AD1150*6*0.15*10</f>
        <v>53.999999999999993</v>
      </c>
      <c r="AZ1150" s="1042" t="s">
        <v>8524</v>
      </c>
      <c r="BA1150" s="1042"/>
      <c r="BB1150" s="1042" t="s">
        <v>606</v>
      </c>
      <c r="BC1150" s="1042"/>
      <c r="BD1150" s="1042"/>
      <c r="BE1150" s="1042"/>
      <c r="BF1150" s="1042"/>
      <c r="BG1150" s="1042"/>
      <c r="BH1150" s="1042"/>
      <c r="BI1150" s="1044"/>
    </row>
    <row r="1151" spans="1:61" s="652" customFormat="1" ht="20.100000000000001" customHeight="1">
      <c r="A1151" s="1026">
        <v>1020</v>
      </c>
      <c r="B1151" s="285" t="s">
        <v>3649</v>
      </c>
      <c r="C1151" s="286" t="s">
        <v>19</v>
      </c>
      <c r="D1151" s="287" t="s">
        <v>2584</v>
      </c>
      <c r="E1151" s="287" t="s">
        <v>1780</v>
      </c>
      <c r="F1151" s="359" t="s">
        <v>2585</v>
      </c>
      <c r="G1151" s="289" t="s">
        <v>2229</v>
      </c>
      <c r="H1151" s="858" t="s">
        <v>2593</v>
      </c>
      <c r="I1151" s="290">
        <v>21020621</v>
      </c>
      <c r="J1151" s="291" t="s">
        <v>94</v>
      </c>
      <c r="K1151" s="858"/>
      <c r="L1151" s="292" t="s">
        <v>95</v>
      </c>
      <c r="M1151" s="292" t="s">
        <v>95</v>
      </c>
      <c r="N1151" s="293"/>
      <c r="O1151" s="292" t="s">
        <v>95</v>
      </c>
      <c r="P1151" s="292" t="s">
        <v>95</v>
      </c>
      <c r="Q1151" s="320"/>
      <c r="R1151" s="295" t="s">
        <v>361</v>
      </c>
      <c r="S1151" s="296">
        <v>42488</v>
      </c>
      <c r="T1151" s="297">
        <f t="shared" si="1028"/>
        <v>10</v>
      </c>
      <c r="U1151" s="298">
        <f t="shared" si="1029"/>
        <v>263.49327999999997</v>
      </c>
      <c r="V1151" s="298">
        <f t="shared" si="1030"/>
        <v>6.1006</v>
      </c>
      <c r="W1151" s="299">
        <f t="shared" si="1031"/>
        <v>6100.6</v>
      </c>
      <c r="X1151" s="300">
        <f t="shared" si="1032"/>
        <v>43</v>
      </c>
      <c r="Y1151" s="301">
        <v>10</v>
      </c>
      <c r="Z1151" s="301">
        <v>1593</v>
      </c>
      <c r="AA1151" s="1043">
        <v>10</v>
      </c>
      <c r="AB1151" s="1043">
        <v>10</v>
      </c>
      <c r="AC1151" s="304">
        <v>0</v>
      </c>
      <c r="AD1151" s="1043">
        <v>10</v>
      </c>
      <c r="AE1151" s="469">
        <v>10</v>
      </c>
      <c r="AF1151" s="1036" t="s">
        <v>8278</v>
      </c>
      <c r="AG1151" s="445" t="s">
        <v>4691</v>
      </c>
      <c r="AH1151" s="445" t="s">
        <v>4691</v>
      </c>
      <c r="AI1151" s="445" t="s">
        <v>4691</v>
      </c>
      <c r="AJ1151" s="1037">
        <v>8</v>
      </c>
      <c r="AK1151" s="1036" t="s">
        <v>4837</v>
      </c>
      <c r="AL1151" s="445" t="s">
        <v>4691</v>
      </c>
      <c r="AM1151" s="445" t="s">
        <v>4691</v>
      </c>
      <c r="AN1151" s="445" t="s">
        <v>4691</v>
      </c>
      <c r="AO1151" s="445" t="s">
        <v>4691</v>
      </c>
      <c r="AP1151" s="445" t="s">
        <v>4691</v>
      </c>
      <c r="AQ1151" s="445" t="s">
        <v>4691</v>
      </c>
      <c r="AR1151" s="445" t="s">
        <v>4691</v>
      </c>
      <c r="AS1151" s="445" t="s">
        <v>4691</v>
      </c>
      <c r="AT1151" s="445" t="s">
        <v>4691</v>
      </c>
      <c r="AU1151" s="445" t="s">
        <v>4691</v>
      </c>
      <c r="AV1151" s="307">
        <f t="shared" si="1033"/>
        <v>360</v>
      </c>
      <c r="AW1151" s="309">
        <f t="shared" si="1034"/>
        <v>252</v>
      </c>
      <c r="AX1151" s="309">
        <f t="shared" si="1035"/>
        <v>150</v>
      </c>
      <c r="AY1151" s="309">
        <f t="shared" si="1036"/>
        <v>90</v>
      </c>
      <c r="AZ1151" s="1042" t="s">
        <v>8525</v>
      </c>
      <c r="BA1151" s="1042"/>
      <c r="BB1151" s="1042"/>
      <c r="BC1151" s="1042"/>
      <c r="BD1151" s="1042"/>
      <c r="BE1151" s="1042"/>
      <c r="BF1151" s="1042"/>
      <c r="BG1151" s="1042"/>
      <c r="BH1151" s="1042"/>
      <c r="BI1151" s="1044"/>
    </row>
    <row r="1152" spans="1:61" ht="20.100000000000001" customHeight="1">
      <c r="A1152" s="1026">
        <v>1021</v>
      </c>
      <c r="B1152" s="285" t="s">
        <v>3650</v>
      </c>
      <c r="C1152" s="286" t="s">
        <v>19</v>
      </c>
      <c r="D1152" s="287" t="s">
        <v>1693</v>
      </c>
      <c r="E1152" s="287" t="s">
        <v>1779</v>
      </c>
      <c r="F1152" s="287" t="s">
        <v>747</v>
      </c>
      <c r="G1152" s="289" t="s">
        <v>835</v>
      </c>
      <c r="H1152" s="858" t="s">
        <v>1694</v>
      </c>
      <c r="I1152" s="290">
        <v>21020521</v>
      </c>
      <c r="J1152" s="291" t="s">
        <v>94</v>
      </c>
      <c r="K1152" s="352"/>
      <c r="L1152" s="292" t="s">
        <v>95</v>
      </c>
      <c r="M1152" s="293"/>
      <c r="N1152" s="292" t="s">
        <v>95</v>
      </c>
      <c r="O1152" s="292" t="s">
        <v>95</v>
      </c>
      <c r="P1152" s="292" t="s">
        <v>95</v>
      </c>
      <c r="Q1152" s="765"/>
      <c r="R1152" s="295" t="s">
        <v>222</v>
      </c>
      <c r="S1152" s="296">
        <v>42125</v>
      </c>
      <c r="T1152" s="297">
        <f t="shared" si="1028"/>
        <v>9</v>
      </c>
      <c r="U1152" s="298">
        <f t="shared" si="1029"/>
        <v>274.93150000000003</v>
      </c>
      <c r="V1152" s="298">
        <f t="shared" si="1030"/>
        <v>7.0777999999999999</v>
      </c>
      <c r="W1152" s="299">
        <f t="shared" si="1031"/>
        <v>8847.25</v>
      </c>
      <c r="X1152" s="300">
        <f t="shared" si="1032"/>
        <v>39</v>
      </c>
      <c r="Y1152" s="301">
        <v>8</v>
      </c>
      <c r="Z1152" s="302">
        <v>1535</v>
      </c>
      <c r="AA1152" s="1043">
        <v>8</v>
      </c>
      <c r="AB1152" s="304">
        <v>0</v>
      </c>
      <c r="AC1152" s="1043">
        <v>8</v>
      </c>
      <c r="AD1152" s="1043">
        <v>8</v>
      </c>
      <c r="AE1152" s="469">
        <v>8</v>
      </c>
      <c r="AF1152" s="1036" t="s">
        <v>5971</v>
      </c>
      <c r="AG1152" s="445" t="s">
        <v>4691</v>
      </c>
      <c r="AH1152" s="445" t="s">
        <v>4691</v>
      </c>
      <c r="AI1152" s="445" t="s">
        <v>4691</v>
      </c>
      <c r="AJ1152" s="1037">
        <v>7</v>
      </c>
      <c r="AK1152" s="1036" t="s">
        <v>4747</v>
      </c>
      <c r="AL1152" s="445" t="s">
        <v>4691</v>
      </c>
      <c r="AM1152" s="445" t="s">
        <v>4691</v>
      </c>
      <c r="AN1152" s="445" t="s">
        <v>4691</v>
      </c>
      <c r="AO1152" s="445" t="s">
        <v>4691</v>
      </c>
      <c r="AP1152" s="445">
        <v>1</v>
      </c>
      <c r="AQ1152" s="445">
        <v>1</v>
      </c>
      <c r="AR1152" s="445" t="s">
        <v>4691</v>
      </c>
      <c r="AS1152" s="445" t="s">
        <v>4691</v>
      </c>
      <c r="AT1152" s="445" t="s">
        <v>4691</v>
      </c>
      <c r="AU1152" s="445" t="s">
        <v>4691</v>
      </c>
      <c r="AV1152" s="307">
        <f t="shared" si="1033"/>
        <v>288</v>
      </c>
      <c r="AW1152" s="309">
        <f t="shared" si="1034"/>
        <v>201.59999999999997</v>
      </c>
      <c r="AX1152" s="309">
        <f t="shared" si="1035"/>
        <v>120</v>
      </c>
      <c r="AY1152" s="309">
        <f t="shared" si="1036"/>
        <v>72</v>
      </c>
      <c r="AZ1152" s="1042" t="s">
        <v>8526</v>
      </c>
      <c r="BA1152" s="1042" t="s">
        <v>1695</v>
      </c>
      <c r="BB1152" s="1042" t="s">
        <v>748</v>
      </c>
      <c r="BC1152" s="1042"/>
      <c r="BD1152" s="1042"/>
      <c r="BE1152" s="1042"/>
      <c r="BF1152" s="1042"/>
      <c r="BG1152" s="1042" t="s">
        <v>749</v>
      </c>
      <c r="BH1152" s="1042" t="s">
        <v>750</v>
      </c>
      <c r="BI1152" s="1044" t="s">
        <v>1696</v>
      </c>
    </row>
    <row r="1153" spans="1:61" ht="20.100000000000001" customHeight="1">
      <c r="A1153" s="1026">
        <v>1022</v>
      </c>
      <c r="B1153" s="285" t="s">
        <v>3651</v>
      </c>
      <c r="C1153" s="286" t="s">
        <v>6558</v>
      </c>
      <c r="D1153" s="287" t="s">
        <v>1693</v>
      </c>
      <c r="E1153" s="287" t="s">
        <v>1780</v>
      </c>
      <c r="F1153" s="359" t="s">
        <v>1832</v>
      </c>
      <c r="G1153" s="289" t="s">
        <v>1934</v>
      </c>
      <c r="H1153" s="858" t="s">
        <v>1839</v>
      </c>
      <c r="I1153" s="290">
        <v>21020581</v>
      </c>
      <c r="J1153" s="291" t="s">
        <v>94</v>
      </c>
      <c r="K1153" s="352"/>
      <c r="L1153" s="292" t="s">
        <v>95</v>
      </c>
      <c r="M1153" s="292" t="s">
        <v>95</v>
      </c>
      <c r="N1153" s="293"/>
      <c r="O1153" s="292" t="s">
        <v>95</v>
      </c>
      <c r="P1153" s="292" t="s">
        <v>95</v>
      </c>
      <c r="Q1153" s="320"/>
      <c r="R1153" s="295" t="s">
        <v>199</v>
      </c>
      <c r="S1153" s="296">
        <v>42364</v>
      </c>
      <c r="T1153" s="297">
        <f t="shared" si="1028"/>
        <v>30</v>
      </c>
      <c r="U1153" s="298">
        <f t="shared" si="1029"/>
        <v>130.74938999999998</v>
      </c>
      <c r="V1153" s="298">
        <f t="shared" si="1030"/>
        <v>3.7317999999999998</v>
      </c>
      <c r="W1153" s="299">
        <f t="shared" si="1031"/>
        <v>5331.1428571428569</v>
      </c>
      <c r="X1153" s="300">
        <f t="shared" si="1032"/>
        <v>35</v>
      </c>
      <c r="Y1153" s="301">
        <v>7</v>
      </c>
      <c r="Z1153" s="302">
        <v>1290</v>
      </c>
      <c r="AA1153" s="1043">
        <v>7</v>
      </c>
      <c r="AB1153" s="1043">
        <v>7</v>
      </c>
      <c r="AC1153" s="304">
        <v>0</v>
      </c>
      <c r="AD1153" s="1043">
        <v>7</v>
      </c>
      <c r="AE1153" s="469">
        <v>7</v>
      </c>
      <c r="AF1153" s="1036" t="s">
        <v>5989</v>
      </c>
      <c r="AG1153" s="445">
        <v>1</v>
      </c>
      <c r="AH1153" s="445">
        <v>3</v>
      </c>
      <c r="AI1153" s="445">
        <v>340</v>
      </c>
      <c r="AJ1153" s="1037">
        <v>7</v>
      </c>
      <c r="AK1153" s="1036" t="s">
        <v>4703</v>
      </c>
      <c r="AL1153" s="445" t="s">
        <v>4691</v>
      </c>
      <c r="AM1153" s="445" t="s">
        <v>4691</v>
      </c>
      <c r="AN1153" s="445" t="s">
        <v>4691</v>
      </c>
      <c r="AO1153" s="445" t="s">
        <v>4691</v>
      </c>
      <c r="AP1153" s="445" t="s">
        <v>4691</v>
      </c>
      <c r="AQ1153" s="445" t="s">
        <v>4691</v>
      </c>
      <c r="AR1153" s="445" t="s">
        <v>4691</v>
      </c>
      <c r="AS1153" s="445" t="s">
        <v>4691</v>
      </c>
      <c r="AT1153" s="445" t="s">
        <v>4691</v>
      </c>
      <c r="AU1153" s="445" t="s">
        <v>4691</v>
      </c>
      <c r="AV1153" s="307">
        <f t="shared" si="1033"/>
        <v>252</v>
      </c>
      <c r="AW1153" s="309">
        <f t="shared" si="1034"/>
        <v>176.39999999999998</v>
      </c>
      <c r="AX1153" s="309">
        <f t="shared" si="1035"/>
        <v>105</v>
      </c>
      <c r="AY1153" s="309">
        <f t="shared" si="1036"/>
        <v>63</v>
      </c>
      <c r="AZ1153" s="1042" t="s">
        <v>8527</v>
      </c>
      <c r="BA1153" s="1042" t="s">
        <v>1832</v>
      </c>
      <c r="BB1153" s="1042"/>
      <c r="BC1153" s="1042"/>
      <c r="BD1153" s="1042"/>
      <c r="BE1153" s="1042"/>
      <c r="BF1153" s="1042"/>
      <c r="BG1153" s="1042"/>
      <c r="BH1153" s="1042"/>
      <c r="BI1153" s="1044"/>
    </row>
    <row r="1154" spans="1:61" s="652" customFormat="1" ht="20.100000000000001" customHeight="1">
      <c r="A1154" s="1026">
        <v>1023</v>
      </c>
      <c r="B1154" s="285" t="s">
        <v>5123</v>
      </c>
      <c r="C1154" s="484" t="s">
        <v>2511</v>
      </c>
      <c r="D1154" s="484" t="s">
        <v>1693</v>
      </c>
      <c r="E1154" s="901" t="s">
        <v>5124</v>
      </c>
      <c r="F1154" s="901" t="s">
        <v>5125</v>
      </c>
      <c r="G1154" s="289" t="s">
        <v>5126</v>
      </c>
      <c r="H1154" s="858" t="s">
        <v>7220</v>
      </c>
      <c r="I1154" s="290">
        <v>21020661</v>
      </c>
      <c r="J1154" s="362"/>
      <c r="K1154" s="352"/>
      <c r="L1154" s="292"/>
      <c r="M1154" s="293"/>
      <c r="N1154" s="293"/>
      <c r="O1154" s="292"/>
      <c r="P1154" s="292" t="s">
        <v>95</v>
      </c>
      <c r="Q1154" s="320"/>
      <c r="R1154" s="295" t="s">
        <v>582</v>
      </c>
      <c r="S1154" s="296">
        <v>42733</v>
      </c>
      <c r="T1154" s="297">
        <f t="shared" si="1028"/>
        <v>37</v>
      </c>
      <c r="U1154" s="298">
        <f t="shared" si="1029"/>
        <v>111.1495</v>
      </c>
      <c r="V1154" s="298">
        <f t="shared" si="1030"/>
        <v>3.5571999999999999</v>
      </c>
      <c r="W1154" s="299">
        <f t="shared" si="1031"/>
        <v>5928.666666666667</v>
      </c>
      <c r="X1154" s="300">
        <f t="shared" si="1032"/>
        <v>31</v>
      </c>
      <c r="Y1154" s="604">
        <v>6</v>
      </c>
      <c r="Z1154" s="604">
        <v>615</v>
      </c>
      <c r="AA1154" s="1043">
        <v>0</v>
      </c>
      <c r="AB1154" s="304">
        <v>0</v>
      </c>
      <c r="AC1154" s="304">
        <v>0</v>
      </c>
      <c r="AD1154" s="1043">
        <v>0</v>
      </c>
      <c r="AE1154" s="469">
        <v>6</v>
      </c>
      <c r="AF1154" s="1036" t="s">
        <v>8142</v>
      </c>
      <c r="AG1154" s="445"/>
      <c r="AH1154" s="445"/>
      <c r="AI1154" s="445"/>
      <c r="AJ1154" s="1037">
        <v>6</v>
      </c>
      <c r="AK1154" s="1036" t="s">
        <v>4694</v>
      </c>
      <c r="AL1154" s="445"/>
      <c r="AM1154" s="445"/>
      <c r="AN1154" s="445"/>
      <c r="AO1154" s="445"/>
      <c r="AP1154" s="445"/>
      <c r="AQ1154" s="445"/>
      <c r="AR1154" s="445"/>
      <c r="AS1154" s="445"/>
      <c r="AT1154" s="445"/>
      <c r="AU1154" s="445"/>
      <c r="AV1154" s="307">
        <f t="shared" si="1033"/>
        <v>0</v>
      </c>
      <c r="AW1154" s="309">
        <f t="shared" si="1034"/>
        <v>0</v>
      </c>
      <c r="AX1154" s="309">
        <f t="shared" si="1035"/>
        <v>0</v>
      </c>
      <c r="AY1154" s="309">
        <f t="shared" si="1036"/>
        <v>0</v>
      </c>
      <c r="AZ1154" s="1042" t="s">
        <v>8528</v>
      </c>
      <c r="BA1154" s="1042"/>
      <c r="BB1154" s="1042"/>
      <c r="BC1154" s="1042"/>
      <c r="BD1154" s="1042"/>
      <c r="BE1154" s="1042"/>
      <c r="BF1154" s="1042"/>
      <c r="BG1154" s="1042"/>
      <c r="BH1154" s="1042"/>
      <c r="BI1154" s="1044"/>
    </row>
    <row r="1155" spans="1:61" ht="20.100000000000001" customHeight="1">
      <c r="A1155" s="1029" t="s">
        <v>185</v>
      </c>
      <c r="B1155" s="499"/>
      <c r="C1155" s="723" t="s">
        <v>19</v>
      </c>
      <c r="D1155" s="501" t="s">
        <v>1693</v>
      </c>
      <c r="E1155" s="502"/>
      <c r="F1155" s="502"/>
      <c r="G1155" s="813">
        <f>COUNTA(G1150:G1154)</f>
        <v>5</v>
      </c>
      <c r="H1155" s="813">
        <f>COUNTA(H1150:H1154)</f>
        <v>5</v>
      </c>
      <c r="I1155" s="499"/>
      <c r="J1155" s="499"/>
      <c r="K1155" s="813"/>
      <c r="L1155" s="814">
        <f>COUNTA(L1150:L1154)</f>
        <v>4</v>
      </c>
      <c r="M1155" s="814">
        <f>COUNTA(M1150:M1154)</f>
        <v>3</v>
      </c>
      <c r="N1155" s="814">
        <f>COUNTA(N1150:N1154)</f>
        <v>1</v>
      </c>
      <c r="O1155" s="814">
        <f>COUNTA(O1150:O1154)</f>
        <v>4</v>
      </c>
      <c r="P1155" s="814">
        <f>COUNTA(P1150:P1154)</f>
        <v>5</v>
      </c>
      <c r="Q1155" s="505"/>
      <c r="R1155" s="505"/>
      <c r="S1155" s="506"/>
      <c r="T1155" s="859"/>
      <c r="U1155" s="508">
        <f>SUM(U1150:U1154)</f>
        <v>922.85136999999997</v>
      </c>
      <c r="V1155" s="508">
        <f>SUM(V1150:V1154)</f>
        <v>25.0916</v>
      </c>
      <c r="W1155" s="508">
        <f>V1155*10000/Y1155</f>
        <v>6781.5135135135133</v>
      </c>
      <c r="X1155" s="508">
        <f>U1155/V1155</f>
        <v>36.779295461429321</v>
      </c>
      <c r="Y1155" s="511">
        <f t="shared" ref="Y1155:AE1155" si="1037">SUM(Y1150:Y1154)</f>
        <v>37</v>
      </c>
      <c r="Z1155" s="511">
        <f t="shared" si="1037"/>
        <v>5910</v>
      </c>
      <c r="AA1155" s="500">
        <f t="shared" si="1037"/>
        <v>31</v>
      </c>
      <c r="AB1155" s="500">
        <f t="shared" si="1037"/>
        <v>23</v>
      </c>
      <c r="AC1155" s="500">
        <f t="shared" si="1037"/>
        <v>8</v>
      </c>
      <c r="AD1155" s="500">
        <f t="shared" si="1037"/>
        <v>31</v>
      </c>
      <c r="AE1155" s="500">
        <f t="shared" si="1037"/>
        <v>37</v>
      </c>
      <c r="AF1155" s="512"/>
      <c r="AG1155" s="512">
        <f>SUM(AG1150:AG1154)</f>
        <v>1</v>
      </c>
      <c r="AH1155" s="512"/>
      <c r="AI1155" s="512">
        <f>SUM(AI1150:AI1154)</f>
        <v>340</v>
      </c>
      <c r="AJ1155" s="512">
        <f>SUM(AJ1150:AJ1154)</f>
        <v>31</v>
      </c>
      <c r="AK1155" s="513"/>
      <c r="AL1155" s="512">
        <f>SUM(AL1150:AL1154)</f>
        <v>0</v>
      </c>
      <c r="AM1155" s="512"/>
      <c r="AN1155" s="512">
        <f>SUM(AN1150:AN1154)</f>
        <v>0</v>
      </c>
      <c r="AO1155" s="512"/>
      <c r="AP1155" s="512">
        <f>SUM(AP1150:AP1154)</f>
        <v>1</v>
      </c>
      <c r="AQ1155" s="512"/>
      <c r="AR1155" s="512">
        <f>SUM(AR1150:AR1154)</f>
        <v>0</v>
      </c>
      <c r="AS1155" s="512"/>
      <c r="AT1155" s="512">
        <f>SUM(AT1150:AT1154)</f>
        <v>0</v>
      </c>
      <c r="AU1155" s="512"/>
      <c r="AV1155" s="512">
        <f>SUM(AV1150:AV1154)</f>
        <v>1116</v>
      </c>
      <c r="AW1155" s="512">
        <f>SUM(AW1150:AW1154)</f>
        <v>781.19999999999993</v>
      </c>
      <c r="AX1155" s="512">
        <f>SUM(AX1150:AX1154)</f>
        <v>465</v>
      </c>
      <c r="AY1155" s="512">
        <f>SUM(AY1150:AY1154)</f>
        <v>279</v>
      </c>
      <c r="AZ1155" s="816"/>
      <c r="BA1155" s="817"/>
      <c r="BB1155" s="817"/>
      <c r="BC1155" s="818"/>
      <c r="BD1155" s="818"/>
      <c r="BE1155" s="818"/>
      <c r="BF1155" s="819"/>
      <c r="BG1155" s="819"/>
      <c r="BH1155" s="819"/>
      <c r="BI1155" s="820"/>
    </row>
    <row r="1156" spans="1:61" ht="20.100000000000001" customHeight="1">
      <c r="A1156" s="1026">
        <v>1024</v>
      </c>
      <c r="B1156" s="285" t="s">
        <v>3652</v>
      </c>
      <c r="C1156" s="595" t="s">
        <v>19</v>
      </c>
      <c r="D1156" s="528" t="s">
        <v>607</v>
      </c>
      <c r="E1156" s="287" t="s">
        <v>609</v>
      </c>
      <c r="F1156" s="351" t="s">
        <v>3141</v>
      </c>
      <c r="G1156" s="361" t="s">
        <v>3142</v>
      </c>
      <c r="H1156" s="592" t="s">
        <v>3146</v>
      </c>
      <c r="I1156" s="290">
        <v>21030231</v>
      </c>
      <c r="J1156" s="362" t="s">
        <v>94</v>
      </c>
      <c r="K1156" s="592"/>
      <c r="L1156" s="292" t="s">
        <v>95</v>
      </c>
      <c r="M1156" s="292" t="s">
        <v>95</v>
      </c>
      <c r="N1156" s="292" t="s">
        <v>95</v>
      </c>
      <c r="O1156" s="292" t="s">
        <v>95</v>
      </c>
      <c r="P1156" s="292" t="s">
        <v>95</v>
      </c>
      <c r="Q1156" s="1015" t="s">
        <v>5913</v>
      </c>
      <c r="R1156" s="295" t="s">
        <v>147</v>
      </c>
      <c r="S1156" s="296">
        <v>42639</v>
      </c>
      <c r="T1156" s="297">
        <f>VLOOKUP(I1156,单月票房,2,0)</f>
        <v>1</v>
      </c>
      <c r="U1156" s="298">
        <f>VLOOKUP(I1156,单月票房,3,0)</f>
        <v>291.56950000000001</v>
      </c>
      <c r="V1156" s="298">
        <f>VLOOKUP(I1156,单月票房,4,0)</f>
        <v>8.2001000000000008</v>
      </c>
      <c r="W1156" s="299">
        <f>(V1156*10000)/Y1156</f>
        <v>10250.125000000002</v>
      </c>
      <c r="X1156" s="300">
        <f>VLOOKUP(I1156,单月票房,5,0)</f>
        <v>36</v>
      </c>
      <c r="Y1156" s="470">
        <v>8</v>
      </c>
      <c r="Z1156" s="648">
        <v>1281</v>
      </c>
      <c r="AA1156" s="1043">
        <v>8</v>
      </c>
      <c r="AB1156" s="1043">
        <v>8</v>
      </c>
      <c r="AC1156" s="1043">
        <v>8</v>
      </c>
      <c r="AD1156" s="1043">
        <v>8</v>
      </c>
      <c r="AE1156" s="469">
        <v>8</v>
      </c>
      <c r="AF1156" s="1036" t="s">
        <v>8395</v>
      </c>
      <c r="AG1156" s="445" t="s">
        <v>4691</v>
      </c>
      <c r="AH1156" s="445" t="s">
        <v>4691</v>
      </c>
      <c r="AI1156" s="445" t="s">
        <v>4691</v>
      </c>
      <c r="AJ1156" s="1037">
        <v>8</v>
      </c>
      <c r="AK1156" s="1036" t="s">
        <v>4748</v>
      </c>
      <c r="AL1156" s="445" t="s">
        <v>4691</v>
      </c>
      <c r="AM1156" s="445" t="s">
        <v>4691</v>
      </c>
      <c r="AN1156" s="445" t="s">
        <v>4691</v>
      </c>
      <c r="AO1156" s="445" t="s">
        <v>4691</v>
      </c>
      <c r="AP1156" s="445" t="s">
        <v>4691</v>
      </c>
      <c r="AQ1156" s="445" t="s">
        <v>4691</v>
      </c>
      <c r="AR1156" s="445">
        <v>1</v>
      </c>
      <c r="AS1156" s="445" t="s">
        <v>4709</v>
      </c>
      <c r="AT1156" s="445" t="s">
        <v>4691</v>
      </c>
      <c r="AU1156" s="445" t="s">
        <v>4691</v>
      </c>
      <c r="AV1156" s="307">
        <f>AD1156*6*0.5*12</f>
        <v>288</v>
      </c>
      <c r="AW1156" s="309">
        <f>AD1156*6*0.35*12</f>
        <v>201.59999999999997</v>
      </c>
      <c r="AX1156" s="309">
        <f>AD1156*6*0.25*10</f>
        <v>120</v>
      </c>
      <c r="AY1156" s="309">
        <f>AD1156*6*0.15*10</f>
        <v>72</v>
      </c>
      <c r="AZ1156" s="1042" t="s">
        <v>8529</v>
      </c>
      <c r="BA1156" s="1042"/>
      <c r="BB1156" s="1042"/>
      <c r="BC1156" s="1042"/>
      <c r="BD1156" s="1042"/>
      <c r="BE1156" s="1042"/>
      <c r="BF1156" s="1042"/>
      <c r="BG1156" s="1042"/>
      <c r="BH1156" s="1042"/>
      <c r="BI1156" s="1044"/>
    </row>
    <row r="1157" spans="1:61" s="652" customFormat="1" ht="20.100000000000001" customHeight="1">
      <c r="A1157" s="1026">
        <v>1025</v>
      </c>
      <c r="B1157" s="888" t="s">
        <v>4131</v>
      </c>
      <c r="C1157" s="359" t="s">
        <v>4128</v>
      </c>
      <c r="D1157" s="359" t="s">
        <v>4129</v>
      </c>
      <c r="E1157" s="359" t="s">
        <v>608</v>
      </c>
      <c r="F1157" s="359" t="s">
        <v>4130</v>
      </c>
      <c r="G1157" s="289" t="s">
        <v>2903</v>
      </c>
      <c r="H1157" s="592" t="s">
        <v>4250</v>
      </c>
      <c r="I1157" s="359">
        <v>21030221</v>
      </c>
      <c r="J1157" s="291"/>
      <c r="K1157" s="352"/>
      <c r="L1157" s="292" t="s">
        <v>95</v>
      </c>
      <c r="M1157" s="292" t="s">
        <v>95</v>
      </c>
      <c r="N1157" s="292" t="s">
        <v>95</v>
      </c>
      <c r="O1157" s="292" t="s">
        <v>95</v>
      </c>
      <c r="P1157" s="292" t="s">
        <v>95</v>
      </c>
      <c r="Q1157" s="320"/>
      <c r="R1157" s="295" t="s">
        <v>222</v>
      </c>
      <c r="S1157" s="296">
        <v>42604</v>
      </c>
      <c r="T1157" s="297">
        <f>VLOOKUP(I1157,单月票房,2,0)</f>
        <v>9</v>
      </c>
      <c r="U1157" s="298">
        <f>VLOOKUP(I1157,单月票房,3,0)</f>
        <v>150.0412</v>
      </c>
      <c r="V1157" s="298">
        <f>VLOOKUP(I1157,单月票房,4,0)</f>
        <v>5.1071</v>
      </c>
      <c r="W1157" s="299">
        <f>(V1157*10000)/Y1157</f>
        <v>8511.8333333333339</v>
      </c>
      <c r="X1157" s="300">
        <f>VLOOKUP(I1157,单月票房,5,0)</f>
        <v>29</v>
      </c>
      <c r="Y1157" s="470">
        <v>6</v>
      </c>
      <c r="Z1157" s="315">
        <v>682</v>
      </c>
      <c r="AA1157" s="1043">
        <v>6</v>
      </c>
      <c r="AB1157" s="1043">
        <v>6</v>
      </c>
      <c r="AC1157" s="1043">
        <v>6</v>
      </c>
      <c r="AD1157" s="1043">
        <v>6</v>
      </c>
      <c r="AE1157" s="469">
        <v>6</v>
      </c>
      <c r="AF1157" s="1036" t="s">
        <v>8256</v>
      </c>
      <c r="AG1157" s="445" t="s">
        <v>4691</v>
      </c>
      <c r="AH1157" s="445" t="s">
        <v>4691</v>
      </c>
      <c r="AI1157" s="445" t="s">
        <v>4691</v>
      </c>
      <c r="AJ1157" s="1037">
        <v>6</v>
      </c>
      <c r="AK1157" s="1036" t="s">
        <v>4700</v>
      </c>
      <c r="AL1157" s="445" t="s">
        <v>4691</v>
      </c>
      <c r="AM1157" s="445" t="s">
        <v>4691</v>
      </c>
      <c r="AN1157" s="445" t="s">
        <v>4691</v>
      </c>
      <c r="AO1157" s="445" t="s">
        <v>4691</v>
      </c>
      <c r="AP1157" s="445" t="s">
        <v>4691</v>
      </c>
      <c r="AQ1157" s="445" t="s">
        <v>4691</v>
      </c>
      <c r="AR1157" s="445" t="s">
        <v>4691</v>
      </c>
      <c r="AS1157" s="445" t="s">
        <v>4691</v>
      </c>
      <c r="AT1157" s="445" t="s">
        <v>4691</v>
      </c>
      <c r="AU1157" s="445" t="s">
        <v>4691</v>
      </c>
      <c r="AV1157" s="307">
        <f>AD1157*6*0.5*12</f>
        <v>216</v>
      </c>
      <c r="AW1157" s="309">
        <f>AD1157*6*0.35*12</f>
        <v>151.19999999999999</v>
      </c>
      <c r="AX1157" s="309">
        <f>AD1157*6*0.25*10</f>
        <v>90</v>
      </c>
      <c r="AY1157" s="309">
        <f>AD1157*6*0.15*10</f>
        <v>53.999999999999993</v>
      </c>
      <c r="AZ1157" s="1042" t="s">
        <v>8530</v>
      </c>
      <c r="BA1157" s="1042"/>
      <c r="BB1157" s="1042"/>
      <c r="BC1157" s="1042"/>
      <c r="BD1157" s="1042"/>
      <c r="BE1157" s="1042"/>
      <c r="BF1157" s="1042"/>
      <c r="BG1157" s="1042"/>
      <c r="BH1157" s="1042"/>
      <c r="BI1157" s="1044"/>
    </row>
    <row r="1158" spans="1:61" s="447" customFormat="1" ht="19.5" customHeight="1">
      <c r="A1158" s="1026">
        <v>1026</v>
      </c>
      <c r="B1158" s="435" t="s">
        <v>7181</v>
      </c>
      <c r="C1158" s="631" t="s">
        <v>2511</v>
      </c>
      <c r="D1158" s="631" t="s">
        <v>2283</v>
      </c>
      <c r="E1158" s="631" t="s">
        <v>608</v>
      </c>
      <c r="F1158" s="467" t="s">
        <v>7182</v>
      </c>
      <c r="G1158" s="437" t="s">
        <v>7183</v>
      </c>
      <c r="H1158" s="438" t="s">
        <v>7261</v>
      </c>
      <c r="I1158" s="435">
        <v>21030211</v>
      </c>
      <c r="J1158" s="428"/>
      <c r="K1158" s="439" t="s">
        <v>362</v>
      </c>
      <c r="L1158" s="441"/>
      <c r="M1158" s="440"/>
      <c r="N1158" s="440"/>
      <c r="O1158" s="441"/>
      <c r="P1158" s="441" t="s">
        <v>7184</v>
      </c>
      <c r="Q1158" s="442"/>
      <c r="R1158" s="495" t="s">
        <v>147</v>
      </c>
      <c r="S1158" s="468">
        <v>42197</v>
      </c>
      <c r="T1158" s="297">
        <f t="shared" ref="T1158" si="1038">VLOOKUP(I1158,单月票房,2,0)</f>
        <v>11</v>
      </c>
      <c r="U1158" s="298">
        <f t="shared" ref="U1158" si="1039">VLOOKUP(I1158,单月票房,3,0)</f>
        <v>113.6397</v>
      </c>
      <c r="V1158" s="298">
        <f t="shared" ref="V1158" si="1040">VLOOKUP(I1158,单月票房,4,0)</f>
        <v>3.8027000000000002</v>
      </c>
      <c r="W1158" s="299">
        <f t="shared" ref="W1158" si="1041">(V1158*10000)/Y1158</f>
        <v>6337.833333333333</v>
      </c>
      <c r="X1158" s="300">
        <f t="shared" ref="X1158" si="1042">VLOOKUP(I1158,单月票房,5,0)</f>
        <v>30</v>
      </c>
      <c r="Y1158" s="496">
        <v>6</v>
      </c>
      <c r="Z1158" s="497">
        <v>655</v>
      </c>
      <c r="AA1158" s="1043">
        <v>0</v>
      </c>
      <c r="AB1158" s="304">
        <v>0</v>
      </c>
      <c r="AC1158" s="304">
        <v>0</v>
      </c>
      <c r="AD1158" s="1043">
        <v>0</v>
      </c>
      <c r="AE1158" s="469">
        <v>6</v>
      </c>
      <c r="AF1158" s="1036" t="s">
        <v>8142</v>
      </c>
      <c r="AG1158" s="445"/>
      <c r="AH1158" s="445"/>
      <c r="AI1158" s="445"/>
      <c r="AJ1158" s="1037">
        <v>6</v>
      </c>
      <c r="AK1158" s="1036" t="s">
        <v>4694</v>
      </c>
      <c r="AL1158" s="445"/>
      <c r="AM1158" s="445"/>
      <c r="AN1158" s="445"/>
      <c r="AO1158" s="445"/>
      <c r="AP1158" s="445"/>
      <c r="AQ1158" s="445"/>
      <c r="AR1158" s="445"/>
      <c r="AS1158" s="445"/>
      <c r="AT1158" s="445"/>
      <c r="AU1158" s="445"/>
      <c r="AV1158" s="307">
        <f t="shared" ref="AV1158" si="1043">AD1158*6*0.5*12</f>
        <v>0</v>
      </c>
      <c r="AW1158" s="309">
        <f t="shared" ref="AW1158" si="1044">AD1158*6*0.35*12</f>
        <v>0</v>
      </c>
      <c r="AX1158" s="309">
        <f t="shared" ref="AX1158" si="1045">AD1158*6*0.25*10</f>
        <v>0</v>
      </c>
      <c r="AY1158" s="309">
        <f t="shared" ref="AY1158" si="1046">AD1158*6*0.15*10</f>
        <v>0</v>
      </c>
      <c r="AZ1158" s="1042" t="s">
        <v>8531</v>
      </c>
      <c r="BA1158" s="1042"/>
      <c r="BB1158" s="1042"/>
      <c r="BC1158" s="1042"/>
      <c r="BD1158" s="1042"/>
      <c r="BE1158" s="1042"/>
      <c r="BF1158" s="1042"/>
      <c r="BG1158" s="1042"/>
      <c r="BH1158" s="1042"/>
      <c r="BI1158" s="1044"/>
    </row>
    <row r="1159" spans="1:61" ht="20.100000000000001" customHeight="1">
      <c r="A1159" s="1029" t="s">
        <v>185</v>
      </c>
      <c r="B1159" s="499"/>
      <c r="C1159" s="723" t="s">
        <v>19</v>
      </c>
      <c r="D1159" s="501" t="s">
        <v>607</v>
      </c>
      <c r="E1159" s="502"/>
      <c r="F1159" s="502"/>
      <c r="G1159" s="503">
        <f>COUNTA(G1156:G1158)</f>
        <v>3</v>
      </c>
      <c r="H1159" s="503">
        <f>COUNTA(H1156:H1158)</f>
        <v>3</v>
      </c>
      <c r="I1159" s="499"/>
      <c r="J1159" s="499"/>
      <c r="K1159" s="503"/>
      <c r="L1159" s="504">
        <f>COUNTA(L1156:L1158)</f>
        <v>2</v>
      </c>
      <c r="M1159" s="504">
        <f>COUNTA(M1156:M1158)</f>
        <v>2</v>
      </c>
      <c r="N1159" s="504">
        <f>COUNTA(N1156:N1158)</f>
        <v>2</v>
      </c>
      <c r="O1159" s="504">
        <f>COUNTA(O1156:O1158)</f>
        <v>2</v>
      </c>
      <c r="P1159" s="504">
        <f>COUNTA(P1156:P1158)</f>
        <v>3</v>
      </c>
      <c r="Q1159" s="505"/>
      <c r="R1159" s="505"/>
      <c r="S1159" s="506"/>
      <c r="T1159" s="507"/>
      <c r="U1159" s="508">
        <f>SUM(U1156:U1158)</f>
        <v>555.25040000000001</v>
      </c>
      <c r="V1159" s="508">
        <f>SUM(V1156:V1158)</f>
        <v>17.109900000000003</v>
      </c>
      <c r="W1159" s="509">
        <f>V1159*10000/Y1159</f>
        <v>8554.9500000000007</v>
      </c>
      <c r="X1159" s="510">
        <f>U1159/V1159</f>
        <v>32.451995628261997</v>
      </c>
      <c r="Y1159" s="511">
        <f t="shared" ref="Y1159:AE1159" si="1047">SUM(Y1156:Y1158)</f>
        <v>20</v>
      </c>
      <c r="Z1159" s="511">
        <f t="shared" si="1047"/>
        <v>2618</v>
      </c>
      <c r="AA1159" s="500">
        <f t="shared" si="1047"/>
        <v>14</v>
      </c>
      <c r="AB1159" s="500">
        <f t="shared" si="1047"/>
        <v>14</v>
      </c>
      <c r="AC1159" s="500">
        <f t="shared" si="1047"/>
        <v>14</v>
      </c>
      <c r="AD1159" s="500">
        <f t="shared" si="1047"/>
        <v>14</v>
      </c>
      <c r="AE1159" s="500">
        <f t="shared" si="1047"/>
        <v>20</v>
      </c>
      <c r="AF1159" s="512"/>
      <c r="AG1159" s="512">
        <f>SUM(AG1156:AG1158)</f>
        <v>0</v>
      </c>
      <c r="AH1159" s="512"/>
      <c r="AI1159" s="512">
        <f>SUM(AI1156:AI1158)</f>
        <v>0</v>
      </c>
      <c r="AJ1159" s="512">
        <f>SUM(AJ1156:AJ1158)</f>
        <v>20</v>
      </c>
      <c r="AK1159" s="513"/>
      <c r="AL1159" s="512">
        <f>SUM(AL1156:AL1158)</f>
        <v>0</v>
      </c>
      <c r="AM1159" s="512"/>
      <c r="AN1159" s="512">
        <f>SUM(AN1156:AN1158)</f>
        <v>0</v>
      </c>
      <c r="AO1159" s="512"/>
      <c r="AP1159" s="512">
        <f>SUM(AP1156:AP1158)</f>
        <v>0</v>
      </c>
      <c r="AQ1159" s="512"/>
      <c r="AR1159" s="512">
        <f>SUM(AR1156:AR1158)</f>
        <v>1</v>
      </c>
      <c r="AS1159" s="512"/>
      <c r="AT1159" s="512">
        <f>SUM(AT1156:AT1158)</f>
        <v>0</v>
      </c>
      <c r="AU1159" s="512"/>
      <c r="AV1159" s="512">
        <f>SUM(AV1156:AV1158)</f>
        <v>504</v>
      </c>
      <c r="AW1159" s="512">
        <f>SUM(AW1156:AW1158)</f>
        <v>352.79999999999995</v>
      </c>
      <c r="AX1159" s="512">
        <f>SUM(AX1156:AX1158)</f>
        <v>210</v>
      </c>
      <c r="AY1159" s="512">
        <f>SUM(AY1156:AY1158)</f>
        <v>126</v>
      </c>
      <c r="AZ1159" s="816"/>
      <c r="BA1159" s="817"/>
      <c r="BB1159" s="817"/>
      <c r="BC1159" s="818"/>
      <c r="BD1159" s="818"/>
      <c r="BE1159" s="818"/>
      <c r="BF1159" s="819"/>
      <c r="BG1159" s="819"/>
      <c r="BH1159" s="819"/>
      <c r="BI1159" s="820"/>
    </row>
    <row r="1160" spans="1:61" s="652" customFormat="1" ht="20.100000000000001" customHeight="1">
      <c r="A1160" s="1026">
        <v>1027</v>
      </c>
      <c r="B1160" s="285" t="s">
        <v>3653</v>
      </c>
      <c r="C1160" s="527" t="s">
        <v>19</v>
      </c>
      <c r="D1160" s="727" t="s">
        <v>2874</v>
      </c>
      <c r="E1160" s="287" t="s">
        <v>3004</v>
      </c>
      <c r="F1160" s="329" t="s">
        <v>1292</v>
      </c>
      <c r="G1160" s="289" t="s">
        <v>2876</v>
      </c>
      <c r="H1160" s="651" t="s">
        <v>2890</v>
      </c>
      <c r="I1160" s="290">
        <v>21110801</v>
      </c>
      <c r="J1160" s="291"/>
      <c r="K1160" s="352" t="s">
        <v>2875</v>
      </c>
      <c r="L1160" s="292"/>
      <c r="M1160" s="293"/>
      <c r="N1160" s="293"/>
      <c r="O1160" s="292"/>
      <c r="P1160" s="292" t="s">
        <v>565</v>
      </c>
      <c r="Q1160" s="320"/>
      <c r="R1160" s="295" t="s">
        <v>222</v>
      </c>
      <c r="S1160" s="296">
        <v>41145</v>
      </c>
      <c r="T1160" s="297">
        <f>VLOOKUP(I1160,单月票房,2,0)</f>
        <v>7</v>
      </c>
      <c r="U1160" s="298">
        <f>VLOOKUP(I1160,单月票房,3,0)</f>
        <v>63.710749999999997</v>
      </c>
      <c r="V1160" s="298">
        <f>VLOOKUP(I1160,单月票房,4,0)</f>
        <v>1.7163999999999999</v>
      </c>
      <c r="W1160" s="299">
        <f>(V1160*10000)/Y1160</f>
        <v>3432.8</v>
      </c>
      <c r="X1160" s="300">
        <f>VLOOKUP(I1160,单月票房,5,0)</f>
        <v>37</v>
      </c>
      <c r="Y1160" s="301">
        <v>5</v>
      </c>
      <c r="Z1160" s="301">
        <v>617</v>
      </c>
      <c r="AA1160" s="1043">
        <v>0</v>
      </c>
      <c r="AB1160" s="304">
        <v>0</v>
      </c>
      <c r="AC1160" s="304">
        <v>0</v>
      </c>
      <c r="AD1160" s="1043">
        <v>0</v>
      </c>
      <c r="AE1160" s="469">
        <v>5</v>
      </c>
      <c r="AF1160" s="1036" t="s">
        <v>7708</v>
      </c>
      <c r="AG1160" s="445" t="s">
        <v>4691</v>
      </c>
      <c r="AH1160" s="445" t="s">
        <v>4691</v>
      </c>
      <c r="AI1160" s="445" t="s">
        <v>4691</v>
      </c>
      <c r="AJ1160" s="1037">
        <v>5</v>
      </c>
      <c r="AK1160" s="1036" t="s">
        <v>4724</v>
      </c>
      <c r="AL1160" s="445" t="s">
        <v>4691</v>
      </c>
      <c r="AM1160" s="445" t="s">
        <v>4691</v>
      </c>
      <c r="AN1160" s="445" t="s">
        <v>4691</v>
      </c>
      <c r="AO1160" s="445" t="s">
        <v>4691</v>
      </c>
      <c r="AP1160" s="445" t="s">
        <v>4691</v>
      </c>
      <c r="AQ1160" s="445" t="s">
        <v>4691</v>
      </c>
      <c r="AR1160" s="445" t="s">
        <v>4691</v>
      </c>
      <c r="AS1160" s="445" t="s">
        <v>4691</v>
      </c>
      <c r="AT1160" s="445" t="s">
        <v>4691</v>
      </c>
      <c r="AU1160" s="445" t="s">
        <v>4691</v>
      </c>
      <c r="AV1160" s="307">
        <f>AD1160*6*0.5*12</f>
        <v>0</v>
      </c>
      <c r="AW1160" s="309">
        <f>AD1160*6*0.35*12</f>
        <v>0</v>
      </c>
      <c r="AX1160" s="309">
        <f>AD1160*6*0.25*10</f>
        <v>0</v>
      </c>
      <c r="AY1160" s="309">
        <f>AD1160*6*0.15*10</f>
        <v>0</v>
      </c>
      <c r="AZ1160" s="1042" t="s">
        <v>8532</v>
      </c>
      <c r="BA1160" s="1042"/>
      <c r="BB1160" s="1042"/>
      <c r="BC1160" s="1042"/>
      <c r="BD1160" s="1042"/>
      <c r="BE1160" s="1042"/>
      <c r="BF1160" s="1042"/>
      <c r="BG1160" s="1042"/>
      <c r="BH1160" s="1042"/>
      <c r="BI1160" s="1044"/>
    </row>
    <row r="1161" spans="1:61" s="652" customFormat="1" ht="20.100000000000001" customHeight="1">
      <c r="A1161" s="1026">
        <v>1028</v>
      </c>
      <c r="B1161" s="285" t="s">
        <v>3781</v>
      </c>
      <c r="C1161" s="653" t="s">
        <v>19</v>
      </c>
      <c r="D1161" s="372" t="s">
        <v>3778</v>
      </c>
      <c r="E1161" s="287" t="s">
        <v>3779</v>
      </c>
      <c r="F1161" s="329" t="s">
        <v>1292</v>
      </c>
      <c r="G1161" s="289" t="s">
        <v>3780</v>
      </c>
      <c r="H1161" s="651" t="s">
        <v>3849</v>
      </c>
      <c r="I1161" s="290">
        <v>21120131</v>
      </c>
      <c r="J1161" s="686"/>
      <c r="K1161" s="592" t="s">
        <v>1339</v>
      </c>
      <c r="L1161" s="687"/>
      <c r="M1161" s="293"/>
      <c r="N1161" s="293"/>
      <c r="O1161" s="687"/>
      <c r="P1161" s="292" t="s">
        <v>95</v>
      </c>
      <c r="Q1161" s="320"/>
      <c r="R1161" s="295" t="s">
        <v>147</v>
      </c>
      <c r="S1161" s="296">
        <v>42035</v>
      </c>
      <c r="T1161" s="297">
        <f>VLOOKUP(I1161,单月票房,2,0)</f>
        <v>2</v>
      </c>
      <c r="U1161" s="298">
        <f>VLOOKUP(I1161,单月票房,3,0)</f>
        <v>186.012</v>
      </c>
      <c r="V1161" s="298">
        <f>VLOOKUP(I1161,单月票房,4,0)</f>
        <v>5.7521000000000004</v>
      </c>
      <c r="W1161" s="299">
        <f>(V1161*10000)/Y1161</f>
        <v>7190.1250000000009</v>
      </c>
      <c r="X1161" s="300">
        <f>VLOOKUP(I1161,单月票房,5,0)</f>
        <v>32</v>
      </c>
      <c r="Y1161" s="301">
        <v>8</v>
      </c>
      <c r="Z1161" s="301">
        <v>1170</v>
      </c>
      <c r="AA1161" s="1043">
        <v>0</v>
      </c>
      <c r="AB1161" s="304">
        <v>0</v>
      </c>
      <c r="AC1161" s="304">
        <v>0</v>
      </c>
      <c r="AD1161" s="1043">
        <v>0</v>
      </c>
      <c r="AE1161" s="469">
        <v>8</v>
      </c>
      <c r="AF1161" s="1036" t="s">
        <v>5971</v>
      </c>
      <c r="AG1161" s="445" t="s">
        <v>4691</v>
      </c>
      <c r="AH1161" s="445" t="s">
        <v>4691</v>
      </c>
      <c r="AI1161" s="445" t="s">
        <v>4691</v>
      </c>
      <c r="AJ1161" s="1037">
        <v>8</v>
      </c>
      <c r="AK1161" s="1036" t="s">
        <v>4705</v>
      </c>
      <c r="AL1161" s="445" t="s">
        <v>4691</v>
      </c>
      <c r="AM1161" s="445" t="s">
        <v>4691</v>
      </c>
      <c r="AN1161" s="445" t="s">
        <v>4691</v>
      </c>
      <c r="AO1161" s="445" t="s">
        <v>4691</v>
      </c>
      <c r="AP1161" s="445" t="s">
        <v>4691</v>
      </c>
      <c r="AQ1161" s="445" t="s">
        <v>4691</v>
      </c>
      <c r="AR1161" s="445" t="s">
        <v>4691</v>
      </c>
      <c r="AS1161" s="445" t="s">
        <v>4691</v>
      </c>
      <c r="AT1161" s="445" t="s">
        <v>4691</v>
      </c>
      <c r="AU1161" s="445" t="s">
        <v>4691</v>
      </c>
      <c r="AV1161" s="307">
        <f>AD1161*6*0.5*12</f>
        <v>0</v>
      </c>
      <c r="AW1161" s="309">
        <f>AD1161*6*0.35*12</f>
        <v>0</v>
      </c>
      <c r="AX1161" s="309">
        <f>AD1161*6*0.25*10</f>
        <v>0</v>
      </c>
      <c r="AY1161" s="309">
        <f>AD1161*6*0.15*10</f>
        <v>0</v>
      </c>
      <c r="AZ1161" s="1042" t="s">
        <v>8533</v>
      </c>
      <c r="BA1161" s="1042"/>
      <c r="BB1161" s="1042"/>
      <c r="BC1161" s="1042"/>
      <c r="BD1161" s="1042"/>
      <c r="BE1161" s="1042"/>
      <c r="BF1161" s="1042"/>
      <c r="BG1161" s="1042"/>
      <c r="BH1161" s="1042"/>
      <c r="BI1161" s="1044"/>
    </row>
    <row r="1162" spans="1:61" ht="20.100000000000001" customHeight="1">
      <c r="A1162" s="1030" t="s">
        <v>185</v>
      </c>
      <c r="B1162" s="499"/>
      <c r="C1162" s="867" t="s">
        <v>19</v>
      </c>
      <c r="D1162" s="863" t="s">
        <v>2877</v>
      </c>
      <c r="E1162" s="827"/>
      <c r="F1162" s="827"/>
      <c r="G1162" s="503">
        <f>COUNTA(G1160:G1161)</f>
        <v>2</v>
      </c>
      <c r="H1162" s="503">
        <f>COUNTA(H1160:H1161)</f>
        <v>2</v>
      </c>
      <c r="I1162" s="499"/>
      <c r="J1162" s="499"/>
      <c r="K1162" s="503"/>
      <c r="L1162" s="504">
        <f>COUNTA(L1160:L1161)</f>
        <v>0</v>
      </c>
      <c r="M1162" s="504">
        <f>COUNTA(M1160:M1161)</f>
        <v>0</v>
      </c>
      <c r="N1162" s="504">
        <f>COUNTA(N1160:N1161)</f>
        <v>0</v>
      </c>
      <c r="O1162" s="504">
        <f>COUNTA(O1160:O1161)</f>
        <v>0</v>
      </c>
      <c r="P1162" s="504">
        <f>COUNTA(P1160:P1161)</f>
        <v>2</v>
      </c>
      <c r="Q1162" s="505"/>
      <c r="R1162" s="505"/>
      <c r="S1162" s="506"/>
      <c r="T1162" s="507"/>
      <c r="U1162" s="508">
        <f>SUM(U1160:U1161)</f>
        <v>249.72274999999999</v>
      </c>
      <c r="V1162" s="508">
        <f>SUM(V1160:V1161)</f>
        <v>7.4685000000000006</v>
      </c>
      <c r="W1162" s="509">
        <f>V1162*10000/Y1162</f>
        <v>5745</v>
      </c>
      <c r="X1162" s="510">
        <f>U1162/V1162</f>
        <v>33.436801231840391</v>
      </c>
      <c r="Y1162" s="511">
        <f t="shared" ref="Y1162:AE1162" si="1048">SUM(Y1160:Y1161)</f>
        <v>13</v>
      </c>
      <c r="Z1162" s="511">
        <f t="shared" si="1048"/>
        <v>1787</v>
      </c>
      <c r="AA1162" s="500">
        <f t="shared" si="1048"/>
        <v>0</v>
      </c>
      <c r="AB1162" s="500">
        <f t="shared" si="1048"/>
        <v>0</v>
      </c>
      <c r="AC1162" s="500">
        <f t="shared" si="1048"/>
        <v>0</v>
      </c>
      <c r="AD1162" s="500">
        <f t="shared" si="1048"/>
        <v>0</v>
      </c>
      <c r="AE1162" s="500">
        <f t="shared" si="1048"/>
        <v>13</v>
      </c>
      <c r="AF1162" s="512"/>
      <c r="AG1162" s="512">
        <f>SUM(AG1160:AG1161)</f>
        <v>0</v>
      </c>
      <c r="AH1162" s="512"/>
      <c r="AI1162" s="512">
        <f>SUM(AI1160:AI1161)</f>
        <v>0</v>
      </c>
      <c r="AJ1162" s="512">
        <f t="shared" ref="AJ1162" si="1049">SUM(AJ1160:AJ1161)</f>
        <v>13</v>
      </c>
      <c r="AK1162" s="513"/>
      <c r="AL1162" s="512">
        <f>SUM(AL1160:AL1161)</f>
        <v>0</v>
      </c>
      <c r="AM1162" s="512"/>
      <c r="AN1162" s="512">
        <f>SUM(AN1160:AN1161)</f>
        <v>0</v>
      </c>
      <c r="AO1162" s="512"/>
      <c r="AP1162" s="512">
        <f>SUM(AP1160:AP1161)</f>
        <v>0</v>
      </c>
      <c r="AQ1162" s="512"/>
      <c r="AR1162" s="512">
        <f>SUM(AR1160:AR1161)</f>
        <v>0</v>
      </c>
      <c r="AS1162" s="512"/>
      <c r="AT1162" s="512">
        <f>SUM(AT1160:AT1161)</f>
        <v>0</v>
      </c>
      <c r="AU1162" s="512"/>
      <c r="AV1162" s="512">
        <f>SUM(AV1160:AV1161)</f>
        <v>0</v>
      </c>
      <c r="AW1162" s="512">
        <f>SUM(AW1160:AW1161)</f>
        <v>0</v>
      </c>
      <c r="AX1162" s="512">
        <f>SUM(AX1160:AX1161)</f>
        <v>0</v>
      </c>
      <c r="AY1162" s="512">
        <f>SUM(AY1160:AY1161)</f>
        <v>0</v>
      </c>
      <c r="AZ1162" s="816"/>
      <c r="BA1162" s="817"/>
      <c r="BB1162" s="817"/>
      <c r="BC1162" s="818"/>
      <c r="BD1162" s="818"/>
      <c r="BE1162" s="818"/>
      <c r="BF1162" s="819"/>
      <c r="BG1162" s="819"/>
      <c r="BH1162" s="819"/>
      <c r="BI1162" s="820"/>
    </row>
    <row r="1163" spans="1:61" s="652" customFormat="1" ht="20.100000000000001" customHeight="1">
      <c r="A1163" s="1026">
        <v>1029</v>
      </c>
      <c r="B1163" s="285" t="s">
        <v>3785</v>
      </c>
      <c r="C1163" s="653" t="s">
        <v>19</v>
      </c>
      <c r="D1163" s="372" t="s">
        <v>2330</v>
      </c>
      <c r="E1163" s="287" t="s">
        <v>3782</v>
      </c>
      <c r="F1163" s="329" t="s">
        <v>1292</v>
      </c>
      <c r="G1163" s="289" t="s">
        <v>3784</v>
      </c>
      <c r="H1163" s="651" t="s">
        <v>3850</v>
      </c>
      <c r="I1163" s="290">
        <v>21080201</v>
      </c>
      <c r="J1163" s="362"/>
      <c r="K1163" s="592" t="s">
        <v>3783</v>
      </c>
      <c r="L1163" s="292"/>
      <c r="M1163" s="293"/>
      <c r="N1163" s="293"/>
      <c r="O1163" s="292"/>
      <c r="P1163" s="292" t="s">
        <v>95</v>
      </c>
      <c r="Q1163" s="320"/>
      <c r="R1163" s="295" t="s">
        <v>147</v>
      </c>
      <c r="S1163" s="296">
        <v>40210</v>
      </c>
      <c r="T1163" s="297">
        <f>VLOOKUP(I1163,单月票房,2,0)</f>
        <v>17</v>
      </c>
      <c r="U1163" s="298">
        <f>VLOOKUP(I1163,单月票房,3,0)</f>
        <v>57.5137</v>
      </c>
      <c r="V1163" s="298">
        <f>VLOOKUP(I1163,单月票房,4,0)</f>
        <v>1.7619</v>
      </c>
      <c r="W1163" s="299">
        <f>(V1163*10000)/Y1163</f>
        <v>5873</v>
      </c>
      <c r="X1163" s="300">
        <f>VLOOKUP(I1163,单月票房,5,0)</f>
        <v>33</v>
      </c>
      <c r="Y1163" s="301">
        <v>3</v>
      </c>
      <c r="Z1163" s="301">
        <v>187</v>
      </c>
      <c r="AA1163" s="1043">
        <v>0</v>
      </c>
      <c r="AB1163" s="304">
        <v>0</v>
      </c>
      <c r="AC1163" s="304">
        <v>0</v>
      </c>
      <c r="AD1163" s="1043">
        <v>0</v>
      </c>
      <c r="AE1163" s="469">
        <v>3</v>
      </c>
      <c r="AF1163" s="1036" t="s">
        <v>5991</v>
      </c>
      <c r="AG1163" s="445" t="s">
        <v>4691</v>
      </c>
      <c r="AH1163" s="445" t="s">
        <v>4691</v>
      </c>
      <c r="AI1163" s="445" t="s">
        <v>4691</v>
      </c>
      <c r="AJ1163" s="1037">
        <v>3</v>
      </c>
      <c r="AK1163" s="1036" t="s">
        <v>4720</v>
      </c>
      <c r="AL1163" s="445" t="s">
        <v>4691</v>
      </c>
      <c r="AM1163" s="445" t="s">
        <v>4691</v>
      </c>
      <c r="AN1163" s="445" t="s">
        <v>4691</v>
      </c>
      <c r="AO1163" s="445" t="s">
        <v>4691</v>
      </c>
      <c r="AP1163" s="445" t="s">
        <v>4691</v>
      </c>
      <c r="AQ1163" s="445" t="s">
        <v>4691</v>
      </c>
      <c r="AR1163" s="445" t="s">
        <v>4691</v>
      </c>
      <c r="AS1163" s="445" t="s">
        <v>4691</v>
      </c>
      <c r="AT1163" s="445" t="s">
        <v>4691</v>
      </c>
      <c r="AU1163" s="445" t="s">
        <v>4691</v>
      </c>
      <c r="AV1163" s="307">
        <f>AD1163*6*0.5*12</f>
        <v>0</v>
      </c>
      <c r="AW1163" s="309">
        <f>AD1163*6*0.35*12</f>
        <v>0</v>
      </c>
      <c r="AX1163" s="309">
        <f>AD1163*6*0.25*10</f>
        <v>0</v>
      </c>
      <c r="AY1163" s="309">
        <f>AD1163*6*0.15*10</f>
        <v>0</v>
      </c>
      <c r="AZ1163" s="1042" t="s">
        <v>8534</v>
      </c>
      <c r="BA1163" s="1042"/>
      <c r="BB1163" s="1042"/>
      <c r="BC1163" s="1042"/>
      <c r="BD1163" s="1042"/>
      <c r="BE1163" s="1042"/>
      <c r="BF1163" s="1042"/>
      <c r="BG1163" s="1042"/>
      <c r="BH1163" s="1042"/>
      <c r="BI1163" s="1044"/>
    </row>
    <row r="1164" spans="1:61" s="652" customFormat="1" ht="20.100000000000001" customHeight="1">
      <c r="A1164" s="1026">
        <v>1030</v>
      </c>
      <c r="B1164" s="285" t="s">
        <v>3788</v>
      </c>
      <c r="C1164" s="653" t="s">
        <v>19</v>
      </c>
      <c r="D1164" s="372" t="s">
        <v>2330</v>
      </c>
      <c r="E1164" s="287" t="s">
        <v>3786</v>
      </c>
      <c r="F1164" s="329" t="s">
        <v>1292</v>
      </c>
      <c r="G1164" s="289" t="s">
        <v>3787</v>
      </c>
      <c r="H1164" s="651" t="s">
        <v>3851</v>
      </c>
      <c r="I1164" s="290">
        <v>21080151</v>
      </c>
      <c r="J1164" s="362"/>
      <c r="K1164" s="592" t="s">
        <v>1339</v>
      </c>
      <c r="L1164" s="292"/>
      <c r="M1164" s="293"/>
      <c r="N1164" s="293"/>
      <c r="O1164" s="292"/>
      <c r="P1164" s="292" t="s">
        <v>95</v>
      </c>
      <c r="Q1164" s="320"/>
      <c r="R1164" s="295" t="s">
        <v>147</v>
      </c>
      <c r="S1164" s="296">
        <v>42461</v>
      </c>
      <c r="T1164" s="297">
        <f>VLOOKUP(I1164,单月票房,2,0)</f>
        <v>9</v>
      </c>
      <c r="U1164" s="298">
        <f>VLOOKUP(I1164,单月票房,3,0)</f>
        <v>124.2474</v>
      </c>
      <c r="V1164" s="298">
        <f>VLOOKUP(I1164,单月票房,4,0)</f>
        <v>3.6141000000000001</v>
      </c>
      <c r="W1164" s="299">
        <f>(V1164*10000)/Y1164</f>
        <v>4517.625</v>
      </c>
      <c r="X1164" s="300">
        <f>VLOOKUP(I1164,单月票房,5,0)</f>
        <v>34</v>
      </c>
      <c r="Y1164" s="301">
        <v>8</v>
      </c>
      <c r="Z1164" s="301">
        <v>557</v>
      </c>
      <c r="AA1164" s="1043">
        <v>0</v>
      </c>
      <c r="AB1164" s="304">
        <v>0</v>
      </c>
      <c r="AC1164" s="304">
        <v>0</v>
      </c>
      <c r="AD1164" s="1043">
        <v>0</v>
      </c>
      <c r="AE1164" s="469">
        <v>8</v>
      </c>
      <c r="AF1164" s="1036" t="s">
        <v>5971</v>
      </c>
      <c r="AG1164" s="445" t="s">
        <v>4691</v>
      </c>
      <c r="AH1164" s="445" t="s">
        <v>4691</v>
      </c>
      <c r="AI1164" s="445" t="s">
        <v>4691</v>
      </c>
      <c r="AJ1164" s="1037">
        <v>8</v>
      </c>
      <c r="AK1164" s="1036" t="s">
        <v>4705</v>
      </c>
      <c r="AL1164" s="445" t="s">
        <v>4691</v>
      </c>
      <c r="AM1164" s="445" t="s">
        <v>4691</v>
      </c>
      <c r="AN1164" s="445" t="s">
        <v>4691</v>
      </c>
      <c r="AO1164" s="445" t="s">
        <v>4691</v>
      </c>
      <c r="AP1164" s="445" t="s">
        <v>4691</v>
      </c>
      <c r="AQ1164" s="445" t="s">
        <v>4691</v>
      </c>
      <c r="AR1164" s="445" t="s">
        <v>4691</v>
      </c>
      <c r="AS1164" s="445" t="s">
        <v>4691</v>
      </c>
      <c r="AT1164" s="445" t="s">
        <v>4691</v>
      </c>
      <c r="AU1164" s="445" t="s">
        <v>4691</v>
      </c>
      <c r="AV1164" s="307">
        <f>AD1164*6*0.5*12</f>
        <v>0</v>
      </c>
      <c r="AW1164" s="309">
        <f>AD1164*6*0.35*12</f>
        <v>0</v>
      </c>
      <c r="AX1164" s="309">
        <f>AD1164*6*0.25*10</f>
        <v>0</v>
      </c>
      <c r="AY1164" s="309">
        <f>AD1164*6*0.15*10</f>
        <v>0</v>
      </c>
      <c r="AZ1164" s="1042" t="s">
        <v>8535</v>
      </c>
      <c r="BA1164" s="1042"/>
      <c r="BB1164" s="1042"/>
      <c r="BC1164" s="1042"/>
      <c r="BD1164" s="1042"/>
      <c r="BE1164" s="1042"/>
      <c r="BF1164" s="1042"/>
      <c r="BG1164" s="1042"/>
      <c r="BH1164" s="1042"/>
      <c r="BI1164" s="1044"/>
    </row>
    <row r="1165" spans="1:61" s="652" customFormat="1" ht="20.100000000000001" customHeight="1">
      <c r="A1165" s="1026">
        <v>1031</v>
      </c>
      <c r="B1165" s="285" t="s">
        <v>3792</v>
      </c>
      <c r="C1165" s="653" t="s">
        <v>19</v>
      </c>
      <c r="D1165" s="372" t="s">
        <v>2330</v>
      </c>
      <c r="E1165" s="287" t="s">
        <v>3789</v>
      </c>
      <c r="F1165" s="329" t="s">
        <v>1292</v>
      </c>
      <c r="G1165" s="289" t="s">
        <v>3791</v>
      </c>
      <c r="H1165" s="651" t="s">
        <v>3852</v>
      </c>
      <c r="I1165" s="290">
        <v>21080701</v>
      </c>
      <c r="J1165" s="686"/>
      <c r="K1165" s="592" t="s">
        <v>3790</v>
      </c>
      <c r="L1165" s="687"/>
      <c r="M1165" s="293"/>
      <c r="N1165" s="293"/>
      <c r="O1165" s="687"/>
      <c r="P1165" s="292" t="s">
        <v>95</v>
      </c>
      <c r="Q1165" s="320"/>
      <c r="R1165" s="295" t="s">
        <v>147</v>
      </c>
      <c r="S1165" s="296">
        <v>41160</v>
      </c>
      <c r="T1165" s="297">
        <f>VLOOKUP(I1165,单月票房,2,0)</f>
        <v>6</v>
      </c>
      <c r="U1165" s="298">
        <f>VLOOKUP(I1165,单月票房,3,0)</f>
        <v>128.49440000000001</v>
      </c>
      <c r="V1165" s="298">
        <f>VLOOKUP(I1165,单月票房,4,0)</f>
        <v>3.8639999999999999</v>
      </c>
      <c r="W1165" s="299">
        <f>(V1165*10000)/Y1165</f>
        <v>6440</v>
      </c>
      <c r="X1165" s="300">
        <f>VLOOKUP(I1165,单月票房,5,0)</f>
        <v>33</v>
      </c>
      <c r="Y1165" s="301">
        <v>6</v>
      </c>
      <c r="Z1165" s="301">
        <v>482</v>
      </c>
      <c r="AA1165" s="1043">
        <v>0</v>
      </c>
      <c r="AB1165" s="304">
        <v>0</v>
      </c>
      <c r="AC1165" s="304">
        <v>0</v>
      </c>
      <c r="AD1165" s="1043">
        <v>0</v>
      </c>
      <c r="AE1165" s="469">
        <v>6</v>
      </c>
      <c r="AF1165" s="1036" t="s">
        <v>8142</v>
      </c>
      <c r="AG1165" s="445" t="s">
        <v>4691</v>
      </c>
      <c r="AH1165" s="445" t="s">
        <v>4691</v>
      </c>
      <c r="AI1165" s="445" t="s">
        <v>4691</v>
      </c>
      <c r="AJ1165" s="1037">
        <v>6</v>
      </c>
      <c r="AK1165" s="1036" t="s">
        <v>4694</v>
      </c>
      <c r="AL1165" s="445" t="s">
        <v>4691</v>
      </c>
      <c r="AM1165" s="445" t="s">
        <v>4691</v>
      </c>
      <c r="AN1165" s="445" t="s">
        <v>4691</v>
      </c>
      <c r="AO1165" s="445" t="s">
        <v>4691</v>
      </c>
      <c r="AP1165" s="445" t="s">
        <v>4691</v>
      </c>
      <c r="AQ1165" s="445" t="s">
        <v>4691</v>
      </c>
      <c r="AR1165" s="445" t="s">
        <v>4691</v>
      </c>
      <c r="AS1165" s="445" t="s">
        <v>4691</v>
      </c>
      <c r="AT1165" s="445" t="s">
        <v>4691</v>
      </c>
      <c r="AU1165" s="445" t="s">
        <v>4691</v>
      </c>
      <c r="AV1165" s="307">
        <f>AD1165*6*0.5*12</f>
        <v>0</v>
      </c>
      <c r="AW1165" s="309">
        <f>AD1165*6*0.35*12</f>
        <v>0</v>
      </c>
      <c r="AX1165" s="309">
        <f>AD1165*6*0.25*10</f>
        <v>0</v>
      </c>
      <c r="AY1165" s="309">
        <f>AD1165*6*0.15*10</f>
        <v>0</v>
      </c>
      <c r="AZ1165" s="1042" t="s">
        <v>8536</v>
      </c>
      <c r="BA1165" s="1042"/>
      <c r="BB1165" s="1042"/>
      <c r="BC1165" s="1042"/>
      <c r="BD1165" s="1042"/>
      <c r="BE1165" s="1042"/>
      <c r="BF1165" s="1042"/>
      <c r="BG1165" s="1042"/>
      <c r="BH1165" s="1042"/>
      <c r="BI1165" s="1044"/>
    </row>
    <row r="1166" spans="1:61" ht="20.100000000000001" customHeight="1">
      <c r="A1166" s="1031" t="s">
        <v>185</v>
      </c>
      <c r="B1166" s="499"/>
      <c r="C1166" s="884" t="s">
        <v>19</v>
      </c>
      <c r="D1166" s="885" t="s">
        <v>2330</v>
      </c>
      <c r="E1166" s="827"/>
      <c r="F1166" s="827"/>
      <c r="G1166" s="503">
        <f>COUNTA(G1163:G1165)</f>
        <v>3</v>
      </c>
      <c r="H1166" s="503">
        <f>COUNTA(H1163:H1165)</f>
        <v>3</v>
      </c>
      <c r="I1166" s="499"/>
      <c r="J1166" s="499"/>
      <c r="K1166" s="503"/>
      <c r="L1166" s="504">
        <f>COUNTA(L1163:L1165)</f>
        <v>0</v>
      </c>
      <c r="M1166" s="504">
        <f>COUNTA(M1163:M1165)</f>
        <v>0</v>
      </c>
      <c r="N1166" s="504">
        <f>COUNTA(N1163:N1165)</f>
        <v>0</v>
      </c>
      <c r="O1166" s="504">
        <f>COUNTA(O1163:O1165)</f>
        <v>0</v>
      </c>
      <c r="P1166" s="504">
        <f>COUNTA(P1163:P1165)</f>
        <v>3</v>
      </c>
      <c r="Q1166" s="505"/>
      <c r="R1166" s="505"/>
      <c r="S1166" s="506"/>
      <c r="T1166" s="507"/>
      <c r="U1166" s="508">
        <f>SUM(U1163:U1165)</f>
        <v>310.25549999999998</v>
      </c>
      <c r="V1166" s="508">
        <f>SUM(V1163:V1165)</f>
        <v>9.24</v>
      </c>
      <c r="W1166" s="509">
        <f>V1166*10000/Y1166</f>
        <v>5435.2941176470586</v>
      </c>
      <c r="X1166" s="510">
        <f>U1166/V1166</f>
        <v>33.577435064935059</v>
      </c>
      <c r="Y1166" s="511">
        <f t="shared" ref="Y1166:AE1166" si="1050">SUM(Y1163:Y1165)</f>
        <v>17</v>
      </c>
      <c r="Z1166" s="511">
        <f t="shared" si="1050"/>
        <v>1226</v>
      </c>
      <c r="AA1166" s="500">
        <f t="shared" si="1050"/>
        <v>0</v>
      </c>
      <c r="AB1166" s="500">
        <f t="shared" si="1050"/>
        <v>0</v>
      </c>
      <c r="AC1166" s="500">
        <f t="shared" si="1050"/>
        <v>0</v>
      </c>
      <c r="AD1166" s="500">
        <f t="shared" si="1050"/>
        <v>0</v>
      </c>
      <c r="AE1166" s="500">
        <f t="shared" si="1050"/>
        <v>17</v>
      </c>
      <c r="AF1166" s="512"/>
      <c r="AG1166" s="512">
        <f>SUM(AG1163:AG1165)</f>
        <v>0</v>
      </c>
      <c r="AH1166" s="512"/>
      <c r="AI1166" s="512">
        <f>SUM(AI1163:AI1165)</f>
        <v>0</v>
      </c>
      <c r="AJ1166" s="512">
        <f>SUM(AJ1163:AJ1165)</f>
        <v>17</v>
      </c>
      <c r="AK1166" s="513"/>
      <c r="AL1166" s="512">
        <f>SUM(AL1163:AL1165)</f>
        <v>0</v>
      </c>
      <c r="AM1166" s="512"/>
      <c r="AN1166" s="512">
        <f>SUM(AN1163:AN1165)</f>
        <v>0</v>
      </c>
      <c r="AO1166" s="512"/>
      <c r="AP1166" s="512">
        <f>SUM(AP1163:AP1165)</f>
        <v>0</v>
      </c>
      <c r="AQ1166" s="512"/>
      <c r="AR1166" s="512">
        <f>SUM(AR1163:AR1165)</f>
        <v>0</v>
      </c>
      <c r="AS1166" s="512"/>
      <c r="AT1166" s="512">
        <f>SUM(AT1163:AT1165)</f>
        <v>0</v>
      </c>
      <c r="AU1166" s="512"/>
      <c r="AV1166" s="512">
        <f>SUM(AV1163:AV1165)</f>
        <v>0</v>
      </c>
      <c r="AW1166" s="512">
        <f>SUM(AW1163:AW1165)</f>
        <v>0</v>
      </c>
      <c r="AX1166" s="512">
        <f>SUM(AX1163:AX1165)</f>
        <v>0</v>
      </c>
      <c r="AY1166" s="512">
        <f>SUM(AY1163:AY1165)</f>
        <v>0</v>
      </c>
      <c r="AZ1166" s="816"/>
      <c r="BA1166" s="817"/>
      <c r="BB1166" s="817"/>
      <c r="BC1166" s="818"/>
      <c r="BD1166" s="818"/>
      <c r="BE1166" s="818"/>
      <c r="BF1166" s="819"/>
      <c r="BG1166" s="819"/>
      <c r="BH1166" s="819"/>
      <c r="BI1166" s="820"/>
    </row>
    <row r="1167" spans="1:61" s="652" customFormat="1" ht="20.100000000000001" customHeight="1">
      <c r="A1167" s="1026">
        <v>1032</v>
      </c>
      <c r="B1167" s="285" t="s">
        <v>3796</v>
      </c>
      <c r="C1167" s="653" t="s">
        <v>19</v>
      </c>
      <c r="D1167" s="372" t="s">
        <v>2331</v>
      </c>
      <c r="E1167" s="287" t="s">
        <v>3793</v>
      </c>
      <c r="F1167" s="329" t="s">
        <v>1292</v>
      </c>
      <c r="G1167" s="289" t="s">
        <v>3795</v>
      </c>
      <c r="H1167" s="651" t="s">
        <v>3853</v>
      </c>
      <c r="I1167" s="290">
        <v>21140801</v>
      </c>
      <c r="J1167" s="686"/>
      <c r="K1167" s="592" t="s">
        <v>3794</v>
      </c>
      <c r="L1167" s="687"/>
      <c r="M1167" s="293"/>
      <c r="N1167" s="293"/>
      <c r="O1167" s="687"/>
      <c r="P1167" s="292" t="s">
        <v>95</v>
      </c>
      <c r="Q1167" s="320"/>
      <c r="R1167" s="295" t="s">
        <v>147</v>
      </c>
      <c r="S1167" s="296">
        <v>41617</v>
      </c>
      <c r="T1167" s="297">
        <f>VLOOKUP(I1167,单月票房,2,0)</f>
        <v>8</v>
      </c>
      <c r="U1167" s="298">
        <f>VLOOKUP(I1167,单月票房,3,0)</f>
        <v>100.7701</v>
      </c>
      <c r="V1167" s="298">
        <f>VLOOKUP(I1167,单月票房,4,0)</f>
        <v>3.0181</v>
      </c>
      <c r="W1167" s="299">
        <f>(V1167*10000)/Y1167</f>
        <v>7545.25</v>
      </c>
      <c r="X1167" s="300">
        <f>VLOOKUP(I1167,单月票房,5,0)</f>
        <v>33</v>
      </c>
      <c r="Y1167" s="301">
        <v>4</v>
      </c>
      <c r="Z1167" s="301">
        <v>603</v>
      </c>
      <c r="AA1167" s="1043">
        <v>0</v>
      </c>
      <c r="AB1167" s="304">
        <v>0</v>
      </c>
      <c r="AC1167" s="304">
        <v>0</v>
      </c>
      <c r="AD1167" s="1043">
        <v>0</v>
      </c>
      <c r="AE1167" s="469">
        <v>4</v>
      </c>
      <c r="AF1167" s="1036" t="s">
        <v>8196</v>
      </c>
      <c r="AG1167" s="445" t="s">
        <v>4691</v>
      </c>
      <c r="AH1167" s="445" t="s">
        <v>4691</v>
      </c>
      <c r="AI1167" s="445" t="s">
        <v>4691</v>
      </c>
      <c r="AJ1167" s="1037">
        <v>4</v>
      </c>
      <c r="AK1167" s="1036" t="s">
        <v>4706</v>
      </c>
      <c r="AL1167" s="445" t="s">
        <v>4691</v>
      </c>
      <c r="AM1167" s="445" t="s">
        <v>4691</v>
      </c>
      <c r="AN1167" s="445" t="s">
        <v>4691</v>
      </c>
      <c r="AO1167" s="445" t="s">
        <v>4691</v>
      </c>
      <c r="AP1167" s="445" t="s">
        <v>4691</v>
      </c>
      <c r="AQ1167" s="445" t="s">
        <v>4691</v>
      </c>
      <c r="AR1167" s="445" t="s">
        <v>4691</v>
      </c>
      <c r="AS1167" s="445" t="s">
        <v>4691</v>
      </c>
      <c r="AT1167" s="445" t="s">
        <v>4691</v>
      </c>
      <c r="AU1167" s="445" t="s">
        <v>4691</v>
      </c>
      <c r="AV1167" s="307">
        <f>AD1167*6*0.5*12</f>
        <v>0</v>
      </c>
      <c r="AW1167" s="309">
        <f>AD1167*6*0.35*12</f>
        <v>0</v>
      </c>
      <c r="AX1167" s="309">
        <f>AD1167*6*0.25*10</f>
        <v>0</v>
      </c>
      <c r="AY1167" s="309">
        <f>AD1167*6*0.15*10</f>
        <v>0</v>
      </c>
      <c r="AZ1167" s="1042" t="s">
        <v>8537</v>
      </c>
      <c r="BA1167" s="1042"/>
      <c r="BB1167" s="1042"/>
      <c r="BC1167" s="1042"/>
      <c r="BD1167" s="1042"/>
      <c r="BE1167" s="1042"/>
      <c r="BF1167" s="1042"/>
      <c r="BG1167" s="1042"/>
      <c r="BH1167" s="1042"/>
      <c r="BI1167" s="1044"/>
    </row>
    <row r="1168" spans="1:61" s="652" customFormat="1" ht="20.100000000000001" customHeight="1">
      <c r="A1168" s="1026">
        <v>1033</v>
      </c>
      <c r="B1168" s="285" t="s">
        <v>3799</v>
      </c>
      <c r="C1168" s="653" t="s">
        <v>19</v>
      </c>
      <c r="D1168" s="372" t="s">
        <v>2331</v>
      </c>
      <c r="E1168" s="287" t="s">
        <v>3797</v>
      </c>
      <c r="F1168" s="329" t="s">
        <v>1292</v>
      </c>
      <c r="G1168" s="289" t="s">
        <v>3798</v>
      </c>
      <c r="H1168" s="651" t="s">
        <v>3854</v>
      </c>
      <c r="I1168" s="290">
        <v>21130301</v>
      </c>
      <c r="J1168" s="686"/>
      <c r="K1168" s="592" t="s">
        <v>3794</v>
      </c>
      <c r="L1168" s="687"/>
      <c r="M1168" s="293"/>
      <c r="N1168" s="293"/>
      <c r="O1168" s="687"/>
      <c r="P1168" s="292" t="s">
        <v>95</v>
      </c>
      <c r="Q1168" s="320"/>
      <c r="R1168" s="295" t="s">
        <v>147</v>
      </c>
      <c r="S1168" s="296">
        <v>40575</v>
      </c>
      <c r="T1168" s="297">
        <f>VLOOKUP(I1168,单月票房,2,0)</f>
        <v>10</v>
      </c>
      <c r="U1168" s="298">
        <f>VLOOKUP(I1168,单月票房,3,0)</f>
        <v>80.184299999999993</v>
      </c>
      <c r="V1168" s="298">
        <f>VLOOKUP(I1168,单月票房,4,0)</f>
        <v>2.6408999999999998</v>
      </c>
      <c r="W1168" s="299">
        <f>(V1168*10000)/Y1168</f>
        <v>6602.2499999999991</v>
      </c>
      <c r="X1168" s="300">
        <f>VLOOKUP(I1168,单月票房,5,0)</f>
        <v>30</v>
      </c>
      <c r="Y1168" s="301">
        <v>4</v>
      </c>
      <c r="Z1168" s="301">
        <v>396</v>
      </c>
      <c r="AA1168" s="1043">
        <v>0</v>
      </c>
      <c r="AB1168" s="304">
        <v>0</v>
      </c>
      <c r="AC1168" s="304">
        <v>0</v>
      </c>
      <c r="AD1168" s="1043">
        <v>0</v>
      </c>
      <c r="AE1168" s="469">
        <v>4</v>
      </c>
      <c r="AF1168" s="1036" t="s">
        <v>8196</v>
      </c>
      <c r="AG1168" s="445" t="s">
        <v>4691</v>
      </c>
      <c r="AH1168" s="445" t="s">
        <v>4691</v>
      </c>
      <c r="AI1168" s="445" t="s">
        <v>4691</v>
      </c>
      <c r="AJ1168" s="1037">
        <v>4</v>
      </c>
      <c r="AK1168" s="1036" t="s">
        <v>4706</v>
      </c>
      <c r="AL1168" s="445" t="s">
        <v>4691</v>
      </c>
      <c r="AM1168" s="445" t="s">
        <v>4691</v>
      </c>
      <c r="AN1168" s="445" t="s">
        <v>4691</v>
      </c>
      <c r="AO1168" s="445" t="s">
        <v>4691</v>
      </c>
      <c r="AP1168" s="445" t="s">
        <v>4691</v>
      </c>
      <c r="AQ1168" s="445" t="s">
        <v>4691</v>
      </c>
      <c r="AR1168" s="445" t="s">
        <v>4691</v>
      </c>
      <c r="AS1168" s="445" t="s">
        <v>4691</v>
      </c>
      <c r="AT1168" s="445" t="s">
        <v>4691</v>
      </c>
      <c r="AU1168" s="445" t="s">
        <v>4691</v>
      </c>
      <c r="AV1168" s="307">
        <f>AD1168*6*0.5*12</f>
        <v>0</v>
      </c>
      <c r="AW1168" s="309">
        <f>AD1168*6*0.35*12</f>
        <v>0</v>
      </c>
      <c r="AX1168" s="309">
        <f>AD1168*6*0.25*10</f>
        <v>0</v>
      </c>
      <c r="AY1168" s="309">
        <f>AD1168*6*0.15*10</f>
        <v>0</v>
      </c>
      <c r="AZ1168" s="1042" t="s">
        <v>8538</v>
      </c>
      <c r="BA1168" s="1042"/>
      <c r="BB1168" s="1042"/>
      <c r="BC1168" s="1042"/>
      <c r="BD1168" s="1042"/>
      <c r="BE1168" s="1042"/>
      <c r="BF1168" s="1042"/>
      <c r="BG1168" s="1042"/>
      <c r="BH1168" s="1042"/>
      <c r="BI1168" s="1044"/>
    </row>
    <row r="1169" spans="1:61" ht="20.100000000000001" customHeight="1">
      <c r="A1169" s="1030" t="s">
        <v>185</v>
      </c>
      <c r="B1169" s="499"/>
      <c r="C1169" s="884" t="s">
        <v>19</v>
      </c>
      <c r="D1169" s="885" t="s">
        <v>2331</v>
      </c>
      <c r="E1169" s="827"/>
      <c r="F1169" s="827"/>
      <c r="G1169" s="813">
        <f>COUNTA(G1167:G1168)</f>
        <v>2</v>
      </c>
      <c r="H1169" s="813">
        <f>COUNTA(H1167:H1168)</f>
        <v>2</v>
      </c>
      <c r="I1169" s="499"/>
      <c r="J1169" s="499"/>
      <c r="K1169" s="813"/>
      <c r="L1169" s="814">
        <f>COUNTA(L1167:L1168)</f>
        <v>0</v>
      </c>
      <c r="M1169" s="814">
        <f>COUNTA(M1167:M1168)</f>
        <v>0</v>
      </c>
      <c r="N1169" s="814">
        <f>COUNTA(N1167:N1168)</f>
        <v>0</v>
      </c>
      <c r="O1169" s="814">
        <f>COUNTA(O1167:O1168)</f>
        <v>0</v>
      </c>
      <c r="P1169" s="814">
        <f>COUNTA(P1167:P1168)</f>
        <v>2</v>
      </c>
      <c r="Q1169" s="505"/>
      <c r="R1169" s="505"/>
      <c r="S1169" s="506"/>
      <c r="T1169" s="507"/>
      <c r="U1169" s="508">
        <f>SUM(U1167:U1168)</f>
        <v>180.95439999999999</v>
      </c>
      <c r="V1169" s="508">
        <f>SUM(V1167:V1168)</f>
        <v>5.6589999999999998</v>
      </c>
      <c r="W1169" s="830">
        <f>V1169*10000/Y1169</f>
        <v>7073.75</v>
      </c>
      <c r="X1169" s="830">
        <f>U1169/V1169</f>
        <v>31.976391588619897</v>
      </c>
      <c r="Y1169" s="511">
        <f t="shared" ref="Y1169:AE1169" si="1051">SUM(Y1167:Y1168)</f>
        <v>8</v>
      </c>
      <c r="Z1169" s="511">
        <f t="shared" si="1051"/>
        <v>999</v>
      </c>
      <c r="AA1169" s="500">
        <f t="shared" si="1051"/>
        <v>0</v>
      </c>
      <c r="AB1169" s="500">
        <f t="shared" si="1051"/>
        <v>0</v>
      </c>
      <c r="AC1169" s="500">
        <f t="shared" si="1051"/>
        <v>0</v>
      </c>
      <c r="AD1169" s="500">
        <f t="shared" si="1051"/>
        <v>0</v>
      </c>
      <c r="AE1169" s="500">
        <f t="shared" si="1051"/>
        <v>8</v>
      </c>
      <c r="AF1169" s="512"/>
      <c r="AG1169" s="512">
        <f>SUM(AG1167:AG1168)</f>
        <v>0</v>
      </c>
      <c r="AH1169" s="512"/>
      <c r="AI1169" s="512">
        <f>SUM(AI1167:AI1168)</f>
        <v>0</v>
      </c>
      <c r="AJ1169" s="512">
        <f>SUM(AJ1167:AJ1168)</f>
        <v>8</v>
      </c>
      <c r="AK1169" s="513"/>
      <c r="AL1169" s="512">
        <f>SUM(AL1167:AL1168)</f>
        <v>0</v>
      </c>
      <c r="AM1169" s="512"/>
      <c r="AN1169" s="512">
        <f>SUM(AN1167:AN1168)</f>
        <v>0</v>
      </c>
      <c r="AO1169" s="512"/>
      <c r="AP1169" s="512">
        <f>SUM(AP1167:AP1168)</f>
        <v>0</v>
      </c>
      <c r="AQ1169" s="512"/>
      <c r="AR1169" s="512">
        <f>SUM(AR1167:AR1168)</f>
        <v>0</v>
      </c>
      <c r="AS1169" s="512"/>
      <c r="AT1169" s="512">
        <f>SUM(AT1167:AT1168)</f>
        <v>0</v>
      </c>
      <c r="AU1169" s="512"/>
      <c r="AV1169" s="512">
        <f>SUM(AV1167:AV1168)</f>
        <v>0</v>
      </c>
      <c r="AW1169" s="512">
        <f>SUM(AW1167:AW1168)</f>
        <v>0</v>
      </c>
      <c r="AX1169" s="512">
        <f>SUM(AX1167:AX1168)</f>
        <v>0</v>
      </c>
      <c r="AY1169" s="512">
        <f>SUM(AY1167:AY1168)</f>
        <v>0</v>
      </c>
      <c r="AZ1169" s="816"/>
      <c r="BA1169" s="817"/>
      <c r="BB1169" s="817"/>
      <c r="BC1169" s="818"/>
      <c r="BD1169" s="818"/>
      <c r="BE1169" s="818"/>
      <c r="BF1169" s="819"/>
      <c r="BG1169" s="819"/>
      <c r="BH1169" s="819"/>
      <c r="BI1169" s="820"/>
    </row>
    <row r="1170" spans="1:61" s="652" customFormat="1" ht="20.100000000000001" customHeight="1">
      <c r="A1170" s="1026">
        <v>1034</v>
      </c>
      <c r="B1170" s="285" t="s">
        <v>3802</v>
      </c>
      <c r="C1170" s="653" t="s">
        <v>19</v>
      </c>
      <c r="D1170" s="372" t="s">
        <v>2329</v>
      </c>
      <c r="E1170" s="287" t="s">
        <v>3800</v>
      </c>
      <c r="F1170" s="329" t="s">
        <v>1292</v>
      </c>
      <c r="G1170" s="289" t="s">
        <v>3801</v>
      </c>
      <c r="H1170" s="651" t="s">
        <v>3855</v>
      </c>
      <c r="I1170" s="290">
        <v>21070131</v>
      </c>
      <c r="J1170" s="686"/>
      <c r="K1170" s="592" t="s">
        <v>3794</v>
      </c>
      <c r="L1170" s="687"/>
      <c r="M1170" s="293"/>
      <c r="N1170" s="293"/>
      <c r="O1170" s="687"/>
      <c r="P1170" s="292" t="s">
        <v>95</v>
      </c>
      <c r="Q1170" s="320"/>
      <c r="R1170" s="295" t="s">
        <v>147</v>
      </c>
      <c r="S1170" s="296">
        <v>42035</v>
      </c>
      <c r="T1170" s="297">
        <f>VLOOKUP(I1170,单月票房,2,0)</f>
        <v>6</v>
      </c>
      <c r="U1170" s="298">
        <f>VLOOKUP(I1170,单月票房,3,0)</f>
        <v>110.62390000000001</v>
      </c>
      <c r="V1170" s="298">
        <f>VLOOKUP(I1170,单月票房,4,0)</f>
        <v>3.6661999999999999</v>
      </c>
      <c r="W1170" s="299">
        <f>(V1170*10000)/Y1170</f>
        <v>7332.4</v>
      </c>
      <c r="X1170" s="300">
        <f>VLOOKUP(I1170,单月票房,5,0)</f>
        <v>30</v>
      </c>
      <c r="Y1170" s="301">
        <v>5</v>
      </c>
      <c r="Z1170" s="301">
        <v>439</v>
      </c>
      <c r="AA1170" s="1043">
        <v>0</v>
      </c>
      <c r="AB1170" s="304">
        <v>0</v>
      </c>
      <c r="AC1170" s="304">
        <v>0</v>
      </c>
      <c r="AD1170" s="1043">
        <v>0</v>
      </c>
      <c r="AE1170" s="469">
        <v>5</v>
      </c>
      <c r="AF1170" s="1036" t="s">
        <v>8174</v>
      </c>
      <c r="AG1170" s="445" t="s">
        <v>4691</v>
      </c>
      <c r="AH1170" s="445" t="s">
        <v>4691</v>
      </c>
      <c r="AI1170" s="445" t="s">
        <v>4691</v>
      </c>
      <c r="AJ1170" s="1037">
        <v>5</v>
      </c>
      <c r="AK1170" s="1036" t="s">
        <v>4707</v>
      </c>
      <c r="AL1170" s="445" t="s">
        <v>4691</v>
      </c>
      <c r="AM1170" s="445" t="s">
        <v>4691</v>
      </c>
      <c r="AN1170" s="445" t="s">
        <v>4691</v>
      </c>
      <c r="AO1170" s="445" t="s">
        <v>4691</v>
      </c>
      <c r="AP1170" s="445" t="s">
        <v>4691</v>
      </c>
      <c r="AQ1170" s="445" t="s">
        <v>4691</v>
      </c>
      <c r="AR1170" s="445" t="s">
        <v>4691</v>
      </c>
      <c r="AS1170" s="445" t="s">
        <v>4691</v>
      </c>
      <c r="AT1170" s="445" t="s">
        <v>4691</v>
      </c>
      <c r="AU1170" s="445" t="s">
        <v>4691</v>
      </c>
      <c r="AV1170" s="307">
        <f>AD1170*6*0.5*12</f>
        <v>0</v>
      </c>
      <c r="AW1170" s="309">
        <f>AD1170*6*0.35*12</f>
        <v>0</v>
      </c>
      <c r="AX1170" s="309">
        <f>AD1170*6*0.25*10</f>
        <v>0</v>
      </c>
      <c r="AY1170" s="309">
        <f>AD1170*6*0.15*10</f>
        <v>0</v>
      </c>
      <c r="AZ1170" s="1042" t="s">
        <v>8539</v>
      </c>
      <c r="BA1170" s="1042"/>
      <c r="BB1170" s="1042"/>
      <c r="BC1170" s="1042"/>
      <c r="BD1170" s="1042"/>
      <c r="BE1170" s="1042"/>
      <c r="BF1170" s="1042"/>
      <c r="BG1170" s="1042"/>
      <c r="BH1170" s="1042"/>
      <c r="BI1170" s="1044"/>
    </row>
    <row r="1171" spans="1:61" ht="20.100000000000001" customHeight="1">
      <c r="A1171" s="1030" t="s">
        <v>185</v>
      </c>
      <c r="B1171" s="499"/>
      <c r="C1171" s="884" t="s">
        <v>19</v>
      </c>
      <c r="D1171" s="885" t="s">
        <v>2329</v>
      </c>
      <c r="E1171" s="827"/>
      <c r="F1171" s="827"/>
      <c r="G1171" s="813">
        <f>COUNTA(G1170:G1170)</f>
        <v>1</v>
      </c>
      <c r="H1171" s="813">
        <f>COUNTA(H1170:H1170)</f>
        <v>1</v>
      </c>
      <c r="I1171" s="499"/>
      <c r="J1171" s="499"/>
      <c r="K1171" s="813"/>
      <c r="L1171" s="814">
        <f>COUNTA(L1170:L1170)</f>
        <v>0</v>
      </c>
      <c r="M1171" s="814">
        <f>COUNTA(M1170:M1170)</f>
        <v>0</v>
      </c>
      <c r="N1171" s="814">
        <f>COUNTA(N1170:N1170)</f>
        <v>0</v>
      </c>
      <c r="O1171" s="814">
        <f>COUNTA(O1170:O1170)</f>
        <v>0</v>
      </c>
      <c r="P1171" s="814">
        <f>COUNTA(P1170:P1170)</f>
        <v>1</v>
      </c>
      <c r="Q1171" s="815"/>
      <c r="R1171" s="505"/>
      <c r="S1171" s="506"/>
      <c r="T1171" s="507"/>
      <c r="U1171" s="830">
        <f>SUM(U1170:U1170)</f>
        <v>110.62390000000001</v>
      </c>
      <c r="V1171" s="830">
        <f>SUM(V1170:V1170)</f>
        <v>3.6661999999999999</v>
      </c>
      <c r="W1171" s="509">
        <f>V1171*10000/Y1171</f>
        <v>7332.4</v>
      </c>
      <c r="X1171" s="510">
        <f>U1171/V1171</f>
        <v>30.17399487207463</v>
      </c>
      <c r="Y1171" s="831">
        <f t="shared" ref="Y1171:AE1171" si="1052">SUM(Y1170:Y1170)</f>
        <v>5</v>
      </c>
      <c r="Z1171" s="831">
        <f t="shared" si="1052"/>
        <v>439</v>
      </c>
      <c r="AA1171" s="500">
        <f t="shared" si="1052"/>
        <v>0</v>
      </c>
      <c r="AB1171" s="500">
        <f t="shared" si="1052"/>
        <v>0</v>
      </c>
      <c r="AC1171" s="500">
        <f t="shared" si="1052"/>
        <v>0</v>
      </c>
      <c r="AD1171" s="500">
        <f t="shared" si="1052"/>
        <v>0</v>
      </c>
      <c r="AE1171" s="500">
        <f t="shared" si="1052"/>
        <v>5</v>
      </c>
      <c r="AF1171" s="512"/>
      <c r="AG1171" s="512">
        <f>SUM(AG1170:AG1170)</f>
        <v>0</v>
      </c>
      <c r="AH1171" s="512"/>
      <c r="AI1171" s="512">
        <f>SUM(AI1170:AI1170)</f>
        <v>0</v>
      </c>
      <c r="AJ1171" s="512">
        <f>SUM(AJ1170:AJ1170)</f>
        <v>5</v>
      </c>
      <c r="AK1171" s="513"/>
      <c r="AL1171" s="512">
        <f>SUM(AL1170:AL1170)</f>
        <v>0</v>
      </c>
      <c r="AM1171" s="512"/>
      <c r="AN1171" s="512">
        <f>SUM(AN1170:AN1170)</f>
        <v>0</v>
      </c>
      <c r="AO1171" s="512"/>
      <c r="AP1171" s="512">
        <f>SUM(AP1170:AP1170)</f>
        <v>0</v>
      </c>
      <c r="AQ1171" s="512"/>
      <c r="AR1171" s="512">
        <f>SUM(AR1170:AR1170)</f>
        <v>0</v>
      </c>
      <c r="AS1171" s="512"/>
      <c r="AT1171" s="512">
        <f>SUM(AT1170:AT1170)</f>
        <v>0</v>
      </c>
      <c r="AU1171" s="512"/>
      <c r="AV1171" s="512">
        <f>SUM(AV1170:AV1170)</f>
        <v>0</v>
      </c>
      <c r="AW1171" s="512">
        <f>SUM(AW1170:AW1170)</f>
        <v>0</v>
      </c>
      <c r="AX1171" s="512">
        <f>SUM(AX1170:AX1170)</f>
        <v>0</v>
      </c>
      <c r="AY1171" s="512">
        <f>SUM(AY1170:AY1170)</f>
        <v>0</v>
      </c>
      <c r="AZ1171" s="816"/>
      <c r="BA1171" s="817"/>
      <c r="BB1171" s="817"/>
      <c r="BC1171" s="818"/>
      <c r="BD1171" s="818"/>
      <c r="BE1171" s="818"/>
      <c r="BF1171" s="819"/>
      <c r="BG1171" s="819"/>
      <c r="BH1171" s="819"/>
      <c r="BI1171" s="820"/>
    </row>
    <row r="1172" spans="1:61" s="652" customFormat="1" ht="20.100000000000001" customHeight="1">
      <c r="A1172" s="1026">
        <v>1035</v>
      </c>
      <c r="B1172" s="285" t="s">
        <v>3806</v>
      </c>
      <c r="C1172" s="653" t="s">
        <v>19</v>
      </c>
      <c r="D1172" s="372" t="s">
        <v>3803</v>
      </c>
      <c r="E1172" s="287" t="s">
        <v>3804</v>
      </c>
      <c r="F1172" s="329" t="s">
        <v>1292</v>
      </c>
      <c r="G1172" s="289" t="s">
        <v>3805</v>
      </c>
      <c r="H1172" s="651" t="s">
        <v>3856</v>
      </c>
      <c r="I1172" s="290">
        <v>21130091</v>
      </c>
      <c r="J1172" s="686"/>
      <c r="K1172" s="592" t="s">
        <v>3794</v>
      </c>
      <c r="L1172" s="687"/>
      <c r="M1172" s="293"/>
      <c r="N1172" s="293"/>
      <c r="O1172" s="687"/>
      <c r="P1172" s="292" t="s">
        <v>95</v>
      </c>
      <c r="Q1172" s="320"/>
      <c r="R1172" s="295" t="s">
        <v>147</v>
      </c>
      <c r="S1172" s="296">
        <v>42046</v>
      </c>
      <c r="T1172" s="297">
        <f>VLOOKUP(I1172,单月票房,2,0)</f>
        <v>2</v>
      </c>
      <c r="U1172" s="298">
        <f>VLOOKUP(I1172,单月票房,3,0)</f>
        <v>210.89179999999999</v>
      </c>
      <c r="V1172" s="298">
        <f>VLOOKUP(I1172,单月票房,4,0)</f>
        <v>6.2908999999999997</v>
      </c>
      <c r="W1172" s="299">
        <f>(V1172*10000)/Y1172</f>
        <v>10484.833333333334</v>
      </c>
      <c r="X1172" s="300">
        <f>VLOOKUP(I1172,单月票房,5,0)</f>
        <v>34</v>
      </c>
      <c r="Y1172" s="301">
        <v>6</v>
      </c>
      <c r="Z1172" s="301">
        <v>778</v>
      </c>
      <c r="AA1172" s="1043">
        <v>0</v>
      </c>
      <c r="AB1172" s="304">
        <v>0</v>
      </c>
      <c r="AC1172" s="304">
        <v>0</v>
      </c>
      <c r="AD1172" s="1043">
        <v>0</v>
      </c>
      <c r="AE1172" s="469">
        <v>6</v>
      </c>
      <c r="AF1172" s="1036" t="s">
        <v>5994</v>
      </c>
      <c r="AG1172" s="445" t="s">
        <v>4691</v>
      </c>
      <c r="AH1172" s="445" t="s">
        <v>4691</v>
      </c>
      <c r="AI1172" s="445" t="s">
        <v>4691</v>
      </c>
      <c r="AJ1172" s="1037">
        <v>6</v>
      </c>
      <c r="AK1172" s="1036" t="s">
        <v>4694</v>
      </c>
      <c r="AL1172" s="445" t="s">
        <v>4691</v>
      </c>
      <c r="AM1172" s="445" t="s">
        <v>4691</v>
      </c>
      <c r="AN1172" s="445" t="s">
        <v>4691</v>
      </c>
      <c r="AO1172" s="445" t="s">
        <v>4691</v>
      </c>
      <c r="AP1172" s="445" t="s">
        <v>4691</v>
      </c>
      <c r="AQ1172" s="445" t="s">
        <v>4691</v>
      </c>
      <c r="AR1172" s="445" t="s">
        <v>4691</v>
      </c>
      <c r="AS1172" s="445" t="s">
        <v>4691</v>
      </c>
      <c r="AT1172" s="445" t="s">
        <v>4691</v>
      </c>
      <c r="AU1172" s="445" t="s">
        <v>4691</v>
      </c>
      <c r="AV1172" s="307">
        <f>AD1172*6*0.5*12</f>
        <v>0</v>
      </c>
      <c r="AW1172" s="309">
        <f>AD1172*6*0.35*12</f>
        <v>0</v>
      </c>
      <c r="AX1172" s="309">
        <f>AD1172*6*0.25*10</f>
        <v>0</v>
      </c>
      <c r="AY1172" s="309">
        <f>AD1172*6*0.15*10</f>
        <v>0</v>
      </c>
      <c r="AZ1172" s="1042" t="s">
        <v>8540</v>
      </c>
      <c r="BA1172" s="1042"/>
      <c r="BB1172" s="1042"/>
      <c r="BC1172" s="1042"/>
      <c r="BD1172" s="1042"/>
      <c r="BE1172" s="1042"/>
      <c r="BF1172" s="1042"/>
      <c r="BG1172" s="1042"/>
      <c r="BH1172" s="1042"/>
      <c r="BI1172" s="1044"/>
    </row>
    <row r="1173" spans="1:61" s="394" customFormat="1" ht="19.5" customHeight="1">
      <c r="A1173" s="1026">
        <v>1036</v>
      </c>
      <c r="B1173" s="448" t="s">
        <v>5658</v>
      </c>
      <c r="C1173" s="449" t="s">
        <v>19</v>
      </c>
      <c r="D1173" s="449" t="s">
        <v>3803</v>
      </c>
      <c r="E1173" s="450" t="s">
        <v>5659</v>
      </c>
      <c r="F1173" s="551" t="s">
        <v>624</v>
      </c>
      <c r="G1173" s="451" t="s">
        <v>1937</v>
      </c>
      <c r="H1173" s="452" t="s">
        <v>5822</v>
      </c>
      <c r="I1173" s="453">
        <v>21130111</v>
      </c>
      <c r="J1173" s="454"/>
      <c r="K1173" s="455" t="s">
        <v>777</v>
      </c>
      <c r="L1173" s="456"/>
      <c r="M1173" s="456"/>
      <c r="N1173" s="456"/>
      <c r="O1173" s="456"/>
      <c r="P1173" s="457" t="s">
        <v>565</v>
      </c>
      <c r="Q1173" s="458"/>
      <c r="R1173" s="295" t="s">
        <v>582</v>
      </c>
      <c r="S1173" s="296">
        <v>1</v>
      </c>
      <c r="T1173" s="297">
        <f>VLOOKUP(I1173,单月票房,2,0)</f>
        <v>4</v>
      </c>
      <c r="U1173" s="298">
        <f>VLOOKUP(I1173,单月票房,3,0)</f>
        <v>91.749300000000005</v>
      </c>
      <c r="V1173" s="298">
        <f>VLOOKUP(I1173,单月票房,4,0)</f>
        <v>2.6484999999999999</v>
      </c>
      <c r="W1173" s="299">
        <f>(V1173*10000)/Y1173</f>
        <v>5297</v>
      </c>
      <c r="X1173" s="300">
        <f>VLOOKUP(I1173,单月票房,5,0)</f>
        <v>35</v>
      </c>
      <c r="Y1173" s="459">
        <v>5</v>
      </c>
      <c r="Z1173" s="460">
        <v>743</v>
      </c>
      <c r="AA1173" s="1043">
        <v>0</v>
      </c>
      <c r="AB1173" s="304">
        <v>0</v>
      </c>
      <c r="AC1173" s="304">
        <v>0</v>
      </c>
      <c r="AD1173" s="1043">
        <v>0</v>
      </c>
      <c r="AE1173" s="469">
        <v>5</v>
      </c>
      <c r="AF1173" s="1036" t="s">
        <v>5993</v>
      </c>
      <c r="AG1173" s="445"/>
      <c r="AH1173" s="445"/>
      <c r="AI1173" s="445"/>
      <c r="AJ1173" s="1037"/>
      <c r="AK1173" s="1036"/>
      <c r="AL1173" s="445"/>
      <c r="AM1173" s="445"/>
      <c r="AN1173" s="445"/>
      <c r="AO1173" s="445"/>
      <c r="AP1173" s="445"/>
      <c r="AQ1173" s="445"/>
      <c r="AR1173" s="445"/>
      <c r="AS1173" s="445"/>
      <c r="AT1173" s="445"/>
      <c r="AU1173" s="445"/>
      <c r="AV1173" s="307">
        <f>AD1173*6*0.5*12</f>
        <v>0</v>
      </c>
      <c r="AW1173" s="309">
        <f>AD1173*6*0.35*12</f>
        <v>0</v>
      </c>
      <c r="AX1173" s="309">
        <f>AD1173*6*0.25*10</f>
        <v>0</v>
      </c>
      <c r="AY1173" s="309">
        <f>AD1173*6*0.15*10</f>
        <v>0</v>
      </c>
      <c r="AZ1173" s="1042" t="s">
        <v>8541</v>
      </c>
      <c r="BA1173" s="1042"/>
      <c r="BB1173" s="1042"/>
      <c r="BC1173" s="1042"/>
      <c r="BD1173" s="1042"/>
      <c r="BE1173" s="1042"/>
      <c r="BF1173" s="1042"/>
      <c r="BG1173" s="1042"/>
      <c r="BH1173" s="1042"/>
      <c r="BI1173" s="1044"/>
    </row>
    <row r="1174" spans="1:61" ht="20.100000000000001" customHeight="1">
      <c r="A1174" s="1026">
        <v>1037</v>
      </c>
      <c r="B1174" s="918" t="s">
        <v>4497</v>
      </c>
      <c r="C1174" s="529" t="s">
        <v>19</v>
      </c>
      <c r="D1174" s="529" t="s">
        <v>3803</v>
      </c>
      <c r="E1174" s="529" t="s">
        <v>4666</v>
      </c>
      <c r="F1174" s="529" t="s">
        <v>4477</v>
      </c>
      <c r="G1174" s="289" t="s">
        <v>4496</v>
      </c>
      <c r="H1174" s="651" t="s">
        <v>4524</v>
      </c>
      <c r="I1174" s="290">
        <v>21130081</v>
      </c>
      <c r="J1174" s="686"/>
      <c r="K1174" s="592" t="s">
        <v>1340</v>
      </c>
      <c r="L1174" s="687"/>
      <c r="M1174" s="293"/>
      <c r="N1174" s="293"/>
      <c r="O1174" s="687"/>
      <c r="P1174" s="292" t="s">
        <v>95</v>
      </c>
      <c r="Q1174" s="320"/>
      <c r="R1174" s="295" t="s">
        <v>582</v>
      </c>
      <c r="S1174" s="296">
        <v>42102</v>
      </c>
      <c r="T1174" s="297">
        <f>VLOOKUP(I1174,单月票房,2,0)</f>
        <v>5</v>
      </c>
      <c r="U1174" s="298">
        <f>VLOOKUP(I1174,单月票房,3,0)</f>
        <v>73.926599999999993</v>
      </c>
      <c r="V1174" s="298">
        <f>VLOOKUP(I1174,单月票房,4,0)</f>
        <v>2.3283999999999998</v>
      </c>
      <c r="W1174" s="299">
        <f>(V1174*10000)/Y1174</f>
        <v>4656.7999999999993</v>
      </c>
      <c r="X1174" s="300">
        <f>VLOOKUP(I1174,单月票房,5,0)</f>
        <v>32</v>
      </c>
      <c r="Y1174" s="301">
        <v>5</v>
      </c>
      <c r="Z1174" s="301">
        <v>722</v>
      </c>
      <c r="AA1174" s="1043">
        <v>0</v>
      </c>
      <c r="AB1174" s="304">
        <v>0</v>
      </c>
      <c r="AC1174" s="304">
        <v>0</v>
      </c>
      <c r="AD1174" s="1043">
        <v>0</v>
      </c>
      <c r="AE1174" s="469">
        <v>5</v>
      </c>
      <c r="AF1174" s="1036" t="s">
        <v>8174</v>
      </c>
      <c r="AG1174" s="445"/>
      <c r="AH1174" s="445"/>
      <c r="AI1174" s="445"/>
      <c r="AJ1174" s="1037">
        <v>5</v>
      </c>
      <c r="AK1174" s="1036" t="s">
        <v>4707</v>
      </c>
      <c r="AL1174" s="445"/>
      <c r="AM1174" s="445" t="s">
        <v>4691</v>
      </c>
      <c r="AN1174" s="445"/>
      <c r="AO1174" s="445" t="s">
        <v>4691</v>
      </c>
      <c r="AP1174" s="445"/>
      <c r="AQ1174" s="445" t="s">
        <v>4691</v>
      </c>
      <c r="AR1174" s="445" t="s">
        <v>4691</v>
      </c>
      <c r="AS1174" s="445" t="s">
        <v>4691</v>
      </c>
      <c r="AT1174" s="445"/>
      <c r="AU1174" s="445" t="s">
        <v>4691</v>
      </c>
      <c r="AV1174" s="307">
        <f>AD1174*6*0.5*12</f>
        <v>0</v>
      </c>
      <c r="AW1174" s="309">
        <f>AD1174*6*0.35*12</f>
        <v>0</v>
      </c>
      <c r="AX1174" s="309">
        <f>AD1174*6*0.25*10</f>
        <v>0</v>
      </c>
      <c r="AY1174" s="309">
        <f>AD1174*6*0.15*10</f>
        <v>0</v>
      </c>
      <c r="AZ1174" s="1042" t="s">
        <v>8542</v>
      </c>
      <c r="BA1174" s="1042"/>
      <c r="BB1174" s="1042"/>
      <c r="BC1174" s="1042"/>
      <c r="BD1174" s="1042"/>
      <c r="BE1174" s="1042"/>
      <c r="BF1174" s="1042"/>
      <c r="BG1174" s="1042"/>
      <c r="BH1174" s="1042"/>
      <c r="BI1174" s="1044"/>
    </row>
    <row r="1175" spans="1:61" ht="20.100000000000001" customHeight="1">
      <c r="A1175" s="1030" t="s">
        <v>185</v>
      </c>
      <c r="B1175" s="499"/>
      <c r="C1175" s="884" t="s">
        <v>19</v>
      </c>
      <c r="D1175" s="885" t="s">
        <v>3803</v>
      </c>
      <c r="E1175" s="827"/>
      <c r="F1175" s="827"/>
      <c r="G1175" s="813">
        <f>COUNTA(G1172:G1174)</f>
        <v>3</v>
      </c>
      <c r="H1175" s="813">
        <f>COUNTA(H1172:H1174)</f>
        <v>3</v>
      </c>
      <c r="I1175" s="499"/>
      <c r="J1175" s="499"/>
      <c r="K1175" s="813"/>
      <c r="L1175" s="814">
        <f>COUNTA(L1172:L1174)</f>
        <v>0</v>
      </c>
      <c r="M1175" s="814">
        <f>COUNTA(M1172:M1174)</f>
        <v>0</v>
      </c>
      <c r="N1175" s="814">
        <f>COUNTA(N1172:N1174)</f>
        <v>0</v>
      </c>
      <c r="O1175" s="814">
        <f>COUNTA(O1172:O1174)</f>
        <v>0</v>
      </c>
      <c r="P1175" s="814">
        <f>COUNTA(P1172:P1174)</f>
        <v>3</v>
      </c>
      <c r="Q1175" s="815"/>
      <c r="R1175" s="505"/>
      <c r="S1175" s="506"/>
      <c r="T1175" s="507"/>
      <c r="U1175" s="830">
        <f>SUM(U1172:U1174)</f>
        <v>376.5677</v>
      </c>
      <c r="V1175" s="830">
        <f>SUM(V1172:V1174)</f>
        <v>11.267799999999999</v>
      </c>
      <c r="W1175" s="509">
        <f>V1175*10000/Y1175</f>
        <v>7042.375</v>
      </c>
      <c r="X1175" s="510">
        <f>U1175/V1175</f>
        <v>33.419806883331262</v>
      </c>
      <c r="Y1175" s="831">
        <f t="shared" ref="Y1175:AE1175" si="1053">SUM(Y1172:Y1174)</f>
        <v>16</v>
      </c>
      <c r="Z1175" s="831">
        <f t="shared" si="1053"/>
        <v>2243</v>
      </c>
      <c r="AA1175" s="500">
        <f t="shared" si="1053"/>
        <v>0</v>
      </c>
      <c r="AB1175" s="500">
        <f t="shared" si="1053"/>
        <v>0</v>
      </c>
      <c r="AC1175" s="500">
        <f t="shared" si="1053"/>
        <v>0</v>
      </c>
      <c r="AD1175" s="500">
        <f t="shared" si="1053"/>
        <v>0</v>
      </c>
      <c r="AE1175" s="500">
        <f t="shared" si="1053"/>
        <v>16</v>
      </c>
      <c r="AF1175" s="512"/>
      <c r="AG1175" s="512">
        <f>SUM(AG1172:AG1174)</f>
        <v>0</v>
      </c>
      <c r="AH1175" s="512"/>
      <c r="AI1175" s="512">
        <f>SUM(AI1172:AI1174)</f>
        <v>0</v>
      </c>
      <c r="AJ1175" s="512">
        <f t="shared" ref="AJ1175" si="1054">SUM(AJ1172:AJ1174)</f>
        <v>11</v>
      </c>
      <c r="AK1175" s="513"/>
      <c r="AL1175" s="512">
        <f>SUM(AL1172:AL1174)</f>
        <v>0</v>
      </c>
      <c r="AM1175" s="512"/>
      <c r="AN1175" s="512">
        <f>SUM(AN1172:AN1174)</f>
        <v>0</v>
      </c>
      <c r="AO1175" s="512"/>
      <c r="AP1175" s="512">
        <f>SUM(AP1172:AP1174)</f>
        <v>0</v>
      </c>
      <c r="AQ1175" s="512"/>
      <c r="AR1175" s="512">
        <f>SUM(AR1172:AR1174)</f>
        <v>0</v>
      </c>
      <c r="AS1175" s="512"/>
      <c r="AT1175" s="512">
        <f>SUM(AT1172:AT1174)</f>
        <v>0</v>
      </c>
      <c r="AU1175" s="512"/>
      <c r="AV1175" s="512">
        <f>SUM(AV1172:AV1174)</f>
        <v>0</v>
      </c>
      <c r="AW1175" s="512">
        <f>SUM(AW1172:AW1174)</f>
        <v>0</v>
      </c>
      <c r="AX1175" s="512">
        <f>SUM(AX1172:AX1174)</f>
        <v>0</v>
      </c>
      <c r="AY1175" s="512">
        <f>SUM(AY1172:AY1174)</f>
        <v>0</v>
      </c>
      <c r="AZ1175" s="816"/>
      <c r="BA1175" s="817"/>
      <c r="BB1175" s="817"/>
      <c r="BC1175" s="818"/>
      <c r="BD1175" s="818"/>
      <c r="BE1175" s="818"/>
      <c r="BF1175" s="819"/>
      <c r="BG1175" s="819"/>
      <c r="BH1175" s="819"/>
      <c r="BI1175" s="820"/>
    </row>
    <row r="1176" spans="1:61" s="652" customFormat="1" ht="20.100000000000001" customHeight="1">
      <c r="A1176" s="1026">
        <v>1038</v>
      </c>
      <c r="B1176" s="285" t="s">
        <v>3810</v>
      </c>
      <c r="C1176" s="653" t="s">
        <v>19</v>
      </c>
      <c r="D1176" s="372" t="s">
        <v>3807</v>
      </c>
      <c r="E1176" s="287" t="s">
        <v>3808</v>
      </c>
      <c r="F1176" s="329" t="s">
        <v>1292</v>
      </c>
      <c r="G1176" s="289" t="s">
        <v>3809</v>
      </c>
      <c r="H1176" s="651" t="s">
        <v>3857</v>
      </c>
      <c r="I1176" s="290">
        <v>21090071</v>
      </c>
      <c r="J1176" s="686"/>
      <c r="K1176" s="592" t="s">
        <v>3794</v>
      </c>
      <c r="L1176" s="687"/>
      <c r="M1176" s="293"/>
      <c r="N1176" s="293"/>
      <c r="O1176" s="687"/>
      <c r="P1176" s="292" t="s">
        <v>95</v>
      </c>
      <c r="Q1176" s="320"/>
      <c r="R1176" s="295" t="s">
        <v>147</v>
      </c>
      <c r="S1176" s="296">
        <v>42175</v>
      </c>
      <c r="T1176" s="297">
        <f>VLOOKUP(I1176,单月票房,2,0)</f>
        <v>1</v>
      </c>
      <c r="U1176" s="298">
        <f>VLOOKUP(I1176,单月票房,3,0)</f>
        <v>205.12260000000001</v>
      </c>
      <c r="V1176" s="298">
        <f>VLOOKUP(I1176,单月票房,4,0)</f>
        <v>6.6578999999999997</v>
      </c>
      <c r="W1176" s="299">
        <f>(V1176*10000)/Y1176</f>
        <v>9511.2857142857138</v>
      </c>
      <c r="X1176" s="300">
        <f>VLOOKUP(I1176,单月票房,5,0)</f>
        <v>31</v>
      </c>
      <c r="Y1176" s="301">
        <v>7</v>
      </c>
      <c r="Z1176" s="301">
        <v>916</v>
      </c>
      <c r="AA1176" s="1043">
        <v>0</v>
      </c>
      <c r="AB1176" s="304">
        <v>0</v>
      </c>
      <c r="AC1176" s="304">
        <v>0</v>
      </c>
      <c r="AD1176" s="1043">
        <v>0</v>
      </c>
      <c r="AE1176" s="469">
        <v>7</v>
      </c>
      <c r="AF1176" s="1036" t="s">
        <v>5989</v>
      </c>
      <c r="AG1176" s="445" t="s">
        <v>4691</v>
      </c>
      <c r="AH1176" s="445" t="s">
        <v>4691</v>
      </c>
      <c r="AI1176" s="445" t="s">
        <v>4691</v>
      </c>
      <c r="AJ1176" s="1037">
        <v>7</v>
      </c>
      <c r="AK1176" s="1036" t="s">
        <v>4703</v>
      </c>
      <c r="AL1176" s="445" t="s">
        <v>4691</v>
      </c>
      <c r="AM1176" s="445" t="s">
        <v>4691</v>
      </c>
      <c r="AN1176" s="445" t="s">
        <v>4691</v>
      </c>
      <c r="AO1176" s="445" t="s">
        <v>4691</v>
      </c>
      <c r="AP1176" s="445" t="s">
        <v>4691</v>
      </c>
      <c r="AQ1176" s="445" t="s">
        <v>4691</v>
      </c>
      <c r="AR1176" s="445" t="s">
        <v>4691</v>
      </c>
      <c r="AS1176" s="445" t="s">
        <v>4691</v>
      </c>
      <c r="AT1176" s="445" t="s">
        <v>4691</v>
      </c>
      <c r="AU1176" s="445" t="s">
        <v>4691</v>
      </c>
      <c r="AV1176" s="307">
        <f>AD1176*6*0.5*12</f>
        <v>0</v>
      </c>
      <c r="AW1176" s="309">
        <f>AD1176*6*0.35*12</f>
        <v>0</v>
      </c>
      <c r="AX1176" s="309">
        <f>AD1176*6*0.25*10</f>
        <v>0</v>
      </c>
      <c r="AY1176" s="309">
        <f>AD1176*6*0.15*10</f>
        <v>0</v>
      </c>
      <c r="AZ1176" s="1042" t="s">
        <v>8543</v>
      </c>
      <c r="BA1176" s="1042"/>
      <c r="BB1176" s="1042"/>
      <c r="BC1176" s="1042"/>
      <c r="BD1176" s="1042"/>
      <c r="BE1176" s="1042"/>
      <c r="BF1176" s="1042"/>
      <c r="BG1176" s="1042"/>
      <c r="BH1176" s="1042"/>
      <c r="BI1176" s="1044"/>
    </row>
    <row r="1177" spans="1:61" ht="20.100000000000001" customHeight="1">
      <c r="A1177" s="1030" t="s">
        <v>185</v>
      </c>
      <c r="B1177" s="861"/>
      <c r="C1177" s="884" t="s">
        <v>19</v>
      </c>
      <c r="D1177" s="885" t="s">
        <v>3811</v>
      </c>
      <c r="E1177" s="827"/>
      <c r="F1177" s="827"/>
      <c r="G1177" s="813">
        <f>COUNTA(G1176:G1176)</f>
        <v>1</v>
      </c>
      <c r="H1177" s="813">
        <f>COUNTA(H1176:H1176)</f>
        <v>1</v>
      </c>
      <c r="I1177" s="499"/>
      <c r="J1177" s="499"/>
      <c r="K1177" s="813"/>
      <c r="L1177" s="814">
        <f>COUNTA(L1176:L1176)</f>
        <v>0</v>
      </c>
      <c r="M1177" s="814">
        <f>COUNTA(M1176:M1176)</f>
        <v>0</v>
      </c>
      <c r="N1177" s="814">
        <f>COUNTA(N1176:N1176)</f>
        <v>0</v>
      </c>
      <c r="O1177" s="814">
        <f>COUNTA(O1176:O1176)</f>
        <v>0</v>
      </c>
      <c r="P1177" s="814">
        <f>COUNTA(P1176:P1176)</f>
        <v>1</v>
      </c>
      <c r="Q1177" s="815"/>
      <c r="R1177" s="505"/>
      <c r="S1177" s="506"/>
      <c r="T1177" s="507"/>
      <c r="U1177" s="830">
        <f>SUM(U1176:U1176)</f>
        <v>205.12260000000001</v>
      </c>
      <c r="V1177" s="830">
        <f>SUM(V1176:V1176)</f>
        <v>6.6578999999999997</v>
      </c>
      <c r="W1177" s="509">
        <f>V1177*10000/Y1177</f>
        <v>9511.2857142857138</v>
      </c>
      <c r="X1177" s="510">
        <f>U1177/V1177</f>
        <v>30.808903708376516</v>
      </c>
      <c r="Y1177" s="831">
        <f t="shared" ref="Y1177:AE1177" si="1055">SUM(Y1176:Y1176)</f>
        <v>7</v>
      </c>
      <c r="Z1177" s="831">
        <f t="shared" si="1055"/>
        <v>916</v>
      </c>
      <c r="AA1177" s="500">
        <f t="shared" si="1055"/>
        <v>0</v>
      </c>
      <c r="AB1177" s="500">
        <f t="shared" si="1055"/>
        <v>0</v>
      </c>
      <c r="AC1177" s="500">
        <f t="shared" si="1055"/>
        <v>0</v>
      </c>
      <c r="AD1177" s="500">
        <f t="shared" si="1055"/>
        <v>0</v>
      </c>
      <c r="AE1177" s="500">
        <f t="shared" si="1055"/>
        <v>7</v>
      </c>
      <c r="AF1177" s="512"/>
      <c r="AG1177" s="512">
        <f>SUM(AG1176:AG1176)</f>
        <v>0</v>
      </c>
      <c r="AH1177" s="512"/>
      <c r="AI1177" s="512">
        <f>SUM(AI1176:AI1176)</f>
        <v>0</v>
      </c>
      <c r="AJ1177" s="512">
        <f>SUM(AJ1176:AJ1176)</f>
        <v>7</v>
      </c>
      <c r="AK1177" s="513"/>
      <c r="AL1177" s="512">
        <f>SUM(AL1176:AL1176)</f>
        <v>0</v>
      </c>
      <c r="AM1177" s="512"/>
      <c r="AN1177" s="512">
        <f>SUM(AN1176:AN1176)</f>
        <v>0</v>
      </c>
      <c r="AO1177" s="512"/>
      <c r="AP1177" s="512">
        <f>SUM(AP1176:AP1176)</f>
        <v>0</v>
      </c>
      <c r="AQ1177" s="512"/>
      <c r="AR1177" s="512">
        <f>SUM(AR1176:AR1176)</f>
        <v>0</v>
      </c>
      <c r="AS1177" s="512"/>
      <c r="AT1177" s="512">
        <f>SUM(AT1176:AT1176)</f>
        <v>0</v>
      </c>
      <c r="AU1177" s="512"/>
      <c r="AV1177" s="512">
        <f>SUM(AV1176:AV1176)</f>
        <v>0</v>
      </c>
      <c r="AW1177" s="512">
        <f>SUM(AW1176:AW1176)</f>
        <v>0</v>
      </c>
      <c r="AX1177" s="512">
        <f>SUM(AX1176:AX1176)</f>
        <v>0</v>
      </c>
      <c r="AY1177" s="512">
        <f>SUM(AY1176:AY1176)</f>
        <v>0</v>
      </c>
      <c r="AZ1177" s="816"/>
      <c r="BA1177" s="817"/>
      <c r="BB1177" s="817"/>
      <c r="BC1177" s="818"/>
      <c r="BD1177" s="818"/>
      <c r="BE1177" s="818"/>
      <c r="BF1177" s="819"/>
      <c r="BG1177" s="819"/>
      <c r="BH1177" s="819"/>
      <c r="BI1177" s="820"/>
    </row>
    <row r="1178" spans="1:61" s="652" customFormat="1" ht="20.100000000000001" customHeight="1">
      <c r="A1178" s="1026">
        <v>1039</v>
      </c>
      <c r="B1178" s="285" t="s">
        <v>3654</v>
      </c>
      <c r="C1178" s="527" t="s">
        <v>19</v>
      </c>
      <c r="D1178" s="528" t="s">
        <v>3162</v>
      </c>
      <c r="E1178" s="287" t="s">
        <v>3841</v>
      </c>
      <c r="F1178" s="329" t="s">
        <v>1292</v>
      </c>
      <c r="G1178" s="530" t="s">
        <v>3164</v>
      </c>
      <c r="H1178" s="340" t="s">
        <v>2679</v>
      </c>
      <c r="I1178" s="290">
        <v>21110131</v>
      </c>
      <c r="J1178" s="362"/>
      <c r="K1178" s="352" t="s">
        <v>3163</v>
      </c>
      <c r="L1178" s="893"/>
      <c r="M1178" s="293"/>
      <c r="N1178" s="293"/>
      <c r="O1178" s="893"/>
      <c r="P1178" s="292" t="s">
        <v>95</v>
      </c>
      <c r="Q1178" s="320"/>
      <c r="R1178" s="295" t="s">
        <v>222</v>
      </c>
      <c r="S1178" s="296">
        <v>42549</v>
      </c>
      <c r="T1178" s="297">
        <f>VLOOKUP(I1178,单月票房,2,0)</f>
        <v>11</v>
      </c>
      <c r="U1178" s="298">
        <f>VLOOKUP(I1178,单月票房,3,0)</f>
        <v>17.056799999999999</v>
      </c>
      <c r="V1178" s="298">
        <f>VLOOKUP(I1178,单月票房,4,0)</f>
        <v>0.53649999999999998</v>
      </c>
      <c r="W1178" s="299">
        <f>(V1178*10000)/Y1178</f>
        <v>766.42857142857144</v>
      </c>
      <c r="X1178" s="300">
        <f>VLOOKUP(I1178,单月票房,5,0)</f>
        <v>32</v>
      </c>
      <c r="Y1178" s="301">
        <v>7</v>
      </c>
      <c r="Z1178" s="301">
        <v>1156</v>
      </c>
      <c r="AA1178" s="1043">
        <v>0</v>
      </c>
      <c r="AB1178" s="304">
        <v>0</v>
      </c>
      <c r="AC1178" s="304">
        <v>0</v>
      </c>
      <c r="AD1178" s="1043">
        <v>0</v>
      </c>
      <c r="AE1178" s="469">
        <v>7</v>
      </c>
      <c r="AF1178" s="1036" t="s">
        <v>6767</v>
      </c>
      <c r="AG1178" s="445" t="s">
        <v>4691</v>
      </c>
      <c r="AH1178" s="445" t="s">
        <v>4691</v>
      </c>
      <c r="AI1178" s="445" t="s">
        <v>4691</v>
      </c>
      <c r="AJ1178" s="1037">
        <v>7</v>
      </c>
      <c r="AK1178" s="1036" t="s">
        <v>4747</v>
      </c>
      <c r="AL1178" s="445" t="s">
        <v>4691</v>
      </c>
      <c r="AM1178" s="445" t="s">
        <v>4691</v>
      </c>
      <c r="AN1178" s="445" t="s">
        <v>4691</v>
      </c>
      <c r="AO1178" s="445" t="s">
        <v>4691</v>
      </c>
      <c r="AP1178" s="445" t="s">
        <v>4691</v>
      </c>
      <c r="AQ1178" s="445" t="s">
        <v>4691</v>
      </c>
      <c r="AR1178" s="445" t="s">
        <v>4691</v>
      </c>
      <c r="AS1178" s="445" t="s">
        <v>4691</v>
      </c>
      <c r="AT1178" s="445" t="s">
        <v>4691</v>
      </c>
      <c r="AU1178" s="445" t="s">
        <v>4691</v>
      </c>
      <c r="AV1178" s="307">
        <f>AD1178*6*0.5*12</f>
        <v>0</v>
      </c>
      <c r="AW1178" s="309">
        <f>AD1178*6*0.35*12</f>
        <v>0</v>
      </c>
      <c r="AX1178" s="309">
        <f>AD1178*6*0.25*10</f>
        <v>0</v>
      </c>
      <c r="AY1178" s="309">
        <f>AD1178*6*0.15*10</f>
        <v>0</v>
      </c>
      <c r="AZ1178" s="1042" t="s">
        <v>8544</v>
      </c>
      <c r="BA1178" s="1042"/>
      <c r="BB1178" s="1042"/>
      <c r="BC1178" s="1042"/>
      <c r="BD1178" s="1042"/>
      <c r="BE1178" s="1042"/>
      <c r="BF1178" s="1042"/>
      <c r="BG1178" s="1042"/>
      <c r="BH1178" s="1042"/>
      <c r="BI1178" s="1044"/>
    </row>
    <row r="1179" spans="1:61" ht="20.100000000000001" customHeight="1">
      <c r="A1179" s="1026">
        <v>1040</v>
      </c>
      <c r="B1179" s="369" t="s">
        <v>4487</v>
      </c>
      <c r="C1179" s="529" t="s">
        <v>19</v>
      </c>
      <c r="D1179" s="529" t="s">
        <v>4484</v>
      </c>
      <c r="E1179" s="529" t="s">
        <v>4485</v>
      </c>
      <c r="F1179" s="529" t="s">
        <v>4486</v>
      </c>
      <c r="G1179" s="289" t="s">
        <v>1117</v>
      </c>
      <c r="H1179" s="530" t="s">
        <v>4525</v>
      </c>
      <c r="I1179" s="290">
        <v>21110111</v>
      </c>
      <c r="J1179" s="362"/>
      <c r="K1179" s="352" t="s">
        <v>1339</v>
      </c>
      <c r="L1179" s="893"/>
      <c r="M1179" s="293"/>
      <c r="N1179" s="293"/>
      <c r="O1179" s="893"/>
      <c r="P1179" s="292" t="s">
        <v>95</v>
      </c>
      <c r="Q1179" s="320"/>
      <c r="R1179" s="295" t="s">
        <v>294</v>
      </c>
      <c r="S1179" s="296">
        <v>41797</v>
      </c>
      <c r="T1179" s="297">
        <f>VLOOKUP(I1179,单月票房,2,0)</f>
        <v>4</v>
      </c>
      <c r="U1179" s="298">
        <f>VLOOKUP(I1179,单月票房,3,0)</f>
        <v>156.8879</v>
      </c>
      <c r="V1179" s="298">
        <f>VLOOKUP(I1179,单月票房,4,0)</f>
        <v>5.1872999999999996</v>
      </c>
      <c r="W1179" s="299">
        <f>(V1179*10000)/Y1179</f>
        <v>7410.4285714285706</v>
      </c>
      <c r="X1179" s="300">
        <f>VLOOKUP(I1179,单月票房,5,0)</f>
        <v>30</v>
      </c>
      <c r="Y1179" s="301">
        <v>7</v>
      </c>
      <c r="Z1179" s="301">
        <v>1007</v>
      </c>
      <c r="AA1179" s="1043">
        <v>0</v>
      </c>
      <c r="AB1179" s="304">
        <v>0</v>
      </c>
      <c r="AC1179" s="304">
        <v>0</v>
      </c>
      <c r="AD1179" s="1043">
        <v>0</v>
      </c>
      <c r="AE1179" s="469">
        <v>7</v>
      </c>
      <c r="AF1179" s="1036" t="s">
        <v>8151</v>
      </c>
      <c r="AG1179" s="445" t="s">
        <v>4691</v>
      </c>
      <c r="AH1179" s="445" t="s">
        <v>4691</v>
      </c>
      <c r="AI1179" s="445" t="s">
        <v>4691</v>
      </c>
      <c r="AJ1179" s="1037">
        <v>7</v>
      </c>
      <c r="AK1179" s="1036" t="s">
        <v>4703</v>
      </c>
      <c r="AL1179" s="445" t="s">
        <v>4691</v>
      </c>
      <c r="AM1179" s="445" t="s">
        <v>4691</v>
      </c>
      <c r="AN1179" s="445" t="s">
        <v>4691</v>
      </c>
      <c r="AO1179" s="445" t="s">
        <v>4691</v>
      </c>
      <c r="AP1179" s="445" t="s">
        <v>4691</v>
      </c>
      <c r="AQ1179" s="445" t="s">
        <v>4691</v>
      </c>
      <c r="AR1179" s="445" t="s">
        <v>4691</v>
      </c>
      <c r="AS1179" s="445" t="s">
        <v>4691</v>
      </c>
      <c r="AT1179" s="445" t="s">
        <v>4691</v>
      </c>
      <c r="AU1179" s="445" t="s">
        <v>4691</v>
      </c>
      <c r="AV1179" s="307">
        <f>AD1179*6*0.5*12</f>
        <v>0</v>
      </c>
      <c r="AW1179" s="309">
        <f>AD1179*6*0.35*12</f>
        <v>0</v>
      </c>
      <c r="AX1179" s="309">
        <f>AD1179*6*0.25*10</f>
        <v>0</v>
      </c>
      <c r="AY1179" s="309">
        <f>AD1179*6*0.15*10</f>
        <v>0</v>
      </c>
      <c r="AZ1179" s="1042" t="s">
        <v>8545</v>
      </c>
      <c r="BA1179" s="1042"/>
      <c r="BB1179" s="1042"/>
      <c r="BC1179" s="1042"/>
      <c r="BD1179" s="1042"/>
      <c r="BE1179" s="1042"/>
      <c r="BF1179" s="1042"/>
      <c r="BG1179" s="1042"/>
      <c r="BH1179" s="1042"/>
      <c r="BI1179" s="1044"/>
    </row>
    <row r="1180" spans="1:61" ht="20.100000000000001" customHeight="1">
      <c r="A1180" s="1026">
        <v>1041</v>
      </c>
      <c r="B1180" s="285" t="s">
        <v>4490</v>
      </c>
      <c r="C1180" s="529" t="s">
        <v>19</v>
      </c>
      <c r="D1180" s="529" t="s">
        <v>4484</v>
      </c>
      <c r="E1180" s="368" t="s">
        <v>5956</v>
      </c>
      <c r="F1180" s="529" t="s">
        <v>4477</v>
      </c>
      <c r="G1180" s="289" t="s">
        <v>4489</v>
      </c>
      <c r="H1180" s="530" t="s">
        <v>4526</v>
      </c>
      <c r="I1180" s="290">
        <v>21130801</v>
      </c>
      <c r="J1180" s="362"/>
      <c r="K1180" s="352" t="s">
        <v>4488</v>
      </c>
      <c r="L1180" s="893"/>
      <c r="M1180" s="293"/>
      <c r="N1180" s="293"/>
      <c r="O1180" s="893"/>
      <c r="P1180" s="292" t="s">
        <v>95</v>
      </c>
      <c r="Q1180" s="320"/>
      <c r="R1180" s="295" t="s">
        <v>345</v>
      </c>
      <c r="S1180" s="296">
        <v>41360</v>
      </c>
      <c r="T1180" s="297">
        <f>VLOOKUP(I1180,单月票房,2,0)</f>
        <v>9</v>
      </c>
      <c r="U1180" s="298">
        <f>VLOOKUP(I1180,单月票房,3,0)</f>
        <v>53.622500000000002</v>
      </c>
      <c r="V1180" s="298">
        <f>VLOOKUP(I1180,单月票房,4,0)</f>
        <v>1.7521</v>
      </c>
      <c r="W1180" s="299">
        <f>(V1180*10000)/Y1180</f>
        <v>2920.1666666666665</v>
      </c>
      <c r="X1180" s="300">
        <f>VLOOKUP(I1180,单月票房,5,0)</f>
        <v>31</v>
      </c>
      <c r="Y1180" s="301">
        <v>6</v>
      </c>
      <c r="Z1180" s="301">
        <v>802</v>
      </c>
      <c r="AA1180" s="1043">
        <v>0</v>
      </c>
      <c r="AB1180" s="304">
        <v>0</v>
      </c>
      <c r="AC1180" s="304">
        <v>0</v>
      </c>
      <c r="AD1180" s="1043">
        <v>0</v>
      </c>
      <c r="AE1180" s="469">
        <v>6</v>
      </c>
      <c r="AF1180" s="1036" t="s">
        <v>8142</v>
      </c>
      <c r="AG1180" s="445" t="s">
        <v>4691</v>
      </c>
      <c r="AH1180" s="445" t="s">
        <v>4691</v>
      </c>
      <c r="AI1180" s="445" t="s">
        <v>4691</v>
      </c>
      <c r="AJ1180" s="1037">
        <v>6</v>
      </c>
      <c r="AK1180" s="1036" t="s">
        <v>4694</v>
      </c>
      <c r="AL1180" s="445" t="s">
        <v>4691</v>
      </c>
      <c r="AM1180" s="445" t="s">
        <v>4691</v>
      </c>
      <c r="AN1180" s="445" t="s">
        <v>4691</v>
      </c>
      <c r="AO1180" s="445" t="s">
        <v>4691</v>
      </c>
      <c r="AP1180" s="445" t="s">
        <v>4691</v>
      </c>
      <c r="AQ1180" s="445" t="s">
        <v>4691</v>
      </c>
      <c r="AR1180" s="445" t="s">
        <v>4691</v>
      </c>
      <c r="AS1180" s="445" t="s">
        <v>4691</v>
      </c>
      <c r="AT1180" s="445" t="s">
        <v>4691</v>
      </c>
      <c r="AU1180" s="445" t="s">
        <v>4691</v>
      </c>
      <c r="AV1180" s="307">
        <f>AD1180*6*0.5*12</f>
        <v>0</v>
      </c>
      <c r="AW1180" s="309">
        <f>AD1180*6*0.35*12</f>
        <v>0</v>
      </c>
      <c r="AX1180" s="309">
        <f>AD1180*6*0.25*10</f>
        <v>0</v>
      </c>
      <c r="AY1180" s="309">
        <f>AD1180*6*0.15*10</f>
        <v>0</v>
      </c>
      <c r="AZ1180" s="1042" t="s">
        <v>8546</v>
      </c>
      <c r="BA1180" s="1042"/>
      <c r="BB1180" s="1042"/>
      <c r="BC1180" s="1042"/>
      <c r="BD1180" s="1042"/>
      <c r="BE1180" s="1042"/>
      <c r="BF1180" s="1042"/>
      <c r="BG1180" s="1042"/>
      <c r="BH1180" s="1042"/>
      <c r="BI1180" s="1044"/>
    </row>
    <row r="1181" spans="1:61" ht="20.100000000000001" customHeight="1">
      <c r="A1181" s="1026">
        <v>1042</v>
      </c>
      <c r="B1181" s="285" t="s">
        <v>4495</v>
      </c>
      <c r="C1181" s="529" t="s">
        <v>19</v>
      </c>
      <c r="D1181" s="529" t="s">
        <v>4484</v>
      </c>
      <c r="E1181" s="529" t="s">
        <v>4491</v>
      </c>
      <c r="F1181" s="529" t="s">
        <v>4492</v>
      </c>
      <c r="G1181" s="289" t="s">
        <v>4494</v>
      </c>
      <c r="H1181" s="530" t="s">
        <v>4527</v>
      </c>
      <c r="I1181" s="290">
        <v>21130701</v>
      </c>
      <c r="J1181" s="362"/>
      <c r="K1181" s="352" t="s">
        <v>4493</v>
      </c>
      <c r="L1181" s="893"/>
      <c r="M1181" s="293"/>
      <c r="N1181" s="293"/>
      <c r="O1181" s="893"/>
      <c r="P1181" s="292" t="s">
        <v>95</v>
      </c>
      <c r="Q1181" s="320"/>
      <c r="R1181" s="295" t="s">
        <v>345</v>
      </c>
      <c r="S1181" s="296">
        <v>41366</v>
      </c>
      <c r="T1181" s="297">
        <f>VLOOKUP(I1181,单月票房,2,0)</f>
        <v>10</v>
      </c>
      <c r="U1181" s="298">
        <f>VLOOKUP(I1181,单月票房,3,0)</f>
        <v>45.479799999999997</v>
      </c>
      <c r="V1181" s="298">
        <f>VLOOKUP(I1181,单月票房,4,0)</f>
        <v>1.5</v>
      </c>
      <c r="W1181" s="299">
        <f>(V1181*10000)/Y1181</f>
        <v>2500</v>
      </c>
      <c r="X1181" s="300">
        <f>VLOOKUP(I1181,单月票房,5,0)</f>
        <v>30</v>
      </c>
      <c r="Y1181" s="301">
        <v>6</v>
      </c>
      <c r="Z1181" s="301">
        <v>645</v>
      </c>
      <c r="AA1181" s="1043">
        <v>0</v>
      </c>
      <c r="AB1181" s="304">
        <v>0</v>
      </c>
      <c r="AC1181" s="304">
        <v>0</v>
      </c>
      <c r="AD1181" s="1043">
        <v>0</v>
      </c>
      <c r="AE1181" s="469">
        <v>6</v>
      </c>
      <c r="AF1181" s="1036" t="s">
        <v>5994</v>
      </c>
      <c r="AG1181" s="445" t="s">
        <v>4691</v>
      </c>
      <c r="AH1181" s="445" t="s">
        <v>4691</v>
      </c>
      <c r="AI1181" s="445" t="s">
        <v>4691</v>
      </c>
      <c r="AJ1181" s="1037">
        <v>6</v>
      </c>
      <c r="AK1181" s="1036" t="s">
        <v>4694</v>
      </c>
      <c r="AL1181" s="445" t="s">
        <v>4691</v>
      </c>
      <c r="AM1181" s="445" t="s">
        <v>4691</v>
      </c>
      <c r="AN1181" s="445" t="s">
        <v>4691</v>
      </c>
      <c r="AO1181" s="445" t="s">
        <v>4691</v>
      </c>
      <c r="AP1181" s="445" t="s">
        <v>4691</v>
      </c>
      <c r="AQ1181" s="445" t="s">
        <v>4691</v>
      </c>
      <c r="AR1181" s="445" t="s">
        <v>4691</v>
      </c>
      <c r="AS1181" s="445" t="s">
        <v>4691</v>
      </c>
      <c r="AT1181" s="445" t="s">
        <v>4691</v>
      </c>
      <c r="AU1181" s="445" t="s">
        <v>4691</v>
      </c>
      <c r="AV1181" s="307">
        <f>AD1181*6*0.5*12</f>
        <v>0</v>
      </c>
      <c r="AW1181" s="309">
        <f>AD1181*6*0.35*12</f>
        <v>0</v>
      </c>
      <c r="AX1181" s="309">
        <f>AD1181*6*0.25*10</f>
        <v>0</v>
      </c>
      <c r="AY1181" s="309">
        <f>AD1181*6*0.15*10</f>
        <v>0</v>
      </c>
      <c r="AZ1181" s="1042" t="s">
        <v>8547</v>
      </c>
      <c r="BA1181" s="1042"/>
      <c r="BB1181" s="1042"/>
      <c r="BC1181" s="1042"/>
      <c r="BD1181" s="1042"/>
      <c r="BE1181" s="1042"/>
      <c r="BF1181" s="1042"/>
      <c r="BG1181" s="1042"/>
      <c r="BH1181" s="1042"/>
      <c r="BI1181" s="1044"/>
    </row>
    <row r="1182" spans="1:61" ht="20.100000000000001" customHeight="1">
      <c r="A1182" s="1030" t="s">
        <v>185</v>
      </c>
      <c r="B1182" s="499"/>
      <c r="C1182" s="867" t="s">
        <v>19</v>
      </c>
      <c r="D1182" s="863" t="s">
        <v>3162</v>
      </c>
      <c r="E1182" s="827"/>
      <c r="F1182" s="827"/>
      <c r="G1182" s="503">
        <f>COUNTA(G1178:G1181)</f>
        <v>4</v>
      </c>
      <c r="H1182" s="503">
        <f>COUNTA(H1178:H1181)</f>
        <v>4</v>
      </c>
      <c r="I1182" s="499"/>
      <c r="J1182" s="499"/>
      <c r="K1182" s="503"/>
      <c r="L1182" s="504">
        <f>COUNTA(L1178:L1181)</f>
        <v>0</v>
      </c>
      <c r="M1182" s="504">
        <f>COUNTA(M1178:M1181)</f>
        <v>0</v>
      </c>
      <c r="N1182" s="504">
        <f>COUNTA(N1178:N1181)</f>
        <v>0</v>
      </c>
      <c r="O1182" s="504">
        <f>COUNTA(O1178:O1181)</f>
        <v>0</v>
      </c>
      <c r="P1182" s="504">
        <f>COUNTA(P1178:P1181)</f>
        <v>4</v>
      </c>
      <c r="Q1182" s="505"/>
      <c r="R1182" s="505"/>
      <c r="S1182" s="506"/>
      <c r="T1182" s="507"/>
      <c r="U1182" s="508">
        <f>SUM(U1178:U1181)</f>
        <v>273.04700000000003</v>
      </c>
      <c r="V1182" s="508">
        <f>SUM(V1178:V1181)</f>
        <v>8.9758999999999993</v>
      </c>
      <c r="W1182" s="509">
        <f>V1182*10000/Y1182</f>
        <v>3452.2692307692309</v>
      </c>
      <c r="X1182" s="510">
        <f>U1182/V1182</f>
        <v>30.420013591951786</v>
      </c>
      <c r="Y1182" s="511">
        <f t="shared" ref="Y1182:AE1182" si="1056">SUM(Y1178:Y1181)</f>
        <v>26</v>
      </c>
      <c r="Z1182" s="511">
        <f t="shared" si="1056"/>
        <v>3610</v>
      </c>
      <c r="AA1182" s="500">
        <f t="shared" si="1056"/>
        <v>0</v>
      </c>
      <c r="AB1182" s="500">
        <f t="shared" si="1056"/>
        <v>0</v>
      </c>
      <c r="AC1182" s="500">
        <f t="shared" si="1056"/>
        <v>0</v>
      </c>
      <c r="AD1182" s="500">
        <f t="shared" si="1056"/>
        <v>0</v>
      </c>
      <c r="AE1182" s="500">
        <f t="shared" si="1056"/>
        <v>26</v>
      </c>
      <c r="AF1182" s="512"/>
      <c r="AG1182" s="512">
        <f>SUM(AG1178:AG1181)</f>
        <v>0</v>
      </c>
      <c r="AH1182" s="512"/>
      <c r="AI1182" s="512">
        <f>SUM(AI1178:AI1181)</f>
        <v>0</v>
      </c>
      <c r="AJ1182" s="512">
        <f t="shared" ref="AJ1182" si="1057">SUM(AJ1178:AJ1181)</f>
        <v>26</v>
      </c>
      <c r="AK1182" s="513"/>
      <c r="AL1182" s="512">
        <f>SUM(AL1178:AL1181)</f>
        <v>0</v>
      </c>
      <c r="AM1182" s="512"/>
      <c r="AN1182" s="512">
        <f>SUM(AN1178:AN1181)</f>
        <v>0</v>
      </c>
      <c r="AO1182" s="512"/>
      <c r="AP1182" s="512">
        <f>SUM(AP1178:AP1181)</f>
        <v>0</v>
      </c>
      <c r="AQ1182" s="512"/>
      <c r="AR1182" s="512">
        <f>SUM(AR1178:AR1181)</f>
        <v>0</v>
      </c>
      <c r="AS1182" s="512"/>
      <c r="AT1182" s="512">
        <f>SUM(AT1178:AT1181)</f>
        <v>0</v>
      </c>
      <c r="AU1182" s="512"/>
      <c r="AV1182" s="512">
        <f>SUM(AV1178:AV1181)</f>
        <v>0</v>
      </c>
      <c r="AW1182" s="512">
        <f>SUM(AW1178:AW1181)</f>
        <v>0</v>
      </c>
      <c r="AX1182" s="512">
        <f>SUM(AX1178:AX1181)</f>
        <v>0</v>
      </c>
      <c r="AY1182" s="512">
        <f>SUM(AY1178:AY1181)</f>
        <v>0</v>
      </c>
      <c r="AZ1182" s="816"/>
      <c r="BA1182" s="817"/>
      <c r="BB1182" s="817"/>
      <c r="BC1182" s="818"/>
      <c r="BD1182" s="818"/>
      <c r="BE1182" s="818"/>
      <c r="BF1182" s="819"/>
      <c r="BG1182" s="819"/>
      <c r="BH1182" s="819"/>
      <c r="BI1182" s="820"/>
    </row>
    <row r="1183" spans="1:61" ht="20.100000000000001" customHeight="1">
      <c r="A1183" s="1026">
        <v>1043</v>
      </c>
      <c r="B1183" s="285" t="s">
        <v>4501</v>
      </c>
      <c r="C1183" s="529" t="s">
        <v>19</v>
      </c>
      <c r="D1183" s="529" t="s">
        <v>4498</v>
      </c>
      <c r="E1183" s="529" t="s">
        <v>4499</v>
      </c>
      <c r="F1183" s="529" t="s">
        <v>4477</v>
      </c>
      <c r="G1183" s="289" t="s">
        <v>1184</v>
      </c>
      <c r="H1183" s="651" t="s">
        <v>4528</v>
      </c>
      <c r="I1183" s="290">
        <v>21040501</v>
      </c>
      <c r="J1183" s="686"/>
      <c r="K1183" s="592" t="s">
        <v>4500</v>
      </c>
      <c r="L1183" s="687"/>
      <c r="M1183" s="293"/>
      <c r="N1183" s="293"/>
      <c r="O1183" s="687"/>
      <c r="P1183" s="292" t="s">
        <v>95</v>
      </c>
      <c r="Q1183" s="320"/>
      <c r="R1183" s="295" t="s">
        <v>3051</v>
      </c>
      <c r="S1183" s="296">
        <v>40855</v>
      </c>
      <c r="T1183" s="297">
        <f>VLOOKUP(I1183,单月票房,2,0)</f>
        <v>11</v>
      </c>
      <c r="U1183" s="298">
        <f>VLOOKUP(I1183,单月票房,3,0)</f>
        <v>55.592799999999997</v>
      </c>
      <c r="V1183" s="298">
        <f>VLOOKUP(I1183,单月票房,4,0)</f>
        <v>1.9046000000000001</v>
      </c>
      <c r="W1183" s="299">
        <f>(V1183*10000)/Y1183</f>
        <v>4761.5</v>
      </c>
      <c r="X1183" s="300">
        <f>VLOOKUP(I1183,单月票房,5,0)</f>
        <v>29</v>
      </c>
      <c r="Y1183" s="301">
        <v>4</v>
      </c>
      <c r="Z1183" s="301">
        <v>420</v>
      </c>
      <c r="AA1183" s="1043">
        <v>0</v>
      </c>
      <c r="AB1183" s="304">
        <v>0</v>
      </c>
      <c r="AC1183" s="304">
        <v>0</v>
      </c>
      <c r="AD1183" s="1043">
        <v>0</v>
      </c>
      <c r="AE1183" s="469">
        <v>4</v>
      </c>
      <c r="AF1183" s="1036" t="s">
        <v>8196</v>
      </c>
      <c r="AG1183" s="445" t="s">
        <v>4691</v>
      </c>
      <c r="AH1183" s="445" t="s">
        <v>4691</v>
      </c>
      <c r="AI1183" s="445" t="s">
        <v>4691</v>
      </c>
      <c r="AJ1183" s="1037">
        <v>4</v>
      </c>
      <c r="AK1183" s="1036" t="s">
        <v>4706</v>
      </c>
      <c r="AL1183" s="445" t="s">
        <v>4691</v>
      </c>
      <c r="AM1183" s="445" t="s">
        <v>4691</v>
      </c>
      <c r="AN1183" s="445" t="s">
        <v>4691</v>
      </c>
      <c r="AO1183" s="445" t="s">
        <v>4691</v>
      </c>
      <c r="AP1183" s="445" t="s">
        <v>4691</v>
      </c>
      <c r="AQ1183" s="445" t="s">
        <v>4691</v>
      </c>
      <c r="AR1183" s="445" t="s">
        <v>4691</v>
      </c>
      <c r="AS1183" s="445" t="s">
        <v>4691</v>
      </c>
      <c r="AT1183" s="445" t="s">
        <v>4691</v>
      </c>
      <c r="AU1183" s="445" t="s">
        <v>4691</v>
      </c>
      <c r="AV1183" s="307">
        <f>AD1183*6*0.5*12</f>
        <v>0</v>
      </c>
      <c r="AW1183" s="309">
        <f>AD1183*6*0.35*12</f>
        <v>0</v>
      </c>
      <c r="AX1183" s="309">
        <f>AD1183*6*0.25*10</f>
        <v>0</v>
      </c>
      <c r="AY1183" s="309">
        <f>AD1183*6*0.15*10</f>
        <v>0</v>
      </c>
      <c r="AZ1183" s="1042" t="s">
        <v>8548</v>
      </c>
      <c r="BA1183" s="1042"/>
      <c r="BB1183" s="1042"/>
      <c r="BC1183" s="1042"/>
      <c r="BD1183" s="1042"/>
      <c r="BE1183" s="1042"/>
      <c r="BF1183" s="1042"/>
      <c r="BG1183" s="1042"/>
      <c r="BH1183" s="1042"/>
      <c r="BI1183" s="1044"/>
    </row>
    <row r="1184" spans="1:61" ht="20.100000000000001" customHeight="1">
      <c r="A1184" s="1030" t="s">
        <v>185</v>
      </c>
      <c r="B1184" s="861"/>
      <c r="C1184" s="862" t="s">
        <v>19</v>
      </c>
      <c r="D1184" s="862" t="s">
        <v>4502</v>
      </c>
      <c r="E1184" s="815"/>
      <c r="F1184" s="868"/>
      <c r="G1184" s="813">
        <f>COUNTA(G1183)</f>
        <v>1</v>
      </c>
      <c r="H1184" s="813">
        <f>COUNTA(H1183)</f>
        <v>1</v>
      </c>
      <c r="I1184" s="861"/>
      <c r="J1184" s="861"/>
      <c r="K1184" s="813"/>
      <c r="L1184" s="814">
        <f>COUNTA(L1183)</f>
        <v>0</v>
      </c>
      <c r="M1184" s="814">
        <f>COUNTA(M1183)</f>
        <v>0</v>
      </c>
      <c r="N1184" s="814">
        <f>COUNTA(N1183)</f>
        <v>0</v>
      </c>
      <c r="O1184" s="814">
        <f>COUNTA(O1183)</f>
        <v>0</v>
      </c>
      <c r="P1184" s="814">
        <f>COUNTA(P1183)</f>
        <v>1</v>
      </c>
      <c r="Q1184" s="909"/>
      <c r="R1184" s="505"/>
      <c r="S1184" s="506"/>
      <c r="T1184" s="507"/>
      <c r="U1184" s="830">
        <f>SUM(U1183)</f>
        <v>55.592799999999997</v>
      </c>
      <c r="V1184" s="830">
        <f>SUM(V1183)</f>
        <v>1.9046000000000001</v>
      </c>
      <c r="W1184" s="509">
        <f>V1184*10000/Y1184</f>
        <v>4761.5</v>
      </c>
      <c r="X1184" s="510">
        <f>U1184/V1184</f>
        <v>29.188701039588363</v>
      </c>
      <c r="Y1184" s="831">
        <f t="shared" ref="Y1184:AE1184" si="1058">SUM(Y1183)</f>
        <v>4</v>
      </c>
      <c r="Z1184" s="831">
        <f t="shared" si="1058"/>
        <v>420</v>
      </c>
      <c r="AA1184" s="500">
        <f t="shared" si="1058"/>
        <v>0</v>
      </c>
      <c r="AB1184" s="500">
        <f t="shared" si="1058"/>
        <v>0</v>
      </c>
      <c r="AC1184" s="500">
        <f t="shared" si="1058"/>
        <v>0</v>
      </c>
      <c r="AD1184" s="500">
        <f t="shared" si="1058"/>
        <v>0</v>
      </c>
      <c r="AE1184" s="500">
        <f t="shared" si="1058"/>
        <v>4</v>
      </c>
      <c r="AF1184" s="512"/>
      <c r="AG1184" s="512">
        <f>SUM(AG1183)</f>
        <v>0</v>
      </c>
      <c r="AH1184" s="512"/>
      <c r="AI1184" s="512">
        <f>SUM(AI1183)</f>
        <v>0</v>
      </c>
      <c r="AJ1184" s="512">
        <f t="shared" ref="AJ1184" si="1059">SUM(AJ1183)</f>
        <v>4</v>
      </c>
      <c r="AK1184" s="513"/>
      <c r="AL1184" s="512">
        <f>SUM(AL1183)</f>
        <v>0</v>
      </c>
      <c r="AM1184" s="512"/>
      <c r="AN1184" s="512">
        <f>SUM(AN1183)</f>
        <v>0</v>
      </c>
      <c r="AO1184" s="512"/>
      <c r="AP1184" s="512">
        <f>SUM(AP1183)</f>
        <v>0</v>
      </c>
      <c r="AQ1184" s="512"/>
      <c r="AR1184" s="512">
        <f>SUM(AR1183)</f>
        <v>0</v>
      </c>
      <c r="AS1184" s="512"/>
      <c r="AT1184" s="512">
        <f>SUM(AT1183)</f>
        <v>0</v>
      </c>
      <c r="AU1184" s="512"/>
      <c r="AV1184" s="512">
        <f>SUM(AV1183)</f>
        <v>0</v>
      </c>
      <c r="AW1184" s="512">
        <f>SUM(AW1183)</f>
        <v>0</v>
      </c>
      <c r="AX1184" s="512">
        <f>SUM(AX1183)</f>
        <v>0</v>
      </c>
      <c r="AY1184" s="512">
        <f>SUM(AY1183)</f>
        <v>0</v>
      </c>
      <c r="AZ1184" s="816"/>
      <c r="BA1184" s="817"/>
      <c r="BB1184" s="817"/>
      <c r="BC1184" s="818"/>
      <c r="BD1184" s="818"/>
      <c r="BE1184" s="818"/>
      <c r="BF1184" s="819"/>
      <c r="BG1184" s="819"/>
      <c r="BH1184" s="819"/>
      <c r="BI1184" s="820"/>
    </row>
    <row r="1185" spans="1:61" ht="20.100000000000001" customHeight="1">
      <c r="A1185" s="1026">
        <v>1044</v>
      </c>
      <c r="B1185" s="285" t="s">
        <v>4479</v>
      </c>
      <c r="C1185" s="529" t="s">
        <v>19</v>
      </c>
      <c r="D1185" s="529" t="s">
        <v>4475</v>
      </c>
      <c r="E1185" s="529" t="s">
        <v>4476</v>
      </c>
      <c r="F1185" s="529" t="s">
        <v>4477</v>
      </c>
      <c r="G1185" s="289" t="s">
        <v>4478</v>
      </c>
      <c r="H1185" s="530" t="s">
        <v>4529</v>
      </c>
      <c r="I1185" s="290">
        <v>21100801</v>
      </c>
      <c r="J1185" s="362"/>
      <c r="K1185" s="352" t="s">
        <v>362</v>
      </c>
      <c r="L1185" s="292"/>
      <c r="M1185" s="293"/>
      <c r="N1185" s="293"/>
      <c r="O1185" s="292"/>
      <c r="P1185" s="292" t="s">
        <v>95</v>
      </c>
      <c r="Q1185" s="320"/>
      <c r="R1185" s="295" t="s">
        <v>147</v>
      </c>
      <c r="S1185" s="296">
        <v>41481</v>
      </c>
      <c r="T1185" s="297">
        <f>VLOOKUP(I1185,单月票房,2,0)</f>
        <v>4</v>
      </c>
      <c r="U1185" s="298">
        <f>VLOOKUP(I1185,单月票房,3,0)</f>
        <v>120.0561</v>
      </c>
      <c r="V1185" s="298">
        <f>VLOOKUP(I1185,单月票房,4,0)</f>
        <v>3.8502999999999998</v>
      </c>
      <c r="W1185" s="299">
        <f>(V1185*10000)/Y1185</f>
        <v>7700.6</v>
      </c>
      <c r="X1185" s="300">
        <f>VLOOKUP(I1185,单月票房,5,0)</f>
        <v>31</v>
      </c>
      <c r="Y1185" s="301">
        <v>5</v>
      </c>
      <c r="Z1185" s="301">
        <v>625</v>
      </c>
      <c r="AA1185" s="1043">
        <v>0</v>
      </c>
      <c r="AB1185" s="304">
        <v>0</v>
      </c>
      <c r="AC1185" s="304">
        <v>0</v>
      </c>
      <c r="AD1185" s="1043">
        <v>0</v>
      </c>
      <c r="AE1185" s="469">
        <v>5</v>
      </c>
      <c r="AF1185" s="1036" t="s">
        <v>8174</v>
      </c>
      <c r="AG1185" s="445" t="s">
        <v>4691</v>
      </c>
      <c r="AH1185" s="445" t="s">
        <v>4691</v>
      </c>
      <c r="AI1185" s="445" t="s">
        <v>4691</v>
      </c>
      <c r="AJ1185" s="1037">
        <v>5</v>
      </c>
      <c r="AK1185" s="1036" t="s">
        <v>4707</v>
      </c>
      <c r="AL1185" s="445" t="s">
        <v>4691</v>
      </c>
      <c r="AM1185" s="445" t="s">
        <v>4691</v>
      </c>
      <c r="AN1185" s="445" t="s">
        <v>4691</v>
      </c>
      <c r="AO1185" s="445" t="s">
        <v>4691</v>
      </c>
      <c r="AP1185" s="445" t="s">
        <v>4691</v>
      </c>
      <c r="AQ1185" s="445" t="s">
        <v>4691</v>
      </c>
      <c r="AR1185" s="445" t="s">
        <v>4691</v>
      </c>
      <c r="AS1185" s="445" t="s">
        <v>4691</v>
      </c>
      <c r="AT1185" s="445" t="s">
        <v>4691</v>
      </c>
      <c r="AU1185" s="445" t="s">
        <v>4691</v>
      </c>
      <c r="AV1185" s="307">
        <f>AD1185*6*0.5*12</f>
        <v>0</v>
      </c>
      <c r="AW1185" s="309">
        <f>AD1185*6*0.35*12</f>
        <v>0</v>
      </c>
      <c r="AX1185" s="309">
        <f>AD1185*6*0.25*10</f>
        <v>0</v>
      </c>
      <c r="AY1185" s="309">
        <f>AD1185*6*0.15*10</f>
        <v>0</v>
      </c>
      <c r="AZ1185" s="1042" t="s">
        <v>8549</v>
      </c>
      <c r="BA1185" s="1042"/>
      <c r="BB1185" s="1042"/>
      <c r="BC1185" s="1042"/>
      <c r="BD1185" s="1042"/>
      <c r="BE1185" s="1042"/>
      <c r="BF1185" s="1042"/>
      <c r="BG1185" s="1042"/>
      <c r="BH1185" s="1042"/>
      <c r="BI1185" s="1044"/>
    </row>
    <row r="1186" spans="1:61" ht="20.100000000000001" customHeight="1">
      <c r="A1186" s="1026">
        <v>1045</v>
      </c>
      <c r="B1186" s="285" t="s">
        <v>4483</v>
      </c>
      <c r="C1186" s="529" t="s">
        <v>19</v>
      </c>
      <c r="D1186" s="529" t="s">
        <v>4480</v>
      </c>
      <c r="E1186" s="529" t="s">
        <v>4481</v>
      </c>
      <c r="F1186" s="529" t="s">
        <v>4482</v>
      </c>
      <c r="G1186" s="289" t="s">
        <v>1149</v>
      </c>
      <c r="H1186" s="530" t="s">
        <v>4530</v>
      </c>
      <c r="I1186" s="290">
        <v>21100601</v>
      </c>
      <c r="J1186" s="362"/>
      <c r="K1186" s="352" t="s">
        <v>362</v>
      </c>
      <c r="L1186" s="292"/>
      <c r="M1186" s="293"/>
      <c r="N1186" s="293"/>
      <c r="O1186" s="292"/>
      <c r="P1186" s="292" t="s">
        <v>95</v>
      </c>
      <c r="Q1186" s="320"/>
      <c r="R1186" s="295" t="s">
        <v>345</v>
      </c>
      <c r="S1186" s="296">
        <v>41319</v>
      </c>
      <c r="T1186" s="297">
        <f>VLOOKUP(I1186,单月票房,2,0)</f>
        <v>3</v>
      </c>
      <c r="U1186" s="298">
        <f>VLOOKUP(I1186,单月票房,3,0)</f>
        <v>208.90360000000001</v>
      </c>
      <c r="V1186" s="298">
        <f>VLOOKUP(I1186,单月票房,4,0)</f>
        <v>6.7736000000000001</v>
      </c>
      <c r="W1186" s="299">
        <f>(V1186*10000)/Y1186</f>
        <v>8467</v>
      </c>
      <c r="X1186" s="300">
        <f>VLOOKUP(I1186,单月票房,5,0)</f>
        <v>31</v>
      </c>
      <c r="Y1186" s="301">
        <v>8</v>
      </c>
      <c r="Z1186" s="301">
        <v>1129</v>
      </c>
      <c r="AA1186" s="1043">
        <v>0</v>
      </c>
      <c r="AB1186" s="304">
        <v>0</v>
      </c>
      <c r="AC1186" s="304">
        <v>0</v>
      </c>
      <c r="AD1186" s="1043">
        <v>0</v>
      </c>
      <c r="AE1186" s="469">
        <v>8</v>
      </c>
      <c r="AF1186" s="1036" t="s">
        <v>5971</v>
      </c>
      <c r="AG1186" s="445" t="s">
        <v>4691</v>
      </c>
      <c r="AH1186" s="445" t="s">
        <v>4691</v>
      </c>
      <c r="AI1186" s="445" t="s">
        <v>4691</v>
      </c>
      <c r="AJ1186" s="1037">
        <v>8</v>
      </c>
      <c r="AK1186" s="1036" t="s">
        <v>4705</v>
      </c>
      <c r="AL1186" s="445" t="s">
        <v>4691</v>
      </c>
      <c r="AM1186" s="445" t="s">
        <v>4691</v>
      </c>
      <c r="AN1186" s="445" t="s">
        <v>4691</v>
      </c>
      <c r="AO1186" s="445" t="s">
        <v>4691</v>
      </c>
      <c r="AP1186" s="445" t="s">
        <v>4691</v>
      </c>
      <c r="AQ1186" s="445" t="s">
        <v>4691</v>
      </c>
      <c r="AR1186" s="445" t="s">
        <v>4691</v>
      </c>
      <c r="AS1186" s="445" t="s">
        <v>4691</v>
      </c>
      <c r="AT1186" s="445" t="s">
        <v>4691</v>
      </c>
      <c r="AU1186" s="445" t="s">
        <v>4691</v>
      </c>
      <c r="AV1186" s="307">
        <f>AD1186*6*0.5*12</f>
        <v>0</v>
      </c>
      <c r="AW1186" s="309">
        <f>AD1186*6*0.35*12</f>
        <v>0</v>
      </c>
      <c r="AX1186" s="309">
        <f>AD1186*6*0.25*10</f>
        <v>0</v>
      </c>
      <c r="AY1186" s="309">
        <f>AD1186*6*0.15*10</f>
        <v>0</v>
      </c>
      <c r="AZ1186" s="1042" t="s">
        <v>8550</v>
      </c>
      <c r="BA1186" s="1042"/>
      <c r="BB1186" s="1042"/>
      <c r="BC1186" s="1042"/>
      <c r="BD1186" s="1042"/>
      <c r="BE1186" s="1042"/>
      <c r="BF1186" s="1042"/>
      <c r="BG1186" s="1042"/>
      <c r="BH1186" s="1042"/>
      <c r="BI1186" s="1044"/>
    </row>
    <row r="1187" spans="1:61" ht="20.100000000000001" customHeight="1">
      <c r="A1187" s="1030" t="s">
        <v>185</v>
      </c>
      <c r="B1187" s="499"/>
      <c r="C1187" s="884" t="s">
        <v>19</v>
      </c>
      <c r="D1187" s="885" t="s">
        <v>4475</v>
      </c>
      <c r="E1187" s="827"/>
      <c r="F1187" s="827"/>
      <c r="G1187" s="813">
        <f>COUNTA(G1185:G1186)</f>
        <v>2</v>
      </c>
      <c r="H1187" s="813">
        <f>COUNTA(H1185:H1186)</f>
        <v>2</v>
      </c>
      <c r="I1187" s="499"/>
      <c r="J1187" s="499"/>
      <c r="K1187" s="813"/>
      <c r="L1187" s="814">
        <f>COUNTA(L1185:L1186)</f>
        <v>0</v>
      </c>
      <c r="M1187" s="814">
        <f>COUNTA(M1185:M1186)</f>
        <v>0</v>
      </c>
      <c r="N1187" s="814">
        <f>COUNTA(N1185:N1186)</f>
        <v>0</v>
      </c>
      <c r="O1187" s="814">
        <f>COUNTA(O1185:O1186)</f>
        <v>0</v>
      </c>
      <c r="P1187" s="814">
        <f>COUNTA(P1185:P1186)</f>
        <v>2</v>
      </c>
      <c r="Q1187" s="815"/>
      <c r="R1187" s="505"/>
      <c r="S1187" s="506"/>
      <c r="T1187" s="507"/>
      <c r="U1187" s="830">
        <f>SUM(U1185:U1186)</f>
        <v>328.9597</v>
      </c>
      <c r="V1187" s="830">
        <f>SUM(V1185:V1186)</f>
        <v>10.623899999999999</v>
      </c>
      <c r="W1187" s="509">
        <f>V1187*10000/Y1187</f>
        <v>8172.2307692307677</v>
      </c>
      <c r="X1187" s="510">
        <f>U1187/V1187</f>
        <v>30.964118638164894</v>
      </c>
      <c r="Y1187" s="831">
        <f t="shared" ref="Y1187:AE1187" si="1060">SUM(Y1185:Y1186)</f>
        <v>13</v>
      </c>
      <c r="Z1187" s="831">
        <f t="shared" si="1060"/>
        <v>1754</v>
      </c>
      <c r="AA1187" s="500">
        <f t="shared" si="1060"/>
        <v>0</v>
      </c>
      <c r="AB1187" s="500">
        <f t="shared" si="1060"/>
        <v>0</v>
      </c>
      <c r="AC1187" s="500">
        <f t="shared" si="1060"/>
        <v>0</v>
      </c>
      <c r="AD1187" s="500">
        <f t="shared" si="1060"/>
        <v>0</v>
      </c>
      <c r="AE1187" s="500">
        <f t="shared" si="1060"/>
        <v>13</v>
      </c>
      <c r="AF1187" s="512"/>
      <c r="AG1187" s="512">
        <f>SUM(AG1185:AG1186)</f>
        <v>0</v>
      </c>
      <c r="AH1187" s="512"/>
      <c r="AI1187" s="512">
        <f>SUM(AI1185:AI1186)</f>
        <v>0</v>
      </c>
      <c r="AJ1187" s="512">
        <f t="shared" ref="AJ1187" si="1061">SUM(AJ1185:AJ1186)</f>
        <v>13</v>
      </c>
      <c r="AK1187" s="513"/>
      <c r="AL1187" s="512">
        <f>SUM(AL1185:AL1186)</f>
        <v>0</v>
      </c>
      <c r="AM1187" s="512"/>
      <c r="AN1187" s="512">
        <f>SUM(AN1185:AN1186)</f>
        <v>0</v>
      </c>
      <c r="AO1187" s="512"/>
      <c r="AP1187" s="512">
        <f>SUM(AP1185:AP1186)</f>
        <v>0</v>
      </c>
      <c r="AQ1187" s="512"/>
      <c r="AR1187" s="512">
        <f>SUM(AR1185:AR1186)</f>
        <v>0</v>
      </c>
      <c r="AS1187" s="512"/>
      <c r="AT1187" s="512">
        <f>SUM(AT1185:AT1186)</f>
        <v>0</v>
      </c>
      <c r="AU1187" s="512"/>
      <c r="AV1187" s="512">
        <f>SUM(AV1185:AV1186)</f>
        <v>0</v>
      </c>
      <c r="AW1187" s="512">
        <f>SUM(AW1185:AW1186)</f>
        <v>0</v>
      </c>
      <c r="AX1187" s="512">
        <f>SUM(AX1185:AX1186)</f>
        <v>0</v>
      </c>
      <c r="AY1187" s="512">
        <f>SUM(AY1185:AY1186)</f>
        <v>0</v>
      </c>
      <c r="AZ1187" s="816"/>
      <c r="BA1187" s="817"/>
      <c r="BB1187" s="817"/>
      <c r="BC1187" s="818"/>
      <c r="BD1187" s="818"/>
      <c r="BE1187" s="818"/>
      <c r="BF1187" s="819"/>
      <c r="BG1187" s="819"/>
      <c r="BH1187" s="819"/>
      <c r="BI1187" s="820"/>
    </row>
    <row r="1188" spans="1:61" s="447" customFormat="1" ht="19.5" customHeight="1">
      <c r="A1188" s="1026">
        <v>1046</v>
      </c>
      <c r="B1188" s="435" t="s">
        <v>7074</v>
      </c>
      <c r="C1188" s="631" t="s">
        <v>2511</v>
      </c>
      <c r="D1188" s="631" t="s">
        <v>7075</v>
      </c>
      <c r="E1188" s="631" t="s">
        <v>7076</v>
      </c>
      <c r="F1188" s="467" t="s">
        <v>7077</v>
      </c>
      <c r="G1188" s="437" t="s">
        <v>7078</v>
      </c>
      <c r="H1188" s="438" t="s">
        <v>7221</v>
      </c>
      <c r="I1188" s="435">
        <v>21050131</v>
      </c>
      <c r="J1188" s="428"/>
      <c r="K1188" s="439"/>
      <c r="L1188" s="441"/>
      <c r="M1188" s="440"/>
      <c r="N1188" s="440"/>
      <c r="O1188" s="441"/>
      <c r="P1188" s="441" t="s">
        <v>7079</v>
      </c>
      <c r="Q1188" s="442"/>
      <c r="R1188" s="495" t="s">
        <v>182</v>
      </c>
      <c r="S1188" s="468">
        <v>43074</v>
      </c>
      <c r="T1188" s="297">
        <f t="shared" ref="T1188" si="1062">VLOOKUP(I1188,单月票房,2,0)</f>
        <v>1</v>
      </c>
      <c r="U1188" s="298">
        <f t="shared" ref="U1188" si="1063">VLOOKUP(I1188,单月票房,3,0)</f>
        <v>196.34630000000001</v>
      </c>
      <c r="V1188" s="298">
        <f t="shared" ref="V1188" si="1064">VLOOKUP(I1188,单月票房,4,0)</f>
        <v>6.2523999999999997</v>
      </c>
      <c r="W1188" s="299">
        <f t="shared" ref="W1188" si="1065">(V1188*10000)/Y1188</f>
        <v>8932</v>
      </c>
      <c r="X1188" s="300">
        <f t="shared" ref="X1188" si="1066">VLOOKUP(I1188,单月票房,5,0)</f>
        <v>31</v>
      </c>
      <c r="Y1188" s="496">
        <v>7</v>
      </c>
      <c r="Z1188" s="497">
        <v>1170</v>
      </c>
      <c r="AA1188" s="1043">
        <v>0</v>
      </c>
      <c r="AB1188" s="304">
        <v>0</v>
      </c>
      <c r="AC1188" s="304">
        <v>0</v>
      </c>
      <c r="AD1188" s="1043">
        <v>0</v>
      </c>
      <c r="AE1188" s="469">
        <v>7</v>
      </c>
      <c r="AF1188" s="1036" t="s">
        <v>8551</v>
      </c>
      <c r="AG1188" s="445"/>
      <c r="AH1188" s="445"/>
      <c r="AI1188" s="445"/>
      <c r="AJ1188" s="1037">
        <v>7</v>
      </c>
      <c r="AK1188" s="1036" t="s">
        <v>7080</v>
      </c>
      <c r="AL1188" s="445"/>
      <c r="AM1188" s="445"/>
      <c r="AN1188" s="445"/>
      <c r="AO1188" s="445"/>
      <c r="AP1188" s="445"/>
      <c r="AQ1188" s="445"/>
      <c r="AR1188" s="445">
        <v>1</v>
      </c>
      <c r="AS1188" s="445" t="s">
        <v>7081</v>
      </c>
      <c r="AT1188" s="445"/>
      <c r="AU1188" s="445"/>
      <c r="AV1188" s="307">
        <f t="shared" ref="AV1188" si="1067">AD1188*6*0.5*12</f>
        <v>0</v>
      </c>
      <c r="AW1188" s="309">
        <f t="shared" ref="AW1188" si="1068">AD1188*6*0.35*12</f>
        <v>0</v>
      </c>
      <c r="AX1188" s="309">
        <f t="shared" ref="AX1188" si="1069">AD1188*6*0.25*10</f>
        <v>0</v>
      </c>
      <c r="AY1188" s="309">
        <f t="shared" ref="AY1188" si="1070">AD1188*6*0.15*10</f>
        <v>0</v>
      </c>
      <c r="AZ1188" s="1042" t="s">
        <v>8552</v>
      </c>
      <c r="BA1188" s="1042"/>
      <c r="BB1188" s="1042"/>
      <c r="BC1188" s="1042"/>
      <c r="BD1188" s="1042"/>
      <c r="BE1188" s="1042"/>
      <c r="BF1188" s="1042"/>
      <c r="BG1188" s="1042"/>
      <c r="BH1188" s="1042"/>
      <c r="BI1188" s="1044"/>
    </row>
    <row r="1189" spans="1:61" ht="20.100000000000001" customHeight="1">
      <c r="A1189" s="1030" t="s">
        <v>185</v>
      </c>
      <c r="B1189" s="861"/>
      <c r="C1189" s="862" t="s">
        <v>19</v>
      </c>
      <c r="D1189" s="862" t="s">
        <v>7075</v>
      </c>
      <c r="E1189" s="815"/>
      <c r="F1189" s="868"/>
      <c r="G1189" s="813">
        <f>COUNTA(G1188)</f>
        <v>1</v>
      </c>
      <c r="H1189" s="813">
        <f>COUNTA(H1188)</f>
        <v>1</v>
      </c>
      <c r="I1189" s="861"/>
      <c r="J1189" s="861"/>
      <c r="K1189" s="813"/>
      <c r="L1189" s="814">
        <f>COUNTA(L1188)</f>
        <v>0</v>
      </c>
      <c r="M1189" s="814">
        <f>COUNTA(M1188)</f>
        <v>0</v>
      </c>
      <c r="N1189" s="814">
        <f>COUNTA(N1188)</f>
        <v>0</v>
      </c>
      <c r="O1189" s="814">
        <f>COUNTA(O1188)</f>
        <v>0</v>
      </c>
      <c r="P1189" s="814">
        <f>COUNTA(P1188)</f>
        <v>1</v>
      </c>
      <c r="Q1189" s="909"/>
      <c r="R1189" s="505"/>
      <c r="S1189" s="506"/>
      <c r="T1189" s="507"/>
      <c r="U1189" s="830">
        <f>SUM(U1188)</f>
        <v>196.34630000000001</v>
      </c>
      <c r="V1189" s="830">
        <f>SUM(V1188)</f>
        <v>6.2523999999999997</v>
      </c>
      <c r="W1189" s="509">
        <f>V1189*10000/Y1189</f>
        <v>8932</v>
      </c>
      <c r="X1189" s="510">
        <f>U1189/V1189</f>
        <v>31.403349113940251</v>
      </c>
      <c r="Y1189" s="831">
        <f t="shared" ref="Y1189:AE1189" si="1071">SUM(Y1188)</f>
        <v>7</v>
      </c>
      <c r="Z1189" s="831">
        <f t="shared" si="1071"/>
        <v>1170</v>
      </c>
      <c r="AA1189" s="500">
        <f t="shared" si="1071"/>
        <v>0</v>
      </c>
      <c r="AB1189" s="500">
        <f t="shared" si="1071"/>
        <v>0</v>
      </c>
      <c r="AC1189" s="500">
        <f t="shared" si="1071"/>
        <v>0</v>
      </c>
      <c r="AD1189" s="500">
        <f t="shared" si="1071"/>
        <v>0</v>
      </c>
      <c r="AE1189" s="500">
        <f t="shared" si="1071"/>
        <v>7</v>
      </c>
      <c r="AF1189" s="512"/>
      <c r="AG1189" s="512">
        <f>SUM(AG1188)</f>
        <v>0</v>
      </c>
      <c r="AH1189" s="512"/>
      <c r="AI1189" s="512">
        <f>SUM(AI1188)</f>
        <v>0</v>
      </c>
      <c r="AJ1189" s="512">
        <f t="shared" ref="AJ1189" si="1072">SUM(AJ1188)</f>
        <v>7</v>
      </c>
      <c r="AK1189" s="513"/>
      <c r="AL1189" s="512">
        <f>SUM(AL1188)</f>
        <v>0</v>
      </c>
      <c r="AM1189" s="512"/>
      <c r="AN1189" s="512">
        <f>SUM(AN1188)</f>
        <v>0</v>
      </c>
      <c r="AO1189" s="512"/>
      <c r="AP1189" s="512">
        <f>SUM(AP1188)</f>
        <v>0</v>
      </c>
      <c r="AQ1189" s="512"/>
      <c r="AR1189" s="512">
        <f>SUM(AR1188)</f>
        <v>1</v>
      </c>
      <c r="AS1189" s="512"/>
      <c r="AT1189" s="512">
        <f>SUM(AT1188)</f>
        <v>0</v>
      </c>
      <c r="AU1189" s="512"/>
      <c r="AV1189" s="512">
        <f>SUM(AV1188)</f>
        <v>0</v>
      </c>
      <c r="AW1189" s="512">
        <f>SUM(AW1188)</f>
        <v>0</v>
      </c>
      <c r="AX1189" s="512">
        <f>SUM(AX1188)</f>
        <v>0</v>
      </c>
      <c r="AY1189" s="512">
        <f>SUM(AY1188)</f>
        <v>0</v>
      </c>
      <c r="AZ1189" s="816"/>
      <c r="BA1189" s="817"/>
      <c r="BB1189" s="817"/>
      <c r="BC1189" s="818"/>
      <c r="BD1189" s="818"/>
      <c r="BE1189" s="818"/>
      <c r="BF1189" s="819"/>
      <c r="BG1189" s="819"/>
      <c r="BH1189" s="819"/>
      <c r="BI1189" s="820"/>
    </row>
    <row r="1190" spans="1:61" s="394" customFormat="1" ht="19.5" customHeight="1">
      <c r="A1190" s="1026">
        <v>1047</v>
      </c>
      <c r="B1190" s="375" t="s">
        <v>3659</v>
      </c>
      <c r="C1190" s="376" t="s">
        <v>21</v>
      </c>
      <c r="D1190" s="376" t="s">
        <v>5574</v>
      </c>
      <c r="E1190" s="377" t="s">
        <v>610</v>
      </c>
      <c r="F1190" s="329" t="s">
        <v>1292</v>
      </c>
      <c r="G1190" s="378" t="s">
        <v>962</v>
      </c>
      <c r="H1190" s="379" t="s">
        <v>5625</v>
      </c>
      <c r="I1190" s="380">
        <v>36011701</v>
      </c>
      <c r="J1190" s="291" t="s">
        <v>94</v>
      </c>
      <c r="K1190" s="381"/>
      <c r="L1190" s="382" t="s">
        <v>95</v>
      </c>
      <c r="M1190" s="382" t="s">
        <v>95</v>
      </c>
      <c r="N1190" s="382"/>
      <c r="O1190" s="382" t="s">
        <v>95</v>
      </c>
      <c r="P1190" s="383" t="s">
        <v>565</v>
      </c>
      <c r="Q1190" s="384"/>
      <c r="R1190" s="295" t="s">
        <v>359</v>
      </c>
      <c r="S1190" s="296">
        <v>41390</v>
      </c>
      <c r="T1190" s="297">
        <f t="shared" ref="T1190:T1196" si="1073">VLOOKUP(I1190,单月票房,2,0)</f>
        <v>7</v>
      </c>
      <c r="U1190" s="298">
        <f t="shared" ref="U1190:U1196" si="1074">VLOOKUP(I1190,单月票房,3,0)</f>
        <v>278.79427000000004</v>
      </c>
      <c r="V1190" s="298">
        <f t="shared" ref="V1190:V1196" si="1075">VLOOKUP(I1190,单月票房,4,0)</f>
        <v>6.3361999999999998</v>
      </c>
      <c r="W1190" s="299">
        <f t="shared" ref="W1190:W1196" si="1076">(V1190*10000)/Y1190</f>
        <v>7040.2222222222226</v>
      </c>
      <c r="X1190" s="300">
        <f t="shared" ref="X1190:X1196" si="1077">VLOOKUP(I1190,单月票房,5,0)</f>
        <v>44</v>
      </c>
      <c r="Y1190" s="385">
        <v>9</v>
      </c>
      <c r="Z1190" s="386">
        <v>1291</v>
      </c>
      <c r="AA1190" s="1043">
        <v>9</v>
      </c>
      <c r="AB1190" s="1043">
        <v>9</v>
      </c>
      <c r="AC1190" s="304">
        <v>0</v>
      </c>
      <c r="AD1190" s="1043">
        <v>9</v>
      </c>
      <c r="AE1190" s="469">
        <v>9</v>
      </c>
      <c r="AF1190" s="1036" t="s">
        <v>8146</v>
      </c>
      <c r="AG1190" s="445"/>
      <c r="AH1190" s="445"/>
      <c r="AI1190" s="445"/>
      <c r="AJ1190" s="1037"/>
      <c r="AK1190" s="1036" t="s">
        <v>4710</v>
      </c>
      <c r="AL1190" s="445"/>
      <c r="AM1190" s="445"/>
      <c r="AN1190" s="445"/>
      <c r="AO1190" s="445"/>
      <c r="AP1190" s="445"/>
      <c r="AQ1190" s="445"/>
      <c r="AR1190" s="445"/>
      <c r="AS1190" s="445"/>
      <c r="AT1190" s="445"/>
      <c r="AU1190" s="445"/>
      <c r="AV1190" s="307">
        <f t="shared" ref="AV1190:AV1196" si="1078">AD1190*6*0.5*12</f>
        <v>324</v>
      </c>
      <c r="AW1190" s="309">
        <f t="shared" ref="AW1190:AW1196" si="1079">AD1190*6*0.35*12</f>
        <v>226.79999999999998</v>
      </c>
      <c r="AX1190" s="309">
        <f t="shared" ref="AX1190:AX1196" si="1080">AD1190*6*0.25*10</f>
        <v>135</v>
      </c>
      <c r="AY1190" s="309">
        <f t="shared" ref="AY1190:AY1196" si="1081">AD1190*6*0.15*10</f>
        <v>81</v>
      </c>
      <c r="AZ1190" s="1042" t="s">
        <v>8553</v>
      </c>
      <c r="BA1190" s="1042"/>
      <c r="BB1190" s="1042"/>
      <c r="BC1190" s="1042"/>
      <c r="BD1190" s="1042"/>
      <c r="BE1190" s="1042"/>
      <c r="BF1190" s="1042"/>
      <c r="BG1190" s="1042"/>
      <c r="BH1190" s="1042"/>
      <c r="BI1190" s="1044"/>
    </row>
    <row r="1191" spans="1:61" s="394" customFormat="1" ht="19.5" customHeight="1">
      <c r="A1191" s="1026">
        <v>1048</v>
      </c>
      <c r="B1191" s="448" t="s">
        <v>6781</v>
      </c>
      <c r="C1191" s="449" t="s">
        <v>6782</v>
      </c>
      <c r="D1191" s="449" t="s">
        <v>6674</v>
      </c>
      <c r="E1191" s="450" t="s">
        <v>2922</v>
      </c>
      <c r="F1191" s="399" t="s">
        <v>6672</v>
      </c>
      <c r="G1191" s="451" t="s">
        <v>7273</v>
      </c>
      <c r="H1191" s="452" t="s">
        <v>6888</v>
      </c>
      <c r="I1191" s="453">
        <v>36016601</v>
      </c>
      <c r="J1191" s="454" t="s">
        <v>94</v>
      </c>
      <c r="K1191" s="455"/>
      <c r="L1191" s="456" t="s">
        <v>6673</v>
      </c>
      <c r="M1191" s="456"/>
      <c r="N1191" s="292" t="s">
        <v>95</v>
      </c>
      <c r="O1191" s="456" t="s">
        <v>2357</v>
      </c>
      <c r="P1191" s="457" t="s">
        <v>6663</v>
      </c>
      <c r="Q1191" s="458"/>
      <c r="R1191" s="295" t="s">
        <v>199</v>
      </c>
      <c r="S1191" s="296">
        <v>43040</v>
      </c>
      <c r="T1191" s="297">
        <f t="shared" si="1073"/>
        <v>13</v>
      </c>
      <c r="U1191" s="298">
        <f t="shared" si="1074"/>
        <v>192.75585000000001</v>
      </c>
      <c r="V1191" s="298">
        <f t="shared" si="1075"/>
        <v>5.4253</v>
      </c>
      <c r="W1191" s="299">
        <f t="shared" si="1076"/>
        <v>6028.1111111111113</v>
      </c>
      <c r="X1191" s="300">
        <f t="shared" si="1077"/>
        <v>36</v>
      </c>
      <c r="Y1191" s="459">
        <v>9</v>
      </c>
      <c r="Z1191" s="460">
        <v>1084</v>
      </c>
      <c r="AA1191" s="1043">
        <v>9</v>
      </c>
      <c r="AB1191" s="304">
        <v>0</v>
      </c>
      <c r="AC1191" s="1043">
        <v>9</v>
      </c>
      <c r="AD1191" s="1043">
        <v>9</v>
      </c>
      <c r="AE1191" s="469">
        <v>9</v>
      </c>
      <c r="AF1191" s="1036" t="s">
        <v>5996</v>
      </c>
      <c r="AG1191" s="445"/>
      <c r="AH1191" s="445"/>
      <c r="AI1191" s="445"/>
      <c r="AJ1191" s="1037">
        <v>9</v>
      </c>
      <c r="AK1191" s="1036" t="s">
        <v>6783</v>
      </c>
      <c r="AL1191" s="445"/>
      <c r="AM1191" s="445"/>
      <c r="AN1191" s="445"/>
      <c r="AO1191" s="445"/>
      <c r="AP1191" s="445"/>
      <c r="AQ1191" s="445"/>
      <c r="AR1191" s="445"/>
      <c r="AS1191" s="445"/>
      <c r="AT1191" s="445"/>
      <c r="AU1191" s="445"/>
      <c r="AV1191" s="307">
        <f t="shared" si="1078"/>
        <v>324</v>
      </c>
      <c r="AW1191" s="309">
        <f t="shared" si="1079"/>
        <v>226.79999999999998</v>
      </c>
      <c r="AX1191" s="309">
        <f t="shared" si="1080"/>
        <v>135</v>
      </c>
      <c r="AY1191" s="309">
        <f t="shared" si="1081"/>
        <v>81</v>
      </c>
      <c r="AZ1191" s="1042" t="s">
        <v>8554</v>
      </c>
      <c r="BA1191" s="1042"/>
      <c r="BB1191" s="1042"/>
      <c r="BC1191" s="1042"/>
      <c r="BD1191" s="1042"/>
      <c r="BE1191" s="1042"/>
      <c r="BF1191" s="1042"/>
      <c r="BG1191" s="1042"/>
      <c r="BH1191" s="1042"/>
      <c r="BI1191" s="1044"/>
    </row>
    <row r="1192" spans="1:61" s="652" customFormat="1" ht="20.100000000000001" customHeight="1">
      <c r="A1192" s="1026">
        <v>1049</v>
      </c>
      <c r="B1192" s="285" t="s">
        <v>3655</v>
      </c>
      <c r="C1192" s="359" t="s">
        <v>2512</v>
      </c>
      <c r="D1192" s="287" t="s">
        <v>1782</v>
      </c>
      <c r="E1192" s="287" t="s">
        <v>2922</v>
      </c>
      <c r="F1192" s="351" t="s">
        <v>2191</v>
      </c>
      <c r="G1192" s="289" t="s">
        <v>877</v>
      </c>
      <c r="H1192" s="858" t="s">
        <v>3871</v>
      </c>
      <c r="I1192" s="290">
        <v>36012401</v>
      </c>
      <c r="J1192" s="291"/>
      <c r="K1192" s="352"/>
      <c r="L1192" s="292" t="s">
        <v>95</v>
      </c>
      <c r="M1192" s="292" t="s">
        <v>95</v>
      </c>
      <c r="N1192" s="293"/>
      <c r="O1192" s="292" t="s">
        <v>95</v>
      </c>
      <c r="P1192" s="292" t="s">
        <v>95</v>
      </c>
      <c r="Q1192" s="320"/>
      <c r="R1192" s="295" t="s">
        <v>368</v>
      </c>
      <c r="S1192" s="296">
        <v>41542</v>
      </c>
      <c r="T1192" s="297">
        <f t="shared" si="1073"/>
        <v>21</v>
      </c>
      <c r="U1192" s="298">
        <f t="shared" si="1074"/>
        <v>159.29040000000001</v>
      </c>
      <c r="V1192" s="298">
        <f t="shared" si="1075"/>
        <v>3.8868999999999998</v>
      </c>
      <c r="W1192" s="299">
        <f t="shared" si="1076"/>
        <v>4318.7777777777774</v>
      </c>
      <c r="X1192" s="300">
        <f t="shared" si="1077"/>
        <v>41</v>
      </c>
      <c r="Y1192" s="301">
        <v>9</v>
      </c>
      <c r="Z1192" s="302">
        <v>1800</v>
      </c>
      <c r="AA1192" s="1043">
        <v>8</v>
      </c>
      <c r="AB1192" s="1043">
        <v>8</v>
      </c>
      <c r="AC1192" s="304">
        <v>0</v>
      </c>
      <c r="AD1192" s="1043">
        <v>8</v>
      </c>
      <c r="AE1192" s="469">
        <v>8</v>
      </c>
      <c r="AF1192" s="1036" t="s">
        <v>8555</v>
      </c>
      <c r="AG1192" s="445" t="s">
        <v>4691</v>
      </c>
      <c r="AH1192" s="445" t="s">
        <v>4691</v>
      </c>
      <c r="AI1192" s="445" t="s">
        <v>4691</v>
      </c>
      <c r="AJ1192" s="1037">
        <v>8</v>
      </c>
      <c r="AK1192" s="1036" t="s">
        <v>4771</v>
      </c>
      <c r="AL1192" s="445" t="s">
        <v>4691</v>
      </c>
      <c r="AM1192" s="445" t="s">
        <v>4691</v>
      </c>
      <c r="AN1192" s="445" t="s">
        <v>4691</v>
      </c>
      <c r="AO1192" s="445" t="s">
        <v>4691</v>
      </c>
      <c r="AP1192" s="445" t="s">
        <v>4691</v>
      </c>
      <c r="AQ1192" s="445" t="s">
        <v>4691</v>
      </c>
      <c r="AR1192" s="445" t="s">
        <v>4691</v>
      </c>
      <c r="AS1192" s="445" t="s">
        <v>4691</v>
      </c>
      <c r="AT1192" s="445" t="s">
        <v>4691</v>
      </c>
      <c r="AU1192" s="445" t="s">
        <v>4691</v>
      </c>
      <c r="AV1192" s="307">
        <f t="shared" si="1078"/>
        <v>288</v>
      </c>
      <c r="AW1192" s="309">
        <f t="shared" si="1079"/>
        <v>201.59999999999997</v>
      </c>
      <c r="AX1192" s="309">
        <f t="shared" si="1080"/>
        <v>120</v>
      </c>
      <c r="AY1192" s="309">
        <f t="shared" si="1081"/>
        <v>72</v>
      </c>
      <c r="AZ1192" s="1042" t="s">
        <v>8556</v>
      </c>
      <c r="BA1192" s="1042"/>
      <c r="BB1192" s="1042"/>
      <c r="BC1192" s="1042"/>
      <c r="BD1192" s="1042"/>
      <c r="BE1192" s="1042"/>
      <c r="BF1192" s="1042"/>
      <c r="BG1192" s="1042"/>
      <c r="BH1192" s="1042"/>
      <c r="BI1192" s="1044"/>
    </row>
    <row r="1193" spans="1:61" ht="20.100000000000001" customHeight="1">
      <c r="A1193" s="1026">
        <v>1050</v>
      </c>
      <c r="B1193" s="285" t="s">
        <v>3656</v>
      </c>
      <c r="C1193" s="359" t="s">
        <v>2513</v>
      </c>
      <c r="D1193" s="287" t="s">
        <v>1782</v>
      </c>
      <c r="E1193" s="287" t="s">
        <v>2922</v>
      </c>
      <c r="F1193" s="351" t="s">
        <v>2379</v>
      </c>
      <c r="G1193" s="289" t="s">
        <v>823</v>
      </c>
      <c r="H1193" s="858" t="s">
        <v>823</v>
      </c>
      <c r="I1193" s="290">
        <v>36012201</v>
      </c>
      <c r="J1193" s="291"/>
      <c r="K1193" s="352"/>
      <c r="L1193" s="292"/>
      <c r="M1193" s="293"/>
      <c r="N1193" s="293"/>
      <c r="O1193" s="292"/>
      <c r="P1193" s="292" t="s">
        <v>95</v>
      </c>
      <c r="Q1193" s="320"/>
      <c r="R1193" s="295" t="s">
        <v>294</v>
      </c>
      <c r="S1193" s="296">
        <v>40408</v>
      </c>
      <c r="T1193" s="297">
        <f t="shared" si="1073"/>
        <v>2</v>
      </c>
      <c r="U1193" s="298">
        <f t="shared" si="1074"/>
        <v>501.44690000000003</v>
      </c>
      <c r="V1193" s="298">
        <f t="shared" si="1075"/>
        <v>12.473000000000001</v>
      </c>
      <c r="W1193" s="299">
        <f t="shared" si="1076"/>
        <v>12473.000000000002</v>
      </c>
      <c r="X1193" s="300">
        <f t="shared" si="1077"/>
        <v>40</v>
      </c>
      <c r="Y1193" s="301">
        <v>10</v>
      </c>
      <c r="Z1193" s="302">
        <v>1600</v>
      </c>
      <c r="AA1193" s="1043">
        <v>0</v>
      </c>
      <c r="AB1193" s="304">
        <v>0</v>
      </c>
      <c r="AC1193" s="304">
        <v>0</v>
      </c>
      <c r="AD1193" s="1043">
        <v>0</v>
      </c>
      <c r="AE1193" s="469">
        <v>10</v>
      </c>
      <c r="AF1193" s="1036" t="s">
        <v>8140</v>
      </c>
      <c r="AG1193" s="445" t="s">
        <v>4691</v>
      </c>
      <c r="AH1193" s="445" t="s">
        <v>4691</v>
      </c>
      <c r="AI1193" s="445" t="s">
        <v>4691</v>
      </c>
      <c r="AJ1193" s="1037">
        <v>10</v>
      </c>
      <c r="AK1193" s="1036" t="s">
        <v>4695</v>
      </c>
      <c r="AL1193" s="445" t="s">
        <v>4691</v>
      </c>
      <c r="AM1193" s="445" t="s">
        <v>4691</v>
      </c>
      <c r="AN1193" s="445" t="s">
        <v>4691</v>
      </c>
      <c r="AO1193" s="445" t="s">
        <v>4691</v>
      </c>
      <c r="AP1193" s="445" t="s">
        <v>4691</v>
      </c>
      <c r="AQ1193" s="445" t="s">
        <v>4691</v>
      </c>
      <c r="AR1193" s="445" t="s">
        <v>4691</v>
      </c>
      <c r="AS1193" s="445" t="s">
        <v>4691</v>
      </c>
      <c r="AT1193" s="445" t="s">
        <v>4691</v>
      </c>
      <c r="AU1193" s="445" t="s">
        <v>4691</v>
      </c>
      <c r="AV1193" s="307">
        <f t="shared" si="1078"/>
        <v>0</v>
      </c>
      <c r="AW1193" s="309">
        <f t="shared" si="1079"/>
        <v>0</v>
      </c>
      <c r="AX1193" s="309">
        <f t="shared" si="1080"/>
        <v>0</v>
      </c>
      <c r="AY1193" s="309">
        <f t="shared" si="1081"/>
        <v>0</v>
      </c>
      <c r="AZ1193" s="1042" t="s">
        <v>8557</v>
      </c>
      <c r="BA1193" s="1042"/>
      <c r="BB1193" s="1042"/>
      <c r="BC1193" s="1042"/>
      <c r="BD1193" s="1042"/>
      <c r="BE1193" s="1042"/>
      <c r="BF1193" s="1042"/>
      <c r="BG1193" s="1042"/>
      <c r="BH1193" s="1042"/>
      <c r="BI1193" s="1044"/>
    </row>
    <row r="1194" spans="1:61" ht="20.100000000000001" customHeight="1">
      <c r="A1194" s="1026">
        <v>1051</v>
      </c>
      <c r="B1194" s="285" t="s">
        <v>3657</v>
      </c>
      <c r="C1194" s="359" t="s">
        <v>2512</v>
      </c>
      <c r="D1194" s="287" t="s">
        <v>2380</v>
      </c>
      <c r="E1194" s="287" t="s">
        <v>3005</v>
      </c>
      <c r="F1194" s="351" t="s">
        <v>2381</v>
      </c>
      <c r="G1194" s="289" t="s">
        <v>1060</v>
      </c>
      <c r="H1194" s="858" t="s">
        <v>1060</v>
      </c>
      <c r="I1194" s="290">
        <v>36014201</v>
      </c>
      <c r="J1194" s="291"/>
      <c r="K1194" s="352"/>
      <c r="L1194" s="292"/>
      <c r="M1194" s="293"/>
      <c r="N1194" s="293"/>
      <c r="O1194" s="292"/>
      <c r="P1194" s="292" t="s">
        <v>95</v>
      </c>
      <c r="Q1194" s="320"/>
      <c r="R1194" s="295" t="s">
        <v>222</v>
      </c>
      <c r="S1194" s="296">
        <v>42277</v>
      </c>
      <c r="T1194" s="297">
        <f t="shared" si="1073"/>
        <v>27</v>
      </c>
      <c r="U1194" s="298">
        <f t="shared" si="1074"/>
        <v>134.1737</v>
      </c>
      <c r="V1194" s="298">
        <f t="shared" si="1075"/>
        <v>3.4411</v>
      </c>
      <c r="W1194" s="299">
        <f t="shared" si="1076"/>
        <v>5735.166666666667</v>
      </c>
      <c r="X1194" s="300">
        <f t="shared" si="1077"/>
        <v>39</v>
      </c>
      <c r="Y1194" s="301">
        <v>6</v>
      </c>
      <c r="Z1194" s="302">
        <v>747</v>
      </c>
      <c r="AA1194" s="1043">
        <v>0</v>
      </c>
      <c r="AB1194" s="304">
        <v>0</v>
      </c>
      <c r="AC1194" s="304">
        <v>0</v>
      </c>
      <c r="AD1194" s="1043">
        <v>0</v>
      </c>
      <c r="AE1194" s="469">
        <v>6</v>
      </c>
      <c r="AF1194" s="1036" t="s">
        <v>8142</v>
      </c>
      <c r="AG1194" s="445" t="s">
        <v>4691</v>
      </c>
      <c r="AH1194" s="445" t="s">
        <v>4691</v>
      </c>
      <c r="AI1194" s="445" t="s">
        <v>4691</v>
      </c>
      <c r="AJ1194" s="1037">
        <v>6</v>
      </c>
      <c r="AK1194" s="1036" t="s">
        <v>4694</v>
      </c>
      <c r="AL1194" s="445" t="s">
        <v>4691</v>
      </c>
      <c r="AM1194" s="445" t="s">
        <v>4691</v>
      </c>
      <c r="AN1194" s="445" t="s">
        <v>4691</v>
      </c>
      <c r="AO1194" s="445" t="s">
        <v>4691</v>
      </c>
      <c r="AP1194" s="445" t="s">
        <v>4691</v>
      </c>
      <c r="AQ1194" s="445" t="s">
        <v>4691</v>
      </c>
      <c r="AR1194" s="445" t="s">
        <v>4691</v>
      </c>
      <c r="AS1194" s="445" t="s">
        <v>4691</v>
      </c>
      <c r="AT1194" s="445" t="s">
        <v>4691</v>
      </c>
      <c r="AU1194" s="445" t="s">
        <v>4691</v>
      </c>
      <c r="AV1194" s="307">
        <f t="shared" si="1078"/>
        <v>0</v>
      </c>
      <c r="AW1194" s="309">
        <f t="shared" si="1079"/>
        <v>0</v>
      </c>
      <c r="AX1194" s="309">
        <f t="shared" si="1080"/>
        <v>0</v>
      </c>
      <c r="AY1194" s="309">
        <f t="shared" si="1081"/>
        <v>0</v>
      </c>
      <c r="AZ1194" s="1042" t="s">
        <v>8558</v>
      </c>
      <c r="BA1194" s="1042"/>
      <c r="BB1194" s="1042"/>
      <c r="BC1194" s="1042"/>
      <c r="BD1194" s="1042"/>
      <c r="BE1194" s="1042"/>
      <c r="BF1194" s="1042"/>
      <c r="BG1194" s="1042"/>
      <c r="BH1194" s="1042"/>
      <c r="BI1194" s="1044"/>
    </row>
    <row r="1195" spans="1:61" s="652" customFormat="1" ht="20.100000000000001" customHeight="1">
      <c r="A1195" s="1026">
        <v>1052</v>
      </c>
      <c r="B1195" s="285" t="s">
        <v>3658</v>
      </c>
      <c r="C1195" s="359" t="s">
        <v>2512</v>
      </c>
      <c r="D1195" s="287" t="s">
        <v>1782</v>
      </c>
      <c r="E1195" s="287" t="s">
        <v>644</v>
      </c>
      <c r="F1195" s="329" t="s">
        <v>1292</v>
      </c>
      <c r="G1195" s="289" t="s">
        <v>1030</v>
      </c>
      <c r="H1195" s="530" t="s">
        <v>7222</v>
      </c>
      <c r="I1195" s="290">
        <v>36010271</v>
      </c>
      <c r="J1195" s="524"/>
      <c r="K1195" s="352"/>
      <c r="L1195" s="292"/>
      <c r="M1195" s="293"/>
      <c r="N1195" s="293"/>
      <c r="O1195" s="292"/>
      <c r="P1195" s="292" t="s">
        <v>1781</v>
      </c>
      <c r="Q1195" s="320"/>
      <c r="R1195" s="295" t="s">
        <v>147</v>
      </c>
      <c r="S1195" s="296">
        <v>41865</v>
      </c>
      <c r="T1195" s="297">
        <f t="shared" si="1073"/>
        <v>29</v>
      </c>
      <c r="U1195" s="298">
        <f t="shared" si="1074"/>
        <v>116.03149999999999</v>
      </c>
      <c r="V1195" s="298">
        <f t="shared" si="1075"/>
        <v>3.7256999999999998</v>
      </c>
      <c r="W1195" s="299">
        <f t="shared" si="1076"/>
        <v>5322.4285714285716</v>
      </c>
      <c r="X1195" s="300">
        <f t="shared" si="1077"/>
        <v>31</v>
      </c>
      <c r="Y1195" s="301">
        <v>7</v>
      </c>
      <c r="Z1195" s="302">
        <v>1080</v>
      </c>
      <c r="AA1195" s="1043">
        <v>0</v>
      </c>
      <c r="AB1195" s="304">
        <v>0</v>
      </c>
      <c r="AC1195" s="304">
        <v>0</v>
      </c>
      <c r="AD1195" s="1043">
        <v>0</v>
      </c>
      <c r="AE1195" s="469">
        <v>7</v>
      </c>
      <c r="AF1195" s="1036" t="s">
        <v>5989</v>
      </c>
      <c r="AG1195" s="445" t="s">
        <v>4691</v>
      </c>
      <c r="AH1195" s="445" t="s">
        <v>4691</v>
      </c>
      <c r="AI1195" s="445" t="s">
        <v>4691</v>
      </c>
      <c r="AJ1195" s="1037" t="s">
        <v>4691</v>
      </c>
      <c r="AK1195" s="1036" t="s">
        <v>4691</v>
      </c>
      <c r="AL1195" s="445" t="s">
        <v>4691</v>
      </c>
      <c r="AM1195" s="445" t="s">
        <v>4691</v>
      </c>
      <c r="AN1195" s="445" t="s">
        <v>4691</v>
      </c>
      <c r="AO1195" s="445" t="s">
        <v>4691</v>
      </c>
      <c r="AP1195" s="445" t="s">
        <v>4691</v>
      </c>
      <c r="AQ1195" s="445" t="s">
        <v>4691</v>
      </c>
      <c r="AR1195" s="445" t="s">
        <v>4691</v>
      </c>
      <c r="AS1195" s="445" t="s">
        <v>4691</v>
      </c>
      <c r="AT1195" s="445" t="s">
        <v>4691</v>
      </c>
      <c r="AU1195" s="445" t="s">
        <v>4691</v>
      </c>
      <c r="AV1195" s="307">
        <f t="shared" si="1078"/>
        <v>0</v>
      </c>
      <c r="AW1195" s="309">
        <f t="shared" si="1079"/>
        <v>0</v>
      </c>
      <c r="AX1195" s="309">
        <f t="shared" si="1080"/>
        <v>0</v>
      </c>
      <c r="AY1195" s="309">
        <f t="shared" si="1081"/>
        <v>0</v>
      </c>
      <c r="AZ1195" s="1042" t="s">
        <v>8559</v>
      </c>
      <c r="BA1195" s="1042"/>
      <c r="BB1195" s="1042"/>
      <c r="BC1195" s="1042"/>
      <c r="BD1195" s="1042"/>
      <c r="BE1195" s="1042"/>
      <c r="BF1195" s="1042"/>
      <c r="BG1195" s="1042"/>
      <c r="BH1195" s="1042"/>
      <c r="BI1195" s="1044"/>
    </row>
    <row r="1196" spans="1:61" s="394" customFormat="1" ht="19.5" customHeight="1">
      <c r="A1196" s="1026">
        <v>1053</v>
      </c>
      <c r="B1196" s="448" t="s">
        <v>5637</v>
      </c>
      <c r="C1196" s="449" t="s">
        <v>21</v>
      </c>
      <c r="D1196" s="449" t="s">
        <v>2284</v>
      </c>
      <c r="E1196" s="450" t="s">
        <v>5638</v>
      </c>
      <c r="F1196" s="329" t="s">
        <v>1292</v>
      </c>
      <c r="G1196" s="451" t="s">
        <v>5076</v>
      </c>
      <c r="H1196" s="452" t="s">
        <v>5076</v>
      </c>
      <c r="I1196" s="453">
        <v>36016301</v>
      </c>
      <c r="J1196" s="454"/>
      <c r="K1196" s="455" t="s">
        <v>653</v>
      </c>
      <c r="L1196" s="456"/>
      <c r="M1196" s="456"/>
      <c r="N1196" s="456"/>
      <c r="O1196" s="456"/>
      <c r="P1196" s="457" t="s">
        <v>565</v>
      </c>
      <c r="Q1196" s="458"/>
      <c r="R1196" s="295" t="s">
        <v>182</v>
      </c>
      <c r="S1196" s="296">
        <v>42788</v>
      </c>
      <c r="T1196" s="297">
        <f t="shared" si="1073"/>
        <v>48</v>
      </c>
      <c r="U1196" s="298">
        <f t="shared" si="1074"/>
        <v>2.1703000000000001</v>
      </c>
      <c r="V1196" s="298">
        <f t="shared" si="1075"/>
        <v>6.3E-2</v>
      </c>
      <c r="W1196" s="299">
        <f t="shared" si="1076"/>
        <v>105</v>
      </c>
      <c r="X1196" s="300">
        <f t="shared" si="1077"/>
        <v>34</v>
      </c>
      <c r="Y1196" s="459">
        <v>6</v>
      </c>
      <c r="Z1196" s="460">
        <v>533</v>
      </c>
      <c r="AA1196" s="1043">
        <v>0</v>
      </c>
      <c r="AB1196" s="304">
        <v>0</v>
      </c>
      <c r="AC1196" s="304">
        <v>0</v>
      </c>
      <c r="AD1196" s="1043">
        <v>0</v>
      </c>
      <c r="AE1196" s="469">
        <v>6</v>
      </c>
      <c r="AF1196" s="1036" t="s">
        <v>5994</v>
      </c>
      <c r="AG1196" s="445"/>
      <c r="AH1196" s="445"/>
      <c r="AI1196" s="445"/>
      <c r="AJ1196" s="1037"/>
      <c r="AK1196" s="1036"/>
      <c r="AL1196" s="445"/>
      <c r="AM1196" s="445"/>
      <c r="AN1196" s="445"/>
      <c r="AO1196" s="445"/>
      <c r="AP1196" s="445"/>
      <c r="AQ1196" s="445"/>
      <c r="AR1196" s="445"/>
      <c r="AS1196" s="445"/>
      <c r="AT1196" s="445"/>
      <c r="AU1196" s="445"/>
      <c r="AV1196" s="307">
        <f t="shared" si="1078"/>
        <v>0</v>
      </c>
      <c r="AW1196" s="309">
        <f t="shared" si="1079"/>
        <v>0</v>
      </c>
      <c r="AX1196" s="309">
        <f t="shared" si="1080"/>
        <v>0</v>
      </c>
      <c r="AY1196" s="309">
        <f t="shared" si="1081"/>
        <v>0</v>
      </c>
      <c r="AZ1196" s="1042" t="s">
        <v>8560</v>
      </c>
      <c r="BA1196" s="1042"/>
      <c r="BB1196" s="1042"/>
      <c r="BC1196" s="1042"/>
      <c r="BD1196" s="1042"/>
      <c r="BE1196" s="1042"/>
      <c r="BF1196" s="1042"/>
      <c r="BG1196" s="1042"/>
      <c r="BH1196" s="1042"/>
      <c r="BI1196" s="1044"/>
    </row>
    <row r="1197" spans="1:61" ht="20.100000000000001" customHeight="1">
      <c r="A1197" s="1030" t="s">
        <v>185</v>
      </c>
      <c r="B1197" s="499"/>
      <c r="C1197" s="501" t="s">
        <v>21</v>
      </c>
      <c r="D1197" s="501" t="s">
        <v>1697</v>
      </c>
      <c r="E1197" s="502"/>
      <c r="F1197" s="502"/>
      <c r="G1197" s="813">
        <f>COUNTA(G1190:G1196)</f>
        <v>7</v>
      </c>
      <c r="H1197" s="813">
        <f>COUNTA(H1190:H1196)</f>
        <v>7</v>
      </c>
      <c r="I1197" s="499"/>
      <c r="J1197" s="499"/>
      <c r="K1197" s="813"/>
      <c r="L1197" s="814">
        <f>COUNTA(L1190:L1196)</f>
        <v>3</v>
      </c>
      <c r="M1197" s="814">
        <f>COUNTA(M1190:M1196)</f>
        <v>2</v>
      </c>
      <c r="N1197" s="814">
        <f>COUNTA(N1190:N1196)</f>
        <v>1</v>
      </c>
      <c r="O1197" s="814">
        <f>COUNTA(O1190:O1196)</f>
        <v>3</v>
      </c>
      <c r="P1197" s="814">
        <f>COUNTA(P1190:P1196)</f>
        <v>7</v>
      </c>
      <c r="Q1197" s="815"/>
      <c r="R1197" s="505"/>
      <c r="S1197" s="506"/>
      <c r="T1197" s="507"/>
      <c r="U1197" s="508">
        <f>SUM(U1190:U1196)</f>
        <v>1384.6629200000002</v>
      </c>
      <c r="V1197" s="508">
        <f>SUM(V1190:V1196)</f>
        <v>35.351200000000006</v>
      </c>
      <c r="W1197" s="509">
        <f>V1197*10000/Y1197</f>
        <v>6312.7142857142871</v>
      </c>
      <c r="X1197" s="510">
        <f>U1197/V1197</f>
        <v>39.168767113987641</v>
      </c>
      <c r="Y1197" s="511">
        <f t="shared" ref="Y1197:AE1197" si="1082">SUM(Y1190:Y1196)</f>
        <v>56</v>
      </c>
      <c r="Z1197" s="511">
        <f t="shared" si="1082"/>
        <v>8135</v>
      </c>
      <c r="AA1197" s="500">
        <f t="shared" si="1082"/>
        <v>26</v>
      </c>
      <c r="AB1197" s="500">
        <f t="shared" si="1082"/>
        <v>17</v>
      </c>
      <c r="AC1197" s="500">
        <f t="shared" si="1082"/>
        <v>9</v>
      </c>
      <c r="AD1197" s="500">
        <f t="shared" si="1082"/>
        <v>26</v>
      </c>
      <c r="AE1197" s="500">
        <f t="shared" si="1082"/>
        <v>55</v>
      </c>
      <c r="AF1197" s="512"/>
      <c r="AG1197" s="512">
        <f>SUM(AG1190:AG1196)</f>
        <v>0</v>
      </c>
      <c r="AH1197" s="512"/>
      <c r="AI1197" s="512">
        <f>SUM(AI1190:AI1196)</f>
        <v>0</v>
      </c>
      <c r="AJ1197" s="512">
        <f>SUM(AJ1190:AJ1196)</f>
        <v>33</v>
      </c>
      <c r="AK1197" s="513"/>
      <c r="AL1197" s="512">
        <f>SUM(AL1190:AL1196)</f>
        <v>0</v>
      </c>
      <c r="AM1197" s="512"/>
      <c r="AN1197" s="512">
        <f>SUM(AN1190:AN1196)</f>
        <v>0</v>
      </c>
      <c r="AO1197" s="512"/>
      <c r="AP1197" s="512">
        <f>SUM(AP1190:AP1196)</f>
        <v>0</v>
      </c>
      <c r="AQ1197" s="512"/>
      <c r="AR1197" s="512">
        <f>SUM(AR1190:AR1196)</f>
        <v>0</v>
      </c>
      <c r="AS1197" s="512"/>
      <c r="AT1197" s="512">
        <f>SUM(AT1190:AT1196)</f>
        <v>0</v>
      </c>
      <c r="AU1197" s="512"/>
      <c r="AV1197" s="512">
        <f>SUM(AV1190:AV1196)</f>
        <v>936</v>
      </c>
      <c r="AW1197" s="512">
        <f>SUM(AW1190:AW1196)</f>
        <v>655.19999999999993</v>
      </c>
      <c r="AX1197" s="512">
        <f>SUM(AX1190:AX1196)</f>
        <v>390</v>
      </c>
      <c r="AY1197" s="512">
        <f>SUM(AY1190:AY1196)</f>
        <v>234</v>
      </c>
      <c r="AZ1197" s="816"/>
      <c r="BA1197" s="817"/>
      <c r="BB1197" s="817"/>
      <c r="BC1197" s="818"/>
      <c r="BD1197" s="818"/>
      <c r="BE1197" s="818"/>
      <c r="BF1197" s="819"/>
      <c r="BG1197" s="819"/>
      <c r="BH1197" s="819"/>
      <c r="BI1197" s="820"/>
    </row>
    <row r="1198" spans="1:61" ht="20.100000000000001" customHeight="1">
      <c r="A1198" s="1026">
        <v>1054</v>
      </c>
      <c r="B1198" s="285" t="s">
        <v>3660</v>
      </c>
      <c r="C1198" s="359" t="s">
        <v>2514</v>
      </c>
      <c r="D1198" s="359" t="s">
        <v>2251</v>
      </c>
      <c r="E1198" s="368" t="s">
        <v>5957</v>
      </c>
      <c r="F1198" s="339" t="s">
        <v>2382</v>
      </c>
      <c r="G1198" s="289" t="s">
        <v>5983</v>
      </c>
      <c r="H1198" s="340" t="s">
        <v>4425</v>
      </c>
      <c r="I1198" s="290">
        <v>36042101</v>
      </c>
      <c r="J1198" s="304"/>
      <c r="K1198" s="327"/>
      <c r="L1198" s="357"/>
      <c r="M1198" s="293"/>
      <c r="N1198" s="293"/>
      <c r="O1198" s="357"/>
      <c r="P1198" s="357" t="s">
        <v>1518</v>
      </c>
      <c r="Q1198" s="733"/>
      <c r="R1198" s="295" t="s">
        <v>222</v>
      </c>
      <c r="S1198" s="296">
        <v>42001</v>
      </c>
      <c r="T1198" s="297">
        <f>VLOOKUP(I1198,单月票房,2,0)</f>
        <v>2</v>
      </c>
      <c r="U1198" s="298">
        <f>VLOOKUP(I1198,单月票房,3,0)</f>
        <v>261.99396000000002</v>
      </c>
      <c r="V1198" s="298">
        <f>VLOOKUP(I1198,单月票房,4,0)</f>
        <v>6.3163999999999998</v>
      </c>
      <c r="W1198" s="299">
        <f>(V1198*10000)/Y1198</f>
        <v>9023.4285714285706</v>
      </c>
      <c r="X1198" s="300">
        <f>VLOOKUP(I1198,单月票房,5,0)</f>
        <v>41</v>
      </c>
      <c r="Y1198" s="301">
        <v>7</v>
      </c>
      <c r="Z1198" s="302">
        <v>1086</v>
      </c>
      <c r="AA1198" s="1043">
        <v>0</v>
      </c>
      <c r="AB1198" s="304">
        <v>0</v>
      </c>
      <c r="AC1198" s="304">
        <v>0</v>
      </c>
      <c r="AD1198" s="1043">
        <v>0</v>
      </c>
      <c r="AE1198" s="469">
        <v>7</v>
      </c>
      <c r="AF1198" s="1036" t="s">
        <v>8561</v>
      </c>
      <c r="AG1198" s="445"/>
      <c r="AH1198" s="445"/>
      <c r="AI1198" s="445" t="s">
        <v>4691</v>
      </c>
      <c r="AJ1198" s="1037">
        <v>7</v>
      </c>
      <c r="AK1198" s="1036" t="s">
        <v>4838</v>
      </c>
      <c r="AL1198" s="445" t="s">
        <v>4691</v>
      </c>
      <c r="AM1198" s="445" t="s">
        <v>4691</v>
      </c>
      <c r="AN1198" s="445" t="s">
        <v>4691</v>
      </c>
      <c r="AO1198" s="445" t="s">
        <v>4691</v>
      </c>
      <c r="AP1198" s="445">
        <v>1</v>
      </c>
      <c r="AQ1198" s="445">
        <v>7</v>
      </c>
      <c r="AR1198" s="445" t="s">
        <v>4691</v>
      </c>
      <c r="AS1198" s="445" t="s">
        <v>4691</v>
      </c>
      <c r="AT1198" s="445" t="s">
        <v>4691</v>
      </c>
      <c r="AU1198" s="445" t="s">
        <v>4691</v>
      </c>
      <c r="AV1198" s="307">
        <f>AD1198*6*0.5*12</f>
        <v>0</v>
      </c>
      <c r="AW1198" s="309">
        <f>AD1198*6*0.35*12</f>
        <v>0</v>
      </c>
      <c r="AX1198" s="309">
        <f>AD1198*6*0.25*10</f>
        <v>0</v>
      </c>
      <c r="AY1198" s="309">
        <f>AD1198*6*0.15*10</f>
        <v>0</v>
      </c>
      <c r="AZ1198" s="1042" t="s">
        <v>8562</v>
      </c>
      <c r="BA1198" s="1042"/>
      <c r="BB1198" s="1042"/>
      <c r="BC1198" s="1042"/>
      <c r="BD1198" s="1042"/>
      <c r="BE1198" s="1042"/>
      <c r="BF1198" s="1042"/>
      <c r="BG1198" s="1042"/>
      <c r="BH1198" s="1042"/>
      <c r="BI1198" s="1044"/>
    </row>
    <row r="1199" spans="1:61" ht="20.100000000000001" customHeight="1">
      <c r="A1199" s="1030" t="s">
        <v>185</v>
      </c>
      <c r="B1199" s="861"/>
      <c r="C1199" s="501" t="s">
        <v>2515</v>
      </c>
      <c r="D1199" s="501" t="s">
        <v>2252</v>
      </c>
      <c r="E1199" s="827"/>
      <c r="F1199" s="827"/>
      <c r="G1199" s="813">
        <f>COUNTA(G1198:G1198)</f>
        <v>1</v>
      </c>
      <c r="H1199" s="813">
        <f>COUNTA(H1198:H1198)</f>
        <v>1</v>
      </c>
      <c r="I1199" s="861"/>
      <c r="J1199" s="861"/>
      <c r="K1199" s="813"/>
      <c r="L1199" s="814">
        <f>COUNTA(L1198:L1198)</f>
        <v>0</v>
      </c>
      <c r="M1199" s="814">
        <f>COUNTA(M1198:M1198)</f>
        <v>0</v>
      </c>
      <c r="N1199" s="814">
        <f>COUNTA(N1198:N1198)</f>
        <v>0</v>
      </c>
      <c r="O1199" s="814">
        <f>COUNTA(O1198:O1198)</f>
        <v>0</v>
      </c>
      <c r="P1199" s="814">
        <f>COUNTA(P1198:P1198)</f>
        <v>1</v>
      </c>
      <c r="Q1199" s="505"/>
      <c r="R1199" s="505"/>
      <c r="S1199" s="506"/>
      <c r="T1199" s="507"/>
      <c r="U1199" s="508">
        <f>SUM(U1198:U1198)</f>
        <v>261.99396000000002</v>
      </c>
      <c r="V1199" s="508">
        <f>SUM(V1198:V1198)</f>
        <v>6.3163999999999998</v>
      </c>
      <c r="W1199" s="509">
        <f>V1199*10000/Y1199</f>
        <v>9023.4285714285706</v>
      </c>
      <c r="X1199" s="510">
        <f>U1199/V1199</f>
        <v>41.4783674244823</v>
      </c>
      <c r="Y1199" s="511">
        <f t="shared" ref="Y1199:AE1199" si="1083">SUM(Y1198:Y1198)</f>
        <v>7</v>
      </c>
      <c r="Z1199" s="511">
        <f t="shared" si="1083"/>
        <v>1086</v>
      </c>
      <c r="AA1199" s="500">
        <f t="shared" si="1083"/>
        <v>0</v>
      </c>
      <c r="AB1199" s="500">
        <f t="shared" si="1083"/>
        <v>0</v>
      </c>
      <c r="AC1199" s="500">
        <f t="shared" si="1083"/>
        <v>0</v>
      </c>
      <c r="AD1199" s="500">
        <f t="shared" si="1083"/>
        <v>0</v>
      </c>
      <c r="AE1199" s="500">
        <f t="shared" si="1083"/>
        <v>7</v>
      </c>
      <c r="AF1199" s="512"/>
      <c r="AG1199" s="512">
        <f>SUM(AG1198:AG1198)</f>
        <v>0</v>
      </c>
      <c r="AH1199" s="512"/>
      <c r="AI1199" s="512">
        <f>SUM(AI1198:AI1198)</f>
        <v>0</v>
      </c>
      <c r="AJ1199" s="512">
        <f t="shared" ref="AJ1199" si="1084">SUM(AJ1198:AJ1198)</f>
        <v>7</v>
      </c>
      <c r="AK1199" s="513"/>
      <c r="AL1199" s="512">
        <f>SUM(AL1198:AL1198)</f>
        <v>0</v>
      </c>
      <c r="AM1199" s="512"/>
      <c r="AN1199" s="512">
        <f>SUM(AN1198:AN1198)</f>
        <v>0</v>
      </c>
      <c r="AO1199" s="512"/>
      <c r="AP1199" s="512">
        <f>SUM(AP1198:AP1198)</f>
        <v>1</v>
      </c>
      <c r="AQ1199" s="512"/>
      <c r="AR1199" s="512">
        <f>SUM(AR1198:AR1198)</f>
        <v>0</v>
      </c>
      <c r="AS1199" s="512"/>
      <c r="AT1199" s="512">
        <f>SUM(AT1198:AT1198)</f>
        <v>0</v>
      </c>
      <c r="AU1199" s="512"/>
      <c r="AV1199" s="512">
        <f>SUM(AV1198:AV1198)</f>
        <v>0</v>
      </c>
      <c r="AW1199" s="512">
        <f>SUM(AW1198:AW1198)</f>
        <v>0</v>
      </c>
      <c r="AX1199" s="512">
        <f>SUM(AX1198:AX1198)</f>
        <v>0</v>
      </c>
      <c r="AY1199" s="512">
        <f>SUM(AY1198:AY1198)</f>
        <v>0</v>
      </c>
      <c r="AZ1199" s="816"/>
      <c r="BA1199" s="817"/>
      <c r="BB1199" s="817"/>
      <c r="BC1199" s="818"/>
      <c r="BD1199" s="818"/>
      <c r="BE1199" s="818"/>
      <c r="BF1199" s="819"/>
      <c r="BG1199" s="819"/>
      <c r="BH1199" s="819"/>
      <c r="BI1199" s="820"/>
    </row>
    <row r="1200" spans="1:61" ht="20.100000000000001" customHeight="1">
      <c r="A1200" s="1026">
        <v>1055</v>
      </c>
      <c r="B1200" s="285" t="s">
        <v>3661</v>
      </c>
      <c r="C1200" s="359" t="s">
        <v>2515</v>
      </c>
      <c r="D1200" s="287" t="s">
        <v>1783</v>
      </c>
      <c r="E1200" s="287" t="s">
        <v>1784</v>
      </c>
      <c r="F1200" s="360" t="s">
        <v>1785</v>
      </c>
      <c r="G1200" s="289" t="s">
        <v>870</v>
      </c>
      <c r="H1200" s="340" t="s">
        <v>870</v>
      </c>
      <c r="I1200" s="290">
        <v>36073501</v>
      </c>
      <c r="J1200" s="291" t="s">
        <v>1786</v>
      </c>
      <c r="K1200" s="340"/>
      <c r="L1200" s="292" t="s">
        <v>95</v>
      </c>
      <c r="M1200" s="292" t="s">
        <v>95</v>
      </c>
      <c r="N1200" s="292" t="s">
        <v>95</v>
      </c>
      <c r="O1200" s="292" t="s">
        <v>95</v>
      </c>
      <c r="P1200" s="292" t="s">
        <v>95</v>
      </c>
      <c r="Q1200" s="327"/>
      <c r="R1200" s="295" t="s">
        <v>199</v>
      </c>
      <c r="S1200" s="296">
        <v>42265</v>
      </c>
      <c r="T1200" s="297">
        <f>VLOOKUP(I1200,单月票房,2,0)</f>
        <v>1</v>
      </c>
      <c r="U1200" s="298">
        <f>VLOOKUP(I1200,单月票房,3,0)</f>
        <v>412.49160000000001</v>
      </c>
      <c r="V1200" s="298">
        <f>VLOOKUP(I1200,单月票房,4,0)</f>
        <v>9.2283000000000008</v>
      </c>
      <c r="W1200" s="299">
        <f>(V1200*10000)/Y1200</f>
        <v>9228.3000000000011</v>
      </c>
      <c r="X1200" s="300">
        <f>VLOOKUP(I1200,单月票房,5,0)</f>
        <v>45</v>
      </c>
      <c r="Y1200" s="301">
        <v>10</v>
      </c>
      <c r="Z1200" s="302">
        <v>1420</v>
      </c>
      <c r="AA1200" s="1043">
        <v>9</v>
      </c>
      <c r="AB1200" s="1043">
        <v>9</v>
      </c>
      <c r="AC1200" s="1043">
        <v>9</v>
      </c>
      <c r="AD1200" s="1043">
        <v>9</v>
      </c>
      <c r="AE1200" s="469">
        <v>9</v>
      </c>
      <c r="AF1200" s="1036" t="s">
        <v>8563</v>
      </c>
      <c r="AG1200" s="445">
        <v>1</v>
      </c>
      <c r="AH1200" s="445">
        <v>5</v>
      </c>
      <c r="AI1200" s="445">
        <v>479</v>
      </c>
      <c r="AJ1200" s="1037">
        <v>10</v>
      </c>
      <c r="AK1200" s="1036" t="s">
        <v>4839</v>
      </c>
      <c r="AL1200" s="445" t="s">
        <v>4691</v>
      </c>
      <c r="AM1200" s="445" t="s">
        <v>4691</v>
      </c>
      <c r="AN1200" s="445" t="s">
        <v>4691</v>
      </c>
      <c r="AO1200" s="445" t="s">
        <v>4691</v>
      </c>
      <c r="AP1200" s="445" t="s">
        <v>4691</v>
      </c>
      <c r="AQ1200" s="445" t="s">
        <v>4691</v>
      </c>
      <c r="AR1200" s="445" t="s">
        <v>4691</v>
      </c>
      <c r="AS1200" s="445" t="s">
        <v>4691</v>
      </c>
      <c r="AT1200" s="445" t="s">
        <v>4691</v>
      </c>
      <c r="AU1200" s="445" t="s">
        <v>4691</v>
      </c>
      <c r="AV1200" s="307">
        <f>AD1200*6*0.5*12</f>
        <v>324</v>
      </c>
      <c r="AW1200" s="309">
        <f>AD1200*6*0.35*12</f>
        <v>226.79999999999998</v>
      </c>
      <c r="AX1200" s="309">
        <f>AD1200*6*0.25*10</f>
        <v>135</v>
      </c>
      <c r="AY1200" s="309">
        <f>AD1200*6*0.15*10</f>
        <v>81</v>
      </c>
      <c r="AZ1200" s="1042" t="s">
        <v>8564</v>
      </c>
      <c r="BA1200" s="1042"/>
      <c r="BB1200" s="1042" t="s">
        <v>1787</v>
      </c>
      <c r="BC1200" s="1042"/>
      <c r="BD1200" s="1042"/>
      <c r="BE1200" s="1042"/>
      <c r="BF1200" s="1042"/>
      <c r="BG1200" s="1042"/>
      <c r="BH1200" s="1042"/>
      <c r="BI1200" s="1044"/>
    </row>
    <row r="1201" spans="1:62" s="394" customFormat="1" ht="19.5" customHeight="1">
      <c r="A1201" s="1026">
        <v>1056</v>
      </c>
      <c r="B1201" s="448" t="s">
        <v>5759</v>
      </c>
      <c r="C1201" s="449" t="s">
        <v>21</v>
      </c>
      <c r="D1201" s="449" t="s">
        <v>2285</v>
      </c>
      <c r="E1201" s="450" t="s">
        <v>5760</v>
      </c>
      <c r="F1201" s="329" t="s">
        <v>1292</v>
      </c>
      <c r="G1201" s="451" t="s">
        <v>1915</v>
      </c>
      <c r="H1201" s="452" t="s">
        <v>5823</v>
      </c>
      <c r="I1201" s="453">
        <v>36074101</v>
      </c>
      <c r="J1201" s="454"/>
      <c r="K1201" s="455" t="s">
        <v>653</v>
      </c>
      <c r="L1201" s="456"/>
      <c r="M1201" s="456"/>
      <c r="N1201" s="456"/>
      <c r="O1201" s="456"/>
      <c r="P1201" s="457" t="s">
        <v>565</v>
      </c>
      <c r="Q1201" s="458"/>
      <c r="R1201" s="295" t="s">
        <v>5761</v>
      </c>
      <c r="S1201" s="296">
        <v>42361</v>
      </c>
      <c r="T1201" s="297">
        <f>VLOOKUP(I1201,单月票房,2,0)</f>
        <v>10</v>
      </c>
      <c r="U1201" s="298">
        <f>VLOOKUP(I1201,单月票房,3,0)</f>
        <v>125.4276</v>
      </c>
      <c r="V1201" s="298">
        <f>VLOOKUP(I1201,单月票房,4,0)</f>
        <v>2.8</v>
      </c>
      <c r="W1201" s="299">
        <f>(V1201*10000)/Y1201</f>
        <v>4666.666666666667</v>
      </c>
      <c r="X1201" s="300">
        <f>VLOOKUP(I1201,单月票房,5,0)</f>
        <v>45</v>
      </c>
      <c r="Y1201" s="459">
        <v>6</v>
      </c>
      <c r="Z1201" s="460">
        <v>612</v>
      </c>
      <c r="AA1201" s="1043">
        <v>0</v>
      </c>
      <c r="AB1201" s="304">
        <v>0</v>
      </c>
      <c r="AC1201" s="304">
        <v>0</v>
      </c>
      <c r="AD1201" s="1043">
        <v>0</v>
      </c>
      <c r="AE1201" s="469">
        <v>6</v>
      </c>
      <c r="AF1201" s="1036" t="s">
        <v>8565</v>
      </c>
      <c r="AG1201" s="445"/>
      <c r="AH1201" s="445"/>
      <c r="AI1201" s="445"/>
      <c r="AJ1201" s="1037"/>
      <c r="AK1201" s="1036"/>
      <c r="AL1201" s="445"/>
      <c r="AM1201" s="445"/>
      <c r="AN1201" s="445"/>
      <c r="AO1201" s="445"/>
      <c r="AP1201" s="445"/>
      <c r="AQ1201" s="445"/>
      <c r="AR1201" s="445"/>
      <c r="AS1201" s="445"/>
      <c r="AT1201" s="445"/>
      <c r="AU1201" s="445"/>
      <c r="AV1201" s="307">
        <f>AD1201*6*0.5*12</f>
        <v>0</v>
      </c>
      <c r="AW1201" s="309">
        <f>AD1201*6*0.35*12</f>
        <v>0</v>
      </c>
      <c r="AX1201" s="309">
        <f>AD1201*6*0.25*10</f>
        <v>0</v>
      </c>
      <c r="AY1201" s="309">
        <f>AD1201*6*0.15*10</f>
        <v>0</v>
      </c>
      <c r="AZ1201" s="1042" t="s">
        <v>8566</v>
      </c>
      <c r="BA1201" s="1042"/>
      <c r="BB1201" s="1042"/>
      <c r="BC1201" s="1042"/>
      <c r="BD1201" s="1042"/>
      <c r="BE1201" s="1042"/>
      <c r="BF1201" s="1042"/>
      <c r="BG1201" s="1042"/>
      <c r="BH1201" s="1042"/>
      <c r="BI1201" s="1044"/>
    </row>
    <row r="1202" spans="1:62" ht="20.100000000000001" customHeight="1">
      <c r="A1202" s="1030" t="s">
        <v>185</v>
      </c>
      <c r="B1202" s="499"/>
      <c r="C1202" s="501" t="s">
        <v>2516</v>
      </c>
      <c r="D1202" s="501" t="s">
        <v>1783</v>
      </c>
      <c r="E1202" s="827"/>
      <c r="F1202" s="827"/>
      <c r="G1202" s="503">
        <f>COUNTA(G1200:G1201)</f>
        <v>2</v>
      </c>
      <c r="H1202" s="503">
        <f>COUNTA(H1200:H1201)</f>
        <v>2</v>
      </c>
      <c r="I1202" s="499"/>
      <c r="J1202" s="499"/>
      <c r="K1202" s="503"/>
      <c r="L1202" s="504">
        <f>COUNTA(L1200:L1201)</f>
        <v>1</v>
      </c>
      <c r="M1202" s="504">
        <f>COUNTA(M1200:M1201)</f>
        <v>1</v>
      </c>
      <c r="N1202" s="504">
        <f>COUNTA(N1200:N1201)</f>
        <v>1</v>
      </c>
      <c r="O1202" s="504">
        <f>COUNTA(O1200:O1201)</f>
        <v>1</v>
      </c>
      <c r="P1202" s="504">
        <f>COUNTA(P1200:P1201)</f>
        <v>2</v>
      </c>
      <c r="Q1202" s="505"/>
      <c r="R1202" s="505"/>
      <c r="S1202" s="506"/>
      <c r="T1202" s="507"/>
      <c r="U1202" s="508">
        <f>SUM(U1200:U1201)</f>
        <v>537.91920000000005</v>
      </c>
      <c r="V1202" s="508">
        <f>SUM(V1200:V1201)</f>
        <v>12.028300000000002</v>
      </c>
      <c r="W1202" s="509">
        <f>V1202*10000/Y1202</f>
        <v>7517.6875000000009</v>
      </c>
      <c r="X1202" s="510">
        <f>U1202/V1202</f>
        <v>44.721132662138452</v>
      </c>
      <c r="Y1202" s="511">
        <f t="shared" ref="Y1202:AE1202" si="1085">SUM(Y1200:Y1201)</f>
        <v>16</v>
      </c>
      <c r="Z1202" s="511">
        <f t="shared" si="1085"/>
        <v>2032</v>
      </c>
      <c r="AA1202" s="500">
        <f t="shared" si="1085"/>
        <v>9</v>
      </c>
      <c r="AB1202" s="500">
        <f t="shared" si="1085"/>
        <v>9</v>
      </c>
      <c r="AC1202" s="500">
        <f t="shared" si="1085"/>
        <v>9</v>
      </c>
      <c r="AD1202" s="500">
        <f t="shared" si="1085"/>
        <v>9</v>
      </c>
      <c r="AE1202" s="500">
        <f t="shared" si="1085"/>
        <v>15</v>
      </c>
      <c r="AF1202" s="512"/>
      <c r="AG1202" s="512">
        <f>SUM(AG1200:AG1201)</f>
        <v>1</v>
      </c>
      <c r="AH1202" s="512"/>
      <c r="AI1202" s="512">
        <f>SUM(AI1200:AI1201)</f>
        <v>479</v>
      </c>
      <c r="AJ1202" s="512">
        <f>SUM(AJ1200:AJ1201)</f>
        <v>10</v>
      </c>
      <c r="AK1202" s="513"/>
      <c r="AL1202" s="512">
        <f>SUM(AL1200:AL1201)</f>
        <v>0</v>
      </c>
      <c r="AM1202" s="512"/>
      <c r="AN1202" s="512">
        <f>SUM(AN1200:AN1201)</f>
        <v>0</v>
      </c>
      <c r="AO1202" s="512"/>
      <c r="AP1202" s="512">
        <f>SUM(AP1200:AP1201)</f>
        <v>0</v>
      </c>
      <c r="AQ1202" s="512"/>
      <c r="AR1202" s="512">
        <f>SUM(AR1200:AR1201)</f>
        <v>0</v>
      </c>
      <c r="AS1202" s="512"/>
      <c r="AT1202" s="512">
        <f>SUM(AT1200:AT1201)</f>
        <v>0</v>
      </c>
      <c r="AU1202" s="512"/>
      <c r="AV1202" s="512">
        <f>SUM(AV1200:AV1201)</f>
        <v>324</v>
      </c>
      <c r="AW1202" s="512">
        <f>SUM(AW1200:AW1201)</f>
        <v>226.79999999999998</v>
      </c>
      <c r="AX1202" s="512">
        <f>SUM(AX1200:AX1201)</f>
        <v>135</v>
      </c>
      <c r="AY1202" s="512">
        <f>SUM(AY1200:AY1201)</f>
        <v>81</v>
      </c>
      <c r="AZ1202" s="816"/>
      <c r="BA1202" s="817"/>
      <c r="BB1202" s="817"/>
      <c r="BC1202" s="818"/>
      <c r="BD1202" s="818"/>
      <c r="BE1202" s="818"/>
      <c r="BF1202" s="819"/>
      <c r="BG1202" s="819"/>
      <c r="BH1202" s="819"/>
      <c r="BI1202" s="820"/>
    </row>
    <row r="1203" spans="1:62" ht="20.100000000000001" customHeight="1">
      <c r="A1203" s="1026">
        <v>1057</v>
      </c>
      <c r="B1203" s="285" t="s">
        <v>3662</v>
      </c>
      <c r="C1203" s="359" t="s">
        <v>2517</v>
      </c>
      <c r="D1203" s="359" t="s">
        <v>1884</v>
      </c>
      <c r="E1203" s="287" t="s">
        <v>3006</v>
      </c>
      <c r="F1203" s="329" t="s">
        <v>1292</v>
      </c>
      <c r="G1203" s="289" t="s">
        <v>1850</v>
      </c>
      <c r="H1203" s="340" t="s">
        <v>1888</v>
      </c>
      <c r="I1203" s="290">
        <v>36100191</v>
      </c>
      <c r="J1203" s="304"/>
      <c r="K1203" s="352" t="s">
        <v>1874</v>
      </c>
      <c r="L1203" s="292"/>
      <c r="M1203" s="293"/>
      <c r="N1203" s="293"/>
      <c r="O1203" s="292"/>
      <c r="P1203" s="292" t="s">
        <v>1876</v>
      </c>
      <c r="Q1203" s="733"/>
      <c r="R1203" s="295" t="s">
        <v>294</v>
      </c>
      <c r="S1203" s="296">
        <v>42040</v>
      </c>
      <c r="T1203" s="297">
        <f>VLOOKUP(I1203,单月票房,2,0)</f>
        <v>5</v>
      </c>
      <c r="U1203" s="298">
        <f>VLOOKUP(I1203,单月票房,3,0)</f>
        <v>140.87350000000001</v>
      </c>
      <c r="V1203" s="298">
        <f>VLOOKUP(I1203,单月票房,4,0)</f>
        <v>4.6078000000000001</v>
      </c>
      <c r="W1203" s="299">
        <f>(V1203*10000)/Y1203</f>
        <v>9215.6</v>
      </c>
      <c r="X1203" s="300">
        <f>VLOOKUP(I1203,单月票房,5,0)</f>
        <v>31</v>
      </c>
      <c r="Y1203" s="301">
        <v>5</v>
      </c>
      <c r="Z1203" s="302">
        <v>823</v>
      </c>
      <c r="AA1203" s="1043">
        <v>0</v>
      </c>
      <c r="AB1203" s="304">
        <v>0</v>
      </c>
      <c r="AC1203" s="304">
        <v>0</v>
      </c>
      <c r="AD1203" s="1043">
        <v>0</v>
      </c>
      <c r="AE1203" s="469">
        <v>5</v>
      </c>
      <c r="AF1203" s="1036" t="s">
        <v>5993</v>
      </c>
      <c r="AG1203" s="445" t="s">
        <v>4691</v>
      </c>
      <c r="AH1203" s="445" t="s">
        <v>4691</v>
      </c>
      <c r="AI1203" s="445" t="s">
        <v>4691</v>
      </c>
      <c r="AJ1203" s="1037" t="s">
        <v>4691</v>
      </c>
      <c r="AK1203" s="1036" t="s">
        <v>4691</v>
      </c>
      <c r="AL1203" s="445" t="s">
        <v>4691</v>
      </c>
      <c r="AM1203" s="445" t="s">
        <v>4691</v>
      </c>
      <c r="AN1203" s="445" t="s">
        <v>4691</v>
      </c>
      <c r="AO1203" s="445" t="s">
        <v>4691</v>
      </c>
      <c r="AP1203" s="445" t="s">
        <v>4691</v>
      </c>
      <c r="AQ1203" s="445" t="s">
        <v>4691</v>
      </c>
      <c r="AR1203" s="445" t="s">
        <v>4691</v>
      </c>
      <c r="AS1203" s="445" t="s">
        <v>4691</v>
      </c>
      <c r="AT1203" s="445" t="s">
        <v>4691</v>
      </c>
      <c r="AU1203" s="445" t="s">
        <v>4691</v>
      </c>
      <c r="AV1203" s="307">
        <f>AD1203*6*0.5*12</f>
        <v>0</v>
      </c>
      <c r="AW1203" s="309">
        <f>AD1203*6*0.35*12</f>
        <v>0</v>
      </c>
      <c r="AX1203" s="309">
        <f>AD1203*6*0.25*10</f>
        <v>0</v>
      </c>
      <c r="AY1203" s="309">
        <f>AD1203*6*0.15*10</f>
        <v>0</v>
      </c>
      <c r="AZ1203" s="1042" t="s">
        <v>8567</v>
      </c>
      <c r="BA1203" s="1042"/>
      <c r="BB1203" s="1042"/>
      <c r="BC1203" s="1042"/>
      <c r="BD1203" s="1042"/>
      <c r="BE1203" s="1042"/>
      <c r="BF1203" s="1042"/>
      <c r="BG1203" s="1042"/>
      <c r="BH1203" s="1042"/>
      <c r="BI1203" s="1044"/>
    </row>
    <row r="1204" spans="1:62" ht="20.100000000000001" customHeight="1">
      <c r="A1204" s="1027" t="s">
        <v>185</v>
      </c>
      <c r="B1204" s="861"/>
      <c r="C1204" s="826" t="s">
        <v>2515</v>
      </c>
      <c r="D1204" s="826" t="s">
        <v>1885</v>
      </c>
      <c r="E1204" s="827"/>
      <c r="F1204" s="827"/>
      <c r="G1204" s="813">
        <f>COUNTA(G1203)</f>
        <v>1</v>
      </c>
      <c r="H1204" s="813">
        <f>COUNTA(H1203)</f>
        <v>1</v>
      </c>
      <c r="I1204" s="861"/>
      <c r="J1204" s="861"/>
      <c r="K1204" s="813"/>
      <c r="L1204" s="814">
        <f>COUNTA(L1203)</f>
        <v>0</v>
      </c>
      <c r="M1204" s="814">
        <f>COUNTA(M1203)</f>
        <v>0</v>
      </c>
      <c r="N1204" s="814">
        <f>COUNTA(N1203)</f>
        <v>0</v>
      </c>
      <c r="O1204" s="814">
        <f>COUNTA(O1203)</f>
        <v>0</v>
      </c>
      <c r="P1204" s="814">
        <f>COUNTA(P1203)</f>
        <v>1</v>
      </c>
      <c r="Q1204" s="505"/>
      <c r="R1204" s="505"/>
      <c r="S1204" s="506"/>
      <c r="T1204" s="507"/>
      <c r="U1204" s="508">
        <f>SUM(U1203)</f>
        <v>140.87350000000001</v>
      </c>
      <c r="V1204" s="508">
        <f>SUM(V1203)</f>
        <v>4.6078000000000001</v>
      </c>
      <c r="W1204" s="509">
        <f>V1204*10000/Y1204</f>
        <v>9215.6</v>
      </c>
      <c r="X1204" s="510">
        <f>U1204/V1204</f>
        <v>30.572833022266593</v>
      </c>
      <c r="Y1204" s="511">
        <f t="shared" ref="Y1204:AE1204" si="1086">SUM(Y1203)</f>
        <v>5</v>
      </c>
      <c r="Z1204" s="511">
        <f t="shared" si="1086"/>
        <v>823</v>
      </c>
      <c r="AA1204" s="500">
        <f t="shared" si="1086"/>
        <v>0</v>
      </c>
      <c r="AB1204" s="500">
        <f t="shared" si="1086"/>
        <v>0</v>
      </c>
      <c r="AC1204" s="500">
        <f t="shared" si="1086"/>
        <v>0</v>
      </c>
      <c r="AD1204" s="500">
        <f t="shared" si="1086"/>
        <v>0</v>
      </c>
      <c r="AE1204" s="500">
        <f t="shared" si="1086"/>
        <v>5</v>
      </c>
      <c r="AF1204" s="512"/>
      <c r="AG1204" s="512">
        <f>SUM(AG1203)</f>
        <v>0</v>
      </c>
      <c r="AH1204" s="512"/>
      <c r="AI1204" s="512">
        <f>SUM(AI1203)</f>
        <v>0</v>
      </c>
      <c r="AJ1204" s="512">
        <f t="shared" ref="AJ1204" si="1087">SUM(AJ1203)</f>
        <v>0</v>
      </c>
      <c r="AK1204" s="513"/>
      <c r="AL1204" s="512">
        <f>SUM(AL1203)</f>
        <v>0</v>
      </c>
      <c r="AM1204" s="512"/>
      <c r="AN1204" s="512">
        <f>SUM(AN1203)</f>
        <v>0</v>
      </c>
      <c r="AO1204" s="512"/>
      <c r="AP1204" s="512">
        <f>SUM(AP1203)</f>
        <v>0</v>
      </c>
      <c r="AQ1204" s="512"/>
      <c r="AR1204" s="512">
        <f>SUM(AR1203)</f>
        <v>0</v>
      </c>
      <c r="AS1204" s="512"/>
      <c r="AT1204" s="512">
        <f>SUM(AT1203)</f>
        <v>0</v>
      </c>
      <c r="AU1204" s="512"/>
      <c r="AV1204" s="512">
        <f>SUM(AV1203)</f>
        <v>0</v>
      </c>
      <c r="AW1204" s="512">
        <f>SUM(AW1203)</f>
        <v>0</v>
      </c>
      <c r="AX1204" s="512">
        <f>SUM(AX1203)</f>
        <v>0</v>
      </c>
      <c r="AY1204" s="512">
        <f>SUM(AY1203)</f>
        <v>0</v>
      </c>
      <c r="AZ1204" s="816"/>
      <c r="BA1204" s="817"/>
      <c r="BB1204" s="817"/>
      <c r="BC1204" s="818"/>
      <c r="BD1204" s="818"/>
      <c r="BE1204" s="818"/>
      <c r="BF1204" s="819"/>
      <c r="BG1204" s="819"/>
      <c r="BH1204" s="819"/>
      <c r="BI1204" s="820"/>
    </row>
    <row r="1205" spans="1:62" s="394" customFormat="1" ht="19.5" customHeight="1">
      <c r="A1205" s="1026">
        <v>1058</v>
      </c>
      <c r="B1205" s="375" t="s">
        <v>5575</v>
      </c>
      <c r="C1205" s="376" t="s">
        <v>21</v>
      </c>
      <c r="D1205" s="376" t="s">
        <v>5576</v>
      </c>
      <c r="E1205" s="368" t="s">
        <v>5958</v>
      </c>
      <c r="F1205" s="329" t="s">
        <v>1292</v>
      </c>
      <c r="G1205" s="378" t="s">
        <v>4924</v>
      </c>
      <c r="H1205" s="379" t="s">
        <v>5626</v>
      </c>
      <c r="I1205" s="724">
        <v>36114301</v>
      </c>
      <c r="J1205" s="387"/>
      <c r="K1205" s="381" t="s">
        <v>2094</v>
      </c>
      <c r="L1205" s="382"/>
      <c r="M1205" s="382"/>
      <c r="N1205" s="382"/>
      <c r="O1205" s="382"/>
      <c r="P1205" s="383" t="s">
        <v>565</v>
      </c>
      <c r="Q1205" s="384"/>
      <c r="R1205" s="295" t="s">
        <v>182</v>
      </c>
      <c r="S1205" s="296">
        <v>42759</v>
      </c>
      <c r="T1205" s="297">
        <f>VLOOKUP(I1205,单月票房,2,0)</f>
        <v>36</v>
      </c>
      <c r="U1205" s="298">
        <f>VLOOKUP(I1205,单月票房,3,0)</f>
        <v>35.209499999999998</v>
      </c>
      <c r="V1205" s="298">
        <f>VLOOKUP(I1205,单月票房,4,0)</f>
        <v>1.0881000000000001</v>
      </c>
      <c r="W1205" s="299">
        <f>(V1205*10000)/Y1205</f>
        <v>2720.25</v>
      </c>
      <c r="X1205" s="300">
        <f>VLOOKUP(I1205,单月票房,5,0)</f>
        <v>32</v>
      </c>
      <c r="Y1205" s="385">
        <v>4</v>
      </c>
      <c r="Z1205" s="386">
        <v>322</v>
      </c>
      <c r="AA1205" s="1043">
        <v>0</v>
      </c>
      <c r="AB1205" s="304">
        <v>0</v>
      </c>
      <c r="AC1205" s="304">
        <v>0</v>
      </c>
      <c r="AD1205" s="1043">
        <v>0</v>
      </c>
      <c r="AE1205" s="469">
        <v>4</v>
      </c>
      <c r="AF1205" s="1036" t="s">
        <v>5992</v>
      </c>
      <c r="AG1205" s="445"/>
      <c r="AH1205" s="445"/>
      <c r="AI1205" s="445"/>
      <c r="AJ1205" s="1037"/>
      <c r="AK1205" s="1036" t="s">
        <v>4706</v>
      </c>
      <c r="AL1205" s="445"/>
      <c r="AM1205" s="445"/>
      <c r="AN1205" s="445"/>
      <c r="AO1205" s="445"/>
      <c r="AP1205" s="445"/>
      <c r="AQ1205" s="445"/>
      <c r="AR1205" s="445"/>
      <c r="AS1205" s="445"/>
      <c r="AT1205" s="445"/>
      <c r="AU1205" s="445"/>
      <c r="AV1205" s="307">
        <f>AD1205*6*0.5*12</f>
        <v>0</v>
      </c>
      <c r="AW1205" s="309">
        <f>AD1205*6*0.35*12</f>
        <v>0</v>
      </c>
      <c r="AX1205" s="309">
        <f>AD1205*6*0.25*10</f>
        <v>0</v>
      </c>
      <c r="AY1205" s="309">
        <f>AD1205*6*0.15*10</f>
        <v>0</v>
      </c>
      <c r="AZ1205" s="1042" t="s">
        <v>8568</v>
      </c>
      <c r="BA1205" s="1042"/>
      <c r="BB1205" s="1042"/>
      <c r="BC1205" s="1042"/>
      <c r="BD1205" s="1042"/>
      <c r="BE1205" s="1042"/>
      <c r="BF1205" s="1042"/>
      <c r="BG1205" s="1042"/>
      <c r="BH1205" s="1042"/>
      <c r="BI1205" s="1044"/>
    </row>
    <row r="1206" spans="1:62" s="394" customFormat="1" ht="19.5" customHeight="1">
      <c r="A1206" s="1026">
        <v>1059</v>
      </c>
      <c r="B1206" s="448" t="s">
        <v>5686</v>
      </c>
      <c r="C1206" s="449" t="s">
        <v>21</v>
      </c>
      <c r="D1206" s="449" t="s">
        <v>5577</v>
      </c>
      <c r="E1206" s="450" t="s">
        <v>5687</v>
      </c>
      <c r="F1206" s="551" t="s">
        <v>5688</v>
      </c>
      <c r="G1206" s="451" t="s">
        <v>2082</v>
      </c>
      <c r="H1206" s="452" t="s">
        <v>2082</v>
      </c>
      <c r="I1206" s="453">
        <v>36113901</v>
      </c>
      <c r="J1206" s="454"/>
      <c r="K1206" s="455" t="s">
        <v>653</v>
      </c>
      <c r="L1206" s="456"/>
      <c r="M1206" s="456"/>
      <c r="N1206" s="456"/>
      <c r="O1206" s="456"/>
      <c r="P1206" s="457" t="s">
        <v>565</v>
      </c>
      <c r="Q1206" s="458"/>
      <c r="R1206" s="295" t="s">
        <v>3842</v>
      </c>
      <c r="S1206" s="296">
        <v>42405</v>
      </c>
      <c r="T1206" s="297">
        <f>VLOOKUP(I1206,单月票房,2,0)</f>
        <v>15</v>
      </c>
      <c r="U1206" s="298">
        <f>VLOOKUP(I1206,单月票房,3,0)</f>
        <v>102.6318</v>
      </c>
      <c r="V1206" s="298">
        <f>VLOOKUP(I1206,单月票房,4,0)</f>
        <v>3.1964999999999999</v>
      </c>
      <c r="W1206" s="299">
        <f>(V1206*10000)/Y1206</f>
        <v>5327.5</v>
      </c>
      <c r="X1206" s="300">
        <f>VLOOKUP(I1206,单月票房,5,0)</f>
        <v>32</v>
      </c>
      <c r="Y1206" s="459">
        <v>6</v>
      </c>
      <c r="Z1206" s="460">
        <v>774</v>
      </c>
      <c r="AA1206" s="1043">
        <v>0</v>
      </c>
      <c r="AB1206" s="304">
        <v>0</v>
      </c>
      <c r="AC1206" s="304">
        <v>0</v>
      </c>
      <c r="AD1206" s="1043">
        <v>0</v>
      </c>
      <c r="AE1206" s="469">
        <v>6</v>
      </c>
      <c r="AF1206" s="1036" t="s">
        <v>8569</v>
      </c>
      <c r="AG1206" s="445"/>
      <c r="AH1206" s="445"/>
      <c r="AI1206" s="445"/>
      <c r="AJ1206" s="1037"/>
      <c r="AK1206" s="1036" t="s">
        <v>4717</v>
      </c>
      <c r="AL1206" s="445"/>
      <c r="AM1206" s="445"/>
      <c r="AN1206" s="445"/>
      <c r="AO1206" s="445"/>
      <c r="AP1206" s="445"/>
      <c r="AQ1206" s="445"/>
      <c r="AR1206" s="445">
        <v>1</v>
      </c>
      <c r="AS1206" s="445" t="s">
        <v>5883</v>
      </c>
      <c r="AT1206" s="445"/>
      <c r="AU1206" s="445"/>
      <c r="AV1206" s="307">
        <f>AD1206*6*0.5*12</f>
        <v>0</v>
      </c>
      <c r="AW1206" s="309">
        <f>AD1206*6*0.35*12</f>
        <v>0</v>
      </c>
      <c r="AX1206" s="309">
        <f>AD1206*6*0.25*10</f>
        <v>0</v>
      </c>
      <c r="AY1206" s="309">
        <f>AD1206*6*0.15*10</f>
        <v>0</v>
      </c>
      <c r="AZ1206" s="1042" t="s">
        <v>8570</v>
      </c>
      <c r="BA1206" s="1042"/>
      <c r="BB1206" s="1042"/>
      <c r="BC1206" s="1042"/>
      <c r="BD1206" s="1042"/>
      <c r="BE1206" s="1042"/>
      <c r="BF1206" s="1042"/>
      <c r="BG1206" s="1042"/>
      <c r="BH1206" s="1042"/>
      <c r="BI1206" s="1044"/>
    </row>
    <row r="1207" spans="1:62" ht="20.100000000000001" customHeight="1">
      <c r="A1207" s="1027" t="s">
        <v>185</v>
      </c>
      <c r="B1207" s="861"/>
      <c r="C1207" s="826" t="s">
        <v>2515</v>
      </c>
      <c r="D1207" s="826" t="s">
        <v>5578</v>
      </c>
      <c r="E1207" s="827"/>
      <c r="F1207" s="827"/>
      <c r="G1207" s="503">
        <f>COUNTA(G1205:G1206)</f>
        <v>2</v>
      </c>
      <c r="H1207" s="503">
        <f>COUNTA(H1205:H1206)</f>
        <v>2</v>
      </c>
      <c r="I1207" s="499"/>
      <c r="J1207" s="499"/>
      <c r="K1207" s="503"/>
      <c r="L1207" s="504">
        <f>COUNTA(L1205:L1206)</f>
        <v>0</v>
      </c>
      <c r="M1207" s="504">
        <f>COUNTA(M1205:M1206)</f>
        <v>0</v>
      </c>
      <c r="N1207" s="504">
        <f>COUNTA(N1205:N1206)</f>
        <v>0</v>
      </c>
      <c r="O1207" s="504">
        <f>COUNTA(O1205:O1206)</f>
        <v>0</v>
      </c>
      <c r="P1207" s="504">
        <f>COUNTA(P1205:P1206)</f>
        <v>2</v>
      </c>
      <c r="Q1207" s="505"/>
      <c r="R1207" s="505"/>
      <c r="S1207" s="506"/>
      <c r="T1207" s="507"/>
      <c r="U1207" s="508">
        <f>SUM(U1205:U1206)</f>
        <v>137.84129999999999</v>
      </c>
      <c r="V1207" s="508">
        <f>SUM(V1205:V1206)</f>
        <v>4.2846000000000002</v>
      </c>
      <c r="W1207" s="509">
        <f>V1207*10000/Y1207</f>
        <v>4284.6000000000004</v>
      </c>
      <c r="X1207" s="510">
        <f>U1207/V1207</f>
        <v>32.171334546982209</v>
      </c>
      <c r="Y1207" s="511">
        <f t="shared" ref="Y1207:AE1207" si="1088">SUM(Y1205:Y1206)</f>
        <v>10</v>
      </c>
      <c r="Z1207" s="511">
        <f t="shared" si="1088"/>
        <v>1096</v>
      </c>
      <c r="AA1207" s="500">
        <f t="shared" si="1088"/>
        <v>0</v>
      </c>
      <c r="AB1207" s="500">
        <f t="shared" si="1088"/>
        <v>0</v>
      </c>
      <c r="AC1207" s="500">
        <f t="shared" si="1088"/>
        <v>0</v>
      </c>
      <c r="AD1207" s="500">
        <f t="shared" si="1088"/>
        <v>0</v>
      </c>
      <c r="AE1207" s="500">
        <f t="shared" si="1088"/>
        <v>10</v>
      </c>
      <c r="AF1207" s="512"/>
      <c r="AG1207" s="512">
        <f>SUM(AG1205:AG1206)</f>
        <v>0</v>
      </c>
      <c r="AH1207" s="512"/>
      <c r="AI1207" s="512">
        <f>SUM(AI1205:AI1206)</f>
        <v>0</v>
      </c>
      <c r="AJ1207" s="512">
        <f>SUM(AJ1205:AJ1206)</f>
        <v>0</v>
      </c>
      <c r="AK1207" s="513"/>
      <c r="AL1207" s="512">
        <f>SUM(AL1205:AL1206)</f>
        <v>0</v>
      </c>
      <c r="AM1207" s="512"/>
      <c r="AN1207" s="512">
        <f>SUM(AN1205:AN1206)</f>
        <v>0</v>
      </c>
      <c r="AO1207" s="512"/>
      <c r="AP1207" s="512">
        <f>SUM(AP1205:AP1206)</f>
        <v>0</v>
      </c>
      <c r="AQ1207" s="512"/>
      <c r="AR1207" s="512">
        <f>SUM(AR1205:AR1206)</f>
        <v>1</v>
      </c>
      <c r="AS1207" s="512"/>
      <c r="AT1207" s="512">
        <f>SUM(AT1205:AT1206)</f>
        <v>0</v>
      </c>
      <c r="AU1207" s="512"/>
      <c r="AV1207" s="512">
        <f>SUM(AV1205:AV1206)</f>
        <v>0</v>
      </c>
      <c r="AW1207" s="512">
        <f>SUM(AW1205:AW1206)</f>
        <v>0</v>
      </c>
      <c r="AX1207" s="512">
        <f>SUM(AX1205:AX1206)</f>
        <v>0</v>
      </c>
      <c r="AY1207" s="512">
        <f>SUM(AY1205:AY1206)</f>
        <v>0</v>
      </c>
      <c r="AZ1207" s="816"/>
      <c r="BA1207" s="817"/>
      <c r="BB1207" s="817"/>
      <c r="BC1207" s="818"/>
      <c r="BD1207" s="818"/>
      <c r="BE1207" s="818"/>
      <c r="BF1207" s="819"/>
      <c r="BG1207" s="819"/>
      <c r="BH1207" s="819"/>
      <c r="BI1207" s="820"/>
      <c r="BJ1207" s="284"/>
    </row>
    <row r="1208" spans="1:62" s="394" customFormat="1" ht="19.5" customHeight="1">
      <c r="A1208" s="1026">
        <v>1060</v>
      </c>
      <c r="B1208" s="448" t="s">
        <v>5762</v>
      </c>
      <c r="C1208" s="449" t="s">
        <v>21</v>
      </c>
      <c r="D1208" s="449" t="s">
        <v>5765</v>
      </c>
      <c r="E1208" s="450" t="s">
        <v>5764</v>
      </c>
      <c r="F1208" s="329" t="s">
        <v>1292</v>
      </c>
      <c r="G1208" s="451" t="s">
        <v>4569</v>
      </c>
      <c r="H1208" s="452" t="s">
        <v>5824</v>
      </c>
      <c r="I1208" s="453">
        <v>36080251</v>
      </c>
      <c r="J1208" s="454"/>
      <c r="K1208" s="455" t="s">
        <v>653</v>
      </c>
      <c r="L1208" s="456"/>
      <c r="M1208" s="456"/>
      <c r="N1208" s="456"/>
      <c r="O1208" s="456"/>
      <c r="P1208" s="457" t="s">
        <v>565</v>
      </c>
      <c r="Q1208" s="458"/>
      <c r="R1208" s="295" t="s">
        <v>5761</v>
      </c>
      <c r="S1208" s="296">
        <v>42722</v>
      </c>
      <c r="T1208" s="297">
        <f>VLOOKUP(I1208,单月票房,2,0)</f>
        <v>10</v>
      </c>
      <c r="U1208" s="298">
        <f>VLOOKUP(I1208,单月票房,3,0)</f>
        <v>62.481999999999999</v>
      </c>
      <c r="V1208" s="298">
        <f>VLOOKUP(I1208,单月票房,4,0)</f>
        <v>1.9708000000000001</v>
      </c>
      <c r="W1208" s="299">
        <f>(V1208*10000)/Y1208</f>
        <v>4927</v>
      </c>
      <c r="X1208" s="300">
        <f>VLOOKUP(I1208,单月票房,5,0)</f>
        <v>32</v>
      </c>
      <c r="Y1208" s="459">
        <v>4</v>
      </c>
      <c r="Z1208" s="460">
        <v>555</v>
      </c>
      <c r="AA1208" s="1043">
        <v>0</v>
      </c>
      <c r="AB1208" s="304">
        <v>0</v>
      </c>
      <c r="AC1208" s="304">
        <v>0</v>
      </c>
      <c r="AD1208" s="1043">
        <v>0</v>
      </c>
      <c r="AE1208" s="469">
        <v>4</v>
      </c>
      <c r="AF1208" s="1036" t="s">
        <v>8124</v>
      </c>
      <c r="AG1208" s="445"/>
      <c r="AH1208" s="445"/>
      <c r="AI1208" s="445"/>
      <c r="AJ1208" s="1037"/>
      <c r="AK1208" s="1036"/>
      <c r="AL1208" s="445"/>
      <c r="AM1208" s="445"/>
      <c r="AN1208" s="445"/>
      <c r="AO1208" s="445"/>
      <c r="AP1208" s="445"/>
      <c r="AQ1208" s="445"/>
      <c r="AR1208" s="445"/>
      <c r="AS1208" s="445"/>
      <c r="AT1208" s="445"/>
      <c r="AU1208" s="445"/>
      <c r="AV1208" s="307">
        <f>AD1208*6*0.5*12</f>
        <v>0</v>
      </c>
      <c r="AW1208" s="309">
        <f>AD1208*6*0.35*12</f>
        <v>0</v>
      </c>
      <c r="AX1208" s="309">
        <f>AD1208*6*0.25*10</f>
        <v>0</v>
      </c>
      <c r="AY1208" s="309">
        <f>AD1208*6*0.15*10</f>
        <v>0</v>
      </c>
      <c r="AZ1208" s="1042" t="s">
        <v>8571</v>
      </c>
      <c r="BA1208" s="1042"/>
      <c r="BB1208" s="1042"/>
      <c r="BC1208" s="1042"/>
      <c r="BD1208" s="1042"/>
      <c r="BE1208" s="1042"/>
      <c r="BF1208" s="1042"/>
      <c r="BG1208" s="1042"/>
      <c r="BH1208" s="1042"/>
      <c r="BI1208" s="1044"/>
    </row>
    <row r="1209" spans="1:62" ht="19.5" customHeight="1">
      <c r="A1209" s="1027" t="s">
        <v>185</v>
      </c>
      <c r="B1209" s="861"/>
      <c r="C1209" s="826" t="s">
        <v>2514</v>
      </c>
      <c r="D1209" s="826" t="s">
        <v>5763</v>
      </c>
      <c r="E1209" s="827"/>
      <c r="F1209" s="827"/>
      <c r="G1209" s="813">
        <f>COUNTA(G1208)</f>
        <v>1</v>
      </c>
      <c r="H1209" s="813">
        <f>COUNTA(H1208)</f>
        <v>1</v>
      </c>
      <c r="I1209" s="861"/>
      <c r="J1209" s="861"/>
      <c r="K1209" s="813"/>
      <c r="L1209" s="814">
        <f>COUNTA(L1208)</f>
        <v>0</v>
      </c>
      <c r="M1209" s="814">
        <f>COUNTA(M1208)</f>
        <v>0</v>
      </c>
      <c r="N1209" s="814">
        <f>COUNTA(N1208)</f>
        <v>0</v>
      </c>
      <c r="O1209" s="814">
        <f>COUNTA(O1208)</f>
        <v>0</v>
      </c>
      <c r="P1209" s="814">
        <f>COUNTA(P1208)</f>
        <v>1</v>
      </c>
      <c r="Q1209" s="505"/>
      <c r="R1209" s="505"/>
      <c r="S1209" s="506"/>
      <c r="T1209" s="507"/>
      <c r="U1209" s="508">
        <f>SUM(U1208)</f>
        <v>62.481999999999999</v>
      </c>
      <c r="V1209" s="508">
        <f>SUM(V1208)</f>
        <v>1.9708000000000001</v>
      </c>
      <c r="W1209" s="509">
        <f>V1209*10000/Y1209</f>
        <v>4927</v>
      </c>
      <c r="X1209" s="510">
        <f>U1209/V1209</f>
        <v>31.7038765983357</v>
      </c>
      <c r="Y1209" s="511">
        <f t="shared" ref="Y1209:AE1209" si="1089">SUM(Y1208)</f>
        <v>4</v>
      </c>
      <c r="Z1209" s="511">
        <f t="shared" si="1089"/>
        <v>555</v>
      </c>
      <c r="AA1209" s="500">
        <f t="shared" si="1089"/>
        <v>0</v>
      </c>
      <c r="AB1209" s="500">
        <f t="shared" si="1089"/>
        <v>0</v>
      </c>
      <c r="AC1209" s="500">
        <f t="shared" si="1089"/>
        <v>0</v>
      </c>
      <c r="AD1209" s="500">
        <f t="shared" si="1089"/>
        <v>0</v>
      </c>
      <c r="AE1209" s="500">
        <f t="shared" si="1089"/>
        <v>4</v>
      </c>
      <c r="AF1209" s="512"/>
      <c r="AG1209" s="512">
        <f>SUM(AG1208)</f>
        <v>0</v>
      </c>
      <c r="AH1209" s="512"/>
      <c r="AI1209" s="512">
        <f>SUM(AI1208)</f>
        <v>0</v>
      </c>
      <c r="AJ1209" s="512">
        <f t="shared" ref="AJ1209:AJ1211" si="1090">SUM(AJ1208)</f>
        <v>0</v>
      </c>
      <c r="AK1209" s="513"/>
      <c r="AL1209" s="512">
        <f>SUM(AL1208)</f>
        <v>0</v>
      </c>
      <c r="AM1209" s="512"/>
      <c r="AN1209" s="512">
        <f>SUM(AN1208)</f>
        <v>0</v>
      </c>
      <c r="AO1209" s="512"/>
      <c r="AP1209" s="512">
        <f>SUM(AP1208)</f>
        <v>0</v>
      </c>
      <c r="AQ1209" s="512"/>
      <c r="AR1209" s="512">
        <f>SUM(AR1208)</f>
        <v>0</v>
      </c>
      <c r="AS1209" s="512"/>
      <c r="AT1209" s="512">
        <f>SUM(AT1208)</f>
        <v>0</v>
      </c>
      <c r="AU1209" s="512"/>
      <c r="AV1209" s="512">
        <f>SUM(AV1208)</f>
        <v>0</v>
      </c>
      <c r="AW1209" s="512">
        <f>SUM(AW1208)</f>
        <v>0</v>
      </c>
      <c r="AX1209" s="512">
        <f>SUM(AX1208)</f>
        <v>0</v>
      </c>
      <c r="AY1209" s="512">
        <f>SUM(AY1208)</f>
        <v>0</v>
      </c>
      <c r="AZ1209" s="816"/>
      <c r="BA1209" s="817"/>
      <c r="BB1209" s="817"/>
      <c r="BC1209" s="818"/>
      <c r="BD1209" s="818"/>
      <c r="BE1209" s="818"/>
      <c r="BF1209" s="819"/>
      <c r="BG1209" s="819"/>
      <c r="BH1209" s="819"/>
      <c r="BI1209" s="820"/>
    </row>
    <row r="1210" spans="1:62" s="1009" customFormat="1" ht="19.5" customHeight="1">
      <c r="A1210" s="1026">
        <v>1061</v>
      </c>
      <c r="B1210" s="435" t="s">
        <v>9112</v>
      </c>
      <c r="C1210" s="435" t="s">
        <v>9197</v>
      </c>
      <c r="D1210" s="435" t="s">
        <v>9119</v>
      </c>
      <c r="E1210" s="435" t="s">
        <v>9114</v>
      </c>
      <c r="F1210" s="467" t="s">
        <v>9115</v>
      </c>
      <c r="G1210" s="1001" t="s">
        <v>9116</v>
      </c>
      <c r="H1210" s="1002" t="s">
        <v>9117</v>
      </c>
      <c r="I1210" s="435">
        <v>36051101</v>
      </c>
      <c r="J1210" s="1003"/>
      <c r="K1210" s="439" t="s">
        <v>362</v>
      </c>
      <c r="L1210" s="1004"/>
      <c r="M1210" s="1005"/>
      <c r="N1210" s="1005"/>
      <c r="O1210" s="1004"/>
      <c r="P1210" s="1004" t="s">
        <v>565</v>
      </c>
      <c r="Q1210" s="1006"/>
      <c r="R1210" s="1007" t="s">
        <v>115</v>
      </c>
      <c r="S1210" s="1008" t="s">
        <v>7509</v>
      </c>
      <c r="T1210" s="297">
        <f t="shared" ref="T1210" si="1091">VLOOKUP(I1210,单月票房,2,0)</f>
        <v>3</v>
      </c>
      <c r="U1210" s="298">
        <f t="shared" ref="U1210" si="1092">VLOOKUP(I1210,单月票房,3,0)</f>
        <v>127.14279999999999</v>
      </c>
      <c r="V1210" s="298">
        <f t="shared" ref="V1210" si="1093">VLOOKUP(I1210,单月票房,4,0)</f>
        <v>3.6922000000000001</v>
      </c>
      <c r="W1210" s="299">
        <f t="shared" ref="W1210" si="1094">(V1210*10000)/Y1210</f>
        <v>6153.666666666667</v>
      </c>
      <c r="X1210" s="300">
        <f t="shared" ref="X1210" si="1095">VLOOKUP(I1210,单月票房,5,0)</f>
        <v>34</v>
      </c>
      <c r="Y1210" s="496">
        <v>6</v>
      </c>
      <c r="Z1210" s="497">
        <v>632</v>
      </c>
      <c r="AA1210" s="1003">
        <v>0</v>
      </c>
      <c r="AB1210" s="1003">
        <v>0</v>
      </c>
      <c r="AC1210" s="1003">
        <v>0</v>
      </c>
      <c r="AD1210" s="1003">
        <v>0</v>
      </c>
      <c r="AE1210" s="469">
        <v>6</v>
      </c>
      <c r="AF1210" s="1036" t="s">
        <v>5994</v>
      </c>
      <c r="AG1210" s="445"/>
      <c r="AH1210" s="445"/>
      <c r="AI1210" s="445"/>
      <c r="AJ1210" s="1084"/>
      <c r="AK1210" s="1097"/>
      <c r="AL1210" s="445"/>
      <c r="AM1210" s="445"/>
      <c r="AN1210" s="445"/>
      <c r="AO1210" s="445"/>
      <c r="AP1210" s="445"/>
      <c r="AQ1210" s="445"/>
      <c r="AR1210" s="445"/>
      <c r="AS1210" s="445"/>
      <c r="AT1210" s="445"/>
      <c r="AU1210" s="445"/>
      <c r="AV1210" s="307">
        <f t="shared" ref="AV1210" si="1096">AD1210*6*0.5*12</f>
        <v>0</v>
      </c>
      <c r="AW1210" s="309">
        <f t="shared" ref="AW1210" si="1097">AD1210*6*0.35*12</f>
        <v>0</v>
      </c>
      <c r="AX1210" s="309">
        <f t="shared" ref="AX1210" si="1098">AD1210*6*0.25*10</f>
        <v>0</v>
      </c>
      <c r="AY1210" s="309">
        <f t="shared" ref="AY1210" si="1099">AD1210*6*0.15*10</f>
        <v>0</v>
      </c>
      <c r="AZ1210" s="1001" t="s">
        <v>9118</v>
      </c>
      <c r="BA1210" s="1001"/>
      <c r="BB1210" s="1001"/>
      <c r="BC1210" s="1001"/>
      <c r="BD1210" s="1001"/>
      <c r="BE1210" s="1001"/>
      <c r="BF1210" s="1001"/>
      <c r="BG1210" s="1001"/>
      <c r="BH1210" s="1001"/>
      <c r="BI1210" s="1049"/>
    </row>
    <row r="1211" spans="1:62" ht="19.5" customHeight="1">
      <c r="A1211" s="1027" t="s">
        <v>185</v>
      </c>
      <c r="B1211" s="861"/>
      <c r="C1211" s="1098" t="s">
        <v>2514</v>
      </c>
      <c r="D1211" s="1098" t="s">
        <v>9119</v>
      </c>
      <c r="E1211" s="827"/>
      <c r="F1211" s="827"/>
      <c r="G1211" s="813">
        <f>COUNTA(G1210)</f>
        <v>1</v>
      </c>
      <c r="H1211" s="813">
        <f>COUNTA(H1210)</f>
        <v>1</v>
      </c>
      <c r="I1211" s="861"/>
      <c r="J1211" s="861"/>
      <c r="K1211" s="813"/>
      <c r="L1211" s="814">
        <f>COUNTA(L1210)</f>
        <v>0</v>
      </c>
      <c r="M1211" s="814">
        <f>COUNTA(M1210)</f>
        <v>0</v>
      </c>
      <c r="N1211" s="814">
        <f>COUNTA(N1210)</f>
        <v>0</v>
      </c>
      <c r="O1211" s="814">
        <f>COUNTA(O1210)</f>
        <v>0</v>
      </c>
      <c r="P1211" s="814">
        <f>COUNTA(P1210)</f>
        <v>1</v>
      </c>
      <c r="Q1211" s="505"/>
      <c r="R1211" s="505"/>
      <c r="S1211" s="506"/>
      <c r="T1211" s="507"/>
      <c r="U1211" s="508">
        <f>SUM(U1210)</f>
        <v>127.14279999999999</v>
      </c>
      <c r="V1211" s="508">
        <f>SUM(V1210)</f>
        <v>3.6922000000000001</v>
      </c>
      <c r="W1211" s="509">
        <f>V1211*10000/Y1211</f>
        <v>6153.666666666667</v>
      </c>
      <c r="X1211" s="510">
        <f>U1211/V1211</f>
        <v>34.435512702453821</v>
      </c>
      <c r="Y1211" s="511">
        <f t="shared" ref="Y1211:AE1211" si="1100">SUM(Y1210)</f>
        <v>6</v>
      </c>
      <c r="Z1211" s="511">
        <f t="shared" si="1100"/>
        <v>632</v>
      </c>
      <c r="AA1211" s="500">
        <f t="shared" si="1100"/>
        <v>0</v>
      </c>
      <c r="AB1211" s="500">
        <f t="shared" si="1100"/>
        <v>0</v>
      </c>
      <c r="AC1211" s="500">
        <f t="shared" si="1100"/>
        <v>0</v>
      </c>
      <c r="AD1211" s="500">
        <f t="shared" si="1100"/>
        <v>0</v>
      </c>
      <c r="AE1211" s="500">
        <f t="shared" si="1100"/>
        <v>6</v>
      </c>
      <c r="AF1211" s="512"/>
      <c r="AG1211" s="512">
        <f>SUM(AG1210)</f>
        <v>0</v>
      </c>
      <c r="AH1211" s="512"/>
      <c r="AI1211" s="512">
        <f>SUM(AI1210)</f>
        <v>0</v>
      </c>
      <c r="AJ1211" s="512">
        <f t="shared" si="1090"/>
        <v>0</v>
      </c>
      <c r="AK1211" s="513"/>
      <c r="AL1211" s="512">
        <f>SUM(AL1210)</f>
        <v>0</v>
      </c>
      <c r="AM1211" s="512"/>
      <c r="AN1211" s="512">
        <f>SUM(AN1210)</f>
        <v>0</v>
      </c>
      <c r="AO1211" s="512"/>
      <c r="AP1211" s="512">
        <f>SUM(AP1210)</f>
        <v>0</v>
      </c>
      <c r="AQ1211" s="512"/>
      <c r="AR1211" s="512">
        <f>SUM(AR1210)</f>
        <v>0</v>
      </c>
      <c r="AS1211" s="512"/>
      <c r="AT1211" s="512">
        <f>SUM(AT1210)</f>
        <v>0</v>
      </c>
      <c r="AU1211" s="512"/>
      <c r="AV1211" s="512">
        <f>SUM(AV1210)</f>
        <v>0</v>
      </c>
      <c r="AW1211" s="512">
        <f>SUM(AW1210)</f>
        <v>0</v>
      </c>
      <c r="AX1211" s="512">
        <f>SUM(AX1210)</f>
        <v>0</v>
      </c>
      <c r="AY1211" s="512">
        <f>SUM(AY1210)</f>
        <v>0</v>
      </c>
      <c r="AZ1211" s="816"/>
      <c r="BA1211" s="817"/>
      <c r="BB1211" s="817"/>
      <c r="BC1211" s="818"/>
      <c r="BD1211" s="818"/>
      <c r="BE1211" s="818"/>
      <c r="BF1211" s="819"/>
      <c r="BG1211" s="819"/>
      <c r="BH1211" s="819"/>
      <c r="BI1211" s="820"/>
    </row>
    <row r="1212" spans="1:62" ht="20.100000000000001" customHeight="1">
      <c r="A1212" s="1026">
        <v>1062</v>
      </c>
      <c r="B1212" s="285" t="s">
        <v>3675</v>
      </c>
      <c r="C1212" s="286" t="s">
        <v>22</v>
      </c>
      <c r="D1212" s="307" t="s">
        <v>1700</v>
      </c>
      <c r="E1212" s="287" t="s">
        <v>3013</v>
      </c>
      <c r="F1212" s="339" t="s">
        <v>1701</v>
      </c>
      <c r="G1212" s="289" t="s">
        <v>1169</v>
      </c>
      <c r="H1212" s="340" t="s">
        <v>2132</v>
      </c>
      <c r="I1212" s="290">
        <v>43091301</v>
      </c>
      <c r="J1212" s="291" t="s">
        <v>94</v>
      </c>
      <c r="K1212" s="340"/>
      <c r="L1212" s="292" t="s">
        <v>95</v>
      </c>
      <c r="M1212" s="292" t="s">
        <v>95</v>
      </c>
      <c r="N1212" s="292" t="s">
        <v>95</v>
      </c>
      <c r="O1212" s="292" t="s">
        <v>95</v>
      </c>
      <c r="P1212" s="292" t="s">
        <v>95</v>
      </c>
      <c r="Q1212" s="320"/>
      <c r="R1212" s="295" t="s">
        <v>5528</v>
      </c>
      <c r="S1212" s="296">
        <v>41772</v>
      </c>
      <c r="T1212" s="297">
        <f>VLOOKUP(I1212,单月票房,2,0)</f>
        <v>2</v>
      </c>
      <c r="U1212" s="298">
        <f>VLOOKUP(I1212,单月票房,3,0)</f>
        <v>229.800352</v>
      </c>
      <c r="V1212" s="298">
        <f>VLOOKUP(I1212,单月票房,4,0)</f>
        <v>5.9154</v>
      </c>
      <c r="W1212" s="299">
        <f>(V1212*10000)/Y1212</f>
        <v>9859</v>
      </c>
      <c r="X1212" s="300">
        <f>VLOOKUP(I1212,单月票房,5,0)</f>
        <v>39</v>
      </c>
      <c r="Y1212" s="470">
        <v>6</v>
      </c>
      <c r="Z1212" s="302">
        <v>1168</v>
      </c>
      <c r="AA1212" s="1043">
        <v>6</v>
      </c>
      <c r="AB1212" s="1043">
        <v>6</v>
      </c>
      <c r="AC1212" s="1043">
        <v>6</v>
      </c>
      <c r="AD1212" s="1043">
        <v>6</v>
      </c>
      <c r="AE1212" s="469">
        <v>6</v>
      </c>
      <c r="AF1212" s="1036" t="s">
        <v>8142</v>
      </c>
      <c r="AG1212" s="445" t="s">
        <v>4691</v>
      </c>
      <c r="AH1212" s="445" t="s">
        <v>4691</v>
      </c>
      <c r="AI1212" s="445" t="s">
        <v>4691</v>
      </c>
      <c r="AJ1212" s="1037">
        <v>6</v>
      </c>
      <c r="AK1212" s="1036" t="s">
        <v>4694</v>
      </c>
      <c r="AL1212" s="445" t="s">
        <v>4691</v>
      </c>
      <c r="AM1212" s="445" t="s">
        <v>4691</v>
      </c>
      <c r="AN1212" s="445" t="s">
        <v>4691</v>
      </c>
      <c r="AO1212" s="445" t="s">
        <v>4691</v>
      </c>
      <c r="AP1212" s="445" t="s">
        <v>4691</v>
      </c>
      <c r="AQ1212" s="445" t="s">
        <v>4691</v>
      </c>
      <c r="AR1212" s="445" t="s">
        <v>4691</v>
      </c>
      <c r="AS1212" s="445" t="s">
        <v>4691</v>
      </c>
      <c r="AT1212" s="445" t="s">
        <v>4691</v>
      </c>
      <c r="AU1212" s="445" t="s">
        <v>4691</v>
      </c>
      <c r="AV1212" s="307">
        <f>AD1212*6*0.5*12</f>
        <v>216</v>
      </c>
      <c r="AW1212" s="309">
        <f>AD1212*6*0.35*12</f>
        <v>151.19999999999999</v>
      </c>
      <c r="AX1212" s="309">
        <f>AD1212*6*0.25*10</f>
        <v>90</v>
      </c>
      <c r="AY1212" s="309">
        <f>AD1212*6*0.15*10</f>
        <v>53.999999999999993</v>
      </c>
      <c r="AZ1212" s="1042" t="s">
        <v>8572</v>
      </c>
      <c r="BA1212" s="1042"/>
      <c r="BB1212" s="1042" t="s">
        <v>642</v>
      </c>
      <c r="BC1212" s="1042"/>
      <c r="BD1212" s="1042"/>
      <c r="BE1212" s="1042"/>
      <c r="BF1212" s="1042"/>
      <c r="BG1212" s="1042"/>
      <c r="BH1212" s="1042"/>
      <c r="BI1212" s="1044"/>
    </row>
    <row r="1213" spans="1:62" ht="20.100000000000001" customHeight="1">
      <c r="A1213" s="1026">
        <v>1063</v>
      </c>
      <c r="B1213" s="285" t="s">
        <v>3676</v>
      </c>
      <c r="C1213" s="286" t="s">
        <v>22</v>
      </c>
      <c r="D1213" s="307" t="s">
        <v>1700</v>
      </c>
      <c r="E1213" s="287" t="s">
        <v>3014</v>
      </c>
      <c r="F1213" s="357" t="s">
        <v>718</v>
      </c>
      <c r="G1213" s="289" t="s">
        <v>1062</v>
      </c>
      <c r="H1213" s="340" t="s">
        <v>1062</v>
      </c>
      <c r="I1213" s="290">
        <v>43090701</v>
      </c>
      <c r="J1213" s="291" t="s">
        <v>94</v>
      </c>
      <c r="K1213" s="592"/>
      <c r="L1213" s="292" t="s">
        <v>95</v>
      </c>
      <c r="M1213" s="292" t="s">
        <v>95</v>
      </c>
      <c r="N1213" s="292" t="s">
        <v>95</v>
      </c>
      <c r="O1213" s="292" t="s">
        <v>95</v>
      </c>
      <c r="P1213" s="292" t="s">
        <v>95</v>
      </c>
      <c r="Q1213" s="320"/>
      <c r="R1213" s="295" t="s">
        <v>199</v>
      </c>
      <c r="S1213" s="296">
        <v>40905</v>
      </c>
      <c r="T1213" s="297">
        <f>VLOOKUP(I1213,单月票房,2,0)</f>
        <v>1</v>
      </c>
      <c r="U1213" s="298">
        <f>VLOOKUP(I1213,单月票房,3,0)</f>
        <v>257.73840000000001</v>
      </c>
      <c r="V1213" s="298">
        <f>VLOOKUP(I1213,单月票房,4,0)</f>
        <v>6.6204000000000001</v>
      </c>
      <c r="W1213" s="299">
        <f>(V1213*10000)/Y1213</f>
        <v>9457.7142857142862</v>
      </c>
      <c r="X1213" s="300">
        <f>VLOOKUP(I1213,单月票房,5,0)</f>
        <v>39</v>
      </c>
      <c r="Y1213" s="301">
        <v>7</v>
      </c>
      <c r="Z1213" s="302">
        <v>1402</v>
      </c>
      <c r="AA1213" s="1043">
        <v>7</v>
      </c>
      <c r="AB1213" s="1043">
        <v>7</v>
      </c>
      <c r="AC1213" s="1043">
        <v>7</v>
      </c>
      <c r="AD1213" s="1043">
        <v>7</v>
      </c>
      <c r="AE1213" s="469">
        <v>7</v>
      </c>
      <c r="AF1213" s="1036" t="s">
        <v>5989</v>
      </c>
      <c r="AG1213" s="445" t="s">
        <v>4691</v>
      </c>
      <c r="AH1213" s="445" t="s">
        <v>4691</v>
      </c>
      <c r="AI1213" s="445" t="s">
        <v>4691</v>
      </c>
      <c r="AJ1213" s="1037">
        <v>7</v>
      </c>
      <c r="AK1213" s="1036" t="s">
        <v>4703</v>
      </c>
      <c r="AL1213" s="445" t="s">
        <v>4691</v>
      </c>
      <c r="AM1213" s="445" t="s">
        <v>4691</v>
      </c>
      <c r="AN1213" s="445" t="s">
        <v>4691</v>
      </c>
      <c r="AO1213" s="445" t="s">
        <v>4691</v>
      </c>
      <c r="AP1213" s="445" t="s">
        <v>4691</v>
      </c>
      <c r="AQ1213" s="445" t="s">
        <v>4691</v>
      </c>
      <c r="AR1213" s="445" t="s">
        <v>4691</v>
      </c>
      <c r="AS1213" s="445" t="s">
        <v>4691</v>
      </c>
      <c r="AT1213" s="445" t="s">
        <v>4691</v>
      </c>
      <c r="AU1213" s="445" t="s">
        <v>4691</v>
      </c>
      <c r="AV1213" s="307">
        <f>AD1213*6*0.5*12</f>
        <v>252</v>
      </c>
      <c r="AW1213" s="309">
        <f>AD1213*6*0.35*12</f>
        <v>176.39999999999998</v>
      </c>
      <c r="AX1213" s="309">
        <f>AD1213*6*0.25*10</f>
        <v>105</v>
      </c>
      <c r="AY1213" s="309">
        <f>AD1213*6*0.15*10</f>
        <v>63</v>
      </c>
      <c r="AZ1213" s="1042" t="s">
        <v>8573</v>
      </c>
      <c r="BA1213" s="1042" t="s">
        <v>719</v>
      </c>
      <c r="BB1213" s="1042" t="s">
        <v>720</v>
      </c>
      <c r="BC1213" s="1042" t="s">
        <v>721</v>
      </c>
      <c r="BD1213" s="1042" t="s">
        <v>722</v>
      </c>
      <c r="BE1213" s="1042" t="s">
        <v>723</v>
      </c>
      <c r="BF1213" s="1042" t="s">
        <v>724</v>
      </c>
      <c r="BG1213" s="1042" t="s">
        <v>725</v>
      </c>
      <c r="BH1213" s="1042" t="s">
        <v>726</v>
      </c>
      <c r="BI1213" s="1044" t="s">
        <v>727</v>
      </c>
    </row>
    <row r="1214" spans="1:62" ht="20.100000000000001" customHeight="1">
      <c r="A1214" s="1030" t="s">
        <v>185</v>
      </c>
      <c r="B1214" s="499"/>
      <c r="C1214" s="501" t="s">
        <v>22</v>
      </c>
      <c r="D1214" s="501" t="s">
        <v>1700</v>
      </c>
      <c r="E1214" s="502"/>
      <c r="F1214" s="502"/>
      <c r="G1214" s="813">
        <f>COUNTA(G1212:G1213)</f>
        <v>2</v>
      </c>
      <c r="H1214" s="813">
        <f>COUNTA(H1212:H1213)</f>
        <v>2</v>
      </c>
      <c r="I1214" s="499"/>
      <c r="J1214" s="499"/>
      <c r="K1214" s="813"/>
      <c r="L1214" s="814">
        <f>COUNTA(L1212:L1213)</f>
        <v>2</v>
      </c>
      <c r="M1214" s="814">
        <f>COUNTA(M1212:M1213)</f>
        <v>2</v>
      </c>
      <c r="N1214" s="814">
        <f>COUNTA(N1212:N1213)</f>
        <v>2</v>
      </c>
      <c r="O1214" s="814">
        <f>COUNTA(O1212:O1213)</f>
        <v>2</v>
      </c>
      <c r="P1214" s="814">
        <f>COUNTA(P1212:P1213)</f>
        <v>2</v>
      </c>
      <c r="Q1214" s="815"/>
      <c r="R1214" s="505"/>
      <c r="S1214" s="506"/>
      <c r="T1214" s="507"/>
      <c r="U1214" s="830">
        <f>SUM(U1212:U1213)</f>
        <v>487.53875200000004</v>
      </c>
      <c r="V1214" s="830">
        <f>SUM(V1212:V1213)</f>
        <v>12.5358</v>
      </c>
      <c r="W1214" s="509">
        <f>V1214*10000/Y1214</f>
        <v>9642.9230769230762</v>
      </c>
      <c r="X1214" s="510">
        <f>U1214/V1214</f>
        <v>38.89171429027266</v>
      </c>
      <c r="Y1214" s="831">
        <f t="shared" ref="Y1214:AE1214" si="1101">SUM(Y1212:Y1213)</f>
        <v>13</v>
      </c>
      <c r="Z1214" s="831">
        <f t="shared" si="1101"/>
        <v>2570</v>
      </c>
      <c r="AA1214" s="500">
        <f t="shared" si="1101"/>
        <v>13</v>
      </c>
      <c r="AB1214" s="500">
        <f t="shared" si="1101"/>
        <v>13</v>
      </c>
      <c r="AC1214" s="500">
        <f t="shared" si="1101"/>
        <v>13</v>
      </c>
      <c r="AD1214" s="500">
        <f t="shared" si="1101"/>
        <v>13</v>
      </c>
      <c r="AE1214" s="500">
        <f t="shared" si="1101"/>
        <v>13</v>
      </c>
      <c r="AF1214" s="512"/>
      <c r="AG1214" s="512">
        <f>SUM(AG1212:AG1213)</f>
        <v>0</v>
      </c>
      <c r="AH1214" s="512"/>
      <c r="AI1214" s="512">
        <f>SUM(AI1212:AI1213)</f>
        <v>0</v>
      </c>
      <c r="AJ1214" s="512">
        <f t="shared" ref="AJ1214" si="1102">SUM(AJ1212:AJ1213)</f>
        <v>13</v>
      </c>
      <c r="AK1214" s="513"/>
      <c r="AL1214" s="512">
        <f>SUM(AL1212:AL1213)</f>
        <v>0</v>
      </c>
      <c r="AM1214" s="512"/>
      <c r="AN1214" s="512">
        <f>SUM(AN1212:AN1213)</f>
        <v>0</v>
      </c>
      <c r="AO1214" s="512"/>
      <c r="AP1214" s="512">
        <f>SUM(AP1212:AP1213)</f>
        <v>0</v>
      </c>
      <c r="AQ1214" s="512"/>
      <c r="AR1214" s="512">
        <f>SUM(AR1212:AR1213)</f>
        <v>0</v>
      </c>
      <c r="AS1214" s="512"/>
      <c r="AT1214" s="512">
        <f>SUM(AT1212:AT1213)</f>
        <v>0</v>
      </c>
      <c r="AU1214" s="512"/>
      <c r="AV1214" s="512">
        <f>SUM(AV1212:AV1213)</f>
        <v>468</v>
      </c>
      <c r="AW1214" s="512">
        <f>SUM(AW1212:AW1213)</f>
        <v>327.59999999999997</v>
      </c>
      <c r="AX1214" s="512">
        <f>SUM(AX1212:AX1213)</f>
        <v>195</v>
      </c>
      <c r="AY1214" s="512">
        <f>SUM(AY1212:AY1213)</f>
        <v>117</v>
      </c>
      <c r="AZ1214" s="816"/>
      <c r="BA1214" s="817"/>
      <c r="BB1214" s="817"/>
      <c r="BC1214" s="818"/>
      <c r="BD1214" s="818"/>
      <c r="BE1214" s="818"/>
      <c r="BF1214" s="819"/>
      <c r="BG1214" s="819"/>
      <c r="BH1214" s="819"/>
      <c r="BI1214" s="820"/>
      <c r="BJ1214" s="284"/>
    </row>
    <row r="1215" spans="1:62" s="652" customFormat="1" ht="20.100000000000001" customHeight="1">
      <c r="A1215" s="1026">
        <v>1064</v>
      </c>
      <c r="B1215" s="285" t="s">
        <v>3677</v>
      </c>
      <c r="C1215" s="359" t="s">
        <v>2521</v>
      </c>
      <c r="D1215" s="287" t="s">
        <v>1865</v>
      </c>
      <c r="E1215" s="287" t="s">
        <v>728</v>
      </c>
      <c r="F1215" s="357" t="s">
        <v>729</v>
      </c>
      <c r="G1215" s="289" t="s">
        <v>918</v>
      </c>
      <c r="H1215" s="530" t="s">
        <v>1869</v>
      </c>
      <c r="I1215" s="290">
        <v>43030301</v>
      </c>
      <c r="J1215" s="291" t="s">
        <v>94</v>
      </c>
      <c r="K1215" s="352"/>
      <c r="L1215" s="292" t="s">
        <v>95</v>
      </c>
      <c r="M1215" s="292" t="s">
        <v>95</v>
      </c>
      <c r="N1215" s="292" t="s">
        <v>95</v>
      </c>
      <c r="O1215" s="292" t="s">
        <v>95</v>
      </c>
      <c r="P1215" s="292" t="s">
        <v>565</v>
      </c>
      <c r="Q1215" s="320"/>
      <c r="R1215" s="295" t="s">
        <v>345</v>
      </c>
      <c r="S1215" s="296">
        <v>40171</v>
      </c>
      <c r="T1215" s="297">
        <f>VLOOKUP(I1215,单月票房,2,0)</f>
        <v>3</v>
      </c>
      <c r="U1215" s="298">
        <f>VLOOKUP(I1215,单月票房,3,0)</f>
        <v>221.20532999999998</v>
      </c>
      <c r="V1215" s="298">
        <f>VLOOKUP(I1215,单月票房,4,0)</f>
        <v>6.415</v>
      </c>
      <c r="W1215" s="299">
        <f>(V1215*10000)/Y1215</f>
        <v>10691.666666666666</v>
      </c>
      <c r="X1215" s="300">
        <f>VLOOKUP(I1215,单月票房,5,0)</f>
        <v>34</v>
      </c>
      <c r="Y1215" s="301">
        <v>6</v>
      </c>
      <c r="Z1215" s="315">
        <v>1172</v>
      </c>
      <c r="AA1215" s="1043">
        <v>6</v>
      </c>
      <c r="AB1215" s="1043">
        <v>6</v>
      </c>
      <c r="AC1215" s="1043">
        <v>6</v>
      </c>
      <c r="AD1215" s="1043">
        <v>6</v>
      </c>
      <c r="AE1215" s="469">
        <v>6</v>
      </c>
      <c r="AF1215" s="1036" t="s">
        <v>8142</v>
      </c>
      <c r="AG1215" s="445" t="s">
        <v>4691</v>
      </c>
      <c r="AH1215" s="445" t="s">
        <v>4691</v>
      </c>
      <c r="AI1215" s="445" t="s">
        <v>4691</v>
      </c>
      <c r="AJ1215" s="1037">
        <v>6</v>
      </c>
      <c r="AK1215" s="1036" t="s">
        <v>4694</v>
      </c>
      <c r="AL1215" s="445" t="s">
        <v>4691</v>
      </c>
      <c r="AM1215" s="445" t="s">
        <v>4691</v>
      </c>
      <c r="AN1215" s="445" t="s">
        <v>4691</v>
      </c>
      <c r="AO1215" s="445" t="s">
        <v>4691</v>
      </c>
      <c r="AP1215" s="445" t="s">
        <v>4691</v>
      </c>
      <c r="AQ1215" s="445" t="s">
        <v>4691</v>
      </c>
      <c r="AR1215" s="445" t="s">
        <v>4691</v>
      </c>
      <c r="AS1215" s="445" t="s">
        <v>4691</v>
      </c>
      <c r="AT1215" s="445" t="s">
        <v>4691</v>
      </c>
      <c r="AU1215" s="445" t="s">
        <v>4691</v>
      </c>
      <c r="AV1215" s="307">
        <f>AD1215*6*0.5*12</f>
        <v>216</v>
      </c>
      <c r="AW1215" s="309">
        <f>AD1215*6*0.35*12</f>
        <v>151.19999999999999</v>
      </c>
      <c r="AX1215" s="309">
        <f>AD1215*6*0.25*10</f>
        <v>90</v>
      </c>
      <c r="AY1215" s="309">
        <f>AD1215*6*0.15*10</f>
        <v>53.999999999999993</v>
      </c>
      <c r="AZ1215" s="1042" t="s">
        <v>8574</v>
      </c>
      <c r="BA1215" s="1042" t="s">
        <v>730</v>
      </c>
      <c r="BB1215" s="1042" t="s">
        <v>389</v>
      </c>
      <c r="BC1215" s="1042" t="s">
        <v>731</v>
      </c>
      <c r="BD1215" s="1042" t="s">
        <v>732</v>
      </c>
      <c r="BE1215" s="1042"/>
      <c r="BF1215" s="1042"/>
      <c r="BG1215" s="1042" t="s">
        <v>733</v>
      </c>
      <c r="BH1215" s="1042" t="s">
        <v>734</v>
      </c>
      <c r="BI1215" s="1044"/>
    </row>
    <row r="1216" spans="1:62" ht="20.100000000000001" customHeight="1">
      <c r="A1216" s="1030" t="s">
        <v>185</v>
      </c>
      <c r="B1216" s="499"/>
      <c r="C1216" s="501" t="s">
        <v>2522</v>
      </c>
      <c r="D1216" s="501" t="s">
        <v>1702</v>
      </c>
      <c r="E1216" s="827"/>
      <c r="F1216" s="827"/>
      <c r="G1216" s="813">
        <f>COUNTA(G1215:G1215)</f>
        <v>1</v>
      </c>
      <c r="H1216" s="813">
        <f>COUNTA(H1215:H1215)</f>
        <v>1</v>
      </c>
      <c r="I1216" s="499"/>
      <c r="J1216" s="499"/>
      <c r="K1216" s="813"/>
      <c r="L1216" s="814">
        <f>COUNTA(L1215:L1215)</f>
        <v>1</v>
      </c>
      <c r="M1216" s="814">
        <f>COUNTA(M1215:M1215)</f>
        <v>1</v>
      </c>
      <c r="N1216" s="814">
        <f>COUNTA(N1215:N1215)</f>
        <v>1</v>
      </c>
      <c r="O1216" s="814">
        <f>COUNTA(O1215:O1215)</f>
        <v>1</v>
      </c>
      <c r="P1216" s="814">
        <f>COUNTA(P1215:P1215)</f>
        <v>1</v>
      </c>
      <c r="Q1216" s="505"/>
      <c r="R1216" s="505"/>
      <c r="S1216" s="506"/>
      <c r="T1216" s="507"/>
      <c r="U1216" s="508">
        <f>SUM(U1215:U1215)</f>
        <v>221.20532999999998</v>
      </c>
      <c r="V1216" s="508">
        <f>SUM(V1215:V1215)</f>
        <v>6.415</v>
      </c>
      <c r="W1216" s="830">
        <f>V1216*10000/Y1216</f>
        <v>10691.666666666666</v>
      </c>
      <c r="X1216" s="830">
        <f>U1216/V1216</f>
        <v>34.482514419329689</v>
      </c>
      <c r="Y1216" s="511">
        <f t="shared" ref="Y1216:AE1216" si="1103">SUM(Y1215:Y1215)</f>
        <v>6</v>
      </c>
      <c r="Z1216" s="511">
        <f t="shared" si="1103"/>
        <v>1172</v>
      </c>
      <c r="AA1216" s="500">
        <f t="shared" si="1103"/>
        <v>6</v>
      </c>
      <c r="AB1216" s="500">
        <f t="shared" si="1103"/>
        <v>6</v>
      </c>
      <c r="AC1216" s="500">
        <f t="shared" si="1103"/>
        <v>6</v>
      </c>
      <c r="AD1216" s="500">
        <f t="shared" si="1103"/>
        <v>6</v>
      </c>
      <c r="AE1216" s="500">
        <f t="shared" si="1103"/>
        <v>6</v>
      </c>
      <c r="AF1216" s="512"/>
      <c r="AG1216" s="512">
        <f>SUM(AG1215:AG1215)</f>
        <v>0</v>
      </c>
      <c r="AH1216" s="512"/>
      <c r="AI1216" s="512">
        <f>SUM(AI1215:AI1215)</f>
        <v>0</v>
      </c>
      <c r="AJ1216" s="512">
        <f t="shared" ref="AJ1216" si="1104">SUM(AJ1215:AJ1215)</f>
        <v>6</v>
      </c>
      <c r="AK1216" s="513"/>
      <c r="AL1216" s="512">
        <f>SUM(AL1215:AL1215)</f>
        <v>0</v>
      </c>
      <c r="AM1216" s="512"/>
      <c r="AN1216" s="512">
        <f>SUM(AN1215:AN1215)</f>
        <v>0</v>
      </c>
      <c r="AO1216" s="512"/>
      <c r="AP1216" s="512">
        <f>SUM(AP1215:AP1215)</f>
        <v>0</v>
      </c>
      <c r="AQ1216" s="512"/>
      <c r="AR1216" s="512">
        <f>SUM(AR1215:AR1215)</f>
        <v>0</v>
      </c>
      <c r="AS1216" s="512"/>
      <c r="AT1216" s="512">
        <f>SUM(AT1215:AT1215)</f>
        <v>0</v>
      </c>
      <c r="AU1216" s="512"/>
      <c r="AV1216" s="512">
        <f>SUM(AV1215:AV1215)</f>
        <v>216</v>
      </c>
      <c r="AW1216" s="512">
        <f>SUM(AW1215:AW1215)</f>
        <v>151.19999999999999</v>
      </c>
      <c r="AX1216" s="512">
        <f>SUM(AX1215:AX1215)</f>
        <v>90</v>
      </c>
      <c r="AY1216" s="512">
        <f>SUM(AY1215:AY1215)</f>
        <v>53.999999999999993</v>
      </c>
      <c r="AZ1216" s="816"/>
      <c r="BA1216" s="817"/>
      <c r="BB1216" s="817"/>
      <c r="BC1216" s="818"/>
      <c r="BD1216" s="818"/>
      <c r="BE1216" s="818"/>
      <c r="BF1216" s="819"/>
      <c r="BG1216" s="819"/>
      <c r="BH1216" s="819"/>
      <c r="BI1216" s="820"/>
    </row>
    <row r="1217" spans="1:62" s="652" customFormat="1" ht="20.100000000000001" customHeight="1">
      <c r="A1217" s="1026">
        <v>1065</v>
      </c>
      <c r="B1217" s="285" t="s">
        <v>3678</v>
      </c>
      <c r="C1217" s="359" t="s">
        <v>2522</v>
      </c>
      <c r="D1217" s="287" t="s">
        <v>2317</v>
      </c>
      <c r="E1217" s="287" t="s">
        <v>3015</v>
      </c>
      <c r="F1217" s="329" t="s">
        <v>1292</v>
      </c>
      <c r="G1217" s="289" t="s">
        <v>1204</v>
      </c>
      <c r="H1217" s="530" t="s">
        <v>1204</v>
      </c>
      <c r="I1217" s="290">
        <v>43041001</v>
      </c>
      <c r="J1217" s="291"/>
      <c r="K1217" s="327"/>
      <c r="L1217" s="357" t="s">
        <v>1992</v>
      </c>
      <c r="M1217" s="292" t="s">
        <v>95</v>
      </c>
      <c r="N1217" s="292" t="s">
        <v>95</v>
      </c>
      <c r="O1217" s="292" t="s">
        <v>95</v>
      </c>
      <c r="P1217" s="357" t="s">
        <v>1992</v>
      </c>
      <c r="Q1217" s="320"/>
      <c r="R1217" s="295" t="s">
        <v>359</v>
      </c>
      <c r="S1217" s="296">
        <v>40964</v>
      </c>
      <c r="T1217" s="297">
        <f>VLOOKUP(I1217,单月票房,2,0)</f>
        <v>3</v>
      </c>
      <c r="U1217" s="298">
        <f>VLOOKUP(I1217,单月票房,3,0)</f>
        <v>200.00471999999999</v>
      </c>
      <c r="V1217" s="298">
        <f>VLOOKUP(I1217,单月票房,4,0)</f>
        <v>4.4923000000000002</v>
      </c>
      <c r="W1217" s="299">
        <f>(V1217*10000)/Y1217</f>
        <v>6417.5714285714284</v>
      </c>
      <c r="X1217" s="300">
        <f>VLOOKUP(I1217,单月票房,5,0)</f>
        <v>45</v>
      </c>
      <c r="Y1217" s="301">
        <v>7</v>
      </c>
      <c r="Z1217" s="302">
        <v>777</v>
      </c>
      <c r="AA1217" s="1043">
        <v>7</v>
      </c>
      <c r="AB1217" s="1043">
        <v>7</v>
      </c>
      <c r="AC1217" s="1043">
        <v>7</v>
      </c>
      <c r="AD1217" s="1043">
        <v>7</v>
      </c>
      <c r="AE1217" s="469">
        <v>7</v>
      </c>
      <c r="AF1217" s="1036" t="s">
        <v>8151</v>
      </c>
      <c r="AG1217" s="445" t="s">
        <v>4691</v>
      </c>
      <c r="AH1217" s="445" t="s">
        <v>4691</v>
      </c>
      <c r="AI1217" s="445" t="s">
        <v>4691</v>
      </c>
      <c r="AJ1217" s="1037">
        <v>7</v>
      </c>
      <c r="AK1217" s="1036" t="s">
        <v>4703</v>
      </c>
      <c r="AL1217" s="445" t="s">
        <v>4691</v>
      </c>
      <c r="AM1217" s="445" t="s">
        <v>4691</v>
      </c>
      <c r="AN1217" s="445" t="s">
        <v>4691</v>
      </c>
      <c r="AO1217" s="445" t="s">
        <v>4691</v>
      </c>
      <c r="AP1217" s="445" t="s">
        <v>4691</v>
      </c>
      <c r="AQ1217" s="445" t="s">
        <v>4691</v>
      </c>
      <c r="AR1217" s="445" t="s">
        <v>4691</v>
      </c>
      <c r="AS1217" s="445" t="s">
        <v>4691</v>
      </c>
      <c r="AT1217" s="445" t="s">
        <v>4691</v>
      </c>
      <c r="AU1217" s="445" t="s">
        <v>4691</v>
      </c>
      <c r="AV1217" s="307">
        <f>AD1217*6*0.5*12</f>
        <v>252</v>
      </c>
      <c r="AW1217" s="309">
        <f>AD1217*6*0.35*12</f>
        <v>176.39999999999998</v>
      </c>
      <c r="AX1217" s="309">
        <f>AD1217*6*0.25*10</f>
        <v>105</v>
      </c>
      <c r="AY1217" s="309">
        <f>AD1217*6*0.15*10</f>
        <v>63</v>
      </c>
      <c r="AZ1217" s="1042" t="s">
        <v>8575</v>
      </c>
      <c r="BA1217" s="1042"/>
      <c r="BB1217" s="1042"/>
      <c r="BC1217" s="1042"/>
      <c r="BD1217" s="1042"/>
      <c r="BE1217" s="1042"/>
      <c r="BF1217" s="1042"/>
      <c r="BG1217" s="1042"/>
      <c r="BH1217" s="1042"/>
      <c r="BI1217" s="1044"/>
    </row>
    <row r="1218" spans="1:62" ht="20.100000000000001" customHeight="1">
      <c r="A1218" s="1030" t="s">
        <v>185</v>
      </c>
      <c r="B1218" s="861"/>
      <c r="C1218" s="501" t="s">
        <v>2463</v>
      </c>
      <c r="D1218" s="500" t="s">
        <v>1993</v>
      </c>
      <c r="E1218" s="827"/>
      <c r="F1218" s="827"/>
      <c r="G1218" s="813">
        <f>COUNTA(G1217:G1217)</f>
        <v>1</v>
      </c>
      <c r="H1218" s="813">
        <f>COUNTA(H1217:H1217)</f>
        <v>1</v>
      </c>
      <c r="I1218" s="499"/>
      <c r="J1218" s="499"/>
      <c r="K1218" s="813"/>
      <c r="L1218" s="814">
        <f>COUNTA(L1217:L1217)</f>
        <v>1</v>
      </c>
      <c r="M1218" s="814">
        <f>COUNTA(M1217:M1217)</f>
        <v>1</v>
      </c>
      <c r="N1218" s="814">
        <f>COUNTA(N1217:N1217)</f>
        <v>1</v>
      </c>
      <c r="O1218" s="814">
        <f>COUNTA(O1217:O1217)</f>
        <v>1</v>
      </c>
      <c r="P1218" s="814">
        <f>COUNTA(P1217:P1217)</f>
        <v>1</v>
      </c>
      <c r="Q1218" s="505"/>
      <c r="R1218" s="505"/>
      <c r="S1218" s="506"/>
      <c r="T1218" s="507"/>
      <c r="U1218" s="508">
        <f>SUM(U1217:U1217)</f>
        <v>200.00471999999999</v>
      </c>
      <c r="V1218" s="508">
        <f>SUM(V1217:V1217)</f>
        <v>4.4923000000000002</v>
      </c>
      <c r="W1218" s="830">
        <f>V1218*10000/Y1218</f>
        <v>6417.5714285714284</v>
      </c>
      <c r="X1218" s="830">
        <f>U1218/V1218</f>
        <v>44.521674865881614</v>
      </c>
      <c r="Y1218" s="511">
        <f t="shared" ref="Y1218:AE1218" si="1105">SUM(Y1217:Y1217)</f>
        <v>7</v>
      </c>
      <c r="Z1218" s="511">
        <f t="shared" si="1105"/>
        <v>777</v>
      </c>
      <c r="AA1218" s="500">
        <f t="shared" si="1105"/>
        <v>7</v>
      </c>
      <c r="AB1218" s="500">
        <f t="shared" si="1105"/>
        <v>7</v>
      </c>
      <c r="AC1218" s="500">
        <f t="shared" si="1105"/>
        <v>7</v>
      </c>
      <c r="AD1218" s="500">
        <f t="shared" si="1105"/>
        <v>7</v>
      </c>
      <c r="AE1218" s="500">
        <f t="shared" si="1105"/>
        <v>7</v>
      </c>
      <c r="AF1218" s="512"/>
      <c r="AG1218" s="512">
        <f>SUM(AG1217:AG1217)</f>
        <v>0</v>
      </c>
      <c r="AH1218" s="512"/>
      <c r="AI1218" s="512">
        <f>SUM(AI1217:AI1217)</f>
        <v>0</v>
      </c>
      <c r="AJ1218" s="512">
        <f t="shared" ref="AJ1218" si="1106">SUM(AJ1217:AJ1217)</f>
        <v>7</v>
      </c>
      <c r="AK1218" s="513"/>
      <c r="AL1218" s="512">
        <f>SUM(AL1217:AL1217)</f>
        <v>0</v>
      </c>
      <c r="AM1218" s="512"/>
      <c r="AN1218" s="512">
        <f>SUM(AN1217:AN1217)</f>
        <v>0</v>
      </c>
      <c r="AO1218" s="512"/>
      <c r="AP1218" s="512">
        <f>SUM(AP1217:AP1217)</f>
        <v>0</v>
      </c>
      <c r="AQ1218" s="512"/>
      <c r="AR1218" s="512">
        <f>SUM(AR1217:AR1217)</f>
        <v>0</v>
      </c>
      <c r="AS1218" s="512"/>
      <c r="AT1218" s="512">
        <f>SUM(AT1217:AT1217)</f>
        <v>0</v>
      </c>
      <c r="AU1218" s="512"/>
      <c r="AV1218" s="512">
        <f>SUM(AV1217:AV1217)</f>
        <v>252</v>
      </c>
      <c r="AW1218" s="512">
        <f>SUM(AW1217:AW1217)</f>
        <v>176.39999999999998</v>
      </c>
      <c r="AX1218" s="512">
        <f>SUM(AX1217:AX1217)</f>
        <v>105</v>
      </c>
      <c r="AY1218" s="512">
        <f>SUM(AY1217:AY1217)</f>
        <v>63</v>
      </c>
      <c r="AZ1218" s="816"/>
      <c r="BA1218" s="817"/>
      <c r="BB1218" s="817"/>
      <c r="BC1218" s="818"/>
      <c r="BD1218" s="818"/>
      <c r="BE1218" s="818"/>
      <c r="BF1218" s="819"/>
      <c r="BG1218" s="819"/>
      <c r="BH1218" s="819"/>
      <c r="BI1218" s="820"/>
    </row>
    <row r="1219" spans="1:62" s="652" customFormat="1" ht="20.100000000000001" customHeight="1">
      <c r="A1219" s="1026">
        <v>1066</v>
      </c>
      <c r="B1219" s="285" t="s">
        <v>3679</v>
      </c>
      <c r="C1219" s="359" t="s">
        <v>2522</v>
      </c>
      <c r="D1219" s="351" t="s">
        <v>2462</v>
      </c>
      <c r="E1219" s="287" t="s">
        <v>3016</v>
      </c>
      <c r="F1219" s="329" t="s">
        <v>1292</v>
      </c>
      <c r="G1219" s="289" t="s">
        <v>1124</v>
      </c>
      <c r="H1219" s="340" t="s">
        <v>1124</v>
      </c>
      <c r="I1219" s="290">
        <v>43080801</v>
      </c>
      <c r="J1219" s="360"/>
      <c r="K1219" s="340" t="s">
        <v>2459</v>
      </c>
      <c r="L1219" s="360"/>
      <c r="M1219" s="293"/>
      <c r="N1219" s="293"/>
      <c r="O1219" s="360"/>
      <c r="P1219" s="292" t="s">
        <v>1352</v>
      </c>
      <c r="Q1219" s="320"/>
      <c r="R1219" s="295" t="s">
        <v>222</v>
      </c>
      <c r="S1219" s="296">
        <v>40681</v>
      </c>
      <c r="T1219" s="297">
        <f>VLOOKUP(I1219,单月票房,2,0)</f>
        <v>20</v>
      </c>
      <c r="U1219" s="298">
        <f>VLOOKUP(I1219,单月票房,3,0)</f>
        <v>79.441400000000002</v>
      </c>
      <c r="V1219" s="298">
        <f>VLOOKUP(I1219,单月票房,4,0)</f>
        <v>2.4994999999999998</v>
      </c>
      <c r="W1219" s="299">
        <f>(V1219*10000)/Y1219</f>
        <v>3124.375</v>
      </c>
      <c r="X1219" s="300">
        <f>VLOOKUP(I1219,单月票房,5,0)</f>
        <v>32</v>
      </c>
      <c r="Y1219" s="301">
        <v>8</v>
      </c>
      <c r="Z1219" s="302">
        <v>947</v>
      </c>
      <c r="AA1219" s="1043">
        <v>0</v>
      </c>
      <c r="AB1219" s="304">
        <v>0</v>
      </c>
      <c r="AC1219" s="304">
        <v>0</v>
      </c>
      <c r="AD1219" s="1043">
        <v>0</v>
      </c>
      <c r="AE1219" s="469">
        <v>8</v>
      </c>
      <c r="AF1219" s="1036" t="s">
        <v>8153</v>
      </c>
      <c r="AG1219" s="445" t="s">
        <v>4691</v>
      </c>
      <c r="AH1219" s="445" t="s">
        <v>4691</v>
      </c>
      <c r="AI1219" s="445" t="s">
        <v>4691</v>
      </c>
      <c r="AJ1219" s="1037">
        <v>8</v>
      </c>
      <c r="AK1219" s="1036" t="s">
        <v>4705</v>
      </c>
      <c r="AL1219" s="445" t="s">
        <v>4691</v>
      </c>
      <c r="AM1219" s="445" t="s">
        <v>4691</v>
      </c>
      <c r="AN1219" s="445" t="s">
        <v>4691</v>
      </c>
      <c r="AO1219" s="445" t="s">
        <v>4691</v>
      </c>
      <c r="AP1219" s="445" t="s">
        <v>4691</v>
      </c>
      <c r="AQ1219" s="445" t="s">
        <v>4691</v>
      </c>
      <c r="AR1219" s="445" t="s">
        <v>4691</v>
      </c>
      <c r="AS1219" s="445" t="s">
        <v>4691</v>
      </c>
      <c r="AT1219" s="445" t="s">
        <v>4691</v>
      </c>
      <c r="AU1219" s="445" t="s">
        <v>4691</v>
      </c>
      <c r="AV1219" s="307">
        <f>AD1219*6*0.5*12</f>
        <v>0</v>
      </c>
      <c r="AW1219" s="309">
        <f>AD1219*6*0.35*12</f>
        <v>0</v>
      </c>
      <c r="AX1219" s="309">
        <f>AD1219*6*0.25*10</f>
        <v>0</v>
      </c>
      <c r="AY1219" s="309">
        <f>AD1219*6*0.15*10</f>
        <v>0</v>
      </c>
      <c r="AZ1219" s="1042" t="s">
        <v>8576</v>
      </c>
      <c r="BA1219" s="1042"/>
      <c r="BB1219" s="1042"/>
      <c r="BC1219" s="1042"/>
      <c r="BD1219" s="1042"/>
      <c r="BE1219" s="1042"/>
      <c r="BF1219" s="1042"/>
      <c r="BG1219" s="1042"/>
      <c r="BH1219" s="1042"/>
      <c r="BI1219" s="1044"/>
    </row>
    <row r="1220" spans="1:62" ht="20.100000000000001" customHeight="1">
      <c r="A1220" s="1030" t="s">
        <v>185</v>
      </c>
      <c r="B1220" s="499"/>
      <c r="C1220" s="501" t="s">
        <v>22</v>
      </c>
      <c r="D1220" s="501" t="s">
        <v>2462</v>
      </c>
      <c r="E1220" s="502"/>
      <c r="F1220" s="502"/>
      <c r="G1220" s="503">
        <f>COUNTA(G1219:G1219)</f>
        <v>1</v>
      </c>
      <c r="H1220" s="503">
        <f>COUNTA(H1219:H1219)</f>
        <v>1</v>
      </c>
      <c r="I1220" s="499"/>
      <c r="J1220" s="499"/>
      <c r="K1220" s="503"/>
      <c r="L1220" s="504">
        <f>COUNTA(L1219:L1219)</f>
        <v>0</v>
      </c>
      <c r="M1220" s="504">
        <f>COUNTA(M1219:M1219)</f>
        <v>0</v>
      </c>
      <c r="N1220" s="504">
        <f>COUNTA(N1219:N1219)</f>
        <v>0</v>
      </c>
      <c r="O1220" s="504">
        <f>COUNTA(O1219:O1219)</f>
        <v>0</v>
      </c>
      <c r="P1220" s="504">
        <f>COUNTA(P1219:P1219)</f>
        <v>1</v>
      </c>
      <c r="Q1220" s="505"/>
      <c r="R1220" s="505"/>
      <c r="S1220" s="506"/>
      <c r="T1220" s="507"/>
      <c r="U1220" s="508">
        <f>SUM(U1219:U1219)</f>
        <v>79.441400000000002</v>
      </c>
      <c r="V1220" s="508">
        <f>SUM(V1219:V1219)</f>
        <v>2.4994999999999998</v>
      </c>
      <c r="W1220" s="509">
        <f>V1220*10000/Y1220</f>
        <v>3124.375</v>
      </c>
      <c r="X1220" s="510">
        <f>U1220/V1220</f>
        <v>31.782916583316666</v>
      </c>
      <c r="Y1220" s="511">
        <f t="shared" ref="Y1220:AE1220" si="1107">SUM(Y1219:Y1219)</f>
        <v>8</v>
      </c>
      <c r="Z1220" s="511">
        <f t="shared" si="1107"/>
        <v>947</v>
      </c>
      <c r="AA1220" s="500">
        <f t="shared" si="1107"/>
        <v>0</v>
      </c>
      <c r="AB1220" s="500">
        <f t="shared" si="1107"/>
        <v>0</v>
      </c>
      <c r="AC1220" s="500">
        <f t="shared" si="1107"/>
        <v>0</v>
      </c>
      <c r="AD1220" s="500">
        <f t="shared" si="1107"/>
        <v>0</v>
      </c>
      <c r="AE1220" s="500">
        <f t="shared" si="1107"/>
        <v>8</v>
      </c>
      <c r="AF1220" s="512"/>
      <c r="AG1220" s="512">
        <f>SUM(AG1219:AG1219)</f>
        <v>0</v>
      </c>
      <c r="AH1220" s="512"/>
      <c r="AI1220" s="512">
        <f>SUM(AI1219:AI1219)</f>
        <v>0</v>
      </c>
      <c r="AJ1220" s="512">
        <f t="shared" ref="AJ1220" si="1108">SUM(AJ1219:AJ1219)</f>
        <v>8</v>
      </c>
      <c r="AK1220" s="513"/>
      <c r="AL1220" s="512">
        <f>SUM(AL1219:AL1219)</f>
        <v>0</v>
      </c>
      <c r="AM1220" s="512"/>
      <c r="AN1220" s="512">
        <f>SUM(AN1219:AN1219)</f>
        <v>0</v>
      </c>
      <c r="AO1220" s="512"/>
      <c r="AP1220" s="512">
        <f>SUM(AP1219:AP1219)</f>
        <v>0</v>
      </c>
      <c r="AQ1220" s="512"/>
      <c r="AR1220" s="512">
        <f>SUM(AR1219:AR1219)</f>
        <v>0</v>
      </c>
      <c r="AS1220" s="512"/>
      <c r="AT1220" s="512">
        <f>SUM(AT1219:AT1219)</f>
        <v>0</v>
      </c>
      <c r="AU1220" s="512"/>
      <c r="AV1220" s="512">
        <f>SUM(AV1219:AV1219)</f>
        <v>0</v>
      </c>
      <c r="AW1220" s="512">
        <f>SUM(AW1219:AW1219)</f>
        <v>0</v>
      </c>
      <c r="AX1220" s="512">
        <f>SUM(AX1219:AX1219)</f>
        <v>0</v>
      </c>
      <c r="AY1220" s="512">
        <f>SUM(AY1219:AY1219)</f>
        <v>0</v>
      </c>
      <c r="AZ1220" s="816"/>
      <c r="BA1220" s="817"/>
      <c r="BB1220" s="817"/>
      <c r="BC1220" s="818"/>
      <c r="BD1220" s="818"/>
      <c r="BE1220" s="818"/>
      <c r="BF1220" s="819"/>
      <c r="BG1220" s="819"/>
      <c r="BH1220" s="819"/>
      <c r="BI1220" s="820"/>
    </row>
    <row r="1221" spans="1:62" ht="20.100000000000001" customHeight="1">
      <c r="A1221" s="1026">
        <v>1067</v>
      </c>
      <c r="B1221" s="285" t="s">
        <v>4156</v>
      </c>
      <c r="C1221" s="677" t="s">
        <v>4152</v>
      </c>
      <c r="D1221" s="677" t="s">
        <v>4153</v>
      </c>
      <c r="E1221" s="677" t="s">
        <v>4154</v>
      </c>
      <c r="F1221" s="677" t="s">
        <v>4155</v>
      </c>
      <c r="G1221" s="289" t="s">
        <v>1909</v>
      </c>
      <c r="H1221" s="367" t="s">
        <v>4257</v>
      </c>
      <c r="I1221" s="290">
        <v>43021901</v>
      </c>
      <c r="J1221" s="291" t="s">
        <v>94</v>
      </c>
      <c r="K1221" s="327"/>
      <c r="L1221" s="292" t="s">
        <v>95</v>
      </c>
      <c r="M1221" s="292" t="s">
        <v>95</v>
      </c>
      <c r="N1221" s="292" t="s">
        <v>95</v>
      </c>
      <c r="O1221" s="292" t="s">
        <v>95</v>
      </c>
      <c r="P1221" s="292" t="s">
        <v>95</v>
      </c>
      <c r="Q1221" s="320"/>
      <c r="R1221" s="295" t="s">
        <v>199</v>
      </c>
      <c r="S1221" s="296">
        <v>42346</v>
      </c>
      <c r="T1221" s="297">
        <f>VLOOKUP(I1221,单月票房,2,0)</f>
        <v>13</v>
      </c>
      <c r="U1221" s="298">
        <f>VLOOKUP(I1221,单月票房,3,0)</f>
        <v>91.383330000000001</v>
      </c>
      <c r="V1221" s="298">
        <f>VLOOKUP(I1221,单月票房,4,0)</f>
        <v>2.5771999999999999</v>
      </c>
      <c r="W1221" s="299">
        <f>(V1221*10000)/Y1221</f>
        <v>6443</v>
      </c>
      <c r="X1221" s="300">
        <f>VLOOKUP(I1221,单月票房,5,0)</f>
        <v>35</v>
      </c>
      <c r="Y1221" s="301">
        <v>4</v>
      </c>
      <c r="Z1221" s="301">
        <v>522</v>
      </c>
      <c r="AA1221" s="1043">
        <v>4</v>
      </c>
      <c r="AB1221" s="1043">
        <v>4</v>
      </c>
      <c r="AC1221" s="1043">
        <v>4</v>
      </c>
      <c r="AD1221" s="1043">
        <v>4</v>
      </c>
      <c r="AE1221" s="469">
        <v>4</v>
      </c>
      <c r="AF1221" s="1036" t="s">
        <v>8196</v>
      </c>
      <c r="AG1221" s="445" t="s">
        <v>4691</v>
      </c>
      <c r="AH1221" s="445" t="s">
        <v>4691</v>
      </c>
      <c r="AI1221" s="445" t="s">
        <v>4691</v>
      </c>
      <c r="AJ1221" s="1037">
        <v>4</v>
      </c>
      <c r="AK1221" s="1036" t="s">
        <v>4706</v>
      </c>
      <c r="AL1221" s="445" t="s">
        <v>4691</v>
      </c>
      <c r="AM1221" s="445" t="s">
        <v>4691</v>
      </c>
      <c r="AN1221" s="445" t="s">
        <v>4691</v>
      </c>
      <c r="AO1221" s="445" t="s">
        <v>4691</v>
      </c>
      <c r="AP1221" s="445" t="s">
        <v>4691</v>
      </c>
      <c r="AQ1221" s="445" t="s">
        <v>4691</v>
      </c>
      <c r="AR1221" s="445" t="s">
        <v>4691</v>
      </c>
      <c r="AS1221" s="445" t="s">
        <v>4691</v>
      </c>
      <c r="AT1221" s="445" t="s">
        <v>4691</v>
      </c>
      <c r="AU1221" s="445" t="s">
        <v>4691</v>
      </c>
      <c r="AV1221" s="307">
        <f>AD1221*6*0.5*12</f>
        <v>144</v>
      </c>
      <c r="AW1221" s="309">
        <f>AD1221*6*0.35*12</f>
        <v>100.79999999999998</v>
      </c>
      <c r="AX1221" s="309">
        <f>AD1221*6*0.25*10</f>
        <v>60</v>
      </c>
      <c r="AY1221" s="309">
        <f>AD1221*6*0.15*10</f>
        <v>36</v>
      </c>
      <c r="AZ1221" s="1042" t="s">
        <v>8577</v>
      </c>
      <c r="BA1221" s="1042"/>
      <c r="BB1221" s="1042"/>
      <c r="BC1221" s="1042"/>
      <c r="BD1221" s="1042"/>
      <c r="BE1221" s="1042"/>
      <c r="BF1221" s="1042"/>
      <c r="BG1221" s="1042"/>
      <c r="BH1221" s="1042"/>
      <c r="BI1221" s="1044"/>
    </row>
    <row r="1222" spans="1:62" s="394" customFormat="1" ht="19.5" customHeight="1">
      <c r="A1222" s="1026">
        <v>1068</v>
      </c>
      <c r="B1222" s="448" t="s">
        <v>6638</v>
      </c>
      <c r="C1222" s="449" t="s">
        <v>6784</v>
      </c>
      <c r="D1222" s="449" t="s">
        <v>2318</v>
      </c>
      <c r="E1222" s="450" t="s">
        <v>2319</v>
      </c>
      <c r="F1222" s="329" t="s">
        <v>1292</v>
      </c>
      <c r="G1222" s="451" t="s">
        <v>6785</v>
      </c>
      <c r="H1222" s="452" t="s">
        <v>6694</v>
      </c>
      <c r="I1222" s="453">
        <v>43021801</v>
      </c>
      <c r="J1222" s="454"/>
      <c r="K1222" s="455" t="s">
        <v>6786</v>
      </c>
      <c r="L1222" s="456"/>
      <c r="M1222" s="456"/>
      <c r="N1222" s="456"/>
      <c r="O1222" s="456"/>
      <c r="P1222" s="457" t="s">
        <v>6787</v>
      </c>
      <c r="Q1222" s="458"/>
      <c r="R1222" s="295" t="s">
        <v>361</v>
      </c>
      <c r="S1222" s="296">
        <v>42236</v>
      </c>
      <c r="T1222" s="297">
        <f>VLOOKUP(I1222,单月票房,2,0)</f>
        <v>5</v>
      </c>
      <c r="U1222" s="298">
        <f>VLOOKUP(I1222,单月票房,3,0)</f>
        <v>165.92559800000001</v>
      </c>
      <c r="V1222" s="298">
        <f>VLOOKUP(I1222,单月票房,4,0)</f>
        <v>3.9830000000000001</v>
      </c>
      <c r="W1222" s="299">
        <f>(V1222*10000)/Y1222</f>
        <v>5690</v>
      </c>
      <c r="X1222" s="300">
        <f>VLOOKUP(I1222,单月票房,5,0)</f>
        <v>42</v>
      </c>
      <c r="Y1222" s="459">
        <v>7</v>
      </c>
      <c r="Z1222" s="460">
        <v>1311</v>
      </c>
      <c r="AA1222" s="1043">
        <v>0</v>
      </c>
      <c r="AB1222" s="304">
        <v>0</v>
      </c>
      <c r="AC1222" s="304">
        <v>0</v>
      </c>
      <c r="AD1222" s="1043">
        <v>0</v>
      </c>
      <c r="AE1222" s="469">
        <v>6</v>
      </c>
      <c r="AF1222" s="1036" t="s">
        <v>8142</v>
      </c>
      <c r="AG1222" s="445"/>
      <c r="AH1222" s="445"/>
      <c r="AI1222" s="445"/>
      <c r="AJ1222" s="1037">
        <v>6</v>
      </c>
      <c r="AK1222" s="1036" t="s">
        <v>6788</v>
      </c>
      <c r="AL1222" s="445"/>
      <c r="AM1222" s="445"/>
      <c r="AN1222" s="445"/>
      <c r="AO1222" s="445"/>
      <c r="AP1222" s="445"/>
      <c r="AQ1222" s="445"/>
      <c r="AR1222" s="445"/>
      <c r="AS1222" s="445"/>
      <c r="AT1222" s="445"/>
      <c r="AU1222" s="445"/>
      <c r="AV1222" s="307">
        <f>AD1222*6*0.5*12</f>
        <v>0</v>
      </c>
      <c r="AW1222" s="309">
        <f>AD1222*6*0.35*12</f>
        <v>0</v>
      </c>
      <c r="AX1222" s="309">
        <f>AD1222*6*0.25*10</f>
        <v>0</v>
      </c>
      <c r="AY1222" s="309">
        <f>AD1222*6*0.15*10</f>
        <v>0</v>
      </c>
      <c r="AZ1222" s="1042" t="s">
        <v>8578</v>
      </c>
      <c r="BA1222" s="1042"/>
      <c r="BB1222" s="1042" t="s">
        <v>6789</v>
      </c>
      <c r="BC1222" s="1042" t="s">
        <v>6790</v>
      </c>
      <c r="BD1222" s="1042" t="s">
        <v>6791</v>
      </c>
      <c r="BE1222" s="1042" t="s">
        <v>6639</v>
      </c>
      <c r="BF1222" s="1042"/>
      <c r="BG1222" s="1042" t="s">
        <v>6640</v>
      </c>
      <c r="BH1222" s="1042" t="s">
        <v>6792</v>
      </c>
      <c r="BI1222" s="1044" t="s">
        <v>6793</v>
      </c>
    </row>
    <row r="1223" spans="1:62" s="394" customFormat="1" ht="19.5" customHeight="1">
      <c r="A1223" s="1026">
        <v>1069</v>
      </c>
      <c r="B1223" s="448" t="s">
        <v>6641</v>
      </c>
      <c r="C1223" s="449" t="s">
        <v>4132</v>
      </c>
      <c r="D1223" s="449" t="s">
        <v>2318</v>
      </c>
      <c r="E1223" s="450" t="s">
        <v>5684</v>
      </c>
      <c r="F1223" s="329" t="s">
        <v>1292</v>
      </c>
      <c r="G1223" s="451" t="s">
        <v>6794</v>
      </c>
      <c r="H1223" s="452" t="s">
        <v>6695</v>
      </c>
      <c r="I1223" s="453">
        <v>43022101</v>
      </c>
      <c r="J1223" s="454"/>
      <c r="K1223" s="455" t="s">
        <v>6132</v>
      </c>
      <c r="L1223" s="456"/>
      <c r="M1223" s="456"/>
      <c r="N1223" s="456"/>
      <c r="O1223" s="456"/>
      <c r="P1223" s="457" t="s">
        <v>6787</v>
      </c>
      <c r="Q1223" s="458"/>
      <c r="R1223" s="295" t="s">
        <v>361</v>
      </c>
      <c r="S1223" s="296">
        <v>42714</v>
      </c>
      <c r="T1223" s="297">
        <f>VLOOKUP(I1223,单月票房,2,0)</f>
        <v>16</v>
      </c>
      <c r="U1223" s="298">
        <f>VLOOKUP(I1223,单月票房,3,0)</f>
        <v>71.282899999999998</v>
      </c>
      <c r="V1223" s="298">
        <f>VLOOKUP(I1223,单月票房,4,0)</f>
        <v>2.1122999999999998</v>
      </c>
      <c r="W1223" s="299">
        <f>(V1223*10000)/Y1223</f>
        <v>2347</v>
      </c>
      <c r="X1223" s="300">
        <f>VLOOKUP(I1223,单月票房,5,0)</f>
        <v>34</v>
      </c>
      <c r="Y1223" s="459">
        <v>9</v>
      </c>
      <c r="Z1223" s="460">
        <v>833</v>
      </c>
      <c r="AA1223" s="1043">
        <v>0</v>
      </c>
      <c r="AB1223" s="304">
        <v>0</v>
      </c>
      <c r="AC1223" s="304">
        <v>0</v>
      </c>
      <c r="AD1223" s="1043">
        <v>0</v>
      </c>
      <c r="AE1223" s="469">
        <v>9</v>
      </c>
      <c r="AF1223" s="1036" t="s">
        <v>5996</v>
      </c>
      <c r="AG1223" s="445"/>
      <c r="AH1223" s="445"/>
      <c r="AI1223" s="445"/>
      <c r="AJ1223" s="1037">
        <v>9</v>
      </c>
      <c r="AK1223" s="1036" t="s">
        <v>6795</v>
      </c>
      <c r="AL1223" s="445"/>
      <c r="AM1223" s="445"/>
      <c r="AN1223" s="445"/>
      <c r="AO1223" s="445"/>
      <c r="AP1223" s="445"/>
      <c r="AQ1223" s="445"/>
      <c r="AR1223" s="445"/>
      <c r="AS1223" s="445"/>
      <c r="AT1223" s="445"/>
      <c r="AU1223" s="445"/>
      <c r="AV1223" s="307">
        <f>AD1223*6*0.5*12</f>
        <v>0</v>
      </c>
      <c r="AW1223" s="309">
        <f>AD1223*6*0.35*12</f>
        <v>0</v>
      </c>
      <c r="AX1223" s="309">
        <f>AD1223*6*0.25*10</f>
        <v>0</v>
      </c>
      <c r="AY1223" s="309">
        <f>AD1223*6*0.15*10</f>
        <v>0</v>
      </c>
      <c r="AZ1223" s="1042" t="s">
        <v>8579</v>
      </c>
      <c r="BA1223" s="1042"/>
      <c r="BB1223" s="1042" t="s">
        <v>6796</v>
      </c>
      <c r="BC1223" s="1042" t="s">
        <v>6797</v>
      </c>
      <c r="BD1223" s="1042" t="s">
        <v>6798</v>
      </c>
      <c r="BE1223" s="1042" t="s">
        <v>6642</v>
      </c>
      <c r="BF1223" s="1042" t="s">
        <v>6799</v>
      </c>
      <c r="BG1223" s="1042" t="s">
        <v>6643</v>
      </c>
      <c r="BH1223" s="1042" t="s">
        <v>6800</v>
      </c>
      <c r="BI1223" s="1044" t="s">
        <v>6793</v>
      </c>
    </row>
    <row r="1224" spans="1:62" s="394" customFormat="1" ht="19.5" customHeight="1">
      <c r="A1224" s="1026">
        <v>1070</v>
      </c>
      <c r="B1224" s="448" t="s">
        <v>5683</v>
      </c>
      <c r="C1224" s="449" t="s">
        <v>22</v>
      </c>
      <c r="D1224" s="449" t="s">
        <v>2318</v>
      </c>
      <c r="E1224" s="450" t="s">
        <v>5684</v>
      </c>
      <c r="F1224" s="551" t="s">
        <v>5685</v>
      </c>
      <c r="G1224" s="451" t="s">
        <v>1058</v>
      </c>
      <c r="H1224" s="452" t="s">
        <v>1058</v>
      </c>
      <c r="I1224" s="453">
        <v>43020501</v>
      </c>
      <c r="J1224" s="454"/>
      <c r="K1224" s="455" t="s">
        <v>653</v>
      </c>
      <c r="L1224" s="456"/>
      <c r="M1224" s="456"/>
      <c r="N1224" s="456"/>
      <c r="O1224" s="456"/>
      <c r="P1224" s="457" t="s">
        <v>565</v>
      </c>
      <c r="Q1224" s="458"/>
      <c r="R1224" s="295" t="s">
        <v>3842</v>
      </c>
      <c r="S1224" s="296">
        <v>41160</v>
      </c>
      <c r="T1224" s="297">
        <f>VLOOKUP(I1224,单月票房,2,0)</f>
        <v>9</v>
      </c>
      <c r="U1224" s="298">
        <f>VLOOKUP(I1224,单月票房,3,0)</f>
        <v>118.6819</v>
      </c>
      <c r="V1224" s="298">
        <f>VLOOKUP(I1224,单月票房,4,0)</f>
        <v>3.3858000000000001</v>
      </c>
      <c r="W1224" s="299">
        <f>(V1224*10000)/Y1224</f>
        <v>4836.8571428571431</v>
      </c>
      <c r="X1224" s="300">
        <f>VLOOKUP(I1224,单月票房,5,0)</f>
        <v>35</v>
      </c>
      <c r="Y1224" s="459">
        <v>7</v>
      </c>
      <c r="Z1224" s="460">
        <v>954</v>
      </c>
      <c r="AA1224" s="1043">
        <v>0</v>
      </c>
      <c r="AB1224" s="304">
        <v>0</v>
      </c>
      <c r="AC1224" s="304">
        <v>0</v>
      </c>
      <c r="AD1224" s="1043">
        <v>0</v>
      </c>
      <c r="AE1224" s="469">
        <v>7</v>
      </c>
      <c r="AF1224" s="1036" t="s">
        <v>8151</v>
      </c>
      <c r="AG1224" s="445"/>
      <c r="AH1224" s="445"/>
      <c r="AI1224" s="445"/>
      <c r="AJ1224" s="1037"/>
      <c r="AK1224" s="1036" t="s">
        <v>5898</v>
      </c>
      <c r="AL1224" s="445"/>
      <c r="AM1224" s="445"/>
      <c r="AN1224" s="445"/>
      <c r="AO1224" s="445"/>
      <c r="AP1224" s="445"/>
      <c r="AQ1224" s="445"/>
      <c r="AR1224" s="445"/>
      <c r="AS1224" s="445"/>
      <c r="AT1224" s="445"/>
      <c r="AU1224" s="445"/>
      <c r="AV1224" s="307">
        <f>AD1224*6*0.5*12</f>
        <v>0</v>
      </c>
      <c r="AW1224" s="309">
        <f>AD1224*6*0.35*12</f>
        <v>0</v>
      </c>
      <c r="AX1224" s="309">
        <f>AD1224*6*0.25*10</f>
        <v>0</v>
      </c>
      <c r="AY1224" s="309">
        <f>AD1224*6*0.15*10</f>
        <v>0</v>
      </c>
      <c r="AZ1224" s="1042" t="s">
        <v>8580</v>
      </c>
      <c r="BA1224" s="1042"/>
      <c r="BB1224" s="1042"/>
      <c r="BC1224" s="1042"/>
      <c r="BD1224" s="1042"/>
      <c r="BE1224" s="1042"/>
      <c r="BF1224" s="1042"/>
      <c r="BG1224" s="1042"/>
      <c r="BH1224" s="1042"/>
      <c r="BI1224" s="1044"/>
    </row>
    <row r="1225" spans="1:62" ht="20.100000000000001" customHeight="1">
      <c r="A1225" s="1030" t="s">
        <v>185</v>
      </c>
      <c r="B1225" s="499"/>
      <c r="C1225" s="501" t="s">
        <v>2521</v>
      </c>
      <c r="D1225" s="500" t="s">
        <v>2320</v>
      </c>
      <c r="E1225" s="827"/>
      <c r="F1225" s="827"/>
      <c r="G1225" s="813">
        <f>COUNTA(G1221:G1224)</f>
        <v>4</v>
      </c>
      <c r="H1225" s="813">
        <f>COUNTA(H1221:H1224)</f>
        <v>4</v>
      </c>
      <c r="I1225" s="499"/>
      <c r="J1225" s="499"/>
      <c r="K1225" s="813"/>
      <c r="L1225" s="814">
        <f>COUNTA(L1221:L1224)</f>
        <v>1</v>
      </c>
      <c r="M1225" s="814">
        <f>COUNTA(M1221:M1224)</f>
        <v>1</v>
      </c>
      <c r="N1225" s="814">
        <f>COUNTA(N1221:N1224)</f>
        <v>1</v>
      </c>
      <c r="O1225" s="814">
        <f>COUNTA(O1221:O1224)</f>
        <v>1</v>
      </c>
      <c r="P1225" s="814">
        <f>COUNTA(P1221:P1224)</f>
        <v>4</v>
      </c>
      <c r="Q1225" s="505"/>
      <c r="R1225" s="505"/>
      <c r="S1225" s="506"/>
      <c r="T1225" s="507"/>
      <c r="U1225" s="508">
        <f>SUM(U1221:U1224)</f>
        <v>447.27372800000001</v>
      </c>
      <c r="V1225" s="508">
        <f>SUM(V1221:V1224)</f>
        <v>12.058299999999999</v>
      </c>
      <c r="W1225" s="830">
        <f>V1225*10000/Y1225</f>
        <v>4466.0370370370365</v>
      </c>
      <c r="X1225" s="830">
        <f>U1225/V1225</f>
        <v>37.092602439813241</v>
      </c>
      <c r="Y1225" s="511">
        <f t="shared" ref="Y1225:AE1225" si="1109">SUM(Y1221:Y1224)</f>
        <v>27</v>
      </c>
      <c r="Z1225" s="511">
        <f t="shared" si="1109"/>
        <v>3620</v>
      </c>
      <c r="AA1225" s="500">
        <f t="shared" si="1109"/>
        <v>4</v>
      </c>
      <c r="AB1225" s="500">
        <f t="shared" si="1109"/>
        <v>4</v>
      </c>
      <c r="AC1225" s="500">
        <f t="shared" si="1109"/>
        <v>4</v>
      </c>
      <c r="AD1225" s="500">
        <f t="shared" si="1109"/>
        <v>4</v>
      </c>
      <c r="AE1225" s="500">
        <f t="shared" si="1109"/>
        <v>26</v>
      </c>
      <c r="AF1225" s="512"/>
      <c r="AG1225" s="512">
        <f>SUM(AG1221:AG1224)</f>
        <v>0</v>
      </c>
      <c r="AH1225" s="512"/>
      <c r="AI1225" s="512">
        <f>SUM(AI1221:AI1224)</f>
        <v>0</v>
      </c>
      <c r="AJ1225" s="512">
        <f>SUM(AJ1221:AJ1224)</f>
        <v>19</v>
      </c>
      <c r="AK1225" s="513"/>
      <c r="AL1225" s="512">
        <f>SUM(AL1221:AL1224)</f>
        <v>0</v>
      </c>
      <c r="AM1225" s="512"/>
      <c r="AN1225" s="512">
        <f>SUM(AN1221:AN1224)</f>
        <v>0</v>
      </c>
      <c r="AO1225" s="512"/>
      <c r="AP1225" s="512">
        <f>SUM(AP1221:AP1224)</f>
        <v>0</v>
      </c>
      <c r="AQ1225" s="512"/>
      <c r="AR1225" s="512">
        <f>SUM(AR1221:AR1224)</f>
        <v>0</v>
      </c>
      <c r="AS1225" s="512"/>
      <c r="AT1225" s="512">
        <f>SUM(AT1221:AT1224)</f>
        <v>0</v>
      </c>
      <c r="AU1225" s="512"/>
      <c r="AV1225" s="512">
        <f>SUM(AV1221:AV1224)</f>
        <v>144</v>
      </c>
      <c r="AW1225" s="512">
        <f>SUM(AW1221:AW1224)</f>
        <v>100.79999999999998</v>
      </c>
      <c r="AX1225" s="512">
        <f>SUM(AX1221:AX1224)</f>
        <v>60</v>
      </c>
      <c r="AY1225" s="512">
        <f>SUM(AY1221:AY1224)</f>
        <v>36</v>
      </c>
      <c r="AZ1225" s="816"/>
      <c r="BA1225" s="817"/>
      <c r="BB1225" s="817"/>
      <c r="BC1225" s="818"/>
      <c r="BD1225" s="818"/>
      <c r="BE1225" s="818"/>
      <c r="BF1225" s="819"/>
      <c r="BG1225" s="819"/>
      <c r="BH1225" s="819"/>
      <c r="BI1225" s="820"/>
    </row>
    <row r="1226" spans="1:62" s="652" customFormat="1" ht="20.100000000000001" customHeight="1">
      <c r="A1226" s="1026">
        <v>1071</v>
      </c>
      <c r="B1226" s="285" t="s">
        <v>4160</v>
      </c>
      <c r="C1226" s="359" t="s">
        <v>4157</v>
      </c>
      <c r="D1226" s="359" t="s">
        <v>4158</v>
      </c>
      <c r="E1226" s="359" t="s">
        <v>4159</v>
      </c>
      <c r="F1226" s="287" t="s">
        <v>97</v>
      </c>
      <c r="G1226" s="289" t="s">
        <v>1179</v>
      </c>
      <c r="H1226" s="530" t="s">
        <v>1179</v>
      </c>
      <c r="I1226" s="290">
        <v>43130701</v>
      </c>
      <c r="J1226" s="291" t="s">
        <v>94</v>
      </c>
      <c r="K1226" s="327"/>
      <c r="L1226" s="292" t="s">
        <v>95</v>
      </c>
      <c r="M1226" s="292" t="s">
        <v>95</v>
      </c>
      <c r="N1226" s="292" t="s">
        <v>95</v>
      </c>
      <c r="O1226" s="292" t="s">
        <v>95</v>
      </c>
      <c r="P1226" s="292" t="s">
        <v>95</v>
      </c>
      <c r="Q1226" s="320"/>
      <c r="R1226" s="295" t="s">
        <v>532</v>
      </c>
      <c r="S1226" s="296">
        <v>42078</v>
      </c>
      <c r="T1226" s="297">
        <f>VLOOKUP(I1226,单月票房,2,0)</f>
        <v>4</v>
      </c>
      <c r="U1226" s="298">
        <f>VLOOKUP(I1226,单月票房,3,0)</f>
        <v>102.1279</v>
      </c>
      <c r="V1226" s="298">
        <f>VLOOKUP(I1226,单月票房,4,0)</f>
        <v>2.4291999999999998</v>
      </c>
      <c r="W1226" s="299">
        <f>(V1226*10000)/Y1226</f>
        <v>6072.9999999999991</v>
      </c>
      <c r="X1226" s="300">
        <f>VLOOKUP(I1226,单月票房,5,0)</f>
        <v>42</v>
      </c>
      <c r="Y1226" s="301">
        <v>4</v>
      </c>
      <c r="Z1226" s="301">
        <v>338</v>
      </c>
      <c r="AA1226" s="1043">
        <v>4</v>
      </c>
      <c r="AB1226" s="1043">
        <v>4</v>
      </c>
      <c r="AC1226" s="1043">
        <v>4</v>
      </c>
      <c r="AD1226" s="1043">
        <v>4</v>
      </c>
      <c r="AE1226" s="469">
        <v>4</v>
      </c>
      <c r="AF1226" s="1036" t="s">
        <v>5992</v>
      </c>
      <c r="AG1226" s="445" t="s">
        <v>4691</v>
      </c>
      <c r="AH1226" s="445" t="s">
        <v>4691</v>
      </c>
      <c r="AI1226" s="445" t="s">
        <v>4691</v>
      </c>
      <c r="AJ1226" s="1037">
        <v>4</v>
      </c>
      <c r="AK1226" s="1036" t="s">
        <v>4706</v>
      </c>
      <c r="AL1226" s="445" t="s">
        <v>4691</v>
      </c>
      <c r="AM1226" s="445" t="s">
        <v>4691</v>
      </c>
      <c r="AN1226" s="445" t="s">
        <v>4691</v>
      </c>
      <c r="AO1226" s="445" t="s">
        <v>4691</v>
      </c>
      <c r="AP1226" s="445" t="s">
        <v>4691</v>
      </c>
      <c r="AQ1226" s="445" t="s">
        <v>4691</v>
      </c>
      <c r="AR1226" s="445" t="s">
        <v>4691</v>
      </c>
      <c r="AS1226" s="445" t="s">
        <v>4691</v>
      </c>
      <c r="AT1226" s="445" t="s">
        <v>4691</v>
      </c>
      <c r="AU1226" s="445" t="s">
        <v>4691</v>
      </c>
      <c r="AV1226" s="307">
        <f>AD1226*6*0.5*12</f>
        <v>144</v>
      </c>
      <c r="AW1226" s="309">
        <f>AD1226*6*0.35*12</f>
        <v>100.79999999999998</v>
      </c>
      <c r="AX1226" s="309">
        <f>AD1226*6*0.25*10</f>
        <v>60</v>
      </c>
      <c r="AY1226" s="309">
        <f>AD1226*6*0.15*10</f>
        <v>36</v>
      </c>
      <c r="AZ1226" s="1042" t="s">
        <v>8581</v>
      </c>
      <c r="BA1226" s="1042"/>
      <c r="BB1226" s="1042"/>
      <c r="BC1226" s="1042"/>
      <c r="BD1226" s="1042"/>
      <c r="BE1226" s="1042"/>
      <c r="BF1226" s="1042"/>
      <c r="BG1226" s="1042"/>
      <c r="BH1226" s="1042"/>
      <c r="BI1226" s="1044"/>
    </row>
    <row r="1227" spans="1:62" ht="20.100000000000001" customHeight="1">
      <c r="A1227" s="1030" t="s">
        <v>185</v>
      </c>
      <c r="B1227" s="861"/>
      <c r="C1227" s="826" t="s">
        <v>22</v>
      </c>
      <c r="D1227" s="826" t="s">
        <v>4161</v>
      </c>
      <c r="E1227" s="815"/>
      <c r="F1227" s="827"/>
      <c r="G1227" s="813">
        <f>COUNTA(G1226:G1226)</f>
        <v>1</v>
      </c>
      <c r="H1227" s="813">
        <f>COUNTA(H1226:H1226)</f>
        <v>1</v>
      </c>
      <c r="I1227" s="499"/>
      <c r="J1227" s="499"/>
      <c r="K1227" s="813"/>
      <c r="L1227" s="814">
        <f>COUNTA(L1226:L1226)</f>
        <v>1</v>
      </c>
      <c r="M1227" s="814">
        <f>COUNTA(M1226:M1226)</f>
        <v>1</v>
      </c>
      <c r="N1227" s="814">
        <f>COUNTA(N1226:N1226)</f>
        <v>1</v>
      </c>
      <c r="O1227" s="814">
        <f>COUNTA(O1226:O1226)</f>
        <v>1</v>
      </c>
      <c r="P1227" s="814">
        <f>COUNTA(P1226:P1226)</f>
        <v>1</v>
      </c>
      <c r="Q1227" s="505"/>
      <c r="R1227" s="505"/>
      <c r="S1227" s="506"/>
      <c r="T1227" s="507"/>
      <c r="U1227" s="508">
        <f>SUM(U1226:U1226)</f>
        <v>102.1279</v>
      </c>
      <c r="V1227" s="508">
        <f>SUM(V1226:V1226)</f>
        <v>2.4291999999999998</v>
      </c>
      <c r="W1227" s="830">
        <f>V1227*10000/Y1227</f>
        <v>6072.9999999999991</v>
      </c>
      <c r="X1227" s="830">
        <f>U1227/V1227</f>
        <v>42.041783303145067</v>
      </c>
      <c r="Y1227" s="511">
        <f t="shared" ref="Y1227:AE1227" si="1110">SUM(Y1226:Y1226)</f>
        <v>4</v>
      </c>
      <c r="Z1227" s="511">
        <f t="shared" si="1110"/>
        <v>338</v>
      </c>
      <c r="AA1227" s="500">
        <f t="shared" si="1110"/>
        <v>4</v>
      </c>
      <c r="AB1227" s="500">
        <f t="shared" si="1110"/>
        <v>4</v>
      </c>
      <c r="AC1227" s="500">
        <f t="shared" si="1110"/>
        <v>4</v>
      </c>
      <c r="AD1227" s="500">
        <f t="shared" si="1110"/>
        <v>4</v>
      </c>
      <c r="AE1227" s="500">
        <f t="shared" si="1110"/>
        <v>4</v>
      </c>
      <c r="AF1227" s="512"/>
      <c r="AG1227" s="512">
        <f>SUM(AG1226:AG1226)</f>
        <v>0</v>
      </c>
      <c r="AH1227" s="512"/>
      <c r="AI1227" s="512">
        <f>SUM(AI1226:AI1226)</f>
        <v>0</v>
      </c>
      <c r="AJ1227" s="512">
        <f t="shared" ref="AJ1227" si="1111">SUM(AJ1226:AJ1226)</f>
        <v>4</v>
      </c>
      <c r="AK1227" s="513"/>
      <c r="AL1227" s="512">
        <f>SUM(AL1226:AL1226)</f>
        <v>0</v>
      </c>
      <c r="AM1227" s="512"/>
      <c r="AN1227" s="512">
        <f>SUM(AN1226:AN1226)</f>
        <v>0</v>
      </c>
      <c r="AO1227" s="512"/>
      <c r="AP1227" s="512">
        <f>SUM(AP1226:AP1226)</f>
        <v>0</v>
      </c>
      <c r="AQ1227" s="512"/>
      <c r="AR1227" s="512">
        <f>SUM(AR1226:AR1226)</f>
        <v>0</v>
      </c>
      <c r="AS1227" s="512"/>
      <c r="AT1227" s="512">
        <f>SUM(AT1226:AT1226)</f>
        <v>0</v>
      </c>
      <c r="AU1227" s="512"/>
      <c r="AV1227" s="512">
        <f>SUM(AV1226:AV1226)</f>
        <v>144</v>
      </c>
      <c r="AW1227" s="512">
        <f>SUM(AW1226:AW1226)</f>
        <v>100.79999999999998</v>
      </c>
      <c r="AX1227" s="512">
        <f>SUM(AX1226:AX1226)</f>
        <v>60</v>
      </c>
      <c r="AY1227" s="512">
        <f>SUM(AY1226:AY1226)</f>
        <v>36</v>
      </c>
      <c r="AZ1227" s="816"/>
      <c r="BA1227" s="817"/>
      <c r="BB1227" s="817"/>
      <c r="BC1227" s="818"/>
      <c r="BD1227" s="818"/>
      <c r="BE1227" s="818"/>
      <c r="BF1227" s="819"/>
      <c r="BG1227" s="819"/>
      <c r="BH1227" s="819"/>
      <c r="BI1227" s="820"/>
    </row>
    <row r="1228" spans="1:62" s="394" customFormat="1" ht="19.5" customHeight="1">
      <c r="A1228" s="1026">
        <v>1072</v>
      </c>
      <c r="B1228" s="448" t="s">
        <v>5777</v>
      </c>
      <c r="C1228" s="449" t="s">
        <v>22</v>
      </c>
      <c r="D1228" s="449" t="s">
        <v>5781</v>
      </c>
      <c r="E1228" s="450" t="s">
        <v>5779</v>
      </c>
      <c r="F1228" s="399" t="s">
        <v>5960</v>
      </c>
      <c r="G1228" s="451" t="s">
        <v>4928</v>
      </c>
      <c r="H1228" s="452" t="s">
        <v>5825</v>
      </c>
      <c r="I1228" s="453">
        <v>43052101</v>
      </c>
      <c r="J1228" s="454"/>
      <c r="K1228" s="455" t="s">
        <v>5780</v>
      </c>
      <c r="L1228" s="456"/>
      <c r="M1228" s="456"/>
      <c r="N1228" s="456"/>
      <c r="O1228" s="456"/>
      <c r="P1228" s="457" t="s">
        <v>5649</v>
      </c>
      <c r="Q1228" s="458"/>
      <c r="R1228" s="295" t="s">
        <v>182</v>
      </c>
      <c r="S1228" s="296">
        <v>42754</v>
      </c>
      <c r="T1228" s="297">
        <f>VLOOKUP(I1228,单月票房,2,0)</f>
        <v>9</v>
      </c>
      <c r="U1228" s="298">
        <f>VLOOKUP(I1228,单月票房,3,0)</f>
        <v>73.118359999999996</v>
      </c>
      <c r="V1228" s="298">
        <f>VLOOKUP(I1228,单月票房,4,0)</f>
        <v>2.2995000000000001</v>
      </c>
      <c r="W1228" s="299">
        <f>(V1228*10000)/Y1228</f>
        <v>4599</v>
      </c>
      <c r="X1228" s="300">
        <f>VLOOKUP(I1228,单月票房,5,0)</f>
        <v>32</v>
      </c>
      <c r="Y1228" s="459">
        <v>5</v>
      </c>
      <c r="Z1228" s="460">
        <v>400</v>
      </c>
      <c r="AA1228" s="1043">
        <v>0</v>
      </c>
      <c r="AB1228" s="304">
        <v>0</v>
      </c>
      <c r="AC1228" s="304">
        <v>0</v>
      </c>
      <c r="AD1228" s="1043">
        <v>0</v>
      </c>
      <c r="AE1228" s="469">
        <v>5</v>
      </c>
      <c r="AF1228" s="1036" t="s">
        <v>8174</v>
      </c>
      <c r="AG1228" s="445"/>
      <c r="AH1228" s="445"/>
      <c r="AI1228" s="445"/>
      <c r="AJ1228" s="1037"/>
      <c r="AK1228" s="1036"/>
      <c r="AL1228" s="445"/>
      <c r="AM1228" s="445"/>
      <c r="AN1228" s="445"/>
      <c r="AO1228" s="445"/>
      <c r="AP1228" s="445"/>
      <c r="AQ1228" s="445"/>
      <c r="AR1228" s="445"/>
      <c r="AS1228" s="445"/>
      <c r="AT1228" s="445"/>
      <c r="AU1228" s="445"/>
      <c r="AV1228" s="307">
        <f>AD1228*6*0.5*12</f>
        <v>0</v>
      </c>
      <c r="AW1228" s="309">
        <f>AD1228*6*0.35*12</f>
        <v>0</v>
      </c>
      <c r="AX1228" s="309">
        <f>AD1228*6*0.25*10</f>
        <v>0</v>
      </c>
      <c r="AY1228" s="309">
        <f>AD1228*6*0.15*10</f>
        <v>0</v>
      </c>
      <c r="AZ1228" s="1042" t="s">
        <v>8582</v>
      </c>
      <c r="BA1228" s="1042"/>
      <c r="BB1228" s="1042"/>
      <c r="BC1228" s="1042"/>
      <c r="BD1228" s="1042"/>
      <c r="BE1228" s="1042"/>
      <c r="BF1228" s="1042"/>
      <c r="BG1228" s="1042"/>
      <c r="BH1228" s="1042"/>
      <c r="BI1228" s="1044"/>
    </row>
    <row r="1229" spans="1:62" s="356" customFormat="1" ht="21" customHeight="1">
      <c r="A1229" s="1033" t="s">
        <v>185</v>
      </c>
      <c r="B1229" s="919"/>
      <c r="C1229" s="925" t="s">
        <v>22</v>
      </c>
      <c r="D1229" s="925" t="s">
        <v>5778</v>
      </c>
      <c r="E1229" s="921"/>
      <c r="F1229" s="922"/>
      <c r="G1229" s="503">
        <f>COUNTA(G1228:G1228)</f>
        <v>1</v>
      </c>
      <c r="H1229" s="503">
        <f>COUNTA(H1228:H1228)</f>
        <v>1</v>
      </c>
      <c r="I1229" s="499"/>
      <c r="J1229" s="499"/>
      <c r="K1229" s="503"/>
      <c r="L1229" s="504">
        <f>COUNTA(L1228:L1228)</f>
        <v>0</v>
      </c>
      <c r="M1229" s="504">
        <f>COUNTA(M1228:M1228)</f>
        <v>0</v>
      </c>
      <c r="N1229" s="504">
        <f>COUNTA(N1228:N1228)</f>
        <v>0</v>
      </c>
      <c r="O1229" s="504">
        <f>COUNTA(O1228:O1228)</f>
        <v>0</v>
      </c>
      <c r="P1229" s="504">
        <f>COUNTA(P1228:P1228)</f>
        <v>1</v>
      </c>
      <c r="Q1229" s="505"/>
      <c r="R1229" s="505"/>
      <c r="S1229" s="506"/>
      <c r="T1229" s="507"/>
      <c r="U1229" s="508">
        <f>SUM(U1228:U1228)</f>
        <v>73.118359999999996</v>
      </c>
      <c r="V1229" s="508">
        <f>SUM(V1228:V1228)</f>
        <v>2.2995000000000001</v>
      </c>
      <c r="W1229" s="509">
        <f>V1229*10000/Y1229</f>
        <v>4599</v>
      </c>
      <c r="X1229" s="510">
        <f>U1229/V1229</f>
        <v>31.797503805175033</v>
      </c>
      <c r="Y1229" s="511">
        <f t="shared" ref="Y1229:AE1229" si="1112">SUM(Y1228:Y1228)</f>
        <v>5</v>
      </c>
      <c r="Z1229" s="511">
        <f t="shared" si="1112"/>
        <v>400</v>
      </c>
      <c r="AA1229" s="500">
        <f t="shared" si="1112"/>
        <v>0</v>
      </c>
      <c r="AB1229" s="500">
        <f t="shared" si="1112"/>
        <v>0</v>
      </c>
      <c r="AC1229" s="500">
        <f t="shared" si="1112"/>
        <v>0</v>
      </c>
      <c r="AD1229" s="500">
        <f t="shared" si="1112"/>
        <v>0</v>
      </c>
      <c r="AE1229" s="500">
        <f t="shared" si="1112"/>
        <v>5</v>
      </c>
      <c r="AF1229" s="512"/>
      <c r="AG1229" s="512">
        <f>SUM(AG1228:AG1228)</f>
        <v>0</v>
      </c>
      <c r="AH1229" s="512"/>
      <c r="AI1229" s="512">
        <f>SUM(AI1228:AI1228)</f>
        <v>0</v>
      </c>
      <c r="AJ1229" s="512">
        <f t="shared" ref="AJ1229:AJ1233" si="1113">SUM(AJ1228:AJ1228)</f>
        <v>0</v>
      </c>
      <c r="AK1229" s="513"/>
      <c r="AL1229" s="512">
        <f>SUM(AL1228:AL1228)</f>
        <v>0</v>
      </c>
      <c r="AM1229" s="512"/>
      <c r="AN1229" s="512">
        <f>SUM(AN1228:AN1228)</f>
        <v>0</v>
      </c>
      <c r="AO1229" s="512"/>
      <c r="AP1229" s="512">
        <f>SUM(AP1228:AP1228)</f>
        <v>0</v>
      </c>
      <c r="AQ1229" s="512"/>
      <c r="AR1229" s="512">
        <f>SUM(AR1228:AR1228)</f>
        <v>0</v>
      </c>
      <c r="AS1229" s="512"/>
      <c r="AT1229" s="512">
        <f>SUM(AT1228:AT1228)</f>
        <v>0</v>
      </c>
      <c r="AU1229" s="512"/>
      <c r="AV1229" s="512">
        <f>SUM(AV1228:AV1228)</f>
        <v>0</v>
      </c>
      <c r="AW1229" s="512">
        <f>SUM(AW1228:AW1228)</f>
        <v>0</v>
      </c>
      <c r="AX1229" s="512">
        <f>SUM(AX1228:AX1228)</f>
        <v>0</v>
      </c>
      <c r="AY1229" s="512">
        <f>SUM(AY1228:AY1228)</f>
        <v>0</v>
      </c>
      <c r="AZ1229" s="816"/>
      <c r="BA1229" s="817"/>
      <c r="BB1229" s="817"/>
      <c r="BC1229" s="818"/>
      <c r="BD1229" s="818"/>
      <c r="BE1229" s="818"/>
      <c r="BF1229" s="819"/>
      <c r="BG1229" s="819"/>
      <c r="BH1229" s="819"/>
      <c r="BI1229" s="820"/>
      <c r="BJ1229" s="354"/>
    </row>
    <row r="1230" spans="1:62" s="1009" customFormat="1" ht="19.5" customHeight="1">
      <c r="A1230" s="1026">
        <v>1073</v>
      </c>
      <c r="B1230" s="435" t="s">
        <v>7353</v>
      </c>
      <c r="C1230" s="631" t="s">
        <v>22</v>
      </c>
      <c r="D1230" s="631" t="s">
        <v>7354</v>
      </c>
      <c r="E1230" s="631" t="s">
        <v>7355</v>
      </c>
      <c r="F1230" s="467" t="s">
        <v>7356</v>
      </c>
      <c r="G1230" s="1001" t="s">
        <v>7357</v>
      </c>
      <c r="H1230" s="1002" t="s">
        <v>7379</v>
      </c>
      <c r="I1230" s="435">
        <v>43112701</v>
      </c>
      <c r="J1230" s="1003"/>
      <c r="K1230" s="439" t="s">
        <v>7358</v>
      </c>
      <c r="L1230" s="1004"/>
      <c r="M1230" s="1005"/>
      <c r="N1230" s="1005"/>
      <c r="O1230" s="1004"/>
      <c r="P1230" s="1004" t="s">
        <v>7359</v>
      </c>
      <c r="Q1230" s="1006"/>
      <c r="R1230" s="1007" t="s">
        <v>7360</v>
      </c>
      <c r="S1230" s="1008">
        <v>43139</v>
      </c>
      <c r="T1230" s="297">
        <f t="shared" ref="T1230" si="1114">VLOOKUP(I1230,单月票房,2,0)</f>
        <v>7</v>
      </c>
      <c r="U1230" s="298">
        <f t="shared" ref="U1230" si="1115">VLOOKUP(I1230,单月票房,3,0)</f>
        <v>92.879540000000006</v>
      </c>
      <c r="V1230" s="298">
        <f t="shared" ref="V1230" si="1116">VLOOKUP(I1230,单月票房,4,0)</f>
        <v>2.8252999999999999</v>
      </c>
      <c r="W1230" s="299">
        <f t="shared" ref="W1230" si="1117">(V1230*10000)/Y1230</f>
        <v>4708.833333333333</v>
      </c>
      <c r="X1230" s="300">
        <f t="shared" ref="X1230" si="1118">VLOOKUP(I1230,单月票房,5,0)</f>
        <v>33</v>
      </c>
      <c r="Y1230" s="496">
        <v>6</v>
      </c>
      <c r="Z1230" s="497">
        <v>783</v>
      </c>
      <c r="AA1230" s="1043">
        <v>0</v>
      </c>
      <c r="AB1230" s="304">
        <v>0</v>
      </c>
      <c r="AC1230" s="304">
        <v>0</v>
      </c>
      <c r="AD1230" s="1043">
        <v>0</v>
      </c>
      <c r="AE1230" s="469">
        <v>6</v>
      </c>
      <c r="AF1230" s="1036" t="s">
        <v>8142</v>
      </c>
      <c r="AG1230" s="445"/>
      <c r="AH1230" s="445"/>
      <c r="AI1230" s="445"/>
      <c r="AJ1230" s="1037">
        <v>6</v>
      </c>
      <c r="AK1230" s="1036" t="s">
        <v>4694</v>
      </c>
      <c r="AL1230" s="445"/>
      <c r="AM1230" s="445"/>
      <c r="AN1230" s="445"/>
      <c r="AO1230" s="445"/>
      <c r="AP1230" s="445"/>
      <c r="AQ1230" s="445"/>
      <c r="AR1230" s="445"/>
      <c r="AS1230" s="445"/>
      <c r="AT1230" s="445"/>
      <c r="AU1230" s="445"/>
      <c r="AV1230" s="307">
        <f t="shared" ref="AV1230" si="1119">AD1230*6*0.5*12</f>
        <v>0</v>
      </c>
      <c r="AW1230" s="309">
        <f t="shared" ref="AW1230" si="1120">AD1230*6*0.35*12</f>
        <v>0</v>
      </c>
      <c r="AX1230" s="309">
        <f t="shared" ref="AX1230" si="1121">AD1230*6*0.25*10</f>
        <v>0</v>
      </c>
      <c r="AY1230" s="309">
        <f t="shared" ref="AY1230" si="1122">AD1230*6*0.15*10</f>
        <v>0</v>
      </c>
      <c r="AZ1230" s="1042" t="s">
        <v>8583</v>
      </c>
      <c r="BA1230" s="1042"/>
      <c r="BB1230" s="1042"/>
      <c r="BC1230" s="1042" t="s">
        <v>346</v>
      </c>
      <c r="BD1230" s="1042"/>
      <c r="BE1230" s="1042"/>
      <c r="BF1230" s="1042"/>
      <c r="BG1230" s="1042" t="s">
        <v>7361</v>
      </c>
      <c r="BH1230" s="1042"/>
      <c r="BI1230" s="1044"/>
    </row>
    <row r="1231" spans="1:62" s="356" customFormat="1" ht="21" customHeight="1">
      <c r="A1231" s="1033" t="s">
        <v>185</v>
      </c>
      <c r="B1231" s="919"/>
      <c r="C1231" s="920" t="s">
        <v>22</v>
      </c>
      <c r="D1231" s="920" t="s">
        <v>7354</v>
      </c>
      <c r="E1231" s="921"/>
      <c r="F1231" s="922"/>
      <c r="G1231" s="503">
        <f>COUNTA(G1230:G1230)</f>
        <v>1</v>
      </c>
      <c r="H1231" s="503">
        <f>COUNTA(H1230:H1230)</f>
        <v>1</v>
      </c>
      <c r="I1231" s="499"/>
      <c r="J1231" s="499"/>
      <c r="K1231" s="503"/>
      <c r="L1231" s="504">
        <f>COUNTA(L1230:L1230)</f>
        <v>0</v>
      </c>
      <c r="M1231" s="504">
        <f>COUNTA(M1230:M1230)</f>
        <v>0</v>
      </c>
      <c r="N1231" s="504">
        <f>COUNTA(N1230:N1230)</f>
        <v>0</v>
      </c>
      <c r="O1231" s="504">
        <f>COUNTA(O1230:O1230)</f>
        <v>0</v>
      </c>
      <c r="P1231" s="504">
        <f>COUNTA(P1230:P1230)</f>
        <v>1</v>
      </c>
      <c r="Q1231" s="505"/>
      <c r="R1231" s="505"/>
      <c r="S1231" s="506"/>
      <c r="T1231" s="507"/>
      <c r="U1231" s="508">
        <f>SUM(U1230:U1230)</f>
        <v>92.879540000000006</v>
      </c>
      <c r="V1231" s="508">
        <f>SUM(V1230:V1230)</f>
        <v>2.8252999999999999</v>
      </c>
      <c r="W1231" s="509">
        <f>V1231*10000/Y1231</f>
        <v>4708.833333333333</v>
      </c>
      <c r="X1231" s="510">
        <f>U1231/V1231</f>
        <v>32.874222206491346</v>
      </c>
      <c r="Y1231" s="511">
        <f t="shared" ref="Y1231:AE1231" si="1123">SUM(Y1230:Y1230)</f>
        <v>6</v>
      </c>
      <c r="Z1231" s="511">
        <f t="shared" si="1123"/>
        <v>783</v>
      </c>
      <c r="AA1231" s="500">
        <f t="shared" si="1123"/>
        <v>0</v>
      </c>
      <c r="AB1231" s="500">
        <f t="shared" si="1123"/>
        <v>0</v>
      </c>
      <c r="AC1231" s="500">
        <f t="shared" si="1123"/>
        <v>0</v>
      </c>
      <c r="AD1231" s="500">
        <f t="shared" si="1123"/>
        <v>0</v>
      </c>
      <c r="AE1231" s="500">
        <f t="shared" si="1123"/>
        <v>6</v>
      </c>
      <c r="AF1231" s="512"/>
      <c r="AG1231" s="512">
        <f>SUM(AG1230:AG1230)</f>
        <v>0</v>
      </c>
      <c r="AH1231" s="512"/>
      <c r="AI1231" s="512">
        <f>SUM(AI1230:AI1230)</f>
        <v>0</v>
      </c>
      <c r="AJ1231" s="512">
        <f t="shared" si="1113"/>
        <v>6</v>
      </c>
      <c r="AK1231" s="513"/>
      <c r="AL1231" s="512">
        <f>SUM(AL1230:AL1230)</f>
        <v>0</v>
      </c>
      <c r="AM1231" s="512"/>
      <c r="AN1231" s="512">
        <f>SUM(AN1230:AN1230)</f>
        <v>0</v>
      </c>
      <c r="AO1231" s="512"/>
      <c r="AP1231" s="512">
        <f>SUM(AP1230:AP1230)</f>
        <v>0</v>
      </c>
      <c r="AQ1231" s="512"/>
      <c r="AR1231" s="512">
        <f>SUM(AR1230:AR1230)</f>
        <v>0</v>
      </c>
      <c r="AS1231" s="512"/>
      <c r="AT1231" s="512">
        <f>SUM(AT1230:AT1230)</f>
        <v>0</v>
      </c>
      <c r="AU1231" s="512"/>
      <c r="AV1231" s="512">
        <f>SUM(AV1230:AV1230)</f>
        <v>0</v>
      </c>
      <c r="AW1231" s="512">
        <f>SUM(AW1230:AW1230)</f>
        <v>0</v>
      </c>
      <c r="AX1231" s="512">
        <f>SUM(AX1230:AX1230)</f>
        <v>0</v>
      </c>
      <c r="AY1231" s="512">
        <f>SUM(AY1230:AY1230)</f>
        <v>0</v>
      </c>
      <c r="AZ1231" s="816"/>
      <c r="BA1231" s="817"/>
      <c r="BB1231" s="817"/>
      <c r="BC1231" s="818"/>
      <c r="BD1231" s="818"/>
      <c r="BE1231" s="818"/>
      <c r="BF1231" s="819"/>
      <c r="BG1231" s="819"/>
      <c r="BH1231" s="819"/>
      <c r="BI1231" s="820"/>
      <c r="BJ1231" s="354"/>
    </row>
    <row r="1232" spans="1:62" s="1009" customFormat="1" ht="19.5" customHeight="1">
      <c r="A1232" s="1026">
        <v>1074</v>
      </c>
      <c r="B1232" s="435" t="s">
        <v>7439</v>
      </c>
      <c r="C1232" s="631" t="s">
        <v>22</v>
      </c>
      <c r="D1232" s="631" t="s">
        <v>7440</v>
      </c>
      <c r="E1232" s="631" t="s">
        <v>7441</v>
      </c>
      <c r="F1232" s="467" t="s">
        <v>7442</v>
      </c>
      <c r="G1232" s="1001" t="s">
        <v>7443</v>
      </c>
      <c r="H1232" s="1002" t="s">
        <v>8692</v>
      </c>
      <c r="I1232" s="435">
        <v>43063301</v>
      </c>
      <c r="J1232" s="1003" t="s">
        <v>7444</v>
      </c>
      <c r="K1232" s="439"/>
      <c r="L1232" s="1004" t="s">
        <v>565</v>
      </c>
      <c r="M1232" s="1005"/>
      <c r="N1232" s="1005"/>
      <c r="O1232" s="1004" t="s">
        <v>565</v>
      </c>
      <c r="P1232" s="1004" t="s">
        <v>7445</v>
      </c>
      <c r="Q1232" s="1006"/>
      <c r="R1232" s="1007" t="s">
        <v>2237</v>
      </c>
      <c r="S1232" s="1008">
        <v>43143</v>
      </c>
      <c r="T1232" s="297">
        <f t="shared" ref="T1232" si="1124">VLOOKUP(I1232,单月票房,2,0)</f>
        <v>3</v>
      </c>
      <c r="U1232" s="298">
        <f t="shared" ref="U1232" si="1125">VLOOKUP(I1232,单月票房,3,0)</f>
        <v>182.28569999999999</v>
      </c>
      <c r="V1232" s="298">
        <f t="shared" ref="V1232" si="1126">VLOOKUP(I1232,单月票房,4,0)</f>
        <v>4.1407999999999996</v>
      </c>
      <c r="W1232" s="299">
        <f t="shared" ref="W1232" si="1127">(V1232*10000)/Y1232</f>
        <v>5175.9999999999991</v>
      </c>
      <c r="X1232" s="300">
        <f t="shared" ref="X1232" si="1128">VLOOKUP(I1232,单月票房,5,0)</f>
        <v>44</v>
      </c>
      <c r="Y1232" s="496">
        <v>8</v>
      </c>
      <c r="Z1232" s="497">
        <v>1166</v>
      </c>
      <c r="AA1232" s="1043">
        <v>8</v>
      </c>
      <c r="AB1232" s="304">
        <v>0</v>
      </c>
      <c r="AC1232" s="304">
        <v>0</v>
      </c>
      <c r="AD1232" s="1043">
        <v>8</v>
      </c>
      <c r="AE1232" s="469">
        <v>8</v>
      </c>
      <c r="AF1232" s="1036" t="s">
        <v>8153</v>
      </c>
      <c r="AG1232" s="445"/>
      <c r="AH1232" s="445"/>
      <c r="AI1232" s="445"/>
      <c r="AJ1232" s="1037">
        <v>8</v>
      </c>
      <c r="AK1232" s="1036" t="s">
        <v>7423</v>
      </c>
      <c r="AL1232" s="445"/>
      <c r="AM1232" s="445"/>
      <c r="AN1232" s="445"/>
      <c r="AO1232" s="445"/>
      <c r="AP1232" s="445"/>
      <c r="AQ1232" s="445"/>
      <c r="AR1232" s="445"/>
      <c r="AS1232" s="445"/>
      <c r="AT1232" s="445"/>
      <c r="AU1232" s="445"/>
      <c r="AV1232" s="307">
        <f t="shared" ref="AV1232" si="1129">AD1232*6*0.5*12</f>
        <v>288</v>
      </c>
      <c r="AW1232" s="309">
        <f t="shared" ref="AW1232" si="1130">AD1232*6*0.35*12</f>
        <v>201.59999999999997</v>
      </c>
      <c r="AX1232" s="309">
        <f t="shared" ref="AX1232" si="1131">AD1232*6*0.25*10</f>
        <v>120</v>
      </c>
      <c r="AY1232" s="309">
        <f t="shared" ref="AY1232" si="1132">AD1232*6*0.15*10</f>
        <v>72</v>
      </c>
      <c r="AZ1232" s="1042" t="s">
        <v>8584</v>
      </c>
      <c r="BA1232" s="1042"/>
      <c r="BB1232" s="1042"/>
      <c r="BC1232" s="1042"/>
      <c r="BD1232" s="1042"/>
      <c r="BE1232" s="1042"/>
      <c r="BF1232" s="1042"/>
      <c r="BG1232" s="1042"/>
      <c r="BH1232" s="1042"/>
      <c r="BI1232" s="1044"/>
    </row>
    <row r="1233" spans="1:62" s="356" customFormat="1" ht="21" customHeight="1">
      <c r="A1233" s="1033" t="s">
        <v>185</v>
      </c>
      <c r="B1233" s="919"/>
      <c r="C1233" s="920" t="s">
        <v>22</v>
      </c>
      <c r="D1233" s="920" t="s">
        <v>7446</v>
      </c>
      <c r="E1233" s="921"/>
      <c r="F1233" s="922"/>
      <c r="G1233" s="503">
        <f>COUNTA(G1232:G1232)</f>
        <v>1</v>
      </c>
      <c r="H1233" s="503">
        <f>COUNTA(H1232:H1232)</f>
        <v>1</v>
      </c>
      <c r="I1233" s="499"/>
      <c r="J1233" s="499"/>
      <c r="K1233" s="503"/>
      <c r="L1233" s="504">
        <f>COUNTA(L1232:L1232)</f>
        <v>1</v>
      </c>
      <c r="M1233" s="504">
        <f>COUNTA(M1232:M1232)</f>
        <v>0</v>
      </c>
      <c r="N1233" s="504">
        <f>COUNTA(N1232:N1232)</f>
        <v>0</v>
      </c>
      <c r="O1233" s="504">
        <f>COUNTA(O1232:O1232)</f>
        <v>1</v>
      </c>
      <c r="P1233" s="504">
        <f>COUNTA(P1232:P1232)</f>
        <v>1</v>
      </c>
      <c r="Q1233" s="505"/>
      <c r="R1233" s="505"/>
      <c r="S1233" s="506"/>
      <c r="T1233" s="507"/>
      <c r="U1233" s="508">
        <f>SUM(U1232:U1232)</f>
        <v>182.28569999999999</v>
      </c>
      <c r="V1233" s="508">
        <f>SUM(V1232:V1232)</f>
        <v>4.1407999999999996</v>
      </c>
      <c r="W1233" s="509">
        <f>V1233*10000/Y1233</f>
        <v>5175.9999999999991</v>
      </c>
      <c r="X1233" s="510">
        <f>U1233/V1233</f>
        <v>44.021855680061826</v>
      </c>
      <c r="Y1233" s="511">
        <f t="shared" ref="Y1233:AE1233" si="1133">SUM(Y1232:Y1232)</f>
        <v>8</v>
      </c>
      <c r="Z1233" s="511">
        <f t="shared" si="1133"/>
        <v>1166</v>
      </c>
      <c r="AA1233" s="500">
        <f t="shared" si="1133"/>
        <v>8</v>
      </c>
      <c r="AB1233" s="500">
        <f t="shared" si="1133"/>
        <v>0</v>
      </c>
      <c r="AC1233" s="500">
        <f t="shared" si="1133"/>
        <v>0</v>
      </c>
      <c r="AD1233" s="500">
        <f t="shared" si="1133"/>
        <v>8</v>
      </c>
      <c r="AE1233" s="500">
        <f t="shared" si="1133"/>
        <v>8</v>
      </c>
      <c r="AF1233" s="512"/>
      <c r="AG1233" s="512">
        <f>SUM(AG1232:AG1232)</f>
        <v>0</v>
      </c>
      <c r="AH1233" s="512"/>
      <c r="AI1233" s="512">
        <f>SUM(AI1232:AI1232)</f>
        <v>0</v>
      </c>
      <c r="AJ1233" s="512">
        <f t="shared" si="1113"/>
        <v>8</v>
      </c>
      <c r="AK1233" s="513"/>
      <c r="AL1233" s="512">
        <f>SUM(AL1232:AL1232)</f>
        <v>0</v>
      </c>
      <c r="AM1233" s="512"/>
      <c r="AN1233" s="512">
        <f>SUM(AN1232:AN1232)</f>
        <v>0</v>
      </c>
      <c r="AO1233" s="512"/>
      <c r="AP1233" s="512">
        <f>SUM(AP1232:AP1232)</f>
        <v>0</v>
      </c>
      <c r="AQ1233" s="512"/>
      <c r="AR1233" s="512">
        <f>SUM(AR1232:AR1232)</f>
        <v>0</v>
      </c>
      <c r="AS1233" s="512"/>
      <c r="AT1233" s="512">
        <f>SUM(AT1232:AT1232)</f>
        <v>0</v>
      </c>
      <c r="AU1233" s="512"/>
      <c r="AV1233" s="512">
        <f>SUM(AV1232:AV1232)</f>
        <v>288</v>
      </c>
      <c r="AW1233" s="512">
        <f>SUM(AW1232:AW1232)</f>
        <v>201.59999999999997</v>
      </c>
      <c r="AX1233" s="512">
        <f>SUM(AX1232:AX1232)</f>
        <v>120</v>
      </c>
      <c r="AY1233" s="512">
        <f>SUM(AY1232:AY1232)</f>
        <v>72</v>
      </c>
      <c r="AZ1233" s="816"/>
      <c r="BA1233" s="817"/>
      <c r="BB1233" s="817"/>
      <c r="BC1233" s="818"/>
      <c r="BD1233" s="818"/>
      <c r="BE1233" s="818"/>
      <c r="BF1233" s="819"/>
      <c r="BG1233" s="819"/>
      <c r="BH1233" s="819"/>
      <c r="BI1233" s="820"/>
      <c r="BJ1233" s="354"/>
    </row>
    <row r="1234" spans="1:62" s="652" customFormat="1" ht="20.100000000000001" customHeight="1">
      <c r="A1234" s="1026">
        <v>1075</v>
      </c>
      <c r="B1234" s="285" t="s">
        <v>3701</v>
      </c>
      <c r="C1234" s="286" t="s">
        <v>9</v>
      </c>
      <c r="D1234" s="307" t="s">
        <v>1723</v>
      </c>
      <c r="E1234" s="287" t="s">
        <v>3021</v>
      </c>
      <c r="F1234" s="351" t="s">
        <v>3749</v>
      </c>
      <c r="G1234" s="289" t="s">
        <v>3750</v>
      </c>
      <c r="H1234" s="340" t="s">
        <v>4426</v>
      </c>
      <c r="I1234" s="290">
        <v>42014301</v>
      </c>
      <c r="J1234" s="362"/>
      <c r="K1234" s="340"/>
      <c r="L1234" s="292" t="s">
        <v>95</v>
      </c>
      <c r="M1234" s="292" t="s">
        <v>95</v>
      </c>
      <c r="N1234" s="292" t="s">
        <v>95</v>
      </c>
      <c r="O1234" s="292" t="s">
        <v>95</v>
      </c>
      <c r="P1234" s="292" t="s">
        <v>95</v>
      </c>
      <c r="Q1234" s="327"/>
      <c r="R1234" s="295" t="s">
        <v>368</v>
      </c>
      <c r="S1234" s="296">
        <v>41624</v>
      </c>
      <c r="T1234" s="297">
        <f>VLOOKUP(I1234,单月票房,2,0)</f>
        <v>16</v>
      </c>
      <c r="U1234" s="298">
        <f>VLOOKUP(I1234,单月票房,3,0)</f>
        <v>70.791499999999999</v>
      </c>
      <c r="V1234" s="298">
        <f>VLOOKUP(I1234,单月票房,4,0)</f>
        <v>2.2452000000000001</v>
      </c>
      <c r="W1234" s="299">
        <f>(V1234*10000)/Y1234</f>
        <v>4490.3999999999996</v>
      </c>
      <c r="X1234" s="300">
        <f>VLOOKUP(I1234,单月票房,5,0)</f>
        <v>32</v>
      </c>
      <c r="Y1234" s="301">
        <v>5</v>
      </c>
      <c r="Z1234" s="301">
        <v>680</v>
      </c>
      <c r="AA1234" s="1043">
        <v>5</v>
      </c>
      <c r="AB1234" s="1043">
        <v>5</v>
      </c>
      <c r="AC1234" s="1043">
        <v>5</v>
      </c>
      <c r="AD1234" s="1043">
        <v>5</v>
      </c>
      <c r="AE1234" s="469">
        <v>5</v>
      </c>
      <c r="AF1234" s="1036" t="s">
        <v>8174</v>
      </c>
      <c r="AG1234" s="445" t="s">
        <v>4691</v>
      </c>
      <c r="AH1234" s="445" t="s">
        <v>4691</v>
      </c>
      <c r="AI1234" s="445" t="s">
        <v>4691</v>
      </c>
      <c r="AJ1234" s="1037">
        <v>5</v>
      </c>
      <c r="AK1234" s="1036" t="s">
        <v>4707</v>
      </c>
      <c r="AL1234" s="445" t="s">
        <v>4691</v>
      </c>
      <c r="AM1234" s="445" t="s">
        <v>4691</v>
      </c>
      <c r="AN1234" s="445" t="s">
        <v>4691</v>
      </c>
      <c r="AO1234" s="445" t="s">
        <v>4691</v>
      </c>
      <c r="AP1234" s="445" t="s">
        <v>4691</v>
      </c>
      <c r="AQ1234" s="445" t="s">
        <v>4691</v>
      </c>
      <c r="AR1234" s="445" t="s">
        <v>4691</v>
      </c>
      <c r="AS1234" s="445" t="s">
        <v>4691</v>
      </c>
      <c r="AT1234" s="445" t="s">
        <v>4691</v>
      </c>
      <c r="AU1234" s="445" t="s">
        <v>4691</v>
      </c>
      <c r="AV1234" s="307">
        <f>AD1234*6*0.5*12</f>
        <v>180</v>
      </c>
      <c r="AW1234" s="309">
        <f>AD1234*6*0.35*12</f>
        <v>126</v>
      </c>
      <c r="AX1234" s="309">
        <f>AD1234*6*0.25*10</f>
        <v>75</v>
      </c>
      <c r="AY1234" s="309">
        <f>AD1234*6*0.15*10</f>
        <v>45</v>
      </c>
      <c r="AZ1234" s="1042" t="s">
        <v>8585</v>
      </c>
      <c r="BA1234" s="1042"/>
      <c r="BB1234" s="1042"/>
      <c r="BC1234" s="1042"/>
      <c r="BD1234" s="1042"/>
      <c r="BE1234" s="1042"/>
      <c r="BF1234" s="1042"/>
      <c r="BG1234" s="1042"/>
      <c r="BH1234" s="1042"/>
      <c r="BI1234" s="1044"/>
    </row>
    <row r="1235" spans="1:62" s="394" customFormat="1" ht="19.5" customHeight="1">
      <c r="A1235" s="1026">
        <v>1076</v>
      </c>
      <c r="B1235" s="375" t="s">
        <v>5534</v>
      </c>
      <c r="C1235" s="376" t="s">
        <v>9</v>
      </c>
      <c r="D1235" s="376" t="s">
        <v>5535</v>
      </c>
      <c r="E1235" s="377" t="s">
        <v>5536</v>
      </c>
      <c r="F1235" s="395" t="s">
        <v>5537</v>
      </c>
      <c r="G1235" s="378" t="s">
        <v>1129</v>
      </c>
      <c r="H1235" s="379" t="s">
        <v>1129</v>
      </c>
      <c r="I1235" s="380">
        <v>42062401</v>
      </c>
      <c r="J1235" s="387"/>
      <c r="K1235" s="381" t="s">
        <v>2094</v>
      </c>
      <c r="L1235" s="382"/>
      <c r="M1235" s="382"/>
      <c r="N1235" s="382"/>
      <c r="O1235" s="382"/>
      <c r="P1235" s="383" t="s">
        <v>565</v>
      </c>
      <c r="Q1235" s="384"/>
      <c r="R1235" s="295" t="s">
        <v>345</v>
      </c>
      <c r="S1235" s="296">
        <v>42045</v>
      </c>
      <c r="T1235" s="297">
        <f>VLOOKUP(I1235,单月票房,2,0)</f>
        <v>2</v>
      </c>
      <c r="U1235" s="298">
        <f>VLOOKUP(I1235,单月票房,3,0)</f>
        <v>268.32319999999999</v>
      </c>
      <c r="V1235" s="298">
        <f>VLOOKUP(I1235,单月票房,4,0)</f>
        <v>6.5946999999999996</v>
      </c>
      <c r="W1235" s="299">
        <f>(V1235*10000)/Y1235</f>
        <v>9421</v>
      </c>
      <c r="X1235" s="300">
        <f>VLOOKUP(I1235,单月票房,5,0)</f>
        <v>41</v>
      </c>
      <c r="Y1235" s="385">
        <v>7</v>
      </c>
      <c r="Z1235" s="386">
        <v>1068</v>
      </c>
      <c r="AA1235" s="1043">
        <v>0</v>
      </c>
      <c r="AB1235" s="304">
        <v>0</v>
      </c>
      <c r="AC1235" s="304">
        <v>0</v>
      </c>
      <c r="AD1235" s="1043">
        <v>0</v>
      </c>
      <c r="AE1235" s="469">
        <v>7</v>
      </c>
      <c r="AF1235" s="1036" t="s">
        <v>5989</v>
      </c>
      <c r="AG1235" s="445"/>
      <c r="AH1235" s="445"/>
      <c r="AI1235" s="445"/>
      <c r="AJ1235" s="1037"/>
      <c r="AK1235" s="1036" t="s">
        <v>4832</v>
      </c>
      <c r="AL1235" s="445"/>
      <c r="AM1235" s="445"/>
      <c r="AN1235" s="445"/>
      <c r="AO1235" s="445"/>
      <c r="AP1235" s="445"/>
      <c r="AQ1235" s="445"/>
      <c r="AR1235" s="445"/>
      <c r="AS1235" s="445"/>
      <c r="AT1235" s="445"/>
      <c r="AU1235" s="445"/>
      <c r="AV1235" s="307">
        <f>AD1235*6*0.5*12</f>
        <v>0</v>
      </c>
      <c r="AW1235" s="309">
        <f>AD1235*6*0.35*12</f>
        <v>0</v>
      </c>
      <c r="AX1235" s="309">
        <f>AD1235*6*0.25*10</f>
        <v>0</v>
      </c>
      <c r="AY1235" s="309">
        <f>AD1235*6*0.15*10</f>
        <v>0</v>
      </c>
      <c r="AZ1235" s="1042" t="s">
        <v>8586</v>
      </c>
      <c r="BA1235" s="1042"/>
      <c r="BB1235" s="1042"/>
      <c r="BC1235" s="1042"/>
      <c r="BD1235" s="1042"/>
      <c r="BE1235" s="1042"/>
      <c r="BF1235" s="1042"/>
      <c r="BG1235" s="1042"/>
      <c r="BH1235" s="1042"/>
      <c r="BI1235" s="1044"/>
    </row>
    <row r="1236" spans="1:62" s="652" customFormat="1" ht="20.100000000000001" customHeight="1">
      <c r="A1236" s="1026">
        <v>1077</v>
      </c>
      <c r="B1236" s="285" t="s">
        <v>3700</v>
      </c>
      <c r="C1236" s="286" t="s">
        <v>9</v>
      </c>
      <c r="D1236" s="307" t="s">
        <v>1723</v>
      </c>
      <c r="E1236" s="287" t="s">
        <v>3022</v>
      </c>
      <c r="F1236" s="287" t="s">
        <v>1442</v>
      </c>
      <c r="G1236" s="289" t="s">
        <v>1248</v>
      </c>
      <c r="H1236" s="340" t="s">
        <v>4427</v>
      </c>
      <c r="I1236" s="290">
        <v>42014701</v>
      </c>
      <c r="J1236" s="291"/>
      <c r="K1236" s="340" t="s">
        <v>1446</v>
      </c>
      <c r="L1236" s="292"/>
      <c r="M1236" s="293"/>
      <c r="N1236" s="293"/>
      <c r="O1236" s="292"/>
      <c r="P1236" s="292" t="s">
        <v>1280</v>
      </c>
      <c r="Q1236" s="327"/>
      <c r="R1236" s="295" t="s">
        <v>368</v>
      </c>
      <c r="S1236" s="296">
        <v>41639</v>
      </c>
      <c r="T1236" s="297">
        <f>VLOOKUP(I1236,单月票房,2,0)</f>
        <v>15</v>
      </c>
      <c r="U1236" s="298">
        <f>VLOOKUP(I1236,单月票房,3,0)</f>
        <v>93.388099999999994</v>
      </c>
      <c r="V1236" s="298">
        <f>VLOOKUP(I1236,单月票房,4,0)</f>
        <v>2.9977999999999998</v>
      </c>
      <c r="W1236" s="299">
        <f>(V1236*10000)/Y1236</f>
        <v>5995.5999999999995</v>
      </c>
      <c r="X1236" s="300">
        <f>VLOOKUP(I1236,单月票房,5,0)</f>
        <v>31</v>
      </c>
      <c r="Y1236" s="301">
        <v>5</v>
      </c>
      <c r="Z1236" s="302">
        <v>627</v>
      </c>
      <c r="AA1236" s="1043">
        <v>0</v>
      </c>
      <c r="AB1236" s="304">
        <v>0</v>
      </c>
      <c r="AC1236" s="304">
        <v>0</v>
      </c>
      <c r="AD1236" s="1043">
        <v>0</v>
      </c>
      <c r="AE1236" s="469">
        <v>5</v>
      </c>
      <c r="AF1236" s="1036" t="s">
        <v>5993</v>
      </c>
      <c r="AG1236" s="445" t="s">
        <v>4691</v>
      </c>
      <c r="AH1236" s="445" t="s">
        <v>4691</v>
      </c>
      <c r="AI1236" s="445" t="s">
        <v>4691</v>
      </c>
      <c r="AJ1236" s="1037" t="s">
        <v>4691</v>
      </c>
      <c r="AK1236" s="1036" t="s">
        <v>4691</v>
      </c>
      <c r="AL1236" s="445" t="s">
        <v>4691</v>
      </c>
      <c r="AM1236" s="445" t="s">
        <v>4691</v>
      </c>
      <c r="AN1236" s="445" t="s">
        <v>4691</v>
      </c>
      <c r="AO1236" s="445" t="s">
        <v>4691</v>
      </c>
      <c r="AP1236" s="445" t="s">
        <v>4691</v>
      </c>
      <c r="AQ1236" s="445" t="s">
        <v>4691</v>
      </c>
      <c r="AR1236" s="445" t="s">
        <v>4691</v>
      </c>
      <c r="AS1236" s="445" t="s">
        <v>4691</v>
      </c>
      <c r="AT1236" s="445" t="s">
        <v>4691</v>
      </c>
      <c r="AU1236" s="445" t="s">
        <v>4691</v>
      </c>
      <c r="AV1236" s="307">
        <f>AD1236*6*0.5*12</f>
        <v>0</v>
      </c>
      <c r="AW1236" s="309">
        <f>AD1236*6*0.35*12</f>
        <v>0</v>
      </c>
      <c r="AX1236" s="309">
        <f>AD1236*6*0.25*10</f>
        <v>0</v>
      </c>
      <c r="AY1236" s="309">
        <f>AD1236*6*0.15*10</f>
        <v>0</v>
      </c>
      <c r="AZ1236" s="1042" t="s">
        <v>8587</v>
      </c>
      <c r="BA1236" s="1042"/>
      <c r="BB1236" s="1042"/>
      <c r="BC1236" s="1042"/>
      <c r="BD1236" s="1042"/>
      <c r="BE1236" s="1042"/>
      <c r="BF1236" s="1042"/>
      <c r="BG1236" s="1042"/>
      <c r="BH1236" s="1042"/>
      <c r="BI1236" s="1044"/>
    </row>
    <row r="1237" spans="1:62" ht="20.100000000000001" customHeight="1">
      <c r="A1237" s="1029" t="s">
        <v>185</v>
      </c>
      <c r="B1237" s="499"/>
      <c r="C1237" s="723" t="s">
        <v>9</v>
      </c>
      <c r="D1237" s="504" t="s">
        <v>1723</v>
      </c>
      <c r="E1237" s="502"/>
      <c r="F1237" s="502"/>
      <c r="G1237" s="503">
        <f>COUNTA(G1234:G1236)</f>
        <v>3</v>
      </c>
      <c r="H1237" s="503">
        <f>COUNTA(H1234:H1236)</f>
        <v>3</v>
      </c>
      <c r="I1237" s="499"/>
      <c r="J1237" s="499"/>
      <c r="K1237" s="503"/>
      <c r="L1237" s="504">
        <f>COUNTA(L1234:L1236)</f>
        <v>1</v>
      </c>
      <c r="M1237" s="504">
        <f>COUNTA(M1234:M1236)</f>
        <v>1</v>
      </c>
      <c r="N1237" s="504">
        <f>COUNTA(N1234:N1236)</f>
        <v>1</v>
      </c>
      <c r="O1237" s="504">
        <f>COUNTA(O1234:O1236)</f>
        <v>1</v>
      </c>
      <c r="P1237" s="504">
        <f>COUNTA(P1234:P1236)</f>
        <v>3</v>
      </c>
      <c r="Q1237" s="505"/>
      <c r="R1237" s="505"/>
      <c r="S1237" s="506"/>
      <c r="T1237" s="507"/>
      <c r="U1237" s="508">
        <f>SUM(U1234:U1236)</f>
        <v>432.50279999999998</v>
      </c>
      <c r="V1237" s="508">
        <f>SUM(V1234:V1236)</f>
        <v>11.8377</v>
      </c>
      <c r="W1237" s="509">
        <f>V1237*10000/Y1237</f>
        <v>6963.3529411764703</v>
      </c>
      <c r="X1237" s="510">
        <f>U1237/V1237</f>
        <v>36.536050077295421</v>
      </c>
      <c r="Y1237" s="511">
        <f t="shared" ref="Y1237:AE1237" si="1134">SUM(Y1234:Y1236)</f>
        <v>17</v>
      </c>
      <c r="Z1237" s="511">
        <f t="shared" si="1134"/>
        <v>2375</v>
      </c>
      <c r="AA1237" s="500">
        <f t="shared" si="1134"/>
        <v>5</v>
      </c>
      <c r="AB1237" s="500">
        <f t="shared" si="1134"/>
        <v>5</v>
      </c>
      <c r="AC1237" s="500">
        <f t="shared" si="1134"/>
        <v>5</v>
      </c>
      <c r="AD1237" s="500">
        <f t="shared" si="1134"/>
        <v>5</v>
      </c>
      <c r="AE1237" s="500">
        <f t="shared" si="1134"/>
        <v>17</v>
      </c>
      <c r="AF1237" s="512"/>
      <c r="AG1237" s="512">
        <f>SUM(AG1234:AG1236)</f>
        <v>0</v>
      </c>
      <c r="AH1237" s="512"/>
      <c r="AI1237" s="512">
        <f>SUM(AI1234:AI1236)</f>
        <v>0</v>
      </c>
      <c r="AJ1237" s="512">
        <f>SUM(AJ1234:AJ1236)</f>
        <v>5</v>
      </c>
      <c r="AK1237" s="513"/>
      <c r="AL1237" s="512">
        <f>SUM(AL1234:AL1236)</f>
        <v>0</v>
      </c>
      <c r="AM1237" s="512"/>
      <c r="AN1237" s="512">
        <f>SUM(AN1234:AN1236)</f>
        <v>0</v>
      </c>
      <c r="AO1237" s="512"/>
      <c r="AP1237" s="512">
        <f>SUM(AP1234:AP1236)</f>
        <v>0</v>
      </c>
      <c r="AQ1237" s="512"/>
      <c r="AR1237" s="512">
        <f>SUM(AR1234:AR1236)</f>
        <v>0</v>
      </c>
      <c r="AS1237" s="512"/>
      <c r="AT1237" s="512">
        <f>SUM(AT1234:AT1236)</f>
        <v>0</v>
      </c>
      <c r="AU1237" s="512"/>
      <c r="AV1237" s="512">
        <f>SUM(AV1234:AV1236)</f>
        <v>180</v>
      </c>
      <c r="AW1237" s="512">
        <f>SUM(AW1234:AW1236)</f>
        <v>126</v>
      </c>
      <c r="AX1237" s="512">
        <f>SUM(AX1234:AX1236)</f>
        <v>75</v>
      </c>
      <c r="AY1237" s="512">
        <f>SUM(AY1234:AY1236)</f>
        <v>45</v>
      </c>
      <c r="AZ1237" s="816"/>
      <c r="BA1237" s="817"/>
      <c r="BB1237" s="817"/>
      <c r="BC1237" s="818"/>
      <c r="BD1237" s="818"/>
      <c r="BE1237" s="818"/>
      <c r="BF1237" s="819"/>
      <c r="BG1237" s="819"/>
      <c r="BH1237" s="819"/>
      <c r="BI1237" s="820"/>
    </row>
    <row r="1238" spans="1:62" s="652" customFormat="1" ht="20.100000000000001" customHeight="1">
      <c r="A1238" s="1026">
        <v>1078</v>
      </c>
      <c r="B1238" s="285" t="s">
        <v>3702</v>
      </c>
      <c r="C1238" s="286" t="s">
        <v>9</v>
      </c>
      <c r="D1238" s="287" t="s">
        <v>1724</v>
      </c>
      <c r="E1238" s="287" t="s">
        <v>3023</v>
      </c>
      <c r="F1238" s="351" t="s">
        <v>2650</v>
      </c>
      <c r="G1238" s="289" t="s">
        <v>967</v>
      </c>
      <c r="H1238" s="340" t="s">
        <v>2665</v>
      </c>
      <c r="I1238" s="290">
        <v>42031501</v>
      </c>
      <c r="J1238" s="291"/>
      <c r="K1238" s="340"/>
      <c r="L1238" s="292" t="s">
        <v>2651</v>
      </c>
      <c r="M1238" s="292" t="s">
        <v>95</v>
      </c>
      <c r="N1238" s="292" t="s">
        <v>95</v>
      </c>
      <c r="O1238" s="292" t="s">
        <v>2651</v>
      </c>
      <c r="P1238" s="292" t="s">
        <v>2651</v>
      </c>
      <c r="Q1238" s="327" t="s">
        <v>2652</v>
      </c>
      <c r="R1238" s="295" t="s">
        <v>482</v>
      </c>
      <c r="S1238" s="296">
        <v>40901</v>
      </c>
      <c r="T1238" s="297">
        <f>VLOOKUP(I1238,单月票房,2,0)</f>
        <v>5</v>
      </c>
      <c r="U1238" s="298">
        <f>VLOOKUP(I1238,单月票房,3,0)</f>
        <v>215.78579999999999</v>
      </c>
      <c r="V1238" s="298">
        <f>VLOOKUP(I1238,单月票房,4,0)</f>
        <v>5.8489000000000004</v>
      </c>
      <c r="W1238" s="299">
        <f>(V1238*10000)/Y1238</f>
        <v>11697.800000000001</v>
      </c>
      <c r="X1238" s="300">
        <f>VLOOKUP(I1238,单月票房,5,0)</f>
        <v>37</v>
      </c>
      <c r="Y1238" s="301">
        <v>5</v>
      </c>
      <c r="Z1238" s="648">
        <v>832</v>
      </c>
      <c r="AA1238" s="1043">
        <v>5</v>
      </c>
      <c r="AB1238" s="1043">
        <v>5</v>
      </c>
      <c r="AC1238" s="1043">
        <v>5</v>
      </c>
      <c r="AD1238" s="1043">
        <v>5</v>
      </c>
      <c r="AE1238" s="469">
        <v>5</v>
      </c>
      <c r="AF1238" s="1036" t="s">
        <v>5993</v>
      </c>
      <c r="AG1238" s="445" t="s">
        <v>4691</v>
      </c>
      <c r="AH1238" s="445" t="s">
        <v>4691</v>
      </c>
      <c r="AI1238" s="445" t="s">
        <v>4691</v>
      </c>
      <c r="AJ1238" s="1037">
        <v>5</v>
      </c>
      <c r="AK1238" s="1036" t="s">
        <v>4707</v>
      </c>
      <c r="AL1238" s="445" t="s">
        <v>4691</v>
      </c>
      <c r="AM1238" s="445" t="s">
        <v>4691</v>
      </c>
      <c r="AN1238" s="445" t="s">
        <v>4691</v>
      </c>
      <c r="AO1238" s="445" t="s">
        <v>4691</v>
      </c>
      <c r="AP1238" s="445" t="s">
        <v>4691</v>
      </c>
      <c r="AQ1238" s="445" t="s">
        <v>4691</v>
      </c>
      <c r="AR1238" s="445" t="s">
        <v>4691</v>
      </c>
      <c r="AS1238" s="445" t="s">
        <v>4691</v>
      </c>
      <c r="AT1238" s="445" t="s">
        <v>4691</v>
      </c>
      <c r="AU1238" s="445" t="s">
        <v>4691</v>
      </c>
      <c r="AV1238" s="307">
        <f>AD1238*6*0.5*12</f>
        <v>180</v>
      </c>
      <c r="AW1238" s="309">
        <f>AD1238*6*0.35*12</f>
        <v>126</v>
      </c>
      <c r="AX1238" s="309">
        <f>AD1238*6*0.25*10</f>
        <v>75</v>
      </c>
      <c r="AY1238" s="309">
        <f>AD1238*6*0.15*10</f>
        <v>45</v>
      </c>
      <c r="AZ1238" s="1042" t="s">
        <v>8588</v>
      </c>
      <c r="BA1238" s="1042"/>
      <c r="BB1238" s="1042"/>
      <c r="BC1238" s="1042"/>
      <c r="BD1238" s="1042"/>
      <c r="BE1238" s="1042"/>
      <c r="BF1238" s="1042"/>
      <c r="BG1238" s="1042"/>
      <c r="BH1238" s="1042"/>
      <c r="BI1238" s="1044"/>
    </row>
    <row r="1239" spans="1:62" ht="20.100000000000001" customHeight="1">
      <c r="A1239" s="1029" t="s">
        <v>185</v>
      </c>
      <c r="B1239" s="499"/>
      <c r="C1239" s="723" t="s">
        <v>9</v>
      </c>
      <c r="D1239" s="501" t="s">
        <v>2466</v>
      </c>
      <c r="E1239" s="502"/>
      <c r="F1239" s="502"/>
      <c r="G1239" s="503">
        <f>COUNTA(G1238:G1238)</f>
        <v>1</v>
      </c>
      <c r="H1239" s="503">
        <f>COUNTA(H1238:H1238)</f>
        <v>1</v>
      </c>
      <c r="I1239" s="499"/>
      <c r="J1239" s="499"/>
      <c r="K1239" s="503"/>
      <c r="L1239" s="504">
        <f>COUNTA(L1238:L1238)</f>
        <v>1</v>
      </c>
      <c r="M1239" s="504">
        <f>COUNTA(M1238:M1238)</f>
        <v>1</v>
      </c>
      <c r="N1239" s="504">
        <f>COUNTA(N1238:N1238)</f>
        <v>1</v>
      </c>
      <c r="O1239" s="504">
        <f>COUNTA(O1238:O1238)</f>
        <v>1</v>
      </c>
      <c r="P1239" s="504">
        <f>COUNTA(P1238:P1238)</f>
        <v>1</v>
      </c>
      <c r="Q1239" s="505"/>
      <c r="R1239" s="505"/>
      <c r="S1239" s="506"/>
      <c r="T1239" s="507"/>
      <c r="U1239" s="508">
        <f>SUM(U1238:U1238)</f>
        <v>215.78579999999999</v>
      </c>
      <c r="V1239" s="508">
        <f>SUM(V1238:V1238)</f>
        <v>5.8489000000000004</v>
      </c>
      <c r="W1239" s="509">
        <f>V1239*10000/Y1239</f>
        <v>11697.800000000001</v>
      </c>
      <c r="X1239" s="510">
        <f>U1239/V1239</f>
        <v>36.893398758740958</v>
      </c>
      <c r="Y1239" s="511">
        <f t="shared" ref="Y1239:AE1239" si="1135">SUM(Y1238:Y1238)</f>
        <v>5</v>
      </c>
      <c r="Z1239" s="511">
        <f t="shared" si="1135"/>
        <v>832</v>
      </c>
      <c r="AA1239" s="500">
        <f t="shared" si="1135"/>
        <v>5</v>
      </c>
      <c r="AB1239" s="500">
        <f t="shared" si="1135"/>
        <v>5</v>
      </c>
      <c r="AC1239" s="500">
        <f t="shared" si="1135"/>
        <v>5</v>
      </c>
      <c r="AD1239" s="500">
        <f t="shared" si="1135"/>
        <v>5</v>
      </c>
      <c r="AE1239" s="500">
        <f t="shared" si="1135"/>
        <v>5</v>
      </c>
      <c r="AF1239" s="512"/>
      <c r="AG1239" s="512">
        <f>SUM(AG1238:AG1238)</f>
        <v>0</v>
      </c>
      <c r="AH1239" s="512"/>
      <c r="AI1239" s="512">
        <f>SUM(AI1238:AI1238)</f>
        <v>0</v>
      </c>
      <c r="AJ1239" s="512">
        <f t="shared" ref="AJ1239" si="1136">SUM(AJ1238:AJ1238)</f>
        <v>5</v>
      </c>
      <c r="AK1239" s="513"/>
      <c r="AL1239" s="512">
        <f>SUM(AL1238:AL1238)</f>
        <v>0</v>
      </c>
      <c r="AM1239" s="512"/>
      <c r="AN1239" s="512">
        <f>SUM(AN1238:AN1238)</f>
        <v>0</v>
      </c>
      <c r="AO1239" s="512"/>
      <c r="AP1239" s="512">
        <f>SUM(AP1238:AP1238)</f>
        <v>0</v>
      </c>
      <c r="AQ1239" s="512"/>
      <c r="AR1239" s="512">
        <f>SUM(AR1238:AR1238)</f>
        <v>0</v>
      </c>
      <c r="AS1239" s="512"/>
      <c r="AT1239" s="512">
        <f>SUM(AT1238:AT1238)</f>
        <v>0</v>
      </c>
      <c r="AU1239" s="512"/>
      <c r="AV1239" s="512">
        <f>SUM(AV1238:AV1238)</f>
        <v>180</v>
      </c>
      <c r="AW1239" s="512">
        <f>SUM(AW1238:AW1238)</f>
        <v>126</v>
      </c>
      <c r="AX1239" s="512">
        <f>SUM(AX1238:AX1238)</f>
        <v>75</v>
      </c>
      <c r="AY1239" s="512">
        <f>SUM(AY1238:AY1238)</f>
        <v>45</v>
      </c>
      <c r="AZ1239" s="816"/>
      <c r="BA1239" s="817"/>
      <c r="BB1239" s="817"/>
      <c r="BC1239" s="818"/>
      <c r="BD1239" s="818"/>
      <c r="BE1239" s="818"/>
      <c r="BF1239" s="819"/>
      <c r="BG1239" s="819"/>
      <c r="BH1239" s="819"/>
      <c r="BI1239" s="820"/>
    </row>
    <row r="1240" spans="1:62" ht="20.100000000000001" customHeight="1">
      <c r="A1240" s="1026">
        <v>1079</v>
      </c>
      <c r="B1240" s="285" t="s">
        <v>4165</v>
      </c>
      <c r="C1240" s="677" t="s">
        <v>4162</v>
      </c>
      <c r="D1240" s="677" t="s">
        <v>4163</v>
      </c>
      <c r="E1240" s="677" t="s">
        <v>3024</v>
      </c>
      <c r="F1240" s="677" t="s">
        <v>4164</v>
      </c>
      <c r="G1240" s="289" t="s">
        <v>1940</v>
      </c>
      <c r="H1240" s="367" t="s">
        <v>4258</v>
      </c>
      <c r="I1240" s="290">
        <v>42151001</v>
      </c>
      <c r="J1240" s="291" t="s">
        <v>94</v>
      </c>
      <c r="K1240" s="340"/>
      <c r="L1240" s="292" t="s">
        <v>95</v>
      </c>
      <c r="M1240" s="292" t="s">
        <v>95</v>
      </c>
      <c r="N1240" s="292" t="s">
        <v>95</v>
      </c>
      <c r="O1240" s="292" t="s">
        <v>95</v>
      </c>
      <c r="P1240" s="292" t="s">
        <v>95</v>
      </c>
      <c r="Q1240" s="327"/>
      <c r="R1240" s="295" t="s">
        <v>199</v>
      </c>
      <c r="S1240" s="296">
        <v>42384</v>
      </c>
      <c r="T1240" s="297">
        <f>VLOOKUP(I1240,单月票房,2,0)</f>
        <v>2</v>
      </c>
      <c r="U1240" s="298">
        <f>VLOOKUP(I1240,单月票房,3,0)</f>
        <v>185.514972</v>
      </c>
      <c r="V1240" s="298">
        <f>VLOOKUP(I1240,单月票房,4,0)</f>
        <v>4.4439000000000002</v>
      </c>
      <c r="W1240" s="299">
        <f>(V1240*10000)/Y1240</f>
        <v>8887.7999999999993</v>
      </c>
      <c r="X1240" s="300">
        <f>VLOOKUP(I1240,单月票房,5,0)</f>
        <v>42</v>
      </c>
      <c r="Y1240" s="301">
        <v>5</v>
      </c>
      <c r="Z1240" s="648">
        <v>916</v>
      </c>
      <c r="AA1240" s="1043">
        <v>5</v>
      </c>
      <c r="AB1240" s="1043">
        <v>5</v>
      </c>
      <c r="AC1240" s="1043">
        <v>5</v>
      </c>
      <c r="AD1240" s="1043">
        <v>5</v>
      </c>
      <c r="AE1240" s="469">
        <v>5</v>
      </c>
      <c r="AF1240" s="1036" t="s">
        <v>5993</v>
      </c>
      <c r="AG1240" s="445" t="s">
        <v>4691</v>
      </c>
      <c r="AH1240" s="445" t="s">
        <v>4691</v>
      </c>
      <c r="AI1240" s="445" t="s">
        <v>4691</v>
      </c>
      <c r="AJ1240" s="1037">
        <v>5</v>
      </c>
      <c r="AK1240" s="1036" t="s">
        <v>4707</v>
      </c>
      <c r="AL1240" s="445" t="s">
        <v>4691</v>
      </c>
      <c r="AM1240" s="445" t="s">
        <v>4691</v>
      </c>
      <c r="AN1240" s="445" t="s">
        <v>4691</v>
      </c>
      <c r="AO1240" s="445" t="s">
        <v>4691</v>
      </c>
      <c r="AP1240" s="445" t="s">
        <v>4691</v>
      </c>
      <c r="AQ1240" s="445" t="s">
        <v>4691</v>
      </c>
      <c r="AR1240" s="445" t="s">
        <v>4691</v>
      </c>
      <c r="AS1240" s="445" t="s">
        <v>4691</v>
      </c>
      <c r="AT1240" s="445" t="s">
        <v>4691</v>
      </c>
      <c r="AU1240" s="445" t="s">
        <v>4691</v>
      </c>
      <c r="AV1240" s="307">
        <f>AD1240*6*0.5*12</f>
        <v>180</v>
      </c>
      <c r="AW1240" s="309">
        <f>AD1240*6*0.35*12</f>
        <v>126</v>
      </c>
      <c r="AX1240" s="309">
        <f>AD1240*6*0.25*10</f>
        <v>75</v>
      </c>
      <c r="AY1240" s="309">
        <f>AD1240*6*0.15*10</f>
        <v>45</v>
      </c>
      <c r="AZ1240" s="1042" t="s">
        <v>8589</v>
      </c>
      <c r="BA1240" s="1042"/>
      <c r="BB1240" s="1042"/>
      <c r="BC1240" s="1042"/>
      <c r="BD1240" s="1042"/>
      <c r="BE1240" s="1042"/>
      <c r="BF1240" s="1042"/>
      <c r="BG1240" s="1042"/>
      <c r="BH1240" s="1042"/>
      <c r="BI1240" s="1044"/>
    </row>
    <row r="1241" spans="1:62" ht="20.100000000000001" customHeight="1">
      <c r="A1241" s="1029" t="s">
        <v>185</v>
      </c>
      <c r="B1241" s="499"/>
      <c r="C1241" s="723" t="s">
        <v>9</v>
      </c>
      <c r="D1241" s="501" t="s">
        <v>1725</v>
      </c>
      <c r="E1241" s="502"/>
      <c r="F1241" s="502"/>
      <c r="G1241" s="503">
        <f>COUNTA(G1240:G1240)</f>
        <v>1</v>
      </c>
      <c r="H1241" s="503">
        <f>COUNTA(H1240:H1240)</f>
        <v>1</v>
      </c>
      <c r="I1241" s="499"/>
      <c r="J1241" s="499"/>
      <c r="K1241" s="503"/>
      <c r="L1241" s="504">
        <f>COUNTA(L1240:L1240)</f>
        <v>1</v>
      </c>
      <c r="M1241" s="504">
        <f>COUNTA(M1240:M1240)</f>
        <v>1</v>
      </c>
      <c r="N1241" s="504">
        <f>COUNTA(N1240:N1240)</f>
        <v>1</v>
      </c>
      <c r="O1241" s="504">
        <f>COUNTA(O1240:O1240)</f>
        <v>1</v>
      </c>
      <c r="P1241" s="504">
        <f>COUNTA(P1240:P1240)</f>
        <v>1</v>
      </c>
      <c r="Q1241" s="505"/>
      <c r="R1241" s="505"/>
      <c r="S1241" s="506"/>
      <c r="T1241" s="507"/>
      <c r="U1241" s="508">
        <f>SUM(U1240:U1240)</f>
        <v>185.514972</v>
      </c>
      <c r="V1241" s="508">
        <f>SUM(V1240:V1240)</f>
        <v>4.4439000000000002</v>
      </c>
      <c r="W1241" s="509">
        <f>V1241*10000/Y1241</f>
        <v>8887.7999999999993</v>
      </c>
      <c r="X1241" s="510">
        <f>U1241/V1241</f>
        <v>41.745982582866397</v>
      </c>
      <c r="Y1241" s="511">
        <f t="shared" ref="Y1241:AE1241" si="1137">SUM(Y1240:Y1240)</f>
        <v>5</v>
      </c>
      <c r="Z1241" s="511">
        <f t="shared" si="1137"/>
        <v>916</v>
      </c>
      <c r="AA1241" s="500">
        <f t="shared" si="1137"/>
        <v>5</v>
      </c>
      <c r="AB1241" s="500">
        <f t="shared" si="1137"/>
        <v>5</v>
      </c>
      <c r="AC1241" s="500">
        <f t="shared" si="1137"/>
        <v>5</v>
      </c>
      <c r="AD1241" s="500">
        <f t="shared" si="1137"/>
        <v>5</v>
      </c>
      <c r="AE1241" s="500">
        <f t="shared" si="1137"/>
        <v>5</v>
      </c>
      <c r="AF1241" s="512"/>
      <c r="AG1241" s="512">
        <f>SUM(AG1240:AG1240)</f>
        <v>0</v>
      </c>
      <c r="AH1241" s="512"/>
      <c r="AI1241" s="512">
        <f>SUM(AI1240:AI1240)</f>
        <v>0</v>
      </c>
      <c r="AJ1241" s="512">
        <f t="shared" ref="AJ1241" si="1138">SUM(AJ1240:AJ1240)</f>
        <v>5</v>
      </c>
      <c r="AK1241" s="513"/>
      <c r="AL1241" s="512">
        <f>SUM(AL1240:AL1240)</f>
        <v>0</v>
      </c>
      <c r="AM1241" s="512"/>
      <c r="AN1241" s="512">
        <f>SUM(AN1240:AN1240)</f>
        <v>0</v>
      </c>
      <c r="AO1241" s="512"/>
      <c r="AP1241" s="512">
        <f>SUM(AP1240:AP1240)</f>
        <v>0</v>
      </c>
      <c r="AQ1241" s="512"/>
      <c r="AR1241" s="512">
        <f>SUM(AR1240:AR1240)</f>
        <v>0</v>
      </c>
      <c r="AS1241" s="512"/>
      <c r="AT1241" s="512">
        <f>SUM(AT1240:AT1240)</f>
        <v>0</v>
      </c>
      <c r="AU1241" s="512"/>
      <c r="AV1241" s="512">
        <f>SUM(AV1240:AV1240)</f>
        <v>180</v>
      </c>
      <c r="AW1241" s="512">
        <f>SUM(AW1240:AW1240)</f>
        <v>126</v>
      </c>
      <c r="AX1241" s="512">
        <f>SUM(AX1240:AX1240)</f>
        <v>75</v>
      </c>
      <c r="AY1241" s="512">
        <f>SUM(AY1240:AY1240)</f>
        <v>45</v>
      </c>
      <c r="AZ1241" s="816"/>
      <c r="BA1241" s="817"/>
      <c r="BB1241" s="817"/>
      <c r="BC1241" s="818"/>
      <c r="BD1241" s="818"/>
      <c r="BE1241" s="818"/>
      <c r="BF1241" s="819"/>
      <c r="BG1241" s="819"/>
      <c r="BH1241" s="819"/>
      <c r="BI1241" s="820"/>
    </row>
    <row r="1242" spans="1:62" ht="20.100000000000001" customHeight="1">
      <c r="A1242" s="1026">
        <v>1080</v>
      </c>
      <c r="B1242" s="285" t="s">
        <v>3703</v>
      </c>
      <c r="C1242" s="286" t="s">
        <v>9</v>
      </c>
      <c r="D1242" s="307" t="s">
        <v>1726</v>
      </c>
      <c r="E1242" s="287" t="s">
        <v>3025</v>
      </c>
      <c r="F1242" s="646" t="s">
        <v>625</v>
      </c>
      <c r="G1242" s="289" t="s">
        <v>932</v>
      </c>
      <c r="H1242" s="289" t="s">
        <v>626</v>
      </c>
      <c r="I1242" s="290">
        <v>42081301</v>
      </c>
      <c r="J1242" s="291" t="s">
        <v>94</v>
      </c>
      <c r="K1242" s="289"/>
      <c r="L1242" s="292" t="s">
        <v>95</v>
      </c>
      <c r="M1242" s="292" t="s">
        <v>95</v>
      </c>
      <c r="N1242" s="292" t="s">
        <v>95</v>
      </c>
      <c r="O1242" s="292" t="s">
        <v>95</v>
      </c>
      <c r="P1242" s="292" t="s">
        <v>95</v>
      </c>
      <c r="Q1242" s="672"/>
      <c r="R1242" s="295" t="s">
        <v>147</v>
      </c>
      <c r="S1242" s="296">
        <v>40922</v>
      </c>
      <c r="T1242" s="297">
        <f>VLOOKUP(I1242,单月票房,2,0)</f>
        <v>1</v>
      </c>
      <c r="U1242" s="298">
        <f>VLOOKUP(I1242,单月票房,3,0)</f>
        <v>222.2002</v>
      </c>
      <c r="V1242" s="298">
        <f>VLOOKUP(I1242,单月票房,4,0)</f>
        <v>6.9958999999999998</v>
      </c>
      <c r="W1242" s="299">
        <f>(V1242*10000)/Y1242</f>
        <v>7773.2222222222226</v>
      </c>
      <c r="X1242" s="300">
        <f>VLOOKUP(I1242,单月票房,5,0)</f>
        <v>32</v>
      </c>
      <c r="Y1242" s="301">
        <v>9</v>
      </c>
      <c r="Z1242" s="302">
        <v>1354</v>
      </c>
      <c r="AA1242" s="1043">
        <v>9</v>
      </c>
      <c r="AB1242" s="1043">
        <v>9</v>
      </c>
      <c r="AC1242" s="1043">
        <v>9</v>
      </c>
      <c r="AD1242" s="1043">
        <v>9</v>
      </c>
      <c r="AE1242" s="469">
        <v>9</v>
      </c>
      <c r="AF1242" s="1036" t="s">
        <v>8146</v>
      </c>
      <c r="AG1242" s="445" t="s">
        <v>4691</v>
      </c>
      <c r="AH1242" s="445" t="s">
        <v>4691</v>
      </c>
      <c r="AI1242" s="445" t="s">
        <v>4691</v>
      </c>
      <c r="AJ1242" s="1037">
        <v>6</v>
      </c>
      <c r="AK1242" s="1036" t="s">
        <v>4843</v>
      </c>
      <c r="AL1242" s="445" t="s">
        <v>4691</v>
      </c>
      <c r="AM1242" s="445" t="s">
        <v>4691</v>
      </c>
      <c r="AN1242" s="445" t="s">
        <v>4691</v>
      </c>
      <c r="AO1242" s="445" t="s">
        <v>4691</v>
      </c>
      <c r="AP1242" s="445" t="s">
        <v>4691</v>
      </c>
      <c r="AQ1242" s="445" t="s">
        <v>4691</v>
      </c>
      <c r="AR1242" s="445">
        <v>2</v>
      </c>
      <c r="AS1242" s="445" t="s">
        <v>4735</v>
      </c>
      <c r="AT1242" s="445" t="s">
        <v>4691</v>
      </c>
      <c r="AU1242" s="445" t="s">
        <v>4691</v>
      </c>
      <c r="AV1242" s="307">
        <f>AD1242*6*0.5*12</f>
        <v>324</v>
      </c>
      <c r="AW1242" s="309">
        <f>AD1242*6*0.35*12</f>
        <v>226.79999999999998</v>
      </c>
      <c r="AX1242" s="309">
        <f>AD1242*6*0.25*10</f>
        <v>135</v>
      </c>
      <c r="AY1242" s="309">
        <f>AD1242*6*0.15*10</f>
        <v>81</v>
      </c>
      <c r="AZ1242" s="1042" t="s">
        <v>8590</v>
      </c>
      <c r="BA1242" s="1042"/>
      <c r="BB1242" s="1042"/>
      <c r="BC1242" s="1042"/>
      <c r="BD1242" s="1042"/>
      <c r="BE1242" s="1042"/>
      <c r="BF1242" s="1042"/>
      <c r="BG1242" s="1042"/>
      <c r="BH1242" s="1042"/>
      <c r="BI1242" s="1044"/>
    </row>
    <row r="1243" spans="1:62" s="652" customFormat="1" ht="20.100000000000001" customHeight="1">
      <c r="A1243" s="1026">
        <v>1081</v>
      </c>
      <c r="B1243" s="285" t="s">
        <v>3704</v>
      </c>
      <c r="C1243" s="286" t="s">
        <v>9</v>
      </c>
      <c r="D1243" s="307" t="s">
        <v>2653</v>
      </c>
      <c r="E1243" s="287" t="s">
        <v>3026</v>
      </c>
      <c r="F1243" s="360" t="s">
        <v>97</v>
      </c>
      <c r="G1243" s="289" t="s">
        <v>1907</v>
      </c>
      <c r="H1243" s="289" t="s">
        <v>1907</v>
      </c>
      <c r="I1243" s="290">
        <v>42081901</v>
      </c>
      <c r="J1243" s="291"/>
      <c r="K1243" s="289"/>
      <c r="L1243" s="292" t="s">
        <v>95</v>
      </c>
      <c r="M1243" s="292" t="s">
        <v>95</v>
      </c>
      <c r="N1243" s="292" t="s">
        <v>95</v>
      </c>
      <c r="O1243" s="292" t="s">
        <v>95</v>
      </c>
      <c r="P1243" s="292" t="s">
        <v>95</v>
      </c>
      <c r="Q1243" s="327"/>
      <c r="R1243" s="295" t="s">
        <v>482</v>
      </c>
      <c r="S1243" s="296">
        <v>42360</v>
      </c>
      <c r="T1243" s="297">
        <f>VLOOKUP(I1243,单月票房,2,0)</f>
        <v>15</v>
      </c>
      <c r="U1243" s="298">
        <f>VLOOKUP(I1243,单月票房,3,0)</f>
        <v>36.917099999999998</v>
      </c>
      <c r="V1243" s="298">
        <f>VLOOKUP(I1243,单月票房,4,0)</f>
        <v>1.1641999999999999</v>
      </c>
      <c r="W1243" s="299">
        <f>(V1243*10000)/Y1243</f>
        <v>2328.3999999999996</v>
      </c>
      <c r="X1243" s="300">
        <f>VLOOKUP(I1243,单月票房,5,0)</f>
        <v>32</v>
      </c>
      <c r="Y1243" s="301">
        <v>5</v>
      </c>
      <c r="Z1243" s="648">
        <v>608</v>
      </c>
      <c r="AA1243" s="1043">
        <v>5</v>
      </c>
      <c r="AB1243" s="1043">
        <v>5</v>
      </c>
      <c r="AC1243" s="1043">
        <v>5</v>
      </c>
      <c r="AD1243" s="1043">
        <v>5</v>
      </c>
      <c r="AE1243" s="469">
        <v>5</v>
      </c>
      <c r="AF1243" s="1036" t="s">
        <v>8174</v>
      </c>
      <c r="AG1243" s="445" t="s">
        <v>4691</v>
      </c>
      <c r="AH1243" s="445" t="s">
        <v>4691</v>
      </c>
      <c r="AI1243" s="445" t="s">
        <v>4691</v>
      </c>
      <c r="AJ1243" s="1037">
        <v>5</v>
      </c>
      <c r="AK1243" s="1036" t="s">
        <v>4707</v>
      </c>
      <c r="AL1243" s="445" t="s">
        <v>4691</v>
      </c>
      <c r="AM1243" s="445" t="s">
        <v>4691</v>
      </c>
      <c r="AN1243" s="445" t="s">
        <v>4691</v>
      </c>
      <c r="AO1243" s="445" t="s">
        <v>4691</v>
      </c>
      <c r="AP1243" s="445" t="s">
        <v>4691</v>
      </c>
      <c r="AQ1243" s="445" t="s">
        <v>4691</v>
      </c>
      <c r="AR1243" s="445" t="s">
        <v>4691</v>
      </c>
      <c r="AS1243" s="445" t="s">
        <v>4691</v>
      </c>
      <c r="AT1243" s="445" t="s">
        <v>4691</v>
      </c>
      <c r="AU1243" s="445" t="s">
        <v>4691</v>
      </c>
      <c r="AV1243" s="307">
        <f>AD1243*6*0.5*12</f>
        <v>180</v>
      </c>
      <c r="AW1243" s="309">
        <f>AD1243*6*0.35*12</f>
        <v>126</v>
      </c>
      <c r="AX1243" s="309">
        <f>AD1243*6*0.25*10</f>
        <v>75</v>
      </c>
      <c r="AY1243" s="309">
        <f>AD1243*6*0.15*10</f>
        <v>45</v>
      </c>
      <c r="AZ1243" s="1042" t="s">
        <v>8591</v>
      </c>
      <c r="BA1243" s="1042"/>
      <c r="BB1243" s="1042"/>
      <c r="BC1243" s="1042"/>
      <c r="BD1243" s="1042"/>
      <c r="BE1243" s="1042"/>
      <c r="BF1243" s="1042"/>
      <c r="BG1243" s="1042"/>
      <c r="BH1243" s="1042"/>
      <c r="BI1243" s="1044"/>
    </row>
    <row r="1244" spans="1:62" s="314" customFormat="1" ht="19.899999999999999" customHeight="1">
      <c r="A1244" s="1026">
        <v>1082</v>
      </c>
      <c r="B1244" s="416" t="s">
        <v>6274</v>
      </c>
      <c r="C1244" s="417" t="s">
        <v>6275</v>
      </c>
      <c r="D1244" s="418" t="s">
        <v>1726</v>
      </c>
      <c r="E1244" s="418" t="s">
        <v>6276</v>
      </c>
      <c r="F1244" s="738" t="s">
        <v>6277</v>
      </c>
      <c r="G1244" s="420" t="s">
        <v>6278</v>
      </c>
      <c r="H1244" s="420" t="s">
        <v>6397</v>
      </c>
      <c r="I1244" s="422">
        <v>42081501</v>
      </c>
      <c r="J1244" s="423"/>
      <c r="K1244" s="420"/>
      <c r="L1244" s="424" t="s">
        <v>6137</v>
      </c>
      <c r="M1244" s="292" t="s">
        <v>95</v>
      </c>
      <c r="N1244" s="292" t="s">
        <v>95</v>
      </c>
      <c r="O1244" s="424" t="s">
        <v>6137</v>
      </c>
      <c r="P1244" s="424" t="s">
        <v>6137</v>
      </c>
      <c r="Q1244" s="425"/>
      <c r="R1244" s="295" t="s">
        <v>368</v>
      </c>
      <c r="S1244" s="296">
        <v>41363</v>
      </c>
      <c r="T1244" s="297">
        <f>VLOOKUP(I1244,单月票房,2,0)</f>
        <v>12</v>
      </c>
      <c r="U1244" s="298">
        <f>VLOOKUP(I1244,单月票房,3,0)</f>
        <v>72.540099999999995</v>
      </c>
      <c r="V1244" s="298">
        <f>VLOOKUP(I1244,单月票房,4,0)</f>
        <v>2.3420000000000001</v>
      </c>
      <c r="W1244" s="299">
        <f>(V1244*10000)/Y1244</f>
        <v>4684</v>
      </c>
      <c r="X1244" s="300">
        <f>VLOOKUP(I1244,单月票房,5,0)</f>
        <v>31</v>
      </c>
      <c r="Y1244" s="498">
        <v>5</v>
      </c>
      <c r="Z1244" s="497">
        <v>516</v>
      </c>
      <c r="AA1244" s="1043">
        <v>5</v>
      </c>
      <c r="AB1244" s="1043">
        <v>5</v>
      </c>
      <c r="AC1244" s="1043">
        <v>5</v>
      </c>
      <c r="AD1244" s="1043">
        <v>5</v>
      </c>
      <c r="AE1244" s="469">
        <v>5</v>
      </c>
      <c r="AF1244" s="1036" t="s">
        <v>5993</v>
      </c>
      <c r="AG1244" s="445"/>
      <c r="AH1244" s="445"/>
      <c r="AI1244" s="445"/>
      <c r="AJ1244" s="1037"/>
      <c r="AK1244" s="1036"/>
      <c r="AL1244" s="445"/>
      <c r="AM1244" s="445"/>
      <c r="AN1244" s="445"/>
      <c r="AO1244" s="445"/>
      <c r="AP1244" s="445"/>
      <c r="AQ1244" s="445"/>
      <c r="AR1244" s="445"/>
      <c r="AS1244" s="445"/>
      <c r="AT1244" s="445"/>
      <c r="AU1244" s="445"/>
      <c r="AV1244" s="307">
        <f>AD1244*6*0.5*12</f>
        <v>180</v>
      </c>
      <c r="AW1244" s="309">
        <f>AD1244*6*0.35*12</f>
        <v>126</v>
      </c>
      <c r="AX1244" s="309">
        <f>AD1244*6*0.25*10</f>
        <v>75</v>
      </c>
      <c r="AY1244" s="309">
        <f>AD1244*6*0.15*10</f>
        <v>45</v>
      </c>
      <c r="AZ1244" s="1042" t="s">
        <v>8592</v>
      </c>
      <c r="BA1244" s="1042"/>
      <c r="BB1244" s="1042"/>
      <c r="BC1244" s="1042"/>
      <c r="BD1244" s="1042"/>
      <c r="BE1244" s="1042"/>
      <c r="BF1244" s="1042"/>
      <c r="BG1244" s="1042"/>
      <c r="BH1244" s="1042"/>
      <c r="BI1244" s="1044"/>
    </row>
    <row r="1245" spans="1:62" s="394" customFormat="1" ht="19.5" customHeight="1">
      <c r="A1245" s="1026">
        <v>1083</v>
      </c>
      <c r="B1245" s="375" t="s">
        <v>5550</v>
      </c>
      <c r="C1245" s="376" t="s">
        <v>9</v>
      </c>
      <c r="D1245" s="376" t="s">
        <v>5551</v>
      </c>
      <c r="E1245" s="377" t="s">
        <v>5552</v>
      </c>
      <c r="F1245" s="399" t="s">
        <v>5960</v>
      </c>
      <c r="G1245" s="378" t="s">
        <v>4927</v>
      </c>
      <c r="H1245" s="379" t="s">
        <v>5627</v>
      </c>
      <c r="I1245" s="380">
        <v>42082401</v>
      </c>
      <c r="J1245" s="387"/>
      <c r="K1245" s="381" t="s">
        <v>2094</v>
      </c>
      <c r="L1245" s="382"/>
      <c r="M1245" s="382"/>
      <c r="N1245" s="382"/>
      <c r="O1245" s="382"/>
      <c r="P1245" s="383" t="s">
        <v>565</v>
      </c>
      <c r="Q1245" s="384"/>
      <c r="R1245" s="295" t="s">
        <v>583</v>
      </c>
      <c r="S1245" s="296">
        <v>42758</v>
      </c>
      <c r="T1245" s="297">
        <f>VLOOKUP(I1245,单月票房,2,0)</f>
        <v>17</v>
      </c>
      <c r="U1245" s="298">
        <f>VLOOKUP(I1245,单月票房,3,0)</f>
        <v>13.36876</v>
      </c>
      <c r="V1245" s="298">
        <f>VLOOKUP(I1245,单月票房,4,0)</f>
        <v>0.33050000000000002</v>
      </c>
      <c r="W1245" s="299">
        <f>(V1245*10000)/Y1245</f>
        <v>472.14285714285717</v>
      </c>
      <c r="X1245" s="300">
        <f>VLOOKUP(I1245,单月票房,5,0)</f>
        <v>40</v>
      </c>
      <c r="Y1245" s="385">
        <v>7</v>
      </c>
      <c r="Z1245" s="386">
        <v>541</v>
      </c>
      <c r="AA1245" s="1043">
        <v>0</v>
      </c>
      <c r="AB1245" s="304">
        <v>0</v>
      </c>
      <c r="AC1245" s="304">
        <v>0</v>
      </c>
      <c r="AD1245" s="1043">
        <v>0</v>
      </c>
      <c r="AE1245" s="469">
        <v>7</v>
      </c>
      <c r="AF1245" s="1036" t="s">
        <v>8151</v>
      </c>
      <c r="AG1245" s="445"/>
      <c r="AH1245" s="445"/>
      <c r="AI1245" s="445"/>
      <c r="AJ1245" s="1037"/>
      <c r="AK1245" s="1036" t="s">
        <v>4703</v>
      </c>
      <c r="AL1245" s="445"/>
      <c r="AM1245" s="445"/>
      <c r="AN1245" s="445"/>
      <c r="AO1245" s="445"/>
      <c r="AP1245" s="445"/>
      <c r="AQ1245" s="445"/>
      <c r="AR1245" s="445"/>
      <c r="AS1245" s="445"/>
      <c r="AT1245" s="445"/>
      <c r="AU1245" s="445"/>
      <c r="AV1245" s="307">
        <f>AD1245*6*0.5*12</f>
        <v>0</v>
      </c>
      <c r="AW1245" s="309">
        <f>AD1245*6*0.35*12</f>
        <v>0</v>
      </c>
      <c r="AX1245" s="309">
        <f>AD1245*6*0.25*10</f>
        <v>0</v>
      </c>
      <c r="AY1245" s="309">
        <f>AD1245*6*0.15*10</f>
        <v>0</v>
      </c>
      <c r="AZ1245" s="1042" t="s">
        <v>8593</v>
      </c>
      <c r="BA1245" s="1042"/>
      <c r="BB1245" s="1042"/>
      <c r="BC1245" s="1042"/>
      <c r="BD1245" s="1042"/>
      <c r="BE1245" s="1042"/>
      <c r="BF1245" s="1042"/>
      <c r="BG1245" s="1042"/>
      <c r="BH1245" s="1042"/>
      <c r="BI1245" s="1044"/>
    </row>
    <row r="1246" spans="1:62" ht="20.100000000000001" customHeight="1">
      <c r="A1246" s="1029" t="s">
        <v>185</v>
      </c>
      <c r="B1246" s="499"/>
      <c r="C1246" s="723" t="s">
        <v>9</v>
      </c>
      <c r="D1246" s="501" t="s">
        <v>1726</v>
      </c>
      <c r="E1246" s="502"/>
      <c r="F1246" s="502"/>
      <c r="G1246" s="503">
        <f>COUNTA(G1242:G1245)</f>
        <v>4</v>
      </c>
      <c r="H1246" s="503">
        <f>COUNTA(H1242:H1245)</f>
        <v>4</v>
      </c>
      <c r="I1246" s="499"/>
      <c r="J1246" s="499"/>
      <c r="K1246" s="503"/>
      <c r="L1246" s="504">
        <f>COUNTA(L1242:L1245)</f>
        <v>3</v>
      </c>
      <c r="M1246" s="504">
        <f>COUNTA(M1242:M1245)</f>
        <v>3</v>
      </c>
      <c r="N1246" s="504">
        <f>COUNTA(N1242:N1245)</f>
        <v>3</v>
      </c>
      <c r="O1246" s="504">
        <f>COUNTA(O1242:O1245)</f>
        <v>3</v>
      </c>
      <c r="P1246" s="504">
        <f>COUNTA(P1242:P1245)</f>
        <v>4</v>
      </c>
      <c r="Q1246" s="505"/>
      <c r="R1246" s="505"/>
      <c r="S1246" s="506"/>
      <c r="T1246" s="507"/>
      <c r="U1246" s="508">
        <f>SUM(U1242:U1245)</f>
        <v>345.02616</v>
      </c>
      <c r="V1246" s="508">
        <f>SUM(V1242:V1245)</f>
        <v>10.832600000000001</v>
      </c>
      <c r="W1246" s="509">
        <f>V1246*10000/Y1246</f>
        <v>4166.3846153846162</v>
      </c>
      <c r="X1246" s="510">
        <f>U1246/V1246</f>
        <v>31.850724664438822</v>
      </c>
      <c r="Y1246" s="511">
        <f t="shared" ref="Y1246:AE1246" si="1139">SUM(Y1242:Y1245)</f>
        <v>26</v>
      </c>
      <c r="Z1246" s="511">
        <f t="shared" si="1139"/>
        <v>3019</v>
      </c>
      <c r="AA1246" s="500">
        <f t="shared" si="1139"/>
        <v>19</v>
      </c>
      <c r="AB1246" s="500">
        <f t="shared" si="1139"/>
        <v>19</v>
      </c>
      <c r="AC1246" s="500">
        <f t="shared" si="1139"/>
        <v>19</v>
      </c>
      <c r="AD1246" s="500">
        <f t="shared" si="1139"/>
        <v>19</v>
      </c>
      <c r="AE1246" s="500">
        <f t="shared" si="1139"/>
        <v>26</v>
      </c>
      <c r="AF1246" s="512"/>
      <c r="AG1246" s="512">
        <f>SUM(AG1242:AG1245)</f>
        <v>0</v>
      </c>
      <c r="AH1246" s="512"/>
      <c r="AI1246" s="512">
        <f>SUM(AI1242:AI1245)</f>
        <v>0</v>
      </c>
      <c r="AJ1246" s="512">
        <f t="shared" ref="AJ1246" si="1140">SUM(AJ1242:AJ1245)</f>
        <v>11</v>
      </c>
      <c r="AK1246" s="513"/>
      <c r="AL1246" s="512">
        <f>SUM(AL1242:AL1245)</f>
        <v>0</v>
      </c>
      <c r="AM1246" s="512"/>
      <c r="AN1246" s="512">
        <f>SUM(AN1242:AN1245)</f>
        <v>0</v>
      </c>
      <c r="AO1246" s="512"/>
      <c r="AP1246" s="512">
        <f>SUM(AP1242:AP1245)</f>
        <v>0</v>
      </c>
      <c r="AQ1246" s="512"/>
      <c r="AR1246" s="512">
        <f>SUM(AR1242:AR1245)</f>
        <v>2</v>
      </c>
      <c r="AS1246" s="512"/>
      <c r="AT1246" s="512">
        <f>SUM(AT1242:AT1245)</f>
        <v>0</v>
      </c>
      <c r="AU1246" s="512"/>
      <c r="AV1246" s="512">
        <f>SUM(AV1242:AV1245)</f>
        <v>684</v>
      </c>
      <c r="AW1246" s="512">
        <f>SUM(AW1242:AW1245)</f>
        <v>478.79999999999995</v>
      </c>
      <c r="AX1246" s="512">
        <f>SUM(AX1242:AX1245)</f>
        <v>285</v>
      </c>
      <c r="AY1246" s="512">
        <f>SUM(AY1242:AY1245)</f>
        <v>171</v>
      </c>
      <c r="AZ1246" s="816"/>
      <c r="BA1246" s="817"/>
      <c r="BB1246" s="817"/>
      <c r="BC1246" s="818"/>
      <c r="BD1246" s="818"/>
      <c r="BE1246" s="818"/>
      <c r="BF1246" s="819"/>
      <c r="BG1246" s="819"/>
      <c r="BH1246" s="819"/>
      <c r="BI1246" s="820"/>
    </row>
    <row r="1247" spans="1:62" s="1009" customFormat="1" ht="19.5" customHeight="1">
      <c r="A1247" s="1026">
        <v>1084</v>
      </c>
      <c r="B1247" s="435" t="s">
        <v>8877</v>
      </c>
      <c r="C1247" s="631" t="s">
        <v>9</v>
      </c>
      <c r="D1247" s="631" t="s">
        <v>2290</v>
      </c>
      <c r="E1247" s="631" t="s">
        <v>8878</v>
      </c>
      <c r="F1247" s="467"/>
      <c r="G1247" s="1001" t="s">
        <v>8879</v>
      </c>
      <c r="H1247" s="1002" t="s">
        <v>8879</v>
      </c>
      <c r="I1247" s="435">
        <v>42101401</v>
      </c>
      <c r="J1247" s="1003"/>
      <c r="K1247" s="439" t="s">
        <v>335</v>
      </c>
      <c r="L1247" s="1004"/>
      <c r="M1247" s="1005"/>
      <c r="N1247" s="1005"/>
      <c r="O1247" s="1004"/>
      <c r="P1247" s="1004" t="s">
        <v>565</v>
      </c>
      <c r="Q1247" s="1006"/>
      <c r="R1247" s="1007" t="s">
        <v>147</v>
      </c>
      <c r="S1247" s="1008" t="s">
        <v>8880</v>
      </c>
      <c r="T1247" s="297">
        <f t="shared" ref="T1247" si="1141">VLOOKUP(I1247,单月票房,2,0)</f>
        <v>14</v>
      </c>
      <c r="U1247" s="298">
        <f t="shared" ref="U1247" si="1142">VLOOKUP(I1247,单月票房,3,0)</f>
        <v>148.47239999999999</v>
      </c>
      <c r="V1247" s="298">
        <f t="shared" ref="V1247" si="1143">VLOOKUP(I1247,单月票房,4,0)</f>
        <v>4.1374000000000004</v>
      </c>
      <c r="W1247" s="299">
        <f t="shared" ref="W1247" si="1144">(V1247*10000)/Y1247</f>
        <v>5910.5714285714294</v>
      </c>
      <c r="X1247" s="300">
        <f t="shared" ref="X1247" si="1145">VLOOKUP(I1247,单月票房,5,0)</f>
        <v>36</v>
      </c>
      <c r="Y1247" s="496">
        <v>7</v>
      </c>
      <c r="Z1247" s="497">
        <v>1126</v>
      </c>
      <c r="AA1247" s="1003">
        <v>0</v>
      </c>
      <c r="AB1247" s="1003">
        <v>0</v>
      </c>
      <c r="AC1247" s="1003">
        <v>0</v>
      </c>
      <c r="AD1247" s="1003">
        <v>0</v>
      </c>
      <c r="AE1247" s="469">
        <v>7</v>
      </c>
      <c r="AF1247" s="1036" t="s">
        <v>5964</v>
      </c>
      <c r="AG1247" s="445"/>
      <c r="AH1247" s="445"/>
      <c r="AI1247" s="445"/>
      <c r="AJ1247" s="1084"/>
      <c r="AK1247" s="1036"/>
      <c r="AL1247" s="445"/>
      <c r="AM1247" s="445"/>
      <c r="AN1247" s="445"/>
      <c r="AO1247" s="445"/>
      <c r="AP1247" s="445"/>
      <c r="AQ1247" s="445"/>
      <c r="AR1247" s="445"/>
      <c r="AS1247" s="445"/>
      <c r="AT1247" s="445"/>
      <c r="AU1247" s="445"/>
      <c r="AV1247" s="307">
        <f t="shared" ref="AV1247" si="1146">AD1247*6*0.5*12</f>
        <v>0</v>
      </c>
      <c r="AW1247" s="309">
        <f t="shared" ref="AW1247" si="1147">AD1247*6*0.35*12</f>
        <v>0</v>
      </c>
      <c r="AX1247" s="309">
        <f t="shared" ref="AX1247" si="1148">AD1247*6*0.25*10</f>
        <v>0</v>
      </c>
      <c r="AY1247" s="309">
        <f t="shared" ref="AY1247" si="1149">AD1247*6*0.15*10</f>
        <v>0</v>
      </c>
      <c r="AZ1247" s="1042" t="s">
        <v>8881</v>
      </c>
      <c r="BA1247" s="1001"/>
      <c r="BB1247" s="1001"/>
      <c r="BC1247" s="1001"/>
      <c r="BD1247" s="1001"/>
      <c r="BE1247" s="1001"/>
      <c r="BF1247" s="1001"/>
      <c r="BG1247" s="1001"/>
      <c r="BH1247" s="1001"/>
      <c r="BI1247" s="1049"/>
    </row>
    <row r="1248" spans="1:62" ht="20.100000000000001" customHeight="1">
      <c r="A1248" s="1029" t="s">
        <v>185</v>
      </c>
      <c r="B1248" s="499"/>
      <c r="C1248" s="723" t="s">
        <v>9</v>
      </c>
      <c r="D1248" s="501" t="s">
        <v>1810</v>
      </c>
      <c r="E1248" s="502"/>
      <c r="F1248" s="502"/>
      <c r="G1248" s="503">
        <f>COUNTA(G1247:G1247)</f>
        <v>1</v>
      </c>
      <c r="H1248" s="503">
        <f>COUNTA(H1247:H1247)</f>
        <v>1</v>
      </c>
      <c r="I1248" s="499"/>
      <c r="J1248" s="499"/>
      <c r="K1248" s="503"/>
      <c r="L1248" s="504">
        <f>COUNTA(L1247:L1247)</f>
        <v>0</v>
      </c>
      <c r="M1248" s="504">
        <f>COUNTA(M1247:M1247)</f>
        <v>0</v>
      </c>
      <c r="N1248" s="504">
        <f>COUNTA(N1247:N1247)</f>
        <v>0</v>
      </c>
      <c r="O1248" s="504">
        <f>COUNTA(O1247:O1247)</f>
        <v>0</v>
      </c>
      <c r="P1248" s="504">
        <f>COUNTA(P1247:P1247)</f>
        <v>1</v>
      </c>
      <c r="Q1248" s="505"/>
      <c r="R1248" s="505"/>
      <c r="S1248" s="506"/>
      <c r="T1248" s="507"/>
      <c r="U1248" s="508">
        <f>SUM(U1247:U1247)</f>
        <v>148.47239999999999</v>
      </c>
      <c r="V1248" s="508">
        <f>SUM(V1247:V1247)</f>
        <v>4.1374000000000004</v>
      </c>
      <c r="W1248" s="509">
        <f>V1248*10000/Y1248</f>
        <v>5910.5714285714294</v>
      </c>
      <c r="X1248" s="510">
        <f>U1248/V1248</f>
        <v>35.885435297529845</v>
      </c>
      <c r="Y1248" s="511">
        <f t="shared" ref="Y1248:AE1248" si="1150">SUM(Y1247:Y1247)</f>
        <v>7</v>
      </c>
      <c r="Z1248" s="511">
        <f t="shared" si="1150"/>
        <v>1126</v>
      </c>
      <c r="AA1248" s="500">
        <f t="shared" si="1150"/>
        <v>0</v>
      </c>
      <c r="AB1248" s="500">
        <f t="shared" si="1150"/>
        <v>0</v>
      </c>
      <c r="AC1248" s="500">
        <f t="shared" si="1150"/>
        <v>0</v>
      </c>
      <c r="AD1248" s="500">
        <f t="shared" si="1150"/>
        <v>0</v>
      </c>
      <c r="AE1248" s="500">
        <f t="shared" si="1150"/>
        <v>7</v>
      </c>
      <c r="AF1248" s="512"/>
      <c r="AG1248" s="512">
        <f>SUM(AG1247:AG1247)</f>
        <v>0</v>
      </c>
      <c r="AH1248" s="512"/>
      <c r="AI1248" s="512">
        <f>SUM(AI1247:AI1247)</f>
        <v>0</v>
      </c>
      <c r="AJ1248" s="512">
        <f>SUM(AJ1247:AJ1247)</f>
        <v>0</v>
      </c>
      <c r="AK1248" s="513"/>
      <c r="AL1248" s="512">
        <f>SUM(AL1247:AL1247)</f>
        <v>0</v>
      </c>
      <c r="AM1248" s="512"/>
      <c r="AN1248" s="512">
        <f>SUM(AN1247:AN1247)</f>
        <v>0</v>
      </c>
      <c r="AO1248" s="512"/>
      <c r="AP1248" s="512">
        <f>SUM(AP1247:AP1247)</f>
        <v>0</v>
      </c>
      <c r="AQ1248" s="512"/>
      <c r="AR1248" s="512">
        <f>SUM(AR1247:AR1247)</f>
        <v>0</v>
      </c>
      <c r="AS1248" s="512"/>
      <c r="AT1248" s="512">
        <f>SUM(AT1247:AT1247)</f>
        <v>0</v>
      </c>
      <c r="AU1248" s="512"/>
      <c r="AV1248" s="512">
        <f>SUM(AV1247:AV1247)</f>
        <v>0</v>
      </c>
      <c r="AW1248" s="512">
        <f>SUM(AW1247:AW1247)</f>
        <v>0</v>
      </c>
      <c r="AX1248" s="512">
        <f>SUM(AX1247:AX1247)</f>
        <v>0</v>
      </c>
      <c r="AY1248" s="512">
        <f>SUM(AY1247:AY1247)</f>
        <v>0</v>
      </c>
      <c r="AZ1248" s="816"/>
      <c r="BA1248" s="817"/>
      <c r="BB1248" s="817"/>
      <c r="BC1248" s="818"/>
      <c r="BD1248" s="818"/>
      <c r="BE1248" s="818"/>
      <c r="BF1248" s="819"/>
      <c r="BG1248" s="819"/>
      <c r="BH1248" s="819"/>
      <c r="BI1248" s="820"/>
    </row>
    <row r="1249" spans="1:61" s="652" customFormat="1" ht="20.100000000000001" customHeight="1">
      <c r="A1249" s="1026">
        <v>1085</v>
      </c>
      <c r="B1249" s="285" t="s">
        <v>3699</v>
      </c>
      <c r="C1249" s="286" t="s">
        <v>9</v>
      </c>
      <c r="D1249" s="360" t="s">
        <v>1727</v>
      </c>
      <c r="E1249" s="287" t="s">
        <v>3020</v>
      </c>
      <c r="F1249" s="360" t="s">
        <v>486</v>
      </c>
      <c r="G1249" s="289" t="s">
        <v>1074</v>
      </c>
      <c r="H1249" s="530" t="s">
        <v>1074</v>
      </c>
      <c r="I1249" s="290">
        <v>42071301</v>
      </c>
      <c r="J1249" s="291"/>
      <c r="K1249" s="327"/>
      <c r="L1249" s="292" t="s">
        <v>95</v>
      </c>
      <c r="M1249" s="292" t="s">
        <v>95</v>
      </c>
      <c r="N1249" s="292" t="s">
        <v>95</v>
      </c>
      <c r="O1249" s="292" t="s">
        <v>95</v>
      </c>
      <c r="P1249" s="292" t="s">
        <v>95</v>
      </c>
      <c r="Q1249" s="320"/>
      <c r="R1249" s="295" t="s">
        <v>359</v>
      </c>
      <c r="S1249" s="296">
        <v>41492</v>
      </c>
      <c r="T1249" s="297">
        <f>VLOOKUP(I1249,单月票房,2,0)</f>
        <v>11</v>
      </c>
      <c r="U1249" s="298">
        <f>VLOOKUP(I1249,单月票房,3,0)</f>
        <v>166.46260000000001</v>
      </c>
      <c r="V1249" s="298">
        <f>VLOOKUP(I1249,单月票房,4,0)</f>
        <v>4.2522000000000002</v>
      </c>
      <c r="W1249" s="299">
        <f>(V1249*10000)/Y1249</f>
        <v>7087</v>
      </c>
      <c r="X1249" s="300">
        <f>VLOOKUP(I1249,单月票房,5,0)</f>
        <v>39</v>
      </c>
      <c r="Y1249" s="301">
        <v>6</v>
      </c>
      <c r="Z1249" s="302">
        <v>755</v>
      </c>
      <c r="AA1249" s="1043">
        <v>6</v>
      </c>
      <c r="AB1249" s="1043">
        <v>6</v>
      </c>
      <c r="AC1249" s="1043">
        <v>6</v>
      </c>
      <c r="AD1249" s="1043">
        <v>6</v>
      </c>
      <c r="AE1249" s="469">
        <v>6</v>
      </c>
      <c r="AF1249" s="1036" t="s">
        <v>5994</v>
      </c>
      <c r="AG1249" s="445" t="s">
        <v>4691</v>
      </c>
      <c r="AH1249" s="445" t="s">
        <v>4691</v>
      </c>
      <c r="AI1249" s="445" t="s">
        <v>4691</v>
      </c>
      <c r="AJ1249" s="1037">
        <v>6</v>
      </c>
      <c r="AK1249" s="1036" t="s">
        <v>4694</v>
      </c>
      <c r="AL1249" s="445" t="s">
        <v>4691</v>
      </c>
      <c r="AM1249" s="445" t="s">
        <v>4691</v>
      </c>
      <c r="AN1249" s="445" t="s">
        <v>4691</v>
      </c>
      <c r="AO1249" s="445" t="s">
        <v>4691</v>
      </c>
      <c r="AP1249" s="445" t="s">
        <v>4691</v>
      </c>
      <c r="AQ1249" s="445" t="s">
        <v>4691</v>
      </c>
      <c r="AR1249" s="445">
        <v>1</v>
      </c>
      <c r="AS1249" s="445">
        <v>6</v>
      </c>
      <c r="AT1249" s="445" t="s">
        <v>4691</v>
      </c>
      <c r="AU1249" s="445" t="s">
        <v>4691</v>
      </c>
      <c r="AV1249" s="307">
        <f>AD1249*6*0.5*12</f>
        <v>216</v>
      </c>
      <c r="AW1249" s="309">
        <f>AD1249*6*0.35*12</f>
        <v>151.19999999999999</v>
      </c>
      <c r="AX1249" s="309">
        <f>AD1249*6*0.25*10</f>
        <v>90</v>
      </c>
      <c r="AY1249" s="309">
        <f>AD1249*6*0.15*10</f>
        <v>53.999999999999993</v>
      </c>
      <c r="AZ1249" s="1042" t="s">
        <v>8594</v>
      </c>
      <c r="BA1249" s="1042"/>
      <c r="BB1249" s="1042"/>
      <c r="BC1249" s="1042"/>
      <c r="BD1249" s="1042"/>
      <c r="BE1249" s="1042"/>
      <c r="BF1249" s="1042"/>
      <c r="BG1249" s="1042"/>
      <c r="BH1249" s="1042"/>
      <c r="BI1249" s="1044"/>
    </row>
    <row r="1250" spans="1:61" s="394" customFormat="1" ht="19.5" customHeight="1">
      <c r="A1250" s="1026">
        <v>1086</v>
      </c>
      <c r="B1250" s="375" t="s">
        <v>5553</v>
      </c>
      <c r="C1250" s="376" t="s">
        <v>9</v>
      </c>
      <c r="D1250" s="376" t="s">
        <v>5554</v>
      </c>
      <c r="E1250" s="377" t="s">
        <v>5555</v>
      </c>
      <c r="F1250" s="395" t="s">
        <v>5556</v>
      </c>
      <c r="G1250" s="378" t="s">
        <v>1160</v>
      </c>
      <c r="H1250" s="379" t="s">
        <v>1160</v>
      </c>
      <c r="I1250" s="380">
        <v>42071501</v>
      </c>
      <c r="J1250" s="387"/>
      <c r="K1250" s="381" t="s">
        <v>2094</v>
      </c>
      <c r="L1250" s="382"/>
      <c r="M1250" s="382"/>
      <c r="N1250" s="382"/>
      <c r="O1250" s="382"/>
      <c r="P1250" s="383" t="s">
        <v>565</v>
      </c>
      <c r="Q1250" s="384"/>
      <c r="R1250" s="295" t="s">
        <v>345</v>
      </c>
      <c r="S1250" s="296">
        <v>42004</v>
      </c>
      <c r="T1250" s="297">
        <f>VLOOKUP(I1250,单月票房,2,0)</f>
        <v>10</v>
      </c>
      <c r="U1250" s="298">
        <f>VLOOKUP(I1250,单月票房,3,0)</f>
        <v>167.30539999999999</v>
      </c>
      <c r="V1250" s="298">
        <f>VLOOKUP(I1250,单月票房,4,0)</f>
        <v>4.2187999999999999</v>
      </c>
      <c r="W1250" s="299">
        <f>(V1250*10000)/Y1250</f>
        <v>8437.6</v>
      </c>
      <c r="X1250" s="300">
        <f>VLOOKUP(I1250,单月票房,5,0)</f>
        <v>40</v>
      </c>
      <c r="Y1250" s="385">
        <v>5</v>
      </c>
      <c r="Z1250" s="386">
        <v>548</v>
      </c>
      <c r="AA1250" s="1043">
        <v>0</v>
      </c>
      <c r="AB1250" s="304">
        <v>0</v>
      </c>
      <c r="AC1250" s="304">
        <v>0</v>
      </c>
      <c r="AD1250" s="1043">
        <v>0</v>
      </c>
      <c r="AE1250" s="469">
        <v>5</v>
      </c>
      <c r="AF1250" s="1036" t="s">
        <v>5993</v>
      </c>
      <c r="AG1250" s="445"/>
      <c r="AH1250" s="445"/>
      <c r="AI1250" s="445"/>
      <c r="AJ1250" s="1037"/>
      <c r="AK1250" s="1036" t="s">
        <v>4707</v>
      </c>
      <c r="AL1250" s="445"/>
      <c r="AM1250" s="445"/>
      <c r="AN1250" s="445"/>
      <c r="AO1250" s="445"/>
      <c r="AP1250" s="445"/>
      <c r="AQ1250" s="445"/>
      <c r="AR1250" s="445"/>
      <c r="AS1250" s="445"/>
      <c r="AT1250" s="445"/>
      <c r="AU1250" s="445"/>
      <c r="AV1250" s="307">
        <f>AD1250*6*0.5*12</f>
        <v>0</v>
      </c>
      <c r="AW1250" s="309">
        <f>AD1250*6*0.35*12</f>
        <v>0</v>
      </c>
      <c r="AX1250" s="309">
        <f>AD1250*6*0.25*10</f>
        <v>0</v>
      </c>
      <c r="AY1250" s="309">
        <f>AD1250*6*0.15*10</f>
        <v>0</v>
      </c>
      <c r="AZ1250" s="1042" t="s">
        <v>8595</v>
      </c>
      <c r="BA1250" s="1042"/>
      <c r="BB1250" s="1042"/>
      <c r="BC1250" s="1042"/>
      <c r="BD1250" s="1042"/>
      <c r="BE1250" s="1042"/>
      <c r="BF1250" s="1042"/>
      <c r="BG1250" s="1042"/>
      <c r="BH1250" s="1042"/>
      <c r="BI1250" s="1044"/>
    </row>
    <row r="1251" spans="1:61" s="394" customFormat="1" ht="19.5" customHeight="1">
      <c r="A1251" s="1026">
        <v>1087</v>
      </c>
      <c r="B1251" s="375" t="s">
        <v>5557</v>
      </c>
      <c r="C1251" s="376" t="s">
        <v>9</v>
      </c>
      <c r="D1251" s="376" t="s">
        <v>5339</v>
      </c>
      <c r="E1251" s="377" t="s">
        <v>5558</v>
      </c>
      <c r="F1251" s="395" t="s">
        <v>5556</v>
      </c>
      <c r="G1251" s="378" t="s">
        <v>1919</v>
      </c>
      <c r="H1251" s="379" t="s">
        <v>5628</v>
      </c>
      <c r="I1251" s="380">
        <v>42072001</v>
      </c>
      <c r="J1251" s="387"/>
      <c r="K1251" s="381" t="s">
        <v>2094</v>
      </c>
      <c r="L1251" s="382"/>
      <c r="M1251" s="382"/>
      <c r="N1251" s="382"/>
      <c r="O1251" s="382"/>
      <c r="P1251" s="383" t="s">
        <v>565</v>
      </c>
      <c r="Q1251" s="384"/>
      <c r="R1251" s="295" t="s">
        <v>345</v>
      </c>
      <c r="S1251" s="296">
        <v>42363</v>
      </c>
      <c r="T1251" s="297">
        <f>VLOOKUP(I1251,单月票房,2,0)</f>
        <v>14</v>
      </c>
      <c r="U1251" s="298">
        <f>VLOOKUP(I1251,单月票房,3,0)</f>
        <v>132.62379999999999</v>
      </c>
      <c r="V1251" s="298">
        <f>VLOOKUP(I1251,单月票房,4,0)</f>
        <v>3.2711000000000001</v>
      </c>
      <c r="W1251" s="299">
        <f>(V1251*10000)/Y1251</f>
        <v>5451.833333333333</v>
      </c>
      <c r="X1251" s="300">
        <f>VLOOKUP(I1251,单月票房,5,0)</f>
        <v>41</v>
      </c>
      <c r="Y1251" s="385">
        <v>6</v>
      </c>
      <c r="Z1251" s="386">
        <v>639</v>
      </c>
      <c r="AA1251" s="1043">
        <v>0</v>
      </c>
      <c r="AB1251" s="304">
        <v>0</v>
      </c>
      <c r="AC1251" s="304">
        <v>0</v>
      </c>
      <c r="AD1251" s="1043">
        <v>0</v>
      </c>
      <c r="AE1251" s="469">
        <v>6</v>
      </c>
      <c r="AF1251" s="1036" t="s">
        <v>8142</v>
      </c>
      <c r="AG1251" s="445"/>
      <c r="AH1251" s="445"/>
      <c r="AI1251" s="445"/>
      <c r="AJ1251" s="1037"/>
      <c r="AK1251" s="1036" t="s">
        <v>4694</v>
      </c>
      <c r="AL1251" s="445"/>
      <c r="AM1251" s="445"/>
      <c r="AN1251" s="445"/>
      <c r="AO1251" s="445"/>
      <c r="AP1251" s="445"/>
      <c r="AQ1251" s="445"/>
      <c r="AR1251" s="445"/>
      <c r="AS1251" s="445"/>
      <c r="AT1251" s="445"/>
      <c r="AU1251" s="445"/>
      <c r="AV1251" s="307">
        <f>AD1251*6*0.5*12</f>
        <v>0</v>
      </c>
      <c r="AW1251" s="309">
        <f>AD1251*6*0.35*12</f>
        <v>0</v>
      </c>
      <c r="AX1251" s="309">
        <f>AD1251*6*0.25*10</f>
        <v>0</v>
      </c>
      <c r="AY1251" s="309">
        <f>AD1251*6*0.15*10</f>
        <v>0</v>
      </c>
      <c r="AZ1251" s="1042" t="s">
        <v>8596</v>
      </c>
      <c r="BA1251" s="1042"/>
      <c r="BB1251" s="1042"/>
      <c r="BC1251" s="1042"/>
      <c r="BD1251" s="1042"/>
      <c r="BE1251" s="1042"/>
      <c r="BF1251" s="1042"/>
      <c r="BG1251" s="1042"/>
      <c r="BH1251" s="1042"/>
      <c r="BI1251" s="1044"/>
    </row>
    <row r="1252" spans="1:61" s="725" customFormat="1" ht="19.5" customHeight="1">
      <c r="A1252" s="1026">
        <v>1088</v>
      </c>
      <c r="B1252" s="448" t="s">
        <v>5633</v>
      </c>
      <c r="C1252" s="449" t="s">
        <v>9</v>
      </c>
      <c r="D1252" s="449" t="s">
        <v>5339</v>
      </c>
      <c r="E1252" s="450" t="s">
        <v>5634</v>
      </c>
      <c r="F1252" s="399" t="s">
        <v>5960</v>
      </c>
      <c r="G1252" s="451" t="s">
        <v>935</v>
      </c>
      <c r="H1252" s="452" t="s">
        <v>5826</v>
      </c>
      <c r="I1252" s="453">
        <v>42070801</v>
      </c>
      <c r="J1252" s="454"/>
      <c r="K1252" s="455" t="s">
        <v>1423</v>
      </c>
      <c r="L1252" s="456"/>
      <c r="M1252" s="456"/>
      <c r="N1252" s="456"/>
      <c r="O1252" s="456"/>
      <c r="P1252" s="457" t="s">
        <v>565</v>
      </c>
      <c r="Q1252" s="458"/>
      <c r="R1252" s="295" t="s">
        <v>345</v>
      </c>
      <c r="S1252" s="296">
        <v>40817</v>
      </c>
      <c r="T1252" s="297">
        <f>VLOOKUP(I1252,单月票房,2,0)</f>
        <v>3</v>
      </c>
      <c r="U1252" s="298">
        <f>VLOOKUP(I1252,单月票房,3,0)</f>
        <v>282.35430000000002</v>
      </c>
      <c r="V1252" s="298">
        <f>VLOOKUP(I1252,单月票房,4,0)</f>
        <v>7.4179000000000004</v>
      </c>
      <c r="W1252" s="299">
        <f>(V1252*10000)/Y1252</f>
        <v>12363.166666666666</v>
      </c>
      <c r="X1252" s="300">
        <f>VLOOKUP(I1252,单月票房,5,0)</f>
        <v>38</v>
      </c>
      <c r="Y1252" s="459">
        <v>6</v>
      </c>
      <c r="Z1252" s="460">
        <v>1064</v>
      </c>
      <c r="AA1252" s="1043">
        <v>0</v>
      </c>
      <c r="AB1252" s="304">
        <v>0</v>
      </c>
      <c r="AC1252" s="304">
        <v>0</v>
      </c>
      <c r="AD1252" s="1043">
        <v>0</v>
      </c>
      <c r="AE1252" s="469">
        <v>6</v>
      </c>
      <c r="AF1252" s="1036" t="s">
        <v>8142</v>
      </c>
      <c r="AG1252" s="445"/>
      <c r="AH1252" s="445"/>
      <c r="AI1252" s="445"/>
      <c r="AJ1252" s="1037"/>
      <c r="AK1252" s="1036"/>
      <c r="AL1252" s="445"/>
      <c r="AM1252" s="445"/>
      <c r="AN1252" s="445"/>
      <c r="AO1252" s="445"/>
      <c r="AP1252" s="445"/>
      <c r="AQ1252" s="445"/>
      <c r="AR1252" s="445"/>
      <c r="AS1252" s="445"/>
      <c r="AT1252" s="445"/>
      <c r="AU1252" s="445"/>
      <c r="AV1252" s="307">
        <f>AD1252*6*0.5*12</f>
        <v>0</v>
      </c>
      <c r="AW1252" s="309">
        <f>AD1252*6*0.35*12</f>
        <v>0</v>
      </c>
      <c r="AX1252" s="309">
        <f>AD1252*6*0.25*10</f>
        <v>0</v>
      </c>
      <c r="AY1252" s="309">
        <f>AD1252*6*0.15*10</f>
        <v>0</v>
      </c>
      <c r="AZ1252" s="1042" t="s">
        <v>8597</v>
      </c>
      <c r="BA1252" s="1042"/>
      <c r="BB1252" s="1042"/>
      <c r="BC1252" s="1042"/>
      <c r="BD1252" s="1042"/>
      <c r="BE1252" s="1042"/>
      <c r="BF1252" s="1042"/>
      <c r="BG1252" s="1042"/>
      <c r="BH1252" s="1042"/>
      <c r="BI1252" s="1044"/>
    </row>
    <row r="1253" spans="1:61" ht="20.100000000000001" customHeight="1">
      <c r="A1253" s="1026">
        <v>1089</v>
      </c>
      <c r="B1253" s="285" t="s">
        <v>3705</v>
      </c>
      <c r="C1253" s="286" t="s">
        <v>9</v>
      </c>
      <c r="D1253" s="360" t="s">
        <v>1727</v>
      </c>
      <c r="E1253" s="287" t="s">
        <v>3027</v>
      </c>
      <c r="F1253" s="360" t="s">
        <v>654</v>
      </c>
      <c r="G1253" s="289" t="s">
        <v>1243</v>
      </c>
      <c r="H1253" s="289" t="s">
        <v>655</v>
      </c>
      <c r="I1253" s="290">
        <v>42071001</v>
      </c>
      <c r="J1253" s="291"/>
      <c r="K1253" s="289" t="s">
        <v>1446</v>
      </c>
      <c r="L1253" s="292"/>
      <c r="M1253" s="293"/>
      <c r="N1253" s="293"/>
      <c r="O1253" s="292"/>
      <c r="P1253" s="292" t="s">
        <v>1280</v>
      </c>
      <c r="Q1253" s="327"/>
      <c r="R1253" s="295" t="s">
        <v>368</v>
      </c>
      <c r="S1253" s="296">
        <v>41313</v>
      </c>
      <c r="T1253" s="297">
        <f>VLOOKUP(I1253,单月票房,2,0)</f>
        <v>15</v>
      </c>
      <c r="U1253" s="298">
        <f>VLOOKUP(I1253,单月票房,3,0)</f>
        <v>120.16759999999999</v>
      </c>
      <c r="V1253" s="298">
        <f>VLOOKUP(I1253,单月票房,4,0)</f>
        <v>3.9276</v>
      </c>
      <c r="W1253" s="299">
        <f>(V1253*10000)/Y1253</f>
        <v>9819</v>
      </c>
      <c r="X1253" s="300">
        <f>VLOOKUP(I1253,单月票房,5,0)</f>
        <v>31</v>
      </c>
      <c r="Y1253" s="301">
        <v>4</v>
      </c>
      <c r="Z1253" s="302">
        <v>701</v>
      </c>
      <c r="AA1253" s="1043">
        <v>0</v>
      </c>
      <c r="AB1253" s="304">
        <v>0</v>
      </c>
      <c r="AC1253" s="304">
        <v>0</v>
      </c>
      <c r="AD1253" s="1043">
        <v>0</v>
      </c>
      <c r="AE1253" s="469">
        <v>4</v>
      </c>
      <c r="AF1253" s="1036" t="s">
        <v>8196</v>
      </c>
      <c r="AG1253" s="445" t="s">
        <v>4691</v>
      </c>
      <c r="AH1253" s="445" t="s">
        <v>4691</v>
      </c>
      <c r="AI1253" s="445" t="s">
        <v>4691</v>
      </c>
      <c r="AJ1253" s="1037" t="s">
        <v>4691</v>
      </c>
      <c r="AK1253" s="1036" t="s">
        <v>4691</v>
      </c>
      <c r="AL1253" s="445" t="s">
        <v>4691</v>
      </c>
      <c r="AM1253" s="445" t="s">
        <v>4691</v>
      </c>
      <c r="AN1253" s="445" t="s">
        <v>4691</v>
      </c>
      <c r="AO1253" s="445" t="s">
        <v>4691</v>
      </c>
      <c r="AP1253" s="445" t="s">
        <v>4691</v>
      </c>
      <c r="AQ1253" s="445" t="s">
        <v>4691</v>
      </c>
      <c r="AR1253" s="445" t="s">
        <v>4691</v>
      </c>
      <c r="AS1253" s="445" t="s">
        <v>4691</v>
      </c>
      <c r="AT1253" s="445" t="s">
        <v>4691</v>
      </c>
      <c r="AU1253" s="445" t="s">
        <v>4691</v>
      </c>
      <c r="AV1253" s="307">
        <f>AD1253*6*0.5*12</f>
        <v>0</v>
      </c>
      <c r="AW1253" s="309">
        <f>AD1253*6*0.35*12</f>
        <v>0</v>
      </c>
      <c r="AX1253" s="309">
        <f>AD1253*6*0.25*10</f>
        <v>0</v>
      </c>
      <c r="AY1253" s="309">
        <f>AD1253*6*0.15*10</f>
        <v>0</v>
      </c>
      <c r="AZ1253" s="1042" t="s">
        <v>8598</v>
      </c>
      <c r="BA1253" s="1042"/>
      <c r="BB1253" s="1042"/>
      <c r="BC1253" s="1042"/>
      <c r="BD1253" s="1042"/>
      <c r="BE1253" s="1042"/>
      <c r="BF1253" s="1042"/>
      <c r="BG1253" s="1042"/>
      <c r="BH1253" s="1042"/>
      <c r="BI1253" s="1044"/>
    </row>
    <row r="1254" spans="1:61" ht="20.100000000000001" customHeight="1">
      <c r="A1254" s="1031" t="s">
        <v>185</v>
      </c>
      <c r="B1254" s="499"/>
      <c r="C1254" s="723" t="s">
        <v>9</v>
      </c>
      <c r="D1254" s="501" t="s">
        <v>1727</v>
      </c>
      <c r="E1254" s="827"/>
      <c r="F1254" s="827"/>
      <c r="G1254" s="503">
        <f>COUNTA(G1249:G1253)</f>
        <v>5</v>
      </c>
      <c r="H1254" s="503">
        <f>COUNTA(H1249:H1253)</f>
        <v>5</v>
      </c>
      <c r="I1254" s="499"/>
      <c r="J1254" s="499"/>
      <c r="K1254" s="503"/>
      <c r="L1254" s="504">
        <f>COUNTA(L1249:L1253)</f>
        <v>1</v>
      </c>
      <c r="M1254" s="504">
        <f>COUNTA(M1249:M1253)</f>
        <v>1</v>
      </c>
      <c r="N1254" s="504">
        <f>COUNTA(N1249:N1253)</f>
        <v>1</v>
      </c>
      <c r="O1254" s="504">
        <f>COUNTA(O1249:O1253)</f>
        <v>1</v>
      </c>
      <c r="P1254" s="504">
        <f>COUNTA(P1249:P1253)</f>
        <v>5</v>
      </c>
      <c r="Q1254" s="505"/>
      <c r="R1254" s="505"/>
      <c r="S1254" s="506"/>
      <c r="T1254" s="507"/>
      <c r="U1254" s="508">
        <f>SUM(U1249:U1253)</f>
        <v>868.91370000000006</v>
      </c>
      <c r="V1254" s="508">
        <f>SUM(V1249:V1253)</f>
        <v>23.087600000000002</v>
      </c>
      <c r="W1254" s="509">
        <f>V1254*10000/Y1254</f>
        <v>8550.9629629629635</v>
      </c>
      <c r="X1254" s="510">
        <f>U1254/V1254</f>
        <v>37.635514302049586</v>
      </c>
      <c r="Y1254" s="511">
        <f t="shared" ref="Y1254:AE1254" si="1151">SUM(Y1249:Y1253)</f>
        <v>27</v>
      </c>
      <c r="Z1254" s="511">
        <f t="shared" si="1151"/>
        <v>3707</v>
      </c>
      <c r="AA1254" s="500">
        <f t="shared" si="1151"/>
        <v>6</v>
      </c>
      <c r="AB1254" s="500">
        <f t="shared" si="1151"/>
        <v>6</v>
      </c>
      <c r="AC1254" s="500">
        <f t="shared" si="1151"/>
        <v>6</v>
      </c>
      <c r="AD1254" s="500">
        <f t="shared" si="1151"/>
        <v>6</v>
      </c>
      <c r="AE1254" s="500">
        <f t="shared" si="1151"/>
        <v>27</v>
      </c>
      <c r="AF1254" s="512"/>
      <c r="AG1254" s="512">
        <f>SUM(AG1249:AG1253)</f>
        <v>0</v>
      </c>
      <c r="AH1254" s="512"/>
      <c r="AI1254" s="512">
        <f>SUM(AI1249:AI1253)</f>
        <v>0</v>
      </c>
      <c r="AJ1254" s="512">
        <f t="shared" ref="AJ1254" si="1152">SUM(AJ1249:AJ1253)</f>
        <v>6</v>
      </c>
      <c r="AK1254" s="513"/>
      <c r="AL1254" s="512">
        <f>SUM(AL1249:AL1253)</f>
        <v>0</v>
      </c>
      <c r="AM1254" s="512"/>
      <c r="AN1254" s="512">
        <f>SUM(AN1249:AN1253)</f>
        <v>0</v>
      </c>
      <c r="AO1254" s="512"/>
      <c r="AP1254" s="512">
        <f>SUM(AP1249:AP1253)</f>
        <v>0</v>
      </c>
      <c r="AQ1254" s="512"/>
      <c r="AR1254" s="512">
        <f>SUM(AR1249:AR1253)</f>
        <v>1</v>
      </c>
      <c r="AS1254" s="512"/>
      <c r="AT1254" s="512">
        <f>SUM(AT1249:AT1253)</f>
        <v>0</v>
      </c>
      <c r="AU1254" s="512"/>
      <c r="AV1254" s="512">
        <f>SUM(AV1249:AV1253)</f>
        <v>216</v>
      </c>
      <c r="AW1254" s="512">
        <f>SUM(AW1249:AW1253)</f>
        <v>151.19999999999999</v>
      </c>
      <c r="AX1254" s="512">
        <f>SUM(AX1249:AX1253)</f>
        <v>90</v>
      </c>
      <c r="AY1254" s="512">
        <f>SUM(AY1249:AY1253)</f>
        <v>53.999999999999993</v>
      </c>
      <c r="AZ1254" s="816"/>
      <c r="BA1254" s="817"/>
      <c r="BB1254" s="817"/>
      <c r="BC1254" s="818"/>
      <c r="BD1254" s="818"/>
      <c r="BE1254" s="818"/>
      <c r="BF1254" s="819"/>
      <c r="BG1254" s="819"/>
      <c r="BH1254" s="819"/>
      <c r="BI1254" s="820"/>
    </row>
    <row r="1255" spans="1:61" ht="20.100000000000001" customHeight="1">
      <c r="A1255" s="1026">
        <v>1090</v>
      </c>
      <c r="B1255" s="285" t="s">
        <v>3707</v>
      </c>
      <c r="C1255" s="286" t="s">
        <v>9</v>
      </c>
      <c r="D1255" s="360" t="s">
        <v>2198</v>
      </c>
      <c r="E1255" s="287" t="s">
        <v>3029</v>
      </c>
      <c r="F1255" s="360" t="s">
        <v>2197</v>
      </c>
      <c r="G1255" s="289" t="s">
        <v>2143</v>
      </c>
      <c r="H1255" s="289" t="s">
        <v>2234</v>
      </c>
      <c r="I1255" s="290">
        <v>42092501</v>
      </c>
      <c r="J1255" s="291" t="s">
        <v>94</v>
      </c>
      <c r="K1255" s="289"/>
      <c r="L1255" s="292" t="s">
        <v>95</v>
      </c>
      <c r="M1255" s="292" t="s">
        <v>95</v>
      </c>
      <c r="N1255" s="292" t="s">
        <v>95</v>
      </c>
      <c r="O1255" s="292" t="s">
        <v>95</v>
      </c>
      <c r="P1255" s="292" t="s">
        <v>95</v>
      </c>
      <c r="Q1255" s="327"/>
      <c r="R1255" s="295" t="s">
        <v>5528</v>
      </c>
      <c r="S1255" s="296">
        <v>42441</v>
      </c>
      <c r="T1255" s="297">
        <f>VLOOKUP(I1255,单月票房,2,0)</f>
        <v>4</v>
      </c>
      <c r="U1255" s="298">
        <f>VLOOKUP(I1255,单月票房,3,0)</f>
        <v>130.4795</v>
      </c>
      <c r="V1255" s="298">
        <f>VLOOKUP(I1255,单月票房,4,0)</f>
        <v>4.3078000000000003</v>
      </c>
      <c r="W1255" s="299">
        <f>(V1255*10000)/Y1255</f>
        <v>2534</v>
      </c>
      <c r="X1255" s="300">
        <f>VLOOKUP(I1255,单月票房,5,0)</f>
        <v>30</v>
      </c>
      <c r="Y1255" s="301">
        <v>17</v>
      </c>
      <c r="Z1255" s="302">
        <v>1772</v>
      </c>
      <c r="AA1255" s="1043">
        <v>17</v>
      </c>
      <c r="AB1255" s="1043">
        <v>17</v>
      </c>
      <c r="AC1255" s="1043">
        <v>17</v>
      </c>
      <c r="AD1255" s="1043">
        <v>17</v>
      </c>
      <c r="AE1255" s="469">
        <v>17</v>
      </c>
      <c r="AF1255" s="1036" t="s">
        <v>8599</v>
      </c>
      <c r="AG1255" s="445" t="s">
        <v>4691</v>
      </c>
      <c r="AH1255" s="445" t="s">
        <v>4691</v>
      </c>
      <c r="AI1255" s="445" t="s">
        <v>4691</v>
      </c>
      <c r="AJ1255" s="1037">
        <v>6</v>
      </c>
      <c r="AK1255" s="1036" t="s">
        <v>5908</v>
      </c>
      <c r="AL1255" s="445" t="s">
        <v>4691</v>
      </c>
      <c r="AM1255" s="445" t="s">
        <v>4691</v>
      </c>
      <c r="AN1255" s="445" t="s">
        <v>4691</v>
      </c>
      <c r="AO1255" s="445" t="s">
        <v>4691</v>
      </c>
      <c r="AP1255" s="445" t="s">
        <v>4691</v>
      </c>
      <c r="AQ1255" s="445" t="s">
        <v>4691</v>
      </c>
      <c r="AR1255" s="445" t="s">
        <v>4691</v>
      </c>
      <c r="AS1255" s="445" t="s">
        <v>4691</v>
      </c>
      <c r="AT1255" s="445" t="s">
        <v>4691</v>
      </c>
      <c r="AU1255" s="445" t="s">
        <v>4691</v>
      </c>
      <c r="AV1255" s="307">
        <f>AD1255*6*0.5*12</f>
        <v>612</v>
      </c>
      <c r="AW1255" s="309">
        <f>AD1255*6*0.35*12</f>
        <v>428.4</v>
      </c>
      <c r="AX1255" s="309">
        <f>AD1255*6*0.25*10</f>
        <v>255</v>
      </c>
      <c r="AY1255" s="309">
        <f>AD1255*6*0.15*10</f>
        <v>153</v>
      </c>
      <c r="AZ1255" s="1042" t="s">
        <v>8600</v>
      </c>
      <c r="BA1255" s="1042"/>
      <c r="BB1255" s="1042"/>
      <c r="BC1255" s="1042"/>
      <c r="BD1255" s="1042"/>
      <c r="BE1255" s="1042"/>
      <c r="BF1255" s="1042"/>
      <c r="BG1255" s="1042"/>
      <c r="BH1255" s="1042"/>
      <c r="BI1255" s="1044"/>
    </row>
    <row r="1256" spans="1:61" s="1009" customFormat="1" ht="19.5" customHeight="1">
      <c r="A1256" s="1026">
        <v>1091</v>
      </c>
      <c r="B1256" s="435" t="s">
        <v>7447</v>
      </c>
      <c r="C1256" s="631" t="s">
        <v>9</v>
      </c>
      <c r="D1256" s="631" t="s">
        <v>7448</v>
      </c>
      <c r="E1256" s="631" t="s">
        <v>7449</v>
      </c>
      <c r="F1256" s="467" t="s">
        <v>7450</v>
      </c>
      <c r="G1256" s="1001" t="s">
        <v>7451</v>
      </c>
      <c r="H1256" s="1002" t="s">
        <v>8693</v>
      </c>
      <c r="I1256" s="435">
        <v>42093001</v>
      </c>
      <c r="J1256" s="1003" t="s">
        <v>1343</v>
      </c>
      <c r="K1256" s="439"/>
      <c r="L1256" s="1004" t="s">
        <v>565</v>
      </c>
      <c r="M1256" s="1005"/>
      <c r="N1256" s="1005"/>
      <c r="O1256" s="1004" t="s">
        <v>565</v>
      </c>
      <c r="P1256" s="1004" t="s">
        <v>565</v>
      </c>
      <c r="Q1256" s="1006"/>
      <c r="R1256" s="1007" t="s">
        <v>482</v>
      </c>
      <c r="S1256" s="1008">
        <v>43143</v>
      </c>
      <c r="T1256" s="297">
        <f t="shared" ref="T1256" si="1153">VLOOKUP(I1256,单月票房,2,0)</f>
        <v>5</v>
      </c>
      <c r="U1256" s="298">
        <f t="shared" ref="U1256" si="1154">VLOOKUP(I1256,单月票房,3,0)</f>
        <v>96.6541</v>
      </c>
      <c r="V1256" s="298">
        <f t="shared" ref="V1256" si="1155">VLOOKUP(I1256,单月票房,4,0)</f>
        <v>2.6194999999999999</v>
      </c>
      <c r="W1256" s="299">
        <f t="shared" ref="W1256" si="1156">(V1256*10000)/Y1256</f>
        <v>3742.1428571428573</v>
      </c>
      <c r="X1256" s="300">
        <f t="shared" ref="X1256" si="1157">VLOOKUP(I1256,单月票房,5,0)</f>
        <v>37</v>
      </c>
      <c r="Y1256" s="496">
        <v>7</v>
      </c>
      <c r="Z1256" s="497">
        <v>859</v>
      </c>
      <c r="AA1256" s="1043">
        <v>7</v>
      </c>
      <c r="AB1256" s="304">
        <v>0</v>
      </c>
      <c r="AC1256" s="304">
        <v>0</v>
      </c>
      <c r="AD1256" s="1043">
        <v>7</v>
      </c>
      <c r="AE1256" s="469">
        <v>7</v>
      </c>
      <c r="AF1256" s="1036" t="s">
        <v>5989</v>
      </c>
      <c r="AG1256" s="445"/>
      <c r="AH1256" s="445"/>
      <c r="AI1256" s="445"/>
      <c r="AJ1256" s="1037">
        <v>7</v>
      </c>
      <c r="AK1256" s="1036" t="s">
        <v>7432</v>
      </c>
      <c r="AL1256" s="445"/>
      <c r="AM1256" s="445"/>
      <c r="AN1256" s="445"/>
      <c r="AO1256" s="445"/>
      <c r="AP1256" s="445"/>
      <c r="AQ1256" s="445"/>
      <c r="AR1256" s="445"/>
      <c r="AS1256" s="445"/>
      <c r="AT1256" s="445"/>
      <c r="AU1256" s="445"/>
      <c r="AV1256" s="307">
        <f t="shared" ref="AV1256" si="1158">AD1256*6*0.5*12</f>
        <v>252</v>
      </c>
      <c r="AW1256" s="309">
        <f t="shared" ref="AW1256" si="1159">AD1256*6*0.35*12</f>
        <v>176.39999999999998</v>
      </c>
      <c r="AX1256" s="309">
        <f t="shared" ref="AX1256" si="1160">AD1256*6*0.25*10</f>
        <v>105</v>
      </c>
      <c r="AY1256" s="309">
        <f t="shared" ref="AY1256" si="1161">AD1256*6*0.15*10</f>
        <v>63</v>
      </c>
      <c r="AZ1256" s="1042" t="s">
        <v>8601</v>
      </c>
      <c r="BA1256" s="1042"/>
      <c r="BB1256" s="1042"/>
      <c r="BC1256" s="1042"/>
      <c r="BD1256" s="1042"/>
      <c r="BE1256" s="1042"/>
      <c r="BF1256" s="1042"/>
      <c r="BG1256" s="1042"/>
      <c r="BH1256" s="1042"/>
      <c r="BI1256" s="1044"/>
    </row>
    <row r="1257" spans="1:61" ht="20.100000000000001" customHeight="1">
      <c r="A1257" s="1031" t="s">
        <v>185</v>
      </c>
      <c r="B1257" s="499"/>
      <c r="C1257" s="723" t="s">
        <v>9</v>
      </c>
      <c r="D1257" s="500" t="s">
        <v>2199</v>
      </c>
      <c r="E1257" s="827"/>
      <c r="F1257" s="827"/>
      <c r="G1257" s="503">
        <f>COUNTA(G1255:G1256)</f>
        <v>2</v>
      </c>
      <c r="H1257" s="503">
        <f>COUNTA(H1255:H1256)</f>
        <v>2</v>
      </c>
      <c r="I1257" s="499"/>
      <c r="J1257" s="499"/>
      <c r="K1257" s="503"/>
      <c r="L1257" s="504">
        <f>COUNTA(L1255:L1256)</f>
        <v>2</v>
      </c>
      <c r="M1257" s="504">
        <f>COUNTA(M1255:M1256)</f>
        <v>1</v>
      </c>
      <c r="N1257" s="504">
        <f>COUNTA(N1255:N1256)</f>
        <v>1</v>
      </c>
      <c r="O1257" s="504">
        <f>COUNTA(O1255:O1256)</f>
        <v>2</v>
      </c>
      <c r="P1257" s="504">
        <f>COUNTA(P1255:P1256)</f>
        <v>2</v>
      </c>
      <c r="Q1257" s="505"/>
      <c r="R1257" s="505"/>
      <c r="S1257" s="506"/>
      <c r="T1257" s="507"/>
      <c r="U1257" s="508">
        <f>SUM(U1255:U1256)</f>
        <v>227.1336</v>
      </c>
      <c r="V1257" s="508">
        <f>SUM(V1255:V1256)</f>
        <v>6.9273000000000007</v>
      </c>
      <c r="W1257" s="509">
        <f>V1257*10000/Y1257</f>
        <v>2886.375</v>
      </c>
      <c r="X1257" s="510">
        <f>U1257/V1257</f>
        <v>32.788185873283958</v>
      </c>
      <c r="Y1257" s="511">
        <f t="shared" ref="Y1257:AE1257" si="1162">SUM(Y1255:Y1256)</f>
        <v>24</v>
      </c>
      <c r="Z1257" s="511">
        <f t="shared" si="1162"/>
        <v>2631</v>
      </c>
      <c r="AA1257" s="500">
        <f t="shared" si="1162"/>
        <v>24</v>
      </c>
      <c r="AB1257" s="500">
        <f t="shared" si="1162"/>
        <v>17</v>
      </c>
      <c r="AC1257" s="500">
        <f t="shared" si="1162"/>
        <v>17</v>
      </c>
      <c r="AD1257" s="500">
        <f t="shared" si="1162"/>
        <v>24</v>
      </c>
      <c r="AE1257" s="500">
        <f t="shared" si="1162"/>
        <v>24</v>
      </c>
      <c r="AF1257" s="512"/>
      <c r="AG1257" s="512">
        <f>SUM(AG1255:AG1256)</f>
        <v>0</v>
      </c>
      <c r="AH1257" s="512"/>
      <c r="AI1257" s="512">
        <f>SUM(AI1255:AI1256)</f>
        <v>0</v>
      </c>
      <c r="AJ1257" s="512">
        <f t="shared" ref="AJ1257" si="1163">SUM(AJ1255:AJ1256)</f>
        <v>13</v>
      </c>
      <c r="AK1257" s="513"/>
      <c r="AL1257" s="512">
        <f>SUM(AL1255:AL1256)</f>
        <v>0</v>
      </c>
      <c r="AM1257" s="512"/>
      <c r="AN1257" s="512">
        <f>SUM(AN1255:AN1256)</f>
        <v>0</v>
      </c>
      <c r="AO1257" s="512"/>
      <c r="AP1257" s="512">
        <f>SUM(AP1255:AP1256)</f>
        <v>0</v>
      </c>
      <c r="AQ1257" s="512"/>
      <c r="AR1257" s="512">
        <f>SUM(AR1255:AR1256)</f>
        <v>0</v>
      </c>
      <c r="AS1257" s="512"/>
      <c r="AT1257" s="512">
        <f>SUM(AT1255:AT1256)</f>
        <v>0</v>
      </c>
      <c r="AU1257" s="512"/>
      <c r="AV1257" s="512">
        <f>SUM(AV1255:AV1256)</f>
        <v>864</v>
      </c>
      <c r="AW1257" s="512">
        <f>SUM(AW1255:AW1256)</f>
        <v>604.79999999999995</v>
      </c>
      <c r="AX1257" s="512">
        <f>SUM(AX1255:AX1256)</f>
        <v>360</v>
      </c>
      <c r="AY1257" s="512">
        <f>SUM(AY1255:AY1256)</f>
        <v>216</v>
      </c>
      <c r="AZ1257" s="816"/>
      <c r="BA1257" s="817"/>
      <c r="BB1257" s="817"/>
      <c r="BC1257" s="818"/>
      <c r="BD1257" s="818"/>
      <c r="BE1257" s="818"/>
      <c r="BF1257" s="819"/>
      <c r="BG1257" s="819"/>
      <c r="BH1257" s="819"/>
      <c r="BI1257" s="820"/>
    </row>
    <row r="1258" spans="1:61" s="1009" customFormat="1" ht="19.5" customHeight="1">
      <c r="A1258" s="1026">
        <v>1092</v>
      </c>
      <c r="B1258" s="435" t="s">
        <v>8882</v>
      </c>
      <c r="C1258" s="631" t="s">
        <v>9</v>
      </c>
      <c r="D1258" s="631" t="s">
        <v>2321</v>
      </c>
      <c r="E1258" s="631" t="s">
        <v>8883</v>
      </c>
      <c r="F1258" s="467"/>
      <c r="G1258" s="1001" t="s">
        <v>8884</v>
      </c>
      <c r="H1258" s="1002" t="s">
        <v>8884</v>
      </c>
      <c r="I1258" s="435">
        <v>42052901</v>
      </c>
      <c r="J1258" s="1003"/>
      <c r="K1258" s="439" t="s">
        <v>1423</v>
      </c>
      <c r="L1258" s="1004"/>
      <c r="M1258" s="1005"/>
      <c r="N1258" s="1005"/>
      <c r="O1258" s="1004"/>
      <c r="P1258" s="1004" t="s">
        <v>565</v>
      </c>
      <c r="Q1258" s="1006"/>
      <c r="R1258" s="1007" t="s">
        <v>147</v>
      </c>
      <c r="S1258" s="1008" t="s">
        <v>8885</v>
      </c>
      <c r="T1258" s="297">
        <f t="shared" ref="T1258:T1259" si="1164">VLOOKUP(I1258,单月票房,2,0)</f>
        <v>6</v>
      </c>
      <c r="U1258" s="298">
        <f t="shared" ref="U1258:U1259" si="1165">VLOOKUP(I1258,单月票房,3,0)</f>
        <v>160.494</v>
      </c>
      <c r="V1258" s="298">
        <f t="shared" ref="V1258:V1259" si="1166">VLOOKUP(I1258,单月票房,4,0)</f>
        <v>4.2988</v>
      </c>
      <c r="W1258" s="299">
        <f t="shared" ref="W1258:W1259" si="1167">(V1258*10000)/Y1258</f>
        <v>8597.6</v>
      </c>
      <c r="X1258" s="300">
        <f t="shared" ref="X1258:X1259" si="1168">VLOOKUP(I1258,单月票房,5,0)</f>
        <v>37</v>
      </c>
      <c r="Y1258" s="496">
        <v>5</v>
      </c>
      <c r="Z1258" s="497">
        <v>546</v>
      </c>
      <c r="AA1258" s="1003">
        <v>0</v>
      </c>
      <c r="AB1258" s="1003">
        <v>0</v>
      </c>
      <c r="AC1258" s="1003">
        <v>0</v>
      </c>
      <c r="AD1258" s="1003">
        <v>0</v>
      </c>
      <c r="AE1258" s="469">
        <v>5</v>
      </c>
      <c r="AF1258" s="1036" t="s">
        <v>5993</v>
      </c>
      <c r="AG1258" s="445"/>
      <c r="AH1258" s="445"/>
      <c r="AI1258" s="445"/>
      <c r="AJ1258" s="1084"/>
      <c r="AK1258" s="1036"/>
      <c r="AL1258" s="445"/>
      <c r="AM1258" s="445"/>
      <c r="AN1258" s="445"/>
      <c r="AO1258" s="445"/>
      <c r="AP1258" s="445"/>
      <c r="AQ1258" s="445"/>
      <c r="AR1258" s="445"/>
      <c r="AS1258" s="445"/>
      <c r="AT1258" s="445"/>
      <c r="AU1258" s="445"/>
      <c r="AV1258" s="307">
        <f t="shared" ref="AV1258:AV1259" si="1169">AD1258*6*0.5*12</f>
        <v>0</v>
      </c>
      <c r="AW1258" s="309">
        <f t="shared" ref="AW1258:AW1259" si="1170">AD1258*6*0.35*12</f>
        <v>0</v>
      </c>
      <c r="AX1258" s="309">
        <f t="shared" ref="AX1258:AX1259" si="1171">AD1258*6*0.25*10</f>
        <v>0</v>
      </c>
      <c r="AY1258" s="309">
        <f t="shared" ref="AY1258:AY1259" si="1172">AD1258*6*0.15*10</f>
        <v>0</v>
      </c>
      <c r="AZ1258" s="1042" t="s">
        <v>8886</v>
      </c>
      <c r="BA1258" s="1001"/>
      <c r="BB1258" s="1001"/>
      <c r="BC1258" s="1001"/>
      <c r="BD1258" s="1001"/>
      <c r="BE1258" s="1001"/>
      <c r="BF1258" s="1001"/>
      <c r="BG1258" s="1001"/>
      <c r="BH1258" s="1001"/>
      <c r="BI1258" s="1049"/>
    </row>
    <row r="1259" spans="1:61" s="1009" customFormat="1" ht="19.5" customHeight="1">
      <c r="A1259" s="1026">
        <v>1093</v>
      </c>
      <c r="B1259" s="435" t="s">
        <v>8887</v>
      </c>
      <c r="C1259" s="631" t="s">
        <v>9</v>
      </c>
      <c r="D1259" s="631" t="s">
        <v>2321</v>
      </c>
      <c r="E1259" s="631" t="s">
        <v>8888</v>
      </c>
      <c r="F1259" s="467"/>
      <c r="G1259" s="1001" t="s">
        <v>8889</v>
      </c>
      <c r="H1259" s="1002" t="s">
        <v>8889</v>
      </c>
      <c r="I1259" s="435">
        <v>42052801</v>
      </c>
      <c r="J1259" s="1003"/>
      <c r="K1259" s="439" t="s">
        <v>1423</v>
      </c>
      <c r="L1259" s="1004"/>
      <c r="M1259" s="1005"/>
      <c r="N1259" s="1005"/>
      <c r="O1259" s="1004"/>
      <c r="P1259" s="1004" t="s">
        <v>565</v>
      </c>
      <c r="Q1259" s="1006"/>
      <c r="R1259" s="1007" t="s">
        <v>147</v>
      </c>
      <c r="S1259" s="1008" t="s">
        <v>8890</v>
      </c>
      <c r="T1259" s="297">
        <f t="shared" si="1164"/>
        <v>9</v>
      </c>
      <c r="U1259" s="298">
        <f t="shared" si="1165"/>
        <v>108.2423</v>
      </c>
      <c r="V1259" s="298">
        <f t="shared" si="1166"/>
        <v>3.5619000000000001</v>
      </c>
      <c r="W1259" s="299">
        <f t="shared" si="1167"/>
        <v>5936.5</v>
      </c>
      <c r="X1259" s="300">
        <f t="shared" si="1168"/>
        <v>30</v>
      </c>
      <c r="Y1259" s="496">
        <v>6</v>
      </c>
      <c r="Z1259" s="497">
        <v>650</v>
      </c>
      <c r="AA1259" s="1003">
        <v>0</v>
      </c>
      <c r="AB1259" s="1003">
        <v>0</v>
      </c>
      <c r="AC1259" s="1003">
        <v>0</v>
      </c>
      <c r="AD1259" s="1003">
        <v>0</v>
      </c>
      <c r="AE1259" s="469">
        <v>6</v>
      </c>
      <c r="AF1259" s="1036" t="s">
        <v>5994</v>
      </c>
      <c r="AG1259" s="445"/>
      <c r="AH1259" s="445"/>
      <c r="AI1259" s="445"/>
      <c r="AJ1259" s="1084"/>
      <c r="AK1259" s="1036"/>
      <c r="AL1259" s="445"/>
      <c r="AM1259" s="445"/>
      <c r="AN1259" s="445"/>
      <c r="AO1259" s="445"/>
      <c r="AP1259" s="445"/>
      <c r="AQ1259" s="445"/>
      <c r="AR1259" s="445"/>
      <c r="AS1259" s="445"/>
      <c r="AT1259" s="445"/>
      <c r="AU1259" s="445"/>
      <c r="AV1259" s="307">
        <f t="shared" si="1169"/>
        <v>0</v>
      </c>
      <c r="AW1259" s="309">
        <f t="shared" si="1170"/>
        <v>0</v>
      </c>
      <c r="AX1259" s="309">
        <f t="shared" si="1171"/>
        <v>0</v>
      </c>
      <c r="AY1259" s="309">
        <f t="shared" si="1172"/>
        <v>0</v>
      </c>
      <c r="AZ1259" s="1042" t="s">
        <v>8891</v>
      </c>
      <c r="BA1259" s="1001"/>
      <c r="BB1259" s="1001"/>
      <c r="BC1259" s="1001"/>
      <c r="BD1259" s="1001"/>
      <c r="BE1259" s="1001"/>
      <c r="BF1259" s="1001"/>
      <c r="BG1259" s="1001"/>
      <c r="BH1259" s="1001"/>
      <c r="BI1259" s="1049"/>
    </row>
    <row r="1260" spans="1:61" s="652" customFormat="1" ht="20.100000000000001" customHeight="1">
      <c r="A1260" s="1026">
        <v>1094</v>
      </c>
      <c r="B1260" s="285" t="s">
        <v>3708</v>
      </c>
      <c r="C1260" s="351" t="s">
        <v>2464</v>
      </c>
      <c r="D1260" s="360" t="s">
        <v>2467</v>
      </c>
      <c r="E1260" s="287" t="s">
        <v>2322</v>
      </c>
      <c r="F1260" s="360" t="s">
        <v>2468</v>
      </c>
      <c r="G1260" s="289" t="s">
        <v>1156</v>
      </c>
      <c r="H1260" s="289" t="s">
        <v>1156</v>
      </c>
      <c r="I1260" s="290">
        <v>42052001</v>
      </c>
      <c r="J1260" s="291"/>
      <c r="K1260" s="340" t="s">
        <v>2465</v>
      </c>
      <c r="L1260" s="292"/>
      <c r="M1260" s="293"/>
      <c r="N1260" s="293"/>
      <c r="O1260" s="292"/>
      <c r="P1260" s="292" t="s">
        <v>95</v>
      </c>
      <c r="Q1260" s="327"/>
      <c r="R1260" s="295" t="s">
        <v>2237</v>
      </c>
      <c r="S1260" s="296">
        <v>41823</v>
      </c>
      <c r="T1260" s="297">
        <f>VLOOKUP(I1260,单月票房,2,0)</f>
        <v>7</v>
      </c>
      <c r="U1260" s="298">
        <f>VLOOKUP(I1260,单月票房,3,0)</f>
        <v>144.5762</v>
      </c>
      <c r="V1260" s="298">
        <f>VLOOKUP(I1260,单月票房,4,0)</f>
        <v>3.8896999999999999</v>
      </c>
      <c r="W1260" s="299">
        <f>(V1260*10000)/Y1260</f>
        <v>5556.7142857142853</v>
      </c>
      <c r="X1260" s="300">
        <f>VLOOKUP(I1260,单月票房,5,0)</f>
        <v>37</v>
      </c>
      <c r="Y1260" s="301">
        <v>7</v>
      </c>
      <c r="Z1260" s="302">
        <v>1123</v>
      </c>
      <c r="AA1260" s="1043">
        <v>0</v>
      </c>
      <c r="AB1260" s="304">
        <v>0</v>
      </c>
      <c r="AC1260" s="304">
        <v>0</v>
      </c>
      <c r="AD1260" s="1043">
        <v>0</v>
      </c>
      <c r="AE1260" s="469">
        <v>7</v>
      </c>
      <c r="AF1260" s="1036" t="s">
        <v>8151</v>
      </c>
      <c r="AG1260" s="445" t="s">
        <v>4691</v>
      </c>
      <c r="AH1260" s="445" t="s">
        <v>4691</v>
      </c>
      <c r="AI1260" s="445" t="s">
        <v>4691</v>
      </c>
      <c r="AJ1260" s="1037">
        <v>7</v>
      </c>
      <c r="AK1260" s="1036" t="s">
        <v>4703</v>
      </c>
      <c r="AL1260" s="445" t="s">
        <v>4691</v>
      </c>
      <c r="AM1260" s="445" t="s">
        <v>4691</v>
      </c>
      <c r="AN1260" s="445" t="s">
        <v>4691</v>
      </c>
      <c r="AO1260" s="445" t="s">
        <v>4691</v>
      </c>
      <c r="AP1260" s="445" t="s">
        <v>4691</v>
      </c>
      <c r="AQ1260" s="445" t="s">
        <v>4691</v>
      </c>
      <c r="AR1260" s="445" t="s">
        <v>4691</v>
      </c>
      <c r="AS1260" s="445" t="s">
        <v>4691</v>
      </c>
      <c r="AT1260" s="445" t="s">
        <v>4691</v>
      </c>
      <c r="AU1260" s="445" t="s">
        <v>4691</v>
      </c>
      <c r="AV1260" s="307">
        <f>AD1260*6*0.5*12</f>
        <v>0</v>
      </c>
      <c r="AW1260" s="309">
        <f>AD1260*6*0.35*12</f>
        <v>0</v>
      </c>
      <c r="AX1260" s="309">
        <f>AD1260*6*0.25*10</f>
        <v>0</v>
      </c>
      <c r="AY1260" s="309">
        <f>AD1260*6*0.15*10</f>
        <v>0</v>
      </c>
      <c r="AZ1260" s="1042" t="s">
        <v>8602</v>
      </c>
      <c r="BA1260" s="1042"/>
      <c r="BB1260" s="1042"/>
      <c r="BC1260" s="1042"/>
      <c r="BD1260" s="1042"/>
      <c r="BE1260" s="1042"/>
      <c r="BF1260" s="1042"/>
      <c r="BG1260" s="1042"/>
      <c r="BH1260" s="1042"/>
      <c r="BI1260" s="1044"/>
    </row>
    <row r="1261" spans="1:61" ht="20.100000000000001" customHeight="1">
      <c r="A1261" s="1029" t="s">
        <v>185</v>
      </c>
      <c r="B1261" s="499"/>
      <c r="C1261" s="723" t="s">
        <v>9</v>
      </c>
      <c r="D1261" s="501" t="s">
        <v>2469</v>
      </c>
      <c r="E1261" s="502"/>
      <c r="F1261" s="502"/>
      <c r="G1261" s="503">
        <f>COUNTA(G1258:G1260)</f>
        <v>3</v>
      </c>
      <c r="H1261" s="503">
        <f>COUNTA(H1258:H1260)</f>
        <v>3</v>
      </c>
      <c r="I1261" s="499"/>
      <c r="J1261" s="499"/>
      <c r="K1261" s="503"/>
      <c r="L1261" s="504">
        <f>COUNTA(L1258:L1260)</f>
        <v>0</v>
      </c>
      <c r="M1261" s="504">
        <f>COUNTA(M1258:M1260)</f>
        <v>0</v>
      </c>
      <c r="N1261" s="504">
        <f>COUNTA(N1258:N1260)</f>
        <v>0</v>
      </c>
      <c r="O1261" s="504">
        <f>COUNTA(O1258:O1260)</f>
        <v>0</v>
      </c>
      <c r="P1261" s="504">
        <f>COUNTA(P1258:P1260)</f>
        <v>3</v>
      </c>
      <c r="Q1261" s="505"/>
      <c r="R1261" s="505"/>
      <c r="S1261" s="506"/>
      <c r="T1261" s="507"/>
      <c r="U1261" s="508">
        <f>SUM(U1258:U1260)</f>
        <v>413.3125</v>
      </c>
      <c r="V1261" s="508">
        <f>SUM(V1258:V1260)</f>
        <v>11.750399999999999</v>
      </c>
      <c r="W1261" s="509">
        <f>V1261*10000/Y1261</f>
        <v>6527.9999999999991</v>
      </c>
      <c r="X1261" s="510">
        <f>U1261/V1261</f>
        <v>35.17433449074074</v>
      </c>
      <c r="Y1261" s="511">
        <f t="shared" ref="Y1261:AE1261" si="1173">SUM(Y1258:Y1260)</f>
        <v>18</v>
      </c>
      <c r="Z1261" s="511">
        <f t="shared" si="1173"/>
        <v>2319</v>
      </c>
      <c r="AA1261" s="500">
        <f t="shared" si="1173"/>
        <v>0</v>
      </c>
      <c r="AB1261" s="500">
        <f t="shared" si="1173"/>
        <v>0</v>
      </c>
      <c r="AC1261" s="500">
        <f t="shared" si="1173"/>
        <v>0</v>
      </c>
      <c r="AD1261" s="500">
        <f t="shared" si="1173"/>
        <v>0</v>
      </c>
      <c r="AE1261" s="500">
        <f t="shared" si="1173"/>
        <v>18</v>
      </c>
      <c r="AF1261" s="512"/>
      <c r="AG1261" s="512">
        <f>SUM(AG1258:AG1260)</f>
        <v>0</v>
      </c>
      <c r="AH1261" s="512"/>
      <c r="AI1261" s="512">
        <f>SUM(AI1258:AI1260)</f>
        <v>0</v>
      </c>
      <c r="AJ1261" s="512">
        <f>SUM(AJ1258:AJ1260)</f>
        <v>7</v>
      </c>
      <c r="AK1261" s="513"/>
      <c r="AL1261" s="512">
        <f>SUM(AL1258:AL1260)</f>
        <v>0</v>
      </c>
      <c r="AM1261" s="512"/>
      <c r="AN1261" s="512">
        <f>SUM(AN1258:AN1260)</f>
        <v>0</v>
      </c>
      <c r="AO1261" s="512"/>
      <c r="AP1261" s="512">
        <f>SUM(AP1258:AP1260)</f>
        <v>0</v>
      </c>
      <c r="AQ1261" s="512"/>
      <c r="AR1261" s="512">
        <f>SUM(AR1258:AR1260)</f>
        <v>0</v>
      </c>
      <c r="AS1261" s="512"/>
      <c r="AT1261" s="512">
        <f>SUM(AT1258:AT1260)</f>
        <v>0</v>
      </c>
      <c r="AU1261" s="512"/>
      <c r="AV1261" s="512">
        <f>SUM(AV1258:AV1260)</f>
        <v>0</v>
      </c>
      <c r="AW1261" s="512">
        <f>SUM(AW1258:AW1260)</f>
        <v>0</v>
      </c>
      <c r="AX1261" s="512">
        <f>SUM(AX1258:AX1260)</f>
        <v>0</v>
      </c>
      <c r="AY1261" s="512">
        <f>SUM(AY1258:AY1260)</f>
        <v>0</v>
      </c>
      <c r="AZ1261" s="816"/>
      <c r="BA1261" s="817"/>
      <c r="BB1261" s="817"/>
      <c r="BC1261" s="818"/>
      <c r="BD1261" s="818"/>
      <c r="BE1261" s="818"/>
      <c r="BF1261" s="819"/>
      <c r="BG1261" s="819"/>
      <c r="BH1261" s="819"/>
      <c r="BI1261" s="820"/>
    </row>
    <row r="1262" spans="1:61" ht="20.100000000000001" customHeight="1">
      <c r="A1262" s="1026">
        <v>1095</v>
      </c>
      <c r="B1262" s="285" t="s">
        <v>3706</v>
      </c>
      <c r="C1262" s="491" t="s">
        <v>3223</v>
      </c>
      <c r="D1262" s="491" t="s">
        <v>3224</v>
      </c>
      <c r="E1262" s="287" t="s">
        <v>3028</v>
      </c>
      <c r="F1262" s="360" t="s">
        <v>486</v>
      </c>
      <c r="G1262" s="289" t="s">
        <v>1272</v>
      </c>
      <c r="H1262" s="289" t="s">
        <v>656</v>
      </c>
      <c r="I1262" s="290">
        <v>42047611</v>
      </c>
      <c r="J1262" s="291"/>
      <c r="K1262" s="289" t="s">
        <v>1339</v>
      </c>
      <c r="L1262" s="292"/>
      <c r="M1262" s="293"/>
      <c r="N1262" s="293"/>
      <c r="O1262" s="292"/>
      <c r="P1262" s="292" t="s">
        <v>565</v>
      </c>
      <c r="Q1262" s="327"/>
      <c r="R1262" s="295" t="s">
        <v>368</v>
      </c>
      <c r="S1262" s="296">
        <v>41854</v>
      </c>
      <c r="T1262" s="297">
        <f>VLOOKUP(I1262,单月票房,2,0)</f>
        <v>13</v>
      </c>
      <c r="U1262" s="298">
        <f>VLOOKUP(I1262,单月票房,3,0)</f>
        <v>29.768498999999998</v>
      </c>
      <c r="V1262" s="298">
        <f>VLOOKUP(I1262,单月票房,4,0)</f>
        <v>0.84</v>
      </c>
      <c r="W1262" s="299">
        <f>(V1262*10000)/Y1262</f>
        <v>2800</v>
      </c>
      <c r="X1262" s="300">
        <f>VLOOKUP(I1262,单月票房,5,0)</f>
        <v>35</v>
      </c>
      <c r="Y1262" s="301">
        <v>3</v>
      </c>
      <c r="Z1262" s="302">
        <v>739</v>
      </c>
      <c r="AA1262" s="1043">
        <v>0</v>
      </c>
      <c r="AB1262" s="304">
        <v>0</v>
      </c>
      <c r="AC1262" s="304">
        <v>0</v>
      </c>
      <c r="AD1262" s="1043">
        <v>0</v>
      </c>
      <c r="AE1262" s="469">
        <v>3</v>
      </c>
      <c r="AF1262" s="1036" t="s">
        <v>8288</v>
      </c>
      <c r="AG1262" s="445" t="s">
        <v>4691</v>
      </c>
      <c r="AH1262" s="445" t="s">
        <v>4691</v>
      </c>
      <c r="AI1262" s="445" t="s">
        <v>4691</v>
      </c>
      <c r="AJ1262" s="1037" t="s">
        <v>4691</v>
      </c>
      <c r="AK1262" s="1036" t="s">
        <v>4691</v>
      </c>
      <c r="AL1262" s="445" t="s">
        <v>4691</v>
      </c>
      <c r="AM1262" s="445" t="s">
        <v>4691</v>
      </c>
      <c r="AN1262" s="445" t="s">
        <v>4691</v>
      </c>
      <c r="AO1262" s="445" t="s">
        <v>4691</v>
      </c>
      <c r="AP1262" s="445" t="s">
        <v>4691</v>
      </c>
      <c r="AQ1262" s="445" t="s">
        <v>4691</v>
      </c>
      <c r="AR1262" s="445" t="s">
        <v>4691</v>
      </c>
      <c r="AS1262" s="445" t="s">
        <v>4691</v>
      </c>
      <c r="AT1262" s="445" t="s">
        <v>4691</v>
      </c>
      <c r="AU1262" s="445" t="s">
        <v>4691</v>
      </c>
      <c r="AV1262" s="307">
        <f>AD1262*6*0.5*12</f>
        <v>0</v>
      </c>
      <c r="AW1262" s="309">
        <f>AD1262*6*0.35*12</f>
        <v>0</v>
      </c>
      <c r="AX1262" s="309">
        <f>AD1262*6*0.25*10</f>
        <v>0</v>
      </c>
      <c r="AY1262" s="309">
        <f>AD1262*6*0.15*10</f>
        <v>0</v>
      </c>
      <c r="AZ1262" s="1042" t="s">
        <v>8603</v>
      </c>
      <c r="BA1262" s="1042"/>
      <c r="BB1262" s="1042"/>
      <c r="BC1262" s="1042"/>
      <c r="BD1262" s="1042"/>
      <c r="BE1262" s="1042"/>
      <c r="BF1262" s="1042"/>
      <c r="BG1262" s="1042"/>
      <c r="BH1262" s="1042"/>
      <c r="BI1262" s="1044"/>
    </row>
    <row r="1263" spans="1:61" ht="20.100000000000001" customHeight="1">
      <c r="A1263" s="1031" t="s">
        <v>185</v>
      </c>
      <c r="B1263" s="499"/>
      <c r="C1263" s="723" t="s">
        <v>9</v>
      </c>
      <c r="D1263" s="500" t="s">
        <v>3225</v>
      </c>
      <c r="E1263" s="827"/>
      <c r="F1263" s="827"/>
      <c r="G1263" s="503">
        <f>COUNTA(G1262:G1262)</f>
        <v>1</v>
      </c>
      <c r="H1263" s="503">
        <f>COUNTA(H1262:H1262)</f>
        <v>1</v>
      </c>
      <c r="I1263" s="499"/>
      <c r="J1263" s="499"/>
      <c r="K1263" s="503"/>
      <c r="L1263" s="504">
        <f>COUNTA(L1262:L1262)</f>
        <v>0</v>
      </c>
      <c r="M1263" s="504">
        <f>COUNTA(M1262:M1262)</f>
        <v>0</v>
      </c>
      <c r="N1263" s="504">
        <f>COUNTA(N1262:N1262)</f>
        <v>0</v>
      </c>
      <c r="O1263" s="504">
        <f>COUNTA(O1262:O1262)</f>
        <v>0</v>
      </c>
      <c r="P1263" s="504">
        <f>COUNTA(P1262:P1262)</f>
        <v>1</v>
      </c>
      <c r="Q1263" s="505"/>
      <c r="R1263" s="505"/>
      <c r="S1263" s="506"/>
      <c r="T1263" s="507"/>
      <c r="U1263" s="508">
        <f>SUM(U1262:U1262)</f>
        <v>29.768498999999998</v>
      </c>
      <c r="V1263" s="508">
        <f>SUM(V1262:V1262)</f>
        <v>0.84</v>
      </c>
      <c r="W1263" s="509">
        <f>V1263*10000/Y1263</f>
        <v>2800</v>
      </c>
      <c r="X1263" s="510">
        <f>U1263/V1263</f>
        <v>35.438689285714283</v>
      </c>
      <c r="Y1263" s="511">
        <f t="shared" ref="Y1263:AE1263" si="1174">SUM(Y1262:Y1262)</f>
        <v>3</v>
      </c>
      <c r="Z1263" s="511">
        <f t="shared" si="1174"/>
        <v>739</v>
      </c>
      <c r="AA1263" s="500">
        <f t="shared" si="1174"/>
        <v>0</v>
      </c>
      <c r="AB1263" s="500">
        <f t="shared" si="1174"/>
        <v>0</v>
      </c>
      <c r="AC1263" s="500">
        <f t="shared" si="1174"/>
        <v>0</v>
      </c>
      <c r="AD1263" s="500">
        <f t="shared" si="1174"/>
        <v>0</v>
      </c>
      <c r="AE1263" s="500">
        <f t="shared" si="1174"/>
        <v>3</v>
      </c>
      <c r="AF1263" s="512"/>
      <c r="AG1263" s="512">
        <f>SUM(AG1262:AG1262)</f>
        <v>0</v>
      </c>
      <c r="AH1263" s="512"/>
      <c r="AI1263" s="512">
        <f>SUM(AI1262:AI1262)</f>
        <v>0</v>
      </c>
      <c r="AJ1263" s="512">
        <f>SUM(AJ1262:AJ1262)</f>
        <v>0</v>
      </c>
      <c r="AK1263" s="513"/>
      <c r="AL1263" s="512">
        <f>SUM(AL1262:AL1262)</f>
        <v>0</v>
      </c>
      <c r="AM1263" s="512"/>
      <c r="AN1263" s="512">
        <f>SUM(AN1262:AN1262)</f>
        <v>0</v>
      </c>
      <c r="AO1263" s="512"/>
      <c r="AP1263" s="512">
        <f>SUM(AP1262:AP1262)</f>
        <v>0</v>
      </c>
      <c r="AQ1263" s="512"/>
      <c r="AR1263" s="512">
        <f>SUM(AR1262:AR1262)</f>
        <v>0</v>
      </c>
      <c r="AS1263" s="512"/>
      <c r="AT1263" s="512">
        <f>SUM(AT1262:AT1262)</f>
        <v>0</v>
      </c>
      <c r="AU1263" s="512"/>
      <c r="AV1263" s="512">
        <f>SUM(AV1262:AV1262)</f>
        <v>0</v>
      </c>
      <c r="AW1263" s="512">
        <f>SUM(AW1262:AW1262)</f>
        <v>0</v>
      </c>
      <c r="AX1263" s="512">
        <f>SUM(AX1262:AX1262)</f>
        <v>0</v>
      </c>
      <c r="AY1263" s="512">
        <f>SUM(AY1262:AY1262)</f>
        <v>0</v>
      </c>
      <c r="AZ1263" s="816"/>
      <c r="BA1263" s="817"/>
      <c r="BB1263" s="817"/>
      <c r="BC1263" s="818"/>
      <c r="BD1263" s="818"/>
      <c r="BE1263" s="818"/>
      <c r="BF1263" s="819"/>
      <c r="BG1263" s="819"/>
      <c r="BH1263" s="819"/>
      <c r="BI1263" s="820"/>
    </row>
    <row r="1264" spans="1:61" s="394" customFormat="1" ht="19.5" customHeight="1">
      <c r="A1264" s="1026">
        <v>1096</v>
      </c>
      <c r="B1264" s="375" t="s">
        <v>5538</v>
      </c>
      <c r="C1264" s="376" t="s">
        <v>9</v>
      </c>
      <c r="D1264" s="376" t="s">
        <v>5539</v>
      </c>
      <c r="E1264" s="377" t="s">
        <v>5540</v>
      </c>
      <c r="F1264" s="395" t="s">
        <v>97</v>
      </c>
      <c r="G1264" s="378" t="s">
        <v>5541</v>
      </c>
      <c r="H1264" s="379" t="s">
        <v>5629</v>
      </c>
      <c r="I1264" s="380">
        <v>42121301</v>
      </c>
      <c r="J1264" s="387" t="s">
        <v>94</v>
      </c>
      <c r="K1264" s="381"/>
      <c r="L1264" s="382" t="s">
        <v>95</v>
      </c>
      <c r="M1264" s="292" t="s">
        <v>95</v>
      </c>
      <c r="N1264" s="292" t="s">
        <v>95</v>
      </c>
      <c r="O1264" s="382" t="s">
        <v>95</v>
      </c>
      <c r="P1264" s="383" t="s">
        <v>565</v>
      </c>
      <c r="Q1264" s="384"/>
      <c r="R1264" s="295" t="s">
        <v>5528</v>
      </c>
      <c r="S1264" s="296">
        <v>42879</v>
      </c>
      <c r="T1264" s="297">
        <f>VLOOKUP(I1264,单月票房,2,0)</f>
        <v>1</v>
      </c>
      <c r="U1264" s="298">
        <f>VLOOKUP(I1264,单月票房,3,0)</f>
        <v>222.00550000000001</v>
      </c>
      <c r="V1264" s="298">
        <f>VLOOKUP(I1264,单月票房,4,0)</f>
        <v>6.2563000000000004</v>
      </c>
      <c r="W1264" s="299">
        <f>(V1264*10000)/Y1264</f>
        <v>6951.4444444444453</v>
      </c>
      <c r="X1264" s="300">
        <f>VLOOKUP(I1264,单月票房,5,0)</f>
        <v>35</v>
      </c>
      <c r="Y1264" s="385">
        <v>9</v>
      </c>
      <c r="Z1264" s="386">
        <v>1238</v>
      </c>
      <c r="AA1264" s="1043">
        <v>9</v>
      </c>
      <c r="AB1264" s="1043">
        <v>9</v>
      </c>
      <c r="AC1264" s="1043">
        <v>9</v>
      </c>
      <c r="AD1264" s="1043">
        <v>9</v>
      </c>
      <c r="AE1264" s="469">
        <v>9</v>
      </c>
      <c r="AF1264" s="1036" t="s">
        <v>5996</v>
      </c>
      <c r="AG1264" s="445"/>
      <c r="AH1264" s="445"/>
      <c r="AI1264" s="445"/>
      <c r="AJ1264" s="1037"/>
      <c r="AK1264" s="1036" t="s">
        <v>4710</v>
      </c>
      <c r="AL1264" s="445"/>
      <c r="AM1264" s="445"/>
      <c r="AN1264" s="445"/>
      <c r="AO1264" s="445"/>
      <c r="AP1264" s="445"/>
      <c r="AQ1264" s="445"/>
      <c r="AR1264" s="445"/>
      <c r="AS1264" s="445"/>
      <c r="AT1264" s="445"/>
      <c r="AU1264" s="445"/>
      <c r="AV1264" s="307">
        <f>AD1264*6*0.5*12</f>
        <v>324</v>
      </c>
      <c r="AW1264" s="309">
        <f>AD1264*6*0.35*12</f>
        <v>226.79999999999998</v>
      </c>
      <c r="AX1264" s="309">
        <f>AD1264*6*0.25*10</f>
        <v>135</v>
      </c>
      <c r="AY1264" s="309">
        <f>AD1264*6*0.15*10</f>
        <v>81</v>
      </c>
      <c r="AZ1264" s="1042" t="s">
        <v>8604</v>
      </c>
      <c r="BA1264" s="1042"/>
      <c r="BB1264" s="1042"/>
      <c r="BC1264" s="1042"/>
      <c r="BD1264" s="1042"/>
      <c r="BE1264" s="1042"/>
      <c r="BF1264" s="1042"/>
      <c r="BG1264" s="1042"/>
      <c r="BH1264" s="1042"/>
      <c r="BI1264" s="1044"/>
    </row>
    <row r="1265" spans="1:61" ht="20.100000000000001" customHeight="1">
      <c r="A1265" s="1031" t="s">
        <v>185</v>
      </c>
      <c r="B1265" s="499"/>
      <c r="C1265" s="723" t="s">
        <v>9</v>
      </c>
      <c r="D1265" s="500" t="s">
        <v>5542</v>
      </c>
      <c r="E1265" s="827"/>
      <c r="F1265" s="827"/>
      <c r="G1265" s="813">
        <f>COUNTA(G1264)</f>
        <v>1</v>
      </c>
      <c r="H1265" s="813">
        <f>COUNTA(H1264)</f>
        <v>1</v>
      </c>
      <c r="I1265" s="499"/>
      <c r="J1265" s="499"/>
      <c r="K1265" s="813"/>
      <c r="L1265" s="814">
        <f>COUNTA(L1264)</f>
        <v>1</v>
      </c>
      <c r="M1265" s="814">
        <f>COUNTA(M1264)</f>
        <v>1</v>
      </c>
      <c r="N1265" s="814">
        <f>COUNTA(N1264)</f>
        <v>1</v>
      </c>
      <c r="O1265" s="814">
        <f>COUNTA(O1264)</f>
        <v>1</v>
      </c>
      <c r="P1265" s="814">
        <f>COUNTA(P1264)</f>
        <v>1</v>
      </c>
      <c r="Q1265" s="505"/>
      <c r="R1265" s="505"/>
      <c r="S1265" s="506"/>
      <c r="T1265" s="507"/>
      <c r="U1265" s="508">
        <f>SUM(U1264)</f>
        <v>222.00550000000001</v>
      </c>
      <c r="V1265" s="508">
        <f>SUM(V1264)</f>
        <v>6.2563000000000004</v>
      </c>
      <c r="W1265" s="509">
        <f>V1265*10000/Y1265</f>
        <v>6951.4444444444453</v>
      </c>
      <c r="X1265" s="510">
        <f>U1265/V1265</f>
        <v>35.485111008103829</v>
      </c>
      <c r="Y1265" s="511">
        <f t="shared" ref="Y1265:AE1265" si="1175">SUM(Y1264)</f>
        <v>9</v>
      </c>
      <c r="Z1265" s="511">
        <f t="shared" si="1175"/>
        <v>1238</v>
      </c>
      <c r="AA1265" s="500">
        <f t="shared" si="1175"/>
        <v>9</v>
      </c>
      <c r="AB1265" s="500">
        <f t="shared" si="1175"/>
        <v>9</v>
      </c>
      <c r="AC1265" s="500">
        <f t="shared" si="1175"/>
        <v>9</v>
      </c>
      <c r="AD1265" s="500">
        <f t="shared" si="1175"/>
        <v>9</v>
      </c>
      <c r="AE1265" s="500">
        <f t="shared" si="1175"/>
        <v>9</v>
      </c>
      <c r="AF1265" s="512"/>
      <c r="AG1265" s="512">
        <f>SUM(AG1264)</f>
        <v>0</v>
      </c>
      <c r="AH1265" s="512"/>
      <c r="AI1265" s="512">
        <f>SUM(AI1264)</f>
        <v>0</v>
      </c>
      <c r="AJ1265" s="512">
        <f t="shared" ref="AJ1265" si="1176">SUM(AJ1264)</f>
        <v>0</v>
      </c>
      <c r="AK1265" s="513"/>
      <c r="AL1265" s="512">
        <f>SUM(AL1264)</f>
        <v>0</v>
      </c>
      <c r="AM1265" s="512"/>
      <c r="AN1265" s="512">
        <f>SUM(AN1264)</f>
        <v>0</v>
      </c>
      <c r="AO1265" s="512"/>
      <c r="AP1265" s="512">
        <f>SUM(AP1264)</f>
        <v>0</v>
      </c>
      <c r="AQ1265" s="512"/>
      <c r="AR1265" s="512">
        <f>SUM(AR1264)</f>
        <v>0</v>
      </c>
      <c r="AS1265" s="512"/>
      <c r="AT1265" s="512">
        <f>SUM(AT1264)</f>
        <v>0</v>
      </c>
      <c r="AU1265" s="512"/>
      <c r="AV1265" s="512">
        <f>SUM(AV1264)</f>
        <v>324</v>
      </c>
      <c r="AW1265" s="512">
        <f>SUM(AW1264)</f>
        <v>226.79999999999998</v>
      </c>
      <c r="AX1265" s="512">
        <f>SUM(AX1264)</f>
        <v>135</v>
      </c>
      <c r="AY1265" s="512">
        <f>SUM(AY1264)</f>
        <v>81</v>
      </c>
      <c r="AZ1265" s="816"/>
      <c r="BA1265" s="817"/>
      <c r="BB1265" s="817"/>
      <c r="BC1265" s="818"/>
      <c r="BD1265" s="818"/>
      <c r="BE1265" s="818"/>
      <c r="BF1265" s="819"/>
      <c r="BG1265" s="819"/>
      <c r="BH1265" s="819"/>
      <c r="BI1265" s="820"/>
    </row>
    <row r="1266" spans="1:61" s="1009" customFormat="1" ht="19.5" customHeight="1">
      <c r="A1266" s="1026">
        <v>1097</v>
      </c>
      <c r="B1266" s="435" t="s">
        <v>8892</v>
      </c>
      <c r="C1266" s="631" t="s">
        <v>9</v>
      </c>
      <c r="D1266" s="631" t="s">
        <v>6532</v>
      </c>
      <c r="E1266" s="631" t="s">
        <v>8893</v>
      </c>
      <c r="F1266" s="467" t="s">
        <v>8894</v>
      </c>
      <c r="G1266" s="1001" t="s">
        <v>8895</v>
      </c>
      <c r="H1266" s="1002" t="s">
        <v>9190</v>
      </c>
      <c r="I1266" s="435">
        <v>42112401</v>
      </c>
      <c r="J1266" s="1003"/>
      <c r="K1266" s="439" t="s">
        <v>362</v>
      </c>
      <c r="L1266" s="1004"/>
      <c r="M1266" s="1005"/>
      <c r="N1266" s="1005"/>
      <c r="O1266" s="1004"/>
      <c r="P1266" s="1004" t="s">
        <v>565</v>
      </c>
      <c r="Q1266" s="1006"/>
      <c r="R1266" s="1007" t="s">
        <v>147</v>
      </c>
      <c r="S1266" s="1008" t="s">
        <v>8896</v>
      </c>
      <c r="T1266" s="297">
        <f t="shared" ref="T1266:T1268" si="1177">VLOOKUP(I1266,单月票房,2,0)</f>
        <v>1</v>
      </c>
      <c r="U1266" s="298">
        <f t="shared" ref="U1266:U1268" si="1178">VLOOKUP(I1266,单月票房,3,0)</f>
        <v>265.42860000000002</v>
      </c>
      <c r="V1266" s="298">
        <f t="shared" ref="V1266:V1268" si="1179">VLOOKUP(I1266,单月票房,4,0)</f>
        <v>6.6532</v>
      </c>
      <c r="W1266" s="299">
        <f t="shared" ref="W1266:W1268" si="1180">(V1266*10000)/Y1266</f>
        <v>11088.666666666666</v>
      </c>
      <c r="X1266" s="300">
        <f t="shared" ref="X1266:X1268" si="1181">VLOOKUP(I1266,单月票房,5,0)</f>
        <v>40</v>
      </c>
      <c r="Y1266" s="496">
        <v>6</v>
      </c>
      <c r="Z1266" s="497">
        <v>1024</v>
      </c>
      <c r="AA1266" s="1003">
        <v>0</v>
      </c>
      <c r="AB1266" s="1003">
        <v>0</v>
      </c>
      <c r="AC1266" s="1003">
        <v>0</v>
      </c>
      <c r="AD1266" s="1003">
        <v>0</v>
      </c>
      <c r="AE1266" s="469">
        <v>6</v>
      </c>
      <c r="AF1266" s="1036" t="s">
        <v>5994</v>
      </c>
      <c r="AG1266" s="445"/>
      <c r="AH1266" s="445"/>
      <c r="AI1266" s="445"/>
      <c r="AJ1266" s="1084"/>
      <c r="AK1266" s="1036"/>
      <c r="AL1266" s="445"/>
      <c r="AM1266" s="445"/>
      <c r="AN1266" s="445"/>
      <c r="AO1266" s="445"/>
      <c r="AP1266" s="445"/>
      <c r="AQ1266" s="445"/>
      <c r="AR1266" s="445"/>
      <c r="AS1266" s="445"/>
      <c r="AT1266" s="445"/>
      <c r="AU1266" s="445"/>
      <c r="AV1266" s="307">
        <f t="shared" ref="AV1266:AV1268" si="1182">AD1266*6*0.5*12</f>
        <v>0</v>
      </c>
      <c r="AW1266" s="309">
        <f t="shared" ref="AW1266:AW1268" si="1183">AD1266*6*0.35*12</f>
        <v>0</v>
      </c>
      <c r="AX1266" s="309">
        <f t="shared" ref="AX1266:AX1268" si="1184">AD1266*6*0.25*10</f>
        <v>0</v>
      </c>
      <c r="AY1266" s="309">
        <f t="shared" ref="AY1266:AY1268" si="1185">AD1266*6*0.15*10</f>
        <v>0</v>
      </c>
      <c r="AZ1266" s="1042" t="s">
        <v>8897</v>
      </c>
      <c r="BA1266" s="1001" t="s">
        <v>8898</v>
      </c>
      <c r="BB1266" s="1001" t="s">
        <v>8899</v>
      </c>
      <c r="BC1266" s="1001" t="s">
        <v>8900</v>
      </c>
      <c r="BD1266" s="1001" t="s">
        <v>8901</v>
      </c>
      <c r="BE1266" s="1001"/>
      <c r="BF1266" s="1001"/>
      <c r="BG1266" s="1001" t="s">
        <v>8902</v>
      </c>
      <c r="BH1266" s="1001" t="s">
        <v>8903</v>
      </c>
      <c r="BI1266" s="1049"/>
    </row>
    <row r="1267" spans="1:61" s="1009" customFormat="1" ht="19.5" customHeight="1">
      <c r="A1267" s="1026">
        <v>1098</v>
      </c>
      <c r="B1267" s="435" t="s">
        <v>8904</v>
      </c>
      <c r="C1267" s="631" t="s">
        <v>9</v>
      </c>
      <c r="D1267" s="631" t="s">
        <v>6532</v>
      </c>
      <c r="E1267" s="631" t="s">
        <v>8893</v>
      </c>
      <c r="F1267" s="467" t="s">
        <v>8905</v>
      </c>
      <c r="G1267" s="1001" t="s">
        <v>8906</v>
      </c>
      <c r="H1267" s="1002" t="s">
        <v>9191</v>
      </c>
      <c r="I1267" s="435">
        <v>42111001</v>
      </c>
      <c r="J1267" s="1003"/>
      <c r="K1267" s="439" t="s">
        <v>362</v>
      </c>
      <c r="L1267" s="1004"/>
      <c r="M1267" s="1005"/>
      <c r="N1267" s="1005"/>
      <c r="O1267" s="1004"/>
      <c r="P1267" s="1004" t="s">
        <v>565</v>
      </c>
      <c r="Q1267" s="1006"/>
      <c r="R1267" s="1007" t="s">
        <v>147</v>
      </c>
      <c r="S1267" s="1008" t="s">
        <v>8907</v>
      </c>
      <c r="T1267" s="297">
        <f t="shared" si="1177"/>
        <v>5</v>
      </c>
      <c r="U1267" s="298">
        <f t="shared" si="1178"/>
        <v>109.765</v>
      </c>
      <c r="V1267" s="298">
        <f t="shared" si="1179"/>
        <v>2.8464999999999998</v>
      </c>
      <c r="W1267" s="299">
        <f t="shared" si="1180"/>
        <v>4744.1666666666661</v>
      </c>
      <c r="X1267" s="300">
        <f t="shared" si="1181"/>
        <v>39</v>
      </c>
      <c r="Y1267" s="496">
        <v>6</v>
      </c>
      <c r="Z1267" s="497">
        <v>565</v>
      </c>
      <c r="AA1267" s="1003">
        <v>0</v>
      </c>
      <c r="AB1267" s="1003">
        <v>0</v>
      </c>
      <c r="AC1267" s="1003">
        <v>0</v>
      </c>
      <c r="AD1267" s="1003">
        <v>0</v>
      </c>
      <c r="AE1267" s="469">
        <v>6</v>
      </c>
      <c r="AF1267" s="1036" t="s">
        <v>5994</v>
      </c>
      <c r="AG1267" s="445"/>
      <c r="AH1267" s="445"/>
      <c r="AI1267" s="445"/>
      <c r="AJ1267" s="1084"/>
      <c r="AK1267" s="1036"/>
      <c r="AL1267" s="445"/>
      <c r="AM1267" s="445"/>
      <c r="AN1267" s="445"/>
      <c r="AO1267" s="445"/>
      <c r="AP1267" s="445"/>
      <c r="AQ1267" s="445"/>
      <c r="AR1267" s="445"/>
      <c r="AS1267" s="445"/>
      <c r="AT1267" s="445"/>
      <c r="AU1267" s="445"/>
      <c r="AV1267" s="307">
        <f t="shared" si="1182"/>
        <v>0</v>
      </c>
      <c r="AW1267" s="309">
        <f t="shared" si="1183"/>
        <v>0</v>
      </c>
      <c r="AX1267" s="309">
        <f t="shared" si="1184"/>
        <v>0</v>
      </c>
      <c r="AY1267" s="309">
        <f t="shared" si="1185"/>
        <v>0</v>
      </c>
      <c r="AZ1267" s="1042" t="s">
        <v>8908</v>
      </c>
      <c r="BA1267" s="1001" t="s">
        <v>8898</v>
      </c>
      <c r="BB1267" s="1001" t="s">
        <v>8899</v>
      </c>
      <c r="BC1267" s="1001" t="s">
        <v>8900</v>
      </c>
      <c r="BD1267" s="1001" t="s">
        <v>8901</v>
      </c>
      <c r="BE1267" s="1001"/>
      <c r="BF1267" s="1001"/>
      <c r="BG1267" s="1001" t="s">
        <v>8902</v>
      </c>
      <c r="BH1267" s="1001" t="s">
        <v>8903</v>
      </c>
      <c r="BI1267" s="1049"/>
    </row>
    <row r="1268" spans="1:61" s="1009" customFormat="1" ht="19.5" customHeight="1">
      <c r="A1268" s="1026">
        <v>1099</v>
      </c>
      <c r="B1268" s="435" t="s">
        <v>8909</v>
      </c>
      <c r="C1268" s="631" t="s">
        <v>9</v>
      </c>
      <c r="D1268" s="631" t="s">
        <v>6532</v>
      </c>
      <c r="E1268" s="631" t="s">
        <v>8910</v>
      </c>
      <c r="F1268" s="467" t="s">
        <v>8911</v>
      </c>
      <c r="G1268" s="1001" t="s">
        <v>8912</v>
      </c>
      <c r="H1268" s="1002" t="s">
        <v>9192</v>
      </c>
      <c r="I1268" s="435">
        <v>42111201</v>
      </c>
      <c r="J1268" s="1003"/>
      <c r="K1268" s="439" t="s">
        <v>362</v>
      </c>
      <c r="L1268" s="1004"/>
      <c r="M1268" s="1005"/>
      <c r="N1268" s="1005"/>
      <c r="O1268" s="1004"/>
      <c r="P1268" s="1004" t="s">
        <v>565</v>
      </c>
      <c r="Q1268" s="1006"/>
      <c r="R1268" s="1007" t="s">
        <v>147</v>
      </c>
      <c r="S1268" s="1008" t="s">
        <v>8913</v>
      </c>
      <c r="T1268" s="297">
        <f t="shared" si="1177"/>
        <v>3</v>
      </c>
      <c r="U1268" s="298">
        <f t="shared" si="1178"/>
        <v>164.40280000000001</v>
      </c>
      <c r="V1268" s="298">
        <f t="shared" si="1179"/>
        <v>4.0201000000000002</v>
      </c>
      <c r="W1268" s="299">
        <f t="shared" si="1180"/>
        <v>10050.25</v>
      </c>
      <c r="X1268" s="300">
        <f t="shared" si="1181"/>
        <v>41</v>
      </c>
      <c r="Y1268" s="496">
        <v>4</v>
      </c>
      <c r="Z1268" s="497">
        <v>553</v>
      </c>
      <c r="AA1268" s="1003">
        <v>0</v>
      </c>
      <c r="AB1268" s="1003">
        <v>0</v>
      </c>
      <c r="AC1268" s="1003">
        <v>0</v>
      </c>
      <c r="AD1268" s="1003">
        <v>0</v>
      </c>
      <c r="AE1268" s="469">
        <v>4</v>
      </c>
      <c r="AF1268" s="1036" t="s">
        <v>5992</v>
      </c>
      <c r="AG1268" s="445"/>
      <c r="AH1268" s="445"/>
      <c r="AI1268" s="445"/>
      <c r="AJ1268" s="1084"/>
      <c r="AK1268" s="1036"/>
      <c r="AL1268" s="445"/>
      <c r="AM1268" s="445"/>
      <c r="AN1268" s="445"/>
      <c r="AO1268" s="445"/>
      <c r="AP1268" s="445"/>
      <c r="AQ1268" s="445"/>
      <c r="AR1268" s="445"/>
      <c r="AS1268" s="445"/>
      <c r="AT1268" s="445"/>
      <c r="AU1268" s="445"/>
      <c r="AV1268" s="307">
        <f t="shared" si="1182"/>
        <v>0</v>
      </c>
      <c r="AW1268" s="309">
        <f t="shared" si="1183"/>
        <v>0</v>
      </c>
      <c r="AX1268" s="309">
        <f t="shared" si="1184"/>
        <v>0</v>
      </c>
      <c r="AY1268" s="309">
        <f t="shared" si="1185"/>
        <v>0</v>
      </c>
      <c r="AZ1268" s="1042" t="s">
        <v>8914</v>
      </c>
      <c r="BA1268" s="1001" t="s">
        <v>8915</v>
      </c>
      <c r="BB1268" s="1001" t="s">
        <v>8911</v>
      </c>
      <c r="BC1268" s="1001" t="s">
        <v>8916</v>
      </c>
      <c r="BD1268" s="1001" t="s">
        <v>8917</v>
      </c>
      <c r="BE1268" s="1001"/>
      <c r="BF1268" s="1001"/>
      <c r="BG1268" s="1001" t="s">
        <v>8918</v>
      </c>
      <c r="BH1268" s="1001" t="s">
        <v>8919</v>
      </c>
      <c r="BI1268" s="1049"/>
    </row>
    <row r="1269" spans="1:61" ht="20.100000000000001" customHeight="1">
      <c r="A1269" s="1031" t="s">
        <v>185</v>
      </c>
      <c r="B1269" s="499"/>
      <c r="C1269" s="723" t="s">
        <v>9</v>
      </c>
      <c r="D1269" s="500" t="s">
        <v>6532</v>
      </c>
      <c r="E1269" s="827"/>
      <c r="F1269" s="827"/>
      <c r="G1269" s="503">
        <f>COUNTA(G1266:G1268)</f>
        <v>3</v>
      </c>
      <c r="H1269" s="503">
        <f>COUNTA(H1266:H1268)</f>
        <v>3</v>
      </c>
      <c r="I1269" s="499"/>
      <c r="J1269" s="499"/>
      <c r="K1269" s="503"/>
      <c r="L1269" s="504">
        <f>COUNTA(L1266:L1268)</f>
        <v>0</v>
      </c>
      <c r="M1269" s="504">
        <f>COUNTA(M1266:M1268)</f>
        <v>0</v>
      </c>
      <c r="N1269" s="504">
        <f>COUNTA(N1266:N1268)</f>
        <v>0</v>
      </c>
      <c r="O1269" s="504">
        <f>COUNTA(O1266:O1268)</f>
        <v>0</v>
      </c>
      <c r="P1269" s="504">
        <f>COUNTA(P1266:P1268)</f>
        <v>3</v>
      </c>
      <c r="Q1269" s="505"/>
      <c r="R1269" s="505"/>
      <c r="S1269" s="506"/>
      <c r="T1269" s="507"/>
      <c r="U1269" s="508">
        <f>SUM(U1266:U1268)</f>
        <v>539.59640000000002</v>
      </c>
      <c r="V1269" s="508">
        <f>SUM(V1266:V1268)</f>
        <v>13.5198</v>
      </c>
      <c r="W1269" s="509">
        <f>V1269*10000/Y1269</f>
        <v>8449.875</v>
      </c>
      <c r="X1269" s="510">
        <f>U1269/V1269</f>
        <v>39.911566739152946</v>
      </c>
      <c r="Y1269" s="511">
        <f t="shared" ref="Y1269:AE1269" si="1186">SUM(Y1266:Y1268)</f>
        <v>16</v>
      </c>
      <c r="Z1269" s="511">
        <f t="shared" si="1186"/>
        <v>2142</v>
      </c>
      <c r="AA1269" s="500">
        <f t="shared" si="1186"/>
        <v>0</v>
      </c>
      <c r="AB1269" s="500">
        <f t="shared" si="1186"/>
        <v>0</v>
      </c>
      <c r="AC1269" s="500">
        <f t="shared" si="1186"/>
        <v>0</v>
      </c>
      <c r="AD1269" s="500">
        <f t="shared" si="1186"/>
        <v>0</v>
      </c>
      <c r="AE1269" s="500">
        <f t="shared" si="1186"/>
        <v>16</v>
      </c>
      <c r="AF1269" s="512"/>
      <c r="AG1269" s="512">
        <f>SUM(AG1266:AG1268)</f>
        <v>0</v>
      </c>
      <c r="AH1269" s="512"/>
      <c r="AI1269" s="512">
        <f>SUM(AI1266:AI1268)</f>
        <v>0</v>
      </c>
      <c r="AJ1269" s="512">
        <f>SUM(AJ1266:AJ1268)</f>
        <v>0</v>
      </c>
      <c r="AK1269" s="513"/>
      <c r="AL1269" s="512">
        <f>SUM(AL1266:AL1268)</f>
        <v>0</v>
      </c>
      <c r="AM1269" s="512"/>
      <c r="AN1269" s="512">
        <f>SUM(AN1266:AN1268)</f>
        <v>0</v>
      </c>
      <c r="AO1269" s="512"/>
      <c r="AP1269" s="512">
        <f>SUM(AP1266:AP1268)</f>
        <v>0</v>
      </c>
      <c r="AQ1269" s="512"/>
      <c r="AR1269" s="512">
        <f>SUM(AR1266:AR1268)</f>
        <v>0</v>
      </c>
      <c r="AS1269" s="512"/>
      <c r="AT1269" s="512">
        <f>SUM(AT1266:AT1268)</f>
        <v>0</v>
      </c>
      <c r="AU1269" s="512"/>
      <c r="AV1269" s="512">
        <f>SUM(AV1266:AV1268)</f>
        <v>0</v>
      </c>
      <c r="AW1269" s="512">
        <f>SUM(AW1266:AW1268)</f>
        <v>0</v>
      </c>
      <c r="AX1269" s="512">
        <f>SUM(AX1266:AX1268)</f>
        <v>0</v>
      </c>
      <c r="AY1269" s="512">
        <f>SUM(AY1266:AY1268)</f>
        <v>0</v>
      </c>
      <c r="AZ1269" s="816"/>
      <c r="BA1269" s="817"/>
      <c r="BB1269" s="817"/>
      <c r="BC1269" s="818"/>
      <c r="BD1269" s="818"/>
      <c r="BE1269" s="818"/>
      <c r="BF1269" s="819"/>
      <c r="BG1269" s="819"/>
      <c r="BH1269" s="819"/>
      <c r="BI1269" s="820"/>
    </row>
    <row r="1270" spans="1:61" s="652" customFormat="1" ht="20.100000000000001" customHeight="1">
      <c r="A1270" s="1026">
        <v>1100</v>
      </c>
      <c r="B1270" s="285" t="s">
        <v>3709</v>
      </c>
      <c r="C1270" s="359" t="s">
        <v>10</v>
      </c>
      <c r="D1270" s="359" t="s">
        <v>4166</v>
      </c>
      <c r="E1270" s="359" t="s">
        <v>3030</v>
      </c>
      <c r="F1270" s="360" t="s">
        <v>97</v>
      </c>
      <c r="G1270" s="289" t="s">
        <v>666</v>
      </c>
      <c r="H1270" s="289" t="s">
        <v>666</v>
      </c>
      <c r="I1270" s="290">
        <v>51099001</v>
      </c>
      <c r="J1270" s="291"/>
      <c r="K1270" s="289"/>
      <c r="L1270" s="292" t="s">
        <v>95</v>
      </c>
      <c r="M1270" s="292" t="s">
        <v>95</v>
      </c>
      <c r="N1270" s="292" t="s">
        <v>95</v>
      </c>
      <c r="O1270" s="292" t="s">
        <v>95</v>
      </c>
      <c r="P1270" s="292" t="s">
        <v>95</v>
      </c>
      <c r="Q1270" s="327"/>
      <c r="R1270" s="295" t="s">
        <v>359</v>
      </c>
      <c r="S1270" s="296">
        <v>41202</v>
      </c>
      <c r="T1270" s="297">
        <f>VLOOKUP(I1270,单月票房,2,0)</f>
        <v>9</v>
      </c>
      <c r="U1270" s="298">
        <f>VLOOKUP(I1270,单月票房,3,0)</f>
        <v>145.52520000000001</v>
      </c>
      <c r="V1270" s="298">
        <f>VLOOKUP(I1270,单月票房,4,0)</f>
        <v>3.9870999999999999</v>
      </c>
      <c r="W1270" s="299">
        <f>(V1270*10000)/Y1270</f>
        <v>5695.8571428571431</v>
      </c>
      <c r="X1270" s="300">
        <f>VLOOKUP(I1270,单月票房,5,0)</f>
        <v>36</v>
      </c>
      <c r="Y1270" s="301">
        <v>7</v>
      </c>
      <c r="Z1270" s="301">
        <v>639</v>
      </c>
      <c r="AA1270" s="1043">
        <v>7</v>
      </c>
      <c r="AB1270" s="1043">
        <v>7</v>
      </c>
      <c r="AC1270" s="1043">
        <v>7</v>
      </c>
      <c r="AD1270" s="1043">
        <v>7</v>
      </c>
      <c r="AE1270" s="469">
        <v>7</v>
      </c>
      <c r="AF1270" s="1036" t="s">
        <v>5989</v>
      </c>
      <c r="AG1270" s="445" t="s">
        <v>4691</v>
      </c>
      <c r="AH1270" s="445" t="s">
        <v>4691</v>
      </c>
      <c r="AI1270" s="445" t="s">
        <v>4691</v>
      </c>
      <c r="AJ1270" s="1037">
        <v>7</v>
      </c>
      <c r="AK1270" s="1036" t="s">
        <v>4703</v>
      </c>
      <c r="AL1270" s="445" t="s">
        <v>4691</v>
      </c>
      <c r="AM1270" s="445" t="s">
        <v>4691</v>
      </c>
      <c r="AN1270" s="445" t="s">
        <v>4691</v>
      </c>
      <c r="AO1270" s="445" t="s">
        <v>4691</v>
      </c>
      <c r="AP1270" s="445" t="s">
        <v>4691</v>
      </c>
      <c r="AQ1270" s="445" t="s">
        <v>4691</v>
      </c>
      <c r="AR1270" s="445" t="s">
        <v>4691</v>
      </c>
      <c r="AS1270" s="445" t="s">
        <v>4691</v>
      </c>
      <c r="AT1270" s="445" t="s">
        <v>4691</v>
      </c>
      <c r="AU1270" s="445" t="s">
        <v>4691</v>
      </c>
      <c r="AV1270" s="307">
        <f>AD1270*6*0.5*12</f>
        <v>252</v>
      </c>
      <c r="AW1270" s="309">
        <f>AD1270*6*0.35*12</f>
        <v>176.39999999999998</v>
      </c>
      <c r="AX1270" s="309">
        <f>AD1270*6*0.25*10</f>
        <v>105</v>
      </c>
      <c r="AY1270" s="309">
        <f>AD1270*6*0.15*10</f>
        <v>63</v>
      </c>
      <c r="AZ1270" s="1042" t="s">
        <v>8605</v>
      </c>
      <c r="BA1270" s="1042"/>
      <c r="BB1270" s="1042"/>
      <c r="BC1270" s="1042"/>
      <c r="BD1270" s="1042"/>
      <c r="BE1270" s="1042"/>
      <c r="BF1270" s="1042"/>
      <c r="BG1270" s="1042"/>
      <c r="BH1270" s="1042"/>
      <c r="BI1270" s="1044"/>
    </row>
    <row r="1271" spans="1:61" ht="20.100000000000001" customHeight="1">
      <c r="A1271" s="1026">
        <v>1101</v>
      </c>
      <c r="B1271" s="285" t="s">
        <v>3710</v>
      </c>
      <c r="C1271" s="286" t="s">
        <v>10</v>
      </c>
      <c r="D1271" s="287" t="s">
        <v>1728</v>
      </c>
      <c r="E1271" s="287" t="s">
        <v>3030</v>
      </c>
      <c r="F1271" s="360" t="s">
        <v>654</v>
      </c>
      <c r="G1271" s="289" t="s">
        <v>673</v>
      </c>
      <c r="H1271" s="289" t="s">
        <v>673</v>
      </c>
      <c r="I1271" s="290">
        <v>51098301</v>
      </c>
      <c r="J1271" s="291"/>
      <c r="K1271" s="289" t="s">
        <v>1600</v>
      </c>
      <c r="L1271" s="292"/>
      <c r="M1271" s="293"/>
      <c r="N1271" s="293"/>
      <c r="O1271" s="292"/>
      <c r="P1271" s="292" t="s">
        <v>95</v>
      </c>
      <c r="Q1271" s="327"/>
      <c r="R1271" s="295" t="s">
        <v>2239</v>
      </c>
      <c r="S1271" s="296">
        <v>40695</v>
      </c>
      <c r="T1271" s="297">
        <f>VLOOKUP(I1271,单月票房,2,0)</f>
        <v>17</v>
      </c>
      <c r="U1271" s="298">
        <f>VLOOKUP(I1271,单月票房,3,0)</f>
        <v>93.897599999999997</v>
      </c>
      <c r="V1271" s="298">
        <f>VLOOKUP(I1271,单月票房,4,0)</f>
        <v>2.8698999999999999</v>
      </c>
      <c r="W1271" s="299">
        <f>(V1271*10000)/Y1271</f>
        <v>5739.8</v>
      </c>
      <c r="X1271" s="300">
        <f>VLOOKUP(I1271,单月票房,5,0)</f>
        <v>33</v>
      </c>
      <c r="Y1271" s="301">
        <v>5</v>
      </c>
      <c r="Z1271" s="302">
        <v>512</v>
      </c>
      <c r="AA1271" s="1043">
        <v>0</v>
      </c>
      <c r="AB1271" s="304">
        <v>0</v>
      </c>
      <c r="AC1271" s="304">
        <v>0</v>
      </c>
      <c r="AD1271" s="1043">
        <v>0</v>
      </c>
      <c r="AE1271" s="469">
        <v>5</v>
      </c>
      <c r="AF1271" s="1036" t="s">
        <v>5993</v>
      </c>
      <c r="AG1271" s="445" t="s">
        <v>4691</v>
      </c>
      <c r="AH1271" s="445" t="s">
        <v>4691</v>
      </c>
      <c r="AI1271" s="445" t="s">
        <v>4691</v>
      </c>
      <c r="AJ1271" s="1037" t="s">
        <v>4691</v>
      </c>
      <c r="AK1271" s="1036" t="s">
        <v>4691</v>
      </c>
      <c r="AL1271" s="445" t="s">
        <v>4691</v>
      </c>
      <c r="AM1271" s="445" t="s">
        <v>4691</v>
      </c>
      <c r="AN1271" s="445" t="s">
        <v>4691</v>
      </c>
      <c r="AO1271" s="445" t="s">
        <v>4691</v>
      </c>
      <c r="AP1271" s="445" t="s">
        <v>4691</v>
      </c>
      <c r="AQ1271" s="445" t="s">
        <v>4691</v>
      </c>
      <c r="AR1271" s="445" t="s">
        <v>4691</v>
      </c>
      <c r="AS1271" s="445" t="s">
        <v>4691</v>
      </c>
      <c r="AT1271" s="445" t="s">
        <v>4691</v>
      </c>
      <c r="AU1271" s="445" t="s">
        <v>4691</v>
      </c>
      <c r="AV1271" s="307">
        <f>AD1271*6*0.5*12</f>
        <v>0</v>
      </c>
      <c r="AW1271" s="309">
        <f>AD1271*6*0.35*12</f>
        <v>0</v>
      </c>
      <c r="AX1271" s="309">
        <f>AD1271*6*0.25*10</f>
        <v>0</v>
      </c>
      <c r="AY1271" s="309">
        <f>AD1271*6*0.15*10</f>
        <v>0</v>
      </c>
      <c r="AZ1271" s="1042" t="s">
        <v>8606</v>
      </c>
      <c r="BA1271" s="1042"/>
      <c r="BB1271" s="1042"/>
      <c r="BC1271" s="1042"/>
      <c r="BD1271" s="1042"/>
      <c r="BE1271" s="1042"/>
      <c r="BF1271" s="1042"/>
      <c r="BG1271" s="1042"/>
      <c r="BH1271" s="1042"/>
      <c r="BI1271" s="1044"/>
    </row>
    <row r="1272" spans="1:61" ht="20.100000000000001" customHeight="1">
      <c r="A1272" s="1029" t="s">
        <v>185</v>
      </c>
      <c r="B1272" s="499"/>
      <c r="C1272" s="723" t="s">
        <v>10</v>
      </c>
      <c r="D1272" s="501" t="s">
        <v>1728</v>
      </c>
      <c r="E1272" s="502"/>
      <c r="F1272" s="502"/>
      <c r="G1272" s="503">
        <f>COUNTA(G1270:G1271)</f>
        <v>2</v>
      </c>
      <c r="H1272" s="503">
        <f>COUNTA(H1270:H1271)</f>
        <v>2</v>
      </c>
      <c r="I1272" s="499"/>
      <c r="J1272" s="499"/>
      <c r="K1272" s="503"/>
      <c r="L1272" s="504">
        <f>COUNTA(L1270:L1271)</f>
        <v>1</v>
      </c>
      <c r="M1272" s="504">
        <f>COUNTA(M1270:M1271)</f>
        <v>1</v>
      </c>
      <c r="N1272" s="504">
        <f>COUNTA(N1270:N1271)</f>
        <v>1</v>
      </c>
      <c r="O1272" s="504">
        <f>COUNTA(O1270:O1271)</f>
        <v>1</v>
      </c>
      <c r="P1272" s="504">
        <f>COUNTA(P1270:P1271)</f>
        <v>2</v>
      </c>
      <c r="Q1272" s="505"/>
      <c r="R1272" s="505"/>
      <c r="S1272" s="506"/>
      <c r="T1272" s="507"/>
      <c r="U1272" s="508">
        <f>SUM(U1270:U1271)</f>
        <v>239.4228</v>
      </c>
      <c r="V1272" s="508">
        <f>SUM(V1270:V1271)</f>
        <v>6.8569999999999993</v>
      </c>
      <c r="W1272" s="509">
        <f>V1272*10000/Y1272</f>
        <v>5714.166666666667</v>
      </c>
      <c r="X1272" s="510">
        <f>U1272/V1272</f>
        <v>34.916552428175592</v>
      </c>
      <c r="Y1272" s="511">
        <f t="shared" ref="Y1272:AE1272" si="1187">SUM(Y1270:Y1271)</f>
        <v>12</v>
      </c>
      <c r="Z1272" s="511">
        <f t="shared" si="1187"/>
        <v>1151</v>
      </c>
      <c r="AA1272" s="500">
        <f t="shared" si="1187"/>
        <v>7</v>
      </c>
      <c r="AB1272" s="500">
        <f t="shared" si="1187"/>
        <v>7</v>
      </c>
      <c r="AC1272" s="500">
        <f t="shared" si="1187"/>
        <v>7</v>
      </c>
      <c r="AD1272" s="500">
        <f t="shared" si="1187"/>
        <v>7</v>
      </c>
      <c r="AE1272" s="500">
        <f t="shared" si="1187"/>
        <v>12</v>
      </c>
      <c r="AF1272" s="512"/>
      <c r="AG1272" s="512">
        <f>SUM(AG1270:AG1271)</f>
        <v>0</v>
      </c>
      <c r="AH1272" s="512"/>
      <c r="AI1272" s="512">
        <f>SUM(AI1270:AI1271)</f>
        <v>0</v>
      </c>
      <c r="AJ1272" s="512">
        <f t="shared" ref="AJ1272" si="1188">SUM(AJ1270:AJ1271)</f>
        <v>7</v>
      </c>
      <c r="AK1272" s="513"/>
      <c r="AL1272" s="512">
        <f>SUM(AL1270:AL1271)</f>
        <v>0</v>
      </c>
      <c r="AM1272" s="512"/>
      <c r="AN1272" s="512">
        <f>SUM(AN1270:AN1271)</f>
        <v>0</v>
      </c>
      <c r="AO1272" s="512"/>
      <c r="AP1272" s="512">
        <f>SUM(AP1270:AP1271)</f>
        <v>0</v>
      </c>
      <c r="AQ1272" s="512"/>
      <c r="AR1272" s="512">
        <f>SUM(AR1270:AR1271)</f>
        <v>0</v>
      </c>
      <c r="AS1272" s="512"/>
      <c r="AT1272" s="512">
        <f>SUM(AT1270:AT1271)</f>
        <v>0</v>
      </c>
      <c r="AU1272" s="512"/>
      <c r="AV1272" s="512">
        <f>SUM(AV1270:AV1271)</f>
        <v>252</v>
      </c>
      <c r="AW1272" s="512">
        <f>SUM(AW1270:AW1271)</f>
        <v>176.39999999999998</v>
      </c>
      <c r="AX1272" s="512">
        <f>SUM(AX1270:AX1271)</f>
        <v>105</v>
      </c>
      <c r="AY1272" s="512">
        <f>SUM(AY1270:AY1271)</f>
        <v>63</v>
      </c>
      <c r="AZ1272" s="816"/>
      <c r="BA1272" s="817"/>
      <c r="BB1272" s="817"/>
      <c r="BC1272" s="818"/>
      <c r="BD1272" s="818"/>
      <c r="BE1272" s="818"/>
      <c r="BF1272" s="819"/>
      <c r="BG1272" s="819"/>
      <c r="BH1272" s="819"/>
      <c r="BI1272" s="820"/>
    </row>
    <row r="1273" spans="1:61" ht="20.100000000000001" customHeight="1">
      <c r="A1273" s="1026">
        <v>1102</v>
      </c>
      <c r="B1273" s="285" t="s">
        <v>3711</v>
      </c>
      <c r="C1273" s="359" t="s">
        <v>2470</v>
      </c>
      <c r="D1273" s="359" t="s">
        <v>1729</v>
      </c>
      <c r="E1273" s="287" t="s">
        <v>3031</v>
      </c>
      <c r="F1273" s="291" t="s">
        <v>97</v>
      </c>
      <c r="G1273" s="289" t="s">
        <v>1255</v>
      </c>
      <c r="H1273" s="340" t="s">
        <v>657</v>
      </c>
      <c r="I1273" s="290">
        <v>51088101</v>
      </c>
      <c r="J1273" s="291"/>
      <c r="K1273" s="340" t="s">
        <v>1517</v>
      </c>
      <c r="L1273" s="292"/>
      <c r="M1273" s="293"/>
      <c r="N1273" s="293"/>
      <c r="O1273" s="292"/>
      <c r="P1273" s="292" t="s">
        <v>95</v>
      </c>
      <c r="Q1273" s="320"/>
      <c r="R1273" s="295" t="s">
        <v>368</v>
      </c>
      <c r="S1273" s="296">
        <v>41376</v>
      </c>
      <c r="T1273" s="297">
        <f>VLOOKUP(I1273,单月票房,2,0)</f>
        <v>3</v>
      </c>
      <c r="U1273" s="298">
        <f>VLOOKUP(I1273,单月票房,3,0)</f>
        <v>116.278892</v>
      </c>
      <c r="V1273" s="298">
        <f>VLOOKUP(I1273,单月票房,4,0)</f>
        <v>3.16</v>
      </c>
      <c r="W1273" s="299">
        <f>(V1273*10000)/Y1273</f>
        <v>7900</v>
      </c>
      <c r="X1273" s="300">
        <f>VLOOKUP(I1273,单月票房,5,0)</f>
        <v>37</v>
      </c>
      <c r="Y1273" s="470">
        <v>4</v>
      </c>
      <c r="Z1273" s="302">
        <v>779</v>
      </c>
      <c r="AA1273" s="1043">
        <v>0</v>
      </c>
      <c r="AB1273" s="304">
        <v>0</v>
      </c>
      <c r="AC1273" s="304">
        <v>0</v>
      </c>
      <c r="AD1273" s="1043">
        <v>0</v>
      </c>
      <c r="AE1273" s="469">
        <v>4</v>
      </c>
      <c r="AF1273" s="1036" t="s">
        <v>5992</v>
      </c>
      <c r="AG1273" s="445" t="s">
        <v>4691</v>
      </c>
      <c r="AH1273" s="445" t="s">
        <v>4691</v>
      </c>
      <c r="AI1273" s="445" t="s">
        <v>4691</v>
      </c>
      <c r="AJ1273" s="1037" t="s">
        <v>4691</v>
      </c>
      <c r="AK1273" s="1036" t="s">
        <v>4691</v>
      </c>
      <c r="AL1273" s="445" t="s">
        <v>4691</v>
      </c>
      <c r="AM1273" s="445" t="s">
        <v>4691</v>
      </c>
      <c r="AN1273" s="445" t="s">
        <v>4691</v>
      </c>
      <c r="AO1273" s="445" t="s">
        <v>4691</v>
      </c>
      <c r="AP1273" s="445" t="s">
        <v>4691</v>
      </c>
      <c r="AQ1273" s="445" t="s">
        <v>4691</v>
      </c>
      <c r="AR1273" s="445" t="s">
        <v>4691</v>
      </c>
      <c r="AS1273" s="445" t="s">
        <v>4691</v>
      </c>
      <c r="AT1273" s="445" t="s">
        <v>4691</v>
      </c>
      <c r="AU1273" s="445" t="s">
        <v>4691</v>
      </c>
      <c r="AV1273" s="307">
        <f>AD1273*6*0.5*12</f>
        <v>0</v>
      </c>
      <c r="AW1273" s="309">
        <f>AD1273*6*0.35*12</f>
        <v>0</v>
      </c>
      <c r="AX1273" s="309">
        <f>AD1273*6*0.25*10</f>
        <v>0</v>
      </c>
      <c r="AY1273" s="309">
        <f>AD1273*6*0.15*10</f>
        <v>0</v>
      </c>
      <c r="AZ1273" s="1042" t="s">
        <v>8607</v>
      </c>
      <c r="BA1273" s="1042"/>
      <c r="BB1273" s="1042"/>
      <c r="BC1273" s="1042"/>
      <c r="BD1273" s="1042"/>
      <c r="BE1273" s="1042"/>
      <c r="BF1273" s="1042"/>
      <c r="BG1273" s="1042"/>
      <c r="BH1273" s="1042"/>
      <c r="BI1273" s="1044"/>
    </row>
    <row r="1274" spans="1:61" ht="20.100000000000001" customHeight="1">
      <c r="A1274" s="1034" t="s">
        <v>185</v>
      </c>
      <c r="B1274" s="499"/>
      <c r="C1274" s="923" t="s">
        <v>2491</v>
      </c>
      <c r="D1274" s="501" t="s">
        <v>1729</v>
      </c>
      <c r="E1274" s="827"/>
      <c r="F1274" s="827"/>
      <c r="G1274" s="813">
        <f>COUNTA(G1273:G1273)</f>
        <v>1</v>
      </c>
      <c r="H1274" s="813">
        <f>COUNTA(H1273:H1273)</f>
        <v>1</v>
      </c>
      <c r="I1274" s="499"/>
      <c r="J1274" s="499"/>
      <c r="K1274" s="813"/>
      <c r="L1274" s="814">
        <f>COUNTA(L1273:L1273)</f>
        <v>0</v>
      </c>
      <c r="M1274" s="814">
        <f>COUNTA(M1273:M1273)</f>
        <v>0</v>
      </c>
      <c r="N1274" s="814">
        <f>COUNTA(N1273:N1273)</f>
        <v>0</v>
      </c>
      <c r="O1274" s="814">
        <f>COUNTA(O1273:O1273)</f>
        <v>0</v>
      </c>
      <c r="P1274" s="814">
        <f>COUNTA(P1273:P1273)</f>
        <v>1</v>
      </c>
      <c r="Q1274" s="505"/>
      <c r="R1274" s="505"/>
      <c r="S1274" s="506"/>
      <c r="T1274" s="507"/>
      <c r="U1274" s="508">
        <f>SUM(U1273:U1273)</f>
        <v>116.278892</v>
      </c>
      <c r="V1274" s="508">
        <f>SUM(V1273:V1273)</f>
        <v>3.16</v>
      </c>
      <c r="W1274" s="509">
        <f>V1274*10000/Y1274</f>
        <v>7900</v>
      </c>
      <c r="X1274" s="510">
        <f>U1274/V1274</f>
        <v>36.797117721518987</v>
      </c>
      <c r="Y1274" s="511">
        <f t="shared" ref="Y1274:AE1274" si="1189">SUM(Y1273:Y1273)</f>
        <v>4</v>
      </c>
      <c r="Z1274" s="511">
        <f t="shared" si="1189"/>
        <v>779</v>
      </c>
      <c r="AA1274" s="500">
        <f t="shared" si="1189"/>
        <v>0</v>
      </c>
      <c r="AB1274" s="500">
        <f t="shared" si="1189"/>
        <v>0</v>
      </c>
      <c r="AC1274" s="500">
        <f t="shared" si="1189"/>
        <v>0</v>
      </c>
      <c r="AD1274" s="500">
        <f t="shared" si="1189"/>
        <v>0</v>
      </c>
      <c r="AE1274" s="500">
        <f t="shared" si="1189"/>
        <v>4</v>
      </c>
      <c r="AF1274" s="512"/>
      <c r="AG1274" s="512">
        <f>SUM(AG1273:AG1273)</f>
        <v>0</v>
      </c>
      <c r="AH1274" s="512"/>
      <c r="AI1274" s="512">
        <f>SUM(AI1273:AI1273)</f>
        <v>0</v>
      </c>
      <c r="AJ1274" s="512">
        <f t="shared" ref="AJ1274" si="1190">SUM(AJ1273:AJ1273)</f>
        <v>0</v>
      </c>
      <c r="AK1274" s="513"/>
      <c r="AL1274" s="512">
        <f>SUM(AL1273:AL1273)</f>
        <v>0</v>
      </c>
      <c r="AM1274" s="512"/>
      <c r="AN1274" s="512">
        <f>SUM(AN1273:AN1273)</f>
        <v>0</v>
      </c>
      <c r="AO1274" s="512"/>
      <c r="AP1274" s="512">
        <f>SUM(AP1273:AP1273)</f>
        <v>0</v>
      </c>
      <c r="AQ1274" s="512"/>
      <c r="AR1274" s="512">
        <f>SUM(AR1273:AR1273)</f>
        <v>0</v>
      </c>
      <c r="AS1274" s="512"/>
      <c r="AT1274" s="512">
        <f>SUM(AT1273:AT1273)</f>
        <v>0</v>
      </c>
      <c r="AU1274" s="512"/>
      <c r="AV1274" s="512">
        <f>SUM(AV1273:AV1273)</f>
        <v>0</v>
      </c>
      <c r="AW1274" s="512">
        <f>SUM(AW1273:AW1273)</f>
        <v>0</v>
      </c>
      <c r="AX1274" s="512">
        <f>SUM(AX1273:AX1273)</f>
        <v>0</v>
      </c>
      <c r="AY1274" s="512">
        <f>SUM(AY1273:AY1273)</f>
        <v>0</v>
      </c>
      <c r="AZ1274" s="816"/>
      <c r="BA1274" s="817"/>
      <c r="BB1274" s="817"/>
      <c r="BC1274" s="818"/>
      <c r="BD1274" s="818"/>
      <c r="BE1274" s="818"/>
      <c r="BF1274" s="819"/>
      <c r="BG1274" s="819"/>
      <c r="BH1274" s="819"/>
      <c r="BI1274" s="820"/>
    </row>
    <row r="1275" spans="1:61" s="652" customFormat="1" ht="20.100000000000001" customHeight="1">
      <c r="A1275" s="1026">
        <v>1103</v>
      </c>
      <c r="B1275" s="285" t="s">
        <v>3713</v>
      </c>
      <c r="C1275" s="359" t="s">
        <v>2470</v>
      </c>
      <c r="D1275" s="359" t="s">
        <v>1730</v>
      </c>
      <c r="E1275" s="287" t="s">
        <v>3033</v>
      </c>
      <c r="F1275" s="359" t="s">
        <v>1731</v>
      </c>
      <c r="G1275" s="289" t="s">
        <v>4997</v>
      </c>
      <c r="H1275" s="352" t="s">
        <v>4998</v>
      </c>
      <c r="I1275" s="290">
        <v>51060011</v>
      </c>
      <c r="J1275" s="291" t="s">
        <v>94</v>
      </c>
      <c r="K1275" s="352"/>
      <c r="L1275" s="292" t="s">
        <v>95</v>
      </c>
      <c r="M1275" s="292" t="s">
        <v>95</v>
      </c>
      <c r="N1275" s="292" t="s">
        <v>95</v>
      </c>
      <c r="O1275" s="292" t="s">
        <v>95</v>
      </c>
      <c r="P1275" s="292" t="s">
        <v>95</v>
      </c>
      <c r="Q1275" s="320"/>
      <c r="R1275" s="295" t="s">
        <v>482</v>
      </c>
      <c r="S1275" s="296">
        <v>42368</v>
      </c>
      <c r="T1275" s="297">
        <f>VLOOKUP(I1275,单月票房,2,0)</f>
        <v>2</v>
      </c>
      <c r="U1275" s="298">
        <f>VLOOKUP(I1275,单月票房,3,0)</f>
        <v>200.786</v>
      </c>
      <c r="V1275" s="298">
        <f>VLOOKUP(I1275,单月票房,4,0)</f>
        <v>5.4898999999999996</v>
      </c>
      <c r="W1275" s="299">
        <f>(V1275*10000)/Y1275</f>
        <v>6862.3749999999991</v>
      </c>
      <c r="X1275" s="300">
        <f>VLOOKUP(I1275,单月票房,5,0)</f>
        <v>37</v>
      </c>
      <c r="Y1275" s="301">
        <v>8</v>
      </c>
      <c r="Z1275" s="302">
        <v>1117</v>
      </c>
      <c r="AA1275" s="1043">
        <v>8</v>
      </c>
      <c r="AB1275" s="1043">
        <v>8</v>
      </c>
      <c r="AC1275" s="1043">
        <v>8</v>
      </c>
      <c r="AD1275" s="1043">
        <v>8</v>
      </c>
      <c r="AE1275" s="469">
        <v>8</v>
      </c>
      <c r="AF1275" s="1036" t="s">
        <v>8153</v>
      </c>
      <c r="AG1275" s="445" t="s">
        <v>4691</v>
      </c>
      <c r="AH1275" s="445" t="s">
        <v>4691</v>
      </c>
      <c r="AI1275" s="445" t="s">
        <v>4691</v>
      </c>
      <c r="AJ1275" s="1037">
        <v>7</v>
      </c>
      <c r="AK1275" s="1036" t="s">
        <v>4772</v>
      </c>
      <c r="AL1275" s="445" t="s">
        <v>4691</v>
      </c>
      <c r="AM1275" s="445" t="s">
        <v>4691</v>
      </c>
      <c r="AN1275" s="445" t="s">
        <v>4691</v>
      </c>
      <c r="AO1275" s="445" t="s">
        <v>4691</v>
      </c>
      <c r="AP1275" s="445" t="s">
        <v>4691</v>
      </c>
      <c r="AQ1275" s="445" t="s">
        <v>4691</v>
      </c>
      <c r="AR1275" s="445" t="s">
        <v>4691</v>
      </c>
      <c r="AS1275" s="445" t="s">
        <v>4691</v>
      </c>
      <c r="AT1275" s="445" t="s">
        <v>4691</v>
      </c>
      <c r="AU1275" s="445" t="s">
        <v>4691</v>
      </c>
      <c r="AV1275" s="307">
        <f>AD1275*6*0.5*12</f>
        <v>288</v>
      </c>
      <c r="AW1275" s="309">
        <f>AD1275*6*0.35*12</f>
        <v>201.59999999999997</v>
      </c>
      <c r="AX1275" s="309">
        <f>AD1275*6*0.25*10</f>
        <v>120</v>
      </c>
      <c r="AY1275" s="309">
        <f>AD1275*6*0.15*10</f>
        <v>72</v>
      </c>
      <c r="AZ1275" s="1042" t="s">
        <v>8608</v>
      </c>
      <c r="BA1275" s="1042"/>
      <c r="BB1275" s="1042" t="s">
        <v>1732</v>
      </c>
      <c r="BC1275" s="1042"/>
      <c r="BD1275" s="1042"/>
      <c r="BE1275" s="1042"/>
      <c r="BF1275" s="1042"/>
      <c r="BG1275" s="1042"/>
      <c r="BH1275" s="1042"/>
      <c r="BI1275" s="1044"/>
    </row>
    <row r="1276" spans="1:61" s="314" customFormat="1" ht="19.899999999999999" customHeight="1">
      <c r="A1276" s="1026">
        <v>1104</v>
      </c>
      <c r="B1276" s="416" t="s">
        <v>6285</v>
      </c>
      <c r="C1276" s="417" t="s">
        <v>10</v>
      </c>
      <c r="D1276" s="418" t="s">
        <v>5343</v>
      </c>
      <c r="E1276" s="418" t="s">
        <v>6286</v>
      </c>
      <c r="F1276" s="738" t="s">
        <v>486</v>
      </c>
      <c r="G1276" s="420" t="s">
        <v>6287</v>
      </c>
      <c r="H1276" s="420" t="s">
        <v>6398</v>
      </c>
      <c r="I1276" s="422">
        <v>51060101</v>
      </c>
      <c r="J1276" s="423"/>
      <c r="K1276" s="420" t="s">
        <v>777</v>
      </c>
      <c r="L1276" s="424"/>
      <c r="M1276" s="424"/>
      <c r="N1276" s="424"/>
      <c r="O1276" s="424"/>
      <c r="P1276" s="424" t="s">
        <v>6078</v>
      </c>
      <c r="Q1276" s="425"/>
      <c r="R1276" s="295" t="s">
        <v>390</v>
      </c>
      <c r="S1276" s="296">
        <v>40176</v>
      </c>
      <c r="T1276" s="297">
        <f>VLOOKUP(I1276,单月票房,2,0)</f>
        <v>1</v>
      </c>
      <c r="U1276" s="298">
        <f>VLOOKUP(I1276,单月票房,3,0)</f>
        <v>209.01363000000001</v>
      </c>
      <c r="V1276" s="298">
        <f>VLOOKUP(I1276,单月票房,4,0)</f>
        <v>5.8159000000000001</v>
      </c>
      <c r="W1276" s="299">
        <f>(V1276*10000)/Y1276</f>
        <v>9693.1666666666661</v>
      </c>
      <c r="X1276" s="300">
        <f>VLOOKUP(I1276,单月票房,5,0)</f>
        <v>36</v>
      </c>
      <c r="Y1276" s="498">
        <v>6</v>
      </c>
      <c r="Z1276" s="497">
        <v>703</v>
      </c>
      <c r="AA1276" s="1043">
        <v>0</v>
      </c>
      <c r="AB1276" s="304">
        <v>0</v>
      </c>
      <c r="AC1276" s="304">
        <v>0</v>
      </c>
      <c r="AD1276" s="1043">
        <v>0</v>
      </c>
      <c r="AE1276" s="469">
        <v>6</v>
      </c>
      <c r="AF1276" s="1036" t="s">
        <v>8142</v>
      </c>
      <c r="AG1276" s="445"/>
      <c r="AH1276" s="445"/>
      <c r="AI1276" s="445"/>
      <c r="AJ1276" s="1037"/>
      <c r="AK1276" s="1036"/>
      <c r="AL1276" s="445"/>
      <c r="AM1276" s="445"/>
      <c r="AN1276" s="445"/>
      <c r="AO1276" s="445"/>
      <c r="AP1276" s="445"/>
      <c r="AQ1276" s="445"/>
      <c r="AR1276" s="445"/>
      <c r="AS1276" s="445"/>
      <c r="AT1276" s="445"/>
      <c r="AU1276" s="445"/>
      <c r="AV1276" s="307">
        <f>AD1276*6*0.5*12</f>
        <v>0</v>
      </c>
      <c r="AW1276" s="309">
        <f>AD1276*6*0.35*12</f>
        <v>0</v>
      </c>
      <c r="AX1276" s="309">
        <f>AD1276*6*0.25*10</f>
        <v>0</v>
      </c>
      <c r="AY1276" s="309">
        <f>AD1276*6*0.15*10</f>
        <v>0</v>
      </c>
      <c r="AZ1276" s="1042" t="s">
        <v>8609</v>
      </c>
      <c r="BA1276" s="1042"/>
      <c r="BB1276" s="1042"/>
      <c r="BC1276" s="1042"/>
      <c r="BD1276" s="1042"/>
      <c r="BE1276" s="1042"/>
      <c r="BF1276" s="1042"/>
      <c r="BG1276" s="1042"/>
      <c r="BH1276" s="1042"/>
      <c r="BI1276" s="1044"/>
    </row>
    <row r="1277" spans="1:61" ht="20.100000000000001" customHeight="1">
      <c r="A1277" s="1034" t="s">
        <v>185</v>
      </c>
      <c r="B1277" s="499"/>
      <c r="C1277" s="923" t="s">
        <v>2470</v>
      </c>
      <c r="D1277" s="501" t="s">
        <v>1730</v>
      </c>
      <c r="E1277" s="827"/>
      <c r="F1277" s="827"/>
      <c r="G1277" s="503">
        <f>COUNTA(G1275:G1276)</f>
        <v>2</v>
      </c>
      <c r="H1277" s="503">
        <f>COUNTA(H1275:H1276)</f>
        <v>2</v>
      </c>
      <c r="I1277" s="499"/>
      <c r="J1277" s="499"/>
      <c r="K1277" s="503"/>
      <c r="L1277" s="504">
        <f>COUNTA(L1275:L1276)</f>
        <v>1</v>
      </c>
      <c r="M1277" s="504">
        <f>COUNTA(M1275:M1276)</f>
        <v>1</v>
      </c>
      <c r="N1277" s="504">
        <f>COUNTA(N1275:N1276)</f>
        <v>1</v>
      </c>
      <c r="O1277" s="504">
        <f>COUNTA(O1275:O1276)</f>
        <v>1</v>
      </c>
      <c r="P1277" s="504">
        <f>COUNTA(P1275:P1276)</f>
        <v>2</v>
      </c>
      <c r="Q1277" s="505"/>
      <c r="R1277" s="505"/>
      <c r="S1277" s="506"/>
      <c r="T1277" s="507"/>
      <c r="U1277" s="508">
        <f>SUM(U1275:U1276)</f>
        <v>409.79962999999998</v>
      </c>
      <c r="V1277" s="508">
        <f>SUM(V1275:V1276)</f>
        <v>11.3058</v>
      </c>
      <c r="W1277" s="509">
        <f>V1277*10000/Y1277</f>
        <v>8075.5714285714284</v>
      </c>
      <c r="X1277" s="510">
        <f>U1277/V1277</f>
        <v>36.246849404730312</v>
      </c>
      <c r="Y1277" s="511">
        <f t="shared" ref="Y1277:AE1277" si="1191">SUM(Y1275:Y1276)</f>
        <v>14</v>
      </c>
      <c r="Z1277" s="511">
        <f t="shared" si="1191"/>
        <v>1820</v>
      </c>
      <c r="AA1277" s="500">
        <f t="shared" si="1191"/>
        <v>8</v>
      </c>
      <c r="AB1277" s="500">
        <f t="shared" si="1191"/>
        <v>8</v>
      </c>
      <c r="AC1277" s="500">
        <f t="shared" si="1191"/>
        <v>8</v>
      </c>
      <c r="AD1277" s="500">
        <f t="shared" si="1191"/>
        <v>8</v>
      </c>
      <c r="AE1277" s="500">
        <f t="shared" si="1191"/>
        <v>14</v>
      </c>
      <c r="AF1277" s="512"/>
      <c r="AG1277" s="512">
        <f>SUM(AG1275:AG1276)</f>
        <v>0</v>
      </c>
      <c r="AH1277" s="512"/>
      <c r="AI1277" s="512">
        <f>SUM(AI1275:AI1276)</f>
        <v>0</v>
      </c>
      <c r="AJ1277" s="512">
        <f t="shared" ref="AJ1277" si="1192">SUM(AJ1275:AJ1276)</f>
        <v>7</v>
      </c>
      <c r="AK1277" s="513"/>
      <c r="AL1277" s="512">
        <f>SUM(AL1275:AL1276)</f>
        <v>0</v>
      </c>
      <c r="AM1277" s="512"/>
      <c r="AN1277" s="512">
        <f>SUM(AN1275:AN1276)</f>
        <v>0</v>
      </c>
      <c r="AO1277" s="512"/>
      <c r="AP1277" s="512">
        <f>SUM(AP1275:AP1276)</f>
        <v>0</v>
      </c>
      <c r="AQ1277" s="512"/>
      <c r="AR1277" s="512">
        <f>SUM(AR1275:AR1276)</f>
        <v>0</v>
      </c>
      <c r="AS1277" s="512"/>
      <c r="AT1277" s="512">
        <f>SUM(AT1275:AT1276)</f>
        <v>0</v>
      </c>
      <c r="AU1277" s="512"/>
      <c r="AV1277" s="512">
        <f>SUM(AV1275:AV1276)</f>
        <v>288</v>
      </c>
      <c r="AW1277" s="512">
        <f>SUM(AW1275:AW1276)</f>
        <v>201.59999999999997</v>
      </c>
      <c r="AX1277" s="512">
        <f>SUM(AX1275:AX1276)</f>
        <v>120</v>
      </c>
      <c r="AY1277" s="512">
        <f>SUM(AY1275:AY1276)</f>
        <v>72</v>
      </c>
      <c r="AZ1277" s="816"/>
      <c r="BA1277" s="817"/>
      <c r="BB1277" s="817"/>
      <c r="BC1277" s="818"/>
      <c r="BD1277" s="818"/>
      <c r="BE1277" s="818"/>
      <c r="BF1277" s="819"/>
      <c r="BG1277" s="819"/>
      <c r="BH1277" s="819"/>
      <c r="BI1277" s="820"/>
    </row>
    <row r="1278" spans="1:61" s="447" customFormat="1" ht="19.5" customHeight="1">
      <c r="A1278" s="1026">
        <v>1105</v>
      </c>
      <c r="B1278" s="435" t="s">
        <v>7082</v>
      </c>
      <c r="C1278" s="631" t="s">
        <v>2470</v>
      </c>
      <c r="D1278" s="631" t="s">
        <v>5344</v>
      </c>
      <c r="E1278" s="631" t="s">
        <v>417</v>
      </c>
      <c r="F1278" s="467" t="s">
        <v>7083</v>
      </c>
      <c r="G1278" s="437" t="s">
        <v>7084</v>
      </c>
      <c r="H1278" s="438" t="s">
        <v>7223</v>
      </c>
      <c r="I1278" s="435">
        <v>51029621</v>
      </c>
      <c r="J1278" s="428"/>
      <c r="K1278" s="439"/>
      <c r="L1278" s="441"/>
      <c r="M1278" s="440"/>
      <c r="N1278" s="440"/>
      <c r="O1278" s="441"/>
      <c r="P1278" s="441" t="s">
        <v>565</v>
      </c>
      <c r="Q1278" s="442"/>
      <c r="R1278" s="495" t="s">
        <v>147</v>
      </c>
      <c r="S1278" s="468">
        <v>42950</v>
      </c>
      <c r="T1278" s="297">
        <f t="shared" ref="T1278:T1279" si="1193">VLOOKUP(I1278,单月票房,2,0)</f>
        <v>9</v>
      </c>
      <c r="U1278" s="298">
        <f t="shared" ref="U1278:U1279" si="1194">VLOOKUP(I1278,单月票房,3,0)</f>
        <v>170.69273999999999</v>
      </c>
      <c r="V1278" s="298">
        <f t="shared" ref="V1278:V1279" si="1195">VLOOKUP(I1278,单月票房,4,0)</f>
        <v>5.1848999999999998</v>
      </c>
      <c r="W1278" s="299">
        <f t="shared" ref="W1278:W1279" si="1196">(V1278*10000)/Y1278</f>
        <v>7407</v>
      </c>
      <c r="X1278" s="300">
        <f t="shared" ref="X1278:X1279" si="1197">VLOOKUP(I1278,单月票房,5,0)</f>
        <v>33</v>
      </c>
      <c r="Y1278" s="496">
        <v>7</v>
      </c>
      <c r="Z1278" s="497">
        <v>831</v>
      </c>
      <c r="AA1278" s="1043">
        <v>0</v>
      </c>
      <c r="AB1278" s="304">
        <v>0</v>
      </c>
      <c r="AC1278" s="304">
        <v>0</v>
      </c>
      <c r="AD1278" s="1043">
        <v>0</v>
      </c>
      <c r="AE1278" s="469">
        <v>7</v>
      </c>
      <c r="AF1278" s="1036" t="s">
        <v>8151</v>
      </c>
      <c r="AG1278" s="445"/>
      <c r="AH1278" s="445"/>
      <c r="AI1278" s="445"/>
      <c r="AJ1278" s="1037">
        <v>7</v>
      </c>
      <c r="AK1278" s="1036" t="s">
        <v>4703</v>
      </c>
      <c r="AL1278" s="445"/>
      <c r="AM1278" s="445"/>
      <c r="AN1278" s="445"/>
      <c r="AO1278" s="445"/>
      <c r="AP1278" s="445"/>
      <c r="AQ1278" s="445"/>
      <c r="AR1278" s="445"/>
      <c r="AS1278" s="445"/>
      <c r="AT1278" s="445"/>
      <c r="AU1278" s="445"/>
      <c r="AV1278" s="307">
        <f t="shared" ref="AV1278:AV1279" si="1198">AD1278*6*0.5*12</f>
        <v>0</v>
      </c>
      <c r="AW1278" s="309">
        <f t="shared" ref="AW1278:AW1279" si="1199">AD1278*6*0.35*12</f>
        <v>0</v>
      </c>
      <c r="AX1278" s="309">
        <f t="shared" ref="AX1278:AX1279" si="1200">AD1278*6*0.25*10</f>
        <v>0</v>
      </c>
      <c r="AY1278" s="309">
        <f t="shared" ref="AY1278:AY1279" si="1201">AD1278*6*0.15*10</f>
        <v>0</v>
      </c>
      <c r="AZ1278" s="1042" t="s">
        <v>8610</v>
      </c>
      <c r="BA1278" s="1042"/>
      <c r="BB1278" s="1042"/>
      <c r="BC1278" s="1042"/>
      <c r="BD1278" s="1042"/>
      <c r="BE1278" s="1042"/>
      <c r="BF1278" s="1042"/>
      <c r="BG1278" s="1042"/>
      <c r="BH1278" s="1042"/>
      <c r="BI1278" s="1044"/>
    </row>
    <row r="1279" spans="1:61" s="652" customFormat="1" ht="20.100000000000001" customHeight="1">
      <c r="A1279" s="1026">
        <v>1106</v>
      </c>
      <c r="B1279" s="285" t="s">
        <v>3715</v>
      </c>
      <c r="C1279" s="286" t="s">
        <v>10</v>
      </c>
      <c r="D1279" s="359" t="s">
        <v>2058</v>
      </c>
      <c r="E1279" s="287" t="s">
        <v>3035</v>
      </c>
      <c r="F1279" s="359" t="s">
        <v>2055</v>
      </c>
      <c r="G1279" s="289" t="s">
        <v>1096</v>
      </c>
      <c r="H1279" s="352" t="s">
        <v>7224</v>
      </c>
      <c r="I1279" s="290">
        <v>51028401</v>
      </c>
      <c r="J1279" s="291"/>
      <c r="K1279" s="340"/>
      <c r="L1279" s="292"/>
      <c r="M1279" s="293"/>
      <c r="N1279" s="293"/>
      <c r="O1279" s="292"/>
      <c r="P1279" s="292" t="s">
        <v>95</v>
      </c>
      <c r="Q1279" s="320"/>
      <c r="R1279" s="295" t="s">
        <v>147</v>
      </c>
      <c r="S1279" s="296">
        <v>41484</v>
      </c>
      <c r="T1279" s="297">
        <f t="shared" si="1193"/>
        <v>10</v>
      </c>
      <c r="U1279" s="298">
        <f t="shared" si="1194"/>
        <v>165.40691000000001</v>
      </c>
      <c r="V1279" s="298">
        <f t="shared" si="1195"/>
        <v>4.7169999999999996</v>
      </c>
      <c r="W1279" s="299">
        <f t="shared" si="1196"/>
        <v>5241.1111111111113</v>
      </c>
      <c r="X1279" s="300">
        <f t="shared" si="1197"/>
        <v>35</v>
      </c>
      <c r="Y1279" s="301">
        <v>9</v>
      </c>
      <c r="Z1279" s="302">
        <v>944</v>
      </c>
      <c r="AA1279" s="1043">
        <v>0</v>
      </c>
      <c r="AB1279" s="304">
        <v>0</v>
      </c>
      <c r="AC1279" s="304">
        <v>0</v>
      </c>
      <c r="AD1279" s="1043">
        <v>0</v>
      </c>
      <c r="AE1279" s="469">
        <v>9</v>
      </c>
      <c r="AF1279" s="1036" t="s">
        <v>8146</v>
      </c>
      <c r="AG1279" s="445" t="s">
        <v>4691</v>
      </c>
      <c r="AH1279" s="445" t="s">
        <v>4691</v>
      </c>
      <c r="AI1279" s="445" t="s">
        <v>4691</v>
      </c>
      <c r="AJ1279" s="1037">
        <v>9</v>
      </c>
      <c r="AK1279" s="1036" t="s">
        <v>7226</v>
      </c>
      <c r="AL1279" s="445" t="s">
        <v>4691</v>
      </c>
      <c r="AM1279" s="445" t="s">
        <v>4691</v>
      </c>
      <c r="AN1279" s="445" t="s">
        <v>4691</v>
      </c>
      <c r="AO1279" s="445" t="s">
        <v>4691</v>
      </c>
      <c r="AP1279" s="445" t="s">
        <v>4691</v>
      </c>
      <c r="AQ1279" s="445" t="s">
        <v>4691</v>
      </c>
      <c r="AR1279" s="445" t="s">
        <v>4691</v>
      </c>
      <c r="AS1279" s="445" t="s">
        <v>4691</v>
      </c>
      <c r="AT1279" s="445" t="s">
        <v>4691</v>
      </c>
      <c r="AU1279" s="445" t="s">
        <v>4691</v>
      </c>
      <c r="AV1279" s="307">
        <f t="shared" si="1198"/>
        <v>0</v>
      </c>
      <c r="AW1279" s="309">
        <f t="shared" si="1199"/>
        <v>0</v>
      </c>
      <c r="AX1279" s="309">
        <f t="shared" si="1200"/>
        <v>0</v>
      </c>
      <c r="AY1279" s="309">
        <f t="shared" si="1201"/>
        <v>0</v>
      </c>
      <c r="AZ1279" s="1042" t="s">
        <v>8611</v>
      </c>
      <c r="BA1279" s="1042"/>
      <c r="BB1279" s="1042"/>
      <c r="BC1279" s="1042"/>
      <c r="BD1279" s="1042"/>
      <c r="BE1279" s="1042"/>
      <c r="BF1279" s="1042"/>
      <c r="BG1279" s="1042"/>
      <c r="BH1279" s="1042"/>
      <c r="BI1279" s="1044"/>
    </row>
    <row r="1280" spans="1:61" s="652" customFormat="1" ht="20.100000000000001" customHeight="1">
      <c r="A1280" s="1026">
        <v>1107</v>
      </c>
      <c r="B1280" s="285" t="s">
        <v>3714</v>
      </c>
      <c r="C1280" s="286" t="s">
        <v>10</v>
      </c>
      <c r="D1280" s="359" t="s">
        <v>2058</v>
      </c>
      <c r="E1280" s="287" t="s">
        <v>3034</v>
      </c>
      <c r="F1280" s="359" t="s">
        <v>2053</v>
      </c>
      <c r="G1280" s="289" t="s">
        <v>1026</v>
      </c>
      <c r="H1280" s="352" t="s">
        <v>1026</v>
      </c>
      <c r="I1280" s="290">
        <v>51028201</v>
      </c>
      <c r="J1280" s="291"/>
      <c r="K1280" s="340" t="s">
        <v>2054</v>
      </c>
      <c r="L1280" s="292"/>
      <c r="M1280" s="293"/>
      <c r="N1280" s="293"/>
      <c r="O1280" s="292"/>
      <c r="P1280" s="292" t="s">
        <v>95</v>
      </c>
      <c r="Q1280" s="320"/>
      <c r="R1280" s="295" t="s">
        <v>147</v>
      </c>
      <c r="S1280" s="296">
        <v>40815</v>
      </c>
      <c r="T1280" s="297">
        <f t="shared" ref="T1280:T1281" si="1202">VLOOKUP(I1280,单月票房,2,0)</f>
        <v>15</v>
      </c>
      <c r="U1280" s="298">
        <f t="shared" ref="U1280:U1281" si="1203">VLOOKUP(I1280,单月票房,3,0)</f>
        <v>114.56281000000001</v>
      </c>
      <c r="V1280" s="298">
        <f t="shared" ref="V1280:V1281" si="1204">VLOOKUP(I1280,单月票房,4,0)</f>
        <v>3.5952000000000002</v>
      </c>
      <c r="W1280" s="299">
        <f t="shared" ref="W1280:W1281" si="1205">(V1280*10000)/Y1280</f>
        <v>5992</v>
      </c>
      <c r="X1280" s="300">
        <f t="shared" ref="X1280:X1281" si="1206">VLOOKUP(I1280,单月票房,5,0)</f>
        <v>32</v>
      </c>
      <c r="Y1280" s="301">
        <v>6</v>
      </c>
      <c r="Z1280" s="302">
        <v>461</v>
      </c>
      <c r="AA1280" s="1043">
        <v>0</v>
      </c>
      <c r="AB1280" s="304">
        <v>0</v>
      </c>
      <c r="AC1280" s="304">
        <v>0</v>
      </c>
      <c r="AD1280" s="1043">
        <v>0</v>
      </c>
      <c r="AE1280" s="469">
        <v>6</v>
      </c>
      <c r="AF1280" s="1036" t="s">
        <v>8142</v>
      </c>
      <c r="AG1280" s="445" t="s">
        <v>4691</v>
      </c>
      <c r="AH1280" s="445" t="s">
        <v>4691</v>
      </c>
      <c r="AI1280" s="445" t="s">
        <v>4691</v>
      </c>
      <c r="AJ1280" s="1037">
        <v>6</v>
      </c>
      <c r="AK1280" s="1036" t="s">
        <v>4691</v>
      </c>
      <c r="AL1280" s="445" t="s">
        <v>4691</v>
      </c>
      <c r="AM1280" s="445" t="s">
        <v>4691</v>
      </c>
      <c r="AN1280" s="445" t="s">
        <v>4691</v>
      </c>
      <c r="AO1280" s="445" t="s">
        <v>4691</v>
      </c>
      <c r="AP1280" s="445" t="s">
        <v>4691</v>
      </c>
      <c r="AQ1280" s="445" t="s">
        <v>4691</v>
      </c>
      <c r="AR1280" s="445" t="s">
        <v>4691</v>
      </c>
      <c r="AS1280" s="445" t="s">
        <v>4691</v>
      </c>
      <c r="AT1280" s="445" t="s">
        <v>4691</v>
      </c>
      <c r="AU1280" s="445" t="s">
        <v>4691</v>
      </c>
      <c r="AV1280" s="307">
        <f t="shared" ref="AV1280:AV1281" si="1207">AD1280*6*0.5*12</f>
        <v>0</v>
      </c>
      <c r="AW1280" s="309">
        <f t="shared" ref="AW1280:AW1281" si="1208">AD1280*6*0.35*12</f>
        <v>0</v>
      </c>
      <c r="AX1280" s="309">
        <f t="shared" ref="AX1280:AX1281" si="1209">AD1280*6*0.25*10</f>
        <v>0</v>
      </c>
      <c r="AY1280" s="309">
        <f t="shared" ref="AY1280:AY1281" si="1210">AD1280*6*0.15*10</f>
        <v>0</v>
      </c>
      <c r="AZ1280" s="1042" t="s">
        <v>8612</v>
      </c>
      <c r="BA1280" s="1042"/>
      <c r="BB1280" s="1042"/>
      <c r="BC1280" s="1042"/>
      <c r="BD1280" s="1042"/>
      <c r="BE1280" s="1042"/>
      <c r="BF1280" s="1042"/>
      <c r="BG1280" s="1042"/>
      <c r="BH1280" s="1042"/>
      <c r="BI1280" s="1044"/>
    </row>
    <row r="1281" spans="1:61" s="652" customFormat="1" ht="20.100000000000001" customHeight="1">
      <c r="A1281" s="1026">
        <v>1108</v>
      </c>
      <c r="B1281" s="285" t="s">
        <v>3716</v>
      </c>
      <c r="C1281" s="286" t="s">
        <v>10</v>
      </c>
      <c r="D1281" s="359" t="s">
        <v>2058</v>
      </c>
      <c r="E1281" s="287" t="s">
        <v>3036</v>
      </c>
      <c r="F1281" s="359" t="s">
        <v>2056</v>
      </c>
      <c r="G1281" s="289" t="s">
        <v>1154</v>
      </c>
      <c r="H1281" s="352" t="s">
        <v>1154</v>
      </c>
      <c r="I1281" s="290">
        <v>51028301</v>
      </c>
      <c r="J1281" s="291"/>
      <c r="K1281" s="340" t="s">
        <v>1339</v>
      </c>
      <c r="L1281" s="292"/>
      <c r="M1281" s="293"/>
      <c r="N1281" s="293"/>
      <c r="O1281" s="292"/>
      <c r="P1281" s="292" t="s">
        <v>95</v>
      </c>
      <c r="Q1281" s="320"/>
      <c r="R1281" s="295" t="s">
        <v>147</v>
      </c>
      <c r="S1281" s="296">
        <v>41481</v>
      </c>
      <c r="T1281" s="297">
        <f t="shared" si="1202"/>
        <v>18</v>
      </c>
      <c r="U1281" s="298">
        <f t="shared" si="1203"/>
        <v>103.408</v>
      </c>
      <c r="V1281" s="298">
        <f t="shared" si="1204"/>
        <v>3.1240000000000001</v>
      </c>
      <c r="W1281" s="299">
        <f t="shared" si="1205"/>
        <v>7810</v>
      </c>
      <c r="X1281" s="300">
        <f t="shared" si="1206"/>
        <v>33</v>
      </c>
      <c r="Y1281" s="301">
        <v>4</v>
      </c>
      <c r="Z1281" s="302">
        <v>455</v>
      </c>
      <c r="AA1281" s="1043">
        <v>0</v>
      </c>
      <c r="AB1281" s="304">
        <v>0</v>
      </c>
      <c r="AC1281" s="304">
        <v>0</v>
      </c>
      <c r="AD1281" s="1043">
        <v>0</v>
      </c>
      <c r="AE1281" s="469">
        <v>4</v>
      </c>
      <c r="AF1281" s="1036" t="s">
        <v>5992</v>
      </c>
      <c r="AG1281" s="445" t="s">
        <v>4691</v>
      </c>
      <c r="AH1281" s="445" t="s">
        <v>4691</v>
      </c>
      <c r="AI1281" s="445" t="s">
        <v>4691</v>
      </c>
      <c r="AJ1281" s="1037">
        <v>4</v>
      </c>
      <c r="AK1281" s="1036" t="s">
        <v>4691</v>
      </c>
      <c r="AL1281" s="445" t="s">
        <v>4691</v>
      </c>
      <c r="AM1281" s="445" t="s">
        <v>4691</v>
      </c>
      <c r="AN1281" s="445" t="s">
        <v>4691</v>
      </c>
      <c r="AO1281" s="445" t="s">
        <v>4691</v>
      </c>
      <c r="AP1281" s="445" t="s">
        <v>4691</v>
      </c>
      <c r="AQ1281" s="445" t="s">
        <v>4691</v>
      </c>
      <c r="AR1281" s="445" t="s">
        <v>4691</v>
      </c>
      <c r="AS1281" s="445" t="s">
        <v>4691</v>
      </c>
      <c r="AT1281" s="445" t="s">
        <v>4691</v>
      </c>
      <c r="AU1281" s="445" t="s">
        <v>4691</v>
      </c>
      <c r="AV1281" s="307">
        <f t="shared" si="1207"/>
        <v>0</v>
      </c>
      <c r="AW1281" s="309">
        <f t="shared" si="1208"/>
        <v>0</v>
      </c>
      <c r="AX1281" s="309">
        <f t="shared" si="1209"/>
        <v>0</v>
      </c>
      <c r="AY1281" s="309">
        <f t="shared" si="1210"/>
        <v>0</v>
      </c>
      <c r="AZ1281" s="1042" t="s">
        <v>8613</v>
      </c>
      <c r="BA1281" s="1042"/>
      <c r="BB1281" s="1042"/>
      <c r="BC1281" s="1042"/>
      <c r="BD1281" s="1042"/>
      <c r="BE1281" s="1042"/>
      <c r="BF1281" s="1042"/>
      <c r="BG1281" s="1042"/>
      <c r="BH1281" s="1042"/>
      <c r="BI1281" s="1044"/>
    </row>
    <row r="1282" spans="1:61" ht="20.100000000000001" customHeight="1">
      <c r="A1282" s="1031" t="s">
        <v>185</v>
      </c>
      <c r="B1282" s="499"/>
      <c r="C1282" s="723" t="s">
        <v>10</v>
      </c>
      <c r="D1282" s="500" t="s">
        <v>2059</v>
      </c>
      <c r="E1282" s="827"/>
      <c r="F1282" s="827"/>
      <c r="G1282" s="503">
        <f>COUNTA(G1278:G1281)</f>
        <v>4</v>
      </c>
      <c r="H1282" s="503">
        <f>COUNTA(H1278:H1281)</f>
        <v>4</v>
      </c>
      <c r="I1282" s="499"/>
      <c r="J1282" s="499"/>
      <c r="K1282" s="503"/>
      <c r="L1282" s="504">
        <f>COUNTA(L1278:L1281)</f>
        <v>0</v>
      </c>
      <c r="M1282" s="504">
        <f>COUNTA(M1278:M1281)</f>
        <v>0</v>
      </c>
      <c r="N1282" s="504">
        <f>COUNTA(N1278:N1281)</f>
        <v>0</v>
      </c>
      <c r="O1282" s="504">
        <f>COUNTA(O1278:O1281)</f>
        <v>0</v>
      </c>
      <c r="P1282" s="504">
        <f>COUNTA(P1278:P1281)</f>
        <v>4</v>
      </c>
      <c r="Q1282" s="505"/>
      <c r="R1282" s="505"/>
      <c r="S1282" s="506"/>
      <c r="T1282" s="507"/>
      <c r="U1282" s="508">
        <f>SUM(U1278:U1281)</f>
        <v>554.07046000000003</v>
      </c>
      <c r="V1282" s="508">
        <f>SUM(V1278:V1281)</f>
        <v>16.621099999999998</v>
      </c>
      <c r="W1282" s="509">
        <f>V1282*10000/Y1282</f>
        <v>6392.7307692307677</v>
      </c>
      <c r="X1282" s="510">
        <f>U1282/V1282</f>
        <v>33.335366491989106</v>
      </c>
      <c r="Y1282" s="511">
        <f t="shared" ref="Y1282:AE1282" si="1211">SUM(Y1278:Y1281)</f>
        <v>26</v>
      </c>
      <c r="Z1282" s="511">
        <f t="shared" si="1211"/>
        <v>2691</v>
      </c>
      <c r="AA1282" s="500">
        <f t="shared" si="1211"/>
        <v>0</v>
      </c>
      <c r="AB1282" s="500">
        <f t="shared" si="1211"/>
        <v>0</v>
      </c>
      <c r="AC1282" s="500">
        <f t="shared" si="1211"/>
        <v>0</v>
      </c>
      <c r="AD1282" s="500">
        <f t="shared" si="1211"/>
        <v>0</v>
      </c>
      <c r="AE1282" s="500">
        <f t="shared" si="1211"/>
        <v>26</v>
      </c>
      <c r="AF1282" s="512"/>
      <c r="AG1282" s="512">
        <f>SUM(AG1278:AG1281)</f>
        <v>0</v>
      </c>
      <c r="AH1282" s="512"/>
      <c r="AI1282" s="512">
        <f>SUM(AI1278:AI1281)</f>
        <v>0</v>
      </c>
      <c r="AJ1282" s="512">
        <f>SUM(AJ1278:AJ1281)</f>
        <v>26</v>
      </c>
      <c r="AK1282" s="513"/>
      <c r="AL1282" s="512">
        <f>SUM(AL1278:AL1281)</f>
        <v>0</v>
      </c>
      <c r="AM1282" s="512"/>
      <c r="AN1282" s="512">
        <f>SUM(AN1278:AN1281)</f>
        <v>0</v>
      </c>
      <c r="AO1282" s="512"/>
      <c r="AP1282" s="512">
        <f>SUM(AP1278:AP1281)</f>
        <v>0</v>
      </c>
      <c r="AQ1282" s="512"/>
      <c r="AR1282" s="512">
        <f>SUM(AR1278:AR1281)</f>
        <v>0</v>
      </c>
      <c r="AS1282" s="512"/>
      <c r="AT1282" s="512">
        <f>SUM(AT1278:AT1281)</f>
        <v>0</v>
      </c>
      <c r="AU1282" s="512"/>
      <c r="AV1282" s="512">
        <f>SUM(AV1278:AV1281)</f>
        <v>0</v>
      </c>
      <c r="AW1282" s="512">
        <f>SUM(AW1278:AW1281)</f>
        <v>0</v>
      </c>
      <c r="AX1282" s="512">
        <f>SUM(AX1278:AX1281)</f>
        <v>0</v>
      </c>
      <c r="AY1282" s="512">
        <f>SUM(AY1278:AY1281)</f>
        <v>0</v>
      </c>
      <c r="AZ1282" s="816"/>
      <c r="BA1282" s="817"/>
      <c r="BB1282" s="817"/>
      <c r="BC1282" s="818"/>
      <c r="BD1282" s="818"/>
      <c r="BE1282" s="818"/>
      <c r="BF1282" s="819"/>
      <c r="BG1282" s="819"/>
      <c r="BH1282" s="819"/>
      <c r="BI1282" s="820"/>
    </row>
    <row r="1283" spans="1:61" s="652" customFormat="1" ht="20.100000000000001" customHeight="1">
      <c r="A1283" s="1026">
        <v>1109</v>
      </c>
      <c r="B1283" s="285" t="s">
        <v>3717</v>
      </c>
      <c r="C1283" s="359" t="s">
        <v>2470</v>
      </c>
      <c r="D1283" s="359" t="s">
        <v>2060</v>
      </c>
      <c r="E1283" s="287" t="s">
        <v>3037</v>
      </c>
      <c r="F1283" s="359" t="s">
        <v>2057</v>
      </c>
      <c r="G1283" s="289" t="s">
        <v>1081</v>
      </c>
      <c r="H1283" s="352" t="s">
        <v>2099</v>
      </c>
      <c r="I1283" s="290">
        <v>51168101</v>
      </c>
      <c r="J1283" s="291"/>
      <c r="K1283" s="340" t="s">
        <v>1339</v>
      </c>
      <c r="L1283" s="292"/>
      <c r="M1283" s="293"/>
      <c r="N1283" s="293"/>
      <c r="O1283" s="292"/>
      <c r="P1283" s="292" t="s">
        <v>95</v>
      </c>
      <c r="Q1283" s="320"/>
      <c r="R1283" s="295" t="s">
        <v>147</v>
      </c>
      <c r="S1283" s="296">
        <v>41650</v>
      </c>
      <c r="T1283" s="297">
        <f>VLOOKUP(I1283,单月票房,2,0)</f>
        <v>6</v>
      </c>
      <c r="U1283" s="298">
        <f>VLOOKUP(I1283,单月票房,3,0)</f>
        <v>157.18448999999998</v>
      </c>
      <c r="V1283" s="298">
        <f>VLOOKUP(I1283,单月票房,4,0)</f>
        <v>4.8475000000000001</v>
      </c>
      <c r="W1283" s="299">
        <f>(V1283*10000)/Y1283</f>
        <v>6059.375</v>
      </c>
      <c r="X1283" s="300">
        <f>VLOOKUP(I1283,单月票房,5,0)</f>
        <v>32</v>
      </c>
      <c r="Y1283" s="301">
        <v>8</v>
      </c>
      <c r="Z1283" s="302">
        <v>478</v>
      </c>
      <c r="AA1283" s="1043">
        <v>0</v>
      </c>
      <c r="AB1283" s="304">
        <v>0</v>
      </c>
      <c r="AC1283" s="304">
        <v>0</v>
      </c>
      <c r="AD1283" s="1043">
        <v>0</v>
      </c>
      <c r="AE1283" s="469">
        <v>8</v>
      </c>
      <c r="AF1283" s="1036" t="s">
        <v>5971</v>
      </c>
      <c r="AG1283" s="445" t="s">
        <v>4691</v>
      </c>
      <c r="AH1283" s="445" t="s">
        <v>4691</v>
      </c>
      <c r="AI1283" s="445" t="s">
        <v>4691</v>
      </c>
      <c r="AJ1283" s="1037">
        <v>8</v>
      </c>
      <c r="AK1283" s="1036" t="s">
        <v>4691</v>
      </c>
      <c r="AL1283" s="445" t="s">
        <v>4691</v>
      </c>
      <c r="AM1283" s="445" t="s">
        <v>4691</v>
      </c>
      <c r="AN1283" s="445" t="s">
        <v>4691</v>
      </c>
      <c r="AO1283" s="445" t="s">
        <v>4691</v>
      </c>
      <c r="AP1283" s="445" t="s">
        <v>4691</v>
      </c>
      <c r="AQ1283" s="445" t="s">
        <v>4691</v>
      </c>
      <c r="AR1283" s="445" t="s">
        <v>4691</v>
      </c>
      <c r="AS1283" s="445" t="s">
        <v>4691</v>
      </c>
      <c r="AT1283" s="445" t="s">
        <v>4691</v>
      </c>
      <c r="AU1283" s="445" t="s">
        <v>4691</v>
      </c>
      <c r="AV1283" s="307">
        <f>AD1283*6*0.5*12</f>
        <v>0</v>
      </c>
      <c r="AW1283" s="309">
        <f>AD1283*6*0.35*12</f>
        <v>0</v>
      </c>
      <c r="AX1283" s="309">
        <f>AD1283*6*0.25*10</f>
        <v>0</v>
      </c>
      <c r="AY1283" s="309">
        <f>AD1283*6*0.15*10</f>
        <v>0</v>
      </c>
      <c r="AZ1283" s="1042" t="s">
        <v>8614</v>
      </c>
      <c r="BA1283" s="1042"/>
      <c r="BB1283" s="1042"/>
      <c r="BC1283" s="1042"/>
      <c r="BD1283" s="1042"/>
      <c r="BE1283" s="1042"/>
      <c r="BF1283" s="1042"/>
      <c r="BG1283" s="1042"/>
      <c r="BH1283" s="1042"/>
      <c r="BI1283" s="1044"/>
    </row>
    <row r="1284" spans="1:61" ht="20.100000000000001" customHeight="1">
      <c r="A1284" s="1031" t="s">
        <v>185</v>
      </c>
      <c r="B1284" s="861"/>
      <c r="C1284" s="500" t="s">
        <v>2527</v>
      </c>
      <c r="D1284" s="500" t="s">
        <v>2061</v>
      </c>
      <c r="E1284" s="827"/>
      <c r="F1284" s="827"/>
      <c r="G1284" s="813">
        <f>COUNTA(G1283)</f>
        <v>1</v>
      </c>
      <c r="H1284" s="813">
        <f>COUNTA(H1283)</f>
        <v>1</v>
      </c>
      <c r="I1284" s="861"/>
      <c r="J1284" s="861"/>
      <c r="K1284" s="813"/>
      <c r="L1284" s="814">
        <f>COUNTA(L1283)</f>
        <v>0</v>
      </c>
      <c r="M1284" s="814">
        <f>COUNTA(M1283)</f>
        <v>0</v>
      </c>
      <c r="N1284" s="814">
        <f>COUNTA(N1283)</f>
        <v>0</v>
      </c>
      <c r="O1284" s="814">
        <f>COUNTA(O1283)</f>
        <v>0</v>
      </c>
      <c r="P1284" s="814">
        <f>COUNTA(P1283)</f>
        <v>1</v>
      </c>
      <c r="Q1284" s="505"/>
      <c r="R1284" s="505"/>
      <c r="S1284" s="506"/>
      <c r="T1284" s="864"/>
      <c r="U1284" s="508">
        <f>SUM(U1283)</f>
        <v>157.18448999999998</v>
      </c>
      <c r="V1284" s="508">
        <f>SUM(V1283)</f>
        <v>4.8475000000000001</v>
      </c>
      <c r="W1284" s="509">
        <f>V1284*10000/Y1284</f>
        <v>6059.375</v>
      </c>
      <c r="X1284" s="510">
        <f>U1284/V1284</f>
        <v>32.425887570912835</v>
      </c>
      <c r="Y1284" s="511">
        <f t="shared" ref="Y1284:AE1284" si="1212">SUM(Y1283)</f>
        <v>8</v>
      </c>
      <c r="Z1284" s="511">
        <f t="shared" si="1212"/>
        <v>478</v>
      </c>
      <c r="AA1284" s="500">
        <f t="shared" si="1212"/>
        <v>0</v>
      </c>
      <c r="AB1284" s="500">
        <f t="shared" si="1212"/>
        <v>0</v>
      </c>
      <c r="AC1284" s="500">
        <f t="shared" si="1212"/>
        <v>0</v>
      </c>
      <c r="AD1284" s="500">
        <f t="shared" si="1212"/>
        <v>0</v>
      </c>
      <c r="AE1284" s="500">
        <f t="shared" si="1212"/>
        <v>8</v>
      </c>
      <c r="AF1284" s="512"/>
      <c r="AG1284" s="512">
        <f>SUM(AG1283)</f>
        <v>0</v>
      </c>
      <c r="AH1284" s="512"/>
      <c r="AI1284" s="512">
        <f>SUM(AI1283)</f>
        <v>0</v>
      </c>
      <c r="AJ1284" s="512">
        <f t="shared" ref="AJ1284" si="1213">SUM(AJ1283)</f>
        <v>8</v>
      </c>
      <c r="AK1284" s="513"/>
      <c r="AL1284" s="512">
        <f>SUM(AL1283)</f>
        <v>0</v>
      </c>
      <c r="AM1284" s="512"/>
      <c r="AN1284" s="512">
        <f>SUM(AN1283)</f>
        <v>0</v>
      </c>
      <c r="AO1284" s="512"/>
      <c r="AP1284" s="512">
        <f>SUM(AP1283)</f>
        <v>0</v>
      </c>
      <c r="AQ1284" s="512"/>
      <c r="AR1284" s="512">
        <f>SUM(AR1283)</f>
        <v>0</v>
      </c>
      <c r="AS1284" s="512"/>
      <c r="AT1284" s="512">
        <f>SUM(AT1283)</f>
        <v>0</v>
      </c>
      <c r="AU1284" s="512"/>
      <c r="AV1284" s="512">
        <f>SUM(AV1283)</f>
        <v>0</v>
      </c>
      <c r="AW1284" s="512">
        <f>SUM(AW1283)</f>
        <v>0</v>
      </c>
      <c r="AX1284" s="512">
        <f>SUM(AX1283)</f>
        <v>0</v>
      </c>
      <c r="AY1284" s="512">
        <f>SUM(AY1283)</f>
        <v>0</v>
      </c>
      <c r="AZ1284" s="816"/>
      <c r="BA1284" s="817"/>
      <c r="BB1284" s="817"/>
      <c r="BC1284" s="818"/>
      <c r="BD1284" s="818"/>
      <c r="BE1284" s="818"/>
      <c r="BF1284" s="819"/>
      <c r="BG1284" s="819"/>
      <c r="BH1284" s="819"/>
      <c r="BI1284" s="820"/>
    </row>
    <row r="1285" spans="1:61" s="394" customFormat="1" ht="19.5" customHeight="1">
      <c r="A1285" s="1026">
        <v>1110</v>
      </c>
      <c r="B1285" s="396" t="s">
        <v>5867</v>
      </c>
      <c r="C1285" s="397" t="s">
        <v>10</v>
      </c>
      <c r="D1285" s="397" t="s">
        <v>5346</v>
      </c>
      <c r="E1285" s="398" t="s">
        <v>5868</v>
      </c>
      <c r="F1285" s="399" t="s">
        <v>5960</v>
      </c>
      <c r="G1285" s="400" t="s">
        <v>4568</v>
      </c>
      <c r="H1285" s="401" t="s">
        <v>5934</v>
      </c>
      <c r="I1285" s="402">
        <v>51030081</v>
      </c>
      <c r="J1285" s="403" t="s">
        <v>94</v>
      </c>
      <c r="K1285" s="404"/>
      <c r="L1285" s="405" t="s">
        <v>5869</v>
      </c>
      <c r="M1285" s="405" t="s">
        <v>565</v>
      </c>
      <c r="N1285" s="405" t="s">
        <v>565</v>
      </c>
      <c r="O1285" s="405" t="s">
        <v>5869</v>
      </c>
      <c r="P1285" s="406" t="s">
        <v>5869</v>
      </c>
      <c r="Q1285" s="407"/>
      <c r="R1285" s="295" t="s">
        <v>390</v>
      </c>
      <c r="S1285" s="296">
        <v>42726</v>
      </c>
      <c r="T1285" s="297">
        <f>VLOOKUP(I1285,单月票房,2,0)</f>
        <v>10</v>
      </c>
      <c r="U1285" s="298">
        <f>VLOOKUP(I1285,单月票房,3,0)</f>
        <v>125.72716000000001</v>
      </c>
      <c r="V1285" s="298">
        <f>VLOOKUP(I1285,单月票房,4,0)</f>
        <v>3.5047000000000001</v>
      </c>
      <c r="W1285" s="299">
        <f>(V1285*10000)/Y1285</f>
        <v>4380.875</v>
      </c>
      <c r="X1285" s="300">
        <f>VLOOKUP(I1285,单月票房,5,0)</f>
        <v>36</v>
      </c>
      <c r="Y1285" s="408">
        <v>8</v>
      </c>
      <c r="Z1285" s="409">
        <v>1114</v>
      </c>
      <c r="AA1285" s="1043">
        <v>8</v>
      </c>
      <c r="AB1285" s="1043">
        <v>8</v>
      </c>
      <c r="AC1285" s="1043">
        <v>8</v>
      </c>
      <c r="AD1285" s="1043">
        <v>8</v>
      </c>
      <c r="AE1285" s="469">
        <v>8</v>
      </c>
      <c r="AF1285" s="1036" t="s">
        <v>8153</v>
      </c>
      <c r="AG1285" s="445"/>
      <c r="AH1285" s="445"/>
      <c r="AI1285" s="445"/>
      <c r="AJ1285" s="1037"/>
      <c r="AK1285" s="1036" t="s">
        <v>4705</v>
      </c>
      <c r="AL1285" s="445"/>
      <c r="AM1285" s="445"/>
      <c r="AN1285" s="445"/>
      <c r="AO1285" s="445"/>
      <c r="AP1285" s="445"/>
      <c r="AQ1285" s="445"/>
      <c r="AR1285" s="445"/>
      <c r="AS1285" s="445"/>
      <c r="AT1285" s="445"/>
      <c r="AU1285" s="445"/>
      <c r="AV1285" s="307">
        <f>AD1285*6*0.5*12</f>
        <v>288</v>
      </c>
      <c r="AW1285" s="309">
        <f>AD1285*6*0.35*12</f>
        <v>201.59999999999997</v>
      </c>
      <c r="AX1285" s="309">
        <f>AD1285*6*0.25*10</f>
        <v>120</v>
      </c>
      <c r="AY1285" s="309">
        <f>AD1285*6*0.15*10</f>
        <v>72</v>
      </c>
      <c r="AZ1285" s="1042" t="s">
        <v>8615</v>
      </c>
      <c r="BA1285" s="1042"/>
      <c r="BB1285" s="1042"/>
      <c r="BC1285" s="1042"/>
      <c r="BD1285" s="1042"/>
      <c r="BE1285" s="1042"/>
      <c r="BF1285" s="1042"/>
      <c r="BG1285" s="1042"/>
      <c r="BH1285" s="1042"/>
      <c r="BI1285" s="1044"/>
    </row>
    <row r="1286" spans="1:61" s="394" customFormat="1" ht="19.5" customHeight="1">
      <c r="A1286" s="1026">
        <v>1111</v>
      </c>
      <c r="B1286" s="396" t="s">
        <v>5870</v>
      </c>
      <c r="C1286" s="397" t="s">
        <v>10</v>
      </c>
      <c r="D1286" s="397" t="s">
        <v>5346</v>
      </c>
      <c r="E1286" s="398" t="s">
        <v>5868</v>
      </c>
      <c r="F1286" s="399" t="s">
        <v>5960</v>
      </c>
      <c r="G1286" s="400" t="s">
        <v>5871</v>
      </c>
      <c r="H1286" s="401" t="s">
        <v>5935</v>
      </c>
      <c r="I1286" s="402">
        <v>51036311</v>
      </c>
      <c r="J1286" s="403" t="s">
        <v>94</v>
      </c>
      <c r="K1286" s="404"/>
      <c r="L1286" s="405" t="s">
        <v>5869</v>
      </c>
      <c r="M1286" s="405" t="s">
        <v>565</v>
      </c>
      <c r="N1286" s="405" t="s">
        <v>565</v>
      </c>
      <c r="O1286" s="405" t="s">
        <v>5869</v>
      </c>
      <c r="P1286" s="406" t="s">
        <v>5869</v>
      </c>
      <c r="Q1286" s="407"/>
      <c r="R1286" s="295" t="s">
        <v>390</v>
      </c>
      <c r="S1286" s="296">
        <v>42902</v>
      </c>
      <c r="T1286" s="297">
        <f>VLOOKUP(I1286,单月票房,2,0)</f>
        <v>9</v>
      </c>
      <c r="U1286" s="298">
        <f>VLOOKUP(I1286,单月票房,3,0)</f>
        <v>140.71563</v>
      </c>
      <c r="V1286" s="298">
        <f>VLOOKUP(I1286,单月票房,4,0)</f>
        <v>4.1590999999999996</v>
      </c>
      <c r="W1286" s="299">
        <f>(V1286*10000)/Y1286</f>
        <v>5941.5714285714275</v>
      </c>
      <c r="X1286" s="300">
        <f>VLOOKUP(I1286,单月票房,5,0)</f>
        <v>34</v>
      </c>
      <c r="Y1286" s="408">
        <v>7</v>
      </c>
      <c r="Z1286" s="409">
        <v>794</v>
      </c>
      <c r="AA1286" s="1043">
        <v>7</v>
      </c>
      <c r="AB1286" s="1043">
        <v>7</v>
      </c>
      <c r="AC1286" s="1043">
        <v>7</v>
      </c>
      <c r="AD1286" s="1043">
        <v>7</v>
      </c>
      <c r="AE1286" s="469">
        <v>7</v>
      </c>
      <c r="AF1286" s="1036" t="s">
        <v>8151</v>
      </c>
      <c r="AG1286" s="445"/>
      <c r="AH1286" s="445"/>
      <c r="AI1286" s="445"/>
      <c r="AJ1286" s="1037"/>
      <c r="AK1286" s="1036" t="s">
        <v>4703</v>
      </c>
      <c r="AL1286" s="445"/>
      <c r="AM1286" s="445"/>
      <c r="AN1286" s="445"/>
      <c r="AO1286" s="445"/>
      <c r="AP1286" s="445"/>
      <c r="AQ1286" s="445"/>
      <c r="AR1286" s="445"/>
      <c r="AS1286" s="445"/>
      <c r="AT1286" s="445"/>
      <c r="AU1286" s="445"/>
      <c r="AV1286" s="307">
        <f>AD1286*6*0.5*12</f>
        <v>252</v>
      </c>
      <c r="AW1286" s="309">
        <f>AD1286*6*0.35*12</f>
        <v>176.39999999999998</v>
      </c>
      <c r="AX1286" s="309">
        <f>AD1286*6*0.25*10</f>
        <v>105</v>
      </c>
      <c r="AY1286" s="309">
        <f>AD1286*6*0.15*10</f>
        <v>63</v>
      </c>
      <c r="AZ1286" s="1042" t="s">
        <v>8616</v>
      </c>
      <c r="BA1286" s="1042"/>
      <c r="BB1286" s="1042"/>
      <c r="BC1286" s="1042"/>
      <c r="BD1286" s="1042"/>
      <c r="BE1286" s="1042"/>
      <c r="BF1286" s="1042"/>
      <c r="BG1286" s="1042"/>
      <c r="BH1286" s="1042"/>
      <c r="BI1286" s="1044"/>
    </row>
    <row r="1287" spans="1:61" s="394" customFormat="1" ht="19.5" customHeight="1">
      <c r="A1287" s="1026">
        <v>1112</v>
      </c>
      <c r="B1287" s="396" t="s">
        <v>5872</v>
      </c>
      <c r="C1287" s="397" t="s">
        <v>10</v>
      </c>
      <c r="D1287" s="397" t="s">
        <v>5346</v>
      </c>
      <c r="E1287" s="398" t="s">
        <v>3038</v>
      </c>
      <c r="F1287" s="399" t="s">
        <v>5960</v>
      </c>
      <c r="G1287" s="400" t="s">
        <v>4572</v>
      </c>
      <c r="H1287" s="401" t="s">
        <v>5936</v>
      </c>
      <c r="I1287" s="402">
        <v>51030061</v>
      </c>
      <c r="J1287" s="403" t="s">
        <v>94</v>
      </c>
      <c r="K1287" s="404"/>
      <c r="L1287" s="405" t="s">
        <v>565</v>
      </c>
      <c r="M1287" s="405" t="s">
        <v>565</v>
      </c>
      <c r="N1287" s="405" t="s">
        <v>565</v>
      </c>
      <c r="O1287" s="405" t="s">
        <v>565</v>
      </c>
      <c r="P1287" s="406" t="s">
        <v>565</v>
      </c>
      <c r="Q1287" s="407"/>
      <c r="R1287" s="295" t="s">
        <v>390</v>
      </c>
      <c r="S1287" s="296">
        <v>42734</v>
      </c>
      <c r="T1287" s="297">
        <f>VLOOKUP(I1287,单月票房,2,0)</f>
        <v>8</v>
      </c>
      <c r="U1287" s="298">
        <f>VLOOKUP(I1287,单月票房,3,0)</f>
        <v>140.76077000000001</v>
      </c>
      <c r="V1287" s="298">
        <f>VLOOKUP(I1287,单月票房,4,0)</f>
        <v>4.0060000000000002</v>
      </c>
      <c r="W1287" s="299">
        <f>(V1287*10000)/Y1287</f>
        <v>5007.5</v>
      </c>
      <c r="X1287" s="300">
        <f>VLOOKUP(I1287,单月票房,5,0)</f>
        <v>35</v>
      </c>
      <c r="Y1287" s="408">
        <v>8</v>
      </c>
      <c r="Z1287" s="409">
        <v>1057</v>
      </c>
      <c r="AA1287" s="1043">
        <v>8</v>
      </c>
      <c r="AB1287" s="1043">
        <v>8</v>
      </c>
      <c r="AC1287" s="1043">
        <v>8</v>
      </c>
      <c r="AD1287" s="1043">
        <v>8</v>
      </c>
      <c r="AE1287" s="469">
        <v>8</v>
      </c>
      <c r="AF1287" s="1036" t="s">
        <v>8153</v>
      </c>
      <c r="AG1287" s="445"/>
      <c r="AH1287" s="445"/>
      <c r="AI1287" s="445"/>
      <c r="AJ1287" s="1037"/>
      <c r="AK1287" s="1036" t="s">
        <v>4705</v>
      </c>
      <c r="AL1287" s="445"/>
      <c r="AM1287" s="445"/>
      <c r="AN1287" s="445"/>
      <c r="AO1287" s="445"/>
      <c r="AP1287" s="445"/>
      <c r="AQ1287" s="445"/>
      <c r="AR1287" s="445"/>
      <c r="AS1287" s="445"/>
      <c r="AT1287" s="445"/>
      <c r="AU1287" s="445"/>
      <c r="AV1287" s="307">
        <f>AD1287*6*0.5*12</f>
        <v>288</v>
      </c>
      <c r="AW1287" s="309">
        <f>AD1287*6*0.35*12</f>
        <v>201.59999999999997</v>
      </c>
      <c r="AX1287" s="309">
        <f>AD1287*6*0.25*10</f>
        <v>120</v>
      </c>
      <c r="AY1287" s="309">
        <f>AD1287*6*0.15*10</f>
        <v>72</v>
      </c>
      <c r="AZ1287" s="1042" t="s">
        <v>8617</v>
      </c>
      <c r="BA1287" s="1042"/>
      <c r="BB1287" s="1042"/>
      <c r="BC1287" s="1042"/>
      <c r="BD1287" s="1042"/>
      <c r="BE1287" s="1042"/>
      <c r="BF1287" s="1042"/>
      <c r="BG1287" s="1042"/>
      <c r="BH1287" s="1042"/>
      <c r="BI1287" s="1044"/>
    </row>
    <row r="1288" spans="1:61" s="394" customFormat="1" ht="19.5" customHeight="1">
      <c r="A1288" s="1026">
        <v>1113</v>
      </c>
      <c r="B1288" s="396" t="s">
        <v>3718</v>
      </c>
      <c r="C1288" s="397" t="s">
        <v>10</v>
      </c>
      <c r="D1288" s="397" t="s">
        <v>5346</v>
      </c>
      <c r="E1288" s="398" t="s">
        <v>3038</v>
      </c>
      <c r="F1288" s="399" t="s">
        <v>5960</v>
      </c>
      <c r="G1288" s="400" t="s">
        <v>1910</v>
      </c>
      <c r="H1288" s="401" t="s">
        <v>5937</v>
      </c>
      <c r="I1288" s="402">
        <v>51030011</v>
      </c>
      <c r="J1288" s="403" t="s">
        <v>94</v>
      </c>
      <c r="K1288" s="404"/>
      <c r="L1288" s="405" t="s">
        <v>565</v>
      </c>
      <c r="M1288" s="405" t="s">
        <v>565</v>
      </c>
      <c r="N1288" s="405" t="s">
        <v>565</v>
      </c>
      <c r="O1288" s="405" t="s">
        <v>565</v>
      </c>
      <c r="P1288" s="406" t="s">
        <v>565</v>
      </c>
      <c r="Q1288" s="407"/>
      <c r="R1288" s="295" t="s">
        <v>390</v>
      </c>
      <c r="S1288" s="296">
        <v>42368</v>
      </c>
      <c r="T1288" s="297">
        <f>VLOOKUP(I1288,单月票房,2,0)</f>
        <v>3</v>
      </c>
      <c r="U1288" s="298">
        <f>VLOOKUP(I1288,单月票房,3,0)</f>
        <v>214.46526</v>
      </c>
      <c r="V1288" s="298">
        <f>VLOOKUP(I1288,单月票房,4,0)</f>
        <v>5.6485000000000003</v>
      </c>
      <c r="W1288" s="299">
        <f>(V1288*10000)/Y1288</f>
        <v>8069.2857142857147</v>
      </c>
      <c r="X1288" s="300">
        <f>VLOOKUP(I1288,单月票房,5,0)</f>
        <v>38</v>
      </c>
      <c r="Y1288" s="408">
        <v>7</v>
      </c>
      <c r="Z1288" s="409">
        <v>1069</v>
      </c>
      <c r="AA1288" s="1043">
        <v>7</v>
      </c>
      <c r="AB1288" s="1043">
        <v>7</v>
      </c>
      <c r="AC1288" s="1043">
        <v>7</v>
      </c>
      <c r="AD1288" s="1043">
        <v>7</v>
      </c>
      <c r="AE1288" s="469">
        <v>7</v>
      </c>
      <c r="AF1288" s="1036" t="s">
        <v>5989</v>
      </c>
      <c r="AG1288" s="445"/>
      <c r="AH1288" s="445"/>
      <c r="AI1288" s="445"/>
      <c r="AJ1288" s="1037"/>
      <c r="AK1288" s="1036" t="s">
        <v>4703</v>
      </c>
      <c r="AL1288" s="445"/>
      <c r="AM1288" s="445"/>
      <c r="AN1288" s="445"/>
      <c r="AO1288" s="445"/>
      <c r="AP1288" s="445"/>
      <c r="AQ1288" s="445"/>
      <c r="AR1288" s="445"/>
      <c r="AS1288" s="445"/>
      <c r="AT1288" s="445"/>
      <c r="AU1288" s="445"/>
      <c r="AV1288" s="307">
        <f>AD1288*6*0.5*12</f>
        <v>252</v>
      </c>
      <c r="AW1288" s="309">
        <f>AD1288*6*0.35*12</f>
        <v>176.39999999999998</v>
      </c>
      <c r="AX1288" s="309">
        <f>AD1288*6*0.25*10</f>
        <v>105</v>
      </c>
      <c r="AY1288" s="309">
        <f>AD1288*6*0.15*10</f>
        <v>63</v>
      </c>
      <c r="AZ1288" s="1042" t="s">
        <v>8618</v>
      </c>
      <c r="BA1288" s="1042"/>
      <c r="BB1288" s="1042"/>
      <c r="BC1288" s="1042"/>
      <c r="BD1288" s="1042"/>
      <c r="BE1288" s="1042"/>
      <c r="BF1288" s="1042"/>
      <c r="BG1288" s="1042"/>
      <c r="BH1288" s="1042"/>
      <c r="BI1288" s="1044"/>
    </row>
    <row r="1289" spans="1:61" s="652" customFormat="1" ht="20.100000000000001" customHeight="1">
      <c r="A1289" s="1026">
        <v>1114</v>
      </c>
      <c r="B1289" s="285" t="s">
        <v>3721</v>
      </c>
      <c r="C1289" s="359" t="s">
        <v>2470</v>
      </c>
      <c r="D1289" s="359" t="s">
        <v>2471</v>
      </c>
      <c r="E1289" s="287" t="s">
        <v>3039</v>
      </c>
      <c r="F1289" s="360" t="s">
        <v>1931</v>
      </c>
      <c r="G1289" s="289" t="s">
        <v>1094</v>
      </c>
      <c r="H1289" s="352" t="s">
        <v>2559</v>
      </c>
      <c r="I1289" s="290">
        <v>51030401</v>
      </c>
      <c r="J1289" s="291"/>
      <c r="K1289" s="340" t="s">
        <v>2480</v>
      </c>
      <c r="L1289" s="292"/>
      <c r="M1289" s="293"/>
      <c r="N1289" s="293"/>
      <c r="O1289" s="292"/>
      <c r="P1289" s="292" t="s">
        <v>95</v>
      </c>
      <c r="Q1289" s="320"/>
      <c r="R1289" s="295" t="s">
        <v>390</v>
      </c>
      <c r="S1289" s="296">
        <v>40659</v>
      </c>
      <c r="T1289" s="297">
        <f>VLOOKUP(I1289,单月票房,2,0)</f>
        <v>15</v>
      </c>
      <c r="U1289" s="298">
        <f>VLOOKUP(I1289,单月票房,3,0)</f>
        <v>86.282499999999999</v>
      </c>
      <c r="V1289" s="298">
        <f>VLOOKUP(I1289,单月票房,4,0)</f>
        <v>2.2130999999999998</v>
      </c>
      <c r="W1289" s="299">
        <f>(V1289*10000)/Y1289</f>
        <v>4426.2</v>
      </c>
      <c r="X1289" s="300">
        <f>VLOOKUP(I1289,单月票房,5,0)</f>
        <v>39</v>
      </c>
      <c r="Y1289" s="301">
        <v>5</v>
      </c>
      <c r="Z1289" s="302">
        <v>712</v>
      </c>
      <c r="AA1289" s="1043">
        <v>0</v>
      </c>
      <c r="AB1289" s="304">
        <v>0</v>
      </c>
      <c r="AC1289" s="304">
        <v>0</v>
      </c>
      <c r="AD1289" s="1043">
        <v>0</v>
      </c>
      <c r="AE1289" s="469">
        <v>5</v>
      </c>
      <c r="AF1289" s="1036" t="s">
        <v>5993</v>
      </c>
      <c r="AG1289" s="445" t="s">
        <v>4691</v>
      </c>
      <c r="AH1289" s="445" t="s">
        <v>4691</v>
      </c>
      <c r="AI1289" s="445" t="s">
        <v>4691</v>
      </c>
      <c r="AJ1289" s="1037">
        <v>5</v>
      </c>
      <c r="AK1289" s="1036" t="s">
        <v>4707</v>
      </c>
      <c r="AL1289" s="445" t="s">
        <v>4691</v>
      </c>
      <c r="AM1289" s="445" t="s">
        <v>4691</v>
      </c>
      <c r="AN1289" s="445" t="s">
        <v>4691</v>
      </c>
      <c r="AO1289" s="445" t="s">
        <v>4691</v>
      </c>
      <c r="AP1289" s="445" t="s">
        <v>4691</v>
      </c>
      <c r="AQ1289" s="445" t="s">
        <v>4691</v>
      </c>
      <c r="AR1289" s="445" t="s">
        <v>4691</v>
      </c>
      <c r="AS1289" s="445" t="s">
        <v>4691</v>
      </c>
      <c r="AT1289" s="445" t="s">
        <v>4691</v>
      </c>
      <c r="AU1289" s="445" t="s">
        <v>4691</v>
      </c>
      <c r="AV1289" s="307">
        <f>AD1289*6*0.5*12</f>
        <v>0</v>
      </c>
      <c r="AW1289" s="309">
        <f>AD1289*6*0.35*12</f>
        <v>0</v>
      </c>
      <c r="AX1289" s="309">
        <f>AD1289*6*0.25*10</f>
        <v>0</v>
      </c>
      <c r="AY1289" s="309">
        <f>AD1289*6*0.15*10</f>
        <v>0</v>
      </c>
      <c r="AZ1289" s="1042" t="s">
        <v>8619</v>
      </c>
      <c r="BA1289" s="1042"/>
      <c r="BB1289" s="1042"/>
      <c r="BC1289" s="1042"/>
      <c r="BD1289" s="1042"/>
      <c r="BE1289" s="1042"/>
      <c r="BF1289" s="1042"/>
      <c r="BG1289" s="1042"/>
      <c r="BH1289" s="1042"/>
      <c r="BI1289" s="1044"/>
    </row>
    <row r="1290" spans="1:61" s="1009" customFormat="1" ht="19.5" customHeight="1">
      <c r="A1290" s="1026">
        <v>1115</v>
      </c>
      <c r="B1290" s="435" t="s">
        <v>9172</v>
      </c>
      <c r="C1290" s="435" t="s">
        <v>10</v>
      </c>
      <c r="D1290" s="435" t="s">
        <v>5346</v>
      </c>
      <c r="E1290" s="435" t="s">
        <v>5868</v>
      </c>
      <c r="F1290" s="467" t="s">
        <v>9173</v>
      </c>
      <c r="G1290" s="1001" t="s">
        <v>9174</v>
      </c>
      <c r="H1290" s="1002" t="s">
        <v>9175</v>
      </c>
      <c r="I1290" s="435">
        <v>51036401</v>
      </c>
      <c r="J1290" s="1003"/>
      <c r="K1290" s="439" t="s">
        <v>362</v>
      </c>
      <c r="L1290" s="1004"/>
      <c r="M1290" s="1005"/>
      <c r="N1290" s="1005"/>
      <c r="O1290" s="1004"/>
      <c r="P1290" s="1004" t="s">
        <v>565</v>
      </c>
      <c r="Q1290" s="1006"/>
      <c r="R1290" s="1007" t="s">
        <v>115</v>
      </c>
      <c r="S1290" s="1008" t="s">
        <v>9176</v>
      </c>
      <c r="T1290" s="297">
        <f t="shared" ref="T1290" si="1214">VLOOKUP(I1290,单月票房,2,0)</f>
        <v>11</v>
      </c>
      <c r="U1290" s="298">
        <f t="shared" ref="U1290" si="1215">VLOOKUP(I1290,单月票房,3,0)</f>
        <v>122.7483</v>
      </c>
      <c r="V1290" s="298">
        <f t="shared" ref="V1290" si="1216">VLOOKUP(I1290,单月票房,4,0)</f>
        <v>3.6669999999999998</v>
      </c>
      <c r="W1290" s="299">
        <f t="shared" ref="W1290" si="1217">(V1290*10000)/Y1290</f>
        <v>6111.666666666667</v>
      </c>
      <c r="X1290" s="300">
        <f t="shared" ref="X1290" si="1218">VLOOKUP(I1290,单月票房,5,0)</f>
        <v>33</v>
      </c>
      <c r="Y1290" s="496">
        <v>6</v>
      </c>
      <c r="Z1290" s="497">
        <v>690</v>
      </c>
      <c r="AA1290" s="1003">
        <v>0</v>
      </c>
      <c r="AB1290" s="1003">
        <v>0</v>
      </c>
      <c r="AC1290" s="1003">
        <v>0</v>
      </c>
      <c r="AD1290" s="1003">
        <v>0</v>
      </c>
      <c r="AE1290" s="469">
        <v>6</v>
      </c>
      <c r="AF1290" s="1036" t="s">
        <v>5994</v>
      </c>
      <c r="AG1290" s="445"/>
      <c r="AH1290" s="445"/>
      <c r="AI1290" s="445"/>
      <c r="AJ1290" s="1084"/>
      <c r="AK1290" s="1097"/>
      <c r="AL1290" s="445"/>
      <c r="AM1290" s="445"/>
      <c r="AN1290" s="445"/>
      <c r="AO1290" s="445"/>
      <c r="AP1290" s="445"/>
      <c r="AQ1290" s="445"/>
      <c r="AR1290" s="445"/>
      <c r="AS1290" s="445"/>
      <c r="AT1290" s="445"/>
      <c r="AU1290" s="445"/>
      <c r="AV1290" s="307">
        <f t="shared" ref="AV1290" si="1219">AD1290*6*0.5*12</f>
        <v>0</v>
      </c>
      <c r="AW1290" s="309">
        <f t="shared" ref="AW1290" si="1220">AD1290*6*0.35*12</f>
        <v>0</v>
      </c>
      <c r="AX1290" s="309">
        <f t="shared" ref="AX1290" si="1221">AD1290*6*0.25*10</f>
        <v>0</v>
      </c>
      <c r="AY1290" s="309">
        <f t="shared" ref="AY1290" si="1222">AD1290*6*0.15*10</f>
        <v>0</v>
      </c>
      <c r="AZ1290" s="1001" t="s">
        <v>9177</v>
      </c>
      <c r="BA1290" s="1001" t="s">
        <v>8705</v>
      </c>
      <c r="BB1290" s="1001" t="s">
        <v>444</v>
      </c>
      <c r="BC1290" s="1001" t="s">
        <v>8705</v>
      </c>
      <c r="BD1290" s="1001" t="s">
        <v>110</v>
      </c>
      <c r="BE1290" s="1001" t="s">
        <v>8705</v>
      </c>
      <c r="BF1290" s="1001" t="s">
        <v>9178</v>
      </c>
      <c r="BG1290" s="1001" t="s">
        <v>9179</v>
      </c>
      <c r="BH1290" s="1001" t="s">
        <v>9180</v>
      </c>
      <c r="BI1290" s="1049" t="s">
        <v>9181</v>
      </c>
    </row>
    <row r="1291" spans="1:61" ht="20.100000000000001" customHeight="1">
      <c r="A1291" s="1031" t="s">
        <v>185</v>
      </c>
      <c r="B1291" s="499"/>
      <c r="C1291" s="500" t="s">
        <v>2472</v>
      </c>
      <c r="D1291" s="500" t="s">
        <v>2473</v>
      </c>
      <c r="E1291" s="827"/>
      <c r="F1291" s="827"/>
      <c r="G1291" s="503">
        <f>COUNTA(G1285:G1290)</f>
        <v>6</v>
      </c>
      <c r="H1291" s="503">
        <f>COUNTA(H1285:H1290)</f>
        <v>6</v>
      </c>
      <c r="I1291" s="499"/>
      <c r="J1291" s="499"/>
      <c r="K1291" s="503"/>
      <c r="L1291" s="504">
        <f>COUNTA(L1285:L1290)</f>
        <v>4</v>
      </c>
      <c r="M1291" s="504">
        <f>COUNTA(M1285:M1290)</f>
        <v>4</v>
      </c>
      <c r="N1291" s="504">
        <f>COUNTA(N1285:N1290)</f>
        <v>4</v>
      </c>
      <c r="O1291" s="504">
        <f>COUNTA(O1285:O1290)</f>
        <v>4</v>
      </c>
      <c r="P1291" s="504">
        <f>COUNTA(P1285:P1290)</f>
        <v>6</v>
      </c>
      <c r="Q1291" s="505"/>
      <c r="R1291" s="505"/>
      <c r="S1291" s="506"/>
      <c r="T1291" s="507"/>
      <c r="U1291" s="508">
        <f>SUM(U1285:U1290)</f>
        <v>830.6996200000001</v>
      </c>
      <c r="V1291" s="508">
        <f>SUM(V1285:V1290)</f>
        <v>23.198399999999999</v>
      </c>
      <c r="W1291" s="509">
        <f>V1291*10000/Y1291</f>
        <v>5658.1463414634145</v>
      </c>
      <c r="X1291" s="510">
        <f>U1291/V1291</f>
        <v>35.808487654320992</v>
      </c>
      <c r="Y1291" s="511">
        <f t="shared" ref="Y1291:AE1291" si="1223">SUM(Y1285:Y1290)</f>
        <v>41</v>
      </c>
      <c r="Z1291" s="511">
        <f t="shared" si="1223"/>
        <v>5436</v>
      </c>
      <c r="AA1291" s="500">
        <f t="shared" si="1223"/>
        <v>30</v>
      </c>
      <c r="AB1291" s="500">
        <f t="shared" si="1223"/>
        <v>30</v>
      </c>
      <c r="AC1291" s="500">
        <f t="shared" si="1223"/>
        <v>30</v>
      </c>
      <c r="AD1291" s="500">
        <f t="shared" si="1223"/>
        <v>30</v>
      </c>
      <c r="AE1291" s="500">
        <f t="shared" si="1223"/>
        <v>41</v>
      </c>
      <c r="AF1291" s="512"/>
      <c r="AG1291" s="512">
        <f>SUM(AG1285:AG1290)</f>
        <v>0</v>
      </c>
      <c r="AH1291" s="512"/>
      <c r="AI1291" s="512">
        <f>SUM(AI1285:AI1290)</f>
        <v>0</v>
      </c>
      <c r="AJ1291" s="512">
        <f>SUM(AJ1285:AJ1290)</f>
        <v>5</v>
      </c>
      <c r="AK1291" s="513"/>
      <c r="AL1291" s="512">
        <f>SUM(AL1285:AL1290)</f>
        <v>0</v>
      </c>
      <c r="AM1291" s="512"/>
      <c r="AN1291" s="512">
        <f>SUM(AN1285:AN1290)</f>
        <v>0</v>
      </c>
      <c r="AO1291" s="512"/>
      <c r="AP1291" s="512">
        <f>SUM(AP1285:AP1290)</f>
        <v>0</v>
      </c>
      <c r="AQ1291" s="512"/>
      <c r="AR1291" s="512">
        <f>SUM(AR1285:AR1290)</f>
        <v>0</v>
      </c>
      <c r="AS1291" s="512"/>
      <c r="AT1291" s="512">
        <f>SUM(AT1285:AT1290)</f>
        <v>0</v>
      </c>
      <c r="AU1291" s="512"/>
      <c r="AV1291" s="512">
        <f>SUM(AV1285:AV1290)</f>
        <v>1080</v>
      </c>
      <c r="AW1291" s="512">
        <f>SUM(AW1285:AW1290)</f>
        <v>755.99999999999989</v>
      </c>
      <c r="AX1291" s="512">
        <f>SUM(AX1285:AX1290)</f>
        <v>450</v>
      </c>
      <c r="AY1291" s="512">
        <f>SUM(AY1285:AY1290)</f>
        <v>270</v>
      </c>
      <c r="AZ1291" s="816"/>
      <c r="BA1291" s="817"/>
      <c r="BB1291" s="817"/>
      <c r="BC1291" s="818"/>
      <c r="BD1291" s="818"/>
      <c r="BE1291" s="818"/>
      <c r="BF1291" s="819"/>
      <c r="BG1291" s="819"/>
      <c r="BH1291" s="819"/>
      <c r="BI1291" s="820"/>
    </row>
    <row r="1292" spans="1:61" s="314" customFormat="1" ht="19.899999999999999" customHeight="1">
      <c r="A1292" s="1026">
        <v>1116</v>
      </c>
      <c r="B1292" s="416" t="s">
        <v>6193</v>
      </c>
      <c r="C1292" s="417" t="s">
        <v>2470</v>
      </c>
      <c r="D1292" s="418" t="s">
        <v>6194</v>
      </c>
      <c r="E1292" s="418" t="s">
        <v>6196</v>
      </c>
      <c r="F1292" s="738" t="s">
        <v>486</v>
      </c>
      <c r="G1292" s="420" t="s">
        <v>6195</v>
      </c>
      <c r="H1292" s="420" t="s">
        <v>6399</v>
      </c>
      <c r="I1292" s="422">
        <v>51190201</v>
      </c>
      <c r="J1292" s="423"/>
      <c r="K1292" s="420" t="s">
        <v>6075</v>
      </c>
      <c r="L1292" s="424"/>
      <c r="M1292" s="424"/>
      <c r="N1292" s="424"/>
      <c r="O1292" s="424"/>
      <c r="P1292" s="424" t="s">
        <v>6137</v>
      </c>
      <c r="Q1292" s="425"/>
      <c r="R1292" s="295" t="s">
        <v>390</v>
      </c>
      <c r="S1292" s="296">
        <v>40910</v>
      </c>
      <c r="T1292" s="297">
        <f>VLOOKUP(I1292,单月票房,2,0)</f>
        <v>2</v>
      </c>
      <c r="U1292" s="298">
        <f>VLOOKUP(I1292,单月票房,3,0)</f>
        <v>170.93478999999999</v>
      </c>
      <c r="V1292" s="298">
        <f>VLOOKUP(I1292,单月票房,4,0)</f>
        <v>4.5418000000000003</v>
      </c>
      <c r="W1292" s="299">
        <f>(V1292*10000)/Y1292</f>
        <v>9083.6</v>
      </c>
      <c r="X1292" s="300">
        <f>VLOOKUP(I1292,单月票房,5,0)</f>
        <v>38</v>
      </c>
      <c r="Y1292" s="498">
        <v>5</v>
      </c>
      <c r="Z1292" s="497">
        <v>607</v>
      </c>
      <c r="AA1292" s="1043">
        <v>0</v>
      </c>
      <c r="AB1292" s="304">
        <v>0</v>
      </c>
      <c r="AC1292" s="304">
        <v>0</v>
      </c>
      <c r="AD1292" s="1043">
        <v>0</v>
      </c>
      <c r="AE1292" s="469">
        <v>5</v>
      </c>
      <c r="AF1292" s="1036" t="s">
        <v>8174</v>
      </c>
      <c r="AG1292" s="445"/>
      <c r="AH1292" s="445"/>
      <c r="AI1292" s="445"/>
      <c r="AJ1292" s="1037"/>
      <c r="AK1292" s="1036"/>
      <c r="AL1292" s="445"/>
      <c r="AM1292" s="445"/>
      <c r="AN1292" s="445"/>
      <c r="AO1292" s="445"/>
      <c r="AP1292" s="445"/>
      <c r="AQ1292" s="445"/>
      <c r="AR1292" s="445"/>
      <c r="AS1292" s="445"/>
      <c r="AT1292" s="445"/>
      <c r="AU1292" s="445"/>
      <c r="AV1292" s="307">
        <f>AD1292*6*0.5*12</f>
        <v>0</v>
      </c>
      <c r="AW1292" s="309">
        <f>AD1292*6*0.35*12</f>
        <v>0</v>
      </c>
      <c r="AX1292" s="309">
        <f>AD1292*6*0.25*10</f>
        <v>0</v>
      </c>
      <c r="AY1292" s="309">
        <f>AD1292*6*0.15*10</f>
        <v>0</v>
      </c>
      <c r="AZ1292" s="1042" t="s">
        <v>8620</v>
      </c>
      <c r="BA1292" s="1042"/>
      <c r="BB1292" s="1042"/>
      <c r="BC1292" s="1042"/>
      <c r="BD1292" s="1042"/>
      <c r="BE1292" s="1042"/>
      <c r="BF1292" s="1042"/>
      <c r="BG1292" s="1042"/>
      <c r="BH1292" s="1042"/>
      <c r="BI1292" s="1044"/>
    </row>
    <row r="1293" spans="1:61" ht="20.100000000000001" customHeight="1">
      <c r="A1293" s="1031" t="s">
        <v>185</v>
      </c>
      <c r="B1293" s="861"/>
      <c r="C1293" s="500" t="s">
        <v>2527</v>
      </c>
      <c r="D1293" s="500" t="s">
        <v>2474</v>
      </c>
      <c r="E1293" s="827"/>
      <c r="F1293" s="827"/>
      <c r="G1293" s="503">
        <f>COUNTA(G1292:G1292)</f>
        <v>1</v>
      </c>
      <c r="H1293" s="503">
        <f>COUNTA(H1292:H1292)</f>
        <v>1</v>
      </c>
      <c r="I1293" s="499"/>
      <c r="J1293" s="499"/>
      <c r="K1293" s="503"/>
      <c r="L1293" s="504">
        <f>COUNTA(L1292:L1292)</f>
        <v>0</v>
      </c>
      <c r="M1293" s="504">
        <f>COUNTA(M1292:M1292)</f>
        <v>0</v>
      </c>
      <c r="N1293" s="504">
        <f>COUNTA(N1292:N1292)</f>
        <v>0</v>
      </c>
      <c r="O1293" s="504">
        <f>COUNTA(O1292:O1292)</f>
        <v>0</v>
      </c>
      <c r="P1293" s="504">
        <f>COUNTA(P1292:P1292)</f>
        <v>1</v>
      </c>
      <c r="Q1293" s="505"/>
      <c r="R1293" s="505"/>
      <c r="S1293" s="506"/>
      <c r="T1293" s="507"/>
      <c r="U1293" s="508">
        <f>SUM(U1292:U1292)</f>
        <v>170.93478999999999</v>
      </c>
      <c r="V1293" s="508">
        <f>SUM(V1292:V1292)</f>
        <v>4.5418000000000003</v>
      </c>
      <c r="W1293" s="509">
        <f>V1293*10000/Y1293</f>
        <v>9083.6</v>
      </c>
      <c r="X1293" s="510">
        <f>U1293/V1293</f>
        <v>37.635913074111585</v>
      </c>
      <c r="Y1293" s="511">
        <f t="shared" ref="Y1293:AE1293" si="1224">SUM(Y1292:Y1292)</f>
        <v>5</v>
      </c>
      <c r="Z1293" s="511">
        <f t="shared" si="1224"/>
        <v>607</v>
      </c>
      <c r="AA1293" s="500">
        <f t="shared" si="1224"/>
        <v>0</v>
      </c>
      <c r="AB1293" s="500">
        <f t="shared" si="1224"/>
        <v>0</v>
      </c>
      <c r="AC1293" s="500">
        <f t="shared" si="1224"/>
        <v>0</v>
      </c>
      <c r="AD1293" s="500">
        <f t="shared" si="1224"/>
        <v>0</v>
      </c>
      <c r="AE1293" s="500">
        <f t="shared" si="1224"/>
        <v>5</v>
      </c>
      <c r="AF1293" s="512"/>
      <c r="AG1293" s="512">
        <f>SUM(AG1292:AG1292)</f>
        <v>0</v>
      </c>
      <c r="AH1293" s="512"/>
      <c r="AI1293" s="512">
        <f>SUM(AI1292:AI1292)</f>
        <v>0</v>
      </c>
      <c r="AJ1293" s="512">
        <f t="shared" ref="AJ1293" si="1225">SUM(AJ1292:AJ1292)</f>
        <v>0</v>
      </c>
      <c r="AK1293" s="513"/>
      <c r="AL1293" s="512">
        <f>SUM(AL1292:AL1292)</f>
        <v>0</v>
      </c>
      <c r="AM1293" s="512"/>
      <c r="AN1293" s="512">
        <f>SUM(AN1292:AN1292)</f>
        <v>0</v>
      </c>
      <c r="AO1293" s="512"/>
      <c r="AP1293" s="512">
        <f>SUM(AP1292:AP1292)</f>
        <v>0</v>
      </c>
      <c r="AQ1293" s="512"/>
      <c r="AR1293" s="512">
        <f>SUM(AR1292:AR1292)</f>
        <v>0</v>
      </c>
      <c r="AS1293" s="512"/>
      <c r="AT1293" s="512">
        <f>SUM(AT1292:AT1292)</f>
        <v>0</v>
      </c>
      <c r="AU1293" s="512"/>
      <c r="AV1293" s="512">
        <f>SUM(AV1292:AV1292)</f>
        <v>0</v>
      </c>
      <c r="AW1293" s="512">
        <f>SUM(AW1292:AW1292)</f>
        <v>0</v>
      </c>
      <c r="AX1293" s="512">
        <f>SUM(AX1292:AX1292)</f>
        <v>0</v>
      </c>
      <c r="AY1293" s="512">
        <f>SUM(AY1292:AY1292)</f>
        <v>0</v>
      </c>
      <c r="AZ1293" s="816"/>
      <c r="BA1293" s="817"/>
      <c r="BB1293" s="817"/>
      <c r="BC1293" s="818"/>
      <c r="BD1293" s="818"/>
      <c r="BE1293" s="818"/>
      <c r="BF1293" s="819"/>
      <c r="BG1293" s="819"/>
      <c r="BH1293" s="819"/>
      <c r="BI1293" s="820"/>
    </row>
    <row r="1294" spans="1:61" ht="20.100000000000001" customHeight="1">
      <c r="A1294" s="1026">
        <v>1117</v>
      </c>
      <c r="B1294" s="285" t="s">
        <v>3712</v>
      </c>
      <c r="C1294" s="355" t="s">
        <v>2470</v>
      </c>
      <c r="D1294" s="355" t="s">
        <v>2475</v>
      </c>
      <c r="E1294" s="287" t="s">
        <v>3032</v>
      </c>
      <c r="F1294" s="291" t="s">
        <v>97</v>
      </c>
      <c r="G1294" s="289" t="s">
        <v>1206</v>
      </c>
      <c r="H1294" s="340" t="s">
        <v>658</v>
      </c>
      <c r="I1294" s="290">
        <v>51143601</v>
      </c>
      <c r="J1294" s="291"/>
      <c r="K1294" s="340" t="s">
        <v>1339</v>
      </c>
      <c r="L1294" s="292"/>
      <c r="M1294" s="293"/>
      <c r="N1294" s="293"/>
      <c r="O1294" s="292"/>
      <c r="P1294" s="292" t="s">
        <v>95</v>
      </c>
      <c r="Q1294" s="320"/>
      <c r="R1294" s="295" t="s">
        <v>368</v>
      </c>
      <c r="S1294" s="296">
        <v>41671</v>
      </c>
      <c r="T1294" s="297">
        <f>VLOOKUP(I1294,单月票房,2,0)</f>
        <v>5</v>
      </c>
      <c r="U1294" s="298">
        <f>VLOOKUP(I1294,单月票房,3,0)</f>
        <v>186.78202999999999</v>
      </c>
      <c r="V1294" s="298">
        <f>VLOOKUP(I1294,单月票房,4,0)</f>
        <v>6.125</v>
      </c>
      <c r="W1294" s="299">
        <f>(V1294*10000)/Y1294</f>
        <v>10208.333333333334</v>
      </c>
      <c r="X1294" s="300">
        <f>VLOOKUP(I1294,单月票房,5,0)</f>
        <v>30</v>
      </c>
      <c r="Y1294" s="470">
        <v>6</v>
      </c>
      <c r="Z1294" s="302">
        <v>1300</v>
      </c>
      <c r="AA1294" s="1043">
        <v>0</v>
      </c>
      <c r="AB1294" s="304">
        <v>0</v>
      </c>
      <c r="AC1294" s="304">
        <v>0</v>
      </c>
      <c r="AD1294" s="1043">
        <v>0</v>
      </c>
      <c r="AE1294" s="469">
        <v>6</v>
      </c>
      <c r="AF1294" s="1036" t="s">
        <v>5994</v>
      </c>
      <c r="AG1294" s="445" t="s">
        <v>4691</v>
      </c>
      <c r="AH1294" s="445" t="s">
        <v>4691</v>
      </c>
      <c r="AI1294" s="445" t="s">
        <v>4691</v>
      </c>
      <c r="AJ1294" s="1037" t="s">
        <v>4691</v>
      </c>
      <c r="AK1294" s="1036" t="s">
        <v>4691</v>
      </c>
      <c r="AL1294" s="445" t="s">
        <v>4691</v>
      </c>
      <c r="AM1294" s="445" t="s">
        <v>4691</v>
      </c>
      <c r="AN1294" s="445" t="s">
        <v>4691</v>
      </c>
      <c r="AO1294" s="445" t="s">
        <v>4691</v>
      </c>
      <c r="AP1294" s="445" t="s">
        <v>4691</v>
      </c>
      <c r="AQ1294" s="445" t="s">
        <v>4691</v>
      </c>
      <c r="AR1294" s="445" t="s">
        <v>4691</v>
      </c>
      <c r="AS1294" s="445" t="s">
        <v>4691</v>
      </c>
      <c r="AT1294" s="445" t="s">
        <v>4691</v>
      </c>
      <c r="AU1294" s="445" t="s">
        <v>4691</v>
      </c>
      <c r="AV1294" s="307">
        <f>AD1294*6*0.5*12</f>
        <v>0</v>
      </c>
      <c r="AW1294" s="309">
        <f>AD1294*6*0.35*12</f>
        <v>0</v>
      </c>
      <c r="AX1294" s="309">
        <f>AD1294*6*0.25*10</f>
        <v>0</v>
      </c>
      <c r="AY1294" s="309">
        <f>AD1294*6*0.15*10</f>
        <v>0</v>
      </c>
      <c r="AZ1294" s="1042" t="s">
        <v>8621</v>
      </c>
      <c r="BA1294" s="1042"/>
      <c r="BB1294" s="1042"/>
      <c r="BC1294" s="1042"/>
      <c r="BD1294" s="1042"/>
      <c r="BE1294" s="1042"/>
      <c r="BF1294" s="1042"/>
      <c r="BG1294" s="1042"/>
      <c r="BH1294" s="1042"/>
      <c r="BI1294" s="1044"/>
    </row>
    <row r="1295" spans="1:61" s="652" customFormat="1" ht="20.100000000000001" customHeight="1">
      <c r="A1295" s="1026">
        <v>1118</v>
      </c>
      <c r="B1295" s="285" t="s">
        <v>3719</v>
      </c>
      <c r="C1295" s="359" t="s">
        <v>2470</v>
      </c>
      <c r="D1295" s="359" t="s">
        <v>2475</v>
      </c>
      <c r="E1295" s="287" t="s">
        <v>1770</v>
      </c>
      <c r="F1295" s="359" t="s">
        <v>2476</v>
      </c>
      <c r="G1295" s="289" t="s">
        <v>895</v>
      </c>
      <c r="H1295" s="352" t="s">
        <v>895</v>
      </c>
      <c r="I1295" s="290">
        <v>51140101</v>
      </c>
      <c r="J1295" s="291"/>
      <c r="K1295" s="340" t="s">
        <v>2459</v>
      </c>
      <c r="L1295" s="292"/>
      <c r="M1295" s="293"/>
      <c r="N1295" s="293"/>
      <c r="O1295" s="292"/>
      <c r="P1295" s="292" t="s">
        <v>95</v>
      </c>
      <c r="Q1295" s="320"/>
      <c r="R1295" s="295" t="s">
        <v>390</v>
      </c>
      <c r="S1295" s="296">
        <v>40493</v>
      </c>
      <c r="T1295" s="297">
        <f>VLOOKUP(I1295,单月票房,2,0)</f>
        <v>3</v>
      </c>
      <c r="U1295" s="298">
        <f>VLOOKUP(I1295,单月票房,3,0)</f>
        <v>230.56192000000001</v>
      </c>
      <c r="V1295" s="298">
        <f>VLOOKUP(I1295,单月票房,4,0)</f>
        <v>6.9532999999999996</v>
      </c>
      <c r="W1295" s="299">
        <f>(V1295*10000)/Y1295</f>
        <v>7725.8888888888887</v>
      </c>
      <c r="X1295" s="300">
        <f>VLOOKUP(I1295,单月票房,5,0)</f>
        <v>33</v>
      </c>
      <c r="Y1295" s="301">
        <v>9</v>
      </c>
      <c r="Z1295" s="302">
        <v>893</v>
      </c>
      <c r="AA1295" s="1043">
        <v>0</v>
      </c>
      <c r="AB1295" s="304">
        <v>0</v>
      </c>
      <c r="AC1295" s="304">
        <v>0</v>
      </c>
      <c r="AD1295" s="1043">
        <v>0</v>
      </c>
      <c r="AE1295" s="469">
        <v>9</v>
      </c>
      <c r="AF1295" s="1036" t="s">
        <v>5996</v>
      </c>
      <c r="AG1295" s="445" t="s">
        <v>4691</v>
      </c>
      <c r="AH1295" s="445" t="s">
        <v>4691</v>
      </c>
      <c r="AI1295" s="445" t="s">
        <v>4691</v>
      </c>
      <c r="AJ1295" s="1037">
        <v>9</v>
      </c>
      <c r="AK1295" s="1036" t="s">
        <v>4710</v>
      </c>
      <c r="AL1295" s="445" t="s">
        <v>4691</v>
      </c>
      <c r="AM1295" s="445" t="s">
        <v>4691</v>
      </c>
      <c r="AN1295" s="445" t="s">
        <v>4691</v>
      </c>
      <c r="AO1295" s="445" t="s">
        <v>4691</v>
      </c>
      <c r="AP1295" s="445" t="s">
        <v>4691</v>
      </c>
      <c r="AQ1295" s="445" t="s">
        <v>4691</v>
      </c>
      <c r="AR1295" s="445" t="s">
        <v>4691</v>
      </c>
      <c r="AS1295" s="445" t="s">
        <v>4691</v>
      </c>
      <c r="AT1295" s="445" t="s">
        <v>4691</v>
      </c>
      <c r="AU1295" s="445" t="s">
        <v>4691</v>
      </c>
      <c r="AV1295" s="307">
        <f>AD1295*6*0.5*12</f>
        <v>0</v>
      </c>
      <c r="AW1295" s="309">
        <f>AD1295*6*0.35*12</f>
        <v>0</v>
      </c>
      <c r="AX1295" s="309">
        <f>AD1295*6*0.25*10</f>
        <v>0</v>
      </c>
      <c r="AY1295" s="309">
        <f>AD1295*6*0.15*10</f>
        <v>0</v>
      </c>
      <c r="AZ1295" s="1042" t="s">
        <v>8622</v>
      </c>
      <c r="BA1295" s="1042"/>
      <c r="BB1295" s="1042"/>
      <c r="BC1295" s="1042"/>
      <c r="BD1295" s="1042"/>
      <c r="BE1295" s="1042"/>
      <c r="BF1295" s="1042"/>
      <c r="BG1295" s="1042"/>
      <c r="BH1295" s="1042"/>
      <c r="BI1295" s="1044"/>
    </row>
    <row r="1296" spans="1:61" ht="20.100000000000001" customHeight="1">
      <c r="A1296" s="1031" t="s">
        <v>185</v>
      </c>
      <c r="B1296" s="499"/>
      <c r="C1296" s="500" t="s">
        <v>2472</v>
      </c>
      <c r="D1296" s="500" t="s">
        <v>2477</v>
      </c>
      <c r="E1296" s="827"/>
      <c r="F1296" s="827"/>
      <c r="G1296" s="503">
        <f>COUNTA(G1294:G1295)</f>
        <v>2</v>
      </c>
      <c r="H1296" s="503">
        <f>COUNTA(H1294:H1295)</f>
        <v>2</v>
      </c>
      <c r="I1296" s="499"/>
      <c r="J1296" s="499"/>
      <c r="K1296" s="503"/>
      <c r="L1296" s="504">
        <f>COUNTA(L1294:L1295)</f>
        <v>0</v>
      </c>
      <c r="M1296" s="504">
        <f>COUNTA(M1294:M1295)</f>
        <v>0</v>
      </c>
      <c r="N1296" s="504">
        <f>COUNTA(N1294:N1295)</f>
        <v>0</v>
      </c>
      <c r="O1296" s="504">
        <f>COUNTA(O1294:O1295)</f>
        <v>0</v>
      </c>
      <c r="P1296" s="504">
        <f>COUNTA(P1294:P1295)</f>
        <v>2</v>
      </c>
      <c r="Q1296" s="505"/>
      <c r="R1296" s="505"/>
      <c r="S1296" s="506"/>
      <c r="T1296" s="507"/>
      <c r="U1296" s="508">
        <f>SUM(U1294:U1295)</f>
        <v>417.34395000000001</v>
      </c>
      <c r="V1296" s="508">
        <f>SUM(V1294:V1295)</f>
        <v>13.078299999999999</v>
      </c>
      <c r="W1296" s="509">
        <f>V1296*10000/Y1296</f>
        <v>8718.866666666665</v>
      </c>
      <c r="X1296" s="510">
        <f>U1296/V1296</f>
        <v>31.911177293684961</v>
      </c>
      <c r="Y1296" s="511">
        <f t="shared" ref="Y1296:AE1296" si="1226">SUM(Y1294:Y1295)</f>
        <v>15</v>
      </c>
      <c r="Z1296" s="511">
        <f t="shared" si="1226"/>
        <v>2193</v>
      </c>
      <c r="AA1296" s="500">
        <f t="shared" si="1226"/>
        <v>0</v>
      </c>
      <c r="AB1296" s="500">
        <f t="shared" si="1226"/>
        <v>0</v>
      </c>
      <c r="AC1296" s="500">
        <f t="shared" si="1226"/>
        <v>0</v>
      </c>
      <c r="AD1296" s="500">
        <f t="shared" si="1226"/>
        <v>0</v>
      </c>
      <c r="AE1296" s="500">
        <f t="shared" si="1226"/>
        <v>15</v>
      </c>
      <c r="AF1296" s="512"/>
      <c r="AG1296" s="512">
        <f>SUM(AG1294:AG1295)</f>
        <v>0</v>
      </c>
      <c r="AH1296" s="512"/>
      <c r="AI1296" s="512">
        <f>SUM(AI1294:AI1295)</f>
        <v>0</v>
      </c>
      <c r="AJ1296" s="512">
        <f t="shared" ref="AJ1296" si="1227">SUM(AJ1294:AJ1295)</f>
        <v>9</v>
      </c>
      <c r="AK1296" s="513"/>
      <c r="AL1296" s="512">
        <f>SUM(AL1294:AL1295)</f>
        <v>0</v>
      </c>
      <c r="AM1296" s="512"/>
      <c r="AN1296" s="512">
        <f>SUM(AN1294:AN1295)</f>
        <v>0</v>
      </c>
      <c r="AO1296" s="512"/>
      <c r="AP1296" s="512">
        <f>SUM(AP1294:AP1295)</f>
        <v>0</v>
      </c>
      <c r="AQ1296" s="512"/>
      <c r="AR1296" s="512">
        <f>SUM(AR1294:AR1295)</f>
        <v>0</v>
      </c>
      <c r="AS1296" s="512"/>
      <c r="AT1296" s="512">
        <f>SUM(AT1294:AT1295)</f>
        <v>0</v>
      </c>
      <c r="AU1296" s="512"/>
      <c r="AV1296" s="512">
        <f>SUM(AV1294:AV1295)</f>
        <v>0</v>
      </c>
      <c r="AW1296" s="512">
        <f>SUM(AW1294:AW1295)</f>
        <v>0</v>
      </c>
      <c r="AX1296" s="512">
        <f>SUM(AX1294:AX1295)</f>
        <v>0</v>
      </c>
      <c r="AY1296" s="512">
        <f>SUM(AY1294:AY1295)</f>
        <v>0</v>
      </c>
      <c r="AZ1296" s="816"/>
      <c r="BA1296" s="817"/>
      <c r="BB1296" s="817"/>
      <c r="BC1296" s="818"/>
      <c r="BD1296" s="818"/>
      <c r="BE1296" s="818"/>
      <c r="BF1296" s="819"/>
      <c r="BG1296" s="819"/>
      <c r="BH1296" s="819"/>
      <c r="BI1296" s="820"/>
    </row>
    <row r="1297" spans="1:61" s="394" customFormat="1" ht="19.5" customHeight="1">
      <c r="A1297" s="1026">
        <v>1119</v>
      </c>
      <c r="B1297" s="375" t="s">
        <v>5591</v>
      </c>
      <c r="C1297" s="376" t="s">
        <v>10</v>
      </c>
      <c r="D1297" s="376" t="s">
        <v>5592</v>
      </c>
      <c r="E1297" s="377" t="s">
        <v>5593</v>
      </c>
      <c r="F1297" s="399" t="s">
        <v>5960</v>
      </c>
      <c r="G1297" s="378" t="s">
        <v>3876</v>
      </c>
      <c r="H1297" s="379" t="s">
        <v>5630</v>
      </c>
      <c r="I1297" s="380">
        <v>51150111</v>
      </c>
      <c r="J1297" s="387"/>
      <c r="K1297" s="381" t="s">
        <v>2094</v>
      </c>
      <c r="L1297" s="382"/>
      <c r="M1297" s="382"/>
      <c r="N1297" s="382"/>
      <c r="O1297" s="382"/>
      <c r="P1297" s="383" t="s">
        <v>565</v>
      </c>
      <c r="Q1297" s="384"/>
      <c r="R1297" s="295" t="s">
        <v>583</v>
      </c>
      <c r="S1297" s="296">
        <v>42695</v>
      </c>
      <c r="T1297" s="297">
        <f>VLOOKUP(I1297,单月票房,2,0)</f>
        <v>13</v>
      </c>
      <c r="U1297" s="298">
        <f>VLOOKUP(I1297,单月票房,3,0)</f>
        <v>26.080400000000001</v>
      </c>
      <c r="V1297" s="298">
        <f>VLOOKUP(I1297,单月票房,4,0)</f>
        <v>0.77090000000000003</v>
      </c>
      <c r="W1297" s="299">
        <f>(V1297*10000)/Y1297</f>
        <v>1541.8</v>
      </c>
      <c r="X1297" s="300">
        <f>VLOOKUP(I1297,单月票房,5,0)</f>
        <v>34</v>
      </c>
      <c r="Y1297" s="385">
        <v>5</v>
      </c>
      <c r="Z1297" s="386">
        <v>341</v>
      </c>
      <c r="AA1297" s="1043">
        <v>0</v>
      </c>
      <c r="AB1297" s="304">
        <v>0</v>
      </c>
      <c r="AC1297" s="304">
        <v>0</v>
      </c>
      <c r="AD1297" s="1043">
        <v>0</v>
      </c>
      <c r="AE1297" s="469">
        <v>5</v>
      </c>
      <c r="AF1297" s="1036" t="s">
        <v>5993</v>
      </c>
      <c r="AG1297" s="445"/>
      <c r="AH1297" s="445"/>
      <c r="AI1297" s="445"/>
      <c r="AJ1297" s="1037"/>
      <c r="AK1297" s="1036" t="s">
        <v>4707</v>
      </c>
      <c r="AL1297" s="445"/>
      <c r="AM1297" s="445"/>
      <c r="AN1297" s="445"/>
      <c r="AO1297" s="445"/>
      <c r="AP1297" s="445"/>
      <c r="AQ1297" s="445"/>
      <c r="AR1297" s="445"/>
      <c r="AS1297" s="445"/>
      <c r="AT1297" s="445"/>
      <c r="AU1297" s="445"/>
      <c r="AV1297" s="307">
        <f>AD1297*6*0.5*12</f>
        <v>0</v>
      </c>
      <c r="AW1297" s="309">
        <f>AD1297*6*0.35*12</f>
        <v>0</v>
      </c>
      <c r="AX1297" s="309">
        <f>AD1297*6*0.25*10</f>
        <v>0</v>
      </c>
      <c r="AY1297" s="309">
        <f>AD1297*6*0.15*10</f>
        <v>0</v>
      </c>
      <c r="AZ1297" s="1042" t="s">
        <v>8623</v>
      </c>
      <c r="BA1297" s="1042"/>
      <c r="BB1297" s="1042"/>
      <c r="BC1297" s="1042"/>
      <c r="BD1297" s="1042"/>
      <c r="BE1297" s="1042"/>
      <c r="BF1297" s="1042"/>
      <c r="BG1297" s="1042"/>
      <c r="BH1297" s="1042"/>
      <c r="BI1297" s="1044"/>
    </row>
    <row r="1298" spans="1:61" s="652" customFormat="1" ht="20.100000000000001" customHeight="1">
      <c r="A1298" s="1026">
        <v>1120</v>
      </c>
      <c r="B1298" s="285" t="s">
        <v>3720</v>
      </c>
      <c r="C1298" s="359" t="s">
        <v>2528</v>
      </c>
      <c r="D1298" s="359" t="s">
        <v>2478</v>
      </c>
      <c r="E1298" s="368" t="s">
        <v>5593</v>
      </c>
      <c r="F1298" s="360" t="s">
        <v>2458</v>
      </c>
      <c r="G1298" s="289" t="s">
        <v>1125</v>
      </c>
      <c r="H1298" s="352" t="s">
        <v>2558</v>
      </c>
      <c r="I1298" s="290">
        <v>51150101</v>
      </c>
      <c r="J1298" s="291"/>
      <c r="K1298" s="340" t="s">
        <v>2459</v>
      </c>
      <c r="L1298" s="292"/>
      <c r="M1298" s="293"/>
      <c r="N1298" s="293"/>
      <c r="O1298" s="292"/>
      <c r="P1298" s="292" t="s">
        <v>95</v>
      </c>
      <c r="Q1298" s="320"/>
      <c r="R1298" s="295" t="s">
        <v>390</v>
      </c>
      <c r="S1298" s="296">
        <v>40173</v>
      </c>
      <c r="T1298" s="297">
        <f>VLOOKUP(I1298,单月票房,2,0)</f>
        <v>8</v>
      </c>
      <c r="U1298" s="298">
        <f>VLOOKUP(I1298,单月票房,3,0)</f>
        <v>84.545780000000008</v>
      </c>
      <c r="V1298" s="298">
        <f>VLOOKUP(I1298,单月票房,4,0)</f>
        <v>2.5507</v>
      </c>
      <c r="W1298" s="299">
        <f>(V1298*10000)/Y1298</f>
        <v>6376.75</v>
      </c>
      <c r="X1298" s="300">
        <f>VLOOKUP(I1298,单月票房,5,0)</f>
        <v>33</v>
      </c>
      <c r="Y1298" s="301">
        <v>4</v>
      </c>
      <c r="Z1298" s="302">
        <v>502</v>
      </c>
      <c r="AA1298" s="1043">
        <v>0</v>
      </c>
      <c r="AB1298" s="304">
        <v>0</v>
      </c>
      <c r="AC1298" s="304">
        <v>0</v>
      </c>
      <c r="AD1298" s="1043">
        <v>0</v>
      </c>
      <c r="AE1298" s="469">
        <v>4</v>
      </c>
      <c r="AF1298" s="1036" t="s">
        <v>8196</v>
      </c>
      <c r="AG1298" s="445" t="s">
        <v>4691</v>
      </c>
      <c r="AH1298" s="445" t="s">
        <v>4691</v>
      </c>
      <c r="AI1298" s="445" t="s">
        <v>4691</v>
      </c>
      <c r="AJ1298" s="1037">
        <v>4</v>
      </c>
      <c r="AK1298" s="1036" t="s">
        <v>4706</v>
      </c>
      <c r="AL1298" s="445" t="s">
        <v>4691</v>
      </c>
      <c r="AM1298" s="445" t="s">
        <v>4691</v>
      </c>
      <c r="AN1298" s="445" t="s">
        <v>4691</v>
      </c>
      <c r="AO1298" s="445" t="s">
        <v>4691</v>
      </c>
      <c r="AP1298" s="445" t="s">
        <v>4691</v>
      </c>
      <c r="AQ1298" s="445" t="s">
        <v>4691</v>
      </c>
      <c r="AR1298" s="445" t="s">
        <v>4691</v>
      </c>
      <c r="AS1298" s="445" t="s">
        <v>4691</v>
      </c>
      <c r="AT1298" s="445" t="s">
        <v>4691</v>
      </c>
      <c r="AU1298" s="445" t="s">
        <v>4691</v>
      </c>
      <c r="AV1298" s="307">
        <f>AD1298*6*0.5*12</f>
        <v>0</v>
      </c>
      <c r="AW1298" s="309">
        <f>AD1298*6*0.35*12</f>
        <v>0</v>
      </c>
      <c r="AX1298" s="309">
        <f>AD1298*6*0.25*10</f>
        <v>0</v>
      </c>
      <c r="AY1298" s="309">
        <f>AD1298*6*0.15*10</f>
        <v>0</v>
      </c>
      <c r="AZ1298" s="1042" t="s">
        <v>8624</v>
      </c>
      <c r="BA1298" s="1042"/>
      <c r="BB1298" s="1042"/>
      <c r="BC1298" s="1042"/>
      <c r="BD1298" s="1042"/>
      <c r="BE1298" s="1042"/>
      <c r="BF1298" s="1042"/>
      <c r="BG1298" s="1042"/>
      <c r="BH1298" s="1042"/>
      <c r="BI1298" s="1044"/>
    </row>
    <row r="1299" spans="1:61" ht="20.100000000000001" customHeight="1">
      <c r="A1299" s="1031" t="s">
        <v>185</v>
      </c>
      <c r="B1299" s="861"/>
      <c r="C1299" s="500" t="s">
        <v>2472</v>
      </c>
      <c r="D1299" s="500" t="s">
        <v>2479</v>
      </c>
      <c r="E1299" s="827"/>
      <c r="F1299" s="827"/>
      <c r="G1299" s="503">
        <f>COUNTA(G1297:G1298)</f>
        <v>2</v>
      </c>
      <c r="H1299" s="503">
        <f>COUNTA(H1297:H1298)</f>
        <v>2</v>
      </c>
      <c r="I1299" s="499"/>
      <c r="J1299" s="499"/>
      <c r="K1299" s="503"/>
      <c r="L1299" s="504">
        <f>COUNTA(L1297:L1298)</f>
        <v>0</v>
      </c>
      <c r="M1299" s="504">
        <f>COUNTA(M1297:M1298)</f>
        <v>0</v>
      </c>
      <c r="N1299" s="504">
        <f>COUNTA(N1297:N1298)</f>
        <v>0</v>
      </c>
      <c r="O1299" s="504">
        <f>COUNTA(O1297:O1298)</f>
        <v>0</v>
      </c>
      <c r="P1299" s="504">
        <f>COUNTA(P1297:P1298)</f>
        <v>2</v>
      </c>
      <c r="Q1299" s="505"/>
      <c r="R1299" s="505"/>
      <c r="S1299" s="506"/>
      <c r="T1299" s="507"/>
      <c r="U1299" s="508">
        <f>SUM(U1297:U1298)</f>
        <v>110.62618000000001</v>
      </c>
      <c r="V1299" s="508">
        <f>SUM(V1297:V1298)</f>
        <v>3.3216000000000001</v>
      </c>
      <c r="W1299" s="509">
        <f>V1299*10000/Y1299</f>
        <v>3690.6666666666665</v>
      </c>
      <c r="X1299" s="510">
        <f>U1299/V1299</f>
        <v>33.305087909441234</v>
      </c>
      <c r="Y1299" s="511">
        <f t="shared" ref="Y1299:AE1299" si="1228">SUM(Y1297:Y1298)</f>
        <v>9</v>
      </c>
      <c r="Z1299" s="511">
        <f t="shared" si="1228"/>
        <v>843</v>
      </c>
      <c r="AA1299" s="500">
        <f t="shared" si="1228"/>
        <v>0</v>
      </c>
      <c r="AB1299" s="500">
        <f t="shared" si="1228"/>
        <v>0</v>
      </c>
      <c r="AC1299" s="500">
        <f t="shared" si="1228"/>
        <v>0</v>
      </c>
      <c r="AD1299" s="500">
        <f t="shared" si="1228"/>
        <v>0</v>
      </c>
      <c r="AE1299" s="500">
        <f t="shared" si="1228"/>
        <v>9</v>
      </c>
      <c r="AF1299" s="512"/>
      <c r="AG1299" s="512">
        <f>SUM(AG1297:AG1298)</f>
        <v>0</v>
      </c>
      <c r="AH1299" s="512"/>
      <c r="AI1299" s="512">
        <f>SUM(AI1297:AI1298)</f>
        <v>0</v>
      </c>
      <c r="AJ1299" s="512">
        <f t="shared" ref="AJ1299" si="1229">SUM(AJ1297:AJ1298)</f>
        <v>4</v>
      </c>
      <c r="AK1299" s="513"/>
      <c r="AL1299" s="512">
        <f>SUM(AL1297:AL1298)</f>
        <v>0</v>
      </c>
      <c r="AM1299" s="512"/>
      <c r="AN1299" s="512">
        <f>SUM(AN1297:AN1298)</f>
        <v>0</v>
      </c>
      <c r="AO1299" s="512"/>
      <c r="AP1299" s="512">
        <f>SUM(AP1297:AP1298)</f>
        <v>0</v>
      </c>
      <c r="AQ1299" s="512"/>
      <c r="AR1299" s="512">
        <f>SUM(AR1297:AR1298)</f>
        <v>0</v>
      </c>
      <c r="AS1299" s="512"/>
      <c r="AT1299" s="512">
        <f>SUM(AT1297:AT1298)</f>
        <v>0</v>
      </c>
      <c r="AU1299" s="512"/>
      <c r="AV1299" s="512">
        <f>SUM(AV1297:AV1298)</f>
        <v>0</v>
      </c>
      <c r="AW1299" s="512">
        <f>SUM(AW1297:AW1298)</f>
        <v>0</v>
      </c>
      <c r="AX1299" s="512">
        <f>SUM(AX1297:AX1298)</f>
        <v>0</v>
      </c>
      <c r="AY1299" s="512">
        <f>SUM(AY1297:AY1298)</f>
        <v>0</v>
      </c>
      <c r="AZ1299" s="816"/>
      <c r="BA1299" s="817"/>
      <c r="BB1299" s="817"/>
      <c r="BC1299" s="818"/>
      <c r="BD1299" s="818"/>
      <c r="BE1299" s="818"/>
      <c r="BF1299" s="819"/>
      <c r="BG1299" s="819"/>
      <c r="BH1299" s="819"/>
      <c r="BI1299" s="820"/>
    </row>
    <row r="1300" spans="1:61" s="652" customFormat="1" ht="20.100000000000001" customHeight="1">
      <c r="A1300" s="1026">
        <v>1121</v>
      </c>
      <c r="B1300" s="285" t="s">
        <v>3722</v>
      </c>
      <c r="C1300" s="359" t="s">
        <v>2470</v>
      </c>
      <c r="D1300" s="288" t="s">
        <v>2481</v>
      </c>
      <c r="E1300" s="287" t="s">
        <v>3040</v>
      </c>
      <c r="F1300" s="360" t="s">
        <v>2458</v>
      </c>
      <c r="G1300" s="289" t="s">
        <v>1076</v>
      </c>
      <c r="H1300" s="352" t="s">
        <v>4428</v>
      </c>
      <c r="I1300" s="290">
        <v>51040101</v>
      </c>
      <c r="J1300" s="291"/>
      <c r="K1300" s="340" t="s">
        <v>2459</v>
      </c>
      <c r="L1300" s="292"/>
      <c r="M1300" s="293"/>
      <c r="N1300" s="293"/>
      <c r="O1300" s="292"/>
      <c r="P1300" s="292" t="s">
        <v>95</v>
      </c>
      <c r="Q1300" s="320"/>
      <c r="R1300" s="295" t="s">
        <v>390</v>
      </c>
      <c r="S1300" s="296">
        <v>41179</v>
      </c>
      <c r="T1300" s="297">
        <f>VLOOKUP(I1300,单月票房,2,0)</f>
        <v>6</v>
      </c>
      <c r="U1300" s="298">
        <f>VLOOKUP(I1300,单月票房,3,0)</f>
        <v>128.97662</v>
      </c>
      <c r="V1300" s="298">
        <f>VLOOKUP(I1300,单月票房,4,0)</f>
        <v>3.6093000000000002</v>
      </c>
      <c r="W1300" s="299">
        <f>(V1300*10000)/Y1300</f>
        <v>5156.1428571428569</v>
      </c>
      <c r="X1300" s="300">
        <f>VLOOKUP(I1300,单月票房,5,0)</f>
        <v>36</v>
      </c>
      <c r="Y1300" s="301">
        <v>7</v>
      </c>
      <c r="Z1300" s="302">
        <v>1168</v>
      </c>
      <c r="AA1300" s="1043">
        <v>0</v>
      </c>
      <c r="AB1300" s="304">
        <v>0</v>
      </c>
      <c r="AC1300" s="304">
        <v>0</v>
      </c>
      <c r="AD1300" s="1043">
        <v>0</v>
      </c>
      <c r="AE1300" s="469">
        <v>7</v>
      </c>
      <c r="AF1300" s="1036" t="s">
        <v>8146</v>
      </c>
      <c r="AG1300" s="445" t="s">
        <v>4691</v>
      </c>
      <c r="AH1300" s="445" t="s">
        <v>4691</v>
      </c>
      <c r="AI1300" s="445" t="s">
        <v>4691</v>
      </c>
      <c r="AJ1300" s="1037">
        <v>9</v>
      </c>
      <c r="AK1300" s="1036" t="s">
        <v>4710</v>
      </c>
      <c r="AL1300" s="445" t="s">
        <v>4691</v>
      </c>
      <c r="AM1300" s="445" t="s">
        <v>4691</v>
      </c>
      <c r="AN1300" s="445" t="s">
        <v>4691</v>
      </c>
      <c r="AO1300" s="445" t="s">
        <v>4691</v>
      </c>
      <c r="AP1300" s="445" t="s">
        <v>4691</v>
      </c>
      <c r="AQ1300" s="445" t="s">
        <v>4691</v>
      </c>
      <c r="AR1300" s="445" t="s">
        <v>4691</v>
      </c>
      <c r="AS1300" s="445" t="s">
        <v>4691</v>
      </c>
      <c r="AT1300" s="445" t="s">
        <v>4691</v>
      </c>
      <c r="AU1300" s="445" t="s">
        <v>4691</v>
      </c>
      <c r="AV1300" s="307">
        <f>AD1300*6*0.5*12</f>
        <v>0</v>
      </c>
      <c r="AW1300" s="309">
        <f>AD1300*6*0.35*12</f>
        <v>0</v>
      </c>
      <c r="AX1300" s="309">
        <f>AD1300*6*0.25*10</f>
        <v>0</v>
      </c>
      <c r="AY1300" s="309">
        <f>AD1300*6*0.15*10</f>
        <v>0</v>
      </c>
      <c r="AZ1300" s="1042" t="s">
        <v>8625</v>
      </c>
      <c r="BA1300" s="1042"/>
      <c r="BB1300" s="1042"/>
      <c r="BC1300" s="1042"/>
      <c r="BD1300" s="1042"/>
      <c r="BE1300" s="1042"/>
      <c r="BF1300" s="1042"/>
      <c r="BG1300" s="1042"/>
      <c r="BH1300" s="1042"/>
      <c r="BI1300" s="1044"/>
    </row>
    <row r="1301" spans="1:61" ht="20.100000000000001" customHeight="1">
      <c r="A1301" s="1031" t="s">
        <v>185</v>
      </c>
      <c r="B1301" s="861"/>
      <c r="C1301" s="500" t="s">
        <v>2472</v>
      </c>
      <c r="D1301" s="500" t="s">
        <v>2481</v>
      </c>
      <c r="E1301" s="827"/>
      <c r="F1301" s="827"/>
      <c r="G1301" s="813">
        <f>COUNTA(G1300)</f>
        <v>1</v>
      </c>
      <c r="H1301" s="813">
        <f>COUNTA(H1300)</f>
        <v>1</v>
      </c>
      <c r="I1301" s="861"/>
      <c r="J1301" s="861"/>
      <c r="K1301" s="813"/>
      <c r="L1301" s="814">
        <f>COUNTA(L1300)</f>
        <v>0</v>
      </c>
      <c r="M1301" s="814">
        <f>COUNTA(M1300)</f>
        <v>0</v>
      </c>
      <c r="N1301" s="814">
        <f>COUNTA(N1300)</f>
        <v>0</v>
      </c>
      <c r="O1301" s="814">
        <f>COUNTA(O1300)</f>
        <v>0</v>
      </c>
      <c r="P1301" s="814">
        <f>COUNTA(P1300)</f>
        <v>1</v>
      </c>
      <c r="Q1301" s="505"/>
      <c r="R1301" s="505"/>
      <c r="S1301" s="506"/>
      <c r="T1301" s="864"/>
      <c r="U1301" s="508">
        <f>SUM(U1300)</f>
        <v>128.97662</v>
      </c>
      <c r="V1301" s="508">
        <f>SUM(V1300)</f>
        <v>3.6093000000000002</v>
      </c>
      <c r="W1301" s="509">
        <f>V1301*10000/Y1301</f>
        <v>5156.1428571428569</v>
      </c>
      <c r="X1301" s="510">
        <f>U1301/V1301</f>
        <v>35.734524700080343</v>
      </c>
      <c r="Y1301" s="511">
        <f t="shared" ref="Y1301:AE1301" si="1230">SUM(Y1300)</f>
        <v>7</v>
      </c>
      <c r="Z1301" s="511">
        <f t="shared" si="1230"/>
        <v>1168</v>
      </c>
      <c r="AA1301" s="500">
        <f t="shared" si="1230"/>
        <v>0</v>
      </c>
      <c r="AB1301" s="500">
        <f t="shared" si="1230"/>
        <v>0</v>
      </c>
      <c r="AC1301" s="500">
        <f t="shared" si="1230"/>
        <v>0</v>
      </c>
      <c r="AD1301" s="500">
        <f t="shared" si="1230"/>
        <v>0</v>
      </c>
      <c r="AE1301" s="500">
        <f t="shared" si="1230"/>
        <v>7</v>
      </c>
      <c r="AF1301" s="512"/>
      <c r="AG1301" s="512">
        <f>SUM(AG1300)</f>
        <v>0</v>
      </c>
      <c r="AH1301" s="512"/>
      <c r="AI1301" s="512">
        <f>SUM(AI1300)</f>
        <v>0</v>
      </c>
      <c r="AJ1301" s="512">
        <f t="shared" ref="AJ1301" si="1231">SUM(AJ1300)</f>
        <v>9</v>
      </c>
      <c r="AK1301" s="513"/>
      <c r="AL1301" s="512">
        <f>SUM(AL1300)</f>
        <v>0</v>
      </c>
      <c r="AM1301" s="512"/>
      <c r="AN1301" s="512">
        <f>SUM(AN1300)</f>
        <v>0</v>
      </c>
      <c r="AO1301" s="512"/>
      <c r="AP1301" s="512">
        <f>SUM(AP1300)</f>
        <v>0</v>
      </c>
      <c r="AQ1301" s="512"/>
      <c r="AR1301" s="512">
        <f>SUM(AR1300)</f>
        <v>0</v>
      </c>
      <c r="AS1301" s="512"/>
      <c r="AT1301" s="512">
        <f>SUM(AT1300)</f>
        <v>0</v>
      </c>
      <c r="AU1301" s="512"/>
      <c r="AV1301" s="512">
        <f>SUM(AV1300)</f>
        <v>0</v>
      </c>
      <c r="AW1301" s="512">
        <f>SUM(AW1300)</f>
        <v>0</v>
      </c>
      <c r="AX1301" s="512">
        <f>SUM(AX1300)</f>
        <v>0</v>
      </c>
      <c r="AY1301" s="512">
        <f>SUM(AY1300)</f>
        <v>0</v>
      </c>
      <c r="AZ1301" s="816"/>
      <c r="BA1301" s="817"/>
      <c r="BB1301" s="817"/>
      <c r="BC1301" s="818"/>
      <c r="BD1301" s="818"/>
      <c r="BE1301" s="818"/>
      <c r="BF1301" s="819"/>
      <c r="BG1301" s="819"/>
      <c r="BH1301" s="819"/>
      <c r="BI1301" s="820"/>
    </row>
    <row r="1302" spans="1:61" s="652" customFormat="1" ht="20.100000000000001" customHeight="1">
      <c r="A1302" s="1026">
        <v>1122</v>
      </c>
      <c r="B1302" s="285" t="s">
        <v>4170</v>
      </c>
      <c r="C1302" s="339" t="s">
        <v>4167</v>
      </c>
      <c r="D1302" s="339" t="s">
        <v>4168</v>
      </c>
      <c r="E1302" s="677" t="s">
        <v>4169</v>
      </c>
      <c r="F1302" s="399" t="s">
        <v>5960</v>
      </c>
      <c r="G1302" s="289" t="s">
        <v>1093</v>
      </c>
      <c r="H1302" s="367" t="s">
        <v>4259</v>
      </c>
      <c r="I1302" s="290">
        <v>51128901</v>
      </c>
      <c r="J1302" s="291" t="s">
        <v>94</v>
      </c>
      <c r="K1302" s="340"/>
      <c r="L1302" s="292" t="s">
        <v>95</v>
      </c>
      <c r="M1302" s="292" t="s">
        <v>95</v>
      </c>
      <c r="N1302" s="292" t="s">
        <v>95</v>
      </c>
      <c r="O1302" s="292" t="s">
        <v>95</v>
      </c>
      <c r="P1302" s="292" t="s">
        <v>95</v>
      </c>
      <c r="Q1302" s="320"/>
      <c r="R1302" s="295" t="s">
        <v>450</v>
      </c>
      <c r="S1302" s="296">
        <v>41996</v>
      </c>
      <c r="T1302" s="297">
        <f>VLOOKUP(I1302,单月票房,2,0)</f>
        <v>2</v>
      </c>
      <c r="U1302" s="298">
        <f>VLOOKUP(I1302,单月票房,3,0)</f>
        <v>206.66069999999999</v>
      </c>
      <c r="V1302" s="298">
        <f>VLOOKUP(I1302,单月票房,4,0)</f>
        <v>6.2050999999999998</v>
      </c>
      <c r="W1302" s="299">
        <f>(V1302*10000)/Y1302</f>
        <v>10341.833333333334</v>
      </c>
      <c r="X1302" s="300">
        <f>VLOOKUP(I1302,单月票房,5,0)</f>
        <v>33</v>
      </c>
      <c r="Y1302" s="301">
        <v>6</v>
      </c>
      <c r="Z1302" s="924">
        <v>866</v>
      </c>
      <c r="AA1302" s="1043">
        <v>6</v>
      </c>
      <c r="AB1302" s="1043">
        <v>6</v>
      </c>
      <c r="AC1302" s="1043">
        <v>6</v>
      </c>
      <c r="AD1302" s="1043">
        <v>6</v>
      </c>
      <c r="AE1302" s="469">
        <v>6</v>
      </c>
      <c r="AF1302" s="1036" t="s">
        <v>8142</v>
      </c>
      <c r="AG1302" s="445" t="s">
        <v>4691</v>
      </c>
      <c r="AH1302" s="445" t="s">
        <v>4691</v>
      </c>
      <c r="AI1302" s="445" t="s">
        <v>4691</v>
      </c>
      <c r="AJ1302" s="1037">
        <v>6</v>
      </c>
      <c r="AK1302" s="1036" t="s">
        <v>4694</v>
      </c>
      <c r="AL1302" s="445" t="s">
        <v>4691</v>
      </c>
      <c r="AM1302" s="445" t="s">
        <v>4691</v>
      </c>
      <c r="AN1302" s="445" t="s">
        <v>4691</v>
      </c>
      <c r="AO1302" s="445" t="s">
        <v>4691</v>
      </c>
      <c r="AP1302" s="445" t="s">
        <v>4691</v>
      </c>
      <c r="AQ1302" s="445" t="s">
        <v>4691</v>
      </c>
      <c r="AR1302" s="445" t="s">
        <v>4691</v>
      </c>
      <c r="AS1302" s="445" t="s">
        <v>4691</v>
      </c>
      <c r="AT1302" s="445" t="s">
        <v>4691</v>
      </c>
      <c r="AU1302" s="445" t="s">
        <v>4691</v>
      </c>
      <c r="AV1302" s="307">
        <f>AD1302*6*0.5*12</f>
        <v>216</v>
      </c>
      <c r="AW1302" s="309">
        <f>AD1302*6*0.35*12</f>
        <v>151.19999999999999</v>
      </c>
      <c r="AX1302" s="309">
        <f>AD1302*6*0.25*10</f>
        <v>90</v>
      </c>
      <c r="AY1302" s="309">
        <f>AD1302*6*0.15*10</f>
        <v>53.999999999999993</v>
      </c>
      <c r="AZ1302" s="1042" t="s">
        <v>8626</v>
      </c>
      <c r="BA1302" s="1042"/>
      <c r="BB1302" s="1042"/>
      <c r="BC1302" s="1042"/>
      <c r="BD1302" s="1042"/>
      <c r="BE1302" s="1042"/>
      <c r="BF1302" s="1042"/>
      <c r="BG1302" s="1042"/>
      <c r="BH1302" s="1042"/>
      <c r="BI1302" s="1044"/>
    </row>
    <row r="1303" spans="1:61" ht="20.100000000000001" customHeight="1">
      <c r="A1303" s="1031" t="s">
        <v>185</v>
      </c>
      <c r="B1303" s="861"/>
      <c r="C1303" s="826" t="s">
        <v>10</v>
      </c>
      <c r="D1303" s="826" t="s">
        <v>4171</v>
      </c>
      <c r="E1303" s="815"/>
      <c r="F1303" s="827"/>
      <c r="G1303" s="813">
        <f>COUNTA(G1302)</f>
        <v>1</v>
      </c>
      <c r="H1303" s="813">
        <f>COUNTA(H1302)</f>
        <v>1</v>
      </c>
      <c r="I1303" s="861"/>
      <c r="J1303" s="861"/>
      <c r="K1303" s="813"/>
      <c r="L1303" s="814">
        <f>COUNTA(L1302)</f>
        <v>1</v>
      </c>
      <c r="M1303" s="814">
        <f>COUNTA(M1302)</f>
        <v>1</v>
      </c>
      <c r="N1303" s="814">
        <f>COUNTA(N1302)</f>
        <v>1</v>
      </c>
      <c r="O1303" s="814">
        <f>COUNTA(O1302)</f>
        <v>1</v>
      </c>
      <c r="P1303" s="814">
        <f>COUNTA(P1302)</f>
        <v>1</v>
      </c>
      <c r="Q1303" s="909"/>
      <c r="R1303" s="505"/>
      <c r="S1303" s="506"/>
      <c r="T1303" s="864"/>
      <c r="U1303" s="830">
        <f>SUM(U1302)</f>
        <v>206.66069999999999</v>
      </c>
      <c r="V1303" s="830">
        <f>SUM(V1302)</f>
        <v>6.2050999999999998</v>
      </c>
      <c r="W1303" s="509">
        <f>V1303*10000/Y1303</f>
        <v>10341.833333333334</v>
      </c>
      <c r="X1303" s="510">
        <f>U1303/V1303</f>
        <v>33.304974939968737</v>
      </c>
      <c r="Y1303" s="831">
        <f t="shared" ref="Y1303:AE1303" si="1232">SUM(Y1302)</f>
        <v>6</v>
      </c>
      <c r="Z1303" s="831">
        <f t="shared" si="1232"/>
        <v>866</v>
      </c>
      <c r="AA1303" s="500">
        <f t="shared" si="1232"/>
        <v>6</v>
      </c>
      <c r="AB1303" s="500">
        <f t="shared" si="1232"/>
        <v>6</v>
      </c>
      <c r="AC1303" s="500">
        <f t="shared" si="1232"/>
        <v>6</v>
      </c>
      <c r="AD1303" s="500">
        <f t="shared" si="1232"/>
        <v>6</v>
      </c>
      <c r="AE1303" s="500">
        <f t="shared" si="1232"/>
        <v>6</v>
      </c>
      <c r="AF1303" s="512"/>
      <c r="AG1303" s="512">
        <f>SUM(AG1302)</f>
        <v>0</v>
      </c>
      <c r="AH1303" s="512"/>
      <c r="AI1303" s="512">
        <f>SUM(AI1302)</f>
        <v>0</v>
      </c>
      <c r="AJ1303" s="512">
        <f t="shared" ref="AJ1303" si="1233">SUM(AJ1302)</f>
        <v>6</v>
      </c>
      <c r="AK1303" s="513"/>
      <c r="AL1303" s="512">
        <f>SUM(AL1302)</f>
        <v>0</v>
      </c>
      <c r="AM1303" s="512"/>
      <c r="AN1303" s="512">
        <f>SUM(AN1302)</f>
        <v>0</v>
      </c>
      <c r="AO1303" s="512"/>
      <c r="AP1303" s="512">
        <f>SUM(AP1302)</f>
        <v>0</v>
      </c>
      <c r="AQ1303" s="512"/>
      <c r="AR1303" s="512">
        <f>SUM(AR1302)</f>
        <v>0</v>
      </c>
      <c r="AS1303" s="512"/>
      <c r="AT1303" s="512">
        <f>SUM(AT1302)</f>
        <v>0</v>
      </c>
      <c r="AU1303" s="512"/>
      <c r="AV1303" s="512">
        <f>SUM(AV1302)</f>
        <v>216</v>
      </c>
      <c r="AW1303" s="512">
        <f>SUM(AW1302)</f>
        <v>151.19999999999999</v>
      </c>
      <c r="AX1303" s="512">
        <f>SUM(AX1302)</f>
        <v>90</v>
      </c>
      <c r="AY1303" s="512">
        <f>SUM(AY1302)</f>
        <v>53.999999999999993</v>
      </c>
      <c r="AZ1303" s="816"/>
      <c r="BA1303" s="817"/>
      <c r="BB1303" s="817"/>
      <c r="BC1303" s="818"/>
      <c r="BD1303" s="818"/>
      <c r="BE1303" s="818"/>
      <c r="BF1303" s="819"/>
      <c r="BG1303" s="819"/>
      <c r="BH1303" s="819"/>
      <c r="BI1303" s="820"/>
    </row>
    <row r="1304" spans="1:61" s="314" customFormat="1" ht="19.899999999999999" customHeight="1">
      <c r="A1304" s="1026">
        <v>1123</v>
      </c>
      <c r="B1304" s="416" t="s">
        <v>6150</v>
      </c>
      <c r="C1304" s="417" t="s">
        <v>2470</v>
      </c>
      <c r="D1304" s="418" t="s">
        <v>6151</v>
      </c>
      <c r="E1304" s="418" t="s">
        <v>6361</v>
      </c>
      <c r="F1304" s="738" t="s">
        <v>486</v>
      </c>
      <c r="G1304" s="420" t="s">
        <v>6152</v>
      </c>
      <c r="H1304" s="420" t="s">
        <v>6400</v>
      </c>
      <c r="I1304" s="422">
        <v>51200101</v>
      </c>
      <c r="J1304" s="423"/>
      <c r="K1304" s="420" t="s">
        <v>777</v>
      </c>
      <c r="L1304" s="424"/>
      <c r="M1304" s="424"/>
      <c r="N1304" s="424"/>
      <c r="O1304" s="424"/>
      <c r="P1304" s="424" t="s">
        <v>6153</v>
      </c>
      <c r="Q1304" s="425"/>
      <c r="R1304" s="295" t="s">
        <v>390</v>
      </c>
      <c r="S1304" s="296">
        <v>40449</v>
      </c>
      <c r="T1304" s="297">
        <f>VLOOKUP(I1304,单月票房,2,0)</f>
        <v>2</v>
      </c>
      <c r="U1304" s="298">
        <f>VLOOKUP(I1304,单月票房,3,0)</f>
        <v>4.5621</v>
      </c>
      <c r="V1304" s="298">
        <f>VLOOKUP(I1304,单月票房,4,0)</f>
        <v>9.6699999999999994E-2</v>
      </c>
      <c r="W1304" s="299">
        <f>(V1304*10000)/Y1304</f>
        <v>966.99999999999989</v>
      </c>
      <c r="X1304" s="300">
        <f>VLOOKUP(I1304,单月票房,5,0)</f>
        <v>47</v>
      </c>
      <c r="Y1304" s="498">
        <v>1</v>
      </c>
      <c r="Z1304" s="497">
        <v>149</v>
      </c>
      <c r="AA1304" s="1043">
        <v>0</v>
      </c>
      <c r="AB1304" s="304">
        <v>0</v>
      </c>
      <c r="AC1304" s="304">
        <v>0</v>
      </c>
      <c r="AD1304" s="1043">
        <v>0</v>
      </c>
      <c r="AE1304" s="469">
        <v>1</v>
      </c>
      <c r="AF1304" s="1036">
        <v>1</v>
      </c>
      <c r="AG1304" s="445"/>
      <c r="AH1304" s="445"/>
      <c r="AI1304" s="445"/>
      <c r="AJ1304" s="1037"/>
      <c r="AK1304" s="1036"/>
      <c r="AL1304" s="445"/>
      <c r="AM1304" s="445"/>
      <c r="AN1304" s="445"/>
      <c r="AO1304" s="445"/>
      <c r="AP1304" s="445"/>
      <c r="AQ1304" s="445"/>
      <c r="AR1304" s="445"/>
      <c r="AS1304" s="445"/>
      <c r="AT1304" s="445"/>
      <c r="AU1304" s="445"/>
      <c r="AV1304" s="307">
        <f>AD1304*6*0.5*12</f>
        <v>0</v>
      </c>
      <c r="AW1304" s="309">
        <f>AD1304*6*0.35*12</f>
        <v>0</v>
      </c>
      <c r="AX1304" s="309">
        <f>AD1304*6*0.25*10</f>
        <v>0</v>
      </c>
      <c r="AY1304" s="309">
        <f>AD1304*6*0.15*10</f>
        <v>0</v>
      </c>
      <c r="AZ1304" s="1042" t="s">
        <v>8627</v>
      </c>
      <c r="BA1304" s="1042"/>
      <c r="BB1304" s="1042"/>
      <c r="BC1304" s="1042"/>
      <c r="BD1304" s="1042"/>
      <c r="BE1304" s="1042"/>
      <c r="BF1304" s="1042"/>
      <c r="BG1304" s="1042"/>
      <c r="BH1304" s="1042"/>
      <c r="BI1304" s="1044"/>
    </row>
    <row r="1305" spans="1:61" ht="19.899999999999999" customHeight="1">
      <c r="A1305" s="1027" t="s">
        <v>185</v>
      </c>
      <c r="B1305" s="499"/>
      <c r="C1305" s="590" t="s">
        <v>2470</v>
      </c>
      <c r="D1305" s="590" t="s">
        <v>6154</v>
      </c>
      <c r="E1305" s="502"/>
      <c r="F1305" s="502"/>
      <c r="G1305" s="813">
        <f>COUNTA(G1304)</f>
        <v>1</v>
      </c>
      <c r="H1305" s="813">
        <f>COUNTA(H1304)</f>
        <v>1</v>
      </c>
      <c r="I1305" s="499"/>
      <c r="J1305" s="499"/>
      <c r="K1305" s="813"/>
      <c r="L1305" s="814">
        <f>COUNTA(L1304)</f>
        <v>0</v>
      </c>
      <c r="M1305" s="814">
        <f>COUNTA(M1304)</f>
        <v>0</v>
      </c>
      <c r="N1305" s="814">
        <f>COUNTA(N1304)</f>
        <v>0</v>
      </c>
      <c r="O1305" s="814">
        <f>COUNTA(O1304)</f>
        <v>0</v>
      </c>
      <c r="P1305" s="814">
        <f>COUNTA(P1304)</f>
        <v>1</v>
      </c>
      <c r="Q1305" s="505"/>
      <c r="R1305" s="505"/>
      <c r="S1305" s="506"/>
      <c r="T1305" s="507"/>
      <c r="U1305" s="508">
        <f>SUM(U1304)</f>
        <v>4.5621</v>
      </c>
      <c r="V1305" s="508">
        <f>SUM(V1304)</f>
        <v>9.6699999999999994E-2</v>
      </c>
      <c r="W1305" s="509">
        <f>V1305*10000/Y1305</f>
        <v>966.99999999999989</v>
      </c>
      <c r="X1305" s="510">
        <f>U1305/V1305</f>
        <v>47.177869700103415</v>
      </c>
      <c r="Y1305" s="511">
        <f t="shared" ref="Y1305:AE1305" si="1234">SUM(Y1304)</f>
        <v>1</v>
      </c>
      <c r="Z1305" s="511">
        <f t="shared" si="1234"/>
        <v>149</v>
      </c>
      <c r="AA1305" s="500">
        <f t="shared" si="1234"/>
        <v>0</v>
      </c>
      <c r="AB1305" s="500">
        <f t="shared" si="1234"/>
        <v>0</v>
      </c>
      <c r="AC1305" s="500">
        <f t="shared" si="1234"/>
        <v>0</v>
      </c>
      <c r="AD1305" s="500">
        <f t="shared" si="1234"/>
        <v>0</v>
      </c>
      <c r="AE1305" s="500">
        <f t="shared" si="1234"/>
        <v>1</v>
      </c>
      <c r="AF1305" s="512"/>
      <c r="AG1305" s="512">
        <f>SUM(AG1304)</f>
        <v>0</v>
      </c>
      <c r="AH1305" s="512"/>
      <c r="AI1305" s="512">
        <f>SUM(AI1304)</f>
        <v>0</v>
      </c>
      <c r="AJ1305" s="512">
        <f t="shared" ref="AJ1305" si="1235">SUM(AJ1304)</f>
        <v>0</v>
      </c>
      <c r="AK1305" s="513"/>
      <c r="AL1305" s="512">
        <f>SUM(AL1304)</f>
        <v>0</v>
      </c>
      <c r="AM1305" s="512"/>
      <c r="AN1305" s="512">
        <f>SUM(AN1304)</f>
        <v>0</v>
      </c>
      <c r="AO1305" s="512"/>
      <c r="AP1305" s="512">
        <f>SUM(AP1304)</f>
        <v>0</v>
      </c>
      <c r="AQ1305" s="512"/>
      <c r="AR1305" s="512">
        <f>SUM(AR1304)</f>
        <v>0</v>
      </c>
      <c r="AS1305" s="512"/>
      <c r="AT1305" s="512">
        <f>SUM(AT1304)</f>
        <v>0</v>
      </c>
      <c r="AU1305" s="512"/>
      <c r="AV1305" s="512">
        <f>SUM(AV1304)</f>
        <v>0</v>
      </c>
      <c r="AW1305" s="512">
        <f>SUM(AW1304)</f>
        <v>0</v>
      </c>
      <c r="AX1305" s="512">
        <f>SUM(AX1304)</f>
        <v>0</v>
      </c>
      <c r="AY1305" s="512">
        <f>SUM(AY1304)</f>
        <v>0</v>
      </c>
      <c r="AZ1305" s="816"/>
      <c r="BA1305" s="817"/>
      <c r="BB1305" s="817"/>
      <c r="BC1305" s="818"/>
      <c r="BD1305" s="818"/>
      <c r="BE1305" s="818"/>
      <c r="BF1305" s="819"/>
      <c r="BG1305" s="819"/>
      <c r="BH1305" s="819"/>
      <c r="BI1305" s="820"/>
    </row>
    <row r="1306" spans="1:61" s="314" customFormat="1" ht="19.899999999999999" customHeight="1">
      <c r="A1306" s="1026">
        <v>1124</v>
      </c>
      <c r="B1306" s="416" t="s">
        <v>6183</v>
      </c>
      <c r="C1306" s="417" t="s">
        <v>10</v>
      </c>
      <c r="D1306" s="418" t="s">
        <v>6184</v>
      </c>
      <c r="E1306" s="418" t="s">
        <v>6185</v>
      </c>
      <c r="F1306" s="738" t="s">
        <v>486</v>
      </c>
      <c r="G1306" s="420" t="s">
        <v>6186</v>
      </c>
      <c r="H1306" s="420" t="s">
        <v>6401</v>
      </c>
      <c r="I1306" s="422">
        <v>51130201</v>
      </c>
      <c r="J1306" s="423"/>
      <c r="K1306" s="420" t="s">
        <v>777</v>
      </c>
      <c r="L1306" s="424"/>
      <c r="M1306" s="424"/>
      <c r="N1306" s="424"/>
      <c r="O1306" s="424"/>
      <c r="P1306" s="424" t="s">
        <v>565</v>
      </c>
      <c r="Q1306" s="425"/>
      <c r="R1306" s="295" t="s">
        <v>390</v>
      </c>
      <c r="S1306" s="296">
        <v>40451</v>
      </c>
      <c r="T1306" s="297">
        <f>VLOOKUP(I1306,单月票房,2,0)</f>
        <v>7</v>
      </c>
      <c r="U1306" s="298">
        <f>VLOOKUP(I1306,单月票房,3,0)</f>
        <v>133.95787200000001</v>
      </c>
      <c r="V1306" s="298">
        <f>VLOOKUP(I1306,单月票房,4,0)</f>
        <v>3.7797999999999998</v>
      </c>
      <c r="W1306" s="299">
        <f>(V1306*10000)/Y1306</f>
        <v>6299.666666666667</v>
      </c>
      <c r="X1306" s="300">
        <f>VLOOKUP(I1306,单月票房,5,0)</f>
        <v>35</v>
      </c>
      <c r="Y1306" s="498">
        <v>6</v>
      </c>
      <c r="Z1306" s="497">
        <v>506</v>
      </c>
      <c r="AA1306" s="1043">
        <v>0</v>
      </c>
      <c r="AB1306" s="304">
        <v>0</v>
      </c>
      <c r="AC1306" s="304">
        <v>0</v>
      </c>
      <c r="AD1306" s="1043">
        <v>0</v>
      </c>
      <c r="AE1306" s="469">
        <v>6</v>
      </c>
      <c r="AF1306" s="1036" t="s">
        <v>8142</v>
      </c>
      <c r="AG1306" s="445"/>
      <c r="AH1306" s="445"/>
      <c r="AI1306" s="445"/>
      <c r="AJ1306" s="1037"/>
      <c r="AK1306" s="1036"/>
      <c r="AL1306" s="445"/>
      <c r="AM1306" s="445"/>
      <c r="AN1306" s="445"/>
      <c r="AO1306" s="445"/>
      <c r="AP1306" s="445"/>
      <c r="AQ1306" s="445"/>
      <c r="AR1306" s="445"/>
      <c r="AS1306" s="445"/>
      <c r="AT1306" s="445"/>
      <c r="AU1306" s="445"/>
      <c r="AV1306" s="307">
        <f>AD1306*6*0.5*12</f>
        <v>0</v>
      </c>
      <c r="AW1306" s="309">
        <f>AD1306*6*0.35*12</f>
        <v>0</v>
      </c>
      <c r="AX1306" s="309">
        <f>AD1306*6*0.25*10</f>
        <v>0</v>
      </c>
      <c r="AY1306" s="309">
        <f>AD1306*6*0.15*10</f>
        <v>0</v>
      </c>
      <c r="AZ1306" s="1042" t="s">
        <v>8628</v>
      </c>
      <c r="BA1306" s="1042"/>
      <c r="BB1306" s="1042"/>
      <c r="BC1306" s="1042"/>
      <c r="BD1306" s="1042"/>
      <c r="BE1306" s="1042"/>
      <c r="BF1306" s="1042"/>
      <c r="BG1306" s="1042"/>
      <c r="BH1306" s="1042"/>
      <c r="BI1306" s="1044"/>
    </row>
    <row r="1307" spans="1:61" ht="19.899999999999999" customHeight="1">
      <c r="A1307" s="1027" t="s">
        <v>185</v>
      </c>
      <c r="B1307" s="499"/>
      <c r="C1307" s="590" t="s">
        <v>2470</v>
      </c>
      <c r="D1307" s="590" t="s">
        <v>7085</v>
      </c>
      <c r="E1307" s="502"/>
      <c r="F1307" s="502"/>
      <c r="G1307" s="813">
        <f>COUNTA(G1306)</f>
        <v>1</v>
      </c>
      <c r="H1307" s="813">
        <f>COUNTA(H1306)</f>
        <v>1</v>
      </c>
      <c r="I1307" s="499"/>
      <c r="J1307" s="499"/>
      <c r="K1307" s="813"/>
      <c r="L1307" s="814">
        <f>COUNTA(L1306)</f>
        <v>0</v>
      </c>
      <c r="M1307" s="814">
        <f>COUNTA(M1306)</f>
        <v>0</v>
      </c>
      <c r="N1307" s="814">
        <f>COUNTA(N1306)</f>
        <v>0</v>
      </c>
      <c r="O1307" s="814">
        <f>COUNTA(O1306)</f>
        <v>0</v>
      </c>
      <c r="P1307" s="814">
        <f>COUNTA(P1306)</f>
        <v>1</v>
      </c>
      <c r="Q1307" s="505"/>
      <c r="R1307" s="505"/>
      <c r="S1307" s="506"/>
      <c r="T1307" s="507"/>
      <c r="U1307" s="508">
        <f>SUM(U1306)</f>
        <v>133.95787200000001</v>
      </c>
      <c r="V1307" s="508">
        <f>SUM(V1306)</f>
        <v>3.7797999999999998</v>
      </c>
      <c r="W1307" s="509">
        <f>V1307*10000/Y1307</f>
        <v>6299.666666666667</v>
      </c>
      <c r="X1307" s="510">
        <f>U1307/V1307</f>
        <v>35.440465633102285</v>
      </c>
      <c r="Y1307" s="511">
        <f t="shared" ref="Y1307:AE1307" si="1236">SUM(Y1306)</f>
        <v>6</v>
      </c>
      <c r="Z1307" s="511">
        <f t="shared" si="1236"/>
        <v>506</v>
      </c>
      <c r="AA1307" s="500">
        <f t="shared" si="1236"/>
        <v>0</v>
      </c>
      <c r="AB1307" s="500">
        <f t="shared" si="1236"/>
        <v>0</v>
      </c>
      <c r="AC1307" s="500">
        <f t="shared" si="1236"/>
        <v>0</v>
      </c>
      <c r="AD1307" s="500">
        <f t="shared" si="1236"/>
        <v>0</v>
      </c>
      <c r="AE1307" s="500">
        <f t="shared" si="1236"/>
        <v>6</v>
      </c>
      <c r="AF1307" s="512"/>
      <c r="AG1307" s="512">
        <f>SUM(AG1306)</f>
        <v>0</v>
      </c>
      <c r="AH1307" s="512"/>
      <c r="AI1307" s="512">
        <f>SUM(AI1306)</f>
        <v>0</v>
      </c>
      <c r="AJ1307" s="512">
        <f t="shared" ref="AJ1307" si="1237">SUM(AJ1306)</f>
        <v>0</v>
      </c>
      <c r="AK1307" s="513"/>
      <c r="AL1307" s="512">
        <f>SUM(AL1306)</f>
        <v>0</v>
      </c>
      <c r="AM1307" s="512"/>
      <c r="AN1307" s="512">
        <f>SUM(AN1306)</f>
        <v>0</v>
      </c>
      <c r="AO1307" s="512"/>
      <c r="AP1307" s="512">
        <f>SUM(AP1306)</f>
        <v>0</v>
      </c>
      <c r="AQ1307" s="512"/>
      <c r="AR1307" s="512">
        <f>SUM(AR1306)</f>
        <v>0</v>
      </c>
      <c r="AS1307" s="512"/>
      <c r="AT1307" s="512">
        <f>SUM(AT1306)</f>
        <v>0</v>
      </c>
      <c r="AU1307" s="512"/>
      <c r="AV1307" s="512">
        <f>SUM(AV1306)</f>
        <v>0</v>
      </c>
      <c r="AW1307" s="512">
        <f>SUM(AW1306)</f>
        <v>0</v>
      </c>
      <c r="AX1307" s="512">
        <f>SUM(AX1306)</f>
        <v>0</v>
      </c>
      <c r="AY1307" s="512">
        <f>SUM(AY1306)</f>
        <v>0</v>
      </c>
      <c r="AZ1307" s="816"/>
      <c r="BA1307" s="817"/>
      <c r="BB1307" s="817"/>
      <c r="BC1307" s="818"/>
      <c r="BD1307" s="818"/>
      <c r="BE1307" s="818"/>
      <c r="BF1307" s="819"/>
      <c r="BG1307" s="819"/>
      <c r="BH1307" s="819"/>
      <c r="BI1307" s="820"/>
    </row>
    <row r="1308" spans="1:61" s="314" customFormat="1" ht="19.899999999999999" customHeight="1">
      <c r="A1308" s="1026">
        <v>1125</v>
      </c>
      <c r="B1308" s="416" t="s">
        <v>6288</v>
      </c>
      <c r="C1308" s="417" t="s">
        <v>2470</v>
      </c>
      <c r="D1308" s="418" t="s">
        <v>6289</v>
      </c>
      <c r="E1308" s="418" t="s">
        <v>6290</v>
      </c>
      <c r="F1308" s="738" t="s">
        <v>486</v>
      </c>
      <c r="G1308" s="420" t="s">
        <v>6291</v>
      </c>
      <c r="H1308" s="420" t="s">
        <v>987</v>
      </c>
      <c r="I1308" s="422">
        <v>51170101</v>
      </c>
      <c r="J1308" s="423"/>
      <c r="K1308" s="420" t="s">
        <v>6075</v>
      </c>
      <c r="L1308" s="424"/>
      <c r="M1308" s="424"/>
      <c r="N1308" s="424"/>
      <c r="O1308" s="424"/>
      <c r="P1308" s="424" t="s">
        <v>6078</v>
      </c>
      <c r="Q1308" s="425"/>
      <c r="R1308" s="295" t="s">
        <v>390</v>
      </c>
      <c r="S1308" s="296">
        <v>40810</v>
      </c>
      <c r="T1308" s="297">
        <f>VLOOKUP(I1308,单月票房,2,0)</f>
        <v>2</v>
      </c>
      <c r="U1308" s="298">
        <f>VLOOKUP(I1308,单月票房,3,0)</f>
        <v>122.93768999999999</v>
      </c>
      <c r="V1308" s="298">
        <f>VLOOKUP(I1308,单月票房,4,0)</f>
        <v>3.1187</v>
      </c>
      <c r="W1308" s="299">
        <f>(V1308*10000)/Y1308</f>
        <v>5197.833333333333</v>
      </c>
      <c r="X1308" s="300">
        <f>VLOOKUP(I1308,单月票房,5,0)</f>
        <v>39</v>
      </c>
      <c r="Y1308" s="498">
        <v>6</v>
      </c>
      <c r="Z1308" s="497">
        <v>706</v>
      </c>
      <c r="AA1308" s="1043">
        <v>0</v>
      </c>
      <c r="AB1308" s="304">
        <v>0</v>
      </c>
      <c r="AC1308" s="304">
        <v>0</v>
      </c>
      <c r="AD1308" s="1043">
        <v>0</v>
      </c>
      <c r="AE1308" s="469">
        <v>6</v>
      </c>
      <c r="AF1308" s="1036" t="s">
        <v>8142</v>
      </c>
      <c r="AG1308" s="445"/>
      <c r="AH1308" s="445"/>
      <c r="AI1308" s="445"/>
      <c r="AJ1308" s="1037"/>
      <c r="AK1308" s="1036"/>
      <c r="AL1308" s="445"/>
      <c r="AM1308" s="445"/>
      <c r="AN1308" s="445"/>
      <c r="AO1308" s="445"/>
      <c r="AP1308" s="445"/>
      <c r="AQ1308" s="445"/>
      <c r="AR1308" s="445"/>
      <c r="AS1308" s="445"/>
      <c r="AT1308" s="445"/>
      <c r="AU1308" s="445"/>
      <c r="AV1308" s="307">
        <f>AD1308*6*0.5*12</f>
        <v>0</v>
      </c>
      <c r="AW1308" s="309">
        <f>AD1308*6*0.35*12</f>
        <v>0</v>
      </c>
      <c r="AX1308" s="309">
        <f>AD1308*6*0.25*10</f>
        <v>0</v>
      </c>
      <c r="AY1308" s="309">
        <f>AD1308*6*0.15*10</f>
        <v>0</v>
      </c>
      <c r="AZ1308" s="1042" t="s">
        <v>8629</v>
      </c>
      <c r="BA1308" s="1042"/>
      <c r="BB1308" s="1042"/>
      <c r="BC1308" s="1042"/>
      <c r="BD1308" s="1042"/>
      <c r="BE1308" s="1042"/>
      <c r="BF1308" s="1042"/>
      <c r="BG1308" s="1042"/>
      <c r="BH1308" s="1042"/>
      <c r="BI1308" s="1044"/>
    </row>
    <row r="1309" spans="1:61" ht="19.899999999999999" customHeight="1">
      <c r="A1309" s="1027" t="s">
        <v>185</v>
      </c>
      <c r="B1309" s="499"/>
      <c r="C1309" s="590" t="s">
        <v>2470</v>
      </c>
      <c r="D1309" s="590" t="s">
        <v>7086</v>
      </c>
      <c r="E1309" s="502"/>
      <c r="F1309" s="502"/>
      <c r="G1309" s="813">
        <f>COUNTA(G1308)</f>
        <v>1</v>
      </c>
      <c r="H1309" s="813">
        <f>COUNTA(H1308)</f>
        <v>1</v>
      </c>
      <c r="I1309" s="499"/>
      <c r="J1309" s="499"/>
      <c r="K1309" s="813"/>
      <c r="L1309" s="814">
        <f>COUNTA(L1308)</f>
        <v>0</v>
      </c>
      <c r="M1309" s="814">
        <f>COUNTA(M1308)</f>
        <v>0</v>
      </c>
      <c r="N1309" s="814">
        <f>COUNTA(N1308)</f>
        <v>0</v>
      </c>
      <c r="O1309" s="814">
        <f>COUNTA(O1308)</f>
        <v>0</v>
      </c>
      <c r="P1309" s="814">
        <f>COUNTA(P1308)</f>
        <v>1</v>
      </c>
      <c r="Q1309" s="505"/>
      <c r="R1309" s="505"/>
      <c r="S1309" s="506"/>
      <c r="T1309" s="507"/>
      <c r="U1309" s="508">
        <f>SUM(U1308)</f>
        <v>122.93768999999999</v>
      </c>
      <c r="V1309" s="508">
        <f>SUM(V1308)</f>
        <v>3.1187</v>
      </c>
      <c r="W1309" s="509">
        <f>V1309*10000/Y1309</f>
        <v>5197.833333333333</v>
      </c>
      <c r="X1309" s="510">
        <f>U1309/V1309</f>
        <v>39.41953057363645</v>
      </c>
      <c r="Y1309" s="511">
        <f t="shared" ref="Y1309:AE1309" si="1238">SUM(Y1308)</f>
        <v>6</v>
      </c>
      <c r="Z1309" s="511">
        <f t="shared" si="1238"/>
        <v>706</v>
      </c>
      <c r="AA1309" s="500">
        <f t="shared" si="1238"/>
        <v>0</v>
      </c>
      <c r="AB1309" s="500">
        <f t="shared" si="1238"/>
        <v>0</v>
      </c>
      <c r="AC1309" s="500">
        <f t="shared" si="1238"/>
        <v>0</v>
      </c>
      <c r="AD1309" s="500">
        <f t="shared" si="1238"/>
        <v>0</v>
      </c>
      <c r="AE1309" s="500">
        <f t="shared" si="1238"/>
        <v>6</v>
      </c>
      <c r="AF1309" s="512"/>
      <c r="AG1309" s="512">
        <f>SUM(AG1308)</f>
        <v>0</v>
      </c>
      <c r="AH1309" s="512"/>
      <c r="AI1309" s="512">
        <f>SUM(AI1308)</f>
        <v>0</v>
      </c>
      <c r="AJ1309" s="512">
        <f t="shared" ref="AJ1309" si="1239">SUM(AJ1308)</f>
        <v>0</v>
      </c>
      <c r="AK1309" s="513"/>
      <c r="AL1309" s="512">
        <f>SUM(AL1308)</f>
        <v>0</v>
      </c>
      <c r="AM1309" s="512"/>
      <c r="AN1309" s="512">
        <f>SUM(AN1308)</f>
        <v>0</v>
      </c>
      <c r="AO1309" s="512"/>
      <c r="AP1309" s="512">
        <f>SUM(AP1308)</f>
        <v>0</v>
      </c>
      <c r="AQ1309" s="512"/>
      <c r="AR1309" s="512">
        <f>SUM(AR1308)</f>
        <v>0</v>
      </c>
      <c r="AS1309" s="512"/>
      <c r="AT1309" s="512">
        <f>SUM(AT1308)</f>
        <v>0</v>
      </c>
      <c r="AU1309" s="512"/>
      <c r="AV1309" s="512">
        <f>SUM(AV1308)</f>
        <v>0</v>
      </c>
      <c r="AW1309" s="512">
        <f>SUM(AW1308)</f>
        <v>0</v>
      </c>
      <c r="AX1309" s="512">
        <f>SUM(AX1308)</f>
        <v>0</v>
      </c>
      <c r="AY1309" s="512">
        <f>SUM(AY1308)</f>
        <v>0</v>
      </c>
      <c r="AZ1309" s="816"/>
      <c r="BA1309" s="817"/>
      <c r="BB1309" s="817"/>
      <c r="BC1309" s="818"/>
      <c r="BD1309" s="818"/>
      <c r="BE1309" s="818"/>
      <c r="BF1309" s="819"/>
      <c r="BG1309" s="819"/>
      <c r="BH1309" s="819"/>
      <c r="BI1309" s="820"/>
    </row>
    <row r="1310" spans="1:61" s="447" customFormat="1" ht="19.5" customHeight="1">
      <c r="A1310" s="1026">
        <v>1126</v>
      </c>
      <c r="B1310" s="435" t="s">
        <v>7087</v>
      </c>
      <c r="C1310" s="631" t="s">
        <v>2470</v>
      </c>
      <c r="D1310" s="631" t="s">
        <v>7088</v>
      </c>
      <c r="E1310" s="631" t="s">
        <v>7089</v>
      </c>
      <c r="F1310" s="467" t="s">
        <v>7090</v>
      </c>
      <c r="G1310" s="437" t="s">
        <v>7091</v>
      </c>
      <c r="H1310" s="438" t="s">
        <v>7225</v>
      </c>
      <c r="I1310" s="435">
        <v>51118431</v>
      </c>
      <c r="J1310" s="428"/>
      <c r="K1310" s="439"/>
      <c r="L1310" s="441"/>
      <c r="M1310" s="440"/>
      <c r="N1310" s="440"/>
      <c r="O1310" s="441"/>
      <c r="P1310" s="441" t="s">
        <v>565</v>
      </c>
      <c r="Q1310" s="442"/>
      <c r="R1310" s="495" t="s">
        <v>390</v>
      </c>
      <c r="S1310" s="468">
        <v>43098</v>
      </c>
      <c r="T1310" s="297">
        <f t="shared" ref="T1310" si="1240">VLOOKUP(I1310,单月票房,2,0)</f>
        <v>2</v>
      </c>
      <c r="U1310" s="298">
        <f t="shared" ref="U1310" si="1241">VLOOKUP(I1310,单月票房,3,0)</f>
        <v>182.62823</v>
      </c>
      <c r="V1310" s="298">
        <f t="shared" ref="V1310" si="1242">VLOOKUP(I1310,单月票房,4,0)</f>
        <v>4.5669000000000004</v>
      </c>
      <c r="W1310" s="299">
        <f t="shared" ref="W1310" si="1243">(V1310*10000)/Y1310</f>
        <v>6524.1428571428578</v>
      </c>
      <c r="X1310" s="300">
        <f t="shared" ref="X1310" si="1244">VLOOKUP(I1310,单月票房,5,0)</f>
        <v>40</v>
      </c>
      <c r="Y1310" s="496">
        <v>7</v>
      </c>
      <c r="Z1310" s="497">
        <v>885</v>
      </c>
      <c r="AA1310" s="1043">
        <v>0</v>
      </c>
      <c r="AB1310" s="304">
        <v>0</v>
      </c>
      <c r="AC1310" s="304">
        <v>0</v>
      </c>
      <c r="AD1310" s="1043">
        <v>0</v>
      </c>
      <c r="AE1310" s="469">
        <v>7</v>
      </c>
      <c r="AF1310" s="1036" t="s">
        <v>8151</v>
      </c>
      <c r="AG1310" s="445"/>
      <c r="AH1310" s="445"/>
      <c r="AI1310" s="445"/>
      <c r="AJ1310" s="1037">
        <v>7</v>
      </c>
      <c r="AK1310" s="1036" t="s">
        <v>4703</v>
      </c>
      <c r="AL1310" s="445"/>
      <c r="AM1310" s="445"/>
      <c r="AN1310" s="445"/>
      <c r="AO1310" s="445"/>
      <c r="AP1310" s="445"/>
      <c r="AQ1310" s="445"/>
      <c r="AR1310" s="445"/>
      <c r="AS1310" s="445"/>
      <c r="AT1310" s="445"/>
      <c r="AU1310" s="445"/>
      <c r="AV1310" s="307">
        <f t="shared" ref="AV1310" si="1245">AD1310*6*0.5*12</f>
        <v>0</v>
      </c>
      <c r="AW1310" s="309">
        <f t="shared" ref="AW1310" si="1246">AD1310*6*0.35*12</f>
        <v>0</v>
      </c>
      <c r="AX1310" s="309">
        <f t="shared" ref="AX1310" si="1247">AD1310*6*0.25*10</f>
        <v>0</v>
      </c>
      <c r="AY1310" s="309">
        <f t="shared" ref="AY1310" si="1248">AD1310*6*0.15*10</f>
        <v>0</v>
      </c>
      <c r="AZ1310" s="1042" t="s">
        <v>8630</v>
      </c>
      <c r="BA1310" s="1042"/>
      <c r="BB1310" s="1042"/>
      <c r="BC1310" s="1042"/>
      <c r="BD1310" s="1042"/>
      <c r="BE1310" s="1042"/>
      <c r="BF1310" s="1042"/>
      <c r="BG1310" s="1042"/>
      <c r="BH1310" s="1042"/>
      <c r="BI1310" s="1044"/>
    </row>
    <row r="1311" spans="1:61" ht="19.899999999999999" customHeight="1">
      <c r="A1311" s="1027" t="s">
        <v>185</v>
      </c>
      <c r="B1311" s="499"/>
      <c r="C1311" s="590" t="s">
        <v>10</v>
      </c>
      <c r="D1311" s="590" t="s">
        <v>7088</v>
      </c>
      <c r="E1311" s="502"/>
      <c r="F1311" s="502"/>
      <c r="G1311" s="813">
        <f>COUNTA(G1310)</f>
        <v>1</v>
      </c>
      <c r="H1311" s="813">
        <f>COUNTA(H1310)</f>
        <v>1</v>
      </c>
      <c r="I1311" s="499"/>
      <c r="J1311" s="499"/>
      <c r="K1311" s="813"/>
      <c r="L1311" s="814">
        <f>COUNTA(L1310)</f>
        <v>0</v>
      </c>
      <c r="M1311" s="814">
        <f>COUNTA(M1310)</f>
        <v>0</v>
      </c>
      <c r="N1311" s="814">
        <f>COUNTA(N1310)</f>
        <v>0</v>
      </c>
      <c r="O1311" s="814">
        <f>COUNTA(O1310)</f>
        <v>0</v>
      </c>
      <c r="P1311" s="814">
        <f>COUNTA(P1310)</f>
        <v>1</v>
      </c>
      <c r="Q1311" s="505"/>
      <c r="R1311" s="505"/>
      <c r="S1311" s="506"/>
      <c r="T1311" s="507"/>
      <c r="U1311" s="508">
        <f>SUM(U1310)</f>
        <v>182.62823</v>
      </c>
      <c r="V1311" s="508">
        <f>SUM(V1310)</f>
        <v>4.5669000000000004</v>
      </c>
      <c r="W1311" s="509">
        <f>V1311*10000/Y1311</f>
        <v>6524.1428571428578</v>
      </c>
      <c r="X1311" s="510">
        <f>U1311/V1311</f>
        <v>39.989539950513475</v>
      </c>
      <c r="Y1311" s="511">
        <f t="shared" ref="Y1311:AE1311" si="1249">SUM(Y1310)</f>
        <v>7</v>
      </c>
      <c r="Z1311" s="511">
        <f t="shared" si="1249"/>
        <v>885</v>
      </c>
      <c r="AA1311" s="500">
        <f t="shared" si="1249"/>
        <v>0</v>
      </c>
      <c r="AB1311" s="500">
        <f t="shared" si="1249"/>
        <v>0</v>
      </c>
      <c r="AC1311" s="500">
        <f t="shared" si="1249"/>
        <v>0</v>
      </c>
      <c r="AD1311" s="500">
        <f t="shared" si="1249"/>
        <v>0</v>
      </c>
      <c r="AE1311" s="500">
        <f t="shared" si="1249"/>
        <v>7</v>
      </c>
      <c r="AF1311" s="512"/>
      <c r="AG1311" s="512">
        <f>SUM(AG1310)</f>
        <v>0</v>
      </c>
      <c r="AH1311" s="512"/>
      <c r="AI1311" s="512">
        <f>SUM(AI1310)</f>
        <v>0</v>
      </c>
      <c r="AJ1311" s="512">
        <f t="shared" ref="AJ1311" si="1250">SUM(AJ1310)</f>
        <v>7</v>
      </c>
      <c r="AK1311" s="513"/>
      <c r="AL1311" s="512">
        <f>SUM(AL1310)</f>
        <v>0</v>
      </c>
      <c r="AM1311" s="512"/>
      <c r="AN1311" s="512">
        <f>SUM(AN1310)</f>
        <v>0</v>
      </c>
      <c r="AO1311" s="512"/>
      <c r="AP1311" s="512">
        <f>SUM(AP1310)</f>
        <v>0</v>
      </c>
      <c r="AQ1311" s="512"/>
      <c r="AR1311" s="512">
        <f>SUM(AR1310)</f>
        <v>0</v>
      </c>
      <c r="AS1311" s="512"/>
      <c r="AT1311" s="512">
        <f>SUM(AT1310)</f>
        <v>0</v>
      </c>
      <c r="AU1311" s="512"/>
      <c r="AV1311" s="512">
        <f>SUM(AV1310)</f>
        <v>0</v>
      </c>
      <c r="AW1311" s="512">
        <f>SUM(AW1310)</f>
        <v>0</v>
      </c>
      <c r="AX1311" s="512">
        <f>SUM(AX1310)</f>
        <v>0</v>
      </c>
      <c r="AY1311" s="512">
        <f>SUM(AY1310)</f>
        <v>0</v>
      </c>
      <c r="AZ1311" s="816"/>
      <c r="BA1311" s="817"/>
      <c r="BB1311" s="817"/>
      <c r="BC1311" s="818"/>
      <c r="BD1311" s="818"/>
      <c r="BE1311" s="818"/>
      <c r="BF1311" s="819"/>
      <c r="BG1311" s="819"/>
      <c r="BH1311" s="819"/>
      <c r="BI1311" s="820"/>
    </row>
    <row r="1312" spans="1:61" s="652" customFormat="1" ht="20.100000000000001" customHeight="1">
      <c r="A1312" s="1026">
        <v>1127</v>
      </c>
      <c r="B1312" s="285" t="s">
        <v>4333</v>
      </c>
      <c r="C1312" s="365" t="s">
        <v>4329</v>
      </c>
      <c r="D1312" s="365" t="s">
        <v>4330</v>
      </c>
      <c r="E1312" s="339" t="s">
        <v>4331</v>
      </c>
      <c r="F1312" s="399" t="s">
        <v>5960</v>
      </c>
      <c r="G1312" s="289" t="s">
        <v>4332</v>
      </c>
      <c r="H1312" s="367" t="s">
        <v>4353</v>
      </c>
      <c r="I1312" s="290">
        <v>52013901</v>
      </c>
      <c r="J1312" s="362" t="s">
        <v>94</v>
      </c>
      <c r="K1312" s="340"/>
      <c r="L1312" s="292" t="s">
        <v>95</v>
      </c>
      <c r="M1312" s="292" t="s">
        <v>95</v>
      </c>
      <c r="N1312" s="292" t="s">
        <v>95</v>
      </c>
      <c r="O1312" s="292" t="s">
        <v>95</v>
      </c>
      <c r="P1312" s="292" t="s">
        <v>95</v>
      </c>
      <c r="Q1312" s="320"/>
      <c r="R1312" s="295" t="s">
        <v>199</v>
      </c>
      <c r="S1312" s="296">
        <v>42726</v>
      </c>
      <c r="T1312" s="297">
        <f>VLOOKUP(I1312,单月票房,2,0)</f>
        <v>7</v>
      </c>
      <c r="U1312" s="298">
        <f>VLOOKUP(I1312,单月票房,3,0)</f>
        <v>263.52980000000002</v>
      </c>
      <c r="V1312" s="298">
        <f>VLOOKUP(I1312,单月票房,4,0)</f>
        <v>6.0259999999999998</v>
      </c>
      <c r="W1312" s="299">
        <f>(V1312*10000)/Y1312</f>
        <v>7532.5</v>
      </c>
      <c r="X1312" s="300">
        <f>VLOOKUP(I1312,单月票房,5,0)</f>
        <v>44</v>
      </c>
      <c r="Y1312" s="301">
        <v>8</v>
      </c>
      <c r="Z1312" s="924">
        <v>1120</v>
      </c>
      <c r="AA1312" s="1043">
        <v>8</v>
      </c>
      <c r="AB1312" s="1043">
        <v>8</v>
      </c>
      <c r="AC1312" s="1043">
        <v>8</v>
      </c>
      <c r="AD1312" s="1043">
        <v>8</v>
      </c>
      <c r="AE1312" s="469">
        <v>8</v>
      </c>
      <c r="AF1312" s="1036" t="s">
        <v>5971</v>
      </c>
      <c r="AG1312" s="445" t="s">
        <v>4691</v>
      </c>
      <c r="AH1312" s="445" t="s">
        <v>4691</v>
      </c>
      <c r="AI1312" s="445" t="s">
        <v>4691</v>
      </c>
      <c r="AJ1312" s="1037">
        <v>8</v>
      </c>
      <c r="AK1312" s="1036" t="s">
        <v>4705</v>
      </c>
      <c r="AL1312" s="445" t="s">
        <v>4691</v>
      </c>
      <c r="AM1312" s="445" t="s">
        <v>4691</v>
      </c>
      <c r="AN1312" s="445" t="s">
        <v>4691</v>
      </c>
      <c r="AO1312" s="445" t="s">
        <v>4691</v>
      </c>
      <c r="AP1312" s="445" t="s">
        <v>4691</v>
      </c>
      <c r="AQ1312" s="445" t="s">
        <v>4691</v>
      </c>
      <c r="AR1312" s="445" t="s">
        <v>4691</v>
      </c>
      <c r="AS1312" s="445" t="s">
        <v>4691</v>
      </c>
      <c r="AT1312" s="445" t="s">
        <v>4691</v>
      </c>
      <c r="AU1312" s="445" t="s">
        <v>4691</v>
      </c>
      <c r="AV1312" s="307">
        <f>AD1312*6*0.5*12</f>
        <v>288</v>
      </c>
      <c r="AW1312" s="309">
        <f>AD1312*6*0.35*12</f>
        <v>201.59999999999997</v>
      </c>
      <c r="AX1312" s="309">
        <f>AD1312*6*0.25*10</f>
        <v>120</v>
      </c>
      <c r="AY1312" s="309">
        <f>AD1312*6*0.15*10</f>
        <v>72</v>
      </c>
      <c r="AZ1312" s="1042" t="s">
        <v>8631</v>
      </c>
      <c r="BA1312" s="1042"/>
      <c r="BB1312" s="1042"/>
      <c r="BC1312" s="1042"/>
      <c r="BD1312" s="1042"/>
      <c r="BE1312" s="1042"/>
      <c r="BF1312" s="1042"/>
      <c r="BG1312" s="1042"/>
      <c r="BH1312" s="1042"/>
      <c r="BI1312" s="1044"/>
    </row>
    <row r="1313" spans="1:61" s="447" customFormat="1" ht="19.5" customHeight="1">
      <c r="A1313" s="1026">
        <v>1128</v>
      </c>
      <c r="B1313" s="435" t="s">
        <v>6910</v>
      </c>
      <c r="C1313" s="631" t="s">
        <v>6911</v>
      </c>
      <c r="D1313" s="631" t="s">
        <v>5353</v>
      </c>
      <c r="E1313" s="631" t="s">
        <v>6912</v>
      </c>
      <c r="F1313" s="467" t="s">
        <v>6913</v>
      </c>
      <c r="G1313" s="437" t="s">
        <v>6914</v>
      </c>
      <c r="H1313" s="438" t="s">
        <v>6974</v>
      </c>
      <c r="I1313" s="435">
        <v>52014101</v>
      </c>
      <c r="J1313" s="428" t="s">
        <v>2534</v>
      </c>
      <c r="K1313" s="439"/>
      <c r="L1313" s="440" t="s">
        <v>6915</v>
      </c>
      <c r="M1313" s="292" t="s">
        <v>95</v>
      </c>
      <c r="N1313" s="440"/>
      <c r="O1313" s="440" t="s">
        <v>1414</v>
      </c>
      <c r="P1313" s="441" t="s">
        <v>1414</v>
      </c>
      <c r="Q1313" s="442"/>
      <c r="R1313" s="295" t="s">
        <v>199</v>
      </c>
      <c r="S1313" s="468">
        <v>43008</v>
      </c>
      <c r="T1313" s="297">
        <f>VLOOKUP(I1313,单月票房,2,0)</f>
        <v>17</v>
      </c>
      <c r="U1313" s="298">
        <f>VLOOKUP(I1313,单月票房,3,0)</f>
        <v>170.81209999999999</v>
      </c>
      <c r="V1313" s="298">
        <f>VLOOKUP(I1313,单月票房,4,0)</f>
        <v>3.9327999999999999</v>
      </c>
      <c r="W1313" s="299">
        <f>(V1313*10000)/Y1313</f>
        <v>4369.7777777777774</v>
      </c>
      <c r="X1313" s="300">
        <f>VLOOKUP(I1313,单月票房,5,0)</f>
        <v>43</v>
      </c>
      <c r="Y1313" s="496">
        <v>9</v>
      </c>
      <c r="Z1313" s="497">
        <v>1889</v>
      </c>
      <c r="AA1313" s="1043">
        <v>9</v>
      </c>
      <c r="AB1313" s="1043">
        <v>9</v>
      </c>
      <c r="AC1313" s="304">
        <v>0</v>
      </c>
      <c r="AD1313" s="1043">
        <v>9</v>
      </c>
      <c r="AE1313" s="469">
        <v>9</v>
      </c>
      <c r="AF1313" s="1036" t="s">
        <v>5996</v>
      </c>
      <c r="AG1313" s="445"/>
      <c r="AH1313" s="445"/>
      <c r="AI1313" s="445"/>
      <c r="AJ1313" s="1037">
        <v>9</v>
      </c>
      <c r="AK1313" s="1036" t="s">
        <v>6916</v>
      </c>
      <c r="AL1313" s="445"/>
      <c r="AM1313" s="445"/>
      <c r="AN1313" s="445"/>
      <c r="AO1313" s="445"/>
      <c r="AP1313" s="445"/>
      <c r="AQ1313" s="445"/>
      <c r="AR1313" s="445"/>
      <c r="AS1313" s="445"/>
      <c r="AT1313" s="445"/>
      <c r="AU1313" s="445"/>
      <c r="AV1313" s="307">
        <f>AD1313*6*0.5*12</f>
        <v>324</v>
      </c>
      <c r="AW1313" s="309">
        <f>AD1313*6*0.35*12</f>
        <v>226.79999999999998</v>
      </c>
      <c r="AX1313" s="309">
        <f>AD1313*6*0.25*10</f>
        <v>135</v>
      </c>
      <c r="AY1313" s="309">
        <f>AD1313*6*0.15*10</f>
        <v>81</v>
      </c>
      <c r="AZ1313" s="1042" t="s">
        <v>8632</v>
      </c>
      <c r="BA1313" s="1042"/>
      <c r="BB1313" s="1042"/>
      <c r="BC1313" s="1042"/>
      <c r="BD1313" s="1042"/>
      <c r="BE1313" s="1042"/>
      <c r="BF1313" s="1042"/>
      <c r="BG1313" s="1042"/>
      <c r="BH1313" s="1042"/>
      <c r="BI1313" s="1044"/>
    </row>
    <row r="1314" spans="1:61" s="447" customFormat="1" ht="19.5" customHeight="1">
      <c r="A1314" s="1026">
        <v>1129</v>
      </c>
      <c r="B1314" s="435" t="s">
        <v>6937</v>
      </c>
      <c r="C1314" s="631" t="s">
        <v>4329</v>
      </c>
      <c r="D1314" s="631" t="s">
        <v>5353</v>
      </c>
      <c r="E1314" s="631" t="s">
        <v>6938</v>
      </c>
      <c r="F1314" s="467" t="s">
        <v>6939</v>
      </c>
      <c r="G1314" s="437" t="s">
        <v>7274</v>
      </c>
      <c r="H1314" s="438" t="s">
        <v>6998</v>
      </c>
      <c r="I1314" s="435">
        <v>52014201</v>
      </c>
      <c r="J1314" s="428" t="s">
        <v>6940</v>
      </c>
      <c r="K1314" s="439"/>
      <c r="L1314" s="440" t="s">
        <v>6941</v>
      </c>
      <c r="M1314" s="440"/>
      <c r="N1314" s="292" t="s">
        <v>95</v>
      </c>
      <c r="O1314" s="440" t="s">
        <v>6941</v>
      </c>
      <c r="P1314" s="441" t="s">
        <v>6941</v>
      </c>
      <c r="Q1314" s="442"/>
      <c r="R1314" s="495" t="s">
        <v>6942</v>
      </c>
      <c r="S1314" s="468">
        <v>43073</v>
      </c>
      <c r="T1314" s="297">
        <f t="shared" ref="T1314" si="1251">VLOOKUP(I1314,单月票房,2,0)</f>
        <v>16</v>
      </c>
      <c r="U1314" s="298">
        <f t="shared" ref="U1314" si="1252">VLOOKUP(I1314,单月票房,3,0)</f>
        <v>171.52260000000001</v>
      </c>
      <c r="V1314" s="298">
        <f t="shared" ref="V1314" si="1253">VLOOKUP(I1314,单月票房,4,0)</f>
        <v>4.3490000000000002</v>
      </c>
      <c r="W1314" s="299">
        <f t="shared" ref="W1314" si="1254">(V1314*10000)/Y1314</f>
        <v>8698</v>
      </c>
      <c r="X1314" s="300">
        <f t="shared" ref="X1314" si="1255">VLOOKUP(I1314,单月票房,5,0)</f>
        <v>39</v>
      </c>
      <c r="Y1314" s="496">
        <v>5</v>
      </c>
      <c r="Z1314" s="497">
        <v>897</v>
      </c>
      <c r="AA1314" s="1043">
        <v>5</v>
      </c>
      <c r="AB1314" s="304">
        <v>0</v>
      </c>
      <c r="AC1314" s="1043">
        <v>5</v>
      </c>
      <c r="AD1314" s="1043">
        <v>5</v>
      </c>
      <c r="AE1314" s="469">
        <v>5</v>
      </c>
      <c r="AF1314" s="1036" t="s">
        <v>8174</v>
      </c>
      <c r="AG1314" s="445"/>
      <c r="AH1314" s="445"/>
      <c r="AI1314" s="445"/>
      <c r="AJ1314" s="1037">
        <v>5</v>
      </c>
      <c r="AK1314" s="1036" t="s">
        <v>6943</v>
      </c>
      <c r="AL1314" s="445"/>
      <c r="AM1314" s="445"/>
      <c r="AN1314" s="445"/>
      <c r="AO1314" s="445"/>
      <c r="AP1314" s="445"/>
      <c r="AQ1314" s="445"/>
      <c r="AR1314" s="445"/>
      <c r="AS1314" s="445"/>
      <c r="AT1314" s="445"/>
      <c r="AU1314" s="445"/>
      <c r="AV1314" s="307">
        <f>AD1314*6*0.5*12</f>
        <v>180</v>
      </c>
      <c r="AW1314" s="309">
        <f>AD1314*6*0.35*12</f>
        <v>126</v>
      </c>
      <c r="AX1314" s="309">
        <f>AD1314*6*0.25*10</f>
        <v>75</v>
      </c>
      <c r="AY1314" s="309">
        <f>AD1314*6*0.15*10</f>
        <v>45</v>
      </c>
      <c r="AZ1314" s="1042" t="s">
        <v>8633</v>
      </c>
      <c r="BA1314" s="1042"/>
      <c r="BB1314" s="1042"/>
      <c r="BC1314" s="1042"/>
      <c r="BD1314" s="1042"/>
      <c r="BE1314" s="1042"/>
      <c r="BF1314" s="1042"/>
      <c r="BG1314" s="1042"/>
      <c r="BH1314" s="1042"/>
      <c r="BI1314" s="1044"/>
    </row>
    <row r="1315" spans="1:61" ht="20.100000000000001" customHeight="1">
      <c r="A1315" s="1031" t="s">
        <v>185</v>
      </c>
      <c r="B1315" s="861"/>
      <c r="C1315" s="862" t="s">
        <v>4334</v>
      </c>
      <c r="D1315" s="862" t="s">
        <v>4330</v>
      </c>
      <c r="E1315" s="815"/>
      <c r="F1315" s="868"/>
      <c r="G1315" s="503">
        <f>COUNTA(G1312:G1314)</f>
        <v>3</v>
      </c>
      <c r="H1315" s="503">
        <f>COUNTA(H1312:H1314)</f>
        <v>3</v>
      </c>
      <c r="I1315" s="499"/>
      <c r="J1315" s="499"/>
      <c r="K1315" s="503"/>
      <c r="L1315" s="504">
        <f>COUNTA(L1312:L1314)</f>
        <v>3</v>
      </c>
      <c r="M1315" s="504">
        <f>COUNTA(M1312:M1314)</f>
        <v>2</v>
      </c>
      <c r="N1315" s="504">
        <f>COUNTA(N1312:N1314)</f>
        <v>2</v>
      </c>
      <c r="O1315" s="504">
        <f>COUNTA(O1312:O1314)</f>
        <v>3</v>
      </c>
      <c r="P1315" s="504">
        <f>COUNTA(P1312:P1314)</f>
        <v>3</v>
      </c>
      <c r="Q1315" s="505"/>
      <c r="R1315" s="505"/>
      <c r="S1315" s="506"/>
      <c r="T1315" s="507"/>
      <c r="U1315" s="508">
        <f>SUM(U1312:U1314)</f>
        <v>605.86450000000002</v>
      </c>
      <c r="V1315" s="508">
        <f>SUM(V1312:V1314)</f>
        <v>14.3078</v>
      </c>
      <c r="W1315" s="509">
        <f>V1315*10000/Y1315</f>
        <v>6503.545454545455</v>
      </c>
      <c r="X1315" s="510">
        <f>U1315/V1315</f>
        <v>42.34504955339046</v>
      </c>
      <c r="Y1315" s="511">
        <f t="shared" ref="Y1315:AE1315" si="1256">SUM(Y1312:Y1314)</f>
        <v>22</v>
      </c>
      <c r="Z1315" s="511">
        <f t="shared" si="1256"/>
        <v>3906</v>
      </c>
      <c r="AA1315" s="500">
        <f t="shared" si="1256"/>
        <v>22</v>
      </c>
      <c r="AB1315" s="500">
        <f t="shared" si="1256"/>
        <v>17</v>
      </c>
      <c r="AC1315" s="500">
        <f t="shared" si="1256"/>
        <v>13</v>
      </c>
      <c r="AD1315" s="500">
        <f t="shared" si="1256"/>
        <v>22</v>
      </c>
      <c r="AE1315" s="500">
        <f t="shared" si="1256"/>
        <v>22</v>
      </c>
      <c r="AF1315" s="512"/>
      <c r="AG1315" s="512">
        <f>SUM(AG1312:AG1314)</f>
        <v>0</v>
      </c>
      <c r="AH1315" s="512"/>
      <c r="AI1315" s="512">
        <f>SUM(AI1312:AI1314)</f>
        <v>0</v>
      </c>
      <c r="AJ1315" s="512">
        <f t="shared" ref="AJ1315" si="1257">SUM(AJ1312:AJ1314)</f>
        <v>22</v>
      </c>
      <c r="AK1315" s="513"/>
      <c r="AL1315" s="512">
        <f>SUM(AL1312:AL1314)</f>
        <v>0</v>
      </c>
      <c r="AM1315" s="512"/>
      <c r="AN1315" s="512">
        <f>SUM(AN1312:AN1314)</f>
        <v>0</v>
      </c>
      <c r="AO1315" s="512"/>
      <c r="AP1315" s="512">
        <f>SUM(AP1312:AP1314)</f>
        <v>0</v>
      </c>
      <c r="AQ1315" s="512"/>
      <c r="AR1315" s="512">
        <f>SUM(AR1312:AR1314)</f>
        <v>0</v>
      </c>
      <c r="AS1315" s="512"/>
      <c r="AT1315" s="512">
        <f>SUM(AT1312:AT1314)</f>
        <v>0</v>
      </c>
      <c r="AU1315" s="512"/>
      <c r="AV1315" s="512">
        <f>SUM(AV1312:AV1314)</f>
        <v>792</v>
      </c>
      <c r="AW1315" s="512">
        <f>SUM(AW1312:AW1314)</f>
        <v>554.4</v>
      </c>
      <c r="AX1315" s="512">
        <f>SUM(AX1312:AX1314)</f>
        <v>330</v>
      </c>
      <c r="AY1315" s="512">
        <f>SUM(AY1312:AY1314)</f>
        <v>198</v>
      </c>
      <c r="AZ1315" s="816"/>
      <c r="BA1315" s="817"/>
      <c r="BB1315" s="817"/>
      <c r="BC1315" s="818"/>
      <c r="BD1315" s="818"/>
      <c r="BE1315" s="818"/>
      <c r="BF1315" s="819"/>
      <c r="BG1315" s="819"/>
      <c r="BH1315" s="819"/>
      <c r="BI1315" s="820"/>
    </row>
    <row r="1316" spans="1:61" s="394" customFormat="1" ht="19.5" customHeight="1">
      <c r="A1316" s="1026">
        <v>1130</v>
      </c>
      <c r="B1316" s="448" t="s">
        <v>5734</v>
      </c>
      <c r="C1316" s="449" t="s">
        <v>5352</v>
      </c>
      <c r="D1316" s="449" t="s">
        <v>5738</v>
      </c>
      <c r="E1316" s="450" t="s">
        <v>5736</v>
      </c>
      <c r="F1316" s="399" t="s">
        <v>5960</v>
      </c>
      <c r="G1316" s="451" t="s">
        <v>1242</v>
      </c>
      <c r="H1316" s="452" t="s">
        <v>5827</v>
      </c>
      <c r="I1316" s="453">
        <v>52031001</v>
      </c>
      <c r="J1316" s="454"/>
      <c r="K1316" s="455" t="s">
        <v>653</v>
      </c>
      <c r="L1316" s="456"/>
      <c r="M1316" s="456"/>
      <c r="N1316" s="456"/>
      <c r="O1316" s="456"/>
      <c r="P1316" s="457" t="s">
        <v>5737</v>
      </c>
      <c r="Q1316" s="458"/>
      <c r="R1316" s="295" t="s">
        <v>182</v>
      </c>
      <c r="S1316" s="296">
        <v>41579</v>
      </c>
      <c r="T1316" s="297">
        <f>VLOOKUP(I1316,单月票房,2,0)</f>
        <v>13</v>
      </c>
      <c r="U1316" s="298">
        <f>VLOOKUP(I1316,单月票房,3,0)</f>
        <v>57.863399999999999</v>
      </c>
      <c r="V1316" s="298">
        <f>VLOOKUP(I1316,单月票房,4,0)</f>
        <v>1.8449</v>
      </c>
      <c r="W1316" s="299">
        <f>(V1316*10000)/Y1316</f>
        <v>3689.8</v>
      </c>
      <c r="X1316" s="300">
        <f>VLOOKUP(I1316,单月票房,5,0)</f>
        <v>31</v>
      </c>
      <c r="Y1316" s="459">
        <v>5</v>
      </c>
      <c r="Z1316" s="460">
        <v>334</v>
      </c>
      <c r="AA1316" s="1043">
        <v>0</v>
      </c>
      <c r="AB1316" s="304">
        <v>0</v>
      </c>
      <c r="AC1316" s="304">
        <v>0</v>
      </c>
      <c r="AD1316" s="1043">
        <v>0</v>
      </c>
      <c r="AE1316" s="469">
        <v>5</v>
      </c>
      <c r="AF1316" s="1036" t="s">
        <v>8174</v>
      </c>
      <c r="AG1316" s="445"/>
      <c r="AH1316" s="445"/>
      <c r="AI1316" s="445"/>
      <c r="AJ1316" s="1037"/>
      <c r="AK1316" s="1036"/>
      <c r="AL1316" s="445"/>
      <c r="AM1316" s="445"/>
      <c r="AN1316" s="445"/>
      <c r="AO1316" s="445"/>
      <c r="AP1316" s="445"/>
      <c r="AQ1316" s="445"/>
      <c r="AR1316" s="445"/>
      <c r="AS1316" s="445"/>
      <c r="AT1316" s="445"/>
      <c r="AU1316" s="445"/>
      <c r="AV1316" s="307">
        <f>AD1316*6*0.5*12</f>
        <v>0</v>
      </c>
      <c r="AW1316" s="309">
        <f>AD1316*6*0.35*12</f>
        <v>0</v>
      </c>
      <c r="AX1316" s="309">
        <f>AD1316*6*0.25*10</f>
        <v>0</v>
      </c>
      <c r="AY1316" s="309">
        <f>AD1316*6*0.15*10</f>
        <v>0</v>
      </c>
      <c r="AZ1316" s="1042" t="s">
        <v>8634</v>
      </c>
      <c r="BA1316" s="1042"/>
      <c r="BB1316" s="1042"/>
      <c r="BC1316" s="1042"/>
      <c r="BD1316" s="1042"/>
      <c r="BE1316" s="1042"/>
      <c r="BF1316" s="1042"/>
      <c r="BG1316" s="1042"/>
      <c r="BH1316" s="1042"/>
      <c r="BI1316" s="1044"/>
    </row>
    <row r="1317" spans="1:61" ht="20.100000000000001" customHeight="1">
      <c r="A1317" s="1031" t="s">
        <v>185</v>
      </c>
      <c r="B1317" s="861"/>
      <c r="C1317" s="862" t="s">
        <v>4329</v>
      </c>
      <c r="D1317" s="862" t="s">
        <v>5735</v>
      </c>
      <c r="E1317" s="815"/>
      <c r="F1317" s="868"/>
      <c r="G1317" s="813">
        <f>COUNTA(G1316)</f>
        <v>1</v>
      </c>
      <c r="H1317" s="813">
        <f>COUNTA(H1316)</f>
        <v>1</v>
      </c>
      <c r="I1317" s="861"/>
      <c r="J1317" s="861"/>
      <c r="K1317" s="813"/>
      <c r="L1317" s="814">
        <f>COUNTA(L1316)</f>
        <v>0</v>
      </c>
      <c r="M1317" s="814">
        <f>COUNTA(M1316)</f>
        <v>0</v>
      </c>
      <c r="N1317" s="814">
        <f>COUNTA(N1316)</f>
        <v>0</v>
      </c>
      <c r="O1317" s="814">
        <f>COUNTA(O1316)</f>
        <v>0</v>
      </c>
      <c r="P1317" s="814">
        <f>COUNTA(P1316)</f>
        <v>1</v>
      </c>
      <c r="Q1317" s="909"/>
      <c r="R1317" s="505"/>
      <c r="S1317" s="506"/>
      <c r="T1317" s="864"/>
      <c r="U1317" s="830">
        <f>SUM(U1316)</f>
        <v>57.863399999999999</v>
      </c>
      <c r="V1317" s="830">
        <f>SUM(V1316)</f>
        <v>1.8449</v>
      </c>
      <c r="W1317" s="509">
        <f>V1317*10000/Y1317</f>
        <v>3689.8</v>
      </c>
      <c r="X1317" s="510">
        <f>U1317/V1317</f>
        <v>31.363976367282778</v>
      </c>
      <c r="Y1317" s="831">
        <f t="shared" ref="Y1317:AE1317" si="1258">SUM(Y1316)</f>
        <v>5</v>
      </c>
      <c r="Z1317" s="831">
        <f t="shared" si="1258"/>
        <v>334</v>
      </c>
      <c r="AA1317" s="500">
        <f t="shared" si="1258"/>
        <v>0</v>
      </c>
      <c r="AB1317" s="500">
        <f t="shared" si="1258"/>
        <v>0</v>
      </c>
      <c r="AC1317" s="500">
        <f t="shared" si="1258"/>
        <v>0</v>
      </c>
      <c r="AD1317" s="500">
        <f t="shared" si="1258"/>
        <v>0</v>
      </c>
      <c r="AE1317" s="500">
        <f t="shared" si="1258"/>
        <v>5</v>
      </c>
      <c r="AF1317" s="512"/>
      <c r="AG1317" s="512">
        <f>SUM(AG1316)</f>
        <v>0</v>
      </c>
      <c r="AH1317" s="512"/>
      <c r="AI1317" s="512">
        <f>SUM(AI1316)</f>
        <v>0</v>
      </c>
      <c r="AJ1317" s="512">
        <f t="shared" ref="AJ1317" si="1259">SUM(AJ1316)</f>
        <v>0</v>
      </c>
      <c r="AK1317" s="513"/>
      <c r="AL1317" s="512">
        <f>SUM(AL1316)</f>
        <v>0</v>
      </c>
      <c r="AM1317" s="512"/>
      <c r="AN1317" s="512">
        <f>SUM(AN1316)</f>
        <v>0</v>
      </c>
      <c r="AO1317" s="512"/>
      <c r="AP1317" s="512">
        <f>SUM(AP1316)</f>
        <v>0</v>
      </c>
      <c r="AQ1317" s="512"/>
      <c r="AR1317" s="512">
        <f>SUM(AR1316)</f>
        <v>0</v>
      </c>
      <c r="AS1317" s="512"/>
      <c r="AT1317" s="512">
        <f>SUM(AT1316)</f>
        <v>0</v>
      </c>
      <c r="AU1317" s="512"/>
      <c r="AV1317" s="512">
        <f>SUM(AV1316)</f>
        <v>0</v>
      </c>
      <c r="AW1317" s="512">
        <f>SUM(AW1316)</f>
        <v>0</v>
      </c>
      <c r="AX1317" s="512">
        <f>SUM(AX1316)</f>
        <v>0</v>
      </c>
      <c r="AY1317" s="512">
        <f>SUM(AY1316)</f>
        <v>0</v>
      </c>
      <c r="AZ1317" s="816"/>
      <c r="BA1317" s="817"/>
      <c r="BB1317" s="817"/>
      <c r="BC1317" s="818"/>
      <c r="BD1317" s="818"/>
      <c r="BE1317" s="818"/>
      <c r="BF1317" s="819"/>
      <c r="BG1317" s="819"/>
      <c r="BH1317" s="819"/>
      <c r="BI1317" s="820"/>
    </row>
    <row r="1318" spans="1:61" ht="20.100000000000001" customHeight="1">
      <c r="A1318" s="1026">
        <v>1131</v>
      </c>
      <c r="B1318" s="285" t="s">
        <v>3615</v>
      </c>
      <c r="C1318" s="286" t="s">
        <v>2510</v>
      </c>
      <c r="D1318" s="307" t="s">
        <v>1648</v>
      </c>
      <c r="E1318" s="287" t="s">
        <v>2993</v>
      </c>
      <c r="F1318" s="359" t="s">
        <v>1843</v>
      </c>
      <c r="G1318" s="289" t="s">
        <v>1902</v>
      </c>
      <c r="H1318" s="340" t="s">
        <v>1844</v>
      </c>
      <c r="I1318" s="290">
        <v>53015201</v>
      </c>
      <c r="J1318" s="291" t="s">
        <v>94</v>
      </c>
      <c r="K1318" s="340"/>
      <c r="L1318" s="292" t="s">
        <v>95</v>
      </c>
      <c r="M1318" s="293"/>
      <c r="N1318" s="292" t="s">
        <v>95</v>
      </c>
      <c r="O1318" s="292" t="s">
        <v>95</v>
      </c>
      <c r="P1318" s="292" t="s">
        <v>95</v>
      </c>
      <c r="Q1318" s="327"/>
      <c r="R1318" s="295" t="s">
        <v>482</v>
      </c>
      <c r="S1318" s="296">
        <v>42357</v>
      </c>
      <c r="T1318" s="297">
        <f t="shared" ref="T1318:T1325" si="1260">VLOOKUP(I1318,单月票房,2,0)</f>
        <v>21</v>
      </c>
      <c r="U1318" s="298">
        <f t="shared" ref="U1318:U1325" si="1261">VLOOKUP(I1318,单月票房,3,0)</f>
        <v>137.35464999999999</v>
      </c>
      <c r="V1318" s="298">
        <f t="shared" ref="V1318:V1325" si="1262">VLOOKUP(I1318,单月票房,4,0)</f>
        <v>3.4062999999999999</v>
      </c>
      <c r="W1318" s="299">
        <f t="shared" ref="W1318:W1325" si="1263">(V1318*10000)/Y1318</f>
        <v>4257.875</v>
      </c>
      <c r="X1318" s="300">
        <f t="shared" ref="X1318:X1325" si="1264">VLOOKUP(I1318,单月票房,5,0)</f>
        <v>40</v>
      </c>
      <c r="Y1318" s="301">
        <v>8</v>
      </c>
      <c r="Z1318" s="302">
        <v>1408</v>
      </c>
      <c r="AA1318" s="1043">
        <v>7</v>
      </c>
      <c r="AB1318" s="304">
        <v>0</v>
      </c>
      <c r="AC1318" s="1043">
        <v>7</v>
      </c>
      <c r="AD1318" s="1043">
        <v>7</v>
      </c>
      <c r="AE1318" s="469">
        <v>7</v>
      </c>
      <c r="AF1318" s="1036" t="s">
        <v>6767</v>
      </c>
      <c r="AG1318" s="445">
        <v>1</v>
      </c>
      <c r="AH1318" s="445">
        <v>4</v>
      </c>
      <c r="AI1318" s="445">
        <v>292</v>
      </c>
      <c r="AJ1318" s="1037">
        <v>7</v>
      </c>
      <c r="AK1318" s="1036" t="s">
        <v>4827</v>
      </c>
      <c r="AL1318" s="445">
        <v>1</v>
      </c>
      <c r="AM1318" s="445">
        <v>2</v>
      </c>
      <c r="AN1318" s="445"/>
      <c r="AO1318" s="445" t="s">
        <v>4691</v>
      </c>
      <c r="AP1318" s="445"/>
      <c r="AQ1318" s="445" t="s">
        <v>4691</v>
      </c>
      <c r="AR1318" s="445" t="s">
        <v>4691</v>
      </c>
      <c r="AS1318" s="445" t="s">
        <v>4691</v>
      </c>
      <c r="AT1318" s="445"/>
      <c r="AU1318" s="445" t="s">
        <v>4691</v>
      </c>
      <c r="AV1318" s="307">
        <f t="shared" ref="AV1318:AV1325" si="1265">AD1318*6*0.5*12</f>
        <v>252</v>
      </c>
      <c r="AW1318" s="309">
        <f t="shared" ref="AW1318:AW1325" si="1266">AD1318*6*0.35*12</f>
        <v>176.39999999999998</v>
      </c>
      <c r="AX1318" s="309">
        <f t="shared" ref="AX1318:AX1325" si="1267">AD1318*6*0.25*10</f>
        <v>105</v>
      </c>
      <c r="AY1318" s="309">
        <f t="shared" ref="AY1318:AY1325" si="1268">AD1318*6*0.15*10</f>
        <v>63</v>
      </c>
      <c r="AZ1318" s="1042" t="s">
        <v>8635</v>
      </c>
      <c r="BA1318" s="1042"/>
      <c r="BB1318" s="1042" t="s">
        <v>1845</v>
      </c>
      <c r="BC1318" s="1042"/>
      <c r="BD1318" s="1042"/>
      <c r="BE1318" s="1042"/>
      <c r="BF1318" s="1042"/>
      <c r="BG1318" s="1042"/>
      <c r="BH1318" s="1042"/>
      <c r="BI1318" s="1044"/>
    </row>
    <row r="1319" spans="1:61" s="652" customFormat="1" ht="20.100000000000001" customHeight="1">
      <c r="A1319" s="1026">
        <v>1132</v>
      </c>
      <c r="B1319" s="926" t="s">
        <v>4173</v>
      </c>
      <c r="C1319" s="359" t="s">
        <v>2510</v>
      </c>
      <c r="D1319" s="359" t="s">
        <v>1648</v>
      </c>
      <c r="E1319" s="359" t="s">
        <v>2993</v>
      </c>
      <c r="F1319" s="359" t="s">
        <v>4172</v>
      </c>
      <c r="G1319" s="340" t="s">
        <v>1220</v>
      </c>
      <c r="H1319" s="340" t="s">
        <v>4260</v>
      </c>
      <c r="I1319" s="360">
        <v>53014401</v>
      </c>
      <c r="J1319" s="291" t="s">
        <v>94</v>
      </c>
      <c r="K1319" s="340"/>
      <c r="L1319" s="292" t="s">
        <v>95</v>
      </c>
      <c r="M1319" s="293"/>
      <c r="N1319" s="292" t="s">
        <v>95</v>
      </c>
      <c r="O1319" s="292" t="s">
        <v>95</v>
      </c>
      <c r="P1319" s="292" t="s">
        <v>95</v>
      </c>
      <c r="Q1319" s="327"/>
      <c r="R1319" s="295" t="s">
        <v>115</v>
      </c>
      <c r="S1319" s="296">
        <v>42016</v>
      </c>
      <c r="T1319" s="297">
        <f t="shared" si="1260"/>
        <v>47</v>
      </c>
      <c r="U1319" s="298">
        <f t="shared" si="1261"/>
        <v>40.667200000000001</v>
      </c>
      <c r="V1319" s="298">
        <f t="shared" si="1262"/>
        <v>1.2517</v>
      </c>
      <c r="W1319" s="299">
        <f t="shared" si="1263"/>
        <v>3129.25</v>
      </c>
      <c r="X1319" s="300">
        <f t="shared" si="1264"/>
        <v>32</v>
      </c>
      <c r="Y1319" s="324">
        <v>4</v>
      </c>
      <c r="Z1319" s="324">
        <v>423</v>
      </c>
      <c r="AA1319" s="1043">
        <v>4</v>
      </c>
      <c r="AB1319" s="304">
        <v>0</v>
      </c>
      <c r="AC1319" s="1043">
        <v>4</v>
      </c>
      <c r="AD1319" s="1043">
        <v>4</v>
      </c>
      <c r="AE1319" s="469">
        <v>4</v>
      </c>
      <c r="AF1319" s="1036" t="s">
        <v>8196</v>
      </c>
      <c r="AG1319" s="445" t="s">
        <v>4691</v>
      </c>
      <c r="AH1319" s="445" t="s">
        <v>4691</v>
      </c>
      <c r="AI1319" s="445" t="s">
        <v>4691</v>
      </c>
      <c r="AJ1319" s="1037">
        <v>4</v>
      </c>
      <c r="AK1319" s="1036" t="s">
        <v>4706</v>
      </c>
      <c r="AL1319" s="445" t="s">
        <v>4691</v>
      </c>
      <c r="AM1319" s="445" t="s">
        <v>4691</v>
      </c>
      <c r="AN1319" s="445" t="s">
        <v>4691</v>
      </c>
      <c r="AO1319" s="445" t="s">
        <v>4691</v>
      </c>
      <c r="AP1319" s="445" t="s">
        <v>4691</v>
      </c>
      <c r="AQ1319" s="445" t="s">
        <v>4691</v>
      </c>
      <c r="AR1319" s="445" t="s">
        <v>4691</v>
      </c>
      <c r="AS1319" s="445" t="s">
        <v>4691</v>
      </c>
      <c r="AT1319" s="445" t="s">
        <v>4691</v>
      </c>
      <c r="AU1319" s="445" t="s">
        <v>4691</v>
      </c>
      <c r="AV1319" s="307">
        <f t="shared" si="1265"/>
        <v>144</v>
      </c>
      <c r="AW1319" s="309">
        <f t="shared" si="1266"/>
        <v>100.79999999999998</v>
      </c>
      <c r="AX1319" s="309">
        <f t="shared" si="1267"/>
        <v>60</v>
      </c>
      <c r="AY1319" s="309">
        <f t="shared" si="1268"/>
        <v>36</v>
      </c>
      <c r="AZ1319" s="1042" t="s">
        <v>8636</v>
      </c>
      <c r="BA1319" s="1042"/>
      <c r="BB1319" s="1042"/>
      <c r="BC1319" s="1042"/>
      <c r="BD1319" s="1042"/>
      <c r="BE1319" s="1042"/>
      <c r="BF1319" s="1042"/>
      <c r="BG1319" s="1042"/>
      <c r="BH1319" s="1042"/>
      <c r="BI1319" s="1044"/>
    </row>
    <row r="1320" spans="1:61" s="585" customFormat="1" ht="19.899999999999999" customHeight="1">
      <c r="A1320" s="1026">
        <v>1133</v>
      </c>
      <c r="B1320" s="435" t="s">
        <v>6554</v>
      </c>
      <c r="C1320" s="1087" t="s">
        <v>2278</v>
      </c>
      <c r="D1320" s="423" t="s">
        <v>2279</v>
      </c>
      <c r="E1320" s="423" t="s">
        <v>2994</v>
      </c>
      <c r="F1320" s="1088" t="s">
        <v>6533</v>
      </c>
      <c r="G1320" s="580" t="s">
        <v>6549</v>
      </c>
      <c r="H1320" s="584" t="s">
        <v>6582</v>
      </c>
      <c r="I1320" s="435">
        <v>53017301</v>
      </c>
      <c r="J1320" s="423" t="s">
        <v>6534</v>
      </c>
      <c r="K1320" s="446"/>
      <c r="L1320" s="440" t="s">
        <v>95</v>
      </c>
      <c r="M1320" s="440"/>
      <c r="N1320" s="292" t="s">
        <v>95</v>
      </c>
      <c r="O1320" s="440" t="s">
        <v>95</v>
      </c>
      <c r="P1320" s="440" t="s">
        <v>565</v>
      </c>
      <c r="Q1320" s="581"/>
      <c r="R1320" s="295" t="s">
        <v>199</v>
      </c>
      <c r="S1320" s="296">
        <v>43009</v>
      </c>
      <c r="T1320" s="297">
        <f t="shared" si="1260"/>
        <v>17</v>
      </c>
      <c r="U1320" s="298">
        <f t="shared" si="1261"/>
        <v>182.04367999999999</v>
      </c>
      <c r="V1320" s="298">
        <f t="shared" si="1262"/>
        <v>4.2784000000000004</v>
      </c>
      <c r="W1320" s="299">
        <f t="shared" si="1263"/>
        <v>7130.6666666666679</v>
      </c>
      <c r="X1320" s="300">
        <f t="shared" si="1264"/>
        <v>43</v>
      </c>
      <c r="Y1320" s="426">
        <v>6</v>
      </c>
      <c r="Z1320" s="582">
        <v>730</v>
      </c>
      <c r="AA1320" s="1043">
        <v>6</v>
      </c>
      <c r="AB1320" s="304">
        <v>0</v>
      </c>
      <c r="AC1320" s="1043">
        <v>6</v>
      </c>
      <c r="AD1320" s="1043">
        <v>6</v>
      </c>
      <c r="AE1320" s="469">
        <v>6</v>
      </c>
      <c r="AF1320" s="1036" t="s">
        <v>5994</v>
      </c>
      <c r="AG1320" s="445"/>
      <c r="AH1320" s="445"/>
      <c r="AI1320" s="445"/>
      <c r="AJ1320" s="1037"/>
      <c r="AK1320" s="1036"/>
      <c r="AL1320" s="445"/>
      <c r="AM1320" s="445"/>
      <c r="AN1320" s="445"/>
      <c r="AO1320" s="445"/>
      <c r="AP1320" s="445"/>
      <c r="AQ1320" s="445"/>
      <c r="AR1320" s="445"/>
      <c r="AS1320" s="445"/>
      <c r="AT1320" s="445"/>
      <c r="AU1320" s="445"/>
      <c r="AV1320" s="307">
        <f t="shared" si="1265"/>
        <v>216</v>
      </c>
      <c r="AW1320" s="309">
        <f t="shared" si="1266"/>
        <v>151.19999999999999</v>
      </c>
      <c r="AX1320" s="309">
        <f t="shared" si="1267"/>
        <v>90</v>
      </c>
      <c r="AY1320" s="309">
        <f t="shared" si="1268"/>
        <v>53.999999999999993</v>
      </c>
      <c r="AZ1320" s="1042" t="s">
        <v>8637</v>
      </c>
      <c r="BA1320" s="1042"/>
      <c r="BB1320" s="1042"/>
      <c r="BC1320" s="1042"/>
      <c r="BD1320" s="1042"/>
      <c r="BE1320" s="1042"/>
      <c r="BF1320" s="1042"/>
      <c r="BG1320" s="1042"/>
      <c r="BH1320" s="1042"/>
      <c r="BI1320" s="1044"/>
    </row>
    <row r="1321" spans="1:61" ht="20.100000000000001" customHeight="1">
      <c r="A1321" s="1026">
        <v>1134</v>
      </c>
      <c r="B1321" s="285" t="s">
        <v>3616</v>
      </c>
      <c r="C1321" s="286" t="s">
        <v>2510</v>
      </c>
      <c r="D1321" s="307" t="s">
        <v>1648</v>
      </c>
      <c r="E1321" s="287" t="s">
        <v>2994</v>
      </c>
      <c r="F1321" s="359" t="s">
        <v>2127</v>
      </c>
      <c r="G1321" s="289" t="s">
        <v>942</v>
      </c>
      <c r="H1321" s="340" t="s">
        <v>942</v>
      </c>
      <c r="I1321" s="290">
        <v>53012101</v>
      </c>
      <c r="J1321" s="291"/>
      <c r="K1321" s="340"/>
      <c r="L1321" s="292" t="s">
        <v>95</v>
      </c>
      <c r="M1321" s="293"/>
      <c r="N1321" s="292" t="s">
        <v>95</v>
      </c>
      <c r="O1321" s="292" t="s">
        <v>95</v>
      </c>
      <c r="P1321" s="292" t="s">
        <v>95</v>
      </c>
      <c r="Q1321" s="327"/>
      <c r="R1321" s="295" t="s">
        <v>294</v>
      </c>
      <c r="S1321" s="296">
        <v>41180</v>
      </c>
      <c r="T1321" s="297">
        <f t="shared" si="1260"/>
        <v>28</v>
      </c>
      <c r="U1321" s="298">
        <f t="shared" si="1261"/>
        <v>100.1234</v>
      </c>
      <c r="V1321" s="298">
        <f t="shared" si="1262"/>
        <v>2.8549000000000002</v>
      </c>
      <c r="W1321" s="299">
        <f t="shared" si="1263"/>
        <v>4758.166666666667</v>
      </c>
      <c r="X1321" s="300">
        <f t="shared" si="1264"/>
        <v>35</v>
      </c>
      <c r="Y1321" s="324">
        <v>6</v>
      </c>
      <c r="Z1321" s="315">
        <v>746</v>
      </c>
      <c r="AA1321" s="1043">
        <v>6</v>
      </c>
      <c r="AB1321" s="304">
        <v>0</v>
      </c>
      <c r="AC1321" s="1043">
        <v>6</v>
      </c>
      <c r="AD1321" s="1043">
        <v>6</v>
      </c>
      <c r="AE1321" s="469">
        <v>6</v>
      </c>
      <c r="AF1321" s="1036" t="s">
        <v>6606</v>
      </c>
      <c r="AG1321" s="445" t="s">
        <v>4691</v>
      </c>
      <c r="AH1321" s="445" t="s">
        <v>4691</v>
      </c>
      <c r="AI1321" s="445" t="s">
        <v>4691</v>
      </c>
      <c r="AJ1321" s="1037">
        <v>6</v>
      </c>
      <c r="AK1321" s="1036" t="s">
        <v>4700</v>
      </c>
      <c r="AL1321" s="445" t="s">
        <v>4691</v>
      </c>
      <c r="AM1321" s="445" t="s">
        <v>4691</v>
      </c>
      <c r="AN1321" s="445" t="s">
        <v>4691</v>
      </c>
      <c r="AO1321" s="445" t="s">
        <v>4691</v>
      </c>
      <c r="AP1321" s="445" t="s">
        <v>4691</v>
      </c>
      <c r="AQ1321" s="445" t="s">
        <v>4691</v>
      </c>
      <c r="AR1321" s="445" t="s">
        <v>4691</v>
      </c>
      <c r="AS1321" s="445" t="s">
        <v>4691</v>
      </c>
      <c r="AT1321" s="445" t="s">
        <v>4691</v>
      </c>
      <c r="AU1321" s="445" t="s">
        <v>4691</v>
      </c>
      <c r="AV1321" s="307">
        <f t="shared" si="1265"/>
        <v>216</v>
      </c>
      <c r="AW1321" s="309">
        <f t="shared" si="1266"/>
        <v>151.19999999999999</v>
      </c>
      <c r="AX1321" s="309">
        <f t="shared" si="1267"/>
        <v>90</v>
      </c>
      <c r="AY1321" s="309">
        <f t="shared" si="1268"/>
        <v>53.999999999999993</v>
      </c>
      <c r="AZ1321" s="1042" t="s">
        <v>8638</v>
      </c>
      <c r="BA1321" s="1042"/>
      <c r="BB1321" s="1042"/>
      <c r="BC1321" s="1042"/>
      <c r="BD1321" s="1042"/>
      <c r="BE1321" s="1042"/>
      <c r="BF1321" s="1042"/>
      <c r="BG1321" s="1042"/>
      <c r="BH1321" s="1042"/>
      <c r="BI1321" s="1044"/>
    </row>
    <row r="1322" spans="1:61" ht="20.100000000000001" customHeight="1">
      <c r="A1322" s="1026">
        <v>1135</v>
      </c>
      <c r="B1322" s="285" t="s">
        <v>3617</v>
      </c>
      <c r="C1322" s="286" t="s">
        <v>2510</v>
      </c>
      <c r="D1322" s="307" t="s">
        <v>1648</v>
      </c>
      <c r="E1322" s="287" t="s">
        <v>2993</v>
      </c>
      <c r="F1322" s="359" t="s">
        <v>1968</v>
      </c>
      <c r="G1322" s="289" t="s">
        <v>931</v>
      </c>
      <c r="H1322" s="340" t="s">
        <v>2005</v>
      </c>
      <c r="I1322" s="290">
        <v>53011001</v>
      </c>
      <c r="J1322" s="291"/>
      <c r="K1322" s="340"/>
      <c r="L1322" s="292" t="s">
        <v>95</v>
      </c>
      <c r="M1322" s="292" t="s">
        <v>95</v>
      </c>
      <c r="N1322" s="293"/>
      <c r="O1322" s="292" t="s">
        <v>95</v>
      </c>
      <c r="P1322" s="292" t="s">
        <v>95</v>
      </c>
      <c r="Q1322" s="327"/>
      <c r="R1322" s="295" t="s">
        <v>294</v>
      </c>
      <c r="S1322" s="296">
        <v>40862</v>
      </c>
      <c r="T1322" s="297">
        <f t="shared" si="1260"/>
        <v>24</v>
      </c>
      <c r="U1322" s="298">
        <f t="shared" si="1261"/>
        <v>131.6121</v>
      </c>
      <c r="V1322" s="298">
        <f t="shared" si="1262"/>
        <v>3.7496999999999998</v>
      </c>
      <c r="W1322" s="299">
        <f t="shared" si="1263"/>
        <v>5356.7142857142853</v>
      </c>
      <c r="X1322" s="300">
        <f t="shared" si="1264"/>
        <v>35</v>
      </c>
      <c r="Y1322" s="324">
        <v>7</v>
      </c>
      <c r="Z1322" s="315">
        <v>982</v>
      </c>
      <c r="AA1322" s="1043">
        <v>7</v>
      </c>
      <c r="AB1322" s="1043">
        <v>7</v>
      </c>
      <c r="AC1322" s="304">
        <v>0</v>
      </c>
      <c r="AD1322" s="1043">
        <v>7</v>
      </c>
      <c r="AE1322" s="469">
        <v>7</v>
      </c>
      <c r="AF1322" s="1036" t="s">
        <v>8151</v>
      </c>
      <c r="AG1322" s="445" t="s">
        <v>4691</v>
      </c>
      <c r="AH1322" s="445" t="s">
        <v>4691</v>
      </c>
      <c r="AI1322" s="445" t="s">
        <v>4691</v>
      </c>
      <c r="AJ1322" s="1037">
        <v>7</v>
      </c>
      <c r="AK1322" s="1036" t="s">
        <v>4703</v>
      </c>
      <c r="AL1322" s="445" t="s">
        <v>4691</v>
      </c>
      <c r="AM1322" s="445" t="s">
        <v>4691</v>
      </c>
      <c r="AN1322" s="445" t="s">
        <v>4691</v>
      </c>
      <c r="AO1322" s="445" t="s">
        <v>4691</v>
      </c>
      <c r="AP1322" s="445" t="s">
        <v>4691</v>
      </c>
      <c r="AQ1322" s="445" t="s">
        <v>4691</v>
      </c>
      <c r="AR1322" s="445" t="s">
        <v>4691</v>
      </c>
      <c r="AS1322" s="445" t="s">
        <v>4691</v>
      </c>
      <c r="AT1322" s="445" t="s">
        <v>4691</v>
      </c>
      <c r="AU1322" s="445" t="s">
        <v>4691</v>
      </c>
      <c r="AV1322" s="307">
        <f t="shared" si="1265"/>
        <v>252</v>
      </c>
      <c r="AW1322" s="309">
        <f t="shared" si="1266"/>
        <v>176.39999999999998</v>
      </c>
      <c r="AX1322" s="309">
        <f t="shared" si="1267"/>
        <v>105</v>
      </c>
      <c r="AY1322" s="309">
        <f t="shared" si="1268"/>
        <v>63</v>
      </c>
      <c r="AZ1322" s="1042" t="s">
        <v>8639</v>
      </c>
      <c r="BA1322" s="1042"/>
      <c r="BB1322" s="1042" t="s">
        <v>1968</v>
      </c>
      <c r="BC1322" s="1042"/>
      <c r="BD1322" s="1042"/>
      <c r="BE1322" s="1042"/>
      <c r="BF1322" s="1042"/>
      <c r="BG1322" s="1042"/>
      <c r="BH1322" s="1042"/>
      <c r="BI1322" s="1044"/>
    </row>
    <row r="1323" spans="1:61" ht="20.100000000000001" customHeight="1">
      <c r="A1323" s="1026">
        <v>1136</v>
      </c>
      <c r="B1323" s="285" t="s">
        <v>3618</v>
      </c>
      <c r="C1323" s="286" t="s">
        <v>2510</v>
      </c>
      <c r="D1323" s="307" t="s">
        <v>1648</v>
      </c>
      <c r="E1323" s="287" t="s">
        <v>2994</v>
      </c>
      <c r="F1323" s="359" t="s">
        <v>1969</v>
      </c>
      <c r="G1323" s="289" t="s">
        <v>886</v>
      </c>
      <c r="H1323" s="340" t="s">
        <v>886</v>
      </c>
      <c r="I1323" s="290">
        <v>53013101</v>
      </c>
      <c r="J1323" s="291"/>
      <c r="K1323" s="340"/>
      <c r="L1323" s="292" t="s">
        <v>95</v>
      </c>
      <c r="M1323" s="292" t="s">
        <v>95</v>
      </c>
      <c r="N1323" s="293"/>
      <c r="O1323" s="292" t="s">
        <v>95</v>
      </c>
      <c r="P1323" s="292" t="s">
        <v>95</v>
      </c>
      <c r="Q1323" s="327"/>
      <c r="R1323" s="295" t="s">
        <v>115</v>
      </c>
      <c r="S1323" s="296">
        <v>41476</v>
      </c>
      <c r="T1323" s="297">
        <f t="shared" si="1260"/>
        <v>8</v>
      </c>
      <c r="U1323" s="298">
        <f t="shared" si="1261"/>
        <v>220.64920000000001</v>
      </c>
      <c r="V1323" s="298">
        <f t="shared" si="1262"/>
        <v>5.7214</v>
      </c>
      <c r="W1323" s="299">
        <f t="shared" si="1263"/>
        <v>8173.4285714285716</v>
      </c>
      <c r="X1323" s="300">
        <f t="shared" si="1264"/>
        <v>39</v>
      </c>
      <c r="Y1323" s="324">
        <v>7</v>
      </c>
      <c r="Z1323" s="315">
        <v>1113</v>
      </c>
      <c r="AA1323" s="1043">
        <v>7</v>
      </c>
      <c r="AB1323" s="1043">
        <v>7</v>
      </c>
      <c r="AC1323" s="304">
        <v>0</v>
      </c>
      <c r="AD1323" s="1043">
        <v>7</v>
      </c>
      <c r="AE1323" s="469">
        <v>7</v>
      </c>
      <c r="AF1323" s="1036" t="s">
        <v>8640</v>
      </c>
      <c r="AG1323" s="445"/>
      <c r="AH1323" s="445" t="s">
        <v>4691</v>
      </c>
      <c r="AI1323" s="445"/>
      <c r="AJ1323" s="1037">
        <v>7</v>
      </c>
      <c r="AK1323" s="1036" t="s">
        <v>4844</v>
      </c>
      <c r="AL1323" s="445"/>
      <c r="AM1323" s="445" t="s">
        <v>4691</v>
      </c>
      <c r="AN1323" s="445"/>
      <c r="AO1323" s="445" t="s">
        <v>4691</v>
      </c>
      <c r="AP1323" s="445">
        <v>1</v>
      </c>
      <c r="AQ1323" s="445">
        <v>5</v>
      </c>
      <c r="AR1323" s="445" t="s">
        <v>4691</v>
      </c>
      <c r="AS1323" s="445" t="s">
        <v>4691</v>
      </c>
      <c r="AT1323" s="445"/>
      <c r="AU1323" s="445" t="s">
        <v>4691</v>
      </c>
      <c r="AV1323" s="307">
        <f t="shared" si="1265"/>
        <v>252</v>
      </c>
      <c r="AW1323" s="309">
        <f t="shared" si="1266"/>
        <v>176.39999999999998</v>
      </c>
      <c r="AX1323" s="309">
        <f t="shared" si="1267"/>
        <v>105</v>
      </c>
      <c r="AY1323" s="309">
        <f t="shared" si="1268"/>
        <v>63</v>
      </c>
      <c r="AZ1323" s="1042" t="s">
        <v>8641</v>
      </c>
      <c r="BA1323" s="1042"/>
      <c r="BB1323" s="1042"/>
      <c r="BC1323" s="1042"/>
      <c r="BD1323" s="1042"/>
      <c r="BE1323" s="1042"/>
      <c r="BF1323" s="1042"/>
      <c r="BG1323" s="1042"/>
      <c r="BH1323" s="1042"/>
      <c r="BI1323" s="1044"/>
    </row>
    <row r="1324" spans="1:61" s="652" customFormat="1" ht="20.100000000000001" customHeight="1">
      <c r="A1324" s="1026">
        <v>1137</v>
      </c>
      <c r="B1324" s="285" t="s">
        <v>3619</v>
      </c>
      <c r="C1324" s="359" t="s">
        <v>2510</v>
      </c>
      <c r="D1324" s="359" t="s">
        <v>1648</v>
      </c>
      <c r="E1324" s="287" t="s">
        <v>2995</v>
      </c>
      <c r="F1324" s="357" t="s">
        <v>2757</v>
      </c>
      <c r="G1324" s="289" t="s">
        <v>2758</v>
      </c>
      <c r="H1324" s="340" t="s">
        <v>2783</v>
      </c>
      <c r="I1324" s="290">
        <v>53014501</v>
      </c>
      <c r="J1324" s="360"/>
      <c r="K1324" s="592"/>
      <c r="L1324" s="292" t="s">
        <v>95</v>
      </c>
      <c r="M1324" s="292" t="s">
        <v>95</v>
      </c>
      <c r="N1324" s="293"/>
      <c r="O1324" s="292" t="s">
        <v>95</v>
      </c>
      <c r="P1324" s="292" t="s">
        <v>95</v>
      </c>
      <c r="Q1324" s="320"/>
      <c r="R1324" s="295" t="s">
        <v>182</v>
      </c>
      <c r="S1324" s="296">
        <v>42026</v>
      </c>
      <c r="T1324" s="297">
        <f t="shared" si="1260"/>
        <v>61</v>
      </c>
      <c r="U1324" s="298">
        <f t="shared" si="1261"/>
        <v>14.115399999999999</v>
      </c>
      <c r="V1324" s="298">
        <f t="shared" si="1262"/>
        <v>0.34100000000000003</v>
      </c>
      <c r="W1324" s="299">
        <f t="shared" si="1263"/>
        <v>852.50000000000011</v>
      </c>
      <c r="X1324" s="300">
        <f t="shared" si="1264"/>
        <v>41</v>
      </c>
      <c r="Y1324" s="301">
        <v>4</v>
      </c>
      <c r="Z1324" s="648">
        <v>360</v>
      </c>
      <c r="AA1324" s="1043">
        <v>4</v>
      </c>
      <c r="AB1324" s="1043">
        <v>4</v>
      </c>
      <c r="AC1324" s="304">
        <v>0</v>
      </c>
      <c r="AD1324" s="1043">
        <v>4</v>
      </c>
      <c r="AE1324" s="469">
        <v>4</v>
      </c>
      <c r="AF1324" s="1036" t="s">
        <v>8196</v>
      </c>
      <c r="AG1324" s="445" t="s">
        <v>4691</v>
      </c>
      <c r="AH1324" s="445" t="s">
        <v>4691</v>
      </c>
      <c r="AI1324" s="445" t="s">
        <v>4691</v>
      </c>
      <c r="AJ1324" s="1037">
        <v>4</v>
      </c>
      <c r="AK1324" s="1036" t="s">
        <v>4706</v>
      </c>
      <c r="AL1324" s="445" t="s">
        <v>4691</v>
      </c>
      <c r="AM1324" s="445" t="s">
        <v>4691</v>
      </c>
      <c r="AN1324" s="445" t="s">
        <v>4691</v>
      </c>
      <c r="AO1324" s="445" t="s">
        <v>4691</v>
      </c>
      <c r="AP1324" s="445" t="s">
        <v>4691</v>
      </c>
      <c r="AQ1324" s="445" t="s">
        <v>4691</v>
      </c>
      <c r="AR1324" s="445" t="s">
        <v>4691</v>
      </c>
      <c r="AS1324" s="445" t="s">
        <v>4691</v>
      </c>
      <c r="AT1324" s="445" t="s">
        <v>4691</v>
      </c>
      <c r="AU1324" s="445" t="s">
        <v>4691</v>
      </c>
      <c r="AV1324" s="307">
        <f t="shared" si="1265"/>
        <v>144</v>
      </c>
      <c r="AW1324" s="309">
        <f t="shared" si="1266"/>
        <v>100.79999999999998</v>
      </c>
      <c r="AX1324" s="309">
        <f t="shared" si="1267"/>
        <v>60</v>
      </c>
      <c r="AY1324" s="309">
        <f t="shared" si="1268"/>
        <v>36</v>
      </c>
      <c r="AZ1324" s="1042" t="s">
        <v>8642</v>
      </c>
      <c r="BA1324" s="1042"/>
      <c r="BB1324" s="1042"/>
      <c r="BC1324" s="1042"/>
      <c r="BD1324" s="1042"/>
      <c r="BE1324" s="1042"/>
      <c r="BF1324" s="1042"/>
      <c r="BG1324" s="1042"/>
      <c r="BH1324" s="1042"/>
      <c r="BI1324" s="1044"/>
    </row>
    <row r="1325" spans="1:61" ht="20.100000000000001" customHeight="1">
      <c r="A1325" s="1026">
        <v>1138</v>
      </c>
      <c r="B1325" s="285" t="s">
        <v>3620</v>
      </c>
      <c r="C1325" s="359" t="s">
        <v>2510</v>
      </c>
      <c r="D1325" s="359" t="s">
        <v>1648</v>
      </c>
      <c r="E1325" s="287" t="s">
        <v>2993</v>
      </c>
      <c r="F1325" s="359" t="s">
        <v>2368</v>
      </c>
      <c r="G1325" s="289" t="s">
        <v>1039</v>
      </c>
      <c r="H1325" s="340" t="s">
        <v>4429</v>
      </c>
      <c r="I1325" s="290">
        <v>53014601</v>
      </c>
      <c r="J1325" s="291"/>
      <c r="K1325" s="592"/>
      <c r="L1325" s="292" t="s">
        <v>95</v>
      </c>
      <c r="M1325" s="292" t="s">
        <v>95</v>
      </c>
      <c r="N1325" s="293"/>
      <c r="O1325" s="292" t="s">
        <v>95</v>
      </c>
      <c r="P1325" s="292" t="s">
        <v>95</v>
      </c>
      <c r="Q1325" s="327"/>
      <c r="R1325" s="295" t="s">
        <v>345</v>
      </c>
      <c r="S1325" s="296">
        <v>42108</v>
      </c>
      <c r="T1325" s="297">
        <f t="shared" si="1260"/>
        <v>27</v>
      </c>
      <c r="U1325" s="298">
        <f t="shared" si="1261"/>
        <v>119.02800000000001</v>
      </c>
      <c r="V1325" s="298">
        <f t="shared" si="1262"/>
        <v>3.5442</v>
      </c>
      <c r="W1325" s="299">
        <f t="shared" si="1263"/>
        <v>4430.25</v>
      </c>
      <c r="X1325" s="300">
        <f t="shared" si="1264"/>
        <v>34</v>
      </c>
      <c r="Y1325" s="324">
        <v>8</v>
      </c>
      <c r="Z1325" s="315">
        <v>1346</v>
      </c>
      <c r="AA1325" s="1043">
        <v>8</v>
      </c>
      <c r="AB1325" s="1043">
        <v>8</v>
      </c>
      <c r="AC1325" s="304">
        <v>0</v>
      </c>
      <c r="AD1325" s="1043">
        <v>8</v>
      </c>
      <c r="AE1325" s="469">
        <v>8</v>
      </c>
      <c r="AF1325" s="1036" t="s">
        <v>8643</v>
      </c>
      <c r="AG1325" s="445" t="s">
        <v>4691</v>
      </c>
      <c r="AH1325" s="445" t="s">
        <v>4691</v>
      </c>
      <c r="AI1325" s="445" t="s">
        <v>4691</v>
      </c>
      <c r="AJ1325" s="1037">
        <v>6</v>
      </c>
      <c r="AK1325" s="1036" t="s">
        <v>4845</v>
      </c>
      <c r="AL1325" s="445" t="s">
        <v>4691</v>
      </c>
      <c r="AM1325" s="445" t="s">
        <v>4691</v>
      </c>
      <c r="AN1325" s="445" t="s">
        <v>4691</v>
      </c>
      <c r="AO1325" s="445" t="s">
        <v>4691</v>
      </c>
      <c r="AP1325" s="445">
        <v>1</v>
      </c>
      <c r="AQ1325" s="445">
        <v>6</v>
      </c>
      <c r="AR1325" s="445">
        <v>1</v>
      </c>
      <c r="AS1325" s="445">
        <v>4</v>
      </c>
      <c r="AT1325" s="445" t="s">
        <v>4691</v>
      </c>
      <c r="AU1325" s="445" t="s">
        <v>4691</v>
      </c>
      <c r="AV1325" s="307">
        <f t="shared" si="1265"/>
        <v>288</v>
      </c>
      <c r="AW1325" s="309">
        <f t="shared" si="1266"/>
        <v>201.59999999999997</v>
      </c>
      <c r="AX1325" s="309">
        <f t="shared" si="1267"/>
        <v>120</v>
      </c>
      <c r="AY1325" s="309">
        <f t="shared" si="1268"/>
        <v>72</v>
      </c>
      <c r="AZ1325" s="1042" t="s">
        <v>8644</v>
      </c>
      <c r="BA1325" s="1042" t="s">
        <v>1970</v>
      </c>
      <c r="BB1325" s="1042" t="s">
        <v>1970</v>
      </c>
      <c r="BC1325" s="1042"/>
      <c r="BD1325" s="1042"/>
      <c r="BE1325" s="1042"/>
      <c r="BF1325" s="1042"/>
      <c r="BG1325" s="1042"/>
      <c r="BH1325" s="1042"/>
      <c r="BI1325" s="1044"/>
    </row>
    <row r="1326" spans="1:61" s="394" customFormat="1" ht="19.5" customHeight="1">
      <c r="A1326" s="1026">
        <v>1139</v>
      </c>
      <c r="B1326" s="448" t="s">
        <v>5648</v>
      </c>
      <c r="C1326" s="449" t="s">
        <v>2278</v>
      </c>
      <c r="D1326" s="449" t="s">
        <v>2279</v>
      </c>
      <c r="E1326" s="450" t="s">
        <v>2993</v>
      </c>
      <c r="F1326" s="399" t="s">
        <v>5960</v>
      </c>
      <c r="G1326" s="451" t="s">
        <v>2223</v>
      </c>
      <c r="H1326" s="452" t="s">
        <v>2223</v>
      </c>
      <c r="I1326" s="453">
        <v>53015801</v>
      </c>
      <c r="J1326" s="454"/>
      <c r="K1326" s="455" t="s">
        <v>653</v>
      </c>
      <c r="L1326" s="456"/>
      <c r="M1326" s="456"/>
      <c r="N1326" s="456"/>
      <c r="O1326" s="456"/>
      <c r="P1326" s="457" t="s">
        <v>565</v>
      </c>
      <c r="Q1326" s="458"/>
      <c r="R1326" s="295" t="s">
        <v>182</v>
      </c>
      <c r="S1326" s="296">
        <v>42472</v>
      </c>
      <c r="T1326" s="297">
        <f>VLOOKUP(I1326,单月票房,2,0)</f>
        <v>45</v>
      </c>
      <c r="U1326" s="298">
        <f>VLOOKUP(I1326,单月票房,3,0)</f>
        <v>47.43</v>
      </c>
      <c r="V1326" s="298">
        <f>VLOOKUP(I1326,单月票房,4,0)</f>
        <v>1.4993000000000001</v>
      </c>
      <c r="W1326" s="299">
        <f>(V1326*10000)/Y1326</f>
        <v>2498.8333333333335</v>
      </c>
      <c r="X1326" s="300">
        <f>VLOOKUP(I1326,单月票房,5,0)</f>
        <v>32</v>
      </c>
      <c r="Y1326" s="459">
        <v>6</v>
      </c>
      <c r="Z1326" s="460">
        <v>809</v>
      </c>
      <c r="AA1326" s="1043">
        <v>0</v>
      </c>
      <c r="AB1326" s="304">
        <v>0</v>
      </c>
      <c r="AC1326" s="304">
        <v>0</v>
      </c>
      <c r="AD1326" s="1043">
        <v>0</v>
      </c>
      <c r="AE1326" s="469">
        <v>6</v>
      </c>
      <c r="AF1326" s="1036" t="s">
        <v>6606</v>
      </c>
      <c r="AG1326" s="445"/>
      <c r="AH1326" s="445"/>
      <c r="AI1326" s="445"/>
      <c r="AJ1326" s="1037"/>
      <c r="AK1326" s="1036"/>
      <c r="AL1326" s="445"/>
      <c r="AM1326" s="445"/>
      <c r="AN1326" s="445"/>
      <c r="AO1326" s="445"/>
      <c r="AP1326" s="445"/>
      <c r="AQ1326" s="445"/>
      <c r="AR1326" s="445"/>
      <c r="AS1326" s="445"/>
      <c r="AT1326" s="445"/>
      <c r="AU1326" s="445"/>
      <c r="AV1326" s="307">
        <f>AD1326*6*0.5*12</f>
        <v>0</v>
      </c>
      <c r="AW1326" s="309">
        <f>AD1326*6*0.35*12</f>
        <v>0</v>
      </c>
      <c r="AX1326" s="309">
        <f>AD1326*6*0.25*10</f>
        <v>0</v>
      </c>
      <c r="AY1326" s="309">
        <f>AD1326*6*0.15*10</f>
        <v>0</v>
      </c>
      <c r="AZ1326" s="1042" t="s">
        <v>8645</v>
      </c>
      <c r="BA1326" s="1042"/>
      <c r="BB1326" s="1042"/>
      <c r="BC1326" s="1042"/>
      <c r="BD1326" s="1042"/>
      <c r="BE1326" s="1042"/>
      <c r="BF1326" s="1042"/>
      <c r="BG1326" s="1042"/>
      <c r="BH1326" s="1042"/>
      <c r="BI1326" s="1044"/>
    </row>
    <row r="1327" spans="1:61" s="1009" customFormat="1" ht="19.5" customHeight="1">
      <c r="A1327" s="1026">
        <v>1140</v>
      </c>
      <c r="B1327" s="435" t="s">
        <v>8857</v>
      </c>
      <c r="C1327" s="631" t="s">
        <v>2278</v>
      </c>
      <c r="D1327" s="631" t="s">
        <v>1648</v>
      </c>
      <c r="E1327" s="631" t="s">
        <v>8858</v>
      </c>
      <c r="F1327" s="467"/>
      <c r="G1327" s="1001" t="s">
        <v>8859</v>
      </c>
      <c r="H1327" s="1002" t="s">
        <v>9193</v>
      </c>
      <c r="I1327" s="435">
        <v>53016201</v>
      </c>
      <c r="J1327" s="1003"/>
      <c r="K1327" s="439" t="s">
        <v>335</v>
      </c>
      <c r="L1327" s="1004"/>
      <c r="M1327" s="1005"/>
      <c r="N1327" s="1005"/>
      <c r="O1327" s="1004"/>
      <c r="P1327" s="1004" t="s">
        <v>565</v>
      </c>
      <c r="Q1327" s="1006"/>
      <c r="R1327" s="1007" t="s">
        <v>115</v>
      </c>
      <c r="S1327" s="1008" t="s">
        <v>8860</v>
      </c>
      <c r="T1327" s="297">
        <f t="shared" ref="T1327:T1331" si="1269">VLOOKUP(I1327,单月票房,2,0)</f>
        <v>52</v>
      </c>
      <c r="U1327" s="298">
        <f t="shared" ref="U1327:U1331" si="1270">VLOOKUP(I1327,单月票房,3,0)</f>
        <v>32.792200000000001</v>
      </c>
      <c r="V1327" s="298">
        <f t="shared" ref="V1327:V1331" si="1271">VLOOKUP(I1327,单月票房,4,0)</f>
        <v>1.0284</v>
      </c>
      <c r="W1327" s="299">
        <f t="shared" ref="W1327:W1331" si="1272">(V1327*10000)/Y1327</f>
        <v>1469.1428571428571</v>
      </c>
      <c r="X1327" s="300">
        <f t="shared" ref="X1327:X1331" si="1273">VLOOKUP(I1327,单月票房,5,0)</f>
        <v>32</v>
      </c>
      <c r="Y1327" s="496">
        <v>7</v>
      </c>
      <c r="Z1327" s="497">
        <v>1014</v>
      </c>
      <c r="AA1327" s="1003">
        <v>0</v>
      </c>
      <c r="AB1327" s="1003">
        <v>0</v>
      </c>
      <c r="AC1327" s="1003">
        <v>0</v>
      </c>
      <c r="AD1327" s="1003">
        <v>0</v>
      </c>
      <c r="AE1327" s="469">
        <v>7</v>
      </c>
      <c r="AF1327" s="1036" t="s">
        <v>5964</v>
      </c>
      <c r="AG1327" s="445"/>
      <c r="AH1327" s="445"/>
      <c r="AI1327" s="445"/>
      <c r="AJ1327" s="1084"/>
      <c r="AK1327" s="1036"/>
      <c r="AL1327" s="445"/>
      <c r="AM1327" s="445"/>
      <c r="AN1327" s="445"/>
      <c r="AO1327" s="445"/>
      <c r="AP1327" s="445"/>
      <c r="AQ1327" s="445"/>
      <c r="AR1327" s="445"/>
      <c r="AS1327" s="445"/>
      <c r="AT1327" s="445"/>
      <c r="AU1327" s="445"/>
      <c r="AV1327" s="307">
        <f t="shared" ref="AV1327:AV1331" si="1274">AD1327*6*0.5*12</f>
        <v>0</v>
      </c>
      <c r="AW1327" s="309">
        <f t="shared" ref="AW1327:AW1331" si="1275">AD1327*6*0.35*12</f>
        <v>0</v>
      </c>
      <c r="AX1327" s="309">
        <f t="shared" ref="AX1327:AX1331" si="1276">AD1327*6*0.25*10</f>
        <v>0</v>
      </c>
      <c r="AY1327" s="309">
        <f t="shared" ref="AY1327:AY1331" si="1277">AD1327*6*0.15*10</f>
        <v>0</v>
      </c>
      <c r="AZ1327" s="1042" t="s">
        <v>8861</v>
      </c>
      <c r="BA1327" s="1001"/>
      <c r="BB1327" s="1001"/>
      <c r="BC1327" s="1001"/>
      <c r="BD1327" s="1001"/>
      <c r="BE1327" s="1001"/>
      <c r="BF1327" s="1001"/>
      <c r="BG1327" s="1001"/>
      <c r="BH1327" s="1001"/>
      <c r="BI1327" s="1049"/>
    </row>
    <row r="1328" spans="1:61" s="1009" customFormat="1" ht="19.5" customHeight="1">
      <c r="A1328" s="1026">
        <v>1141</v>
      </c>
      <c r="B1328" s="435" t="s">
        <v>8862</v>
      </c>
      <c r="C1328" s="631" t="s">
        <v>2278</v>
      </c>
      <c r="D1328" s="631" t="s">
        <v>2279</v>
      </c>
      <c r="E1328" s="631" t="s">
        <v>8858</v>
      </c>
      <c r="F1328" s="467"/>
      <c r="G1328" s="1001" t="s">
        <v>8863</v>
      </c>
      <c r="H1328" s="1002" t="s">
        <v>9194</v>
      </c>
      <c r="I1328" s="435">
        <v>53013901</v>
      </c>
      <c r="J1328" s="1003"/>
      <c r="K1328" s="439" t="s">
        <v>335</v>
      </c>
      <c r="L1328" s="1004"/>
      <c r="M1328" s="1005"/>
      <c r="N1328" s="1005"/>
      <c r="O1328" s="1004"/>
      <c r="P1328" s="1004" t="s">
        <v>565</v>
      </c>
      <c r="Q1328" s="1006"/>
      <c r="R1328" s="1007" t="s">
        <v>294</v>
      </c>
      <c r="S1328" s="1008" t="s">
        <v>8864</v>
      </c>
      <c r="T1328" s="297">
        <f t="shared" si="1269"/>
        <v>49</v>
      </c>
      <c r="U1328" s="298">
        <f t="shared" si="1270"/>
        <v>39.629399999999997</v>
      </c>
      <c r="V1328" s="298">
        <f t="shared" si="1271"/>
        <v>1.2233000000000001</v>
      </c>
      <c r="W1328" s="299">
        <f t="shared" si="1272"/>
        <v>1747.5714285714287</v>
      </c>
      <c r="X1328" s="300">
        <f t="shared" si="1273"/>
        <v>32</v>
      </c>
      <c r="Y1328" s="496">
        <v>7</v>
      </c>
      <c r="Z1328" s="497">
        <v>789</v>
      </c>
      <c r="AA1328" s="1003">
        <v>0</v>
      </c>
      <c r="AB1328" s="1003">
        <v>0</v>
      </c>
      <c r="AC1328" s="1003">
        <v>0</v>
      </c>
      <c r="AD1328" s="1003">
        <v>0</v>
      </c>
      <c r="AE1328" s="469">
        <v>7</v>
      </c>
      <c r="AF1328" s="1036" t="s">
        <v>5964</v>
      </c>
      <c r="AG1328" s="445"/>
      <c r="AH1328" s="445"/>
      <c r="AI1328" s="445"/>
      <c r="AJ1328" s="1084"/>
      <c r="AK1328" s="1036"/>
      <c r="AL1328" s="445"/>
      <c r="AM1328" s="445"/>
      <c r="AN1328" s="445"/>
      <c r="AO1328" s="445"/>
      <c r="AP1328" s="445"/>
      <c r="AQ1328" s="445"/>
      <c r="AR1328" s="445"/>
      <c r="AS1328" s="445"/>
      <c r="AT1328" s="445"/>
      <c r="AU1328" s="445"/>
      <c r="AV1328" s="307">
        <f t="shared" si="1274"/>
        <v>0</v>
      </c>
      <c r="AW1328" s="309">
        <f t="shared" si="1275"/>
        <v>0</v>
      </c>
      <c r="AX1328" s="309">
        <f t="shared" si="1276"/>
        <v>0</v>
      </c>
      <c r="AY1328" s="309">
        <f t="shared" si="1277"/>
        <v>0</v>
      </c>
      <c r="AZ1328" s="1042" t="s">
        <v>8865</v>
      </c>
      <c r="BA1328" s="1001"/>
      <c r="BB1328" s="1001"/>
      <c r="BC1328" s="1001"/>
      <c r="BD1328" s="1001"/>
      <c r="BE1328" s="1001"/>
      <c r="BF1328" s="1001"/>
      <c r="BG1328" s="1001"/>
      <c r="BH1328" s="1001"/>
      <c r="BI1328" s="1049"/>
    </row>
    <row r="1329" spans="1:61" s="1009" customFormat="1" ht="19.5" customHeight="1">
      <c r="A1329" s="1026">
        <v>1142</v>
      </c>
      <c r="B1329" s="435" t="s">
        <v>8866</v>
      </c>
      <c r="C1329" s="631" t="s">
        <v>2278</v>
      </c>
      <c r="D1329" s="631" t="s">
        <v>2279</v>
      </c>
      <c r="E1329" s="631" t="s">
        <v>2332</v>
      </c>
      <c r="F1329" s="467"/>
      <c r="G1329" s="1001" t="s">
        <v>8867</v>
      </c>
      <c r="H1329" s="1002" t="s">
        <v>9195</v>
      </c>
      <c r="I1329" s="435">
        <v>53010301</v>
      </c>
      <c r="J1329" s="1003"/>
      <c r="K1329" s="439" t="s">
        <v>335</v>
      </c>
      <c r="L1329" s="1004"/>
      <c r="M1329" s="1005"/>
      <c r="N1329" s="1005"/>
      <c r="O1329" s="1004"/>
      <c r="P1329" s="1004" t="s">
        <v>565</v>
      </c>
      <c r="Q1329" s="1006"/>
      <c r="R1329" s="1007" t="s">
        <v>199</v>
      </c>
      <c r="S1329" s="1008" t="s">
        <v>7499</v>
      </c>
      <c r="T1329" s="297">
        <f t="shared" si="1269"/>
        <v>14</v>
      </c>
      <c r="U1329" s="298">
        <f t="shared" si="1270"/>
        <v>193.75408000000002</v>
      </c>
      <c r="V1329" s="298">
        <f t="shared" si="1271"/>
        <v>5.6875999999999998</v>
      </c>
      <c r="W1329" s="299">
        <f t="shared" si="1272"/>
        <v>9479.3333333333339</v>
      </c>
      <c r="X1329" s="300">
        <f t="shared" si="1273"/>
        <v>34</v>
      </c>
      <c r="Y1329" s="496">
        <v>6</v>
      </c>
      <c r="Z1329" s="497">
        <v>621</v>
      </c>
      <c r="AA1329" s="1003">
        <v>0</v>
      </c>
      <c r="AB1329" s="1003">
        <v>0</v>
      </c>
      <c r="AC1329" s="1003">
        <v>0</v>
      </c>
      <c r="AD1329" s="1003">
        <v>0</v>
      </c>
      <c r="AE1329" s="469">
        <v>6</v>
      </c>
      <c r="AF1329" s="1036" t="s">
        <v>5994</v>
      </c>
      <c r="AG1329" s="445"/>
      <c r="AH1329" s="445"/>
      <c r="AI1329" s="445"/>
      <c r="AJ1329" s="1084"/>
      <c r="AK1329" s="1036"/>
      <c r="AL1329" s="445"/>
      <c r="AM1329" s="445"/>
      <c r="AN1329" s="445"/>
      <c r="AO1329" s="445"/>
      <c r="AP1329" s="445"/>
      <c r="AQ1329" s="445"/>
      <c r="AR1329" s="445"/>
      <c r="AS1329" s="445"/>
      <c r="AT1329" s="445"/>
      <c r="AU1329" s="445"/>
      <c r="AV1329" s="307">
        <f t="shared" si="1274"/>
        <v>0</v>
      </c>
      <c r="AW1329" s="309">
        <f t="shared" si="1275"/>
        <v>0</v>
      </c>
      <c r="AX1329" s="309">
        <f t="shared" si="1276"/>
        <v>0</v>
      </c>
      <c r="AY1329" s="309">
        <f t="shared" si="1277"/>
        <v>0</v>
      </c>
      <c r="AZ1329" s="1042" t="s">
        <v>8868</v>
      </c>
      <c r="BA1329" s="1001"/>
      <c r="BB1329" s="1001"/>
      <c r="BC1329" s="1001"/>
      <c r="BD1329" s="1001"/>
      <c r="BE1329" s="1001"/>
      <c r="BF1329" s="1001"/>
      <c r="BG1329" s="1001"/>
      <c r="BH1329" s="1001"/>
      <c r="BI1329" s="1049"/>
    </row>
    <row r="1330" spans="1:61" s="1009" customFormat="1" ht="19.5" customHeight="1">
      <c r="A1330" s="1026">
        <v>1143</v>
      </c>
      <c r="B1330" s="435" t="s">
        <v>8869</v>
      </c>
      <c r="C1330" s="631" t="s">
        <v>2278</v>
      </c>
      <c r="D1330" s="631" t="s">
        <v>2279</v>
      </c>
      <c r="E1330" s="631" t="s">
        <v>2994</v>
      </c>
      <c r="F1330" s="467"/>
      <c r="G1330" s="1001" t="s">
        <v>8870</v>
      </c>
      <c r="H1330" s="1002" t="s">
        <v>8870</v>
      </c>
      <c r="I1330" s="435">
        <v>53010201</v>
      </c>
      <c r="J1330" s="1003"/>
      <c r="K1330" s="439" t="s">
        <v>335</v>
      </c>
      <c r="L1330" s="1004"/>
      <c r="M1330" s="1005"/>
      <c r="N1330" s="1005"/>
      <c r="O1330" s="1004"/>
      <c r="P1330" s="1004" t="s">
        <v>565</v>
      </c>
      <c r="Q1330" s="1006"/>
      <c r="R1330" s="1007" t="s">
        <v>294</v>
      </c>
      <c r="S1330" s="1008" t="s">
        <v>8871</v>
      </c>
      <c r="T1330" s="297">
        <f t="shared" si="1269"/>
        <v>18</v>
      </c>
      <c r="U1330" s="298">
        <f t="shared" si="1270"/>
        <v>181.43195</v>
      </c>
      <c r="V1330" s="298">
        <f t="shared" si="1271"/>
        <v>5.4775999999999998</v>
      </c>
      <c r="W1330" s="299">
        <f t="shared" si="1272"/>
        <v>6847</v>
      </c>
      <c r="X1330" s="300">
        <f t="shared" si="1273"/>
        <v>33</v>
      </c>
      <c r="Y1330" s="496">
        <v>8</v>
      </c>
      <c r="Z1330" s="497">
        <v>868</v>
      </c>
      <c r="AA1330" s="1003">
        <v>0</v>
      </c>
      <c r="AB1330" s="1003">
        <v>0</v>
      </c>
      <c r="AC1330" s="1003">
        <v>0</v>
      </c>
      <c r="AD1330" s="1003">
        <v>0</v>
      </c>
      <c r="AE1330" s="469">
        <v>8</v>
      </c>
      <c r="AF1330" s="1036" t="s">
        <v>5971</v>
      </c>
      <c r="AG1330" s="445"/>
      <c r="AH1330" s="445"/>
      <c r="AI1330" s="445"/>
      <c r="AJ1330" s="1084"/>
      <c r="AK1330" s="1036"/>
      <c r="AL1330" s="445"/>
      <c r="AM1330" s="445"/>
      <c r="AN1330" s="445"/>
      <c r="AO1330" s="445"/>
      <c r="AP1330" s="445"/>
      <c r="AQ1330" s="445"/>
      <c r="AR1330" s="445"/>
      <c r="AS1330" s="445"/>
      <c r="AT1330" s="445"/>
      <c r="AU1330" s="445"/>
      <c r="AV1330" s="307">
        <f t="shared" si="1274"/>
        <v>0</v>
      </c>
      <c r="AW1330" s="309">
        <f t="shared" si="1275"/>
        <v>0</v>
      </c>
      <c r="AX1330" s="309">
        <f t="shared" si="1276"/>
        <v>0</v>
      </c>
      <c r="AY1330" s="309">
        <f t="shared" si="1277"/>
        <v>0</v>
      </c>
      <c r="AZ1330" s="1042" t="s">
        <v>8872</v>
      </c>
      <c r="BA1330" s="1001"/>
      <c r="BB1330" s="1001"/>
      <c r="BC1330" s="1001"/>
      <c r="BD1330" s="1001"/>
      <c r="BE1330" s="1001"/>
      <c r="BF1330" s="1001"/>
      <c r="BG1330" s="1001"/>
      <c r="BH1330" s="1001"/>
      <c r="BI1330" s="1049"/>
    </row>
    <row r="1331" spans="1:61" s="1009" customFormat="1" ht="19.5" customHeight="1">
      <c r="A1331" s="1026">
        <v>1144</v>
      </c>
      <c r="B1331" s="435" t="s">
        <v>8873</v>
      </c>
      <c r="C1331" s="631" t="s">
        <v>2278</v>
      </c>
      <c r="D1331" s="631" t="s">
        <v>2279</v>
      </c>
      <c r="E1331" s="631" t="s">
        <v>2994</v>
      </c>
      <c r="F1331" s="467"/>
      <c r="G1331" s="1001" t="s">
        <v>8874</v>
      </c>
      <c r="H1331" s="1002" t="s">
        <v>9196</v>
      </c>
      <c r="I1331" s="435">
        <v>53011401</v>
      </c>
      <c r="J1331" s="1003"/>
      <c r="K1331" s="439" t="s">
        <v>335</v>
      </c>
      <c r="L1331" s="1004"/>
      <c r="M1331" s="1005"/>
      <c r="N1331" s="1005"/>
      <c r="O1331" s="1004"/>
      <c r="P1331" s="1004" t="s">
        <v>565</v>
      </c>
      <c r="Q1331" s="1006"/>
      <c r="R1331" s="1007" t="s">
        <v>222</v>
      </c>
      <c r="S1331" s="1008" t="s">
        <v>8875</v>
      </c>
      <c r="T1331" s="297">
        <f t="shared" si="1269"/>
        <v>23</v>
      </c>
      <c r="U1331" s="298">
        <f t="shared" si="1270"/>
        <v>132.9897</v>
      </c>
      <c r="V1331" s="298">
        <f t="shared" si="1271"/>
        <v>3.8965999999999998</v>
      </c>
      <c r="W1331" s="299">
        <f t="shared" si="1272"/>
        <v>5566.5714285714284</v>
      </c>
      <c r="X1331" s="300">
        <f t="shared" si="1273"/>
        <v>34</v>
      </c>
      <c r="Y1331" s="496">
        <v>7</v>
      </c>
      <c r="Z1331" s="497">
        <v>621</v>
      </c>
      <c r="AA1331" s="1003">
        <v>0</v>
      </c>
      <c r="AB1331" s="1003">
        <v>0</v>
      </c>
      <c r="AC1331" s="1003">
        <v>0</v>
      </c>
      <c r="AD1331" s="1003">
        <v>0</v>
      </c>
      <c r="AE1331" s="469">
        <v>7</v>
      </c>
      <c r="AF1331" s="1036" t="s">
        <v>5964</v>
      </c>
      <c r="AG1331" s="445"/>
      <c r="AH1331" s="445"/>
      <c r="AI1331" s="445"/>
      <c r="AJ1331" s="1084"/>
      <c r="AK1331" s="1036"/>
      <c r="AL1331" s="445"/>
      <c r="AM1331" s="445"/>
      <c r="AN1331" s="445"/>
      <c r="AO1331" s="445"/>
      <c r="AP1331" s="445"/>
      <c r="AQ1331" s="445"/>
      <c r="AR1331" s="445"/>
      <c r="AS1331" s="445"/>
      <c r="AT1331" s="445"/>
      <c r="AU1331" s="445"/>
      <c r="AV1331" s="307">
        <f t="shared" si="1274"/>
        <v>0</v>
      </c>
      <c r="AW1331" s="309">
        <f t="shared" si="1275"/>
        <v>0</v>
      </c>
      <c r="AX1331" s="309">
        <f t="shared" si="1276"/>
        <v>0</v>
      </c>
      <c r="AY1331" s="309">
        <f t="shared" si="1277"/>
        <v>0</v>
      </c>
      <c r="AZ1331" s="1042" t="s">
        <v>8876</v>
      </c>
      <c r="BA1331" s="1001"/>
      <c r="BB1331" s="1001"/>
      <c r="BC1331" s="1001"/>
      <c r="BD1331" s="1001"/>
      <c r="BE1331" s="1001"/>
      <c r="BF1331" s="1001"/>
      <c r="BG1331" s="1001"/>
      <c r="BH1331" s="1001"/>
      <c r="BI1331" s="1049"/>
    </row>
    <row r="1332" spans="1:61" ht="20.100000000000001" customHeight="1">
      <c r="A1332" s="1029" t="s">
        <v>185</v>
      </c>
      <c r="B1332" s="499"/>
      <c r="C1332" s="723" t="s">
        <v>2510</v>
      </c>
      <c r="D1332" s="501" t="s">
        <v>1648</v>
      </c>
      <c r="E1332" s="502"/>
      <c r="F1332" s="502"/>
      <c r="G1332" s="503">
        <f>COUNTA(G1318:G1331)</f>
        <v>14</v>
      </c>
      <c r="H1332" s="503">
        <f>COUNTA(H1318:H1331)</f>
        <v>14</v>
      </c>
      <c r="I1332" s="499"/>
      <c r="J1332" s="499"/>
      <c r="K1332" s="503"/>
      <c r="L1332" s="504">
        <f>COUNTA(L1318:L1331)</f>
        <v>8</v>
      </c>
      <c r="M1332" s="504">
        <f>COUNTA(M1318:M1331)</f>
        <v>4</v>
      </c>
      <c r="N1332" s="504">
        <f>COUNTA(N1318:N1331)</f>
        <v>4</v>
      </c>
      <c r="O1332" s="504">
        <f>COUNTA(O1318:O1331)</f>
        <v>8</v>
      </c>
      <c r="P1332" s="504">
        <f>COUNTA(P1318:P1331)</f>
        <v>14</v>
      </c>
      <c r="Q1332" s="505"/>
      <c r="R1332" s="505"/>
      <c r="S1332" s="506"/>
      <c r="T1332" s="507"/>
      <c r="U1332" s="508">
        <f>SUM(U1318:U1331)</f>
        <v>1573.62096</v>
      </c>
      <c r="V1332" s="508">
        <f>SUM(V1318:V1331)</f>
        <v>43.960400000000007</v>
      </c>
      <c r="W1332" s="509">
        <f>V1332*10000/Y1332</f>
        <v>4830.8131868131877</v>
      </c>
      <c r="X1332" s="510">
        <f>U1332/V1332</f>
        <v>35.796329423754102</v>
      </c>
      <c r="Y1332" s="511">
        <f t="shared" ref="Y1332:AE1332" si="1278">SUM(Y1318:Y1331)</f>
        <v>91</v>
      </c>
      <c r="Z1332" s="511">
        <f t="shared" si="1278"/>
        <v>11830</v>
      </c>
      <c r="AA1332" s="500">
        <f t="shared" si="1278"/>
        <v>49</v>
      </c>
      <c r="AB1332" s="500">
        <f t="shared" si="1278"/>
        <v>26</v>
      </c>
      <c r="AC1332" s="500">
        <f t="shared" si="1278"/>
        <v>23</v>
      </c>
      <c r="AD1332" s="500">
        <f t="shared" si="1278"/>
        <v>49</v>
      </c>
      <c r="AE1332" s="500">
        <f t="shared" si="1278"/>
        <v>90</v>
      </c>
      <c r="AF1332" s="512"/>
      <c r="AG1332" s="512">
        <f>SUM(AG1318:AG1331)</f>
        <v>1</v>
      </c>
      <c r="AH1332" s="512"/>
      <c r="AI1332" s="512">
        <f>SUM(AI1318:AI1331)</f>
        <v>292</v>
      </c>
      <c r="AJ1332" s="512">
        <f>SUM(AJ1318:AJ1331)</f>
        <v>41</v>
      </c>
      <c r="AK1332" s="513"/>
      <c r="AL1332" s="512">
        <f>SUM(AL1318:AL1331)</f>
        <v>1</v>
      </c>
      <c r="AM1332" s="512"/>
      <c r="AN1332" s="512">
        <f>SUM(AN1318:AN1331)</f>
        <v>0</v>
      </c>
      <c r="AO1332" s="512"/>
      <c r="AP1332" s="512">
        <f>SUM(AP1318:AP1331)</f>
        <v>2</v>
      </c>
      <c r="AQ1332" s="512"/>
      <c r="AR1332" s="512">
        <f>SUM(AR1318:AR1331)</f>
        <v>1</v>
      </c>
      <c r="AS1332" s="512"/>
      <c r="AT1332" s="512">
        <f>SUM(AT1318:AT1331)</f>
        <v>0</v>
      </c>
      <c r="AU1332" s="512"/>
      <c r="AV1332" s="512">
        <f>SUM(AV1318:AV1331)</f>
        <v>1764</v>
      </c>
      <c r="AW1332" s="512">
        <f>SUM(AW1318:AW1331)</f>
        <v>1234.7999999999997</v>
      </c>
      <c r="AX1332" s="512">
        <f>SUM(AX1318:AX1331)</f>
        <v>735</v>
      </c>
      <c r="AY1332" s="512">
        <f>SUM(AY1318:AY1331)</f>
        <v>441</v>
      </c>
      <c r="AZ1332" s="816"/>
      <c r="BA1332" s="817"/>
      <c r="BB1332" s="817"/>
      <c r="BC1332" s="818"/>
      <c r="BD1332" s="818"/>
      <c r="BE1332" s="818"/>
      <c r="BF1332" s="819"/>
      <c r="BG1332" s="819"/>
      <c r="BH1332" s="819"/>
      <c r="BI1332" s="820"/>
    </row>
    <row r="1333" spans="1:61" s="652" customFormat="1" ht="20.100000000000001" customHeight="1">
      <c r="A1333" s="1026">
        <v>1145</v>
      </c>
      <c r="B1333" s="285" t="s">
        <v>3621</v>
      </c>
      <c r="C1333" s="359" t="s">
        <v>2767</v>
      </c>
      <c r="D1333" s="727" t="s">
        <v>3827</v>
      </c>
      <c r="E1333" s="368" t="s">
        <v>5702</v>
      </c>
      <c r="F1333" s="360" t="s">
        <v>1931</v>
      </c>
      <c r="G1333" s="289" t="s">
        <v>2768</v>
      </c>
      <c r="H1333" s="530" t="s">
        <v>2795</v>
      </c>
      <c r="I1333" s="290">
        <v>53051101</v>
      </c>
      <c r="J1333" s="291" t="s">
        <v>94</v>
      </c>
      <c r="K1333" s="592"/>
      <c r="L1333" s="292" t="s">
        <v>95</v>
      </c>
      <c r="M1333" s="292" t="s">
        <v>95</v>
      </c>
      <c r="N1333" s="292" t="s">
        <v>95</v>
      </c>
      <c r="O1333" s="292" t="s">
        <v>95</v>
      </c>
      <c r="P1333" s="292" t="s">
        <v>95</v>
      </c>
      <c r="Q1333" s="320"/>
      <c r="R1333" s="295" t="s">
        <v>182</v>
      </c>
      <c r="S1333" s="296">
        <v>42517</v>
      </c>
      <c r="T1333" s="297">
        <f>VLOOKUP(I1333,单月票房,2,0)</f>
        <v>9</v>
      </c>
      <c r="U1333" s="298">
        <f>VLOOKUP(I1333,单月票房,3,0)</f>
        <v>17.4956</v>
      </c>
      <c r="V1333" s="298">
        <f>VLOOKUP(I1333,单月票房,4,0)</f>
        <v>0.49299999999999999</v>
      </c>
      <c r="W1333" s="299">
        <f>(V1333*10000)/Y1333</f>
        <v>1232.5</v>
      </c>
      <c r="X1333" s="300">
        <f>VLOOKUP(I1333,单月票房,5,0)</f>
        <v>35</v>
      </c>
      <c r="Y1333" s="301">
        <v>4</v>
      </c>
      <c r="Z1333" s="648">
        <v>417</v>
      </c>
      <c r="AA1333" s="1043">
        <v>4</v>
      </c>
      <c r="AB1333" s="1043">
        <v>4</v>
      </c>
      <c r="AC1333" s="1043">
        <v>4</v>
      </c>
      <c r="AD1333" s="1043">
        <v>4</v>
      </c>
      <c r="AE1333" s="469">
        <v>4</v>
      </c>
      <c r="AF1333" s="1036" t="s">
        <v>8196</v>
      </c>
      <c r="AG1333" s="445" t="s">
        <v>4691</v>
      </c>
      <c r="AH1333" s="445" t="s">
        <v>4691</v>
      </c>
      <c r="AI1333" s="445" t="s">
        <v>4691</v>
      </c>
      <c r="AJ1333" s="1037">
        <v>4</v>
      </c>
      <c r="AK1333" s="1036" t="s">
        <v>4706</v>
      </c>
      <c r="AL1333" s="445" t="s">
        <v>4691</v>
      </c>
      <c r="AM1333" s="445" t="s">
        <v>4691</v>
      </c>
      <c r="AN1333" s="445" t="s">
        <v>4691</v>
      </c>
      <c r="AO1333" s="445" t="s">
        <v>4691</v>
      </c>
      <c r="AP1333" s="445" t="s">
        <v>4691</v>
      </c>
      <c r="AQ1333" s="445" t="s">
        <v>4691</v>
      </c>
      <c r="AR1333" s="445" t="s">
        <v>4691</v>
      </c>
      <c r="AS1333" s="445" t="s">
        <v>4691</v>
      </c>
      <c r="AT1333" s="445" t="s">
        <v>4691</v>
      </c>
      <c r="AU1333" s="445" t="s">
        <v>4691</v>
      </c>
      <c r="AV1333" s="307">
        <f>AD1333*6*0.5*12</f>
        <v>144</v>
      </c>
      <c r="AW1333" s="309">
        <f>AD1333*6*0.35*12</f>
        <v>100.79999999999998</v>
      </c>
      <c r="AX1333" s="309">
        <f>AD1333*6*0.25*10</f>
        <v>60</v>
      </c>
      <c r="AY1333" s="309">
        <f>AD1333*6*0.15*10</f>
        <v>36</v>
      </c>
      <c r="AZ1333" s="1042" t="s">
        <v>8646</v>
      </c>
      <c r="BA1333" s="1042"/>
      <c r="BB1333" s="1042"/>
      <c r="BC1333" s="1042"/>
      <c r="BD1333" s="1042"/>
      <c r="BE1333" s="1042"/>
      <c r="BF1333" s="1042"/>
      <c r="BG1333" s="1042"/>
      <c r="BH1333" s="1042"/>
      <c r="BI1333" s="1044"/>
    </row>
    <row r="1334" spans="1:61" ht="20.100000000000001" customHeight="1">
      <c r="A1334" s="1031" t="s">
        <v>185</v>
      </c>
      <c r="B1334" s="499"/>
      <c r="C1334" s="867" t="s">
        <v>2510</v>
      </c>
      <c r="D1334" s="863" t="s">
        <v>3828</v>
      </c>
      <c r="E1334" s="827"/>
      <c r="F1334" s="827"/>
      <c r="G1334" s="503">
        <f>COUNTA(G1333:G1333)</f>
        <v>1</v>
      </c>
      <c r="H1334" s="503">
        <f>COUNTA(H1333:H1333)</f>
        <v>1</v>
      </c>
      <c r="I1334" s="499"/>
      <c r="J1334" s="499"/>
      <c r="K1334" s="503"/>
      <c r="L1334" s="504">
        <f>COUNTA(L1333:L1333)</f>
        <v>1</v>
      </c>
      <c r="M1334" s="504">
        <f>COUNTA(M1333:M1333)</f>
        <v>1</v>
      </c>
      <c r="N1334" s="504">
        <f>COUNTA(N1333:N1333)</f>
        <v>1</v>
      </c>
      <c r="O1334" s="504">
        <f>COUNTA(O1333:O1333)</f>
        <v>1</v>
      </c>
      <c r="P1334" s="504">
        <f>COUNTA(P1333:P1333)</f>
        <v>1</v>
      </c>
      <c r="Q1334" s="505"/>
      <c r="R1334" s="505"/>
      <c r="S1334" s="506"/>
      <c r="T1334" s="507"/>
      <c r="U1334" s="508">
        <f>SUM(U1333:U1333)</f>
        <v>17.4956</v>
      </c>
      <c r="V1334" s="508">
        <f>SUM(V1333:V1333)</f>
        <v>0.49299999999999999</v>
      </c>
      <c r="W1334" s="509">
        <f>V1334*10000/Y1334</f>
        <v>1232.5</v>
      </c>
      <c r="X1334" s="510">
        <f>U1334/V1334</f>
        <v>35.488032454361054</v>
      </c>
      <c r="Y1334" s="511">
        <f t="shared" ref="Y1334:AE1334" si="1279">SUM(Y1333:Y1333)</f>
        <v>4</v>
      </c>
      <c r="Z1334" s="511">
        <f t="shared" si="1279"/>
        <v>417</v>
      </c>
      <c r="AA1334" s="500">
        <f t="shared" si="1279"/>
        <v>4</v>
      </c>
      <c r="AB1334" s="500">
        <f t="shared" si="1279"/>
        <v>4</v>
      </c>
      <c r="AC1334" s="500">
        <f t="shared" si="1279"/>
        <v>4</v>
      </c>
      <c r="AD1334" s="500">
        <f t="shared" si="1279"/>
        <v>4</v>
      </c>
      <c r="AE1334" s="500">
        <f t="shared" si="1279"/>
        <v>4</v>
      </c>
      <c r="AF1334" s="512"/>
      <c r="AG1334" s="512">
        <f>SUM(AG1333:AG1333)</f>
        <v>0</v>
      </c>
      <c r="AH1334" s="512"/>
      <c r="AI1334" s="512">
        <f>SUM(AI1333:AI1333)</f>
        <v>0</v>
      </c>
      <c r="AJ1334" s="512">
        <f t="shared" ref="AJ1334" si="1280">SUM(AJ1333:AJ1333)</f>
        <v>4</v>
      </c>
      <c r="AK1334" s="513"/>
      <c r="AL1334" s="512">
        <f>SUM(AL1333:AL1333)</f>
        <v>0</v>
      </c>
      <c r="AM1334" s="512"/>
      <c r="AN1334" s="512">
        <f>SUM(AN1333:AN1333)</f>
        <v>0</v>
      </c>
      <c r="AO1334" s="512"/>
      <c r="AP1334" s="512">
        <f>SUM(AP1333:AP1333)</f>
        <v>0</v>
      </c>
      <c r="AQ1334" s="512"/>
      <c r="AR1334" s="512">
        <f>SUM(AR1333:AR1333)</f>
        <v>0</v>
      </c>
      <c r="AS1334" s="512"/>
      <c r="AT1334" s="512">
        <f>SUM(AT1333:AT1333)</f>
        <v>0</v>
      </c>
      <c r="AU1334" s="512"/>
      <c r="AV1334" s="512">
        <f>SUM(AV1333:AV1333)</f>
        <v>144</v>
      </c>
      <c r="AW1334" s="512">
        <f>SUM(AW1333:AW1333)</f>
        <v>100.79999999999998</v>
      </c>
      <c r="AX1334" s="512">
        <f>SUM(AX1333:AX1333)</f>
        <v>60</v>
      </c>
      <c r="AY1334" s="512">
        <f>SUM(AY1333:AY1333)</f>
        <v>36</v>
      </c>
      <c r="AZ1334" s="816"/>
      <c r="BA1334" s="817"/>
      <c r="BB1334" s="817"/>
      <c r="BC1334" s="818"/>
      <c r="BD1334" s="818"/>
      <c r="BE1334" s="818"/>
      <c r="BF1334" s="819"/>
      <c r="BG1334" s="819"/>
      <c r="BH1334" s="819"/>
      <c r="BI1334" s="820"/>
    </row>
    <row r="1335" spans="1:61" s="652" customFormat="1" ht="20.100000000000001" customHeight="1">
      <c r="A1335" s="1026">
        <v>1146</v>
      </c>
      <c r="B1335" s="285" t="s">
        <v>3622</v>
      </c>
      <c r="C1335" s="359" t="s">
        <v>2821</v>
      </c>
      <c r="D1335" s="727" t="s">
        <v>2822</v>
      </c>
      <c r="E1335" s="287" t="s">
        <v>2996</v>
      </c>
      <c r="F1335" s="360" t="s">
        <v>2823</v>
      </c>
      <c r="G1335" s="289" t="s">
        <v>2824</v>
      </c>
      <c r="H1335" s="530" t="s">
        <v>1918</v>
      </c>
      <c r="I1335" s="290">
        <v>53261101</v>
      </c>
      <c r="J1335" s="291"/>
      <c r="K1335" s="592"/>
      <c r="L1335" s="292" t="s">
        <v>95</v>
      </c>
      <c r="M1335" s="292" t="s">
        <v>95</v>
      </c>
      <c r="N1335" s="292" t="s">
        <v>95</v>
      </c>
      <c r="O1335" s="292" t="s">
        <v>95</v>
      </c>
      <c r="P1335" s="292" t="s">
        <v>95</v>
      </c>
      <c r="Q1335" s="320"/>
      <c r="R1335" s="295" t="s">
        <v>294</v>
      </c>
      <c r="S1335" s="296">
        <v>42367</v>
      </c>
      <c r="T1335" s="297">
        <f>VLOOKUP(I1335,单月票房,2,0)</f>
        <v>2</v>
      </c>
      <c r="U1335" s="298">
        <f>VLOOKUP(I1335,单月票房,3,0)</f>
        <v>93.881100000000004</v>
      </c>
      <c r="V1335" s="298">
        <f>VLOOKUP(I1335,单月票房,4,0)</f>
        <v>2.5396999999999998</v>
      </c>
      <c r="W1335" s="299">
        <f>(V1335*10000)/Y1335</f>
        <v>3628.1428571428573</v>
      </c>
      <c r="X1335" s="300">
        <f>VLOOKUP(I1335,单月票房,5,0)</f>
        <v>37</v>
      </c>
      <c r="Y1335" s="301">
        <v>7</v>
      </c>
      <c r="Z1335" s="301">
        <v>619</v>
      </c>
      <c r="AA1335" s="1043">
        <v>7</v>
      </c>
      <c r="AB1335" s="1043">
        <v>7</v>
      </c>
      <c r="AC1335" s="1043">
        <v>7</v>
      </c>
      <c r="AD1335" s="1043">
        <v>7</v>
      </c>
      <c r="AE1335" s="469">
        <v>7</v>
      </c>
      <c r="AF1335" s="1036" t="s">
        <v>8647</v>
      </c>
      <c r="AG1335" s="445" t="s">
        <v>4691</v>
      </c>
      <c r="AH1335" s="445" t="s">
        <v>4691</v>
      </c>
      <c r="AI1335" s="445" t="s">
        <v>4691</v>
      </c>
      <c r="AJ1335" s="1037">
        <v>7</v>
      </c>
      <c r="AK1335" s="1036" t="s">
        <v>4846</v>
      </c>
      <c r="AL1335" s="445">
        <v>1</v>
      </c>
      <c r="AM1335" s="445">
        <v>7</v>
      </c>
      <c r="AN1335" s="445" t="s">
        <v>4691</v>
      </c>
      <c r="AO1335" s="445" t="s">
        <v>4691</v>
      </c>
      <c r="AP1335" s="445" t="s">
        <v>4691</v>
      </c>
      <c r="AQ1335" s="445" t="s">
        <v>4691</v>
      </c>
      <c r="AR1335" s="445" t="s">
        <v>4691</v>
      </c>
      <c r="AS1335" s="445" t="s">
        <v>4691</v>
      </c>
      <c r="AT1335" s="445" t="s">
        <v>4691</v>
      </c>
      <c r="AU1335" s="445" t="s">
        <v>4691</v>
      </c>
      <c r="AV1335" s="307">
        <f>AD1335*6*0.5*12</f>
        <v>252</v>
      </c>
      <c r="AW1335" s="309">
        <f>AD1335*6*0.35*12</f>
        <v>176.39999999999998</v>
      </c>
      <c r="AX1335" s="309">
        <f>AD1335*6*0.25*10</f>
        <v>105</v>
      </c>
      <c r="AY1335" s="309">
        <f>AD1335*6*0.15*10</f>
        <v>63</v>
      </c>
      <c r="AZ1335" s="1042" t="s">
        <v>8648</v>
      </c>
      <c r="BA1335" s="1042"/>
      <c r="BB1335" s="1042"/>
      <c r="BC1335" s="1042"/>
      <c r="BD1335" s="1042"/>
      <c r="BE1335" s="1042"/>
      <c r="BF1335" s="1042"/>
      <c r="BG1335" s="1042"/>
      <c r="BH1335" s="1042"/>
      <c r="BI1335" s="1044"/>
    </row>
    <row r="1336" spans="1:61" ht="20.100000000000001" customHeight="1">
      <c r="A1336" s="1031" t="s">
        <v>185</v>
      </c>
      <c r="B1336" s="499"/>
      <c r="C1336" s="867" t="s">
        <v>2825</v>
      </c>
      <c r="D1336" s="863" t="s">
        <v>2826</v>
      </c>
      <c r="E1336" s="827"/>
      <c r="F1336" s="827"/>
      <c r="G1336" s="503">
        <f>COUNTA(G1335:G1335)</f>
        <v>1</v>
      </c>
      <c r="H1336" s="503">
        <f>COUNTA(H1335:H1335)</f>
        <v>1</v>
      </c>
      <c r="I1336" s="499"/>
      <c r="J1336" s="499"/>
      <c r="K1336" s="503"/>
      <c r="L1336" s="504">
        <f>COUNTA(L1335:L1335)</f>
        <v>1</v>
      </c>
      <c r="M1336" s="504">
        <f>COUNTA(M1335:M1335)</f>
        <v>1</v>
      </c>
      <c r="N1336" s="504">
        <f>COUNTA(N1335:N1335)</f>
        <v>1</v>
      </c>
      <c r="O1336" s="504">
        <f>COUNTA(O1335:O1335)</f>
        <v>1</v>
      </c>
      <c r="P1336" s="504">
        <f>COUNTA(P1335:P1335)</f>
        <v>1</v>
      </c>
      <c r="Q1336" s="505"/>
      <c r="R1336" s="505"/>
      <c r="S1336" s="506"/>
      <c r="T1336" s="507"/>
      <c r="U1336" s="508">
        <f>SUM(U1335:U1335)</f>
        <v>93.881100000000004</v>
      </c>
      <c r="V1336" s="508">
        <f>SUM(V1335:V1335)</f>
        <v>2.5396999999999998</v>
      </c>
      <c r="W1336" s="509">
        <f>V1336*10000/Y1336</f>
        <v>3628.1428571428573</v>
      </c>
      <c r="X1336" s="510">
        <f>U1336/V1336</f>
        <v>36.965428987675715</v>
      </c>
      <c r="Y1336" s="511">
        <f t="shared" ref="Y1336:AE1336" si="1281">SUM(Y1335:Y1335)</f>
        <v>7</v>
      </c>
      <c r="Z1336" s="511">
        <f t="shared" si="1281"/>
        <v>619</v>
      </c>
      <c r="AA1336" s="500">
        <f t="shared" si="1281"/>
        <v>7</v>
      </c>
      <c r="AB1336" s="500">
        <f t="shared" si="1281"/>
        <v>7</v>
      </c>
      <c r="AC1336" s="500">
        <f t="shared" si="1281"/>
        <v>7</v>
      </c>
      <c r="AD1336" s="500">
        <f t="shared" si="1281"/>
        <v>7</v>
      </c>
      <c r="AE1336" s="500">
        <f t="shared" si="1281"/>
        <v>7</v>
      </c>
      <c r="AF1336" s="512"/>
      <c r="AG1336" s="512">
        <f>SUM(AG1335:AG1335)</f>
        <v>0</v>
      </c>
      <c r="AH1336" s="512"/>
      <c r="AI1336" s="512">
        <f>SUM(AI1335:AI1335)</f>
        <v>0</v>
      </c>
      <c r="AJ1336" s="512">
        <f t="shared" ref="AJ1336" si="1282">SUM(AJ1335:AJ1335)</f>
        <v>7</v>
      </c>
      <c r="AK1336" s="513"/>
      <c r="AL1336" s="512">
        <f>SUM(AL1335:AL1335)</f>
        <v>1</v>
      </c>
      <c r="AM1336" s="512"/>
      <c r="AN1336" s="512">
        <f>SUM(AN1335:AN1335)</f>
        <v>0</v>
      </c>
      <c r="AO1336" s="512"/>
      <c r="AP1336" s="512">
        <f>SUM(AP1335:AP1335)</f>
        <v>0</v>
      </c>
      <c r="AQ1336" s="512"/>
      <c r="AR1336" s="512">
        <f>SUM(AR1335:AR1335)</f>
        <v>0</v>
      </c>
      <c r="AS1336" s="512"/>
      <c r="AT1336" s="512">
        <f>SUM(AT1335:AT1335)</f>
        <v>0</v>
      </c>
      <c r="AU1336" s="512"/>
      <c r="AV1336" s="512">
        <f>SUM(AV1335:AV1335)</f>
        <v>252</v>
      </c>
      <c r="AW1336" s="512">
        <f>SUM(AW1335:AW1335)</f>
        <v>176.39999999999998</v>
      </c>
      <c r="AX1336" s="512">
        <f>SUM(AX1335:AX1335)</f>
        <v>105</v>
      </c>
      <c r="AY1336" s="512">
        <f>SUM(AY1335:AY1335)</f>
        <v>63</v>
      </c>
      <c r="AZ1336" s="816"/>
      <c r="BA1336" s="817"/>
      <c r="BB1336" s="817"/>
      <c r="BC1336" s="818"/>
      <c r="BD1336" s="818"/>
      <c r="BE1336" s="818"/>
      <c r="BF1336" s="819"/>
      <c r="BG1336" s="819"/>
      <c r="BH1336" s="819"/>
      <c r="BI1336" s="820"/>
    </row>
    <row r="1337" spans="1:61" s="652" customFormat="1" ht="20.100000000000001" customHeight="1">
      <c r="A1337" s="1026">
        <v>1147</v>
      </c>
      <c r="B1337" s="285" t="s">
        <v>5214</v>
      </c>
      <c r="C1337" s="1096" t="s">
        <v>8991</v>
      </c>
      <c r="D1337" s="484" t="s">
        <v>5182</v>
      </c>
      <c r="E1337" s="359" t="s">
        <v>5215</v>
      </c>
      <c r="F1337" s="535" t="s">
        <v>5183</v>
      </c>
      <c r="G1337" s="289" t="s">
        <v>5203</v>
      </c>
      <c r="H1337" s="340" t="s">
        <v>5224</v>
      </c>
      <c r="I1337" s="290">
        <v>45010541</v>
      </c>
      <c r="J1337" s="362" t="s">
        <v>94</v>
      </c>
      <c r="K1337" s="340"/>
      <c r="L1337" s="292" t="s">
        <v>95</v>
      </c>
      <c r="M1337" s="292" t="s">
        <v>95</v>
      </c>
      <c r="N1337" s="292" t="s">
        <v>95</v>
      </c>
      <c r="O1337" s="292" t="s">
        <v>95</v>
      </c>
      <c r="P1337" s="292" t="s">
        <v>95</v>
      </c>
      <c r="Q1337" s="327"/>
      <c r="R1337" s="295" t="s">
        <v>334</v>
      </c>
      <c r="S1337" s="296">
        <v>42835</v>
      </c>
      <c r="T1337" s="297">
        <f>VLOOKUP(I1337,单月票房,2,0)</f>
        <v>24</v>
      </c>
      <c r="U1337" s="298">
        <f>VLOOKUP(I1337,单月票房,3,0)</f>
        <v>94.0334</v>
      </c>
      <c r="V1337" s="298">
        <f>VLOOKUP(I1337,单月票房,4,0)</f>
        <v>2.5259999999999998</v>
      </c>
      <c r="W1337" s="299">
        <f>(V1337*10000)/Y1337</f>
        <v>3157.4999999999995</v>
      </c>
      <c r="X1337" s="300">
        <f>VLOOKUP(I1337,单月票房,5,0)</f>
        <v>37</v>
      </c>
      <c r="Y1337" s="301">
        <v>8</v>
      </c>
      <c r="Z1337" s="648">
        <v>1775</v>
      </c>
      <c r="AA1337" s="1043">
        <v>8</v>
      </c>
      <c r="AB1337" s="1043">
        <v>8</v>
      </c>
      <c r="AC1337" s="1043">
        <v>8</v>
      </c>
      <c r="AD1337" s="1043">
        <v>8</v>
      </c>
      <c r="AE1337" s="469">
        <v>8</v>
      </c>
      <c r="AF1337" s="1036" t="s">
        <v>8649</v>
      </c>
      <c r="AG1337" s="445"/>
      <c r="AH1337" s="445"/>
      <c r="AI1337" s="445"/>
      <c r="AJ1337" s="1037">
        <v>4</v>
      </c>
      <c r="AK1337" s="1036" t="s">
        <v>4706</v>
      </c>
      <c r="AL1337" s="445"/>
      <c r="AM1337" s="445"/>
      <c r="AN1337" s="445"/>
      <c r="AO1337" s="445"/>
      <c r="AP1337" s="445">
        <v>1</v>
      </c>
      <c r="AQ1337" s="445">
        <v>6</v>
      </c>
      <c r="AR1337" s="445"/>
      <c r="AS1337" s="445"/>
      <c r="AT1337" s="445"/>
      <c r="AU1337" s="445"/>
      <c r="AV1337" s="307">
        <f>AD1337*6*0.5*12</f>
        <v>288</v>
      </c>
      <c r="AW1337" s="309">
        <f>AD1337*6*0.35*12</f>
        <v>201.59999999999997</v>
      </c>
      <c r="AX1337" s="309">
        <f>AD1337*6*0.25*10</f>
        <v>120</v>
      </c>
      <c r="AY1337" s="309">
        <f>AD1337*6*0.15*10</f>
        <v>72</v>
      </c>
      <c r="AZ1337" s="1042" t="s">
        <v>8650</v>
      </c>
      <c r="BA1337" s="1042"/>
      <c r="BB1337" s="1042" t="s">
        <v>5184</v>
      </c>
      <c r="BC1337" s="1042" t="s">
        <v>5185</v>
      </c>
      <c r="BD1337" s="1042"/>
      <c r="BE1337" s="1042"/>
      <c r="BF1337" s="1042"/>
      <c r="BG1337" s="1042" t="s">
        <v>5186</v>
      </c>
      <c r="BH1337" s="1042" t="s">
        <v>5187</v>
      </c>
      <c r="BI1337" s="1044" t="s">
        <v>5184</v>
      </c>
    </row>
    <row r="1338" spans="1:61" ht="20.100000000000001" customHeight="1">
      <c r="A1338" s="1029" t="s">
        <v>185</v>
      </c>
      <c r="B1338" s="499"/>
      <c r="C1338" s="723" t="s">
        <v>629</v>
      </c>
      <c r="D1338" s="504" t="s">
        <v>1814</v>
      </c>
      <c r="E1338" s="502"/>
      <c r="F1338" s="502"/>
      <c r="G1338" s="503">
        <f>COUNTA(G1337:G1337)</f>
        <v>1</v>
      </c>
      <c r="H1338" s="503">
        <f>COUNTA(H1337:H1337)</f>
        <v>1</v>
      </c>
      <c r="I1338" s="499"/>
      <c r="J1338" s="499"/>
      <c r="K1338" s="503"/>
      <c r="L1338" s="504">
        <f>COUNTA(L1337:L1337)</f>
        <v>1</v>
      </c>
      <c r="M1338" s="504">
        <f>COUNTA(M1337:M1337)</f>
        <v>1</v>
      </c>
      <c r="N1338" s="504">
        <f>COUNTA(N1337:N1337)</f>
        <v>1</v>
      </c>
      <c r="O1338" s="504">
        <f>COUNTA(O1337:O1337)</f>
        <v>1</v>
      </c>
      <c r="P1338" s="504">
        <f>COUNTA(P1337:P1337)</f>
        <v>1</v>
      </c>
      <c r="Q1338" s="505"/>
      <c r="R1338" s="505"/>
      <c r="S1338" s="506"/>
      <c r="T1338" s="507"/>
      <c r="U1338" s="508">
        <f>SUM(U1337:U1337)</f>
        <v>94.0334</v>
      </c>
      <c r="V1338" s="508">
        <f>SUM(V1337:V1337)</f>
        <v>2.5259999999999998</v>
      </c>
      <c r="W1338" s="509">
        <f>V1338*10000/Y1338</f>
        <v>3157.4999999999995</v>
      </c>
      <c r="X1338" s="510">
        <f>U1338/V1338</f>
        <v>37.226207442596994</v>
      </c>
      <c r="Y1338" s="511">
        <f t="shared" ref="Y1338:AE1338" si="1283">SUM(Y1337:Y1337)</f>
        <v>8</v>
      </c>
      <c r="Z1338" s="511">
        <f t="shared" si="1283"/>
        <v>1775</v>
      </c>
      <c r="AA1338" s="500">
        <f t="shared" si="1283"/>
        <v>8</v>
      </c>
      <c r="AB1338" s="500">
        <f t="shared" si="1283"/>
        <v>8</v>
      </c>
      <c r="AC1338" s="500">
        <f t="shared" si="1283"/>
        <v>8</v>
      </c>
      <c r="AD1338" s="500">
        <f t="shared" si="1283"/>
        <v>8</v>
      </c>
      <c r="AE1338" s="500">
        <f t="shared" si="1283"/>
        <v>8</v>
      </c>
      <c r="AF1338" s="512"/>
      <c r="AG1338" s="512">
        <f>SUM(AG1337:AG1337)</f>
        <v>0</v>
      </c>
      <c r="AH1338" s="512"/>
      <c r="AI1338" s="512">
        <f>SUM(AI1337:AI1337)</f>
        <v>0</v>
      </c>
      <c r="AJ1338" s="512">
        <f>SUM(AJ1337:AJ1337)</f>
        <v>4</v>
      </c>
      <c r="AK1338" s="513"/>
      <c r="AL1338" s="512">
        <f>SUM(AL1337:AL1337)</f>
        <v>0</v>
      </c>
      <c r="AM1338" s="512"/>
      <c r="AN1338" s="512">
        <f>SUM(AN1337:AN1337)</f>
        <v>0</v>
      </c>
      <c r="AO1338" s="512"/>
      <c r="AP1338" s="512">
        <f>SUM(AP1337:AP1337)</f>
        <v>1</v>
      </c>
      <c r="AQ1338" s="512"/>
      <c r="AR1338" s="512">
        <f>SUM(AR1337:AR1337)</f>
        <v>0</v>
      </c>
      <c r="AS1338" s="512"/>
      <c r="AT1338" s="512">
        <f>SUM(AT1337:AT1337)</f>
        <v>0</v>
      </c>
      <c r="AU1338" s="512"/>
      <c r="AV1338" s="512">
        <f>SUM(AV1337:AV1337)</f>
        <v>288</v>
      </c>
      <c r="AW1338" s="512">
        <f>SUM(AW1337:AW1337)</f>
        <v>201.59999999999997</v>
      </c>
      <c r="AX1338" s="512">
        <f>SUM(AX1337:AX1337)</f>
        <v>120</v>
      </c>
      <c r="AY1338" s="512">
        <f>SUM(AY1337:AY1337)</f>
        <v>72</v>
      </c>
      <c r="AZ1338" s="816"/>
      <c r="BA1338" s="817"/>
      <c r="BB1338" s="817"/>
      <c r="BC1338" s="818"/>
      <c r="BD1338" s="818"/>
      <c r="BE1338" s="818"/>
      <c r="BF1338" s="819"/>
      <c r="BG1338" s="819"/>
      <c r="BH1338" s="819"/>
      <c r="BI1338" s="820"/>
    </row>
    <row r="1339" spans="1:61" s="652" customFormat="1" ht="20.100000000000001" customHeight="1">
      <c r="A1339" s="1026">
        <v>1148</v>
      </c>
      <c r="B1339" s="285" t="s">
        <v>4176</v>
      </c>
      <c r="C1339" s="927" t="s">
        <v>4174</v>
      </c>
      <c r="D1339" s="339" t="s">
        <v>4175</v>
      </c>
      <c r="E1339" s="368" t="s">
        <v>5959</v>
      </c>
      <c r="F1339" s="399" t="s">
        <v>5960</v>
      </c>
      <c r="G1339" s="289" t="s">
        <v>1851</v>
      </c>
      <c r="H1339" s="367" t="s">
        <v>4261</v>
      </c>
      <c r="I1339" s="290">
        <v>45030371</v>
      </c>
      <c r="J1339" s="291" t="s">
        <v>94</v>
      </c>
      <c r="K1339" s="705"/>
      <c r="L1339" s="292" t="s">
        <v>95</v>
      </c>
      <c r="M1339" s="292" t="s">
        <v>95</v>
      </c>
      <c r="N1339" s="292" t="s">
        <v>95</v>
      </c>
      <c r="O1339" s="292" t="s">
        <v>95</v>
      </c>
      <c r="P1339" s="292" t="s">
        <v>95</v>
      </c>
      <c r="Q1339" s="352"/>
      <c r="R1339" s="295" t="s">
        <v>532</v>
      </c>
      <c r="S1339" s="296">
        <v>42334</v>
      </c>
      <c r="T1339" s="297">
        <f>VLOOKUP(I1339,单月票房,2,0)</f>
        <v>5</v>
      </c>
      <c r="U1339" s="298">
        <f>VLOOKUP(I1339,单月票房,3,0)</f>
        <v>146.2526</v>
      </c>
      <c r="V1339" s="298">
        <f>VLOOKUP(I1339,单月票房,4,0)</f>
        <v>3.9630999999999998</v>
      </c>
      <c r="W1339" s="299">
        <f>(V1339*10000)/Y1339</f>
        <v>5661.5714285714284</v>
      </c>
      <c r="X1339" s="300">
        <f>VLOOKUP(I1339,单月票房,5,0)</f>
        <v>37</v>
      </c>
      <c r="Y1339" s="494">
        <v>7</v>
      </c>
      <c r="Z1339" s="485">
        <v>951</v>
      </c>
      <c r="AA1339" s="1043">
        <v>7</v>
      </c>
      <c r="AB1339" s="1043">
        <v>7</v>
      </c>
      <c r="AC1339" s="1043">
        <v>7</v>
      </c>
      <c r="AD1339" s="1043">
        <v>7</v>
      </c>
      <c r="AE1339" s="469">
        <v>7</v>
      </c>
      <c r="AF1339" s="1036" t="s">
        <v>8151</v>
      </c>
      <c r="AG1339" s="445" t="s">
        <v>4691</v>
      </c>
      <c r="AH1339" s="445" t="s">
        <v>4691</v>
      </c>
      <c r="AI1339" s="445" t="s">
        <v>4691</v>
      </c>
      <c r="AJ1339" s="1037">
        <v>7</v>
      </c>
      <c r="AK1339" s="1036" t="s">
        <v>4703</v>
      </c>
      <c r="AL1339" s="445" t="s">
        <v>4691</v>
      </c>
      <c r="AM1339" s="445" t="s">
        <v>4691</v>
      </c>
      <c r="AN1339" s="445" t="s">
        <v>4691</v>
      </c>
      <c r="AO1339" s="445" t="s">
        <v>4691</v>
      </c>
      <c r="AP1339" s="445" t="s">
        <v>4691</v>
      </c>
      <c r="AQ1339" s="445" t="s">
        <v>4691</v>
      </c>
      <c r="AR1339" s="445" t="s">
        <v>4691</v>
      </c>
      <c r="AS1339" s="445" t="s">
        <v>4691</v>
      </c>
      <c r="AT1339" s="445" t="s">
        <v>4691</v>
      </c>
      <c r="AU1339" s="445" t="s">
        <v>4691</v>
      </c>
      <c r="AV1339" s="307">
        <f>AD1339*6*0.5*12</f>
        <v>252</v>
      </c>
      <c r="AW1339" s="309">
        <f>AD1339*6*0.35*12</f>
        <v>176.39999999999998</v>
      </c>
      <c r="AX1339" s="309">
        <f>AD1339*6*0.25*10</f>
        <v>105</v>
      </c>
      <c r="AY1339" s="309">
        <f>AD1339*6*0.15*10</f>
        <v>63</v>
      </c>
      <c r="AZ1339" s="1042" t="s">
        <v>8651</v>
      </c>
      <c r="BA1339" s="1042"/>
      <c r="BB1339" s="1042"/>
      <c r="BC1339" s="1042"/>
      <c r="BD1339" s="1042"/>
      <c r="BE1339" s="1042"/>
      <c r="BF1339" s="1042"/>
      <c r="BG1339" s="1042"/>
      <c r="BH1339" s="1042"/>
      <c r="BI1339" s="1044"/>
    </row>
    <row r="1340" spans="1:61" s="394" customFormat="1" ht="19.5" customHeight="1">
      <c r="A1340" s="1026">
        <v>1149</v>
      </c>
      <c r="B1340" s="375" t="s">
        <v>5509</v>
      </c>
      <c r="C1340" s="376" t="s">
        <v>629</v>
      </c>
      <c r="D1340" s="376" t="s">
        <v>5510</v>
      </c>
      <c r="E1340" s="377" t="s">
        <v>5511</v>
      </c>
      <c r="F1340" s="395" t="s">
        <v>97</v>
      </c>
      <c r="G1340" s="378" t="s">
        <v>863</v>
      </c>
      <c r="H1340" s="379" t="s">
        <v>863</v>
      </c>
      <c r="I1340" s="380">
        <v>45030291</v>
      </c>
      <c r="J1340" s="291" t="s">
        <v>94</v>
      </c>
      <c r="K1340" s="381"/>
      <c r="L1340" s="382" t="s">
        <v>95</v>
      </c>
      <c r="M1340" s="424" t="s">
        <v>565</v>
      </c>
      <c r="N1340" s="424" t="s">
        <v>565</v>
      </c>
      <c r="O1340" s="382" t="s">
        <v>95</v>
      </c>
      <c r="P1340" s="383" t="s">
        <v>565</v>
      </c>
      <c r="Q1340" s="384" t="s">
        <v>7369</v>
      </c>
      <c r="R1340" s="295" t="s">
        <v>294</v>
      </c>
      <c r="S1340" s="296">
        <v>42029</v>
      </c>
      <c r="T1340" s="297">
        <f>VLOOKUP(I1340,单月票房,2,0)</f>
        <v>3</v>
      </c>
      <c r="U1340" s="298">
        <f>VLOOKUP(I1340,单月票房,3,0)</f>
        <v>218.2</v>
      </c>
      <c r="V1340" s="298">
        <f>VLOOKUP(I1340,单月票房,4,0)</f>
        <v>6.0913000000000004</v>
      </c>
      <c r="W1340" s="299">
        <f>(V1340*10000)/Y1340</f>
        <v>7614.1250000000009</v>
      </c>
      <c r="X1340" s="300">
        <f>VLOOKUP(I1340,单月票房,5,0)</f>
        <v>36</v>
      </c>
      <c r="Y1340" s="385">
        <v>8</v>
      </c>
      <c r="Z1340" s="386">
        <v>922</v>
      </c>
      <c r="AA1340" s="1043">
        <v>8</v>
      </c>
      <c r="AB1340" s="1043">
        <v>8</v>
      </c>
      <c r="AC1340" s="1043">
        <v>8</v>
      </c>
      <c r="AD1340" s="1043">
        <v>8</v>
      </c>
      <c r="AE1340" s="469">
        <v>8</v>
      </c>
      <c r="AF1340" s="1036" t="s">
        <v>8153</v>
      </c>
      <c r="AG1340" s="445"/>
      <c r="AH1340" s="445"/>
      <c r="AI1340" s="445"/>
      <c r="AJ1340" s="1037"/>
      <c r="AK1340" s="1036" t="s">
        <v>4705</v>
      </c>
      <c r="AL1340" s="445"/>
      <c r="AM1340" s="445"/>
      <c r="AN1340" s="445"/>
      <c r="AO1340" s="445"/>
      <c r="AP1340" s="445"/>
      <c r="AQ1340" s="445"/>
      <c r="AR1340" s="445"/>
      <c r="AS1340" s="445"/>
      <c r="AT1340" s="445"/>
      <c r="AU1340" s="445"/>
      <c r="AV1340" s="307">
        <f>AD1340*6*0.5*12</f>
        <v>288</v>
      </c>
      <c r="AW1340" s="309">
        <f>AD1340*6*0.35*12</f>
        <v>201.59999999999997</v>
      </c>
      <c r="AX1340" s="309">
        <f>AD1340*6*0.25*10</f>
        <v>120</v>
      </c>
      <c r="AY1340" s="309">
        <f>AD1340*6*0.15*10</f>
        <v>72</v>
      </c>
      <c r="AZ1340" s="1042" t="s">
        <v>8652</v>
      </c>
      <c r="BA1340" s="1042"/>
      <c r="BB1340" s="1042"/>
      <c r="BC1340" s="1042"/>
      <c r="BD1340" s="1042"/>
      <c r="BE1340" s="1042"/>
      <c r="BF1340" s="1042"/>
      <c r="BG1340" s="1042"/>
      <c r="BH1340" s="1042"/>
      <c r="BI1340" s="1044"/>
    </row>
    <row r="1341" spans="1:61" s="314" customFormat="1" ht="19.899999999999999" customHeight="1">
      <c r="A1341" s="1026">
        <v>1150</v>
      </c>
      <c r="B1341" s="416" t="s">
        <v>6155</v>
      </c>
      <c r="C1341" s="417" t="s">
        <v>6306</v>
      </c>
      <c r="D1341" s="418" t="s">
        <v>5356</v>
      </c>
      <c r="E1341" s="418" t="s">
        <v>6156</v>
      </c>
      <c r="F1341" s="738" t="s">
        <v>6157</v>
      </c>
      <c r="G1341" s="420" t="s">
        <v>6158</v>
      </c>
      <c r="H1341" s="420" t="s">
        <v>6402</v>
      </c>
      <c r="I1341" s="422">
        <v>45030471</v>
      </c>
      <c r="J1341" s="423"/>
      <c r="K1341" s="420"/>
      <c r="L1341" s="424" t="s">
        <v>565</v>
      </c>
      <c r="M1341" s="424" t="s">
        <v>565</v>
      </c>
      <c r="N1341" s="424" t="s">
        <v>565</v>
      </c>
      <c r="O1341" s="424" t="s">
        <v>565</v>
      </c>
      <c r="P1341" s="424" t="s">
        <v>565</v>
      </c>
      <c r="Q1341" s="425"/>
      <c r="R1341" s="295" t="s">
        <v>294</v>
      </c>
      <c r="S1341" s="296">
        <v>42746</v>
      </c>
      <c r="T1341" s="297">
        <f>VLOOKUP(I1341,单月票房,2,0)</f>
        <v>10</v>
      </c>
      <c r="U1341" s="298">
        <f>VLOOKUP(I1341,单月票房,3,0)</f>
        <v>89.378299999999996</v>
      </c>
      <c r="V1341" s="298">
        <f>VLOOKUP(I1341,单月票房,4,0)</f>
        <v>2.9047999999999998</v>
      </c>
      <c r="W1341" s="299">
        <f>(V1341*10000)/Y1341</f>
        <v>4149.7142857142853</v>
      </c>
      <c r="X1341" s="300">
        <f>VLOOKUP(I1341,单月票房,5,0)</f>
        <v>31</v>
      </c>
      <c r="Y1341" s="498">
        <v>7</v>
      </c>
      <c r="Z1341" s="497">
        <v>1094</v>
      </c>
      <c r="AA1341" s="1043">
        <v>7</v>
      </c>
      <c r="AB1341" s="1043">
        <v>7</v>
      </c>
      <c r="AC1341" s="1043">
        <v>7</v>
      </c>
      <c r="AD1341" s="1043">
        <v>7</v>
      </c>
      <c r="AE1341" s="469">
        <v>7</v>
      </c>
      <c r="AF1341" s="1036" t="s">
        <v>8151</v>
      </c>
      <c r="AG1341" s="445"/>
      <c r="AH1341" s="445"/>
      <c r="AI1341" s="445"/>
      <c r="AJ1341" s="1037"/>
      <c r="AK1341" s="1036"/>
      <c r="AL1341" s="445"/>
      <c r="AM1341" s="445"/>
      <c r="AN1341" s="445"/>
      <c r="AO1341" s="445"/>
      <c r="AP1341" s="445"/>
      <c r="AQ1341" s="445"/>
      <c r="AR1341" s="445"/>
      <c r="AS1341" s="445"/>
      <c r="AT1341" s="445"/>
      <c r="AU1341" s="445"/>
      <c r="AV1341" s="307">
        <f>AD1341*6*0.5*12</f>
        <v>252</v>
      </c>
      <c r="AW1341" s="309">
        <f>AD1341*6*0.35*12</f>
        <v>176.39999999999998</v>
      </c>
      <c r="AX1341" s="309">
        <f>AD1341*6*0.25*10</f>
        <v>105</v>
      </c>
      <c r="AY1341" s="309">
        <f>AD1341*6*0.15*10</f>
        <v>63</v>
      </c>
      <c r="AZ1341" s="1042" t="s">
        <v>8653</v>
      </c>
      <c r="BA1341" s="1042"/>
      <c r="BB1341" s="1042"/>
      <c r="BC1341" s="1042"/>
      <c r="BD1341" s="1042"/>
      <c r="BE1341" s="1042"/>
      <c r="BF1341" s="1042"/>
      <c r="BG1341" s="1042"/>
      <c r="BH1341" s="1042"/>
      <c r="BI1341" s="1044"/>
    </row>
    <row r="1342" spans="1:61" s="394" customFormat="1" ht="19.5" customHeight="1">
      <c r="A1342" s="1026">
        <v>1151</v>
      </c>
      <c r="B1342" s="448" t="s">
        <v>5669</v>
      </c>
      <c r="C1342" s="449" t="s">
        <v>629</v>
      </c>
      <c r="D1342" s="449" t="s">
        <v>5356</v>
      </c>
      <c r="E1342" s="450" t="s">
        <v>5511</v>
      </c>
      <c r="F1342" s="551" t="s">
        <v>5670</v>
      </c>
      <c r="G1342" s="451" t="s">
        <v>2672</v>
      </c>
      <c r="H1342" s="452" t="s">
        <v>5828</v>
      </c>
      <c r="I1342" s="453">
        <v>45030451</v>
      </c>
      <c r="J1342" s="454"/>
      <c r="K1342" s="455" t="s">
        <v>653</v>
      </c>
      <c r="L1342" s="456"/>
      <c r="M1342" s="456"/>
      <c r="N1342" s="456"/>
      <c r="O1342" s="456"/>
      <c r="P1342" s="457" t="s">
        <v>565</v>
      </c>
      <c r="Q1342" s="458"/>
      <c r="R1342" s="295" t="s">
        <v>3842</v>
      </c>
      <c r="S1342" s="296">
        <v>42532</v>
      </c>
      <c r="T1342" s="297">
        <f>VLOOKUP(I1342,单月票房,2,0)</f>
        <v>6</v>
      </c>
      <c r="U1342" s="298">
        <f>VLOOKUP(I1342,单月票房,3,0)</f>
        <v>137.08099999999999</v>
      </c>
      <c r="V1342" s="298">
        <f>VLOOKUP(I1342,单月票房,4,0)</f>
        <v>3.9672999999999998</v>
      </c>
      <c r="W1342" s="299">
        <f>(V1342*10000)/Y1342</f>
        <v>7934.6</v>
      </c>
      <c r="X1342" s="300">
        <f>VLOOKUP(I1342,单月票房,5,0)</f>
        <v>35</v>
      </c>
      <c r="Y1342" s="459">
        <v>5</v>
      </c>
      <c r="Z1342" s="460">
        <v>500</v>
      </c>
      <c r="AA1342" s="1043">
        <v>0</v>
      </c>
      <c r="AB1342" s="304">
        <v>0</v>
      </c>
      <c r="AC1342" s="304">
        <v>0</v>
      </c>
      <c r="AD1342" s="1043">
        <v>0</v>
      </c>
      <c r="AE1342" s="469">
        <v>5</v>
      </c>
      <c r="AF1342" s="1036" t="s">
        <v>5993</v>
      </c>
      <c r="AG1342" s="445"/>
      <c r="AH1342" s="445"/>
      <c r="AI1342" s="445"/>
      <c r="AJ1342" s="1037"/>
      <c r="AK1342" s="1036"/>
      <c r="AL1342" s="445"/>
      <c r="AM1342" s="445"/>
      <c r="AN1342" s="445"/>
      <c r="AO1342" s="445"/>
      <c r="AP1342" s="445"/>
      <c r="AQ1342" s="445"/>
      <c r="AR1342" s="445"/>
      <c r="AS1342" s="445"/>
      <c r="AT1342" s="445"/>
      <c r="AU1342" s="445"/>
      <c r="AV1342" s="307">
        <f>AD1342*6*0.5*12</f>
        <v>0</v>
      </c>
      <c r="AW1342" s="309">
        <f>AD1342*6*0.35*12</f>
        <v>0</v>
      </c>
      <c r="AX1342" s="309">
        <f>AD1342*6*0.25*10</f>
        <v>0</v>
      </c>
      <c r="AY1342" s="309">
        <f>AD1342*6*0.15*10</f>
        <v>0</v>
      </c>
      <c r="AZ1342" s="1042" t="s">
        <v>8654</v>
      </c>
      <c r="BA1342" s="1042"/>
      <c r="BB1342" s="1042"/>
      <c r="BC1342" s="1042"/>
      <c r="BD1342" s="1042"/>
      <c r="BE1342" s="1042"/>
      <c r="BF1342" s="1042"/>
      <c r="BG1342" s="1042"/>
      <c r="BH1342" s="1042"/>
      <c r="BI1342" s="1044"/>
    </row>
    <row r="1343" spans="1:61" s="1009" customFormat="1" ht="19.5" customHeight="1">
      <c r="A1343" s="1026">
        <v>1152</v>
      </c>
      <c r="B1343" s="435" t="s">
        <v>9074</v>
      </c>
      <c r="C1343" s="435" t="s">
        <v>8991</v>
      </c>
      <c r="D1343" s="435" t="s">
        <v>5356</v>
      </c>
      <c r="E1343" s="435" t="s">
        <v>3042</v>
      </c>
      <c r="F1343" s="467" t="s">
        <v>9075</v>
      </c>
      <c r="G1343" s="1001" t="s">
        <v>9076</v>
      </c>
      <c r="H1343" s="1002" t="s">
        <v>9077</v>
      </c>
      <c r="I1343" s="435">
        <v>45030311</v>
      </c>
      <c r="J1343" s="1003"/>
      <c r="K1343" s="439" t="s">
        <v>362</v>
      </c>
      <c r="L1343" s="1004"/>
      <c r="M1343" s="1005"/>
      <c r="N1343" s="1005"/>
      <c r="O1343" s="1004"/>
      <c r="P1343" s="1004" t="s">
        <v>565</v>
      </c>
      <c r="Q1343" s="1006"/>
      <c r="R1343" s="1007" t="s">
        <v>359</v>
      </c>
      <c r="S1343" s="1008" t="s">
        <v>9078</v>
      </c>
      <c r="T1343" s="297">
        <f t="shared" ref="T1343" si="1284">VLOOKUP(I1343,单月票房,2,0)</f>
        <v>8</v>
      </c>
      <c r="U1343" s="298">
        <f t="shared" ref="U1343" si="1285">VLOOKUP(I1343,单月票房,3,0)</f>
        <v>116.0008</v>
      </c>
      <c r="V1343" s="298">
        <f t="shared" ref="V1343" si="1286">VLOOKUP(I1343,单月票房,4,0)</f>
        <v>3.6537999999999999</v>
      </c>
      <c r="W1343" s="299">
        <f t="shared" ref="W1343" si="1287">(V1343*10000)/Y1343</f>
        <v>3653.8</v>
      </c>
      <c r="X1343" s="300">
        <f t="shared" ref="X1343" si="1288">VLOOKUP(I1343,单月票房,5,0)</f>
        <v>32</v>
      </c>
      <c r="Y1343" s="496">
        <v>10</v>
      </c>
      <c r="Z1343" s="497">
        <v>1418</v>
      </c>
      <c r="AA1343" s="1003">
        <v>0</v>
      </c>
      <c r="AB1343" s="1003">
        <v>0</v>
      </c>
      <c r="AC1343" s="1003">
        <v>0</v>
      </c>
      <c r="AD1343" s="1003">
        <v>0</v>
      </c>
      <c r="AE1343" s="469">
        <v>10</v>
      </c>
      <c r="AF1343" s="1036" t="s">
        <v>6107</v>
      </c>
      <c r="AG1343" s="445"/>
      <c r="AH1343" s="445"/>
      <c r="AI1343" s="445"/>
      <c r="AJ1343" s="1084"/>
      <c r="AK1343" s="1097"/>
      <c r="AL1343" s="445"/>
      <c r="AM1343" s="445"/>
      <c r="AN1343" s="445"/>
      <c r="AO1343" s="445"/>
      <c r="AP1343" s="445"/>
      <c r="AQ1343" s="445"/>
      <c r="AR1343" s="445"/>
      <c r="AS1343" s="445"/>
      <c r="AT1343" s="445"/>
      <c r="AU1343" s="445"/>
      <c r="AV1343" s="307">
        <f t="shared" ref="AV1343" si="1289">AD1343*6*0.5*12</f>
        <v>0</v>
      </c>
      <c r="AW1343" s="309">
        <f t="shared" ref="AW1343" si="1290">AD1343*6*0.35*12</f>
        <v>0</v>
      </c>
      <c r="AX1343" s="309">
        <f t="shared" ref="AX1343" si="1291">AD1343*6*0.25*10</f>
        <v>0</v>
      </c>
      <c r="AY1343" s="309">
        <f t="shared" ref="AY1343" si="1292">AD1343*6*0.15*10</f>
        <v>0</v>
      </c>
      <c r="AZ1343" s="1001" t="s">
        <v>9079</v>
      </c>
      <c r="BA1343" s="1001"/>
      <c r="BB1343" s="1001"/>
      <c r="BC1343" s="1001"/>
      <c r="BD1343" s="1001"/>
      <c r="BE1343" s="1001"/>
      <c r="BF1343" s="1001"/>
      <c r="BG1343" s="1001"/>
      <c r="BH1343" s="1001"/>
      <c r="BI1343" s="1049"/>
    </row>
    <row r="1344" spans="1:61" ht="20.100000000000001" customHeight="1">
      <c r="A1344" s="1029" t="s">
        <v>185</v>
      </c>
      <c r="B1344" s="499"/>
      <c r="C1344" s="723" t="s">
        <v>629</v>
      </c>
      <c r="D1344" s="501" t="s">
        <v>1736</v>
      </c>
      <c r="E1344" s="502"/>
      <c r="F1344" s="502"/>
      <c r="G1344" s="813">
        <f>COUNTA(G1339:G1343)</f>
        <v>5</v>
      </c>
      <c r="H1344" s="813">
        <f>COUNTA(H1339:H1343)</f>
        <v>5</v>
      </c>
      <c r="I1344" s="499"/>
      <c r="J1344" s="499"/>
      <c r="K1344" s="813"/>
      <c r="L1344" s="814">
        <f>COUNTA(L1339:L1343)</f>
        <v>3</v>
      </c>
      <c r="M1344" s="814">
        <f>COUNTA(M1339:M1343)</f>
        <v>3</v>
      </c>
      <c r="N1344" s="814">
        <f>COUNTA(N1339:N1343)</f>
        <v>3</v>
      </c>
      <c r="O1344" s="814">
        <f>COUNTA(O1339:O1343)</f>
        <v>3</v>
      </c>
      <c r="P1344" s="814">
        <f>COUNTA(P1339:P1343)</f>
        <v>5</v>
      </c>
      <c r="Q1344" s="505"/>
      <c r="R1344" s="505"/>
      <c r="S1344" s="506"/>
      <c r="T1344" s="507"/>
      <c r="U1344" s="508">
        <f>SUM(U1339:U1343)</f>
        <v>706.91269999999997</v>
      </c>
      <c r="V1344" s="508">
        <f>SUM(V1339:V1343)</f>
        <v>20.580300000000001</v>
      </c>
      <c r="W1344" s="509">
        <f>V1344*10000/Y1344</f>
        <v>5562.2432432432433</v>
      </c>
      <c r="X1344" s="510">
        <f>U1344/V1344</f>
        <v>34.348998799823129</v>
      </c>
      <c r="Y1344" s="511">
        <f t="shared" ref="Y1344:AE1344" si="1293">SUM(Y1339:Y1343)</f>
        <v>37</v>
      </c>
      <c r="Z1344" s="511">
        <f t="shared" si="1293"/>
        <v>4885</v>
      </c>
      <c r="AA1344" s="500">
        <f t="shared" si="1293"/>
        <v>22</v>
      </c>
      <c r="AB1344" s="500">
        <f t="shared" si="1293"/>
        <v>22</v>
      </c>
      <c r="AC1344" s="500">
        <f t="shared" si="1293"/>
        <v>22</v>
      </c>
      <c r="AD1344" s="500">
        <f t="shared" si="1293"/>
        <v>22</v>
      </c>
      <c r="AE1344" s="500">
        <f t="shared" si="1293"/>
        <v>37</v>
      </c>
      <c r="AF1344" s="512"/>
      <c r="AG1344" s="512">
        <f>SUM(AG1339:AG1343)</f>
        <v>0</v>
      </c>
      <c r="AH1344" s="512"/>
      <c r="AI1344" s="512">
        <f>SUM(AI1339:AI1343)</f>
        <v>0</v>
      </c>
      <c r="AJ1344" s="512">
        <f>SUM(AJ1339:AJ1343)</f>
        <v>7</v>
      </c>
      <c r="AK1344" s="513"/>
      <c r="AL1344" s="512">
        <f>SUM(AL1339:AL1343)</f>
        <v>0</v>
      </c>
      <c r="AM1344" s="512"/>
      <c r="AN1344" s="512">
        <f>SUM(AN1339:AN1343)</f>
        <v>0</v>
      </c>
      <c r="AO1344" s="512"/>
      <c r="AP1344" s="512">
        <f>SUM(AP1339:AP1343)</f>
        <v>0</v>
      </c>
      <c r="AQ1344" s="512"/>
      <c r="AR1344" s="512">
        <f>SUM(AR1339:AR1343)</f>
        <v>0</v>
      </c>
      <c r="AS1344" s="512"/>
      <c r="AT1344" s="512">
        <f>SUM(AT1339:AT1343)</f>
        <v>0</v>
      </c>
      <c r="AU1344" s="512"/>
      <c r="AV1344" s="512">
        <f>SUM(AV1339:AV1343)</f>
        <v>792</v>
      </c>
      <c r="AW1344" s="512">
        <f>SUM(AW1339:AW1343)</f>
        <v>554.39999999999986</v>
      </c>
      <c r="AX1344" s="512">
        <f>SUM(AX1339:AX1343)</f>
        <v>330</v>
      </c>
      <c r="AY1344" s="512">
        <f>SUM(AY1339:AY1343)</f>
        <v>198</v>
      </c>
      <c r="AZ1344" s="816"/>
      <c r="BA1344" s="817"/>
      <c r="BB1344" s="817"/>
      <c r="BC1344" s="818"/>
      <c r="BD1344" s="818"/>
      <c r="BE1344" s="818"/>
      <c r="BF1344" s="819"/>
      <c r="BG1344" s="819"/>
      <c r="BH1344" s="819"/>
      <c r="BI1344" s="820"/>
    </row>
    <row r="1345" spans="1:61" s="652" customFormat="1" ht="20.100000000000001" customHeight="1">
      <c r="A1345" s="1026">
        <v>1153</v>
      </c>
      <c r="B1345" s="285" t="s">
        <v>3728</v>
      </c>
      <c r="C1345" s="595" t="s">
        <v>629</v>
      </c>
      <c r="D1345" s="339" t="s">
        <v>2759</v>
      </c>
      <c r="E1345" s="287" t="s">
        <v>3043</v>
      </c>
      <c r="F1345" s="339" t="s">
        <v>2760</v>
      </c>
      <c r="G1345" s="289" t="s">
        <v>2761</v>
      </c>
      <c r="H1345" s="705" t="s">
        <v>2784</v>
      </c>
      <c r="I1345" s="290">
        <v>45120061</v>
      </c>
      <c r="J1345" s="304"/>
      <c r="K1345" s="705"/>
      <c r="L1345" s="292" t="s">
        <v>95</v>
      </c>
      <c r="M1345" s="292" t="s">
        <v>95</v>
      </c>
      <c r="N1345" s="292" t="s">
        <v>95</v>
      </c>
      <c r="O1345" s="292" t="s">
        <v>95</v>
      </c>
      <c r="P1345" s="292" t="s">
        <v>95</v>
      </c>
      <c r="Q1345" s="352"/>
      <c r="R1345" s="295" t="s">
        <v>182</v>
      </c>
      <c r="S1345" s="296">
        <v>42367</v>
      </c>
      <c r="T1345" s="297">
        <f>VLOOKUP(I1345,单月票房,2,0)</f>
        <v>6</v>
      </c>
      <c r="U1345" s="298">
        <f>VLOOKUP(I1345,单月票房,3,0)</f>
        <v>13.51545</v>
      </c>
      <c r="V1345" s="298">
        <f>VLOOKUP(I1345,单月票房,4,0)</f>
        <v>0.26050000000000001</v>
      </c>
      <c r="W1345" s="299">
        <f>(V1345*10000)/Y1345</f>
        <v>651.25</v>
      </c>
      <c r="X1345" s="300">
        <f>VLOOKUP(I1345,单月票房,5,0)</f>
        <v>52</v>
      </c>
      <c r="Y1345" s="494">
        <v>4</v>
      </c>
      <c r="Z1345" s="485">
        <v>560</v>
      </c>
      <c r="AA1345" s="1043">
        <v>4</v>
      </c>
      <c r="AB1345" s="1043">
        <v>4</v>
      </c>
      <c r="AC1345" s="1043">
        <v>4</v>
      </c>
      <c r="AD1345" s="1043">
        <v>4</v>
      </c>
      <c r="AE1345" s="469">
        <v>4</v>
      </c>
      <c r="AF1345" s="1036" t="s">
        <v>8196</v>
      </c>
      <c r="AG1345" s="445" t="s">
        <v>4691</v>
      </c>
      <c r="AH1345" s="445" t="s">
        <v>4691</v>
      </c>
      <c r="AI1345" s="445" t="s">
        <v>4691</v>
      </c>
      <c r="AJ1345" s="1037">
        <v>4</v>
      </c>
      <c r="AK1345" s="1036" t="s">
        <v>4706</v>
      </c>
      <c r="AL1345" s="445" t="s">
        <v>4691</v>
      </c>
      <c r="AM1345" s="445" t="s">
        <v>4691</v>
      </c>
      <c r="AN1345" s="445" t="s">
        <v>4691</v>
      </c>
      <c r="AO1345" s="445" t="s">
        <v>4691</v>
      </c>
      <c r="AP1345" s="445" t="s">
        <v>4691</v>
      </c>
      <c r="AQ1345" s="445" t="s">
        <v>4691</v>
      </c>
      <c r="AR1345" s="445" t="s">
        <v>4691</v>
      </c>
      <c r="AS1345" s="445" t="s">
        <v>4691</v>
      </c>
      <c r="AT1345" s="445" t="s">
        <v>4691</v>
      </c>
      <c r="AU1345" s="445" t="s">
        <v>4691</v>
      </c>
      <c r="AV1345" s="307">
        <f>AD1345*6*0.5*12</f>
        <v>144</v>
      </c>
      <c r="AW1345" s="309">
        <f>AD1345*6*0.35*12</f>
        <v>100.79999999999998</v>
      </c>
      <c r="AX1345" s="309">
        <f>AD1345*6*0.25*10</f>
        <v>60</v>
      </c>
      <c r="AY1345" s="309">
        <f>AD1345*6*0.15*10</f>
        <v>36</v>
      </c>
      <c r="AZ1345" s="1042" t="s">
        <v>8655</v>
      </c>
      <c r="BA1345" s="1042"/>
      <c r="BB1345" s="1042"/>
      <c r="BC1345" s="1042"/>
      <c r="BD1345" s="1042"/>
      <c r="BE1345" s="1042"/>
      <c r="BF1345" s="1042"/>
      <c r="BG1345" s="1042"/>
      <c r="BH1345" s="1042"/>
      <c r="BI1345" s="1044"/>
    </row>
    <row r="1346" spans="1:61" ht="20.100000000000001" customHeight="1">
      <c r="A1346" s="1031" t="s">
        <v>185</v>
      </c>
      <c r="B1346" s="499"/>
      <c r="C1346" s="867" t="s">
        <v>629</v>
      </c>
      <c r="D1346" s="863" t="s">
        <v>2762</v>
      </c>
      <c r="E1346" s="827"/>
      <c r="F1346" s="827"/>
      <c r="G1346" s="813">
        <f>COUNTA(G1345)</f>
        <v>1</v>
      </c>
      <c r="H1346" s="813">
        <f>COUNTA(H1345)</f>
        <v>1</v>
      </c>
      <c r="I1346" s="499"/>
      <c r="J1346" s="499"/>
      <c r="K1346" s="813"/>
      <c r="L1346" s="814">
        <f>COUNTA(L1345)</f>
        <v>1</v>
      </c>
      <c r="M1346" s="814">
        <f>COUNTA(M1345)</f>
        <v>1</v>
      </c>
      <c r="N1346" s="814">
        <f>COUNTA(N1345)</f>
        <v>1</v>
      </c>
      <c r="O1346" s="814">
        <f>COUNTA(O1345)</f>
        <v>1</v>
      </c>
      <c r="P1346" s="814">
        <f>COUNTA(P1345)</f>
        <v>1</v>
      </c>
      <c r="Q1346" s="505"/>
      <c r="R1346" s="505"/>
      <c r="S1346" s="506"/>
      <c r="T1346" s="507"/>
      <c r="U1346" s="830">
        <f>SUM(U1345)</f>
        <v>13.51545</v>
      </c>
      <c r="V1346" s="830">
        <f>SUM(V1345)</f>
        <v>0.26050000000000001</v>
      </c>
      <c r="W1346" s="509">
        <f>V1346*10000/Y1346</f>
        <v>651.25</v>
      </c>
      <c r="X1346" s="510">
        <f>U1346/V1346</f>
        <v>51.882725527831091</v>
      </c>
      <c r="Y1346" s="831">
        <f t="shared" ref="Y1346:AE1346" si="1294">SUM(Y1345)</f>
        <v>4</v>
      </c>
      <c r="Z1346" s="831">
        <f t="shared" si="1294"/>
        <v>560</v>
      </c>
      <c r="AA1346" s="500">
        <f t="shared" si="1294"/>
        <v>4</v>
      </c>
      <c r="AB1346" s="500">
        <f t="shared" si="1294"/>
        <v>4</v>
      </c>
      <c r="AC1346" s="500">
        <f t="shared" si="1294"/>
        <v>4</v>
      </c>
      <c r="AD1346" s="500">
        <f t="shared" si="1294"/>
        <v>4</v>
      </c>
      <c r="AE1346" s="500">
        <f t="shared" si="1294"/>
        <v>4</v>
      </c>
      <c r="AF1346" s="512"/>
      <c r="AG1346" s="512">
        <f>SUM(AG1345)</f>
        <v>0</v>
      </c>
      <c r="AH1346" s="512"/>
      <c r="AI1346" s="512">
        <f>SUM(AI1345)</f>
        <v>0</v>
      </c>
      <c r="AJ1346" s="512">
        <f t="shared" ref="AJ1346" si="1295">SUM(AJ1345)</f>
        <v>4</v>
      </c>
      <c r="AK1346" s="513"/>
      <c r="AL1346" s="512">
        <f>SUM(AL1345)</f>
        <v>0</v>
      </c>
      <c r="AM1346" s="512"/>
      <c r="AN1346" s="512">
        <f>SUM(AN1345)</f>
        <v>0</v>
      </c>
      <c r="AO1346" s="512"/>
      <c r="AP1346" s="512">
        <f>SUM(AP1345)</f>
        <v>0</v>
      </c>
      <c r="AQ1346" s="512"/>
      <c r="AR1346" s="512">
        <f>SUM(AR1345)</f>
        <v>0</v>
      </c>
      <c r="AS1346" s="512"/>
      <c r="AT1346" s="512">
        <f>SUM(AT1345)</f>
        <v>0</v>
      </c>
      <c r="AU1346" s="512"/>
      <c r="AV1346" s="512">
        <f>SUM(AV1345)</f>
        <v>144</v>
      </c>
      <c r="AW1346" s="512">
        <f>SUM(AW1345)</f>
        <v>100.79999999999998</v>
      </c>
      <c r="AX1346" s="512">
        <f>SUM(AX1345)</f>
        <v>60</v>
      </c>
      <c r="AY1346" s="512">
        <f>SUM(AY1345)</f>
        <v>36</v>
      </c>
      <c r="AZ1346" s="816"/>
      <c r="BA1346" s="817"/>
      <c r="BB1346" s="817"/>
      <c r="BC1346" s="818"/>
      <c r="BD1346" s="818"/>
      <c r="BE1346" s="818"/>
      <c r="BF1346" s="819"/>
      <c r="BG1346" s="819"/>
      <c r="BH1346" s="819"/>
      <c r="BI1346" s="820"/>
    </row>
    <row r="1347" spans="1:61" s="652" customFormat="1" ht="20.100000000000001" customHeight="1">
      <c r="A1347" s="1026">
        <v>1154</v>
      </c>
      <c r="B1347" s="285" t="s">
        <v>3729</v>
      </c>
      <c r="C1347" s="595" t="s">
        <v>629</v>
      </c>
      <c r="D1347" s="339" t="s">
        <v>2883</v>
      </c>
      <c r="E1347" s="287" t="s">
        <v>2884</v>
      </c>
      <c r="F1347" s="360" t="s">
        <v>486</v>
      </c>
      <c r="G1347" s="289" t="s">
        <v>2885</v>
      </c>
      <c r="H1347" s="705" t="s">
        <v>2894</v>
      </c>
      <c r="I1347" s="290">
        <v>45110121</v>
      </c>
      <c r="J1347" s="304"/>
      <c r="K1347" s="705"/>
      <c r="L1347" s="292" t="s">
        <v>95</v>
      </c>
      <c r="M1347" s="292" t="s">
        <v>95</v>
      </c>
      <c r="N1347" s="292" t="s">
        <v>95</v>
      </c>
      <c r="O1347" s="292" t="s">
        <v>95</v>
      </c>
      <c r="P1347" s="292" t="s">
        <v>95</v>
      </c>
      <c r="Q1347" s="352"/>
      <c r="R1347" s="295" t="s">
        <v>182</v>
      </c>
      <c r="S1347" s="296">
        <v>42420</v>
      </c>
      <c r="T1347" s="297">
        <f>VLOOKUP(I1347,单月票房,2,0)</f>
        <v>1</v>
      </c>
      <c r="U1347" s="298">
        <f>VLOOKUP(I1347,单月票房,3,0)</f>
        <v>70.686999999999998</v>
      </c>
      <c r="V1347" s="298">
        <f>VLOOKUP(I1347,单月票房,4,0)</f>
        <v>2.0224000000000002</v>
      </c>
      <c r="W1347" s="299">
        <f>(V1347*10000)/Y1347</f>
        <v>5056.0000000000009</v>
      </c>
      <c r="X1347" s="300">
        <f>VLOOKUP(I1347,单月票房,5,0)</f>
        <v>35</v>
      </c>
      <c r="Y1347" s="494">
        <v>4</v>
      </c>
      <c r="Z1347" s="485">
        <v>715</v>
      </c>
      <c r="AA1347" s="1043">
        <v>4</v>
      </c>
      <c r="AB1347" s="1043">
        <v>4</v>
      </c>
      <c r="AC1347" s="1043">
        <v>4</v>
      </c>
      <c r="AD1347" s="1043">
        <v>4</v>
      </c>
      <c r="AE1347" s="469">
        <v>4</v>
      </c>
      <c r="AF1347" s="1036" t="s">
        <v>8196</v>
      </c>
      <c r="AG1347" s="445" t="s">
        <v>4691</v>
      </c>
      <c r="AH1347" s="445" t="s">
        <v>4691</v>
      </c>
      <c r="AI1347" s="445" t="s">
        <v>4691</v>
      </c>
      <c r="AJ1347" s="1037">
        <v>4</v>
      </c>
      <c r="AK1347" s="1036" t="s">
        <v>4706</v>
      </c>
      <c r="AL1347" s="445" t="s">
        <v>4691</v>
      </c>
      <c r="AM1347" s="445" t="s">
        <v>4691</v>
      </c>
      <c r="AN1347" s="445" t="s">
        <v>4691</v>
      </c>
      <c r="AO1347" s="445" t="s">
        <v>4691</v>
      </c>
      <c r="AP1347" s="445" t="s">
        <v>4691</v>
      </c>
      <c r="AQ1347" s="445" t="s">
        <v>4691</v>
      </c>
      <c r="AR1347" s="445" t="s">
        <v>4691</v>
      </c>
      <c r="AS1347" s="445" t="s">
        <v>4691</v>
      </c>
      <c r="AT1347" s="445" t="s">
        <v>4691</v>
      </c>
      <c r="AU1347" s="445" t="s">
        <v>4691</v>
      </c>
      <c r="AV1347" s="307">
        <f>AD1347*6*0.5*12</f>
        <v>144</v>
      </c>
      <c r="AW1347" s="309">
        <f>AD1347*6*0.35*12</f>
        <v>100.79999999999998</v>
      </c>
      <c r="AX1347" s="309">
        <f>AD1347*6*0.25*10</f>
        <v>60</v>
      </c>
      <c r="AY1347" s="309">
        <f>AD1347*6*0.15*10</f>
        <v>36</v>
      </c>
      <c r="AZ1347" s="1042" t="s">
        <v>8656</v>
      </c>
      <c r="BA1347" s="1042"/>
      <c r="BB1347" s="1042"/>
      <c r="BC1347" s="1042"/>
      <c r="BD1347" s="1042"/>
      <c r="BE1347" s="1042"/>
      <c r="BF1347" s="1042"/>
      <c r="BG1347" s="1042"/>
      <c r="BH1347" s="1042"/>
      <c r="BI1347" s="1044"/>
    </row>
    <row r="1348" spans="1:61" ht="20.100000000000001" customHeight="1">
      <c r="A1348" s="1031" t="s">
        <v>185</v>
      </c>
      <c r="B1348" s="499"/>
      <c r="C1348" s="867" t="s">
        <v>629</v>
      </c>
      <c r="D1348" s="863" t="s">
        <v>2886</v>
      </c>
      <c r="E1348" s="827"/>
      <c r="F1348" s="827"/>
      <c r="G1348" s="813">
        <f>COUNTA(G1347)</f>
        <v>1</v>
      </c>
      <c r="H1348" s="813">
        <f>COUNTA(H1347)</f>
        <v>1</v>
      </c>
      <c r="I1348" s="499"/>
      <c r="J1348" s="499"/>
      <c r="K1348" s="813"/>
      <c r="L1348" s="814">
        <f>COUNTA(L1347)</f>
        <v>1</v>
      </c>
      <c r="M1348" s="814">
        <f>COUNTA(M1347)</f>
        <v>1</v>
      </c>
      <c r="N1348" s="814">
        <f>COUNTA(N1347)</f>
        <v>1</v>
      </c>
      <c r="O1348" s="814">
        <f>COUNTA(O1347)</f>
        <v>1</v>
      </c>
      <c r="P1348" s="814">
        <f>COUNTA(P1347)</f>
        <v>1</v>
      </c>
      <c r="Q1348" s="505"/>
      <c r="R1348" s="505"/>
      <c r="S1348" s="506"/>
      <c r="T1348" s="507"/>
      <c r="U1348" s="830">
        <f>SUM(U1347)</f>
        <v>70.686999999999998</v>
      </c>
      <c r="V1348" s="830">
        <f>SUM(V1347)</f>
        <v>2.0224000000000002</v>
      </c>
      <c r="W1348" s="509">
        <f>V1348*10000/Y1348</f>
        <v>5056.0000000000009</v>
      </c>
      <c r="X1348" s="510">
        <f>U1348/V1348</f>
        <v>34.952037183544299</v>
      </c>
      <c r="Y1348" s="831">
        <f t="shared" ref="Y1348:AE1348" si="1296">SUM(Y1347)</f>
        <v>4</v>
      </c>
      <c r="Z1348" s="831">
        <f t="shared" si="1296"/>
        <v>715</v>
      </c>
      <c r="AA1348" s="500">
        <f t="shared" si="1296"/>
        <v>4</v>
      </c>
      <c r="AB1348" s="500">
        <f t="shared" si="1296"/>
        <v>4</v>
      </c>
      <c r="AC1348" s="500">
        <f t="shared" si="1296"/>
        <v>4</v>
      </c>
      <c r="AD1348" s="500">
        <f t="shared" si="1296"/>
        <v>4</v>
      </c>
      <c r="AE1348" s="500">
        <f t="shared" si="1296"/>
        <v>4</v>
      </c>
      <c r="AF1348" s="512"/>
      <c r="AG1348" s="512">
        <f>SUM(AG1347)</f>
        <v>0</v>
      </c>
      <c r="AH1348" s="512"/>
      <c r="AI1348" s="512">
        <f>SUM(AI1347)</f>
        <v>0</v>
      </c>
      <c r="AJ1348" s="512">
        <f t="shared" ref="AJ1348" si="1297">SUM(AJ1347)</f>
        <v>4</v>
      </c>
      <c r="AK1348" s="513"/>
      <c r="AL1348" s="512">
        <f>SUM(AL1347)</f>
        <v>0</v>
      </c>
      <c r="AM1348" s="512"/>
      <c r="AN1348" s="512">
        <f>SUM(AN1347)</f>
        <v>0</v>
      </c>
      <c r="AO1348" s="512"/>
      <c r="AP1348" s="512">
        <f>SUM(AP1347)</f>
        <v>0</v>
      </c>
      <c r="AQ1348" s="512"/>
      <c r="AR1348" s="512">
        <f>SUM(AR1347)</f>
        <v>0</v>
      </c>
      <c r="AS1348" s="512"/>
      <c r="AT1348" s="512">
        <f>SUM(AT1347)</f>
        <v>0</v>
      </c>
      <c r="AU1348" s="512"/>
      <c r="AV1348" s="512">
        <f>SUM(AV1347)</f>
        <v>144</v>
      </c>
      <c r="AW1348" s="512">
        <f>SUM(AW1347)</f>
        <v>100.79999999999998</v>
      </c>
      <c r="AX1348" s="512">
        <f>SUM(AX1347)</f>
        <v>60</v>
      </c>
      <c r="AY1348" s="512">
        <f>SUM(AY1347)</f>
        <v>36</v>
      </c>
      <c r="AZ1348" s="816"/>
      <c r="BA1348" s="817"/>
      <c r="BB1348" s="817"/>
      <c r="BC1348" s="818"/>
      <c r="BD1348" s="818"/>
      <c r="BE1348" s="818"/>
      <c r="BF1348" s="819"/>
      <c r="BG1348" s="819"/>
      <c r="BH1348" s="819"/>
      <c r="BI1348" s="820"/>
    </row>
    <row r="1349" spans="1:61" s="394" customFormat="1" ht="19.5" customHeight="1">
      <c r="A1349" s="1026">
        <v>1155</v>
      </c>
      <c r="B1349" s="448" t="s">
        <v>5639</v>
      </c>
      <c r="C1349" s="449" t="s">
        <v>629</v>
      </c>
      <c r="D1349" s="449" t="s">
        <v>5795</v>
      </c>
      <c r="E1349" s="450" t="s">
        <v>5641</v>
      </c>
      <c r="F1349" s="399" t="s">
        <v>5960</v>
      </c>
      <c r="G1349" s="451" t="s">
        <v>4922</v>
      </c>
      <c r="H1349" s="452" t="s">
        <v>5829</v>
      </c>
      <c r="I1349" s="453">
        <v>45060261</v>
      </c>
      <c r="J1349" s="454"/>
      <c r="K1349" s="455" t="s">
        <v>653</v>
      </c>
      <c r="L1349" s="456"/>
      <c r="M1349" s="456"/>
      <c r="N1349" s="456"/>
      <c r="O1349" s="456"/>
      <c r="P1349" s="457" t="s">
        <v>565</v>
      </c>
      <c r="Q1349" s="458"/>
      <c r="R1349" s="295" t="s">
        <v>182</v>
      </c>
      <c r="S1349" s="296">
        <v>42756</v>
      </c>
      <c r="T1349" s="297">
        <f>VLOOKUP(I1349,单月票房,2,0)</f>
        <v>17</v>
      </c>
      <c r="U1349" s="298">
        <f>VLOOKUP(I1349,单月票房,3,0)</f>
        <v>44.463299999999997</v>
      </c>
      <c r="V1349" s="298">
        <f>VLOOKUP(I1349,单月票房,4,0)</f>
        <v>1.1066</v>
      </c>
      <c r="W1349" s="299">
        <f>(V1349*10000)/Y1349</f>
        <v>2766.5</v>
      </c>
      <c r="X1349" s="300">
        <f>VLOOKUP(I1349,单月票房,5,0)</f>
        <v>40</v>
      </c>
      <c r="Y1349" s="459">
        <v>4</v>
      </c>
      <c r="Z1349" s="460">
        <v>291</v>
      </c>
      <c r="AA1349" s="1043">
        <v>0</v>
      </c>
      <c r="AB1349" s="304">
        <v>0</v>
      </c>
      <c r="AC1349" s="304">
        <v>0</v>
      </c>
      <c r="AD1349" s="1043">
        <v>0</v>
      </c>
      <c r="AE1349" s="469">
        <v>4</v>
      </c>
      <c r="AF1349" s="1036" t="s">
        <v>8196</v>
      </c>
      <c r="AG1349" s="445"/>
      <c r="AH1349" s="445"/>
      <c r="AI1349" s="445"/>
      <c r="AJ1349" s="1037"/>
      <c r="AK1349" s="1036"/>
      <c r="AL1349" s="445"/>
      <c r="AM1349" s="445"/>
      <c r="AN1349" s="445"/>
      <c r="AO1349" s="445"/>
      <c r="AP1349" s="445"/>
      <c r="AQ1349" s="445"/>
      <c r="AR1349" s="445"/>
      <c r="AS1349" s="445"/>
      <c r="AT1349" s="445"/>
      <c r="AU1349" s="445"/>
      <c r="AV1349" s="307">
        <f>AD1349*6*0.5*12</f>
        <v>0</v>
      </c>
      <c r="AW1349" s="309">
        <f>AD1349*6*0.35*12</f>
        <v>0</v>
      </c>
      <c r="AX1349" s="309">
        <f>AD1349*6*0.25*10</f>
        <v>0</v>
      </c>
      <c r="AY1349" s="309">
        <f>AD1349*6*0.15*10</f>
        <v>0</v>
      </c>
      <c r="AZ1349" s="1042" t="s">
        <v>8657</v>
      </c>
      <c r="BA1349" s="1042"/>
      <c r="BB1349" s="1042"/>
      <c r="BC1349" s="1042"/>
      <c r="BD1349" s="1042"/>
      <c r="BE1349" s="1042"/>
      <c r="BF1349" s="1042"/>
      <c r="BG1349" s="1042"/>
      <c r="BH1349" s="1042"/>
      <c r="BI1349" s="1044"/>
    </row>
    <row r="1350" spans="1:61" ht="20.100000000000001" customHeight="1">
      <c r="A1350" s="1031" t="s">
        <v>185</v>
      </c>
      <c r="B1350" s="499"/>
      <c r="C1350" s="867" t="s">
        <v>629</v>
      </c>
      <c r="D1350" s="863" t="s">
        <v>5642</v>
      </c>
      <c r="E1350" s="827"/>
      <c r="F1350" s="827"/>
      <c r="G1350" s="813">
        <f>COUNTA(G1349)</f>
        <v>1</v>
      </c>
      <c r="H1350" s="813">
        <f>COUNTA(H1349)</f>
        <v>1</v>
      </c>
      <c r="I1350" s="499"/>
      <c r="J1350" s="499"/>
      <c r="K1350" s="813"/>
      <c r="L1350" s="814">
        <f>COUNTA(L1349)</f>
        <v>0</v>
      </c>
      <c r="M1350" s="814">
        <f>COUNTA(M1349)</f>
        <v>0</v>
      </c>
      <c r="N1350" s="814">
        <f>COUNTA(N1349)</f>
        <v>0</v>
      </c>
      <c r="O1350" s="814">
        <f>COUNTA(O1349)</f>
        <v>0</v>
      </c>
      <c r="P1350" s="814">
        <f>COUNTA(P1349)</f>
        <v>1</v>
      </c>
      <c r="Q1350" s="505"/>
      <c r="R1350" s="505"/>
      <c r="S1350" s="506"/>
      <c r="T1350" s="507"/>
      <c r="U1350" s="830">
        <f>SUM(U1349)</f>
        <v>44.463299999999997</v>
      </c>
      <c r="V1350" s="830">
        <f>SUM(V1349)</f>
        <v>1.1066</v>
      </c>
      <c r="W1350" s="509">
        <f>V1350*10000/Y1350</f>
        <v>2766.5</v>
      </c>
      <c r="X1350" s="510">
        <f>U1350/V1350</f>
        <v>40.18010121091632</v>
      </c>
      <c r="Y1350" s="831">
        <f t="shared" ref="Y1350:AE1350" si="1298">SUM(Y1349)</f>
        <v>4</v>
      </c>
      <c r="Z1350" s="831">
        <f t="shared" si="1298"/>
        <v>291</v>
      </c>
      <c r="AA1350" s="500">
        <f t="shared" si="1298"/>
        <v>0</v>
      </c>
      <c r="AB1350" s="500">
        <f t="shared" si="1298"/>
        <v>0</v>
      </c>
      <c r="AC1350" s="500">
        <f t="shared" si="1298"/>
        <v>0</v>
      </c>
      <c r="AD1350" s="500">
        <f t="shared" si="1298"/>
        <v>0</v>
      </c>
      <c r="AE1350" s="500">
        <f t="shared" si="1298"/>
        <v>4</v>
      </c>
      <c r="AF1350" s="512"/>
      <c r="AG1350" s="512">
        <f>SUM(AG1349)</f>
        <v>0</v>
      </c>
      <c r="AH1350" s="512"/>
      <c r="AI1350" s="512">
        <f>SUM(AI1349)</f>
        <v>0</v>
      </c>
      <c r="AJ1350" s="512">
        <f t="shared" ref="AJ1350" si="1299">SUM(AJ1349)</f>
        <v>0</v>
      </c>
      <c r="AK1350" s="513"/>
      <c r="AL1350" s="512">
        <f>SUM(AL1349)</f>
        <v>0</v>
      </c>
      <c r="AM1350" s="512"/>
      <c r="AN1350" s="512">
        <f>SUM(AN1349)</f>
        <v>0</v>
      </c>
      <c r="AO1350" s="512"/>
      <c r="AP1350" s="512">
        <f>SUM(AP1349)</f>
        <v>0</v>
      </c>
      <c r="AQ1350" s="512"/>
      <c r="AR1350" s="512">
        <f>SUM(AR1349)</f>
        <v>0</v>
      </c>
      <c r="AS1350" s="512"/>
      <c r="AT1350" s="512">
        <f>SUM(AT1349)</f>
        <v>0</v>
      </c>
      <c r="AU1350" s="512"/>
      <c r="AV1350" s="512">
        <f>SUM(AV1349)</f>
        <v>0</v>
      </c>
      <c r="AW1350" s="512">
        <f>SUM(AW1349)</f>
        <v>0</v>
      </c>
      <c r="AX1350" s="512">
        <f>SUM(AX1349)</f>
        <v>0</v>
      </c>
      <c r="AY1350" s="512">
        <f>SUM(AY1349)</f>
        <v>0</v>
      </c>
      <c r="AZ1350" s="816"/>
      <c r="BA1350" s="817"/>
      <c r="BB1350" s="817"/>
      <c r="BC1350" s="818"/>
      <c r="BD1350" s="818"/>
      <c r="BE1350" s="818"/>
      <c r="BF1350" s="819"/>
      <c r="BG1350" s="819"/>
      <c r="BH1350" s="819"/>
      <c r="BI1350" s="820"/>
    </row>
    <row r="1351" spans="1:61" s="694" customFormat="1" ht="19.5" customHeight="1">
      <c r="A1351" s="1026">
        <v>1156</v>
      </c>
      <c r="B1351" s="435" t="s">
        <v>6560</v>
      </c>
      <c r="C1351" s="631" t="s">
        <v>6561</v>
      </c>
      <c r="D1351" s="631" t="s">
        <v>5217</v>
      </c>
      <c r="E1351" s="631" t="s">
        <v>3044</v>
      </c>
      <c r="F1351" s="1086" t="s">
        <v>6562</v>
      </c>
      <c r="G1351" s="437" t="s">
        <v>6559</v>
      </c>
      <c r="H1351" s="438" t="s">
        <v>6559</v>
      </c>
      <c r="I1351" s="435">
        <v>46021301</v>
      </c>
      <c r="J1351" s="428" t="s">
        <v>94</v>
      </c>
      <c r="K1351" s="439"/>
      <c r="L1351" s="440" t="s">
        <v>6563</v>
      </c>
      <c r="M1351" s="440" t="s">
        <v>1590</v>
      </c>
      <c r="N1351" s="440" t="s">
        <v>1590</v>
      </c>
      <c r="O1351" s="440" t="s">
        <v>565</v>
      </c>
      <c r="P1351" s="441" t="s">
        <v>6563</v>
      </c>
      <c r="Q1351" s="442"/>
      <c r="R1351" s="295" t="s">
        <v>294</v>
      </c>
      <c r="S1351" s="296">
        <v>42622</v>
      </c>
      <c r="T1351" s="297">
        <f t="shared" ref="T1351:T1356" si="1300">VLOOKUP(I1351,单月票房,2,0)</f>
        <v>16</v>
      </c>
      <c r="U1351" s="298">
        <f t="shared" ref="U1351:U1356" si="1301">VLOOKUP(I1351,单月票房,3,0)</f>
        <v>123.83629999999999</v>
      </c>
      <c r="V1351" s="298">
        <f t="shared" ref="V1351:V1356" si="1302">VLOOKUP(I1351,单月票房,4,0)</f>
        <v>3.8313000000000001</v>
      </c>
      <c r="W1351" s="299">
        <f t="shared" ref="W1351:W1356" si="1303">(V1351*10000)/Y1351</f>
        <v>5473.2857142857147</v>
      </c>
      <c r="X1351" s="300">
        <f t="shared" ref="X1351:X1356" si="1304">VLOOKUP(I1351,单月票房,5,0)</f>
        <v>32</v>
      </c>
      <c r="Y1351" s="443">
        <v>7</v>
      </c>
      <c r="Z1351" s="444">
        <v>635</v>
      </c>
      <c r="AA1351" s="1043">
        <v>7</v>
      </c>
      <c r="AB1351" s="1043">
        <v>7</v>
      </c>
      <c r="AC1351" s="1043">
        <v>7</v>
      </c>
      <c r="AD1351" s="1043">
        <v>7</v>
      </c>
      <c r="AE1351" s="469">
        <v>7</v>
      </c>
      <c r="AF1351" s="1036" t="s">
        <v>8151</v>
      </c>
      <c r="AG1351" s="445"/>
      <c r="AH1351" s="445"/>
      <c r="AI1351" s="445"/>
      <c r="AJ1351" s="1037">
        <v>7</v>
      </c>
      <c r="AK1351" s="1036" t="s">
        <v>6564</v>
      </c>
      <c r="AL1351" s="445"/>
      <c r="AM1351" s="445"/>
      <c r="AN1351" s="445"/>
      <c r="AO1351" s="445"/>
      <c r="AP1351" s="445"/>
      <c r="AQ1351" s="445"/>
      <c r="AR1351" s="445"/>
      <c r="AS1351" s="445"/>
      <c r="AT1351" s="445"/>
      <c r="AU1351" s="445"/>
      <c r="AV1351" s="307">
        <f t="shared" ref="AV1351:AV1356" si="1305">AD1351*6*0.5*12</f>
        <v>252</v>
      </c>
      <c r="AW1351" s="309">
        <f t="shared" ref="AW1351:AW1356" si="1306">AD1351*6*0.35*12</f>
        <v>176.39999999999998</v>
      </c>
      <c r="AX1351" s="309">
        <f t="shared" ref="AX1351:AX1356" si="1307">AD1351*6*0.25*10</f>
        <v>105</v>
      </c>
      <c r="AY1351" s="309">
        <f t="shared" ref="AY1351:AY1356" si="1308">AD1351*6*0.15*10</f>
        <v>63</v>
      </c>
      <c r="AZ1351" s="1042" t="s">
        <v>8658</v>
      </c>
      <c r="BA1351" s="1042"/>
      <c r="BB1351" s="1042"/>
      <c r="BC1351" s="1042"/>
      <c r="BD1351" s="1042"/>
      <c r="BE1351" s="1042"/>
      <c r="BF1351" s="1042"/>
      <c r="BG1351" s="1042"/>
      <c r="BH1351" s="1042"/>
      <c r="BI1351" s="1044"/>
    </row>
    <row r="1352" spans="1:61" s="652" customFormat="1" ht="20.100000000000001" customHeight="1">
      <c r="A1352" s="1026">
        <v>1157</v>
      </c>
      <c r="B1352" s="285" t="s">
        <v>3730</v>
      </c>
      <c r="C1352" s="339" t="s">
        <v>2586</v>
      </c>
      <c r="D1352" s="339" t="s">
        <v>2587</v>
      </c>
      <c r="E1352" s="287" t="s">
        <v>3044</v>
      </c>
      <c r="F1352" s="360" t="s">
        <v>2588</v>
      </c>
      <c r="G1352" s="289" t="s">
        <v>2676</v>
      </c>
      <c r="H1352" s="705" t="s">
        <v>4430</v>
      </c>
      <c r="I1352" s="290">
        <v>46021101</v>
      </c>
      <c r="J1352" s="304"/>
      <c r="K1352" s="705"/>
      <c r="L1352" s="292" t="s">
        <v>95</v>
      </c>
      <c r="M1352" s="292" t="s">
        <v>95</v>
      </c>
      <c r="N1352" s="292" t="s">
        <v>95</v>
      </c>
      <c r="O1352" s="292" t="s">
        <v>95</v>
      </c>
      <c r="P1352" s="292" t="s">
        <v>95</v>
      </c>
      <c r="Q1352" s="352"/>
      <c r="R1352" s="295" t="s">
        <v>294</v>
      </c>
      <c r="S1352" s="296">
        <v>42544</v>
      </c>
      <c r="T1352" s="297">
        <f t="shared" si="1300"/>
        <v>10</v>
      </c>
      <c r="U1352" s="298">
        <f t="shared" si="1301"/>
        <v>211.24542999999997</v>
      </c>
      <c r="V1352" s="298">
        <f t="shared" si="1302"/>
        <v>6.1863000000000001</v>
      </c>
      <c r="W1352" s="299">
        <f t="shared" si="1303"/>
        <v>7732.875</v>
      </c>
      <c r="X1352" s="300">
        <f t="shared" si="1304"/>
        <v>34</v>
      </c>
      <c r="Y1352" s="494">
        <v>8</v>
      </c>
      <c r="Z1352" s="485">
        <v>1296</v>
      </c>
      <c r="AA1352" s="1043">
        <v>8</v>
      </c>
      <c r="AB1352" s="1043">
        <v>8</v>
      </c>
      <c r="AC1352" s="1043">
        <v>8</v>
      </c>
      <c r="AD1352" s="1043">
        <v>8</v>
      </c>
      <c r="AE1352" s="469">
        <v>8</v>
      </c>
      <c r="AF1352" s="1036" t="s">
        <v>8153</v>
      </c>
      <c r="AG1352" s="445"/>
      <c r="AH1352" s="445"/>
      <c r="AI1352" s="445"/>
      <c r="AJ1352" s="1037">
        <v>8</v>
      </c>
      <c r="AK1352" s="1036" t="s">
        <v>4705</v>
      </c>
      <c r="AL1352" s="445"/>
      <c r="AM1352" s="445" t="s">
        <v>4691</v>
      </c>
      <c r="AN1352" s="445"/>
      <c r="AO1352" s="445" t="s">
        <v>4691</v>
      </c>
      <c r="AP1352" s="445"/>
      <c r="AQ1352" s="445" t="s">
        <v>4691</v>
      </c>
      <c r="AR1352" s="445" t="s">
        <v>4691</v>
      </c>
      <c r="AS1352" s="445" t="s">
        <v>4691</v>
      </c>
      <c r="AT1352" s="445"/>
      <c r="AU1352" s="445" t="s">
        <v>4691</v>
      </c>
      <c r="AV1352" s="307">
        <f t="shared" si="1305"/>
        <v>288</v>
      </c>
      <c r="AW1352" s="309">
        <f t="shared" si="1306"/>
        <v>201.59999999999997</v>
      </c>
      <c r="AX1352" s="309">
        <f t="shared" si="1307"/>
        <v>120</v>
      </c>
      <c r="AY1352" s="309">
        <f t="shared" si="1308"/>
        <v>72</v>
      </c>
      <c r="AZ1352" s="1042" t="s">
        <v>8659</v>
      </c>
      <c r="BA1352" s="1042" t="s">
        <v>2589</v>
      </c>
      <c r="BB1352" s="1042" t="s">
        <v>2590</v>
      </c>
      <c r="BC1352" s="1042" t="s">
        <v>2591</v>
      </c>
      <c r="BD1352" s="1042"/>
      <c r="BE1352" s="1042"/>
      <c r="BF1352" s="1042"/>
      <c r="BG1352" s="1042"/>
      <c r="BH1352" s="1042"/>
      <c r="BI1352" s="1044"/>
    </row>
    <row r="1353" spans="1:61" s="314" customFormat="1" ht="19.899999999999999" customHeight="1">
      <c r="A1353" s="1026">
        <v>1158</v>
      </c>
      <c r="B1353" s="416" t="s">
        <v>6159</v>
      </c>
      <c r="C1353" s="417" t="s">
        <v>5216</v>
      </c>
      <c r="D1353" s="418" t="s">
        <v>5217</v>
      </c>
      <c r="E1353" s="418" t="s">
        <v>6160</v>
      </c>
      <c r="F1353" s="738" t="s">
        <v>6071</v>
      </c>
      <c r="G1353" s="420" t="s">
        <v>6161</v>
      </c>
      <c r="H1353" s="420" t="s">
        <v>6403</v>
      </c>
      <c r="I1353" s="422">
        <v>46022201</v>
      </c>
      <c r="J1353" s="423"/>
      <c r="K1353" s="420" t="s">
        <v>6072</v>
      </c>
      <c r="L1353" s="424"/>
      <c r="M1353" s="424"/>
      <c r="N1353" s="424"/>
      <c r="O1353" s="424"/>
      <c r="P1353" s="424" t="s">
        <v>6162</v>
      </c>
      <c r="Q1353" s="425"/>
      <c r="R1353" s="295" t="s">
        <v>294</v>
      </c>
      <c r="S1353" s="296">
        <v>42728</v>
      </c>
      <c r="T1353" s="297">
        <f t="shared" si="1300"/>
        <v>22</v>
      </c>
      <c r="U1353" s="298">
        <f t="shared" si="1301"/>
        <v>100.218</v>
      </c>
      <c r="V1353" s="298">
        <f t="shared" si="1302"/>
        <v>3.0670000000000002</v>
      </c>
      <c r="W1353" s="299">
        <f t="shared" si="1303"/>
        <v>5111.666666666667</v>
      </c>
      <c r="X1353" s="300">
        <f t="shared" si="1304"/>
        <v>33</v>
      </c>
      <c r="Y1353" s="498">
        <v>6</v>
      </c>
      <c r="Z1353" s="497">
        <v>894</v>
      </c>
      <c r="AA1353" s="1043">
        <v>0</v>
      </c>
      <c r="AB1353" s="304">
        <v>0</v>
      </c>
      <c r="AC1353" s="304">
        <v>0</v>
      </c>
      <c r="AD1353" s="1043">
        <v>0</v>
      </c>
      <c r="AE1353" s="469">
        <v>6</v>
      </c>
      <c r="AF1353" s="1036" t="s">
        <v>5994</v>
      </c>
      <c r="AG1353" s="445"/>
      <c r="AH1353" s="445"/>
      <c r="AI1353" s="445"/>
      <c r="AJ1353" s="1037"/>
      <c r="AK1353" s="1036"/>
      <c r="AL1353" s="445"/>
      <c r="AM1353" s="445"/>
      <c r="AN1353" s="445"/>
      <c r="AO1353" s="445"/>
      <c r="AP1353" s="445"/>
      <c r="AQ1353" s="445"/>
      <c r="AR1353" s="445"/>
      <c r="AS1353" s="445"/>
      <c r="AT1353" s="445"/>
      <c r="AU1353" s="445"/>
      <c r="AV1353" s="307">
        <f t="shared" si="1305"/>
        <v>0</v>
      </c>
      <c r="AW1353" s="309">
        <f t="shared" si="1306"/>
        <v>0</v>
      </c>
      <c r="AX1353" s="309">
        <f t="shared" si="1307"/>
        <v>0</v>
      </c>
      <c r="AY1353" s="309">
        <f t="shared" si="1308"/>
        <v>0</v>
      </c>
      <c r="AZ1353" s="1042" t="s">
        <v>8660</v>
      </c>
      <c r="BA1353" s="1042"/>
      <c r="BB1353" s="1042"/>
      <c r="BC1353" s="1042"/>
      <c r="BD1353" s="1042"/>
      <c r="BE1353" s="1042"/>
      <c r="BF1353" s="1042"/>
      <c r="BG1353" s="1042"/>
      <c r="BH1353" s="1042"/>
      <c r="BI1353" s="1044"/>
    </row>
    <row r="1354" spans="1:61" s="314" customFormat="1" ht="19.899999999999999" customHeight="1">
      <c r="A1354" s="1026">
        <v>1159</v>
      </c>
      <c r="B1354" s="416" t="s">
        <v>6163</v>
      </c>
      <c r="C1354" s="417" t="s">
        <v>5216</v>
      </c>
      <c r="D1354" s="418" t="s">
        <v>5217</v>
      </c>
      <c r="E1354" s="418" t="s">
        <v>6164</v>
      </c>
      <c r="F1354" s="738" t="s">
        <v>486</v>
      </c>
      <c r="G1354" s="420" t="s">
        <v>6165</v>
      </c>
      <c r="H1354" s="420" t="s">
        <v>6404</v>
      </c>
      <c r="I1354" s="422">
        <v>46021401</v>
      </c>
      <c r="J1354" s="423"/>
      <c r="K1354" s="420" t="s">
        <v>6075</v>
      </c>
      <c r="L1354" s="424"/>
      <c r="M1354" s="424"/>
      <c r="N1354" s="424"/>
      <c r="O1354" s="424"/>
      <c r="P1354" s="424" t="s">
        <v>565</v>
      </c>
      <c r="Q1354" s="425"/>
      <c r="R1354" s="295" t="s">
        <v>222</v>
      </c>
      <c r="S1354" s="296">
        <v>42622</v>
      </c>
      <c r="T1354" s="297">
        <f t="shared" si="1300"/>
        <v>25</v>
      </c>
      <c r="U1354" s="298">
        <f t="shared" si="1301"/>
        <v>75.6541</v>
      </c>
      <c r="V1354" s="298">
        <f t="shared" si="1302"/>
        <v>2.3071999999999999</v>
      </c>
      <c r="W1354" s="299">
        <f t="shared" si="1303"/>
        <v>4614.3999999999996</v>
      </c>
      <c r="X1354" s="300">
        <f t="shared" si="1304"/>
        <v>33</v>
      </c>
      <c r="Y1354" s="498">
        <v>5</v>
      </c>
      <c r="Z1354" s="497">
        <v>425</v>
      </c>
      <c r="AA1354" s="1043">
        <v>0</v>
      </c>
      <c r="AB1354" s="304">
        <v>0</v>
      </c>
      <c r="AC1354" s="304">
        <v>0</v>
      </c>
      <c r="AD1354" s="1043">
        <v>0</v>
      </c>
      <c r="AE1354" s="469">
        <v>5</v>
      </c>
      <c r="AF1354" s="1036" t="s">
        <v>8174</v>
      </c>
      <c r="AG1354" s="445"/>
      <c r="AH1354" s="445"/>
      <c r="AI1354" s="445"/>
      <c r="AJ1354" s="1037"/>
      <c r="AK1354" s="1036"/>
      <c r="AL1354" s="445"/>
      <c r="AM1354" s="445"/>
      <c r="AN1354" s="445"/>
      <c r="AO1354" s="445"/>
      <c r="AP1354" s="445"/>
      <c r="AQ1354" s="445"/>
      <c r="AR1354" s="445"/>
      <c r="AS1354" s="445"/>
      <c r="AT1354" s="445"/>
      <c r="AU1354" s="445"/>
      <c r="AV1354" s="307">
        <f t="shared" si="1305"/>
        <v>0</v>
      </c>
      <c r="AW1354" s="309">
        <f t="shared" si="1306"/>
        <v>0</v>
      </c>
      <c r="AX1354" s="309">
        <f t="shared" si="1307"/>
        <v>0</v>
      </c>
      <c r="AY1354" s="309">
        <f t="shared" si="1308"/>
        <v>0</v>
      </c>
      <c r="AZ1354" s="1042" t="s">
        <v>8661</v>
      </c>
      <c r="BA1354" s="1042"/>
      <c r="BB1354" s="1042"/>
      <c r="BC1354" s="1042"/>
      <c r="BD1354" s="1042"/>
      <c r="BE1354" s="1042"/>
      <c r="BF1354" s="1042"/>
      <c r="BG1354" s="1042"/>
      <c r="BH1354" s="1042"/>
      <c r="BI1354" s="1044"/>
    </row>
    <row r="1355" spans="1:61" s="314" customFormat="1" ht="19.899999999999999" customHeight="1">
      <c r="A1355" s="1026">
        <v>1160</v>
      </c>
      <c r="B1355" s="416" t="s">
        <v>6166</v>
      </c>
      <c r="C1355" s="417" t="s">
        <v>6167</v>
      </c>
      <c r="D1355" s="418" t="s">
        <v>2384</v>
      </c>
      <c r="E1355" s="418" t="s">
        <v>4432</v>
      </c>
      <c r="F1355" s="738" t="s">
        <v>6080</v>
      </c>
      <c r="G1355" s="420" t="s">
        <v>6168</v>
      </c>
      <c r="H1355" s="420" t="s">
        <v>6405</v>
      </c>
      <c r="I1355" s="422">
        <v>46022401</v>
      </c>
      <c r="J1355" s="423"/>
      <c r="K1355" s="420" t="s">
        <v>6075</v>
      </c>
      <c r="L1355" s="424"/>
      <c r="M1355" s="424"/>
      <c r="N1355" s="424"/>
      <c r="O1355" s="424"/>
      <c r="P1355" s="424" t="s">
        <v>6078</v>
      </c>
      <c r="Q1355" s="425"/>
      <c r="R1355" s="295" t="s">
        <v>222</v>
      </c>
      <c r="S1355" s="296">
        <v>42761</v>
      </c>
      <c r="T1355" s="297">
        <f t="shared" si="1300"/>
        <v>21</v>
      </c>
      <c r="U1355" s="298">
        <f t="shared" si="1301"/>
        <v>100.72110000000001</v>
      </c>
      <c r="V1355" s="298">
        <f t="shared" si="1302"/>
        <v>3.1637</v>
      </c>
      <c r="W1355" s="299">
        <f t="shared" si="1303"/>
        <v>3954.625</v>
      </c>
      <c r="X1355" s="300">
        <f t="shared" si="1304"/>
        <v>32</v>
      </c>
      <c r="Y1355" s="498">
        <v>8</v>
      </c>
      <c r="Z1355" s="497">
        <v>605</v>
      </c>
      <c r="AA1355" s="1043">
        <v>0</v>
      </c>
      <c r="AB1355" s="304">
        <v>0</v>
      </c>
      <c r="AC1355" s="304">
        <v>0</v>
      </c>
      <c r="AD1355" s="1043">
        <v>0</v>
      </c>
      <c r="AE1355" s="469">
        <v>8</v>
      </c>
      <c r="AF1355" s="1036" t="s">
        <v>5971</v>
      </c>
      <c r="AG1355" s="445"/>
      <c r="AH1355" s="445"/>
      <c r="AI1355" s="445"/>
      <c r="AJ1355" s="1037"/>
      <c r="AK1355" s="1036"/>
      <c r="AL1355" s="445"/>
      <c r="AM1355" s="445"/>
      <c r="AN1355" s="445"/>
      <c r="AO1355" s="445"/>
      <c r="AP1355" s="445"/>
      <c r="AQ1355" s="445"/>
      <c r="AR1355" s="445"/>
      <c r="AS1355" s="445"/>
      <c r="AT1355" s="445"/>
      <c r="AU1355" s="445"/>
      <c r="AV1355" s="307">
        <f t="shared" si="1305"/>
        <v>0</v>
      </c>
      <c r="AW1355" s="309">
        <f t="shared" si="1306"/>
        <v>0</v>
      </c>
      <c r="AX1355" s="309">
        <f t="shared" si="1307"/>
        <v>0</v>
      </c>
      <c r="AY1355" s="309">
        <f t="shared" si="1308"/>
        <v>0</v>
      </c>
      <c r="AZ1355" s="1042" t="s">
        <v>8662</v>
      </c>
      <c r="BA1355" s="1042"/>
      <c r="BB1355" s="1042"/>
      <c r="BC1355" s="1042"/>
      <c r="BD1355" s="1042"/>
      <c r="BE1355" s="1042"/>
      <c r="BF1355" s="1042"/>
      <c r="BG1355" s="1042"/>
      <c r="BH1355" s="1042"/>
      <c r="BI1355" s="1044"/>
    </row>
    <row r="1356" spans="1:61" s="314" customFormat="1" ht="19.899999999999999" customHeight="1">
      <c r="A1356" s="1026">
        <v>1161</v>
      </c>
      <c r="B1356" s="416" t="s">
        <v>6169</v>
      </c>
      <c r="C1356" s="417" t="s">
        <v>2529</v>
      </c>
      <c r="D1356" s="418" t="s">
        <v>2384</v>
      </c>
      <c r="E1356" s="418" t="s">
        <v>6160</v>
      </c>
      <c r="F1356" s="738" t="s">
        <v>486</v>
      </c>
      <c r="G1356" s="420" t="s">
        <v>6170</v>
      </c>
      <c r="H1356" s="420" t="s">
        <v>9183</v>
      </c>
      <c r="I1356" s="422">
        <v>46022501</v>
      </c>
      <c r="J1356" s="423"/>
      <c r="K1356" s="420" t="s">
        <v>777</v>
      </c>
      <c r="L1356" s="424"/>
      <c r="M1356" s="424"/>
      <c r="N1356" s="424"/>
      <c r="O1356" s="424"/>
      <c r="P1356" s="424" t="s">
        <v>6162</v>
      </c>
      <c r="Q1356" s="425"/>
      <c r="R1356" s="295" t="s">
        <v>345</v>
      </c>
      <c r="S1356" s="296">
        <v>42760</v>
      </c>
      <c r="T1356" s="297">
        <f t="shared" si="1300"/>
        <v>14</v>
      </c>
      <c r="U1356" s="298">
        <f t="shared" si="1301"/>
        <v>154.249</v>
      </c>
      <c r="V1356" s="298">
        <f t="shared" si="1302"/>
        <v>4.3693999999999997</v>
      </c>
      <c r="W1356" s="299">
        <f t="shared" si="1303"/>
        <v>4369.3999999999996</v>
      </c>
      <c r="X1356" s="300">
        <f t="shared" si="1304"/>
        <v>35</v>
      </c>
      <c r="Y1356" s="498">
        <v>10</v>
      </c>
      <c r="Z1356" s="497">
        <v>836</v>
      </c>
      <c r="AA1356" s="1043">
        <v>0</v>
      </c>
      <c r="AB1356" s="304">
        <v>0</v>
      </c>
      <c r="AC1356" s="304">
        <v>0</v>
      </c>
      <c r="AD1356" s="1043">
        <v>0</v>
      </c>
      <c r="AE1356" s="469">
        <v>10</v>
      </c>
      <c r="AF1356" s="1036" t="s">
        <v>6107</v>
      </c>
      <c r="AG1356" s="445"/>
      <c r="AH1356" s="445"/>
      <c r="AI1356" s="445"/>
      <c r="AJ1356" s="1037"/>
      <c r="AK1356" s="1036"/>
      <c r="AL1356" s="445"/>
      <c r="AM1356" s="445"/>
      <c r="AN1356" s="445"/>
      <c r="AO1356" s="445"/>
      <c r="AP1356" s="445"/>
      <c r="AQ1356" s="445"/>
      <c r="AR1356" s="445"/>
      <c r="AS1356" s="445"/>
      <c r="AT1356" s="445"/>
      <c r="AU1356" s="445"/>
      <c r="AV1356" s="307">
        <f t="shared" si="1305"/>
        <v>0</v>
      </c>
      <c r="AW1356" s="309">
        <f t="shared" si="1306"/>
        <v>0</v>
      </c>
      <c r="AX1356" s="309">
        <f t="shared" si="1307"/>
        <v>0</v>
      </c>
      <c r="AY1356" s="309">
        <f t="shared" si="1308"/>
        <v>0</v>
      </c>
      <c r="AZ1356" s="1042" t="s">
        <v>8663</v>
      </c>
      <c r="BA1356" s="1042"/>
      <c r="BB1356" s="1042"/>
      <c r="BC1356" s="1042"/>
      <c r="BD1356" s="1042"/>
      <c r="BE1356" s="1042"/>
      <c r="BF1356" s="1042"/>
      <c r="BG1356" s="1042"/>
      <c r="BH1356" s="1042"/>
      <c r="BI1356" s="1044"/>
    </row>
    <row r="1357" spans="1:61" ht="20.100000000000001" customHeight="1">
      <c r="A1357" s="1029" t="s">
        <v>185</v>
      </c>
      <c r="B1357" s="499"/>
      <c r="C1357" s="1100" t="s">
        <v>2529</v>
      </c>
      <c r="D1357" s="501" t="s">
        <v>2384</v>
      </c>
      <c r="E1357" s="502"/>
      <c r="F1357" s="502"/>
      <c r="G1357" s="813">
        <f>COUNTA(G1351:G1356)</f>
        <v>6</v>
      </c>
      <c r="H1357" s="813">
        <f>COUNTA(H1351:H1356)</f>
        <v>6</v>
      </c>
      <c r="I1357" s="499"/>
      <c r="J1357" s="499"/>
      <c r="K1357" s="813"/>
      <c r="L1357" s="814">
        <f>COUNTA(L1351:L1356)</f>
        <v>2</v>
      </c>
      <c r="M1357" s="814">
        <f>COUNTA(M1351:M1356)</f>
        <v>2</v>
      </c>
      <c r="N1357" s="814">
        <f>COUNTA(N1351:N1356)</f>
        <v>2</v>
      </c>
      <c r="O1357" s="814">
        <f>COUNTA(O1351:O1356)</f>
        <v>2</v>
      </c>
      <c r="P1357" s="814">
        <f>COUNTA(P1351:P1356)</f>
        <v>6</v>
      </c>
      <c r="Q1357" s="505"/>
      <c r="R1357" s="505"/>
      <c r="S1357" s="506"/>
      <c r="T1357" s="507"/>
      <c r="U1357" s="508">
        <f>SUM(U1351:U1356)</f>
        <v>765.92393000000004</v>
      </c>
      <c r="V1357" s="508">
        <f>SUM(V1351:V1356)</f>
        <v>22.924899999999997</v>
      </c>
      <c r="W1357" s="509">
        <f>V1357*10000/Y1357</f>
        <v>5210.204545454545</v>
      </c>
      <c r="X1357" s="510">
        <f>U1357/V1357</f>
        <v>33.410131778110269</v>
      </c>
      <c r="Y1357" s="511">
        <f t="shared" ref="Y1357:AE1357" si="1309">SUM(Y1351:Y1356)</f>
        <v>44</v>
      </c>
      <c r="Z1357" s="511">
        <f t="shared" si="1309"/>
        <v>4691</v>
      </c>
      <c r="AA1357" s="500">
        <f t="shared" si="1309"/>
        <v>15</v>
      </c>
      <c r="AB1357" s="500">
        <f t="shared" si="1309"/>
        <v>15</v>
      </c>
      <c r="AC1357" s="500">
        <f t="shared" si="1309"/>
        <v>15</v>
      </c>
      <c r="AD1357" s="500">
        <f t="shared" si="1309"/>
        <v>15</v>
      </c>
      <c r="AE1357" s="500">
        <f t="shared" si="1309"/>
        <v>44</v>
      </c>
      <c r="AF1357" s="512"/>
      <c r="AG1357" s="512">
        <f>SUM(AG1351:AG1356)</f>
        <v>0</v>
      </c>
      <c r="AH1357" s="512"/>
      <c r="AI1357" s="512">
        <f>SUM(AI1351:AI1356)</f>
        <v>0</v>
      </c>
      <c r="AJ1357" s="512">
        <f>SUM(AJ1351:AJ1356)</f>
        <v>15</v>
      </c>
      <c r="AK1357" s="513"/>
      <c r="AL1357" s="512">
        <f>SUM(AL1351:AL1356)</f>
        <v>0</v>
      </c>
      <c r="AM1357" s="512"/>
      <c r="AN1357" s="512">
        <f>SUM(AN1351:AN1356)</f>
        <v>0</v>
      </c>
      <c r="AO1357" s="512"/>
      <c r="AP1357" s="512">
        <f>SUM(AP1351:AP1356)</f>
        <v>0</v>
      </c>
      <c r="AQ1357" s="512"/>
      <c r="AR1357" s="512">
        <f>SUM(AR1351:AR1356)</f>
        <v>0</v>
      </c>
      <c r="AS1357" s="512"/>
      <c r="AT1357" s="512">
        <f>SUM(AT1351:AT1356)</f>
        <v>0</v>
      </c>
      <c r="AU1357" s="512"/>
      <c r="AV1357" s="512">
        <f>SUM(AV1351:AV1356)</f>
        <v>540</v>
      </c>
      <c r="AW1357" s="512">
        <f>SUM(AW1351:AW1356)</f>
        <v>377.99999999999994</v>
      </c>
      <c r="AX1357" s="512">
        <f>SUM(AX1351:AX1356)</f>
        <v>225</v>
      </c>
      <c r="AY1357" s="512">
        <f>SUM(AY1351:AY1356)</f>
        <v>135</v>
      </c>
      <c r="AZ1357" s="816"/>
      <c r="BA1357" s="817"/>
      <c r="BB1357" s="817"/>
      <c r="BC1357" s="818"/>
      <c r="BD1357" s="818"/>
      <c r="BE1357" s="818"/>
      <c r="BF1357" s="819"/>
      <c r="BG1357" s="819"/>
      <c r="BH1357" s="819"/>
      <c r="BI1357" s="820"/>
    </row>
    <row r="1358" spans="1:61" s="314" customFormat="1" ht="19.899999999999999" customHeight="1">
      <c r="A1358" s="1026">
        <v>1162</v>
      </c>
      <c r="B1358" s="416" t="s">
        <v>6293</v>
      </c>
      <c r="C1358" s="417" t="s">
        <v>6294</v>
      </c>
      <c r="D1358" s="418" t="s">
        <v>6365</v>
      </c>
      <c r="E1358" s="418" t="s">
        <v>6295</v>
      </c>
      <c r="F1358" s="738" t="s">
        <v>6296</v>
      </c>
      <c r="G1358" s="420" t="s">
        <v>6297</v>
      </c>
      <c r="H1358" s="420" t="s">
        <v>6406</v>
      </c>
      <c r="I1358" s="422">
        <v>46130201</v>
      </c>
      <c r="J1358" s="423"/>
      <c r="K1358" s="420" t="s">
        <v>777</v>
      </c>
      <c r="L1358" s="424"/>
      <c r="M1358" s="424"/>
      <c r="N1358" s="424"/>
      <c r="O1358" s="424"/>
      <c r="P1358" s="424" t="s">
        <v>565</v>
      </c>
      <c r="Q1358" s="425"/>
      <c r="R1358" s="295" t="s">
        <v>359</v>
      </c>
      <c r="S1358" s="296">
        <v>42376</v>
      </c>
      <c r="T1358" s="297">
        <f>VLOOKUP(I1358,单月票房,2,0)</f>
        <v>2</v>
      </c>
      <c r="U1358" s="298">
        <f>VLOOKUP(I1358,单月票房,3,0)</f>
        <v>47.906300000000002</v>
      </c>
      <c r="V1358" s="298">
        <f>VLOOKUP(I1358,单月票房,4,0)</f>
        <v>1.2019</v>
      </c>
      <c r="W1358" s="299">
        <f>(V1358*10000)/Y1358</f>
        <v>2403.8000000000002</v>
      </c>
      <c r="X1358" s="300">
        <f>VLOOKUP(I1358,单月票房,5,0)</f>
        <v>40</v>
      </c>
      <c r="Y1358" s="498">
        <v>5</v>
      </c>
      <c r="Z1358" s="497">
        <v>565</v>
      </c>
      <c r="AA1358" s="1043">
        <v>0</v>
      </c>
      <c r="AB1358" s="304">
        <v>0</v>
      </c>
      <c r="AC1358" s="304">
        <v>0</v>
      </c>
      <c r="AD1358" s="1043">
        <v>0</v>
      </c>
      <c r="AE1358" s="469">
        <v>5</v>
      </c>
      <c r="AF1358" s="1036" t="s">
        <v>8174</v>
      </c>
      <c r="AG1358" s="445"/>
      <c r="AH1358" s="445"/>
      <c r="AI1358" s="445"/>
      <c r="AJ1358" s="1037"/>
      <c r="AK1358" s="1036"/>
      <c r="AL1358" s="445"/>
      <c r="AM1358" s="445"/>
      <c r="AN1358" s="445"/>
      <c r="AO1358" s="445"/>
      <c r="AP1358" s="445"/>
      <c r="AQ1358" s="445"/>
      <c r="AR1358" s="445"/>
      <c r="AS1358" s="445"/>
      <c r="AT1358" s="445"/>
      <c r="AU1358" s="445"/>
      <c r="AV1358" s="307">
        <f>AD1358*6*0.5*12</f>
        <v>0</v>
      </c>
      <c r="AW1358" s="309">
        <f>AD1358*6*0.35*12</f>
        <v>0</v>
      </c>
      <c r="AX1358" s="309">
        <f>AD1358*6*0.25*10</f>
        <v>0</v>
      </c>
      <c r="AY1358" s="309">
        <f>AD1358*6*0.15*10</f>
        <v>0</v>
      </c>
      <c r="AZ1358" s="1042" t="s">
        <v>8664</v>
      </c>
      <c r="BA1358" s="1042"/>
      <c r="BB1358" s="1042"/>
      <c r="BC1358" s="1042"/>
      <c r="BD1358" s="1042"/>
      <c r="BE1358" s="1042"/>
      <c r="BF1358" s="1042"/>
      <c r="BG1358" s="1042"/>
      <c r="BH1358" s="1042"/>
      <c r="BI1358" s="1044"/>
    </row>
    <row r="1359" spans="1:61" ht="20.100000000000001" customHeight="1">
      <c r="A1359" s="1031" t="s">
        <v>185</v>
      </c>
      <c r="B1359" s="499"/>
      <c r="C1359" s="723" t="s">
        <v>6366</v>
      </c>
      <c r="D1359" s="723" t="s">
        <v>6368</v>
      </c>
      <c r="E1359" s="502"/>
      <c r="F1359" s="827"/>
      <c r="G1359" s="813">
        <f>COUNTA(G1358)</f>
        <v>1</v>
      </c>
      <c r="H1359" s="813">
        <f>COUNTA(H1358)</f>
        <v>1</v>
      </c>
      <c r="I1359" s="499"/>
      <c r="J1359" s="499"/>
      <c r="K1359" s="813"/>
      <c r="L1359" s="814">
        <f>COUNTA(L1358)</f>
        <v>0</v>
      </c>
      <c r="M1359" s="814">
        <f>COUNTA(M1358)</f>
        <v>0</v>
      </c>
      <c r="N1359" s="814">
        <f>COUNTA(N1358)</f>
        <v>0</v>
      </c>
      <c r="O1359" s="814">
        <f>COUNTA(O1358)</f>
        <v>0</v>
      </c>
      <c r="P1359" s="814">
        <f>COUNTA(P1358)</f>
        <v>1</v>
      </c>
      <c r="Q1359" s="505"/>
      <c r="R1359" s="505"/>
      <c r="S1359" s="506"/>
      <c r="T1359" s="507"/>
      <c r="U1359" s="508">
        <f>SUM(U1358)</f>
        <v>47.906300000000002</v>
      </c>
      <c r="V1359" s="508">
        <f>SUM(V1358)</f>
        <v>1.2019</v>
      </c>
      <c r="W1359" s="509">
        <f>V1359*10000/Y1359</f>
        <v>2403.8000000000002</v>
      </c>
      <c r="X1359" s="510">
        <f>U1359/V1359</f>
        <v>39.858806889092271</v>
      </c>
      <c r="Y1359" s="511">
        <f t="shared" ref="Y1359:AE1359" si="1310">SUM(Y1358)</f>
        <v>5</v>
      </c>
      <c r="Z1359" s="511">
        <f t="shared" si="1310"/>
        <v>565</v>
      </c>
      <c r="AA1359" s="500">
        <f t="shared" si="1310"/>
        <v>0</v>
      </c>
      <c r="AB1359" s="500">
        <f t="shared" si="1310"/>
        <v>0</v>
      </c>
      <c r="AC1359" s="500">
        <f t="shared" si="1310"/>
        <v>0</v>
      </c>
      <c r="AD1359" s="500">
        <f t="shared" si="1310"/>
        <v>0</v>
      </c>
      <c r="AE1359" s="500">
        <f t="shared" si="1310"/>
        <v>5</v>
      </c>
      <c r="AF1359" s="512"/>
      <c r="AG1359" s="512">
        <f>SUM(AG1358)</f>
        <v>0</v>
      </c>
      <c r="AH1359" s="512"/>
      <c r="AI1359" s="512">
        <f>SUM(AI1358)</f>
        <v>0</v>
      </c>
      <c r="AJ1359" s="512">
        <f>SUM(AJ1358)</f>
        <v>0</v>
      </c>
      <c r="AK1359" s="513"/>
      <c r="AL1359" s="512">
        <f>SUM(AL1358)</f>
        <v>0</v>
      </c>
      <c r="AM1359" s="512"/>
      <c r="AN1359" s="512">
        <f>SUM(AN1358)</f>
        <v>0</v>
      </c>
      <c r="AO1359" s="512"/>
      <c r="AP1359" s="512">
        <f>SUM(AP1358)</f>
        <v>0</v>
      </c>
      <c r="AQ1359" s="512"/>
      <c r="AR1359" s="512">
        <f>SUM(AR1358)</f>
        <v>0</v>
      </c>
      <c r="AS1359" s="512"/>
      <c r="AT1359" s="512">
        <f>SUM(AT1358)</f>
        <v>0</v>
      </c>
      <c r="AU1359" s="512"/>
      <c r="AV1359" s="512">
        <f>SUM(AV1358)</f>
        <v>0</v>
      </c>
      <c r="AW1359" s="512">
        <f>SUM(AW1358)</f>
        <v>0</v>
      </c>
      <c r="AX1359" s="512">
        <f>SUM(AX1358)</f>
        <v>0</v>
      </c>
      <c r="AY1359" s="512">
        <f>SUM(AY1358)</f>
        <v>0</v>
      </c>
      <c r="AZ1359" s="816"/>
      <c r="BA1359" s="817"/>
      <c r="BB1359" s="817"/>
      <c r="BC1359" s="818"/>
      <c r="BD1359" s="818"/>
      <c r="BE1359" s="818"/>
      <c r="BF1359" s="819"/>
      <c r="BG1359" s="819"/>
      <c r="BH1359" s="819"/>
      <c r="BI1359" s="820"/>
    </row>
    <row r="1360" spans="1:61" s="314" customFormat="1" ht="19.899999999999999" customHeight="1">
      <c r="A1360" s="1026">
        <v>1163</v>
      </c>
      <c r="B1360" s="416" t="s">
        <v>6301</v>
      </c>
      <c r="C1360" s="417" t="s">
        <v>5216</v>
      </c>
      <c r="D1360" s="418" t="s">
        <v>6302</v>
      </c>
      <c r="E1360" s="418" t="s">
        <v>6302</v>
      </c>
      <c r="F1360" s="738" t="s">
        <v>6080</v>
      </c>
      <c r="G1360" s="420" t="s">
        <v>6303</v>
      </c>
      <c r="H1360" s="420" t="s">
        <v>1189</v>
      </c>
      <c r="I1360" s="422">
        <v>46180101</v>
      </c>
      <c r="J1360" s="423"/>
      <c r="K1360" s="420" t="s">
        <v>6304</v>
      </c>
      <c r="L1360" s="424"/>
      <c r="M1360" s="424"/>
      <c r="N1360" s="424"/>
      <c r="O1360" s="424"/>
      <c r="P1360" s="424" t="s">
        <v>565</v>
      </c>
      <c r="Q1360" s="425"/>
      <c r="R1360" s="295" t="s">
        <v>359</v>
      </c>
      <c r="S1360" s="296">
        <v>41666</v>
      </c>
      <c r="T1360" s="297">
        <f>VLOOKUP(I1360,单月票房,2,0)</f>
        <v>1</v>
      </c>
      <c r="U1360" s="298">
        <f>VLOOKUP(I1360,单月票房,3,0)</f>
        <v>199.63759999999999</v>
      </c>
      <c r="V1360" s="298">
        <f>VLOOKUP(I1360,单月票房,4,0)</f>
        <v>3.9643999999999999</v>
      </c>
      <c r="W1360" s="299">
        <f>(V1360*10000)/Y1360</f>
        <v>5663.4285714285716</v>
      </c>
      <c r="X1360" s="300">
        <f>VLOOKUP(I1360,单月票房,5,0)</f>
        <v>50</v>
      </c>
      <c r="Y1360" s="498">
        <v>7</v>
      </c>
      <c r="Z1360" s="497">
        <v>1072</v>
      </c>
      <c r="AA1360" s="1043">
        <v>0</v>
      </c>
      <c r="AB1360" s="304">
        <v>0</v>
      </c>
      <c r="AC1360" s="304">
        <v>0</v>
      </c>
      <c r="AD1360" s="1043">
        <v>0</v>
      </c>
      <c r="AE1360" s="469">
        <v>7</v>
      </c>
      <c r="AF1360" s="1036" t="s">
        <v>8151</v>
      </c>
      <c r="AG1360" s="445"/>
      <c r="AH1360" s="445"/>
      <c r="AI1360" s="445"/>
      <c r="AJ1360" s="1037"/>
      <c r="AK1360" s="1036"/>
      <c r="AL1360" s="445"/>
      <c r="AM1360" s="445"/>
      <c r="AN1360" s="445"/>
      <c r="AO1360" s="445"/>
      <c r="AP1360" s="445"/>
      <c r="AQ1360" s="445"/>
      <c r="AR1360" s="445"/>
      <c r="AS1360" s="445"/>
      <c r="AT1360" s="445"/>
      <c r="AU1360" s="445"/>
      <c r="AV1360" s="307">
        <f>AD1360*6*0.5*12</f>
        <v>0</v>
      </c>
      <c r="AW1360" s="309">
        <f>AD1360*6*0.35*12</f>
        <v>0</v>
      </c>
      <c r="AX1360" s="309">
        <f>AD1360*6*0.25*10</f>
        <v>0</v>
      </c>
      <c r="AY1360" s="309">
        <f>AD1360*6*0.15*10</f>
        <v>0</v>
      </c>
      <c r="AZ1360" s="1042" t="s">
        <v>8665</v>
      </c>
      <c r="BA1360" s="1042"/>
      <c r="BB1360" s="1042"/>
      <c r="BC1360" s="1042"/>
      <c r="BD1360" s="1042"/>
      <c r="BE1360" s="1042"/>
      <c r="BF1360" s="1042"/>
      <c r="BG1360" s="1042"/>
      <c r="BH1360" s="1042"/>
      <c r="BI1360" s="1044"/>
    </row>
    <row r="1361" spans="1:61" ht="20.100000000000001" customHeight="1">
      <c r="A1361" s="1029" t="s">
        <v>185</v>
      </c>
      <c r="B1361" s="499"/>
      <c r="C1361" s="723" t="s">
        <v>2529</v>
      </c>
      <c r="D1361" s="723" t="s">
        <v>6369</v>
      </c>
      <c r="E1361" s="502"/>
      <c r="F1361" s="502"/>
      <c r="G1361" s="813">
        <f>COUNTA(G1360)</f>
        <v>1</v>
      </c>
      <c r="H1361" s="813">
        <f>COUNTA(H1360)</f>
        <v>1</v>
      </c>
      <c r="I1361" s="499"/>
      <c r="J1361" s="499"/>
      <c r="K1361" s="813"/>
      <c r="L1361" s="814">
        <f>COUNTA(L1360)</f>
        <v>0</v>
      </c>
      <c r="M1361" s="814">
        <f>COUNTA(M1360)</f>
        <v>0</v>
      </c>
      <c r="N1361" s="814">
        <f>COUNTA(N1360)</f>
        <v>0</v>
      </c>
      <c r="O1361" s="814">
        <f>COUNTA(O1360)</f>
        <v>0</v>
      </c>
      <c r="P1361" s="814">
        <f>COUNTA(P1360)</f>
        <v>1</v>
      </c>
      <c r="Q1361" s="505"/>
      <c r="R1361" s="505"/>
      <c r="S1361" s="506"/>
      <c r="T1361" s="507"/>
      <c r="U1361" s="508">
        <f>SUM(U1360)</f>
        <v>199.63759999999999</v>
      </c>
      <c r="V1361" s="508">
        <f>SUM(V1360)</f>
        <v>3.9643999999999999</v>
      </c>
      <c r="W1361" s="509">
        <f>V1361*10000/Y1361</f>
        <v>5663.4285714285716</v>
      </c>
      <c r="X1361" s="510">
        <f>U1361/V1361</f>
        <v>50.357582484108562</v>
      </c>
      <c r="Y1361" s="511">
        <f t="shared" ref="Y1361:AE1361" si="1311">SUM(Y1360)</f>
        <v>7</v>
      </c>
      <c r="Z1361" s="511">
        <f t="shared" si="1311"/>
        <v>1072</v>
      </c>
      <c r="AA1361" s="500">
        <f t="shared" si="1311"/>
        <v>0</v>
      </c>
      <c r="AB1361" s="500">
        <f t="shared" si="1311"/>
        <v>0</v>
      </c>
      <c r="AC1361" s="500">
        <f t="shared" si="1311"/>
        <v>0</v>
      </c>
      <c r="AD1361" s="500">
        <f t="shared" si="1311"/>
        <v>0</v>
      </c>
      <c r="AE1361" s="500">
        <f t="shared" si="1311"/>
        <v>7</v>
      </c>
      <c r="AF1361" s="512"/>
      <c r="AG1361" s="512">
        <f>SUM(AG1360)</f>
        <v>0</v>
      </c>
      <c r="AH1361" s="512"/>
      <c r="AI1361" s="512">
        <f>SUM(AI1360)</f>
        <v>0</v>
      </c>
      <c r="AJ1361" s="512">
        <f>SUM(AJ1360)</f>
        <v>0</v>
      </c>
      <c r="AK1361" s="513"/>
      <c r="AL1361" s="512">
        <f>SUM(AL1360)</f>
        <v>0</v>
      </c>
      <c r="AM1361" s="512"/>
      <c r="AN1361" s="512">
        <f>SUM(AN1360)</f>
        <v>0</v>
      </c>
      <c r="AO1361" s="512"/>
      <c r="AP1361" s="512">
        <f>SUM(AP1360)</f>
        <v>0</v>
      </c>
      <c r="AQ1361" s="512"/>
      <c r="AR1361" s="512">
        <f>SUM(AR1360)</f>
        <v>0</v>
      </c>
      <c r="AS1361" s="512"/>
      <c r="AT1361" s="512">
        <f>SUM(AT1360)</f>
        <v>0</v>
      </c>
      <c r="AU1361" s="512"/>
      <c r="AV1361" s="512">
        <f>SUM(AV1360)</f>
        <v>0</v>
      </c>
      <c r="AW1361" s="512">
        <f>SUM(AW1360)</f>
        <v>0</v>
      </c>
      <c r="AX1361" s="512">
        <f>SUM(AX1360)</f>
        <v>0</v>
      </c>
      <c r="AY1361" s="512">
        <f>SUM(AY1360)</f>
        <v>0</v>
      </c>
      <c r="AZ1361" s="816"/>
      <c r="BA1361" s="817"/>
      <c r="BB1361" s="817"/>
      <c r="BC1361" s="818"/>
      <c r="BD1361" s="818"/>
      <c r="BE1361" s="818"/>
      <c r="BF1361" s="819"/>
      <c r="BG1361" s="819"/>
      <c r="BH1361" s="819"/>
      <c r="BI1361" s="820"/>
    </row>
    <row r="1362" spans="1:61" s="314" customFormat="1" ht="19.899999999999999" customHeight="1">
      <c r="A1362" s="1026">
        <v>1164</v>
      </c>
      <c r="B1362" s="416" t="s">
        <v>6298</v>
      </c>
      <c r="C1362" s="417" t="s">
        <v>5216</v>
      </c>
      <c r="D1362" s="418" t="s">
        <v>6364</v>
      </c>
      <c r="E1362" s="418" t="s">
        <v>6299</v>
      </c>
      <c r="F1362" s="738" t="s">
        <v>486</v>
      </c>
      <c r="G1362" s="420" t="s">
        <v>6300</v>
      </c>
      <c r="H1362" s="420" t="s">
        <v>6407</v>
      </c>
      <c r="I1362" s="422">
        <v>46080101</v>
      </c>
      <c r="J1362" s="423"/>
      <c r="K1362" s="420" t="s">
        <v>777</v>
      </c>
      <c r="L1362" s="424"/>
      <c r="M1362" s="424"/>
      <c r="N1362" s="424"/>
      <c r="O1362" s="424"/>
      <c r="P1362" s="424" t="s">
        <v>6078</v>
      </c>
      <c r="Q1362" s="425"/>
      <c r="R1362" s="295" t="s">
        <v>2237</v>
      </c>
      <c r="S1362" s="296">
        <v>41438</v>
      </c>
      <c r="T1362" s="297">
        <f>VLOOKUP(I1362,单月票房,2,0)</f>
        <v>2</v>
      </c>
      <c r="U1362" s="298">
        <f>VLOOKUP(I1362,单月票房,3,0)</f>
        <v>148.0838</v>
      </c>
      <c r="V1362" s="298">
        <f>VLOOKUP(I1362,单月票房,4,0)</f>
        <v>4.3360000000000003</v>
      </c>
      <c r="W1362" s="299">
        <f>(V1362*10000)/Y1362</f>
        <v>8672</v>
      </c>
      <c r="X1362" s="300">
        <f>VLOOKUP(I1362,单月票房,5,0)</f>
        <v>34</v>
      </c>
      <c r="Y1362" s="498">
        <v>5</v>
      </c>
      <c r="Z1362" s="497">
        <v>708</v>
      </c>
      <c r="AA1362" s="1043">
        <v>0</v>
      </c>
      <c r="AB1362" s="304">
        <v>0</v>
      </c>
      <c r="AC1362" s="304">
        <v>0</v>
      </c>
      <c r="AD1362" s="1043">
        <v>0</v>
      </c>
      <c r="AE1362" s="469">
        <v>5</v>
      </c>
      <c r="AF1362" s="1036" t="s">
        <v>5993</v>
      </c>
      <c r="AG1362" s="445"/>
      <c r="AH1362" s="445"/>
      <c r="AI1362" s="445"/>
      <c r="AJ1362" s="1037"/>
      <c r="AK1362" s="1036"/>
      <c r="AL1362" s="445"/>
      <c r="AM1362" s="445"/>
      <c r="AN1362" s="445"/>
      <c r="AO1362" s="445"/>
      <c r="AP1362" s="445"/>
      <c r="AQ1362" s="445"/>
      <c r="AR1362" s="445"/>
      <c r="AS1362" s="445"/>
      <c r="AT1362" s="445"/>
      <c r="AU1362" s="445"/>
      <c r="AV1362" s="307">
        <f>AD1362*6*0.5*12</f>
        <v>0</v>
      </c>
      <c r="AW1362" s="309">
        <f>AD1362*6*0.35*12</f>
        <v>0</v>
      </c>
      <c r="AX1362" s="309">
        <f>AD1362*6*0.25*10</f>
        <v>0</v>
      </c>
      <c r="AY1362" s="309">
        <f>AD1362*6*0.15*10</f>
        <v>0</v>
      </c>
      <c r="AZ1362" s="1042" t="s">
        <v>8666</v>
      </c>
      <c r="BA1362" s="1042"/>
      <c r="BB1362" s="1042"/>
      <c r="BC1362" s="1042"/>
      <c r="BD1362" s="1042"/>
      <c r="BE1362" s="1042"/>
      <c r="BF1362" s="1042"/>
      <c r="BG1362" s="1042"/>
      <c r="BH1362" s="1042"/>
      <c r="BI1362" s="1044"/>
    </row>
    <row r="1363" spans="1:61" ht="20.100000000000001" customHeight="1">
      <c r="A1363" s="1031" t="s">
        <v>185</v>
      </c>
      <c r="B1363" s="499"/>
      <c r="C1363" s="723" t="s">
        <v>6366</v>
      </c>
      <c r="D1363" s="723" t="s">
        <v>6367</v>
      </c>
      <c r="E1363" s="502"/>
      <c r="F1363" s="827"/>
      <c r="G1363" s="813">
        <f>COUNTA(G1362)</f>
        <v>1</v>
      </c>
      <c r="H1363" s="813">
        <f>COUNTA(H1362)</f>
        <v>1</v>
      </c>
      <c r="I1363" s="499"/>
      <c r="J1363" s="499"/>
      <c r="K1363" s="813"/>
      <c r="L1363" s="814">
        <f>COUNTA(L1362)</f>
        <v>0</v>
      </c>
      <c r="M1363" s="814">
        <f>COUNTA(M1362)</f>
        <v>0</v>
      </c>
      <c r="N1363" s="814">
        <f>COUNTA(N1362)</f>
        <v>0</v>
      </c>
      <c r="O1363" s="814">
        <f>COUNTA(O1362)</f>
        <v>0</v>
      </c>
      <c r="P1363" s="814">
        <f>COUNTA(P1362)</f>
        <v>1</v>
      </c>
      <c r="Q1363" s="505"/>
      <c r="R1363" s="505"/>
      <c r="S1363" s="506"/>
      <c r="T1363" s="507"/>
      <c r="U1363" s="508">
        <f>SUM(U1362)</f>
        <v>148.0838</v>
      </c>
      <c r="V1363" s="508">
        <f>SUM(V1362)</f>
        <v>4.3360000000000003</v>
      </c>
      <c r="W1363" s="509">
        <f>V1363*10000/Y1363</f>
        <v>8672</v>
      </c>
      <c r="X1363" s="510">
        <f>U1363/V1363</f>
        <v>34.152167896678961</v>
      </c>
      <c r="Y1363" s="511">
        <f t="shared" ref="Y1363:AE1363" si="1312">SUM(Y1362)</f>
        <v>5</v>
      </c>
      <c r="Z1363" s="511">
        <f t="shared" si="1312"/>
        <v>708</v>
      </c>
      <c r="AA1363" s="500">
        <f t="shared" si="1312"/>
        <v>0</v>
      </c>
      <c r="AB1363" s="500">
        <f t="shared" si="1312"/>
        <v>0</v>
      </c>
      <c r="AC1363" s="500">
        <f t="shared" si="1312"/>
        <v>0</v>
      </c>
      <c r="AD1363" s="500">
        <f t="shared" si="1312"/>
        <v>0</v>
      </c>
      <c r="AE1363" s="500">
        <f t="shared" si="1312"/>
        <v>5</v>
      </c>
      <c r="AF1363" s="512"/>
      <c r="AG1363" s="512">
        <f>SUM(AG1362)</f>
        <v>0</v>
      </c>
      <c r="AH1363" s="512"/>
      <c r="AI1363" s="512">
        <f>SUM(AI1362)</f>
        <v>0</v>
      </c>
      <c r="AJ1363" s="512">
        <f>SUM(AJ1362)</f>
        <v>0</v>
      </c>
      <c r="AK1363" s="513"/>
      <c r="AL1363" s="512">
        <f>SUM(AL1362)</f>
        <v>0</v>
      </c>
      <c r="AM1363" s="512"/>
      <c r="AN1363" s="512">
        <f>SUM(AN1362)</f>
        <v>0</v>
      </c>
      <c r="AO1363" s="512"/>
      <c r="AP1363" s="512">
        <f>SUM(AP1362)</f>
        <v>0</v>
      </c>
      <c r="AQ1363" s="512"/>
      <c r="AR1363" s="512">
        <f>SUM(AR1362)</f>
        <v>0</v>
      </c>
      <c r="AS1363" s="512"/>
      <c r="AT1363" s="512">
        <f>SUM(AT1362)</f>
        <v>0</v>
      </c>
      <c r="AU1363" s="512"/>
      <c r="AV1363" s="512">
        <f>SUM(AV1362)</f>
        <v>0</v>
      </c>
      <c r="AW1363" s="512">
        <f>SUM(AW1362)</f>
        <v>0</v>
      </c>
      <c r="AX1363" s="512">
        <f>SUM(AX1362)</f>
        <v>0</v>
      </c>
      <c r="AY1363" s="512">
        <f>SUM(AY1362)</f>
        <v>0</v>
      </c>
      <c r="AZ1363" s="816"/>
      <c r="BA1363" s="817"/>
      <c r="BB1363" s="817"/>
      <c r="BC1363" s="818"/>
      <c r="BD1363" s="818"/>
      <c r="BE1363" s="818"/>
      <c r="BF1363" s="819"/>
      <c r="BG1363" s="819"/>
      <c r="BH1363" s="819"/>
      <c r="BI1363" s="820"/>
    </row>
    <row r="1364" spans="1:61" s="1009" customFormat="1" ht="19.5" customHeight="1">
      <c r="A1364" s="1026">
        <v>1165</v>
      </c>
      <c r="B1364" s="435" t="s">
        <v>8699</v>
      </c>
      <c r="C1364" s="631" t="s">
        <v>2529</v>
      </c>
      <c r="D1364" s="631" t="s">
        <v>6208</v>
      </c>
      <c r="E1364" s="631" t="s">
        <v>6215</v>
      </c>
      <c r="F1364" s="467" t="s">
        <v>8700</v>
      </c>
      <c r="G1364" s="1001" t="s">
        <v>8701</v>
      </c>
      <c r="H1364" s="1002" t="s">
        <v>8986</v>
      </c>
      <c r="I1364" s="435">
        <v>46032201</v>
      </c>
      <c r="J1364" s="1003" t="s">
        <v>1343</v>
      </c>
      <c r="K1364" s="439"/>
      <c r="L1364" s="1004" t="s">
        <v>565</v>
      </c>
      <c r="M1364" s="1005"/>
      <c r="N1364" s="1005"/>
      <c r="O1364" s="1004" t="s">
        <v>565</v>
      </c>
      <c r="P1364" s="1004" t="s">
        <v>565</v>
      </c>
      <c r="Q1364" s="1006"/>
      <c r="R1364" s="1007" t="s">
        <v>8702</v>
      </c>
      <c r="S1364" s="1008">
        <v>43144</v>
      </c>
      <c r="T1364" s="297">
        <f t="shared" ref="T1364" si="1313">VLOOKUP(I1364,单月票房,2,0)</f>
        <v>14</v>
      </c>
      <c r="U1364" s="298">
        <f t="shared" ref="U1364" si="1314">VLOOKUP(I1364,单月票房,3,0)</f>
        <v>26.5792</v>
      </c>
      <c r="V1364" s="298">
        <f t="shared" ref="V1364" si="1315">VLOOKUP(I1364,单月票房,4,0)</f>
        <v>0.503</v>
      </c>
      <c r="W1364" s="299">
        <f t="shared" ref="W1364" si="1316">(V1364*10000)/Y1364</f>
        <v>1257.5</v>
      </c>
      <c r="X1364" s="300">
        <f t="shared" ref="X1364" si="1317">VLOOKUP(I1364,单月票房,5,0)</f>
        <v>53</v>
      </c>
      <c r="Y1364" s="496">
        <v>4</v>
      </c>
      <c r="Z1364" s="497">
        <v>577</v>
      </c>
      <c r="AA1364" s="1003">
        <v>4</v>
      </c>
      <c r="AB1364" s="1003">
        <v>0</v>
      </c>
      <c r="AC1364" s="1003">
        <v>0</v>
      </c>
      <c r="AD1364" s="1003">
        <v>4</v>
      </c>
      <c r="AE1364" s="1051">
        <v>4</v>
      </c>
      <c r="AF1364" s="1052" t="s">
        <v>5992</v>
      </c>
      <c r="AG1364" s="445"/>
      <c r="AH1364" s="445"/>
      <c r="AI1364" s="445"/>
      <c r="AJ1364" s="1037">
        <v>4</v>
      </c>
      <c r="AK1364" s="1052" t="s">
        <v>4706</v>
      </c>
      <c r="AL1364" s="445"/>
      <c r="AM1364" s="445"/>
      <c r="AN1364" s="445"/>
      <c r="AO1364" s="445"/>
      <c r="AP1364" s="445"/>
      <c r="AQ1364" s="445"/>
      <c r="AR1364" s="445"/>
      <c r="AS1364" s="445"/>
      <c r="AT1364" s="445"/>
      <c r="AU1364" s="445"/>
      <c r="AV1364" s="307">
        <f t="shared" ref="AV1364:AV1371" si="1318">AD1364*6*0.5*12</f>
        <v>144</v>
      </c>
      <c r="AW1364" s="309">
        <f t="shared" ref="AW1364:AW1371" si="1319">AD1364*6*0.35*12</f>
        <v>100.79999999999998</v>
      </c>
      <c r="AX1364" s="309">
        <f t="shared" ref="AX1364:AX1371" si="1320">AD1364*6*0.25*10</f>
        <v>60</v>
      </c>
      <c r="AY1364" s="309">
        <f t="shared" ref="AY1364:AY1371" si="1321">AD1364*6*0.15*10</f>
        <v>36</v>
      </c>
      <c r="AZ1364" s="1042" t="s">
        <v>8703</v>
      </c>
      <c r="BA1364" s="1001" t="s">
        <v>1335</v>
      </c>
      <c r="BB1364" s="1001" t="s">
        <v>8704</v>
      </c>
      <c r="BC1364" s="1001" t="s">
        <v>8705</v>
      </c>
      <c r="BD1364" s="1001" t="s">
        <v>8705</v>
      </c>
      <c r="BE1364" s="1001" t="s">
        <v>8705</v>
      </c>
      <c r="BF1364" s="1001" t="s">
        <v>8705</v>
      </c>
      <c r="BG1364" s="1001" t="s">
        <v>8705</v>
      </c>
      <c r="BH1364" s="1001" t="s">
        <v>8705</v>
      </c>
      <c r="BI1364" s="1049" t="s">
        <v>8705</v>
      </c>
    </row>
    <row r="1365" spans="1:61" s="314" customFormat="1" ht="19.899999999999999" customHeight="1">
      <c r="A1365" s="1026">
        <v>1166</v>
      </c>
      <c r="B1365" s="416" t="s">
        <v>6197</v>
      </c>
      <c r="C1365" s="417" t="s">
        <v>5216</v>
      </c>
      <c r="D1365" s="418" t="s">
        <v>6198</v>
      </c>
      <c r="E1365" s="418" t="s">
        <v>6199</v>
      </c>
      <c r="F1365" s="738" t="s">
        <v>486</v>
      </c>
      <c r="G1365" s="420" t="s">
        <v>6200</v>
      </c>
      <c r="H1365" s="420" t="s">
        <v>6408</v>
      </c>
      <c r="I1365" s="422">
        <v>46031301</v>
      </c>
      <c r="J1365" s="423"/>
      <c r="K1365" s="420" t="s">
        <v>777</v>
      </c>
      <c r="L1365" s="424"/>
      <c r="M1365" s="424"/>
      <c r="N1365" s="424"/>
      <c r="O1365" s="424"/>
      <c r="P1365" s="424" t="s">
        <v>565</v>
      </c>
      <c r="Q1365" s="425"/>
      <c r="R1365" s="295" t="s">
        <v>5528</v>
      </c>
      <c r="S1365" s="296">
        <v>42397</v>
      </c>
      <c r="T1365" s="297">
        <f>VLOOKUP(I1365,单月票房,2,0)</f>
        <v>1</v>
      </c>
      <c r="U1365" s="298">
        <f>VLOOKUP(I1365,单月票房,3,0)</f>
        <v>475.96965</v>
      </c>
      <c r="V1365" s="298">
        <f>VLOOKUP(I1365,单月票房,4,0)</f>
        <v>9.8670000000000009</v>
      </c>
      <c r="W1365" s="299">
        <f>(V1365*10000)/Y1365</f>
        <v>10963.333333333336</v>
      </c>
      <c r="X1365" s="300">
        <f>VLOOKUP(I1365,单月票房,5,0)</f>
        <v>48</v>
      </c>
      <c r="Y1365" s="498">
        <v>9</v>
      </c>
      <c r="Z1365" s="497">
        <v>1284</v>
      </c>
      <c r="AA1365" s="1043">
        <v>0</v>
      </c>
      <c r="AB1365" s="304">
        <v>0</v>
      </c>
      <c r="AC1365" s="304">
        <v>0</v>
      </c>
      <c r="AD1365" s="1043">
        <v>0</v>
      </c>
      <c r="AE1365" s="469">
        <v>9</v>
      </c>
      <c r="AF1365" s="1036" t="s">
        <v>5996</v>
      </c>
      <c r="AG1365" s="445"/>
      <c r="AH1365" s="445"/>
      <c r="AI1365" s="445"/>
      <c r="AJ1365" s="1037"/>
      <c r="AK1365" s="1036"/>
      <c r="AL1365" s="445"/>
      <c r="AM1365" s="445"/>
      <c r="AN1365" s="445"/>
      <c r="AO1365" s="445"/>
      <c r="AP1365" s="445"/>
      <c r="AQ1365" s="445"/>
      <c r="AR1365" s="445"/>
      <c r="AS1365" s="445"/>
      <c r="AT1365" s="445"/>
      <c r="AU1365" s="445"/>
      <c r="AV1365" s="307">
        <f>AD1365*6*0.5*12</f>
        <v>0</v>
      </c>
      <c r="AW1365" s="309">
        <f>AD1365*6*0.35*12</f>
        <v>0</v>
      </c>
      <c r="AX1365" s="309">
        <f>AD1365*6*0.25*10</f>
        <v>0</v>
      </c>
      <c r="AY1365" s="309">
        <f>AD1365*6*0.15*10</f>
        <v>0</v>
      </c>
      <c r="AZ1365" s="1042" t="s">
        <v>8667</v>
      </c>
      <c r="BA1365" s="1042"/>
      <c r="BB1365" s="1042"/>
      <c r="BC1365" s="1042"/>
      <c r="BD1365" s="1042"/>
      <c r="BE1365" s="1042"/>
      <c r="BF1365" s="1042"/>
      <c r="BG1365" s="1042"/>
      <c r="BH1365" s="1042"/>
      <c r="BI1365" s="1044"/>
    </row>
    <row r="1366" spans="1:61" s="314" customFormat="1" ht="19.899999999999999" customHeight="1">
      <c r="A1366" s="1026">
        <v>1167</v>
      </c>
      <c r="B1366" s="416" t="s">
        <v>6201</v>
      </c>
      <c r="C1366" s="417" t="s">
        <v>5216</v>
      </c>
      <c r="D1366" s="418" t="s">
        <v>6198</v>
      </c>
      <c r="E1366" s="418" t="s">
        <v>6202</v>
      </c>
      <c r="F1366" s="738" t="s">
        <v>6203</v>
      </c>
      <c r="G1366" s="420" t="s">
        <v>6204</v>
      </c>
      <c r="H1366" s="420" t="s">
        <v>6409</v>
      </c>
      <c r="I1366" s="422">
        <v>46030901</v>
      </c>
      <c r="J1366" s="423"/>
      <c r="K1366" s="420" t="s">
        <v>777</v>
      </c>
      <c r="L1366" s="424"/>
      <c r="M1366" s="424"/>
      <c r="N1366" s="424"/>
      <c r="O1366" s="424"/>
      <c r="P1366" s="424" t="s">
        <v>565</v>
      </c>
      <c r="Q1366" s="425"/>
      <c r="R1366" s="295" t="s">
        <v>222</v>
      </c>
      <c r="S1366" s="296">
        <v>41976</v>
      </c>
      <c r="T1366" s="297">
        <f t="shared" ref="T1366:T1371" si="1322">VLOOKUP(I1366,单月票房,2,0)</f>
        <v>10</v>
      </c>
      <c r="U1366" s="298">
        <f t="shared" ref="U1366:U1371" si="1323">VLOOKUP(I1366,单月票房,3,0)</f>
        <v>103.42529999999999</v>
      </c>
      <c r="V1366" s="298">
        <f t="shared" ref="V1366:V1371" si="1324">VLOOKUP(I1366,单月票房,4,0)</f>
        <v>2.4214000000000002</v>
      </c>
      <c r="W1366" s="299">
        <f t="shared" ref="W1366:W1371" si="1325">(V1366*10000)/Y1366</f>
        <v>8071.3333333333348</v>
      </c>
      <c r="X1366" s="300">
        <f t="shared" ref="X1366:X1371" si="1326">VLOOKUP(I1366,单月票房,5,0)</f>
        <v>43</v>
      </c>
      <c r="Y1366" s="498">
        <v>3</v>
      </c>
      <c r="Z1366" s="497">
        <v>242</v>
      </c>
      <c r="AA1366" s="1043">
        <v>0</v>
      </c>
      <c r="AB1366" s="304">
        <v>0</v>
      </c>
      <c r="AC1366" s="304">
        <v>0</v>
      </c>
      <c r="AD1366" s="1043">
        <v>0</v>
      </c>
      <c r="AE1366" s="469">
        <v>3</v>
      </c>
      <c r="AF1366" s="1036" t="s">
        <v>6205</v>
      </c>
      <c r="AG1366" s="445"/>
      <c r="AH1366" s="445"/>
      <c r="AI1366" s="445"/>
      <c r="AJ1366" s="1037"/>
      <c r="AK1366" s="1036"/>
      <c r="AL1366" s="445"/>
      <c r="AM1366" s="445"/>
      <c r="AN1366" s="445"/>
      <c r="AO1366" s="445"/>
      <c r="AP1366" s="445"/>
      <c r="AQ1366" s="445"/>
      <c r="AR1366" s="445"/>
      <c r="AS1366" s="445"/>
      <c r="AT1366" s="445"/>
      <c r="AU1366" s="445"/>
      <c r="AV1366" s="307">
        <f t="shared" si="1318"/>
        <v>0</v>
      </c>
      <c r="AW1366" s="309">
        <f t="shared" si="1319"/>
        <v>0</v>
      </c>
      <c r="AX1366" s="309">
        <f t="shared" si="1320"/>
        <v>0</v>
      </c>
      <c r="AY1366" s="309">
        <f t="shared" si="1321"/>
        <v>0</v>
      </c>
      <c r="AZ1366" s="1042" t="s">
        <v>8668</v>
      </c>
      <c r="BA1366" s="1042"/>
      <c r="BB1366" s="1042"/>
      <c r="BC1366" s="1042"/>
      <c r="BD1366" s="1042"/>
      <c r="BE1366" s="1042"/>
      <c r="BF1366" s="1042"/>
      <c r="BG1366" s="1042"/>
      <c r="BH1366" s="1042"/>
      <c r="BI1366" s="1044"/>
    </row>
    <row r="1367" spans="1:61" s="314" customFormat="1" ht="19.899999999999999" customHeight="1">
      <c r="A1367" s="1026">
        <v>1168</v>
      </c>
      <c r="B1367" s="416" t="s">
        <v>6206</v>
      </c>
      <c r="C1367" s="417" t="s">
        <v>6207</v>
      </c>
      <c r="D1367" s="418" t="s">
        <v>6208</v>
      </c>
      <c r="E1367" s="418" t="s">
        <v>6202</v>
      </c>
      <c r="F1367" s="738" t="s">
        <v>486</v>
      </c>
      <c r="G1367" s="420" t="s">
        <v>6209</v>
      </c>
      <c r="H1367" s="420" t="s">
        <v>6410</v>
      </c>
      <c r="I1367" s="422">
        <v>46031001</v>
      </c>
      <c r="J1367" s="423"/>
      <c r="K1367" s="420" t="s">
        <v>777</v>
      </c>
      <c r="L1367" s="424"/>
      <c r="M1367" s="424"/>
      <c r="N1367" s="424"/>
      <c r="O1367" s="424"/>
      <c r="P1367" s="424" t="s">
        <v>565</v>
      </c>
      <c r="Q1367" s="425"/>
      <c r="R1367" s="295" t="s">
        <v>222</v>
      </c>
      <c r="S1367" s="296">
        <v>42264</v>
      </c>
      <c r="T1367" s="297">
        <f t="shared" si="1322"/>
        <v>9</v>
      </c>
      <c r="U1367" s="298">
        <f t="shared" si="1323"/>
        <v>108.854</v>
      </c>
      <c r="V1367" s="298">
        <f t="shared" si="1324"/>
        <v>2.3776999999999999</v>
      </c>
      <c r="W1367" s="299">
        <f t="shared" si="1325"/>
        <v>4755.3999999999996</v>
      </c>
      <c r="X1367" s="300">
        <f t="shared" si="1326"/>
        <v>46</v>
      </c>
      <c r="Y1367" s="498">
        <v>5</v>
      </c>
      <c r="Z1367" s="497">
        <v>486</v>
      </c>
      <c r="AA1367" s="1043">
        <v>0</v>
      </c>
      <c r="AB1367" s="304">
        <v>0</v>
      </c>
      <c r="AC1367" s="304">
        <v>0</v>
      </c>
      <c r="AD1367" s="1043">
        <v>0</v>
      </c>
      <c r="AE1367" s="469">
        <v>5</v>
      </c>
      <c r="AF1367" s="1036" t="s">
        <v>5993</v>
      </c>
      <c r="AG1367" s="445"/>
      <c r="AH1367" s="445"/>
      <c r="AI1367" s="445"/>
      <c r="AJ1367" s="1037"/>
      <c r="AK1367" s="1036"/>
      <c r="AL1367" s="445"/>
      <c r="AM1367" s="445"/>
      <c r="AN1367" s="445"/>
      <c r="AO1367" s="445"/>
      <c r="AP1367" s="445"/>
      <c r="AQ1367" s="445"/>
      <c r="AR1367" s="445"/>
      <c r="AS1367" s="445"/>
      <c r="AT1367" s="445"/>
      <c r="AU1367" s="445"/>
      <c r="AV1367" s="307">
        <f t="shared" si="1318"/>
        <v>0</v>
      </c>
      <c r="AW1367" s="309">
        <f t="shared" si="1319"/>
        <v>0</v>
      </c>
      <c r="AX1367" s="309">
        <f t="shared" si="1320"/>
        <v>0</v>
      </c>
      <c r="AY1367" s="309">
        <f t="shared" si="1321"/>
        <v>0</v>
      </c>
      <c r="AZ1367" s="1042" t="s">
        <v>8669</v>
      </c>
      <c r="BA1367" s="1042"/>
      <c r="BB1367" s="1042"/>
      <c r="BC1367" s="1042"/>
      <c r="BD1367" s="1042"/>
      <c r="BE1367" s="1042"/>
      <c r="BF1367" s="1042"/>
      <c r="BG1367" s="1042"/>
      <c r="BH1367" s="1042"/>
      <c r="BI1367" s="1044"/>
    </row>
    <row r="1368" spans="1:61" s="314" customFormat="1" ht="19.899999999999999" customHeight="1">
      <c r="A1368" s="1026">
        <v>1169</v>
      </c>
      <c r="B1368" s="416" t="s">
        <v>6210</v>
      </c>
      <c r="C1368" s="417" t="s">
        <v>2529</v>
      </c>
      <c r="D1368" s="418" t="s">
        <v>6208</v>
      </c>
      <c r="E1368" s="418" t="s">
        <v>6202</v>
      </c>
      <c r="F1368" s="738" t="s">
        <v>486</v>
      </c>
      <c r="G1368" s="420" t="s">
        <v>6211</v>
      </c>
      <c r="H1368" s="420" t="s">
        <v>6411</v>
      </c>
      <c r="I1368" s="422">
        <v>46031701</v>
      </c>
      <c r="J1368" s="423"/>
      <c r="K1368" s="420" t="s">
        <v>777</v>
      </c>
      <c r="L1368" s="424"/>
      <c r="M1368" s="424"/>
      <c r="N1368" s="424"/>
      <c r="O1368" s="424"/>
      <c r="P1368" s="424" t="s">
        <v>565</v>
      </c>
      <c r="Q1368" s="425"/>
      <c r="R1368" s="295" t="s">
        <v>345</v>
      </c>
      <c r="S1368" s="296">
        <v>42752</v>
      </c>
      <c r="T1368" s="297">
        <f t="shared" si="1322"/>
        <v>5</v>
      </c>
      <c r="U1368" s="298">
        <f t="shared" si="1323"/>
        <v>157.66640000000001</v>
      </c>
      <c r="V1368" s="298">
        <f t="shared" si="1324"/>
        <v>3.6690999999999998</v>
      </c>
      <c r="W1368" s="299">
        <f t="shared" si="1325"/>
        <v>7338.2</v>
      </c>
      <c r="X1368" s="300">
        <f t="shared" si="1326"/>
        <v>43</v>
      </c>
      <c r="Y1368" s="498">
        <v>5</v>
      </c>
      <c r="Z1368" s="497">
        <v>555</v>
      </c>
      <c r="AA1368" s="1043">
        <v>0</v>
      </c>
      <c r="AB1368" s="304">
        <v>0</v>
      </c>
      <c r="AC1368" s="304">
        <v>0</v>
      </c>
      <c r="AD1368" s="1043">
        <v>0</v>
      </c>
      <c r="AE1368" s="469">
        <v>5</v>
      </c>
      <c r="AF1368" s="1036" t="s">
        <v>5993</v>
      </c>
      <c r="AG1368" s="445"/>
      <c r="AH1368" s="445"/>
      <c r="AI1368" s="445"/>
      <c r="AJ1368" s="1037"/>
      <c r="AK1368" s="1036"/>
      <c r="AL1368" s="445"/>
      <c r="AM1368" s="445"/>
      <c r="AN1368" s="445"/>
      <c r="AO1368" s="445"/>
      <c r="AP1368" s="445"/>
      <c r="AQ1368" s="445"/>
      <c r="AR1368" s="445"/>
      <c r="AS1368" s="445"/>
      <c r="AT1368" s="445"/>
      <c r="AU1368" s="445"/>
      <c r="AV1368" s="307">
        <f t="shared" si="1318"/>
        <v>0</v>
      </c>
      <c r="AW1368" s="309">
        <f t="shared" si="1319"/>
        <v>0</v>
      </c>
      <c r="AX1368" s="309">
        <f t="shared" si="1320"/>
        <v>0</v>
      </c>
      <c r="AY1368" s="309">
        <f t="shared" si="1321"/>
        <v>0</v>
      </c>
      <c r="AZ1368" s="1042" t="s">
        <v>8670</v>
      </c>
      <c r="BA1368" s="1042"/>
      <c r="BB1368" s="1042"/>
      <c r="BC1368" s="1042"/>
      <c r="BD1368" s="1042"/>
      <c r="BE1368" s="1042"/>
      <c r="BF1368" s="1042"/>
      <c r="BG1368" s="1042"/>
      <c r="BH1368" s="1042"/>
      <c r="BI1368" s="1044"/>
    </row>
    <row r="1369" spans="1:61" s="314" customFormat="1" ht="19.899999999999999" customHeight="1">
      <c r="A1369" s="1026">
        <v>1170</v>
      </c>
      <c r="B1369" s="416" t="s">
        <v>6212</v>
      </c>
      <c r="C1369" s="417" t="s">
        <v>5216</v>
      </c>
      <c r="D1369" s="418" t="s">
        <v>6198</v>
      </c>
      <c r="E1369" s="418" t="s">
        <v>6202</v>
      </c>
      <c r="F1369" s="738" t="s">
        <v>486</v>
      </c>
      <c r="G1369" s="420" t="s">
        <v>6213</v>
      </c>
      <c r="H1369" s="420" t="s">
        <v>6412</v>
      </c>
      <c r="I1369" s="422">
        <v>46031601</v>
      </c>
      <c r="J1369" s="423"/>
      <c r="K1369" s="420" t="s">
        <v>6075</v>
      </c>
      <c r="L1369" s="424"/>
      <c r="M1369" s="424"/>
      <c r="N1369" s="424"/>
      <c r="O1369" s="424"/>
      <c r="P1369" s="424" t="s">
        <v>565</v>
      </c>
      <c r="Q1369" s="425"/>
      <c r="R1369" s="295" t="s">
        <v>115</v>
      </c>
      <c r="S1369" s="296">
        <v>42718</v>
      </c>
      <c r="T1369" s="297">
        <f t="shared" si="1322"/>
        <v>7</v>
      </c>
      <c r="U1369" s="298">
        <f t="shared" si="1323"/>
        <v>147.66630000000001</v>
      </c>
      <c r="V1369" s="298">
        <f t="shared" si="1324"/>
        <v>2.9011999999999998</v>
      </c>
      <c r="W1369" s="299">
        <f t="shared" si="1325"/>
        <v>4144.5714285714284</v>
      </c>
      <c r="X1369" s="300">
        <f t="shared" si="1326"/>
        <v>51</v>
      </c>
      <c r="Y1369" s="498">
        <v>7</v>
      </c>
      <c r="Z1369" s="497">
        <v>413</v>
      </c>
      <c r="AA1369" s="1043">
        <v>0</v>
      </c>
      <c r="AB1369" s="304">
        <v>0</v>
      </c>
      <c r="AC1369" s="304">
        <v>0</v>
      </c>
      <c r="AD1369" s="1043">
        <v>0</v>
      </c>
      <c r="AE1369" s="469">
        <v>7</v>
      </c>
      <c r="AF1369" s="1036" t="s">
        <v>8151</v>
      </c>
      <c r="AG1369" s="445"/>
      <c r="AH1369" s="445"/>
      <c r="AI1369" s="445"/>
      <c r="AJ1369" s="1037"/>
      <c r="AK1369" s="1036"/>
      <c r="AL1369" s="445"/>
      <c r="AM1369" s="445"/>
      <c r="AN1369" s="445"/>
      <c r="AO1369" s="445"/>
      <c r="AP1369" s="445"/>
      <c r="AQ1369" s="445"/>
      <c r="AR1369" s="445"/>
      <c r="AS1369" s="445"/>
      <c r="AT1369" s="445"/>
      <c r="AU1369" s="445"/>
      <c r="AV1369" s="307">
        <f t="shared" si="1318"/>
        <v>0</v>
      </c>
      <c r="AW1369" s="309">
        <f t="shared" si="1319"/>
        <v>0</v>
      </c>
      <c r="AX1369" s="309">
        <f t="shared" si="1320"/>
        <v>0</v>
      </c>
      <c r="AY1369" s="309">
        <f t="shared" si="1321"/>
        <v>0</v>
      </c>
      <c r="AZ1369" s="1042" t="s">
        <v>8671</v>
      </c>
      <c r="BA1369" s="1042"/>
      <c r="BB1369" s="1042"/>
      <c r="BC1369" s="1042"/>
      <c r="BD1369" s="1042"/>
      <c r="BE1369" s="1042"/>
      <c r="BF1369" s="1042"/>
      <c r="BG1369" s="1042"/>
      <c r="BH1369" s="1042"/>
      <c r="BI1369" s="1044"/>
    </row>
    <row r="1370" spans="1:61" s="314" customFormat="1" ht="19.899999999999999" customHeight="1">
      <c r="A1370" s="1026">
        <v>1171</v>
      </c>
      <c r="B1370" s="416" t="s">
        <v>6214</v>
      </c>
      <c r="C1370" s="417" t="s">
        <v>5216</v>
      </c>
      <c r="D1370" s="418" t="s">
        <v>6198</v>
      </c>
      <c r="E1370" s="418" t="s">
        <v>6215</v>
      </c>
      <c r="F1370" s="738" t="s">
        <v>7155</v>
      </c>
      <c r="G1370" s="420" t="s">
        <v>6216</v>
      </c>
      <c r="H1370" s="420" t="s">
        <v>2678</v>
      </c>
      <c r="I1370" s="422">
        <v>46031401</v>
      </c>
      <c r="J1370" s="423"/>
      <c r="K1370" s="420" t="s">
        <v>6075</v>
      </c>
      <c r="L1370" s="424"/>
      <c r="M1370" s="424"/>
      <c r="N1370" s="424"/>
      <c r="O1370" s="424"/>
      <c r="P1370" s="424" t="s">
        <v>565</v>
      </c>
      <c r="Q1370" s="425"/>
      <c r="R1370" s="295" t="s">
        <v>583</v>
      </c>
      <c r="S1370" s="296">
        <v>42537</v>
      </c>
      <c r="T1370" s="297">
        <f t="shared" si="1322"/>
        <v>17</v>
      </c>
      <c r="U1370" s="298">
        <f t="shared" si="1323"/>
        <v>7.3022</v>
      </c>
      <c r="V1370" s="298">
        <f t="shared" si="1324"/>
        <v>0.17199999999999999</v>
      </c>
      <c r="W1370" s="299">
        <f t="shared" si="1325"/>
        <v>286.66666666666663</v>
      </c>
      <c r="X1370" s="300">
        <f t="shared" si="1326"/>
        <v>42</v>
      </c>
      <c r="Y1370" s="498">
        <v>6</v>
      </c>
      <c r="Z1370" s="497">
        <v>167</v>
      </c>
      <c r="AA1370" s="1043">
        <v>0</v>
      </c>
      <c r="AB1370" s="304">
        <v>0</v>
      </c>
      <c r="AC1370" s="304">
        <v>0</v>
      </c>
      <c r="AD1370" s="1043">
        <v>0</v>
      </c>
      <c r="AE1370" s="469">
        <v>6</v>
      </c>
      <c r="AF1370" s="1036" t="s">
        <v>5994</v>
      </c>
      <c r="AG1370" s="445"/>
      <c r="AH1370" s="445"/>
      <c r="AI1370" s="445"/>
      <c r="AJ1370" s="1037"/>
      <c r="AK1370" s="1036"/>
      <c r="AL1370" s="445"/>
      <c r="AM1370" s="445"/>
      <c r="AN1370" s="445"/>
      <c r="AO1370" s="445"/>
      <c r="AP1370" s="445"/>
      <c r="AQ1370" s="445"/>
      <c r="AR1370" s="445"/>
      <c r="AS1370" s="445"/>
      <c r="AT1370" s="445"/>
      <c r="AU1370" s="445"/>
      <c r="AV1370" s="307">
        <f t="shared" si="1318"/>
        <v>0</v>
      </c>
      <c r="AW1370" s="309">
        <f t="shared" si="1319"/>
        <v>0</v>
      </c>
      <c r="AX1370" s="309">
        <f t="shared" si="1320"/>
        <v>0</v>
      </c>
      <c r="AY1370" s="309">
        <f t="shared" si="1321"/>
        <v>0</v>
      </c>
      <c r="AZ1370" s="1042" t="s">
        <v>8672</v>
      </c>
      <c r="BA1370" s="1042"/>
      <c r="BB1370" s="1042"/>
      <c r="BC1370" s="1042"/>
      <c r="BD1370" s="1042"/>
      <c r="BE1370" s="1042"/>
      <c r="BF1370" s="1042"/>
      <c r="BG1370" s="1042"/>
      <c r="BH1370" s="1042"/>
      <c r="BI1370" s="1044"/>
    </row>
    <row r="1371" spans="1:61" s="314" customFormat="1" ht="19.899999999999999" customHeight="1">
      <c r="A1371" s="1026">
        <v>1172</v>
      </c>
      <c r="B1371" s="416" t="s">
        <v>6217</v>
      </c>
      <c r="C1371" s="417" t="s">
        <v>6207</v>
      </c>
      <c r="D1371" s="418" t="s">
        <v>6208</v>
      </c>
      <c r="E1371" s="418" t="s">
        <v>6218</v>
      </c>
      <c r="F1371" s="738" t="s">
        <v>486</v>
      </c>
      <c r="G1371" s="420" t="s">
        <v>6219</v>
      </c>
      <c r="H1371" s="420" t="s">
        <v>6413</v>
      </c>
      <c r="I1371" s="422">
        <v>46031801</v>
      </c>
      <c r="J1371" s="423"/>
      <c r="K1371" s="420" t="s">
        <v>6075</v>
      </c>
      <c r="L1371" s="424"/>
      <c r="M1371" s="424"/>
      <c r="N1371" s="424"/>
      <c r="O1371" s="424"/>
      <c r="P1371" s="424" t="s">
        <v>6078</v>
      </c>
      <c r="Q1371" s="425"/>
      <c r="R1371" s="295" t="s">
        <v>345</v>
      </c>
      <c r="S1371" s="296">
        <v>42762</v>
      </c>
      <c r="T1371" s="297">
        <f t="shared" si="1322"/>
        <v>12</v>
      </c>
      <c r="U1371" s="298">
        <f t="shared" si="1323"/>
        <v>75.528400000000005</v>
      </c>
      <c r="V1371" s="298">
        <f t="shared" si="1324"/>
        <v>1.4836</v>
      </c>
      <c r="W1371" s="299">
        <f t="shared" si="1325"/>
        <v>2119.4285714285716</v>
      </c>
      <c r="X1371" s="300">
        <f t="shared" si="1326"/>
        <v>51</v>
      </c>
      <c r="Y1371" s="498">
        <v>7</v>
      </c>
      <c r="Z1371" s="497">
        <v>920</v>
      </c>
      <c r="AA1371" s="1043">
        <v>0</v>
      </c>
      <c r="AB1371" s="304">
        <v>0</v>
      </c>
      <c r="AC1371" s="304">
        <v>0</v>
      </c>
      <c r="AD1371" s="1043">
        <v>0</v>
      </c>
      <c r="AE1371" s="469">
        <v>7</v>
      </c>
      <c r="AF1371" s="1036" t="s">
        <v>5989</v>
      </c>
      <c r="AG1371" s="445"/>
      <c r="AH1371" s="445"/>
      <c r="AI1371" s="445"/>
      <c r="AJ1371" s="1037"/>
      <c r="AK1371" s="1036"/>
      <c r="AL1371" s="445"/>
      <c r="AM1371" s="445"/>
      <c r="AN1371" s="445"/>
      <c r="AO1371" s="445"/>
      <c r="AP1371" s="445"/>
      <c r="AQ1371" s="445"/>
      <c r="AR1371" s="445"/>
      <c r="AS1371" s="445"/>
      <c r="AT1371" s="445"/>
      <c r="AU1371" s="445"/>
      <c r="AV1371" s="307">
        <f t="shared" si="1318"/>
        <v>0</v>
      </c>
      <c r="AW1371" s="309">
        <f t="shared" si="1319"/>
        <v>0</v>
      </c>
      <c r="AX1371" s="309">
        <f t="shared" si="1320"/>
        <v>0</v>
      </c>
      <c r="AY1371" s="309">
        <f t="shared" si="1321"/>
        <v>0</v>
      </c>
      <c r="AZ1371" s="1042" t="s">
        <v>8673</v>
      </c>
      <c r="BA1371" s="1042"/>
      <c r="BB1371" s="1042"/>
      <c r="BC1371" s="1042"/>
      <c r="BD1371" s="1042"/>
      <c r="BE1371" s="1042"/>
      <c r="BF1371" s="1042"/>
      <c r="BG1371" s="1042"/>
      <c r="BH1371" s="1042"/>
      <c r="BI1371" s="1044"/>
    </row>
    <row r="1372" spans="1:61" ht="20.100000000000001" customHeight="1">
      <c r="A1372" s="1029" t="s">
        <v>185</v>
      </c>
      <c r="B1372" s="499"/>
      <c r="C1372" s="723" t="s">
        <v>2529</v>
      </c>
      <c r="D1372" s="723" t="s">
        <v>6208</v>
      </c>
      <c r="E1372" s="502"/>
      <c r="F1372" s="502"/>
      <c r="G1372" s="503">
        <f>COUNTA(G1364:G1371)</f>
        <v>8</v>
      </c>
      <c r="H1372" s="503">
        <f>COUNTA(H1364:H1371)</f>
        <v>8</v>
      </c>
      <c r="I1372" s="499"/>
      <c r="J1372" s="499"/>
      <c r="K1372" s="503"/>
      <c r="L1372" s="504">
        <f>COUNTA(L1364:L1371)</f>
        <v>1</v>
      </c>
      <c r="M1372" s="504">
        <f>COUNTA(M1364:M1371)</f>
        <v>0</v>
      </c>
      <c r="N1372" s="504">
        <f>COUNTA(N1364:N1371)</f>
        <v>0</v>
      </c>
      <c r="O1372" s="504">
        <f>COUNTA(O1364:O1371)</f>
        <v>1</v>
      </c>
      <c r="P1372" s="504">
        <f>COUNTA(P1364:P1371)</f>
        <v>8</v>
      </c>
      <c r="Q1372" s="505"/>
      <c r="R1372" s="505"/>
      <c r="S1372" s="506"/>
      <c r="T1372" s="507"/>
      <c r="U1372" s="508">
        <f>SUM(U1364:U1371)</f>
        <v>1102.99145</v>
      </c>
      <c r="V1372" s="508">
        <f>SUM(V1364:V1371)</f>
        <v>23.395</v>
      </c>
      <c r="W1372" s="509">
        <f>V1372*10000/Y1372</f>
        <v>5085.869565217391</v>
      </c>
      <c r="X1372" s="510">
        <f>U1372/V1372</f>
        <v>47.146460782218426</v>
      </c>
      <c r="Y1372" s="511">
        <f t="shared" ref="Y1372:AE1372" si="1327">SUM(Y1364:Y1371)</f>
        <v>46</v>
      </c>
      <c r="Z1372" s="511">
        <f t="shared" si="1327"/>
        <v>4644</v>
      </c>
      <c r="AA1372" s="500">
        <f t="shared" si="1327"/>
        <v>4</v>
      </c>
      <c r="AB1372" s="500">
        <f t="shared" si="1327"/>
        <v>0</v>
      </c>
      <c r="AC1372" s="500">
        <f t="shared" si="1327"/>
        <v>0</v>
      </c>
      <c r="AD1372" s="500">
        <f t="shared" si="1327"/>
        <v>4</v>
      </c>
      <c r="AE1372" s="500">
        <f t="shared" si="1327"/>
        <v>46</v>
      </c>
      <c r="AF1372" s="512"/>
      <c r="AG1372" s="512">
        <f>SUM(AG1364:AG1371)</f>
        <v>0</v>
      </c>
      <c r="AH1372" s="512"/>
      <c r="AI1372" s="512">
        <f>SUM(AI1364:AI1371)</f>
        <v>0</v>
      </c>
      <c r="AJ1372" s="512">
        <f>SUM(AJ1364:AJ1371)</f>
        <v>4</v>
      </c>
      <c r="AK1372" s="513"/>
      <c r="AL1372" s="512">
        <f>SUM(AL1364:AL1371)</f>
        <v>0</v>
      </c>
      <c r="AM1372" s="512"/>
      <c r="AN1372" s="512">
        <f>SUM(AN1364:AN1371)</f>
        <v>0</v>
      </c>
      <c r="AO1372" s="512"/>
      <c r="AP1372" s="512">
        <f>SUM(AP1364:AP1371)</f>
        <v>0</v>
      </c>
      <c r="AQ1372" s="512"/>
      <c r="AR1372" s="512">
        <f>SUM(AR1364:AR1371)</f>
        <v>0</v>
      </c>
      <c r="AS1372" s="512"/>
      <c r="AT1372" s="512">
        <f>SUM(AT1364:AT1371)</f>
        <v>0</v>
      </c>
      <c r="AU1372" s="512"/>
      <c r="AV1372" s="512">
        <f>SUM(AV1364:AV1371)</f>
        <v>144</v>
      </c>
      <c r="AW1372" s="512">
        <f>SUM(AW1364:AW1371)</f>
        <v>100.79999999999998</v>
      </c>
      <c r="AX1372" s="512">
        <f>SUM(AX1364:AX1371)</f>
        <v>60</v>
      </c>
      <c r="AY1372" s="512">
        <f>SUM(AY1364:AY1371)</f>
        <v>36</v>
      </c>
      <c r="AZ1372" s="816"/>
      <c r="BA1372" s="817"/>
      <c r="BB1372" s="817"/>
      <c r="BC1372" s="818"/>
      <c r="BD1372" s="818"/>
      <c r="BE1372" s="818"/>
      <c r="BF1372" s="819"/>
      <c r="BG1372" s="819"/>
      <c r="BH1372" s="819"/>
      <c r="BI1372" s="820"/>
    </row>
    <row r="1373" spans="1:61" s="652" customFormat="1" ht="20.100000000000001" customHeight="1">
      <c r="A1373" s="1026">
        <v>1173</v>
      </c>
      <c r="B1373" s="285" t="s">
        <v>4178</v>
      </c>
      <c r="C1373" s="359" t="s">
        <v>4177</v>
      </c>
      <c r="D1373" s="359" t="s">
        <v>1894</v>
      </c>
      <c r="E1373" s="359" t="s">
        <v>3046</v>
      </c>
      <c r="F1373" s="359" t="s">
        <v>97</v>
      </c>
      <c r="G1373" s="289" t="s">
        <v>1019</v>
      </c>
      <c r="H1373" s="340" t="s">
        <v>1019</v>
      </c>
      <c r="I1373" s="290">
        <v>62010401</v>
      </c>
      <c r="J1373" s="304" t="s">
        <v>94</v>
      </c>
      <c r="K1373" s="340"/>
      <c r="L1373" s="292" t="s">
        <v>95</v>
      </c>
      <c r="M1373" s="292" t="s">
        <v>95</v>
      </c>
      <c r="N1373" s="292" t="s">
        <v>95</v>
      </c>
      <c r="O1373" s="292" t="s">
        <v>95</v>
      </c>
      <c r="P1373" s="292" t="s">
        <v>95</v>
      </c>
      <c r="Q1373" s="327"/>
      <c r="R1373" s="295" t="s">
        <v>199</v>
      </c>
      <c r="S1373" s="296">
        <v>367</v>
      </c>
      <c r="T1373" s="297">
        <f t="shared" ref="T1373:T1380" si="1328">VLOOKUP(I1373,单月票房,2,0)</f>
        <v>9</v>
      </c>
      <c r="U1373" s="298">
        <f t="shared" ref="U1373:U1380" si="1329">VLOOKUP(I1373,单月票房,3,0)</f>
        <v>163.64959999999999</v>
      </c>
      <c r="V1373" s="298">
        <f t="shared" ref="V1373:V1380" si="1330">VLOOKUP(I1373,单月票房,4,0)</f>
        <v>4.7335000000000003</v>
      </c>
      <c r="W1373" s="299">
        <f t="shared" ref="W1373:W1380" si="1331">(V1373*10000)/Y1373</f>
        <v>5259.4444444444443</v>
      </c>
      <c r="X1373" s="300">
        <f t="shared" ref="X1373:X1380" si="1332">VLOOKUP(I1373,单月票房,5,0)</f>
        <v>35</v>
      </c>
      <c r="Y1373" s="301">
        <v>9</v>
      </c>
      <c r="Z1373" s="648">
        <v>759</v>
      </c>
      <c r="AA1373" s="1043">
        <v>9</v>
      </c>
      <c r="AB1373" s="1043">
        <v>9</v>
      </c>
      <c r="AC1373" s="1043">
        <v>9</v>
      </c>
      <c r="AD1373" s="1043">
        <v>9</v>
      </c>
      <c r="AE1373" s="469">
        <v>9</v>
      </c>
      <c r="AF1373" s="1036" t="s">
        <v>8146</v>
      </c>
      <c r="AG1373" s="445" t="s">
        <v>4691</v>
      </c>
      <c r="AH1373" s="445" t="s">
        <v>4691</v>
      </c>
      <c r="AI1373" s="445" t="s">
        <v>4691</v>
      </c>
      <c r="AJ1373" s="1037">
        <v>9</v>
      </c>
      <c r="AK1373" s="1036" t="s">
        <v>4710</v>
      </c>
      <c r="AL1373" s="445" t="s">
        <v>4691</v>
      </c>
      <c r="AM1373" s="445" t="s">
        <v>4691</v>
      </c>
      <c r="AN1373" s="445" t="s">
        <v>4691</v>
      </c>
      <c r="AO1373" s="445" t="s">
        <v>4691</v>
      </c>
      <c r="AP1373" s="445" t="s">
        <v>4691</v>
      </c>
      <c r="AQ1373" s="445" t="s">
        <v>4691</v>
      </c>
      <c r="AR1373" s="445" t="s">
        <v>4691</v>
      </c>
      <c r="AS1373" s="445" t="s">
        <v>4691</v>
      </c>
      <c r="AT1373" s="445" t="s">
        <v>4691</v>
      </c>
      <c r="AU1373" s="445" t="s">
        <v>4691</v>
      </c>
      <c r="AV1373" s="307">
        <f t="shared" ref="AV1373:AV1380" si="1333">AD1373*6*0.5*12</f>
        <v>324</v>
      </c>
      <c r="AW1373" s="309">
        <f t="shared" ref="AW1373:AW1380" si="1334">AD1373*6*0.35*12</f>
        <v>226.79999999999998</v>
      </c>
      <c r="AX1373" s="309">
        <f t="shared" ref="AX1373:AX1380" si="1335">AD1373*6*0.25*10</f>
        <v>135</v>
      </c>
      <c r="AY1373" s="309">
        <f t="shared" ref="AY1373:AY1380" si="1336">AD1373*6*0.15*10</f>
        <v>81</v>
      </c>
      <c r="AZ1373" s="1042" t="s">
        <v>8674</v>
      </c>
      <c r="BA1373" s="1042"/>
      <c r="BB1373" s="1042"/>
      <c r="BC1373" s="1042"/>
      <c r="BD1373" s="1042"/>
      <c r="BE1373" s="1042"/>
      <c r="BF1373" s="1042"/>
      <c r="BG1373" s="1042"/>
      <c r="BH1373" s="1042"/>
      <c r="BI1373" s="1044"/>
    </row>
    <row r="1374" spans="1:61" ht="20.100000000000001" customHeight="1">
      <c r="A1374" s="1026">
        <v>1174</v>
      </c>
      <c r="B1374" s="285" t="s">
        <v>3731</v>
      </c>
      <c r="C1374" s="359" t="s">
        <v>2530</v>
      </c>
      <c r="D1374" s="287" t="s">
        <v>1737</v>
      </c>
      <c r="E1374" s="287" t="s">
        <v>3045</v>
      </c>
      <c r="F1374" s="360" t="s">
        <v>630</v>
      </c>
      <c r="G1374" s="289" t="s">
        <v>845</v>
      </c>
      <c r="H1374" s="340" t="s">
        <v>1897</v>
      </c>
      <c r="I1374" s="290">
        <v>62013501</v>
      </c>
      <c r="J1374" s="524"/>
      <c r="K1374" s="340"/>
      <c r="L1374" s="643"/>
      <c r="M1374" s="293"/>
      <c r="N1374" s="293"/>
      <c r="O1374" s="292"/>
      <c r="P1374" s="292" t="s">
        <v>565</v>
      </c>
      <c r="Q1374" s="327"/>
      <c r="R1374" s="295" t="s">
        <v>390</v>
      </c>
      <c r="S1374" s="296">
        <v>38596</v>
      </c>
      <c r="T1374" s="297">
        <f t="shared" si="1328"/>
        <v>2</v>
      </c>
      <c r="U1374" s="298">
        <f t="shared" si="1329"/>
        <v>249.81817000000001</v>
      </c>
      <c r="V1374" s="298">
        <f t="shared" si="1330"/>
        <v>6.5852000000000004</v>
      </c>
      <c r="W1374" s="299">
        <f t="shared" si="1331"/>
        <v>6585.2</v>
      </c>
      <c r="X1374" s="300">
        <f t="shared" si="1332"/>
        <v>38</v>
      </c>
      <c r="Y1374" s="301">
        <v>10</v>
      </c>
      <c r="Z1374" s="302">
        <v>1001</v>
      </c>
      <c r="AA1374" s="1043">
        <v>0</v>
      </c>
      <c r="AB1374" s="304">
        <v>0</v>
      </c>
      <c r="AC1374" s="304">
        <v>0</v>
      </c>
      <c r="AD1374" s="1043">
        <v>0</v>
      </c>
      <c r="AE1374" s="469">
        <v>10</v>
      </c>
      <c r="AF1374" s="1036" t="s">
        <v>8140</v>
      </c>
      <c r="AG1374" s="445" t="s">
        <v>4691</v>
      </c>
      <c r="AH1374" s="445" t="s">
        <v>4691</v>
      </c>
      <c r="AI1374" s="445" t="s">
        <v>4691</v>
      </c>
      <c r="AJ1374" s="1037">
        <v>10</v>
      </c>
      <c r="AK1374" s="1036" t="s">
        <v>4695</v>
      </c>
      <c r="AL1374" s="445" t="s">
        <v>4691</v>
      </c>
      <c r="AM1374" s="445" t="s">
        <v>4691</v>
      </c>
      <c r="AN1374" s="445" t="s">
        <v>4691</v>
      </c>
      <c r="AO1374" s="445" t="s">
        <v>4691</v>
      </c>
      <c r="AP1374" s="445" t="s">
        <v>4691</v>
      </c>
      <c r="AQ1374" s="445" t="s">
        <v>4691</v>
      </c>
      <c r="AR1374" s="445" t="s">
        <v>4691</v>
      </c>
      <c r="AS1374" s="445" t="s">
        <v>4691</v>
      </c>
      <c r="AT1374" s="445" t="s">
        <v>4691</v>
      </c>
      <c r="AU1374" s="445" t="s">
        <v>4691</v>
      </c>
      <c r="AV1374" s="307">
        <f t="shared" si="1333"/>
        <v>0</v>
      </c>
      <c r="AW1374" s="309">
        <f t="shared" si="1334"/>
        <v>0</v>
      </c>
      <c r="AX1374" s="309">
        <f t="shared" si="1335"/>
        <v>0</v>
      </c>
      <c r="AY1374" s="309">
        <f t="shared" si="1336"/>
        <v>0</v>
      </c>
      <c r="AZ1374" s="1042" t="s">
        <v>8675</v>
      </c>
      <c r="BA1374" s="1042"/>
      <c r="BB1374" s="1042"/>
      <c r="BC1374" s="1042"/>
      <c r="BD1374" s="1042"/>
      <c r="BE1374" s="1042"/>
      <c r="BF1374" s="1042"/>
      <c r="BG1374" s="1042"/>
      <c r="BH1374" s="1042"/>
      <c r="BI1374" s="1044"/>
    </row>
    <row r="1375" spans="1:61" s="652" customFormat="1" ht="20.100000000000001" customHeight="1">
      <c r="A1375" s="1026">
        <v>1175</v>
      </c>
      <c r="B1375" s="285" t="s">
        <v>3732</v>
      </c>
      <c r="C1375" s="359" t="s">
        <v>2531</v>
      </c>
      <c r="D1375" s="287" t="s">
        <v>1737</v>
      </c>
      <c r="E1375" s="287" t="s">
        <v>3045</v>
      </c>
      <c r="F1375" s="360" t="s">
        <v>630</v>
      </c>
      <c r="G1375" s="289" t="s">
        <v>1043</v>
      </c>
      <c r="H1375" s="340" t="s">
        <v>1898</v>
      </c>
      <c r="I1375" s="290">
        <v>62013701</v>
      </c>
      <c r="J1375" s="304"/>
      <c r="K1375" s="340"/>
      <c r="L1375" s="643"/>
      <c r="M1375" s="293"/>
      <c r="N1375" s="293"/>
      <c r="O1375" s="292"/>
      <c r="P1375" s="292" t="s">
        <v>565</v>
      </c>
      <c r="Q1375" s="672"/>
      <c r="R1375" s="295" t="s">
        <v>390</v>
      </c>
      <c r="S1375" s="296">
        <v>40504</v>
      </c>
      <c r="T1375" s="297">
        <f t="shared" si="1328"/>
        <v>13</v>
      </c>
      <c r="U1375" s="298">
        <f t="shared" si="1329"/>
        <v>124.697625</v>
      </c>
      <c r="V1375" s="298">
        <f t="shared" si="1330"/>
        <v>3.1516999999999999</v>
      </c>
      <c r="W1375" s="299">
        <f t="shared" si="1331"/>
        <v>5252.833333333333</v>
      </c>
      <c r="X1375" s="300">
        <f t="shared" si="1332"/>
        <v>40</v>
      </c>
      <c r="Y1375" s="648">
        <v>6</v>
      </c>
      <c r="Z1375" s="302">
        <v>555</v>
      </c>
      <c r="AA1375" s="1043">
        <v>0</v>
      </c>
      <c r="AB1375" s="304">
        <v>0</v>
      </c>
      <c r="AC1375" s="304">
        <v>0</v>
      </c>
      <c r="AD1375" s="1043">
        <v>0</v>
      </c>
      <c r="AE1375" s="469">
        <v>6</v>
      </c>
      <c r="AF1375" s="1036" t="s">
        <v>5994</v>
      </c>
      <c r="AG1375" s="445" t="s">
        <v>4691</v>
      </c>
      <c r="AH1375" s="445" t="s">
        <v>4691</v>
      </c>
      <c r="AI1375" s="445" t="s">
        <v>4691</v>
      </c>
      <c r="AJ1375" s="1037">
        <v>6</v>
      </c>
      <c r="AK1375" s="1036" t="s">
        <v>4694</v>
      </c>
      <c r="AL1375" s="445" t="s">
        <v>4691</v>
      </c>
      <c r="AM1375" s="445" t="s">
        <v>4691</v>
      </c>
      <c r="AN1375" s="445" t="s">
        <v>4691</v>
      </c>
      <c r="AO1375" s="445" t="s">
        <v>4691</v>
      </c>
      <c r="AP1375" s="445" t="s">
        <v>4691</v>
      </c>
      <c r="AQ1375" s="445" t="s">
        <v>4691</v>
      </c>
      <c r="AR1375" s="445" t="s">
        <v>4691</v>
      </c>
      <c r="AS1375" s="445" t="s">
        <v>4691</v>
      </c>
      <c r="AT1375" s="445" t="s">
        <v>4691</v>
      </c>
      <c r="AU1375" s="445" t="s">
        <v>4691</v>
      </c>
      <c r="AV1375" s="307">
        <f t="shared" si="1333"/>
        <v>0</v>
      </c>
      <c r="AW1375" s="309">
        <f t="shared" si="1334"/>
        <v>0</v>
      </c>
      <c r="AX1375" s="309">
        <f t="shared" si="1335"/>
        <v>0</v>
      </c>
      <c r="AY1375" s="309">
        <f t="shared" si="1336"/>
        <v>0</v>
      </c>
      <c r="AZ1375" s="1042" t="s">
        <v>8676</v>
      </c>
      <c r="BA1375" s="1042"/>
      <c r="BB1375" s="1042"/>
      <c r="BC1375" s="1042"/>
      <c r="BD1375" s="1042"/>
      <c r="BE1375" s="1042"/>
      <c r="BF1375" s="1042"/>
      <c r="BG1375" s="1042"/>
      <c r="BH1375" s="1042"/>
      <c r="BI1375" s="1044"/>
    </row>
    <row r="1376" spans="1:61" s="652" customFormat="1" ht="20.100000000000001" customHeight="1">
      <c r="A1376" s="1026">
        <v>1176</v>
      </c>
      <c r="B1376" s="285" t="s">
        <v>3733</v>
      </c>
      <c r="C1376" s="359" t="s">
        <v>2532</v>
      </c>
      <c r="D1376" s="287" t="s">
        <v>1737</v>
      </c>
      <c r="E1376" s="287" t="s">
        <v>3046</v>
      </c>
      <c r="F1376" s="339" t="s">
        <v>486</v>
      </c>
      <c r="G1376" s="289" t="s">
        <v>794</v>
      </c>
      <c r="H1376" s="340" t="s">
        <v>794</v>
      </c>
      <c r="I1376" s="290">
        <v>62011501</v>
      </c>
      <c r="J1376" s="304"/>
      <c r="K1376" s="340"/>
      <c r="L1376" s="643"/>
      <c r="M1376" s="293"/>
      <c r="N1376" s="293"/>
      <c r="O1376" s="292"/>
      <c r="P1376" s="292" t="s">
        <v>1893</v>
      </c>
      <c r="Q1376" s="327"/>
      <c r="R1376" s="295" t="s">
        <v>345</v>
      </c>
      <c r="S1376" s="296">
        <v>41298</v>
      </c>
      <c r="T1376" s="297">
        <f t="shared" si="1328"/>
        <v>12</v>
      </c>
      <c r="U1376" s="298">
        <f t="shared" si="1329"/>
        <v>127.38339999999999</v>
      </c>
      <c r="V1376" s="298">
        <f t="shared" si="1330"/>
        <v>3.5097999999999998</v>
      </c>
      <c r="W1376" s="299">
        <f t="shared" si="1331"/>
        <v>5849.666666666667</v>
      </c>
      <c r="X1376" s="300">
        <f t="shared" si="1332"/>
        <v>36</v>
      </c>
      <c r="Y1376" s="648">
        <v>6</v>
      </c>
      <c r="Z1376" s="302">
        <v>782</v>
      </c>
      <c r="AA1376" s="1043">
        <v>0</v>
      </c>
      <c r="AB1376" s="304">
        <v>0</v>
      </c>
      <c r="AC1376" s="304">
        <v>0</v>
      </c>
      <c r="AD1376" s="1043">
        <v>0</v>
      </c>
      <c r="AE1376" s="469">
        <v>6</v>
      </c>
      <c r="AF1376" s="1036" t="s">
        <v>8142</v>
      </c>
      <c r="AG1376" s="445" t="s">
        <v>4691</v>
      </c>
      <c r="AH1376" s="445" t="s">
        <v>4691</v>
      </c>
      <c r="AI1376" s="445" t="s">
        <v>4691</v>
      </c>
      <c r="AJ1376" s="1037">
        <v>6</v>
      </c>
      <c r="AK1376" s="1036" t="s">
        <v>4694</v>
      </c>
      <c r="AL1376" s="445" t="s">
        <v>4691</v>
      </c>
      <c r="AM1376" s="445" t="s">
        <v>4691</v>
      </c>
      <c r="AN1376" s="445" t="s">
        <v>4691</v>
      </c>
      <c r="AO1376" s="445" t="s">
        <v>4691</v>
      </c>
      <c r="AP1376" s="445" t="s">
        <v>4691</v>
      </c>
      <c r="AQ1376" s="445" t="s">
        <v>4691</v>
      </c>
      <c r="AR1376" s="445" t="s">
        <v>4691</v>
      </c>
      <c r="AS1376" s="445" t="s">
        <v>4691</v>
      </c>
      <c r="AT1376" s="445" t="s">
        <v>4691</v>
      </c>
      <c r="AU1376" s="445" t="s">
        <v>4691</v>
      </c>
      <c r="AV1376" s="307">
        <f t="shared" si="1333"/>
        <v>0</v>
      </c>
      <c r="AW1376" s="309">
        <f t="shared" si="1334"/>
        <v>0</v>
      </c>
      <c r="AX1376" s="309">
        <f t="shared" si="1335"/>
        <v>0</v>
      </c>
      <c r="AY1376" s="309">
        <f t="shared" si="1336"/>
        <v>0</v>
      </c>
      <c r="AZ1376" s="1042" t="s">
        <v>8677</v>
      </c>
      <c r="BA1376" s="1042"/>
      <c r="BB1376" s="1042"/>
      <c r="BC1376" s="1042"/>
      <c r="BD1376" s="1042"/>
      <c r="BE1376" s="1042"/>
      <c r="BF1376" s="1042"/>
      <c r="BG1376" s="1042"/>
      <c r="BH1376" s="1042"/>
      <c r="BI1376" s="1044"/>
    </row>
    <row r="1377" spans="1:61" s="652" customFormat="1" ht="20.100000000000001" customHeight="1">
      <c r="A1377" s="1026">
        <v>1177</v>
      </c>
      <c r="B1377" s="285" t="s">
        <v>3734</v>
      </c>
      <c r="C1377" s="359" t="s">
        <v>2531</v>
      </c>
      <c r="D1377" s="287" t="s">
        <v>1737</v>
      </c>
      <c r="E1377" s="287" t="s">
        <v>3045</v>
      </c>
      <c r="F1377" s="339" t="s">
        <v>486</v>
      </c>
      <c r="G1377" s="289" t="s">
        <v>796</v>
      </c>
      <c r="H1377" s="340" t="s">
        <v>796</v>
      </c>
      <c r="I1377" s="290">
        <v>62012301</v>
      </c>
      <c r="J1377" s="304"/>
      <c r="K1377" s="340"/>
      <c r="L1377" s="643"/>
      <c r="M1377" s="293"/>
      <c r="N1377" s="293"/>
      <c r="O1377" s="292"/>
      <c r="P1377" s="292" t="s">
        <v>1893</v>
      </c>
      <c r="Q1377" s="327"/>
      <c r="R1377" s="295" t="s">
        <v>390</v>
      </c>
      <c r="S1377" s="296">
        <v>41850</v>
      </c>
      <c r="T1377" s="297">
        <f t="shared" si="1328"/>
        <v>11</v>
      </c>
      <c r="U1377" s="298">
        <f t="shared" si="1329"/>
        <v>132.52875</v>
      </c>
      <c r="V1377" s="298">
        <f t="shared" si="1330"/>
        <v>3.2728000000000002</v>
      </c>
      <c r="W1377" s="299">
        <f t="shared" si="1331"/>
        <v>4675.4285714285716</v>
      </c>
      <c r="X1377" s="300">
        <f t="shared" si="1332"/>
        <v>40</v>
      </c>
      <c r="Y1377" s="648">
        <v>7</v>
      </c>
      <c r="Z1377" s="302">
        <v>1199</v>
      </c>
      <c r="AA1377" s="1043">
        <v>0</v>
      </c>
      <c r="AB1377" s="304">
        <v>0</v>
      </c>
      <c r="AC1377" s="304">
        <v>0</v>
      </c>
      <c r="AD1377" s="1043">
        <v>0</v>
      </c>
      <c r="AE1377" s="469">
        <v>7</v>
      </c>
      <c r="AF1377" s="1036" t="s">
        <v>8151</v>
      </c>
      <c r="AG1377" s="445" t="s">
        <v>4691</v>
      </c>
      <c r="AH1377" s="445" t="s">
        <v>4691</v>
      </c>
      <c r="AI1377" s="445" t="s">
        <v>4691</v>
      </c>
      <c r="AJ1377" s="1037">
        <v>7</v>
      </c>
      <c r="AK1377" s="1036" t="s">
        <v>4703</v>
      </c>
      <c r="AL1377" s="445" t="s">
        <v>4691</v>
      </c>
      <c r="AM1377" s="445" t="s">
        <v>4691</v>
      </c>
      <c r="AN1377" s="445" t="s">
        <v>4691</v>
      </c>
      <c r="AO1377" s="445" t="s">
        <v>4691</v>
      </c>
      <c r="AP1377" s="445" t="s">
        <v>4691</v>
      </c>
      <c r="AQ1377" s="445" t="s">
        <v>4691</v>
      </c>
      <c r="AR1377" s="445" t="s">
        <v>4691</v>
      </c>
      <c r="AS1377" s="445" t="s">
        <v>4691</v>
      </c>
      <c r="AT1377" s="445" t="s">
        <v>4691</v>
      </c>
      <c r="AU1377" s="445" t="s">
        <v>4691</v>
      </c>
      <c r="AV1377" s="307">
        <f t="shared" si="1333"/>
        <v>0</v>
      </c>
      <c r="AW1377" s="309">
        <f t="shared" si="1334"/>
        <v>0</v>
      </c>
      <c r="AX1377" s="309">
        <f t="shared" si="1335"/>
        <v>0</v>
      </c>
      <c r="AY1377" s="309">
        <f t="shared" si="1336"/>
        <v>0</v>
      </c>
      <c r="AZ1377" s="1042" t="s">
        <v>8678</v>
      </c>
      <c r="BA1377" s="1042"/>
      <c r="BB1377" s="1042"/>
      <c r="BC1377" s="1042"/>
      <c r="BD1377" s="1042"/>
      <c r="BE1377" s="1042"/>
      <c r="BF1377" s="1042"/>
      <c r="BG1377" s="1042"/>
      <c r="BH1377" s="1042"/>
      <c r="BI1377" s="1044"/>
    </row>
    <row r="1378" spans="1:61" s="394" customFormat="1" ht="19.5" customHeight="1">
      <c r="A1378" s="1026">
        <v>1178</v>
      </c>
      <c r="B1378" s="448" t="s">
        <v>5713</v>
      </c>
      <c r="C1378" s="449" t="s">
        <v>5359</v>
      </c>
      <c r="D1378" s="449" t="s">
        <v>5360</v>
      </c>
      <c r="E1378" s="450" t="s">
        <v>3046</v>
      </c>
      <c r="F1378" s="551" t="s">
        <v>5714</v>
      </c>
      <c r="G1378" s="451" t="s">
        <v>795</v>
      </c>
      <c r="H1378" s="452" t="s">
        <v>5830</v>
      </c>
      <c r="I1378" s="453">
        <v>62012101</v>
      </c>
      <c r="J1378" s="454"/>
      <c r="K1378" s="455" t="s">
        <v>653</v>
      </c>
      <c r="L1378" s="456"/>
      <c r="M1378" s="456"/>
      <c r="N1378" s="456"/>
      <c r="O1378" s="456"/>
      <c r="P1378" s="457" t="s">
        <v>565</v>
      </c>
      <c r="Q1378" s="458"/>
      <c r="R1378" s="295" t="s">
        <v>5632</v>
      </c>
      <c r="S1378" s="296">
        <v>41606</v>
      </c>
      <c r="T1378" s="297">
        <f t="shared" si="1328"/>
        <v>7</v>
      </c>
      <c r="U1378" s="298">
        <f t="shared" si="1329"/>
        <v>174.9819</v>
      </c>
      <c r="V1378" s="298">
        <f t="shared" si="1330"/>
        <v>4.8577000000000004</v>
      </c>
      <c r="W1378" s="299">
        <f t="shared" si="1331"/>
        <v>6939.5714285714284</v>
      </c>
      <c r="X1378" s="300">
        <f t="shared" si="1332"/>
        <v>36</v>
      </c>
      <c r="Y1378" s="459">
        <v>7</v>
      </c>
      <c r="Z1378" s="460">
        <v>700</v>
      </c>
      <c r="AA1378" s="1043">
        <v>0</v>
      </c>
      <c r="AB1378" s="304">
        <v>0</v>
      </c>
      <c r="AC1378" s="304">
        <v>0</v>
      </c>
      <c r="AD1378" s="1043">
        <v>0</v>
      </c>
      <c r="AE1378" s="469">
        <v>7</v>
      </c>
      <c r="AF1378" s="1036" t="s">
        <v>8151</v>
      </c>
      <c r="AG1378" s="445"/>
      <c r="AH1378" s="445"/>
      <c r="AI1378" s="445"/>
      <c r="AJ1378" s="1037"/>
      <c r="AK1378" s="1036"/>
      <c r="AL1378" s="445"/>
      <c r="AM1378" s="445"/>
      <c r="AN1378" s="445"/>
      <c r="AO1378" s="445"/>
      <c r="AP1378" s="445"/>
      <c r="AQ1378" s="445"/>
      <c r="AR1378" s="445"/>
      <c r="AS1378" s="445"/>
      <c r="AT1378" s="445"/>
      <c r="AU1378" s="445"/>
      <c r="AV1378" s="307">
        <f t="shared" si="1333"/>
        <v>0</v>
      </c>
      <c r="AW1378" s="309">
        <f t="shared" si="1334"/>
        <v>0</v>
      </c>
      <c r="AX1378" s="309">
        <f t="shared" si="1335"/>
        <v>0</v>
      </c>
      <c r="AY1378" s="309">
        <f t="shared" si="1336"/>
        <v>0</v>
      </c>
      <c r="AZ1378" s="1042" t="s">
        <v>8679</v>
      </c>
      <c r="BA1378" s="1042"/>
      <c r="BB1378" s="1042"/>
      <c r="BC1378" s="1042"/>
      <c r="BD1378" s="1042"/>
      <c r="BE1378" s="1042"/>
      <c r="BF1378" s="1042"/>
      <c r="BG1378" s="1042"/>
      <c r="BH1378" s="1042"/>
      <c r="BI1378" s="1044"/>
    </row>
    <row r="1379" spans="1:61" s="394" customFormat="1" ht="19.5" customHeight="1">
      <c r="A1379" s="1026">
        <v>1179</v>
      </c>
      <c r="B1379" s="448" t="s">
        <v>5715</v>
      </c>
      <c r="C1379" s="449" t="s">
        <v>5359</v>
      </c>
      <c r="D1379" s="449" t="s">
        <v>5360</v>
      </c>
      <c r="E1379" s="450" t="s">
        <v>5716</v>
      </c>
      <c r="F1379" s="551" t="s">
        <v>5717</v>
      </c>
      <c r="G1379" s="451" t="s">
        <v>1200</v>
      </c>
      <c r="H1379" s="452" t="s">
        <v>1200</v>
      </c>
      <c r="I1379" s="453">
        <v>62012701</v>
      </c>
      <c r="J1379" s="454"/>
      <c r="K1379" s="455" t="s">
        <v>653</v>
      </c>
      <c r="L1379" s="456"/>
      <c r="M1379" s="456"/>
      <c r="N1379" s="456"/>
      <c r="O1379" s="456"/>
      <c r="P1379" s="457" t="s">
        <v>5718</v>
      </c>
      <c r="Q1379" s="458"/>
      <c r="R1379" s="295" t="s">
        <v>345</v>
      </c>
      <c r="S1379" s="296">
        <v>41987</v>
      </c>
      <c r="T1379" s="297">
        <f t="shared" si="1328"/>
        <v>17</v>
      </c>
      <c r="U1379" s="298">
        <f t="shared" si="1329"/>
        <v>114.617397</v>
      </c>
      <c r="V1379" s="298">
        <f t="shared" si="1330"/>
        <v>2.8999000000000001</v>
      </c>
      <c r="W1379" s="299">
        <f t="shared" si="1331"/>
        <v>4142.7142857142853</v>
      </c>
      <c r="X1379" s="300">
        <f t="shared" si="1332"/>
        <v>40</v>
      </c>
      <c r="Y1379" s="459">
        <v>7</v>
      </c>
      <c r="Z1379" s="460">
        <v>680</v>
      </c>
      <c r="AA1379" s="1043">
        <v>0</v>
      </c>
      <c r="AB1379" s="304">
        <v>0</v>
      </c>
      <c r="AC1379" s="304">
        <v>0</v>
      </c>
      <c r="AD1379" s="1043">
        <v>0</v>
      </c>
      <c r="AE1379" s="469">
        <v>7</v>
      </c>
      <c r="AF1379" s="1036" t="s">
        <v>8151</v>
      </c>
      <c r="AG1379" s="445"/>
      <c r="AH1379" s="445"/>
      <c r="AI1379" s="445"/>
      <c r="AJ1379" s="1037"/>
      <c r="AK1379" s="1036"/>
      <c r="AL1379" s="445"/>
      <c r="AM1379" s="445"/>
      <c r="AN1379" s="445"/>
      <c r="AO1379" s="445"/>
      <c r="AP1379" s="445"/>
      <c r="AQ1379" s="445"/>
      <c r="AR1379" s="445"/>
      <c r="AS1379" s="445"/>
      <c r="AT1379" s="445"/>
      <c r="AU1379" s="445"/>
      <c r="AV1379" s="307">
        <f t="shared" si="1333"/>
        <v>0</v>
      </c>
      <c r="AW1379" s="309">
        <f t="shared" si="1334"/>
        <v>0</v>
      </c>
      <c r="AX1379" s="309">
        <f t="shared" si="1335"/>
        <v>0</v>
      </c>
      <c r="AY1379" s="309">
        <f t="shared" si="1336"/>
        <v>0</v>
      </c>
      <c r="AZ1379" s="1042" t="s">
        <v>8680</v>
      </c>
      <c r="BA1379" s="1042"/>
      <c r="BB1379" s="1042"/>
      <c r="BC1379" s="1042"/>
      <c r="BD1379" s="1042"/>
      <c r="BE1379" s="1042"/>
      <c r="BF1379" s="1042"/>
      <c r="BG1379" s="1042"/>
      <c r="BH1379" s="1042"/>
      <c r="BI1379" s="1044"/>
    </row>
    <row r="1380" spans="1:61" s="652" customFormat="1" ht="20.100000000000001" customHeight="1">
      <c r="A1380" s="1026">
        <v>1180</v>
      </c>
      <c r="B1380" s="448" t="s">
        <v>3735</v>
      </c>
      <c r="C1380" s="929" t="s">
        <v>2530</v>
      </c>
      <c r="D1380" s="930" t="s">
        <v>1737</v>
      </c>
      <c r="E1380" s="450" t="s">
        <v>3045</v>
      </c>
      <c r="F1380" s="722" t="s">
        <v>5793</v>
      </c>
      <c r="G1380" s="931" t="s">
        <v>3203</v>
      </c>
      <c r="H1380" s="715" t="s">
        <v>2228</v>
      </c>
      <c r="I1380" s="716">
        <v>62013401</v>
      </c>
      <c r="J1380" s="803"/>
      <c r="K1380" s="715" t="s">
        <v>335</v>
      </c>
      <c r="L1380" s="932"/>
      <c r="M1380" s="456"/>
      <c r="N1380" s="456"/>
      <c r="O1380" s="456"/>
      <c r="P1380" s="456" t="s">
        <v>95</v>
      </c>
      <c r="Q1380" s="933"/>
      <c r="R1380" s="295" t="s">
        <v>5632</v>
      </c>
      <c r="S1380" s="296">
        <v>42485</v>
      </c>
      <c r="T1380" s="297">
        <f t="shared" si="1328"/>
        <v>10</v>
      </c>
      <c r="U1380" s="298">
        <f t="shared" si="1329"/>
        <v>133.9</v>
      </c>
      <c r="V1380" s="298">
        <f t="shared" si="1330"/>
        <v>3.5280999999999998</v>
      </c>
      <c r="W1380" s="299">
        <f t="shared" si="1331"/>
        <v>5040.1428571428569</v>
      </c>
      <c r="X1380" s="300">
        <f t="shared" si="1332"/>
        <v>38</v>
      </c>
      <c r="Y1380" s="802">
        <v>7</v>
      </c>
      <c r="Z1380" s="802">
        <v>560</v>
      </c>
      <c r="AA1380" s="1043">
        <v>0</v>
      </c>
      <c r="AB1380" s="304">
        <v>0</v>
      </c>
      <c r="AC1380" s="304">
        <v>0</v>
      </c>
      <c r="AD1380" s="1043">
        <v>0</v>
      </c>
      <c r="AE1380" s="469">
        <v>7</v>
      </c>
      <c r="AF1380" s="1036" t="s">
        <v>5989</v>
      </c>
      <c r="AG1380" s="445" t="s">
        <v>4691</v>
      </c>
      <c r="AH1380" s="445" t="s">
        <v>4691</v>
      </c>
      <c r="AI1380" s="445" t="s">
        <v>4691</v>
      </c>
      <c r="AJ1380" s="1037">
        <v>7</v>
      </c>
      <c r="AK1380" s="1036" t="s">
        <v>4703</v>
      </c>
      <c r="AL1380" s="445" t="s">
        <v>4691</v>
      </c>
      <c r="AM1380" s="445" t="s">
        <v>4691</v>
      </c>
      <c r="AN1380" s="445" t="s">
        <v>4691</v>
      </c>
      <c r="AO1380" s="445" t="s">
        <v>4691</v>
      </c>
      <c r="AP1380" s="445" t="s">
        <v>4691</v>
      </c>
      <c r="AQ1380" s="445" t="s">
        <v>4691</v>
      </c>
      <c r="AR1380" s="445" t="s">
        <v>4691</v>
      </c>
      <c r="AS1380" s="445" t="s">
        <v>4691</v>
      </c>
      <c r="AT1380" s="445" t="s">
        <v>4691</v>
      </c>
      <c r="AU1380" s="445" t="s">
        <v>4691</v>
      </c>
      <c r="AV1380" s="307">
        <f t="shared" si="1333"/>
        <v>0</v>
      </c>
      <c r="AW1380" s="309">
        <f t="shared" si="1334"/>
        <v>0</v>
      </c>
      <c r="AX1380" s="309">
        <f t="shared" si="1335"/>
        <v>0</v>
      </c>
      <c r="AY1380" s="309">
        <f t="shared" si="1336"/>
        <v>0</v>
      </c>
      <c r="AZ1380" s="1042" t="s">
        <v>8681</v>
      </c>
      <c r="BA1380" s="1042"/>
      <c r="BB1380" s="1042"/>
      <c r="BC1380" s="1042"/>
      <c r="BD1380" s="1042"/>
      <c r="BE1380" s="1042"/>
      <c r="BF1380" s="1042"/>
      <c r="BG1380" s="1042"/>
      <c r="BH1380" s="1042"/>
      <c r="BI1380" s="1044"/>
    </row>
    <row r="1381" spans="1:61" ht="20.100000000000001" customHeight="1">
      <c r="A1381" s="1031" t="s">
        <v>185</v>
      </c>
      <c r="B1381" s="499"/>
      <c r="C1381" s="723" t="s">
        <v>2533</v>
      </c>
      <c r="D1381" s="501" t="s">
        <v>1894</v>
      </c>
      <c r="E1381" s="827"/>
      <c r="F1381" s="827"/>
      <c r="G1381" s="813">
        <f>COUNTA(G1373:G1380)</f>
        <v>8</v>
      </c>
      <c r="H1381" s="813">
        <f>COUNTA(H1373:H1380)</f>
        <v>8</v>
      </c>
      <c r="I1381" s="499"/>
      <c r="J1381" s="499"/>
      <c r="K1381" s="813"/>
      <c r="L1381" s="814">
        <f>COUNTA(L1373:L1380)</f>
        <v>1</v>
      </c>
      <c r="M1381" s="814">
        <f>COUNTA(M1373:M1380)</f>
        <v>1</v>
      </c>
      <c r="N1381" s="814">
        <f>COUNTA(N1373:N1380)</f>
        <v>1</v>
      </c>
      <c r="O1381" s="814">
        <f>COUNTA(O1373:O1380)</f>
        <v>1</v>
      </c>
      <c r="P1381" s="814">
        <f>COUNTA(P1373:P1380)</f>
        <v>8</v>
      </c>
      <c r="Q1381" s="505"/>
      <c r="R1381" s="505"/>
      <c r="S1381" s="506"/>
      <c r="T1381" s="507"/>
      <c r="U1381" s="508">
        <f>SUM(U1373:U1380)</f>
        <v>1221.5768419999999</v>
      </c>
      <c r="V1381" s="508">
        <f>SUM(V1373:V1380)</f>
        <v>32.538699999999999</v>
      </c>
      <c r="W1381" s="509">
        <f>V1381*10000/Y1381</f>
        <v>5515.0338983050851</v>
      </c>
      <c r="X1381" s="510">
        <f>U1381/V1381</f>
        <v>37.542275567247614</v>
      </c>
      <c r="Y1381" s="511">
        <f t="shared" ref="Y1381:AE1381" si="1337">SUM(Y1373:Y1380)</f>
        <v>59</v>
      </c>
      <c r="Z1381" s="511">
        <f t="shared" si="1337"/>
        <v>6236</v>
      </c>
      <c r="AA1381" s="500">
        <f t="shared" si="1337"/>
        <v>9</v>
      </c>
      <c r="AB1381" s="500">
        <f t="shared" si="1337"/>
        <v>9</v>
      </c>
      <c r="AC1381" s="500">
        <f t="shared" si="1337"/>
        <v>9</v>
      </c>
      <c r="AD1381" s="500">
        <f t="shared" si="1337"/>
        <v>9</v>
      </c>
      <c r="AE1381" s="500">
        <f t="shared" si="1337"/>
        <v>59</v>
      </c>
      <c r="AF1381" s="512"/>
      <c r="AG1381" s="512">
        <f>SUM(AG1373:AG1380)</f>
        <v>0</v>
      </c>
      <c r="AH1381" s="512"/>
      <c r="AI1381" s="512">
        <f>SUM(AI1373:AI1380)</f>
        <v>0</v>
      </c>
      <c r="AJ1381" s="512">
        <f>SUM(AJ1373:AJ1380)</f>
        <v>45</v>
      </c>
      <c r="AK1381" s="513"/>
      <c r="AL1381" s="512">
        <f>SUM(AL1373:AL1380)</f>
        <v>0</v>
      </c>
      <c r="AM1381" s="512"/>
      <c r="AN1381" s="512">
        <f>SUM(AN1373:AN1380)</f>
        <v>0</v>
      </c>
      <c r="AO1381" s="512"/>
      <c r="AP1381" s="512">
        <f>SUM(AP1373:AP1380)</f>
        <v>0</v>
      </c>
      <c r="AQ1381" s="512"/>
      <c r="AR1381" s="512">
        <f>SUM(AR1373:AR1380)</f>
        <v>0</v>
      </c>
      <c r="AS1381" s="512"/>
      <c r="AT1381" s="512">
        <f>SUM(AT1373:AT1380)</f>
        <v>0</v>
      </c>
      <c r="AU1381" s="512"/>
      <c r="AV1381" s="512">
        <f>SUM(AV1373:AV1380)</f>
        <v>324</v>
      </c>
      <c r="AW1381" s="512">
        <f>SUM(AW1373:AW1380)</f>
        <v>226.79999999999998</v>
      </c>
      <c r="AX1381" s="512">
        <f>SUM(AX1373:AX1380)</f>
        <v>135</v>
      </c>
      <c r="AY1381" s="512">
        <f>SUM(AY1373:AY1380)</f>
        <v>81</v>
      </c>
      <c r="AZ1381" s="816"/>
      <c r="BA1381" s="817"/>
      <c r="BB1381" s="817"/>
      <c r="BC1381" s="818"/>
      <c r="BD1381" s="818"/>
      <c r="BE1381" s="818"/>
      <c r="BF1381" s="819"/>
      <c r="BG1381" s="819"/>
      <c r="BH1381" s="819"/>
      <c r="BI1381" s="820"/>
    </row>
    <row r="1382" spans="1:61" s="1009" customFormat="1" ht="19.5" customHeight="1">
      <c r="A1382" s="1026">
        <v>1181</v>
      </c>
      <c r="B1382" s="435" t="s">
        <v>7427</v>
      </c>
      <c r="C1382" s="631" t="s">
        <v>5359</v>
      </c>
      <c r="D1382" s="631" t="s">
        <v>7428</v>
      </c>
      <c r="E1382" s="631" t="s">
        <v>7429</v>
      </c>
      <c r="F1382" s="467" t="s">
        <v>7430</v>
      </c>
      <c r="G1382" s="1001" t="s">
        <v>7431</v>
      </c>
      <c r="H1382" s="1002" t="s">
        <v>8694</v>
      </c>
      <c r="I1382" s="435">
        <v>62121001</v>
      </c>
      <c r="J1382" s="1003" t="s">
        <v>1343</v>
      </c>
      <c r="K1382" s="439"/>
      <c r="L1382" s="1004" t="s">
        <v>565</v>
      </c>
      <c r="M1382" s="1005"/>
      <c r="N1382" s="1005"/>
      <c r="O1382" s="1004" t="s">
        <v>7421</v>
      </c>
      <c r="P1382" s="1004" t="s">
        <v>565</v>
      </c>
      <c r="Q1382" s="1006"/>
      <c r="R1382" s="1007" t="s">
        <v>115</v>
      </c>
      <c r="S1382" s="1008">
        <v>43143</v>
      </c>
      <c r="T1382" s="297">
        <f t="shared" ref="T1382" si="1338">VLOOKUP(I1382,单月票房,2,0)</f>
        <v>2</v>
      </c>
      <c r="U1382" s="298">
        <f t="shared" ref="U1382" si="1339">VLOOKUP(I1382,单月票房,3,0)</f>
        <v>96.649000000000001</v>
      </c>
      <c r="V1382" s="298">
        <f t="shared" ref="V1382" si="1340">VLOOKUP(I1382,单月票房,4,0)</f>
        <v>2.931</v>
      </c>
      <c r="W1382" s="299">
        <f t="shared" ref="W1382" si="1341">(V1382*10000)/Y1382</f>
        <v>4187.1428571428569</v>
      </c>
      <c r="X1382" s="300">
        <f t="shared" ref="X1382" si="1342">VLOOKUP(I1382,单月票房,5,0)</f>
        <v>33</v>
      </c>
      <c r="Y1382" s="496">
        <v>7</v>
      </c>
      <c r="Z1382" s="497">
        <v>619</v>
      </c>
      <c r="AA1382" s="1043">
        <v>7</v>
      </c>
      <c r="AB1382" s="304">
        <v>0</v>
      </c>
      <c r="AC1382" s="304">
        <v>0</v>
      </c>
      <c r="AD1382" s="1043">
        <v>7</v>
      </c>
      <c r="AE1382" s="469">
        <v>7</v>
      </c>
      <c r="AF1382" s="1036" t="s">
        <v>8151</v>
      </c>
      <c r="AG1382" s="445"/>
      <c r="AH1382" s="445"/>
      <c r="AI1382" s="445"/>
      <c r="AJ1382" s="1037">
        <v>7</v>
      </c>
      <c r="AK1382" s="1036" t="s">
        <v>7432</v>
      </c>
      <c r="AL1382" s="445"/>
      <c r="AM1382" s="445"/>
      <c r="AN1382" s="445"/>
      <c r="AO1382" s="445"/>
      <c r="AP1382" s="445"/>
      <c r="AQ1382" s="445"/>
      <c r="AR1382" s="445"/>
      <c r="AS1382" s="445"/>
      <c r="AT1382" s="445"/>
      <c r="AU1382" s="445"/>
      <c r="AV1382" s="307">
        <f t="shared" ref="AV1382" si="1343">AD1382*6*0.5*12</f>
        <v>252</v>
      </c>
      <c r="AW1382" s="309">
        <f t="shared" ref="AW1382" si="1344">AD1382*6*0.35*12</f>
        <v>176.39999999999998</v>
      </c>
      <c r="AX1382" s="309">
        <f t="shared" ref="AX1382" si="1345">AD1382*6*0.25*10</f>
        <v>105</v>
      </c>
      <c r="AY1382" s="309">
        <f t="shared" ref="AY1382" si="1346">AD1382*6*0.15*10</f>
        <v>63</v>
      </c>
      <c r="AZ1382" s="1042" t="s">
        <v>7433</v>
      </c>
      <c r="BA1382" s="1042" t="s">
        <v>7434</v>
      </c>
      <c r="BB1382" s="1042" t="s">
        <v>7435</v>
      </c>
      <c r="BC1382" s="1042"/>
      <c r="BD1382" s="1042"/>
      <c r="BE1382" s="1042"/>
      <c r="BF1382" s="1042"/>
      <c r="BG1382" s="1042" t="s">
        <v>7436</v>
      </c>
      <c r="BH1382" s="1042" t="s">
        <v>7437</v>
      </c>
      <c r="BI1382" s="1044"/>
    </row>
    <row r="1383" spans="1:61" ht="20.100000000000001" customHeight="1">
      <c r="A1383" s="1031" t="s">
        <v>185</v>
      </c>
      <c r="B1383" s="499"/>
      <c r="C1383" s="723" t="s">
        <v>5359</v>
      </c>
      <c r="D1383" s="723" t="s">
        <v>7438</v>
      </c>
      <c r="E1383" s="502"/>
      <c r="F1383" s="827"/>
      <c r="G1383" s="813">
        <f>COUNTA(G1382)</f>
        <v>1</v>
      </c>
      <c r="H1383" s="813">
        <f>COUNTA(H1382)</f>
        <v>1</v>
      </c>
      <c r="I1383" s="499"/>
      <c r="J1383" s="499"/>
      <c r="K1383" s="813"/>
      <c r="L1383" s="814">
        <f>COUNTA(L1382)</f>
        <v>1</v>
      </c>
      <c r="M1383" s="814">
        <f>COUNTA(M1382)</f>
        <v>0</v>
      </c>
      <c r="N1383" s="814">
        <f>COUNTA(N1382)</f>
        <v>0</v>
      </c>
      <c r="O1383" s="814">
        <f>COUNTA(O1382)</f>
        <v>1</v>
      </c>
      <c r="P1383" s="814">
        <f>COUNTA(P1382)</f>
        <v>1</v>
      </c>
      <c r="Q1383" s="505"/>
      <c r="R1383" s="505"/>
      <c r="S1383" s="506"/>
      <c r="T1383" s="507"/>
      <c r="U1383" s="508">
        <f>SUM(U1382)</f>
        <v>96.649000000000001</v>
      </c>
      <c r="V1383" s="508">
        <f>SUM(V1382)</f>
        <v>2.931</v>
      </c>
      <c r="W1383" s="509">
        <f>V1383*10000/Y1383</f>
        <v>4187.1428571428569</v>
      </c>
      <c r="X1383" s="510">
        <f>U1383/V1383</f>
        <v>32.974752644148758</v>
      </c>
      <c r="Y1383" s="511">
        <f t="shared" ref="Y1383:AE1383" si="1347">SUM(Y1382)</f>
        <v>7</v>
      </c>
      <c r="Z1383" s="511">
        <f t="shared" si="1347"/>
        <v>619</v>
      </c>
      <c r="AA1383" s="500">
        <f t="shared" si="1347"/>
        <v>7</v>
      </c>
      <c r="AB1383" s="500">
        <f t="shared" si="1347"/>
        <v>0</v>
      </c>
      <c r="AC1383" s="500">
        <f t="shared" si="1347"/>
        <v>0</v>
      </c>
      <c r="AD1383" s="500">
        <f t="shared" si="1347"/>
        <v>7</v>
      </c>
      <c r="AE1383" s="500">
        <f t="shared" si="1347"/>
        <v>7</v>
      </c>
      <c r="AF1383" s="512"/>
      <c r="AG1383" s="512">
        <f>SUM(AG1382)</f>
        <v>0</v>
      </c>
      <c r="AH1383" s="512"/>
      <c r="AI1383" s="512">
        <f>SUM(AI1382)</f>
        <v>0</v>
      </c>
      <c r="AJ1383" s="512">
        <f>SUM(AJ1382)</f>
        <v>7</v>
      </c>
      <c r="AK1383" s="513"/>
      <c r="AL1383" s="512">
        <f>SUM(AL1382)</f>
        <v>0</v>
      </c>
      <c r="AM1383" s="512"/>
      <c r="AN1383" s="512">
        <f>SUM(AN1382)</f>
        <v>0</v>
      </c>
      <c r="AO1383" s="512"/>
      <c r="AP1383" s="512">
        <f>SUM(AP1382)</f>
        <v>0</v>
      </c>
      <c r="AQ1383" s="512"/>
      <c r="AR1383" s="512">
        <f>SUM(AR1382)</f>
        <v>0</v>
      </c>
      <c r="AS1383" s="512"/>
      <c r="AT1383" s="512">
        <f>SUM(AT1382)</f>
        <v>0</v>
      </c>
      <c r="AU1383" s="512"/>
      <c r="AV1383" s="512">
        <f>SUM(AV1382)</f>
        <v>252</v>
      </c>
      <c r="AW1383" s="512">
        <f>SUM(AW1382)</f>
        <v>176.39999999999998</v>
      </c>
      <c r="AX1383" s="512">
        <f>SUM(AX1382)</f>
        <v>105</v>
      </c>
      <c r="AY1383" s="512">
        <f>SUM(AY1382)</f>
        <v>63</v>
      </c>
      <c r="AZ1383" s="816"/>
      <c r="BA1383" s="817"/>
      <c r="BB1383" s="817"/>
      <c r="BC1383" s="818"/>
      <c r="BD1383" s="818"/>
      <c r="BE1383" s="818"/>
      <c r="BF1383" s="819"/>
      <c r="BG1383" s="819"/>
      <c r="BH1383" s="819"/>
      <c r="BI1383" s="820"/>
    </row>
    <row r="1384" spans="1:61" s="583" customFormat="1" ht="19.899999999999999" customHeight="1">
      <c r="A1384" s="1026">
        <v>1182</v>
      </c>
      <c r="B1384" s="435" t="s">
        <v>6431</v>
      </c>
      <c r="C1384" s="1087" t="s">
        <v>5694</v>
      </c>
      <c r="D1384" s="423" t="s">
        <v>6432</v>
      </c>
      <c r="E1384" s="423" t="s">
        <v>6433</v>
      </c>
      <c r="F1384" s="1088" t="s">
        <v>6434</v>
      </c>
      <c r="G1384" s="580" t="s">
        <v>6435</v>
      </c>
      <c r="H1384" s="446" t="s">
        <v>6488</v>
      </c>
      <c r="I1384" s="435">
        <v>63010171</v>
      </c>
      <c r="J1384" s="423"/>
      <c r="K1384" s="580" t="s">
        <v>653</v>
      </c>
      <c r="L1384" s="440"/>
      <c r="M1384" s="440"/>
      <c r="N1384" s="440"/>
      <c r="O1384" s="440"/>
      <c r="P1384" s="440" t="s">
        <v>565</v>
      </c>
      <c r="Q1384" s="581"/>
      <c r="R1384" s="295" t="s">
        <v>294</v>
      </c>
      <c r="S1384" s="296">
        <v>42712</v>
      </c>
      <c r="T1384" s="297">
        <f>VLOOKUP(I1384,单月票房,2,0)</f>
        <v>12</v>
      </c>
      <c r="U1384" s="298">
        <f>VLOOKUP(I1384,单月票房,3,0)</f>
        <v>77.234898000000001</v>
      </c>
      <c r="V1384" s="298">
        <f>VLOOKUP(I1384,单月票房,4,0)</f>
        <v>2.5274999999999999</v>
      </c>
      <c r="W1384" s="299">
        <f>(V1384*10000)/Y1384</f>
        <v>4212.5</v>
      </c>
      <c r="X1384" s="300">
        <f>VLOOKUP(I1384,单月票房,5,0)</f>
        <v>31</v>
      </c>
      <c r="Y1384" s="426">
        <v>6</v>
      </c>
      <c r="Z1384" s="582">
        <v>437</v>
      </c>
      <c r="AA1384" s="1043">
        <v>0</v>
      </c>
      <c r="AB1384" s="304">
        <v>0</v>
      </c>
      <c r="AC1384" s="304">
        <v>0</v>
      </c>
      <c r="AD1384" s="1043">
        <v>0</v>
      </c>
      <c r="AE1384" s="469">
        <v>6</v>
      </c>
      <c r="AF1384" s="1036" t="s">
        <v>5994</v>
      </c>
      <c r="AG1384" s="445"/>
      <c r="AH1384" s="445"/>
      <c r="AI1384" s="445"/>
      <c r="AJ1384" s="1037">
        <v>6</v>
      </c>
      <c r="AK1384" s="1036" t="s">
        <v>4694</v>
      </c>
      <c r="AL1384" s="445"/>
      <c r="AM1384" s="445"/>
      <c r="AN1384" s="445"/>
      <c r="AO1384" s="445"/>
      <c r="AP1384" s="445"/>
      <c r="AQ1384" s="445"/>
      <c r="AR1384" s="445"/>
      <c r="AS1384" s="445"/>
      <c r="AT1384" s="445"/>
      <c r="AU1384" s="445"/>
      <c r="AV1384" s="307">
        <f>AD1384*6*0.5*12</f>
        <v>0</v>
      </c>
      <c r="AW1384" s="309">
        <f>AD1384*6*0.35*12</f>
        <v>0</v>
      </c>
      <c r="AX1384" s="309">
        <f>AD1384*6*0.25*10</f>
        <v>0</v>
      </c>
      <c r="AY1384" s="309">
        <f>AD1384*6*0.15*10</f>
        <v>0</v>
      </c>
      <c r="AZ1384" s="1042" t="s">
        <v>8682</v>
      </c>
      <c r="BA1384" s="1042"/>
      <c r="BB1384" s="1042"/>
      <c r="BC1384" s="1042" t="s">
        <v>6436</v>
      </c>
      <c r="BD1384" s="1042"/>
      <c r="BE1384" s="1042"/>
      <c r="BF1384" s="1042"/>
      <c r="BG1384" s="1042"/>
      <c r="BH1384" s="1042"/>
      <c r="BI1384" s="1044"/>
    </row>
    <row r="1385" spans="1:61" s="583" customFormat="1" ht="19.899999999999999" customHeight="1">
      <c r="A1385" s="1026">
        <v>1183</v>
      </c>
      <c r="B1385" s="435" t="s">
        <v>6425</v>
      </c>
      <c r="C1385" s="1087" t="s">
        <v>5694</v>
      </c>
      <c r="D1385" s="423" t="s">
        <v>6424</v>
      </c>
      <c r="E1385" s="423" t="s">
        <v>6426</v>
      </c>
      <c r="F1385" s="1088" t="s">
        <v>6427</v>
      </c>
      <c r="G1385" s="580" t="s">
        <v>6428</v>
      </c>
      <c r="H1385" s="446" t="s">
        <v>6489</v>
      </c>
      <c r="I1385" s="435">
        <v>63010121</v>
      </c>
      <c r="J1385" s="423"/>
      <c r="K1385" s="580" t="s">
        <v>653</v>
      </c>
      <c r="L1385" s="440"/>
      <c r="M1385" s="440"/>
      <c r="N1385" s="440"/>
      <c r="O1385" s="440"/>
      <c r="P1385" s="440" t="s">
        <v>565</v>
      </c>
      <c r="Q1385" s="581"/>
      <c r="R1385" s="295" t="s">
        <v>199</v>
      </c>
      <c r="S1385" s="296">
        <v>42210</v>
      </c>
      <c r="T1385" s="297">
        <f>VLOOKUP(I1385,单月票房,2,0)</f>
        <v>3</v>
      </c>
      <c r="U1385" s="298">
        <f>VLOOKUP(I1385,单月票房,3,0)</f>
        <v>242.1345</v>
      </c>
      <c r="V1385" s="298">
        <f>VLOOKUP(I1385,单月票房,4,0)</f>
        <v>5.9660000000000002</v>
      </c>
      <c r="W1385" s="299">
        <f>(V1385*10000)/Y1385</f>
        <v>8522.8571428571431</v>
      </c>
      <c r="X1385" s="300">
        <f>VLOOKUP(I1385,单月票房,5,0)</f>
        <v>41</v>
      </c>
      <c r="Y1385" s="426">
        <v>7</v>
      </c>
      <c r="Z1385" s="582">
        <v>1224</v>
      </c>
      <c r="AA1385" s="1043">
        <v>0</v>
      </c>
      <c r="AB1385" s="304">
        <v>0</v>
      </c>
      <c r="AC1385" s="304">
        <v>0</v>
      </c>
      <c r="AD1385" s="1043">
        <v>0</v>
      </c>
      <c r="AE1385" s="469">
        <v>7</v>
      </c>
      <c r="AF1385" s="1036" t="s">
        <v>8140</v>
      </c>
      <c r="AG1385" s="445"/>
      <c r="AH1385" s="445"/>
      <c r="AI1385" s="445"/>
      <c r="AJ1385" s="1037">
        <v>10</v>
      </c>
      <c r="AK1385" s="1036" t="s">
        <v>6462</v>
      </c>
      <c r="AL1385" s="445"/>
      <c r="AM1385" s="445"/>
      <c r="AN1385" s="445"/>
      <c r="AO1385" s="445"/>
      <c r="AP1385" s="445"/>
      <c r="AQ1385" s="445"/>
      <c r="AR1385" s="445"/>
      <c r="AS1385" s="445"/>
      <c r="AT1385" s="445"/>
      <c r="AU1385" s="445"/>
      <c r="AV1385" s="307">
        <f>AD1385*6*0.5*12</f>
        <v>0</v>
      </c>
      <c r="AW1385" s="309">
        <f>AD1385*6*0.35*12</f>
        <v>0</v>
      </c>
      <c r="AX1385" s="309">
        <f>AD1385*6*0.25*10</f>
        <v>0</v>
      </c>
      <c r="AY1385" s="309">
        <f>AD1385*6*0.15*10</f>
        <v>0</v>
      </c>
      <c r="AZ1385" s="1042" t="s">
        <v>8683</v>
      </c>
      <c r="BA1385" s="1042"/>
      <c r="BB1385" s="1042" t="s">
        <v>5184</v>
      </c>
      <c r="BC1385" s="1042" t="s">
        <v>6429</v>
      </c>
      <c r="BD1385" s="1042"/>
      <c r="BE1385" s="1042"/>
      <c r="BF1385" s="1042"/>
      <c r="BG1385" s="1042"/>
      <c r="BH1385" s="1042" t="s">
        <v>6430</v>
      </c>
      <c r="BI1385" s="1044"/>
    </row>
    <row r="1386" spans="1:61" ht="20.100000000000001" customHeight="1">
      <c r="A1386" s="1031" t="s">
        <v>185</v>
      </c>
      <c r="B1386" s="499"/>
      <c r="C1386" s="867" t="s">
        <v>5693</v>
      </c>
      <c r="D1386" s="863" t="s">
        <v>6437</v>
      </c>
      <c r="E1386" s="827"/>
      <c r="F1386" s="827"/>
      <c r="G1386" s="503">
        <f>COUNTA(G1384:G1385)</f>
        <v>2</v>
      </c>
      <c r="H1386" s="503">
        <f>COUNTA(H1384:H1385)</f>
        <v>2</v>
      </c>
      <c r="I1386" s="499"/>
      <c r="J1386" s="499"/>
      <c r="K1386" s="503"/>
      <c r="L1386" s="504">
        <f>COUNTA(L1384:L1385)</f>
        <v>0</v>
      </c>
      <c r="M1386" s="504">
        <f>COUNTA(M1384:M1385)</f>
        <v>0</v>
      </c>
      <c r="N1386" s="504">
        <f>COUNTA(N1384:N1385)</f>
        <v>0</v>
      </c>
      <c r="O1386" s="504">
        <f>COUNTA(O1384:O1385)</f>
        <v>0</v>
      </c>
      <c r="P1386" s="504">
        <f>COUNTA(P1384:P1385)</f>
        <v>2</v>
      </c>
      <c r="Q1386" s="505"/>
      <c r="R1386" s="505"/>
      <c r="S1386" s="506"/>
      <c r="T1386" s="507"/>
      <c r="U1386" s="508">
        <f>SUM(U1384:U1385)</f>
        <v>319.36939799999999</v>
      </c>
      <c r="V1386" s="508">
        <f>SUM(V1384:V1385)</f>
        <v>8.4935000000000009</v>
      </c>
      <c r="W1386" s="509">
        <f>V1386*10000/Y1386</f>
        <v>6533.4615384615399</v>
      </c>
      <c r="X1386" s="510">
        <f>U1386/V1386</f>
        <v>37.601624536410192</v>
      </c>
      <c r="Y1386" s="511">
        <f t="shared" ref="Y1386:AE1386" si="1348">SUM(Y1384:Y1385)</f>
        <v>13</v>
      </c>
      <c r="Z1386" s="511">
        <f t="shared" si="1348"/>
        <v>1661</v>
      </c>
      <c r="AA1386" s="500">
        <f t="shared" si="1348"/>
        <v>0</v>
      </c>
      <c r="AB1386" s="500">
        <f t="shared" si="1348"/>
        <v>0</v>
      </c>
      <c r="AC1386" s="500">
        <f t="shared" si="1348"/>
        <v>0</v>
      </c>
      <c r="AD1386" s="500">
        <f t="shared" si="1348"/>
        <v>0</v>
      </c>
      <c r="AE1386" s="500">
        <f t="shared" si="1348"/>
        <v>13</v>
      </c>
      <c r="AF1386" s="512"/>
      <c r="AG1386" s="512">
        <f>SUM(AG1384:AG1385)</f>
        <v>0</v>
      </c>
      <c r="AH1386" s="512"/>
      <c r="AI1386" s="512">
        <f>SUM(AI1384:AI1385)</f>
        <v>0</v>
      </c>
      <c r="AJ1386" s="512">
        <f>SUM(AJ1384:AJ1385)</f>
        <v>16</v>
      </c>
      <c r="AK1386" s="513"/>
      <c r="AL1386" s="512">
        <f>SUM(AL1384:AL1385)</f>
        <v>0</v>
      </c>
      <c r="AM1386" s="512"/>
      <c r="AN1386" s="512">
        <f>SUM(AN1384:AN1385)</f>
        <v>0</v>
      </c>
      <c r="AO1386" s="512"/>
      <c r="AP1386" s="512">
        <f>SUM(AP1384:AP1385)</f>
        <v>0</v>
      </c>
      <c r="AQ1386" s="512"/>
      <c r="AR1386" s="512">
        <f>SUM(AR1384:AR1385)</f>
        <v>0</v>
      </c>
      <c r="AS1386" s="512"/>
      <c r="AT1386" s="512">
        <f>SUM(AT1384:AT1385)</f>
        <v>0</v>
      </c>
      <c r="AU1386" s="512"/>
      <c r="AV1386" s="512">
        <f>SUM(AV1384:AV1385)</f>
        <v>0</v>
      </c>
      <c r="AW1386" s="512">
        <f>SUM(AW1384:AW1385)</f>
        <v>0</v>
      </c>
      <c r="AX1386" s="512">
        <f>SUM(AX1384:AX1385)</f>
        <v>0</v>
      </c>
      <c r="AY1386" s="512">
        <f>SUM(AY1384:AY1385)</f>
        <v>0</v>
      </c>
      <c r="AZ1386" s="816"/>
      <c r="BA1386" s="817"/>
      <c r="BB1386" s="817"/>
      <c r="BC1386" s="818"/>
      <c r="BD1386" s="818"/>
      <c r="BE1386" s="818"/>
      <c r="BF1386" s="819"/>
      <c r="BG1386" s="819"/>
      <c r="BH1386" s="819"/>
      <c r="BI1386" s="820"/>
    </row>
    <row r="1387" spans="1:61" s="652" customFormat="1" ht="20.100000000000001" customHeight="1">
      <c r="A1387" s="1026">
        <v>1184</v>
      </c>
      <c r="B1387" s="285" t="s">
        <v>4337</v>
      </c>
      <c r="C1387" s="286" t="s">
        <v>631</v>
      </c>
      <c r="D1387" s="484" t="s">
        <v>1738</v>
      </c>
      <c r="E1387" s="484" t="s">
        <v>4335</v>
      </c>
      <c r="F1387" s="484" t="s">
        <v>4326</v>
      </c>
      <c r="G1387" s="289" t="s">
        <v>4336</v>
      </c>
      <c r="H1387" s="340" t="s">
        <v>4354</v>
      </c>
      <c r="I1387" s="290">
        <v>64010041</v>
      </c>
      <c r="J1387" s="487" t="s">
        <v>94</v>
      </c>
      <c r="K1387" s="317"/>
      <c r="L1387" s="292" t="s">
        <v>95</v>
      </c>
      <c r="M1387" s="292" t="s">
        <v>95</v>
      </c>
      <c r="N1387" s="292" t="s">
        <v>95</v>
      </c>
      <c r="O1387" s="292" t="s">
        <v>95</v>
      </c>
      <c r="P1387" s="292" t="s">
        <v>95</v>
      </c>
      <c r="Q1387" s="680"/>
      <c r="R1387" s="295" t="s">
        <v>222</v>
      </c>
      <c r="S1387" s="296">
        <v>42726</v>
      </c>
      <c r="T1387" s="297">
        <f>VLOOKUP(I1387,单月票房,2,0)</f>
        <v>7</v>
      </c>
      <c r="U1387" s="298">
        <f>VLOOKUP(I1387,单月票房,3,0)</f>
        <v>179.68622999999999</v>
      </c>
      <c r="V1387" s="298">
        <f>VLOOKUP(I1387,单月票房,4,0)</f>
        <v>4.8075999999999999</v>
      </c>
      <c r="W1387" s="299">
        <f>(V1387*10000)/Y1387</f>
        <v>6868</v>
      </c>
      <c r="X1387" s="300">
        <f>VLOOKUP(I1387,单月票房,5,0)</f>
        <v>37</v>
      </c>
      <c r="Y1387" s="654">
        <v>7</v>
      </c>
      <c r="Z1387" s="648">
        <v>1324</v>
      </c>
      <c r="AA1387" s="1043">
        <v>7</v>
      </c>
      <c r="AB1387" s="1043">
        <v>7</v>
      </c>
      <c r="AC1387" s="1043">
        <v>7</v>
      </c>
      <c r="AD1387" s="1043">
        <v>7</v>
      </c>
      <c r="AE1387" s="469">
        <v>7</v>
      </c>
      <c r="AF1387" s="1036" t="s">
        <v>8151</v>
      </c>
      <c r="AG1387" s="445"/>
      <c r="AH1387" s="445"/>
      <c r="AI1387" s="445"/>
      <c r="AJ1387" s="1037">
        <v>7</v>
      </c>
      <c r="AK1387" s="1036" t="s">
        <v>4703</v>
      </c>
      <c r="AL1387" s="445"/>
      <c r="AM1387" s="445" t="s">
        <v>4691</v>
      </c>
      <c r="AN1387" s="445"/>
      <c r="AO1387" s="445" t="s">
        <v>4691</v>
      </c>
      <c r="AP1387" s="445"/>
      <c r="AQ1387" s="445" t="s">
        <v>4691</v>
      </c>
      <c r="AR1387" s="445" t="s">
        <v>4691</v>
      </c>
      <c r="AS1387" s="445" t="s">
        <v>4691</v>
      </c>
      <c r="AT1387" s="445"/>
      <c r="AU1387" s="445" t="s">
        <v>4691</v>
      </c>
      <c r="AV1387" s="307">
        <f>AD1387*6*0.5*12</f>
        <v>252</v>
      </c>
      <c r="AW1387" s="309">
        <f>AD1387*6*0.35*12</f>
        <v>176.39999999999998</v>
      </c>
      <c r="AX1387" s="309">
        <f>AD1387*6*0.25*10</f>
        <v>105</v>
      </c>
      <c r="AY1387" s="309">
        <f>AD1387*6*0.15*10</f>
        <v>63</v>
      </c>
      <c r="AZ1387" s="1042" t="s">
        <v>8684</v>
      </c>
      <c r="BA1387" s="1042"/>
      <c r="BB1387" s="1042"/>
      <c r="BC1387" s="1042"/>
      <c r="BD1387" s="1042"/>
      <c r="BE1387" s="1042"/>
      <c r="BF1387" s="1042"/>
      <c r="BG1387" s="1042"/>
      <c r="BH1387" s="1042"/>
      <c r="BI1387" s="1044"/>
    </row>
    <row r="1388" spans="1:61" s="1009" customFormat="1" ht="19.5" customHeight="1">
      <c r="A1388" s="1026">
        <v>1185</v>
      </c>
      <c r="B1388" s="435" t="s">
        <v>8697</v>
      </c>
      <c r="C1388" s="631" t="s">
        <v>631</v>
      </c>
      <c r="D1388" s="631" t="s">
        <v>7465</v>
      </c>
      <c r="E1388" s="631" t="s">
        <v>7466</v>
      </c>
      <c r="F1388" s="467" t="s">
        <v>7467</v>
      </c>
      <c r="G1388" s="1001" t="s">
        <v>7468</v>
      </c>
      <c r="H1388" s="1002" t="s">
        <v>8695</v>
      </c>
      <c r="I1388" s="435">
        <v>64010341</v>
      </c>
      <c r="J1388" s="1003" t="s">
        <v>1343</v>
      </c>
      <c r="K1388" s="439"/>
      <c r="L1388" s="1004" t="s">
        <v>565</v>
      </c>
      <c r="M1388" s="1005"/>
      <c r="N1388" s="1005"/>
      <c r="O1388" s="1004" t="s">
        <v>565</v>
      </c>
      <c r="P1388" s="1004" t="s">
        <v>565</v>
      </c>
      <c r="Q1388" s="733"/>
      <c r="R1388" s="1007" t="s">
        <v>222</v>
      </c>
      <c r="S1388" s="1008">
        <v>43141</v>
      </c>
      <c r="T1388" s="297">
        <f t="shared" ref="T1388" si="1349">VLOOKUP(I1388,单月票房,2,0)</f>
        <v>12</v>
      </c>
      <c r="U1388" s="298">
        <f t="shared" ref="U1388" si="1350">VLOOKUP(I1388,单月票房,3,0)</f>
        <v>109.49361</v>
      </c>
      <c r="V1388" s="298">
        <f t="shared" ref="V1388" si="1351">VLOOKUP(I1388,单月票房,4,0)</f>
        <v>3.0272999999999999</v>
      </c>
      <c r="W1388" s="299">
        <f t="shared" ref="W1388" si="1352">(V1388*10000)/Y1388</f>
        <v>3784.125</v>
      </c>
      <c r="X1388" s="300">
        <f t="shared" ref="X1388" si="1353">VLOOKUP(I1388,单月票房,5,0)</f>
        <v>36</v>
      </c>
      <c r="Y1388" s="496">
        <v>8</v>
      </c>
      <c r="Z1388" s="497">
        <v>956</v>
      </c>
      <c r="AA1388" s="1043">
        <v>8</v>
      </c>
      <c r="AB1388" s="304">
        <v>0</v>
      </c>
      <c r="AC1388" s="304">
        <v>0</v>
      </c>
      <c r="AD1388" s="1043">
        <v>8</v>
      </c>
      <c r="AE1388" s="469">
        <v>8</v>
      </c>
      <c r="AF1388" s="1036" t="s">
        <v>5971</v>
      </c>
      <c r="AG1388" s="445"/>
      <c r="AH1388" s="445"/>
      <c r="AI1388" s="445"/>
      <c r="AJ1388" s="1037">
        <v>8</v>
      </c>
      <c r="AK1388" s="1036" t="s">
        <v>7422</v>
      </c>
      <c r="AL1388" s="445"/>
      <c r="AM1388" s="445"/>
      <c r="AN1388" s="445"/>
      <c r="AO1388" s="445"/>
      <c r="AP1388" s="445"/>
      <c r="AQ1388" s="445"/>
      <c r="AR1388" s="445"/>
      <c r="AS1388" s="445"/>
      <c r="AT1388" s="445"/>
      <c r="AU1388" s="445"/>
      <c r="AV1388" s="307">
        <f t="shared" ref="AV1388" si="1354">AD1388*6*0.5*12</f>
        <v>288</v>
      </c>
      <c r="AW1388" s="309">
        <f t="shared" ref="AW1388" si="1355">AD1388*6*0.35*12</f>
        <v>201.59999999999997</v>
      </c>
      <c r="AX1388" s="309">
        <f t="shared" ref="AX1388" si="1356">AD1388*6*0.25*10</f>
        <v>120</v>
      </c>
      <c r="AY1388" s="309">
        <f t="shared" ref="AY1388" si="1357">AD1388*6*0.15*10</f>
        <v>72</v>
      </c>
      <c r="AZ1388" s="1042" t="s">
        <v>7469</v>
      </c>
      <c r="BA1388" s="1042" t="s">
        <v>7470</v>
      </c>
      <c r="BB1388" s="1042" t="s">
        <v>7412</v>
      </c>
      <c r="BC1388" s="1042"/>
      <c r="BD1388" s="1042"/>
      <c r="BE1388" s="1042"/>
      <c r="BF1388" s="1042"/>
      <c r="BG1388" s="1042" t="s">
        <v>7471</v>
      </c>
      <c r="BH1388" s="1042" t="s">
        <v>7472</v>
      </c>
      <c r="BI1388" s="1044"/>
    </row>
    <row r="1389" spans="1:61" s="652" customFormat="1" ht="20.100000000000001" customHeight="1">
      <c r="A1389" s="1026">
        <v>1186</v>
      </c>
      <c r="B1389" s="285" t="s">
        <v>3736</v>
      </c>
      <c r="C1389" s="286" t="s">
        <v>631</v>
      </c>
      <c r="D1389" s="287" t="s">
        <v>1739</v>
      </c>
      <c r="E1389" s="287" t="s">
        <v>781</v>
      </c>
      <c r="F1389" s="339" t="s">
        <v>486</v>
      </c>
      <c r="G1389" s="289" t="s">
        <v>1077</v>
      </c>
      <c r="H1389" s="317" t="s">
        <v>797</v>
      </c>
      <c r="I1389" s="290">
        <v>64010802</v>
      </c>
      <c r="J1389" s="291"/>
      <c r="K1389" s="340" t="s">
        <v>1339</v>
      </c>
      <c r="L1389" s="287"/>
      <c r="M1389" s="293"/>
      <c r="N1389" s="293"/>
      <c r="O1389" s="292"/>
      <c r="P1389" s="292" t="s">
        <v>95</v>
      </c>
      <c r="Q1389" s="320"/>
      <c r="R1389" s="295" t="s">
        <v>294</v>
      </c>
      <c r="S1389" s="296">
        <v>40541</v>
      </c>
      <c r="T1389" s="297">
        <f>VLOOKUP(I1389,单月票房,2,0)</f>
        <v>13</v>
      </c>
      <c r="U1389" s="298">
        <f>VLOOKUP(I1389,单月票房,3,0)</f>
        <v>97.319900000000004</v>
      </c>
      <c r="V1389" s="298">
        <f>VLOOKUP(I1389,单月票房,4,0)</f>
        <v>3.2006999999999999</v>
      </c>
      <c r="W1389" s="299">
        <f>(V1389*10000)/Y1389</f>
        <v>5334.5</v>
      </c>
      <c r="X1389" s="300">
        <f>VLOOKUP(I1389,单月票房,5,0)</f>
        <v>30</v>
      </c>
      <c r="Y1389" s="301">
        <v>6</v>
      </c>
      <c r="Z1389" s="302">
        <v>1578</v>
      </c>
      <c r="AA1389" s="291">
        <v>0</v>
      </c>
      <c r="AB1389" s="304">
        <v>0</v>
      </c>
      <c r="AC1389" s="304">
        <v>0</v>
      </c>
      <c r="AD1389" s="321">
        <v>0</v>
      </c>
      <c r="AE1389" s="291">
        <v>6</v>
      </c>
      <c r="AF1389" s="306" t="s">
        <v>4694</v>
      </c>
      <c r="AG1389" s="307" t="s">
        <v>4691</v>
      </c>
      <c r="AH1389" s="307" t="s">
        <v>4691</v>
      </c>
      <c r="AI1389" s="307" t="s">
        <v>4691</v>
      </c>
      <c r="AJ1389" s="307">
        <v>3</v>
      </c>
      <c r="AK1389" s="308" t="s">
        <v>5909</v>
      </c>
      <c r="AL1389" s="307" t="s">
        <v>4691</v>
      </c>
      <c r="AM1389" s="307" t="s">
        <v>4691</v>
      </c>
      <c r="AN1389" s="307" t="s">
        <v>4691</v>
      </c>
      <c r="AO1389" s="307" t="s">
        <v>4691</v>
      </c>
      <c r="AP1389" s="307" t="s">
        <v>4691</v>
      </c>
      <c r="AQ1389" s="307" t="s">
        <v>4691</v>
      </c>
      <c r="AR1389" s="307" t="s">
        <v>4691</v>
      </c>
      <c r="AS1389" s="307" t="s">
        <v>4691</v>
      </c>
      <c r="AT1389" s="307" t="s">
        <v>4691</v>
      </c>
      <c r="AU1389" s="307" t="s">
        <v>4691</v>
      </c>
      <c r="AV1389" s="307">
        <f>AD1389*6*0.5*12</f>
        <v>0</v>
      </c>
      <c r="AW1389" s="309">
        <f>AD1389*6*0.35*12</f>
        <v>0</v>
      </c>
      <c r="AX1389" s="309">
        <f>AD1389*6*0.25*10</f>
        <v>0</v>
      </c>
      <c r="AY1389" s="309">
        <f>AD1389*6*0.15*10</f>
        <v>0</v>
      </c>
      <c r="AZ1389" s="343" t="s">
        <v>782</v>
      </c>
      <c r="BA1389" s="317" t="s">
        <v>783</v>
      </c>
      <c r="BB1389" s="317" t="s">
        <v>784</v>
      </c>
      <c r="BC1389" s="317"/>
      <c r="BD1389" s="317"/>
      <c r="BE1389" s="317"/>
      <c r="BF1389" s="345"/>
      <c r="BG1389" s="526" t="s">
        <v>1740</v>
      </c>
      <c r="BH1389" s="526" t="s">
        <v>785</v>
      </c>
      <c r="BI1389" s="345"/>
    </row>
    <row r="1390" spans="1:61" ht="20.100000000000001" customHeight="1">
      <c r="A1390" s="1029" t="s">
        <v>185</v>
      </c>
      <c r="B1390" s="499"/>
      <c r="C1390" s="723" t="s">
        <v>6530</v>
      </c>
      <c r="D1390" s="501" t="s">
        <v>1741</v>
      </c>
      <c r="E1390" s="502"/>
      <c r="F1390" s="502"/>
      <c r="G1390" s="813">
        <f>COUNTA(G1387:G1389)</f>
        <v>3</v>
      </c>
      <c r="H1390" s="813">
        <f>COUNTA(H1387:H1389)</f>
        <v>3</v>
      </c>
      <c r="I1390" s="499"/>
      <c r="J1390" s="499"/>
      <c r="K1390" s="813"/>
      <c r="L1390" s="814">
        <f>COUNTA(L1387:L1389)</f>
        <v>2</v>
      </c>
      <c r="M1390" s="814">
        <f>COUNTA(M1387:M1389)</f>
        <v>1</v>
      </c>
      <c r="N1390" s="814">
        <f>COUNTA(N1387:N1389)</f>
        <v>1</v>
      </c>
      <c r="O1390" s="814">
        <f>COUNTA(O1387:O1389)</f>
        <v>2</v>
      </c>
      <c r="P1390" s="814">
        <f>COUNTA(P1387:P1389)</f>
        <v>3</v>
      </c>
      <c r="Q1390" s="505"/>
      <c r="R1390" s="505"/>
      <c r="S1390" s="506"/>
      <c r="T1390" s="507"/>
      <c r="U1390" s="508">
        <f>SUM(U1387:U1389)</f>
        <v>386.49974000000003</v>
      </c>
      <c r="V1390" s="508">
        <f>SUM(V1387:V1389)</f>
        <v>11.035599999999999</v>
      </c>
      <c r="W1390" s="509">
        <f>V1390*10000/Y1390</f>
        <v>5255.0476190476184</v>
      </c>
      <c r="X1390" s="510">
        <f>U1390/V1390</f>
        <v>35.022992859472986</v>
      </c>
      <c r="Y1390" s="511">
        <f t="shared" ref="Y1390:AE1390" si="1358">SUM(Y1387:Y1389)</f>
        <v>21</v>
      </c>
      <c r="Z1390" s="511">
        <f t="shared" si="1358"/>
        <v>3858</v>
      </c>
      <c r="AA1390" s="500">
        <f t="shared" si="1358"/>
        <v>15</v>
      </c>
      <c r="AB1390" s="500">
        <f t="shared" si="1358"/>
        <v>7</v>
      </c>
      <c r="AC1390" s="500">
        <f t="shared" si="1358"/>
        <v>7</v>
      </c>
      <c r="AD1390" s="500">
        <f t="shared" si="1358"/>
        <v>15</v>
      </c>
      <c r="AE1390" s="500">
        <f t="shared" si="1358"/>
        <v>21</v>
      </c>
      <c r="AF1390" s="512"/>
      <c r="AG1390" s="512">
        <f>SUM(AG1387:AG1389)</f>
        <v>0</v>
      </c>
      <c r="AH1390" s="512"/>
      <c r="AI1390" s="512">
        <f>SUM(AI1387:AI1389)</f>
        <v>0</v>
      </c>
      <c r="AJ1390" s="512">
        <f>SUM(AJ1387:AJ1389)</f>
        <v>18</v>
      </c>
      <c r="AK1390" s="513"/>
      <c r="AL1390" s="512">
        <f>SUM(AL1387:AL1389)</f>
        <v>0</v>
      </c>
      <c r="AM1390" s="512"/>
      <c r="AN1390" s="512">
        <f>SUM(AN1387:AN1389)</f>
        <v>0</v>
      </c>
      <c r="AO1390" s="512"/>
      <c r="AP1390" s="512">
        <f>SUM(AP1387:AP1389)</f>
        <v>0</v>
      </c>
      <c r="AQ1390" s="512"/>
      <c r="AR1390" s="512">
        <f>SUM(AR1387:AR1389)</f>
        <v>0</v>
      </c>
      <c r="AS1390" s="512"/>
      <c r="AT1390" s="512">
        <f>SUM(AT1387:AT1389)</f>
        <v>0</v>
      </c>
      <c r="AU1390" s="512"/>
      <c r="AV1390" s="512">
        <f>SUM(AV1387:AV1389)</f>
        <v>540</v>
      </c>
      <c r="AW1390" s="512">
        <f>SUM(AW1387:AW1389)</f>
        <v>377.99999999999994</v>
      </c>
      <c r="AX1390" s="512">
        <f>SUM(AX1387:AX1389)</f>
        <v>225</v>
      </c>
      <c r="AY1390" s="512">
        <f>SUM(AY1387:AY1389)</f>
        <v>135</v>
      </c>
      <c r="AZ1390" s="816"/>
      <c r="BA1390" s="817"/>
      <c r="BB1390" s="817"/>
      <c r="BC1390" s="818"/>
      <c r="BD1390" s="818"/>
      <c r="BE1390" s="818"/>
      <c r="BF1390" s="819"/>
      <c r="BG1390" s="819"/>
      <c r="BH1390" s="819"/>
      <c r="BI1390" s="820"/>
    </row>
    <row r="1391" spans="1:61" s="394" customFormat="1" ht="19.5" customHeight="1">
      <c r="A1391" s="1026">
        <v>1187</v>
      </c>
      <c r="B1391" s="448" t="s">
        <v>5768</v>
      </c>
      <c r="C1391" s="449" t="s">
        <v>5774</v>
      </c>
      <c r="D1391" s="449" t="s">
        <v>5773</v>
      </c>
      <c r="E1391" s="450" t="s">
        <v>5770</v>
      </c>
      <c r="F1391" s="399" t="s">
        <v>5960</v>
      </c>
      <c r="G1391" s="451" t="s">
        <v>1914</v>
      </c>
      <c r="H1391" s="452" t="s">
        <v>5831</v>
      </c>
      <c r="I1391" s="453">
        <v>64050051</v>
      </c>
      <c r="J1391" s="454"/>
      <c r="K1391" s="455" t="s">
        <v>653</v>
      </c>
      <c r="L1391" s="456"/>
      <c r="M1391" s="456"/>
      <c r="N1391" s="456"/>
      <c r="O1391" s="456"/>
      <c r="P1391" s="457" t="s">
        <v>5771</v>
      </c>
      <c r="Q1391" s="458"/>
      <c r="R1391" s="295" t="s">
        <v>345</v>
      </c>
      <c r="S1391" s="296">
        <v>42366</v>
      </c>
      <c r="T1391" s="297">
        <f>VLOOKUP(I1391,单月票房,2,0)</f>
        <v>3</v>
      </c>
      <c r="U1391" s="298">
        <f>VLOOKUP(I1391,单月票房,3,0)</f>
        <v>34.636400000000002</v>
      </c>
      <c r="V1391" s="298">
        <f>VLOOKUP(I1391,单月票房,4,0)</f>
        <v>0.75760000000000005</v>
      </c>
      <c r="W1391" s="299">
        <f>(V1391*10000)/Y1391</f>
        <v>1894.0000000000002</v>
      </c>
      <c r="X1391" s="300">
        <f>VLOOKUP(I1391,单月票房,5,0)</f>
        <v>46</v>
      </c>
      <c r="Y1391" s="459">
        <v>4</v>
      </c>
      <c r="Z1391" s="460">
        <v>493</v>
      </c>
      <c r="AA1391" s="552">
        <v>0</v>
      </c>
      <c r="AB1391" s="304">
        <v>0</v>
      </c>
      <c r="AC1391" s="304">
        <v>0</v>
      </c>
      <c r="AD1391" s="552">
        <v>0</v>
      </c>
      <c r="AE1391" s="454">
        <v>4</v>
      </c>
      <c r="AF1391" s="461" t="s">
        <v>4758</v>
      </c>
      <c r="AG1391" s="462"/>
      <c r="AH1391" s="462"/>
      <c r="AI1391" s="462"/>
      <c r="AJ1391" s="462"/>
      <c r="AK1391" s="463"/>
      <c r="AL1391" s="462"/>
      <c r="AM1391" s="462"/>
      <c r="AN1391" s="462"/>
      <c r="AO1391" s="462"/>
      <c r="AP1391" s="462"/>
      <c r="AQ1391" s="462"/>
      <c r="AR1391" s="462"/>
      <c r="AS1391" s="462"/>
      <c r="AT1391" s="462"/>
      <c r="AU1391" s="462"/>
      <c r="AV1391" s="307">
        <f>AD1391*6*0.5*12</f>
        <v>0</v>
      </c>
      <c r="AW1391" s="309">
        <f>AD1391*6*0.35*12</f>
        <v>0</v>
      </c>
      <c r="AX1391" s="309">
        <f>AD1391*6*0.25*10</f>
        <v>0</v>
      </c>
      <c r="AY1391" s="309">
        <f>AD1391*6*0.15*10</f>
        <v>0</v>
      </c>
      <c r="AZ1391" s="460" t="s">
        <v>5772</v>
      </c>
      <c r="BA1391" s="464"/>
      <c r="BB1391" s="464"/>
      <c r="BC1391" s="464"/>
      <c r="BD1391" s="464"/>
      <c r="BE1391" s="464"/>
      <c r="BF1391" s="465"/>
      <c r="BG1391" s="465"/>
      <c r="BH1391" s="465"/>
      <c r="BI1391" s="466"/>
    </row>
    <row r="1392" spans="1:61" ht="20.100000000000001" customHeight="1">
      <c r="A1392" s="1031" t="s">
        <v>185</v>
      </c>
      <c r="B1392" s="499"/>
      <c r="C1392" s="867" t="s">
        <v>631</v>
      </c>
      <c r="D1392" s="863" t="s">
        <v>5769</v>
      </c>
      <c r="E1392" s="827"/>
      <c r="F1392" s="827"/>
      <c r="G1392" s="813">
        <f>COUNTA(G1391)</f>
        <v>1</v>
      </c>
      <c r="H1392" s="813">
        <f>COUNTA(H1391)</f>
        <v>1</v>
      </c>
      <c r="I1392" s="499"/>
      <c r="J1392" s="499"/>
      <c r="K1392" s="813"/>
      <c r="L1392" s="814">
        <f>COUNTA(L1391)</f>
        <v>0</v>
      </c>
      <c r="M1392" s="814">
        <f>COUNTA(M1391)</f>
        <v>0</v>
      </c>
      <c r="N1392" s="814">
        <f>COUNTA(N1391)</f>
        <v>0</v>
      </c>
      <c r="O1392" s="814">
        <f>COUNTA(O1391)</f>
        <v>0</v>
      </c>
      <c r="P1392" s="814">
        <f>COUNTA(P1391)</f>
        <v>1</v>
      </c>
      <c r="Q1392" s="505"/>
      <c r="R1392" s="505"/>
      <c r="S1392" s="506"/>
      <c r="T1392" s="507"/>
      <c r="U1392" s="508">
        <f>SUM(U1391)</f>
        <v>34.636400000000002</v>
      </c>
      <c r="V1392" s="508">
        <f>SUM(V1391)</f>
        <v>0.75760000000000005</v>
      </c>
      <c r="W1392" s="509">
        <f>V1392*10000/Y1392</f>
        <v>1894.0000000000002</v>
      </c>
      <c r="X1392" s="510">
        <f>U1392/V1392</f>
        <v>45.718585005279827</v>
      </c>
      <c r="Y1392" s="511">
        <f t="shared" ref="Y1392:AE1392" si="1359">SUM(Y1391)</f>
        <v>4</v>
      </c>
      <c r="Z1392" s="511">
        <f t="shared" si="1359"/>
        <v>493</v>
      </c>
      <c r="AA1392" s="500">
        <f t="shared" si="1359"/>
        <v>0</v>
      </c>
      <c r="AB1392" s="500">
        <f t="shared" si="1359"/>
        <v>0</v>
      </c>
      <c r="AC1392" s="500">
        <f t="shared" si="1359"/>
        <v>0</v>
      </c>
      <c r="AD1392" s="500">
        <f t="shared" si="1359"/>
        <v>0</v>
      </c>
      <c r="AE1392" s="500">
        <f t="shared" si="1359"/>
        <v>4</v>
      </c>
      <c r="AF1392" s="512"/>
      <c r="AG1392" s="512">
        <f>SUM(AG1391)</f>
        <v>0</v>
      </c>
      <c r="AH1392" s="512"/>
      <c r="AI1392" s="512">
        <f>SUM(AI1391)</f>
        <v>0</v>
      </c>
      <c r="AJ1392" s="512">
        <f>SUM(AJ1391)</f>
        <v>0</v>
      </c>
      <c r="AK1392" s="513"/>
      <c r="AL1392" s="512">
        <f>SUM(AL1391)</f>
        <v>0</v>
      </c>
      <c r="AM1392" s="512"/>
      <c r="AN1392" s="512">
        <f>SUM(AN1391)</f>
        <v>0</v>
      </c>
      <c r="AO1392" s="512"/>
      <c r="AP1392" s="512">
        <f>SUM(AP1391)</f>
        <v>0</v>
      </c>
      <c r="AQ1392" s="512"/>
      <c r="AR1392" s="512">
        <f>SUM(AR1391)</f>
        <v>0</v>
      </c>
      <c r="AS1392" s="512"/>
      <c r="AT1392" s="512">
        <f>SUM(AT1391)</f>
        <v>0</v>
      </c>
      <c r="AU1392" s="512"/>
      <c r="AV1392" s="512">
        <f>SUM(AV1391)</f>
        <v>0</v>
      </c>
      <c r="AW1392" s="512">
        <f>SUM(AW1391)</f>
        <v>0</v>
      </c>
      <c r="AX1392" s="512">
        <f>SUM(AX1391)</f>
        <v>0</v>
      </c>
      <c r="AY1392" s="512">
        <f>SUM(AY1391)</f>
        <v>0</v>
      </c>
      <c r="AZ1392" s="816"/>
      <c r="BA1392" s="817"/>
      <c r="BB1392" s="817"/>
      <c r="BC1392" s="818"/>
      <c r="BD1392" s="818"/>
      <c r="BE1392" s="818"/>
      <c r="BF1392" s="819"/>
      <c r="BG1392" s="819"/>
      <c r="BH1392" s="819"/>
      <c r="BI1392" s="820"/>
    </row>
    <row r="1393" spans="1:61" s="447" customFormat="1" ht="19.5" customHeight="1">
      <c r="A1393" s="1026">
        <v>1188</v>
      </c>
      <c r="B1393" s="435" t="s">
        <v>6924</v>
      </c>
      <c r="C1393" s="631" t="s">
        <v>6925</v>
      </c>
      <c r="D1393" s="631" t="s">
        <v>2293</v>
      </c>
      <c r="E1393" s="631" t="s">
        <v>1816</v>
      </c>
      <c r="F1393" s="467" t="s">
        <v>6926</v>
      </c>
      <c r="G1393" s="437" t="s">
        <v>6927</v>
      </c>
      <c r="H1393" s="438" t="s">
        <v>6975</v>
      </c>
      <c r="I1393" s="435">
        <v>65010207</v>
      </c>
      <c r="J1393" s="428"/>
      <c r="K1393" s="439" t="s">
        <v>653</v>
      </c>
      <c r="L1393" s="440"/>
      <c r="M1393" s="440"/>
      <c r="N1393" s="440"/>
      <c r="O1393" s="440"/>
      <c r="P1393" s="441" t="s">
        <v>6923</v>
      </c>
      <c r="Q1393" s="442"/>
      <c r="R1393" s="295" t="s">
        <v>6936</v>
      </c>
      <c r="S1393" s="468">
        <v>41681</v>
      </c>
      <c r="T1393" s="297">
        <f t="shared" ref="T1393:T1401" si="1360">VLOOKUP(I1393,单月票房,2,0)</f>
        <v>10</v>
      </c>
      <c r="U1393" s="298">
        <f t="shared" ref="U1393:U1401" si="1361">VLOOKUP(I1393,单月票房,3,0)</f>
        <v>158.22579999999999</v>
      </c>
      <c r="V1393" s="298">
        <f t="shared" ref="V1393:V1401" si="1362">VLOOKUP(I1393,单月票房,4,0)</f>
        <v>4.4204999999999997</v>
      </c>
      <c r="W1393" s="299">
        <f t="shared" ref="W1393:W1401" si="1363">(V1393*10000)/Y1393</f>
        <v>4420.5</v>
      </c>
      <c r="X1393" s="300">
        <f t="shared" ref="X1393:X1401" si="1364">VLOOKUP(I1393,单月票房,5,0)</f>
        <v>36</v>
      </c>
      <c r="Y1393" s="496">
        <v>10</v>
      </c>
      <c r="Z1393" s="497">
        <v>1400</v>
      </c>
      <c r="AA1393" s="304">
        <v>0</v>
      </c>
      <c r="AB1393" s="304">
        <v>0</v>
      </c>
      <c r="AC1393" s="304">
        <v>0</v>
      </c>
      <c r="AD1393" s="304">
        <v>0</v>
      </c>
      <c r="AE1393" s="469">
        <v>10</v>
      </c>
      <c r="AF1393" s="1091" t="s">
        <v>6928</v>
      </c>
      <c r="AG1393" s="445"/>
      <c r="AH1393" s="445"/>
      <c r="AI1393" s="445"/>
      <c r="AJ1393" s="436">
        <v>10</v>
      </c>
      <c r="AK1393" s="1093" t="s">
        <v>6928</v>
      </c>
      <c r="AL1393" s="445"/>
      <c r="AM1393" s="445"/>
      <c r="AN1393" s="445"/>
      <c r="AO1393" s="445"/>
      <c r="AP1393" s="445"/>
      <c r="AQ1393" s="445"/>
      <c r="AR1393" s="445"/>
      <c r="AS1393" s="445"/>
      <c r="AT1393" s="445"/>
      <c r="AU1393" s="445"/>
      <c r="AV1393" s="307">
        <f t="shared" ref="AV1393:AV1401" si="1365">AD1393*6*0.5*12</f>
        <v>0</v>
      </c>
      <c r="AW1393" s="309">
        <f t="shared" ref="AW1393:AW1401" si="1366">AD1393*6*0.35*12</f>
        <v>0</v>
      </c>
      <c r="AX1393" s="309">
        <f t="shared" ref="AX1393:AX1401" si="1367">AD1393*6*0.25*10</f>
        <v>0</v>
      </c>
      <c r="AY1393" s="309">
        <f t="shared" ref="AY1393:AY1401" si="1368">AD1393*6*0.15*10</f>
        <v>0</v>
      </c>
      <c r="AZ1393" s="1089" t="s">
        <v>6929</v>
      </c>
      <c r="BA1393" s="437" t="s">
        <v>6930</v>
      </c>
      <c r="BB1393" s="437" t="s">
        <v>6931</v>
      </c>
      <c r="BC1393" s="437"/>
      <c r="BD1393" s="437" t="s">
        <v>6932</v>
      </c>
      <c r="BE1393" s="437"/>
      <c r="BF1393" s="437"/>
      <c r="BG1393" s="437"/>
      <c r="BH1393" s="437" t="s">
        <v>6933</v>
      </c>
      <c r="BI1393" s="444"/>
    </row>
    <row r="1394" spans="1:61" s="652" customFormat="1" ht="20.100000000000001" customHeight="1">
      <c r="A1394" s="1026">
        <v>1189</v>
      </c>
      <c r="B1394" s="285" t="s">
        <v>3737</v>
      </c>
      <c r="C1394" s="488" t="s">
        <v>4507</v>
      </c>
      <c r="D1394" s="359" t="s">
        <v>817</v>
      </c>
      <c r="E1394" s="287" t="s">
        <v>1816</v>
      </c>
      <c r="F1394" s="307" t="s">
        <v>798</v>
      </c>
      <c r="G1394" s="289" t="s">
        <v>912</v>
      </c>
      <c r="H1394" s="340" t="s">
        <v>1817</v>
      </c>
      <c r="I1394" s="290">
        <v>65010202</v>
      </c>
      <c r="J1394" s="304"/>
      <c r="K1394" s="340" t="s">
        <v>777</v>
      </c>
      <c r="L1394" s="928"/>
      <c r="M1394" s="293"/>
      <c r="N1394" s="293"/>
      <c r="O1394" s="928"/>
      <c r="P1394" s="292" t="s">
        <v>95</v>
      </c>
      <c r="Q1394" s="928"/>
      <c r="R1394" s="295" t="s">
        <v>222</v>
      </c>
      <c r="S1394" s="296">
        <v>367</v>
      </c>
      <c r="T1394" s="297">
        <f t="shared" si="1360"/>
        <v>13</v>
      </c>
      <c r="U1394" s="298">
        <f t="shared" si="1361"/>
        <v>115.87220000000001</v>
      </c>
      <c r="V1394" s="298">
        <f t="shared" si="1362"/>
        <v>3.8527</v>
      </c>
      <c r="W1394" s="299">
        <f t="shared" si="1363"/>
        <v>3210.5833333333335</v>
      </c>
      <c r="X1394" s="300">
        <f t="shared" si="1364"/>
        <v>30</v>
      </c>
      <c r="Y1394" s="301">
        <v>12</v>
      </c>
      <c r="Z1394" s="302">
        <v>1450</v>
      </c>
      <c r="AA1394" s="860">
        <v>0</v>
      </c>
      <c r="AB1394" s="304">
        <v>0</v>
      </c>
      <c r="AC1394" s="304">
        <v>0</v>
      </c>
      <c r="AD1394" s="860">
        <v>0</v>
      </c>
      <c r="AE1394" s="860">
        <v>12</v>
      </c>
      <c r="AF1394" s="306" t="s">
        <v>5969</v>
      </c>
      <c r="AG1394" s="307"/>
      <c r="AH1394" s="307"/>
      <c r="AI1394" s="307"/>
      <c r="AJ1394" s="307">
        <v>5</v>
      </c>
      <c r="AK1394" s="308" t="s">
        <v>5970</v>
      </c>
      <c r="AL1394" s="307"/>
      <c r="AM1394" s="307" t="s">
        <v>4691</v>
      </c>
      <c r="AN1394" s="307"/>
      <c r="AO1394" s="307" t="s">
        <v>4691</v>
      </c>
      <c r="AP1394" s="307"/>
      <c r="AQ1394" s="307" t="s">
        <v>4691</v>
      </c>
      <c r="AR1394" s="307"/>
      <c r="AS1394" s="307" t="s">
        <v>4691</v>
      </c>
      <c r="AT1394" s="307"/>
      <c r="AU1394" s="307" t="s">
        <v>4691</v>
      </c>
      <c r="AV1394" s="307">
        <f t="shared" si="1365"/>
        <v>0</v>
      </c>
      <c r="AW1394" s="309">
        <f t="shared" si="1366"/>
        <v>0</v>
      </c>
      <c r="AX1394" s="309">
        <f t="shared" si="1367"/>
        <v>0</v>
      </c>
      <c r="AY1394" s="309">
        <f t="shared" si="1368"/>
        <v>0</v>
      </c>
      <c r="AZ1394" s="343" t="s">
        <v>799</v>
      </c>
      <c r="BA1394" s="340" t="s">
        <v>800</v>
      </c>
      <c r="BB1394" s="340" t="s">
        <v>801</v>
      </c>
      <c r="BC1394" s="340" t="s">
        <v>802</v>
      </c>
      <c r="BD1394" s="340" t="s">
        <v>803</v>
      </c>
      <c r="BE1394" s="340"/>
      <c r="BF1394" s="349"/>
      <c r="BG1394" s="349"/>
      <c r="BH1394" s="349" t="s">
        <v>804</v>
      </c>
      <c r="BI1394" s="349"/>
    </row>
    <row r="1395" spans="1:61" s="652" customFormat="1" ht="20.100000000000001" customHeight="1">
      <c r="A1395" s="1026">
        <v>1190</v>
      </c>
      <c r="B1395" s="285" t="s">
        <v>3738</v>
      </c>
      <c r="C1395" s="488" t="s">
        <v>4507</v>
      </c>
      <c r="D1395" s="359" t="s">
        <v>817</v>
      </c>
      <c r="E1395" s="287" t="s">
        <v>1816</v>
      </c>
      <c r="F1395" s="307" t="s">
        <v>805</v>
      </c>
      <c r="G1395" s="289" t="s">
        <v>1006</v>
      </c>
      <c r="H1395" s="340" t="s">
        <v>806</v>
      </c>
      <c r="I1395" s="290">
        <v>65010206</v>
      </c>
      <c r="J1395" s="304"/>
      <c r="K1395" s="340" t="s">
        <v>777</v>
      </c>
      <c r="L1395" s="928"/>
      <c r="M1395" s="293"/>
      <c r="N1395" s="293"/>
      <c r="O1395" s="928"/>
      <c r="P1395" s="292" t="s">
        <v>565</v>
      </c>
      <c r="Q1395" s="928"/>
      <c r="R1395" s="295" t="s">
        <v>244</v>
      </c>
      <c r="S1395" s="296">
        <v>40709</v>
      </c>
      <c r="T1395" s="297">
        <f t="shared" si="1360"/>
        <v>19</v>
      </c>
      <c r="U1395" s="298">
        <f t="shared" si="1361"/>
        <v>86.075400000000002</v>
      </c>
      <c r="V1395" s="298">
        <f t="shared" si="1362"/>
        <v>2.3683000000000001</v>
      </c>
      <c r="W1395" s="299">
        <f t="shared" si="1363"/>
        <v>2368.3000000000002</v>
      </c>
      <c r="X1395" s="300">
        <f t="shared" si="1364"/>
        <v>36</v>
      </c>
      <c r="Y1395" s="301">
        <v>10</v>
      </c>
      <c r="Z1395" s="302">
        <v>927</v>
      </c>
      <c r="AA1395" s="860">
        <v>0</v>
      </c>
      <c r="AB1395" s="304">
        <v>0</v>
      </c>
      <c r="AC1395" s="304">
        <v>0</v>
      </c>
      <c r="AD1395" s="860">
        <v>0</v>
      </c>
      <c r="AE1395" s="860">
        <v>10</v>
      </c>
      <c r="AF1395" s="306" t="s">
        <v>5968</v>
      </c>
      <c r="AG1395" s="307" t="s">
        <v>4691</v>
      </c>
      <c r="AH1395" s="307" t="s">
        <v>4691</v>
      </c>
      <c r="AI1395" s="307" t="s">
        <v>4691</v>
      </c>
      <c r="AJ1395" s="307">
        <v>10</v>
      </c>
      <c r="AK1395" s="308" t="s">
        <v>5965</v>
      </c>
      <c r="AL1395" s="307" t="s">
        <v>4691</v>
      </c>
      <c r="AM1395" s="307" t="s">
        <v>4691</v>
      </c>
      <c r="AN1395" s="307" t="s">
        <v>4691</v>
      </c>
      <c r="AO1395" s="307" t="s">
        <v>4691</v>
      </c>
      <c r="AP1395" s="307" t="s">
        <v>4691</v>
      </c>
      <c r="AQ1395" s="307" t="s">
        <v>4691</v>
      </c>
      <c r="AR1395" s="307">
        <v>2</v>
      </c>
      <c r="AS1395" s="307" t="s">
        <v>4795</v>
      </c>
      <c r="AT1395" s="307" t="s">
        <v>4691</v>
      </c>
      <c r="AU1395" s="307" t="s">
        <v>4691</v>
      </c>
      <c r="AV1395" s="307">
        <f t="shared" si="1365"/>
        <v>0</v>
      </c>
      <c r="AW1395" s="309">
        <f t="shared" si="1366"/>
        <v>0</v>
      </c>
      <c r="AX1395" s="309">
        <f t="shared" si="1367"/>
        <v>0</v>
      </c>
      <c r="AY1395" s="309">
        <f t="shared" si="1368"/>
        <v>0</v>
      </c>
      <c r="AZ1395" s="343" t="s">
        <v>1742</v>
      </c>
      <c r="BA1395" s="340" t="s">
        <v>1743</v>
      </c>
      <c r="BB1395" s="340"/>
      <c r="BC1395" s="340" t="s">
        <v>1744</v>
      </c>
      <c r="BD1395" s="340" t="s">
        <v>803</v>
      </c>
      <c r="BE1395" s="340"/>
      <c r="BF1395" s="349"/>
      <c r="BG1395" s="349"/>
      <c r="BH1395" s="349"/>
      <c r="BI1395" s="349"/>
    </row>
    <row r="1396" spans="1:61" s="652" customFormat="1" ht="20.100000000000001" customHeight="1">
      <c r="A1396" s="1026">
        <v>1191</v>
      </c>
      <c r="B1396" s="285" t="s">
        <v>3739</v>
      </c>
      <c r="C1396" s="488" t="s">
        <v>4507</v>
      </c>
      <c r="D1396" s="359" t="s">
        <v>817</v>
      </c>
      <c r="E1396" s="287" t="s">
        <v>1818</v>
      </c>
      <c r="F1396" s="307" t="s">
        <v>807</v>
      </c>
      <c r="G1396" s="289" t="s">
        <v>1182</v>
      </c>
      <c r="H1396" s="340" t="s">
        <v>1745</v>
      </c>
      <c r="I1396" s="290">
        <v>65010511</v>
      </c>
      <c r="J1396" s="304"/>
      <c r="K1396" s="340" t="s">
        <v>777</v>
      </c>
      <c r="L1396" s="928"/>
      <c r="M1396" s="293"/>
      <c r="N1396" s="293"/>
      <c r="O1396" s="928"/>
      <c r="P1396" s="292" t="s">
        <v>95</v>
      </c>
      <c r="Q1396" s="928"/>
      <c r="R1396" s="295" t="s">
        <v>222</v>
      </c>
      <c r="S1396" s="296">
        <v>42253</v>
      </c>
      <c r="T1396" s="297">
        <f t="shared" si="1360"/>
        <v>8</v>
      </c>
      <c r="U1396" s="298">
        <f t="shared" si="1361"/>
        <v>175.03890000000001</v>
      </c>
      <c r="V1396" s="298">
        <f t="shared" si="1362"/>
        <v>4.5087999999999999</v>
      </c>
      <c r="W1396" s="299">
        <f t="shared" si="1363"/>
        <v>4508.8</v>
      </c>
      <c r="X1396" s="300">
        <f t="shared" si="1364"/>
        <v>39</v>
      </c>
      <c r="Y1396" s="301">
        <v>10</v>
      </c>
      <c r="Z1396" s="302">
        <v>1465</v>
      </c>
      <c r="AA1396" s="860">
        <v>0</v>
      </c>
      <c r="AB1396" s="304">
        <v>0</v>
      </c>
      <c r="AC1396" s="304">
        <v>0</v>
      </c>
      <c r="AD1396" s="860">
        <v>0</v>
      </c>
      <c r="AE1396" s="860">
        <v>10</v>
      </c>
      <c r="AF1396" s="306" t="s">
        <v>5967</v>
      </c>
      <c r="AG1396" s="307" t="s">
        <v>4691</v>
      </c>
      <c r="AH1396" s="307" t="s">
        <v>4691</v>
      </c>
      <c r="AI1396" s="307" t="s">
        <v>4691</v>
      </c>
      <c r="AJ1396" s="307">
        <v>10</v>
      </c>
      <c r="AK1396" s="308" t="s">
        <v>5966</v>
      </c>
      <c r="AL1396" s="307" t="s">
        <v>4691</v>
      </c>
      <c r="AM1396" s="307" t="s">
        <v>4691</v>
      </c>
      <c r="AN1396" s="307" t="s">
        <v>4691</v>
      </c>
      <c r="AO1396" s="307" t="s">
        <v>4691</v>
      </c>
      <c r="AP1396" s="307">
        <v>1</v>
      </c>
      <c r="AQ1396" s="307" t="s">
        <v>5888</v>
      </c>
      <c r="AR1396" s="307">
        <v>1</v>
      </c>
      <c r="AS1396" s="462" t="s">
        <v>5883</v>
      </c>
      <c r="AT1396" s="307" t="s">
        <v>4691</v>
      </c>
      <c r="AU1396" s="307" t="s">
        <v>4691</v>
      </c>
      <c r="AV1396" s="307">
        <f t="shared" si="1365"/>
        <v>0</v>
      </c>
      <c r="AW1396" s="309">
        <f t="shared" si="1366"/>
        <v>0</v>
      </c>
      <c r="AX1396" s="309">
        <f t="shared" si="1367"/>
        <v>0</v>
      </c>
      <c r="AY1396" s="309">
        <f t="shared" si="1368"/>
        <v>0</v>
      </c>
      <c r="AZ1396" s="343" t="s">
        <v>1746</v>
      </c>
      <c r="BA1396" s="340" t="s">
        <v>808</v>
      </c>
      <c r="BB1396" s="340" t="s">
        <v>809</v>
      </c>
      <c r="BC1396" s="340"/>
      <c r="BD1396" s="340"/>
      <c r="BE1396" s="340"/>
      <c r="BF1396" s="349"/>
      <c r="BG1396" s="349"/>
      <c r="BH1396" s="349"/>
      <c r="BI1396" s="349"/>
    </row>
    <row r="1397" spans="1:61" s="652" customFormat="1" ht="20.100000000000001" customHeight="1">
      <c r="A1397" s="1026">
        <v>1192</v>
      </c>
      <c r="B1397" s="285" t="s">
        <v>3740</v>
      </c>
      <c r="C1397" s="488" t="s">
        <v>4507</v>
      </c>
      <c r="D1397" s="359" t="s">
        <v>817</v>
      </c>
      <c r="E1397" s="287" t="s">
        <v>1815</v>
      </c>
      <c r="F1397" s="307" t="s">
        <v>810</v>
      </c>
      <c r="G1397" s="289" t="s">
        <v>977</v>
      </c>
      <c r="H1397" s="340" t="s">
        <v>1819</v>
      </c>
      <c r="I1397" s="290">
        <v>65010401</v>
      </c>
      <c r="J1397" s="304"/>
      <c r="K1397" s="340" t="s">
        <v>1340</v>
      </c>
      <c r="L1397" s="928"/>
      <c r="M1397" s="293"/>
      <c r="N1397" s="293"/>
      <c r="O1397" s="928"/>
      <c r="P1397" s="292" t="s">
        <v>565</v>
      </c>
      <c r="Q1397" s="928"/>
      <c r="R1397" s="295" t="s">
        <v>222</v>
      </c>
      <c r="S1397" s="296">
        <v>39772</v>
      </c>
      <c r="T1397" s="297">
        <f t="shared" si="1360"/>
        <v>14</v>
      </c>
      <c r="U1397" s="298">
        <f t="shared" si="1361"/>
        <v>114.9007</v>
      </c>
      <c r="V1397" s="298">
        <f t="shared" si="1362"/>
        <v>3.6280999999999999</v>
      </c>
      <c r="W1397" s="299">
        <f t="shared" si="1363"/>
        <v>4031.2222222222222</v>
      </c>
      <c r="X1397" s="300">
        <f t="shared" si="1364"/>
        <v>32</v>
      </c>
      <c r="Y1397" s="301">
        <v>9</v>
      </c>
      <c r="Z1397" s="302">
        <v>1004</v>
      </c>
      <c r="AA1397" s="860">
        <v>0</v>
      </c>
      <c r="AB1397" s="304">
        <v>0</v>
      </c>
      <c r="AC1397" s="304">
        <v>0</v>
      </c>
      <c r="AD1397" s="860">
        <v>0</v>
      </c>
      <c r="AE1397" s="860">
        <v>9</v>
      </c>
      <c r="AF1397" s="306" t="s">
        <v>4754</v>
      </c>
      <c r="AG1397" s="307" t="s">
        <v>4691</v>
      </c>
      <c r="AH1397" s="307" t="s">
        <v>4691</v>
      </c>
      <c r="AI1397" s="307" t="s">
        <v>4691</v>
      </c>
      <c r="AJ1397" s="307">
        <v>5</v>
      </c>
      <c r="AK1397" s="308" t="s">
        <v>4847</v>
      </c>
      <c r="AL1397" s="307" t="s">
        <v>4691</v>
      </c>
      <c r="AM1397" s="307" t="s">
        <v>4691</v>
      </c>
      <c r="AN1397" s="307" t="s">
        <v>4691</v>
      </c>
      <c r="AO1397" s="307" t="s">
        <v>4691</v>
      </c>
      <c r="AP1397" s="307" t="s">
        <v>4691</v>
      </c>
      <c r="AQ1397" s="307" t="s">
        <v>4691</v>
      </c>
      <c r="AR1397" s="307" t="s">
        <v>4691</v>
      </c>
      <c r="AS1397" s="307" t="s">
        <v>4691</v>
      </c>
      <c r="AT1397" s="307" t="s">
        <v>4691</v>
      </c>
      <c r="AU1397" s="307" t="s">
        <v>4691</v>
      </c>
      <c r="AV1397" s="307">
        <f t="shared" si="1365"/>
        <v>0</v>
      </c>
      <c r="AW1397" s="309">
        <f t="shared" si="1366"/>
        <v>0</v>
      </c>
      <c r="AX1397" s="309">
        <f t="shared" si="1367"/>
        <v>0</v>
      </c>
      <c r="AY1397" s="309">
        <f t="shared" si="1368"/>
        <v>0</v>
      </c>
      <c r="AZ1397" s="343" t="s">
        <v>1747</v>
      </c>
      <c r="BA1397" s="340" t="s">
        <v>1820</v>
      </c>
      <c r="BB1397" s="340" t="s">
        <v>811</v>
      </c>
      <c r="BC1397" s="340"/>
      <c r="BD1397" s="340"/>
      <c r="BE1397" s="340"/>
      <c r="BF1397" s="349"/>
      <c r="BG1397" s="349"/>
      <c r="BH1397" s="349"/>
      <c r="BI1397" s="349"/>
    </row>
    <row r="1398" spans="1:61" s="652" customFormat="1" ht="20.100000000000001" customHeight="1">
      <c r="A1398" s="1026">
        <v>1193</v>
      </c>
      <c r="B1398" s="285" t="s">
        <v>4660</v>
      </c>
      <c r="C1398" s="359" t="s">
        <v>4553</v>
      </c>
      <c r="D1398" s="359" t="s">
        <v>2293</v>
      </c>
      <c r="E1398" s="359" t="s">
        <v>4554</v>
      </c>
      <c r="F1398" s="359" t="s">
        <v>4555</v>
      </c>
      <c r="G1398" s="340" t="s">
        <v>4659</v>
      </c>
      <c r="H1398" s="340" t="s">
        <v>4577</v>
      </c>
      <c r="I1398" s="290">
        <v>65010441</v>
      </c>
      <c r="J1398" s="487"/>
      <c r="K1398" s="340" t="s">
        <v>335</v>
      </c>
      <c r="L1398" s="928"/>
      <c r="M1398" s="293"/>
      <c r="N1398" s="293"/>
      <c r="O1398" s="928"/>
      <c r="P1398" s="292" t="s">
        <v>95</v>
      </c>
      <c r="Q1398" s="733"/>
      <c r="R1398" s="295" t="s">
        <v>222</v>
      </c>
      <c r="S1398" s="296">
        <v>42756</v>
      </c>
      <c r="T1398" s="297">
        <f t="shared" si="1360"/>
        <v>23</v>
      </c>
      <c r="U1398" s="298">
        <f t="shared" si="1361"/>
        <v>64.047349999999994</v>
      </c>
      <c r="V1398" s="298">
        <f t="shared" si="1362"/>
        <v>1.9417</v>
      </c>
      <c r="W1398" s="299">
        <f t="shared" si="1363"/>
        <v>2157.4444444444443</v>
      </c>
      <c r="X1398" s="300">
        <f t="shared" si="1364"/>
        <v>33</v>
      </c>
      <c r="Y1398" s="301">
        <v>9</v>
      </c>
      <c r="Z1398" s="301">
        <v>800</v>
      </c>
      <c r="AA1398" s="860">
        <v>0</v>
      </c>
      <c r="AB1398" s="304">
        <v>0</v>
      </c>
      <c r="AC1398" s="304">
        <v>0</v>
      </c>
      <c r="AD1398" s="860">
        <v>0</v>
      </c>
      <c r="AE1398" s="860">
        <v>9</v>
      </c>
      <c r="AF1398" s="306" t="s">
        <v>4848</v>
      </c>
      <c r="AG1398" s="307"/>
      <c r="AH1398" s="307" t="s">
        <v>4691</v>
      </c>
      <c r="AI1398" s="307"/>
      <c r="AJ1398" s="307">
        <v>9</v>
      </c>
      <c r="AK1398" s="308" t="s">
        <v>4848</v>
      </c>
      <c r="AL1398" s="307"/>
      <c r="AM1398" s="307" t="s">
        <v>4691</v>
      </c>
      <c r="AN1398" s="307"/>
      <c r="AO1398" s="307" t="s">
        <v>4691</v>
      </c>
      <c r="AP1398" s="307">
        <v>1</v>
      </c>
      <c r="AQ1398" s="307" t="s">
        <v>5889</v>
      </c>
      <c r="AR1398" s="307"/>
      <c r="AS1398" s="307" t="s">
        <v>4691</v>
      </c>
      <c r="AT1398" s="307"/>
      <c r="AU1398" s="307" t="s">
        <v>4691</v>
      </c>
      <c r="AV1398" s="307">
        <f t="shared" si="1365"/>
        <v>0</v>
      </c>
      <c r="AW1398" s="309">
        <f t="shared" si="1366"/>
        <v>0</v>
      </c>
      <c r="AX1398" s="309">
        <f t="shared" si="1367"/>
        <v>0</v>
      </c>
      <c r="AY1398" s="309">
        <f t="shared" si="1368"/>
        <v>0</v>
      </c>
      <c r="AZ1398" s="343" t="s">
        <v>4556</v>
      </c>
      <c r="BA1398" s="317"/>
      <c r="BB1398" s="317"/>
      <c r="BC1398" s="340"/>
      <c r="BD1398" s="340"/>
      <c r="BE1398" s="340"/>
      <c r="BF1398" s="349"/>
      <c r="BG1398" s="349"/>
      <c r="BH1398" s="349"/>
      <c r="BI1398" s="349"/>
    </row>
    <row r="1399" spans="1:61" s="652" customFormat="1" ht="20.100000000000001" customHeight="1">
      <c r="A1399" s="1026">
        <v>1194</v>
      </c>
      <c r="B1399" s="285" t="s">
        <v>4560</v>
      </c>
      <c r="C1399" s="359" t="s">
        <v>4553</v>
      </c>
      <c r="D1399" s="359" t="s">
        <v>2293</v>
      </c>
      <c r="E1399" s="359" t="s">
        <v>4557</v>
      </c>
      <c r="F1399" s="359" t="s">
        <v>4558</v>
      </c>
      <c r="G1399" s="289" t="s">
        <v>4559</v>
      </c>
      <c r="H1399" s="340" t="s">
        <v>4573</v>
      </c>
      <c r="I1399" s="290">
        <v>65010203</v>
      </c>
      <c r="J1399" s="487"/>
      <c r="K1399" s="340" t="s">
        <v>335</v>
      </c>
      <c r="L1399" s="928"/>
      <c r="M1399" s="293"/>
      <c r="N1399" s="293"/>
      <c r="O1399" s="928"/>
      <c r="P1399" s="292" t="s">
        <v>95</v>
      </c>
      <c r="Q1399" s="733"/>
      <c r="R1399" s="295" t="s">
        <v>222</v>
      </c>
      <c r="S1399" s="296">
        <v>20821</v>
      </c>
      <c r="T1399" s="297">
        <f t="shared" si="1360"/>
        <v>9</v>
      </c>
      <c r="U1399" s="298">
        <f t="shared" si="1361"/>
        <v>168.40260000000001</v>
      </c>
      <c r="V1399" s="298">
        <f t="shared" si="1362"/>
        <v>4.915</v>
      </c>
      <c r="W1399" s="299">
        <f t="shared" si="1363"/>
        <v>4915</v>
      </c>
      <c r="X1399" s="300">
        <f t="shared" si="1364"/>
        <v>34</v>
      </c>
      <c r="Y1399" s="301">
        <v>10</v>
      </c>
      <c r="Z1399" s="301">
        <v>1500</v>
      </c>
      <c r="AA1399" s="860">
        <v>0</v>
      </c>
      <c r="AB1399" s="304">
        <v>0</v>
      </c>
      <c r="AC1399" s="304">
        <v>0</v>
      </c>
      <c r="AD1399" s="860">
        <v>0</v>
      </c>
      <c r="AE1399" s="860">
        <v>10</v>
      </c>
      <c r="AF1399" s="306" t="s">
        <v>4849</v>
      </c>
      <c r="AG1399" s="307" t="s">
        <v>4691</v>
      </c>
      <c r="AH1399" s="307" t="s">
        <v>4691</v>
      </c>
      <c r="AI1399" s="307" t="s">
        <v>4691</v>
      </c>
      <c r="AJ1399" s="307">
        <v>10</v>
      </c>
      <c r="AK1399" s="308" t="s">
        <v>4849</v>
      </c>
      <c r="AL1399" s="307">
        <v>1</v>
      </c>
      <c r="AM1399" s="307" t="s">
        <v>5884</v>
      </c>
      <c r="AN1399" s="307" t="s">
        <v>4691</v>
      </c>
      <c r="AO1399" s="307" t="s">
        <v>4691</v>
      </c>
      <c r="AP1399" s="307">
        <v>1</v>
      </c>
      <c r="AQ1399" s="307" t="s">
        <v>5886</v>
      </c>
      <c r="AR1399" s="307">
        <v>1</v>
      </c>
      <c r="AS1399" s="307" t="s">
        <v>5883</v>
      </c>
      <c r="AT1399" s="307"/>
      <c r="AU1399" s="307"/>
      <c r="AV1399" s="307">
        <f t="shared" si="1365"/>
        <v>0</v>
      </c>
      <c r="AW1399" s="309">
        <f t="shared" si="1366"/>
        <v>0</v>
      </c>
      <c r="AX1399" s="309">
        <f t="shared" si="1367"/>
        <v>0</v>
      </c>
      <c r="AY1399" s="309">
        <f t="shared" si="1368"/>
        <v>0</v>
      </c>
      <c r="AZ1399" s="343" t="s">
        <v>4561</v>
      </c>
      <c r="BA1399" s="317"/>
      <c r="BB1399" s="317"/>
      <c r="BC1399" s="340"/>
      <c r="BD1399" s="340"/>
      <c r="BE1399" s="340"/>
      <c r="BF1399" s="349"/>
      <c r="BG1399" s="349"/>
      <c r="BH1399" s="349"/>
      <c r="BI1399" s="349"/>
    </row>
    <row r="1400" spans="1:61" s="652" customFormat="1" ht="20.100000000000001" customHeight="1">
      <c r="A1400" s="1026">
        <v>1195</v>
      </c>
      <c r="B1400" s="285" t="s">
        <v>4564</v>
      </c>
      <c r="C1400" s="359" t="s">
        <v>4553</v>
      </c>
      <c r="D1400" s="359" t="s">
        <v>2293</v>
      </c>
      <c r="E1400" s="359" t="s">
        <v>4554</v>
      </c>
      <c r="F1400" s="359" t="s">
        <v>4562</v>
      </c>
      <c r="G1400" s="289" t="s">
        <v>4563</v>
      </c>
      <c r="H1400" s="340" t="s">
        <v>4578</v>
      </c>
      <c r="I1400" s="290">
        <v>65010431</v>
      </c>
      <c r="J1400" s="487"/>
      <c r="K1400" s="340" t="s">
        <v>335</v>
      </c>
      <c r="L1400" s="928"/>
      <c r="M1400" s="293"/>
      <c r="N1400" s="293"/>
      <c r="O1400" s="928"/>
      <c r="P1400" s="292" t="s">
        <v>95</v>
      </c>
      <c r="Q1400" s="733"/>
      <c r="R1400" s="295" t="s">
        <v>222</v>
      </c>
      <c r="S1400" s="296">
        <v>42720</v>
      </c>
      <c r="T1400" s="297">
        <f t="shared" si="1360"/>
        <v>16</v>
      </c>
      <c r="U1400" s="298">
        <f t="shared" si="1361"/>
        <v>97.879499999999993</v>
      </c>
      <c r="V1400" s="298">
        <f t="shared" si="1362"/>
        <v>3.0104000000000002</v>
      </c>
      <c r="W1400" s="299">
        <f t="shared" si="1363"/>
        <v>3763.0000000000005</v>
      </c>
      <c r="X1400" s="300">
        <f t="shared" si="1364"/>
        <v>33</v>
      </c>
      <c r="Y1400" s="301">
        <v>8</v>
      </c>
      <c r="Z1400" s="301">
        <v>789</v>
      </c>
      <c r="AA1400" s="860">
        <v>0</v>
      </c>
      <c r="AB1400" s="304">
        <v>0</v>
      </c>
      <c r="AC1400" s="304">
        <v>0</v>
      </c>
      <c r="AD1400" s="860">
        <v>0</v>
      </c>
      <c r="AE1400" s="860">
        <v>8</v>
      </c>
      <c r="AF1400" s="306" t="s">
        <v>4731</v>
      </c>
      <c r="AG1400" s="307" t="s">
        <v>4691</v>
      </c>
      <c r="AH1400" s="307" t="s">
        <v>4691</v>
      </c>
      <c r="AI1400" s="307" t="s">
        <v>4691</v>
      </c>
      <c r="AJ1400" s="307">
        <v>8</v>
      </c>
      <c r="AK1400" s="308" t="s">
        <v>4731</v>
      </c>
      <c r="AL1400" s="307" t="s">
        <v>4691</v>
      </c>
      <c r="AM1400" s="307" t="s">
        <v>4691</v>
      </c>
      <c r="AN1400" s="307" t="s">
        <v>4691</v>
      </c>
      <c r="AO1400" s="307" t="s">
        <v>4691</v>
      </c>
      <c r="AP1400" s="307" t="s">
        <v>4691</v>
      </c>
      <c r="AQ1400" s="307" t="s">
        <v>4691</v>
      </c>
      <c r="AR1400" s="307">
        <v>1</v>
      </c>
      <c r="AS1400" s="462" t="s">
        <v>5883</v>
      </c>
      <c r="AT1400" s="307" t="s">
        <v>4691</v>
      </c>
      <c r="AU1400" s="307" t="s">
        <v>4691</v>
      </c>
      <c r="AV1400" s="307">
        <f t="shared" si="1365"/>
        <v>0</v>
      </c>
      <c r="AW1400" s="309">
        <f t="shared" si="1366"/>
        <v>0</v>
      </c>
      <c r="AX1400" s="309">
        <f t="shared" si="1367"/>
        <v>0</v>
      </c>
      <c r="AY1400" s="309">
        <f t="shared" si="1368"/>
        <v>0</v>
      </c>
      <c r="AZ1400" s="343" t="s">
        <v>4565</v>
      </c>
      <c r="BA1400" s="317"/>
      <c r="BB1400" s="317"/>
      <c r="BC1400" s="340"/>
      <c r="BD1400" s="340"/>
      <c r="BE1400" s="340"/>
      <c r="BF1400" s="349"/>
      <c r="BG1400" s="349"/>
      <c r="BH1400" s="349"/>
      <c r="BI1400" s="349"/>
    </row>
    <row r="1401" spans="1:61" s="652" customFormat="1" ht="20.100000000000001" customHeight="1">
      <c r="A1401" s="1026">
        <v>1196</v>
      </c>
      <c r="B1401" s="285" t="s">
        <v>3741</v>
      </c>
      <c r="C1401" s="488" t="s">
        <v>4507</v>
      </c>
      <c r="D1401" s="359" t="s">
        <v>817</v>
      </c>
      <c r="E1401" s="287" t="s">
        <v>3047</v>
      </c>
      <c r="F1401" s="307" t="s">
        <v>1748</v>
      </c>
      <c r="G1401" s="289" t="s">
        <v>1198</v>
      </c>
      <c r="H1401" s="340" t="s">
        <v>1749</v>
      </c>
      <c r="I1401" s="290">
        <v>65010301</v>
      </c>
      <c r="J1401" s="304"/>
      <c r="K1401" s="340" t="s">
        <v>777</v>
      </c>
      <c r="L1401" s="928"/>
      <c r="M1401" s="293"/>
      <c r="N1401" s="293"/>
      <c r="O1401" s="928"/>
      <c r="P1401" s="292" t="s">
        <v>95</v>
      </c>
      <c r="Q1401" s="928"/>
      <c r="R1401" s="295" t="s">
        <v>222</v>
      </c>
      <c r="S1401" s="296">
        <v>39448</v>
      </c>
      <c r="T1401" s="297">
        <f t="shared" si="1360"/>
        <v>29</v>
      </c>
      <c r="U1401" s="298">
        <f t="shared" si="1361"/>
        <v>27.962800000000001</v>
      </c>
      <c r="V1401" s="298">
        <f t="shared" si="1362"/>
        <v>0.94599999999999995</v>
      </c>
      <c r="W1401" s="299">
        <f t="shared" si="1363"/>
        <v>1576.6666666666667</v>
      </c>
      <c r="X1401" s="300">
        <f t="shared" si="1364"/>
        <v>30</v>
      </c>
      <c r="Y1401" s="301">
        <v>6</v>
      </c>
      <c r="Z1401" s="302">
        <v>854</v>
      </c>
      <c r="AA1401" s="860">
        <v>0</v>
      </c>
      <c r="AB1401" s="304">
        <v>0</v>
      </c>
      <c r="AC1401" s="304">
        <v>0</v>
      </c>
      <c r="AD1401" s="860">
        <v>0</v>
      </c>
      <c r="AE1401" s="860">
        <v>6</v>
      </c>
      <c r="AF1401" s="306" t="s">
        <v>4850</v>
      </c>
      <c r="AG1401" s="307" t="s">
        <v>4691</v>
      </c>
      <c r="AH1401" s="307" t="s">
        <v>4691</v>
      </c>
      <c r="AI1401" s="307" t="s">
        <v>4691</v>
      </c>
      <c r="AJ1401" s="307">
        <v>4</v>
      </c>
      <c r="AK1401" s="308" t="s">
        <v>4851</v>
      </c>
      <c r="AL1401" s="307" t="s">
        <v>4691</v>
      </c>
      <c r="AM1401" s="307" t="s">
        <v>4691</v>
      </c>
      <c r="AN1401" s="307" t="s">
        <v>4691</v>
      </c>
      <c r="AO1401" s="307" t="s">
        <v>4691</v>
      </c>
      <c r="AP1401" s="307" t="s">
        <v>4691</v>
      </c>
      <c r="AQ1401" s="307" t="s">
        <v>4691</v>
      </c>
      <c r="AR1401" s="307" t="s">
        <v>4691</v>
      </c>
      <c r="AS1401" s="307" t="s">
        <v>4691</v>
      </c>
      <c r="AT1401" s="307" t="s">
        <v>4691</v>
      </c>
      <c r="AU1401" s="307" t="s">
        <v>4691</v>
      </c>
      <c r="AV1401" s="307">
        <f t="shared" si="1365"/>
        <v>0</v>
      </c>
      <c r="AW1401" s="309">
        <f t="shared" si="1366"/>
        <v>0</v>
      </c>
      <c r="AX1401" s="309">
        <f t="shared" si="1367"/>
        <v>0</v>
      </c>
      <c r="AY1401" s="309">
        <f t="shared" si="1368"/>
        <v>0</v>
      </c>
      <c r="AZ1401" s="343" t="s">
        <v>812</v>
      </c>
      <c r="BA1401" s="340" t="s">
        <v>813</v>
      </c>
      <c r="BB1401" s="340" t="s">
        <v>1750</v>
      </c>
      <c r="BC1401" s="340" t="s">
        <v>1751</v>
      </c>
      <c r="BD1401" s="340"/>
      <c r="BE1401" s="340"/>
      <c r="BF1401" s="349"/>
      <c r="BG1401" s="349"/>
      <c r="BH1401" s="349" t="s">
        <v>1752</v>
      </c>
      <c r="BI1401" s="349"/>
    </row>
    <row r="1402" spans="1:61" ht="20.100000000000001" customHeight="1">
      <c r="A1402" s="1031" t="s">
        <v>185</v>
      </c>
      <c r="B1402" s="499"/>
      <c r="C1402" s="826" t="s">
        <v>4508</v>
      </c>
      <c r="D1402" s="826" t="s">
        <v>817</v>
      </c>
      <c r="E1402" s="827"/>
      <c r="F1402" s="827"/>
      <c r="G1402" s="503">
        <f>COUNTA(G1393:G1401)</f>
        <v>9</v>
      </c>
      <c r="H1402" s="503">
        <f>COUNTA(H1393:H1401)</f>
        <v>9</v>
      </c>
      <c r="I1402" s="499"/>
      <c r="J1402" s="499"/>
      <c r="K1402" s="503"/>
      <c r="L1402" s="504">
        <f>COUNTA(L1393:L1401)</f>
        <v>0</v>
      </c>
      <c r="M1402" s="504">
        <f>COUNTA(M1393:M1401)</f>
        <v>0</v>
      </c>
      <c r="N1402" s="504">
        <f>COUNTA(N1393:N1401)</f>
        <v>0</v>
      </c>
      <c r="O1402" s="504">
        <f>COUNTA(O1393:O1401)</f>
        <v>0</v>
      </c>
      <c r="P1402" s="504">
        <f>COUNTA(P1393:P1401)</f>
        <v>9</v>
      </c>
      <c r="Q1402" s="505"/>
      <c r="R1402" s="505"/>
      <c r="S1402" s="506"/>
      <c r="T1402" s="507"/>
      <c r="U1402" s="508">
        <f>SUM(U1393:U1401)</f>
        <v>1008.4052500000001</v>
      </c>
      <c r="V1402" s="508">
        <f>SUM(V1393:V1401)</f>
        <v>29.5915</v>
      </c>
      <c r="W1402" s="509">
        <f>V1402*10000/Y1402</f>
        <v>3522.7976190476193</v>
      </c>
      <c r="X1402" s="510">
        <f>U1402/V1402</f>
        <v>34.077530709832217</v>
      </c>
      <c r="Y1402" s="511">
        <f t="shared" ref="Y1402:AE1402" si="1369">SUM(Y1393:Y1401)</f>
        <v>84</v>
      </c>
      <c r="Z1402" s="511">
        <f t="shared" si="1369"/>
        <v>10189</v>
      </c>
      <c r="AA1402" s="500">
        <f t="shared" si="1369"/>
        <v>0</v>
      </c>
      <c r="AB1402" s="500">
        <f t="shared" si="1369"/>
        <v>0</v>
      </c>
      <c r="AC1402" s="500">
        <f t="shared" si="1369"/>
        <v>0</v>
      </c>
      <c r="AD1402" s="500">
        <f t="shared" si="1369"/>
        <v>0</v>
      </c>
      <c r="AE1402" s="500">
        <f t="shared" si="1369"/>
        <v>84</v>
      </c>
      <c r="AF1402" s="512"/>
      <c r="AG1402" s="512">
        <f>SUM(AG1393:AG1401)</f>
        <v>0</v>
      </c>
      <c r="AH1402" s="512"/>
      <c r="AI1402" s="512">
        <f>SUM(AI1393:AI1401)</f>
        <v>0</v>
      </c>
      <c r="AJ1402" s="512">
        <f>SUM(AJ1393:AJ1401)</f>
        <v>71</v>
      </c>
      <c r="AK1402" s="513"/>
      <c r="AL1402" s="512">
        <f>SUM(AL1393:AL1401)</f>
        <v>1</v>
      </c>
      <c r="AM1402" s="512"/>
      <c r="AN1402" s="512">
        <f>SUM(AN1393:AN1401)</f>
        <v>0</v>
      </c>
      <c r="AO1402" s="512"/>
      <c r="AP1402" s="512">
        <f>SUM(AP1393:AP1401)</f>
        <v>3</v>
      </c>
      <c r="AQ1402" s="512"/>
      <c r="AR1402" s="512">
        <f>SUM(AR1393:AR1401)</f>
        <v>5</v>
      </c>
      <c r="AS1402" s="512"/>
      <c r="AT1402" s="512">
        <f>SUM(AT1393:AT1401)</f>
        <v>0</v>
      </c>
      <c r="AU1402" s="512"/>
      <c r="AV1402" s="512">
        <f>SUM(AV1393:AV1401)</f>
        <v>0</v>
      </c>
      <c r="AW1402" s="512">
        <f>SUM(AW1393:AW1401)</f>
        <v>0</v>
      </c>
      <c r="AX1402" s="512">
        <f>SUM(AX1393:AX1401)</f>
        <v>0</v>
      </c>
      <c r="AY1402" s="512">
        <f>SUM(AY1393:AY1401)</f>
        <v>0</v>
      </c>
      <c r="AZ1402" s="514"/>
      <c r="BA1402" s="515"/>
      <c r="BB1402" s="515"/>
      <c r="BC1402" s="516"/>
      <c r="BD1402" s="516"/>
      <c r="BE1402" s="516"/>
      <c r="BF1402" s="517"/>
      <c r="BG1402" s="517"/>
      <c r="BH1402" s="517"/>
      <c r="BI1402" s="518"/>
    </row>
    <row r="1403" spans="1:61" ht="20.100000000000001" customHeight="1">
      <c r="A1403" s="1026">
        <v>1197</v>
      </c>
      <c r="B1403" s="285" t="s">
        <v>3742</v>
      </c>
      <c r="C1403" s="355" t="s">
        <v>4509</v>
      </c>
      <c r="D1403" s="727" t="s">
        <v>5775</v>
      </c>
      <c r="E1403" s="287" t="s">
        <v>3048</v>
      </c>
      <c r="F1403" s="934" t="s">
        <v>1753</v>
      </c>
      <c r="G1403" s="289" t="s">
        <v>1070</v>
      </c>
      <c r="H1403" s="340" t="s">
        <v>818</v>
      </c>
      <c r="I1403" s="290">
        <v>65230102</v>
      </c>
      <c r="J1403" s="304"/>
      <c r="K1403" s="340" t="s">
        <v>777</v>
      </c>
      <c r="L1403" s="928"/>
      <c r="M1403" s="293"/>
      <c r="N1403" s="293"/>
      <c r="O1403" s="928"/>
      <c r="P1403" s="292" t="s">
        <v>565</v>
      </c>
      <c r="Q1403" s="928"/>
      <c r="R1403" s="295" t="s">
        <v>766</v>
      </c>
      <c r="S1403" s="296">
        <v>40572</v>
      </c>
      <c r="T1403" s="297">
        <f>VLOOKUP(I1403,单月票房,2,0)</f>
        <v>3</v>
      </c>
      <c r="U1403" s="298">
        <f>VLOOKUP(I1403,单月票房,3,0)</f>
        <v>58.244399999999999</v>
      </c>
      <c r="V1403" s="298">
        <f>VLOOKUP(I1403,单月票房,4,0)</f>
        <v>1.8882000000000001</v>
      </c>
      <c r="W1403" s="299">
        <f>(V1403*10000)/Y1403</f>
        <v>2697.4285714285716</v>
      </c>
      <c r="X1403" s="300">
        <f>VLOOKUP(I1403,单月票房,5,0)</f>
        <v>31</v>
      </c>
      <c r="Y1403" s="301">
        <v>7</v>
      </c>
      <c r="Z1403" s="302">
        <v>1142</v>
      </c>
      <c r="AA1403" s="860">
        <v>0</v>
      </c>
      <c r="AB1403" s="304">
        <v>0</v>
      </c>
      <c r="AC1403" s="304">
        <v>0</v>
      </c>
      <c r="AD1403" s="860">
        <v>0</v>
      </c>
      <c r="AE1403" s="860">
        <v>7</v>
      </c>
      <c r="AF1403" s="306" t="s">
        <v>5964</v>
      </c>
      <c r="AG1403" s="307" t="s">
        <v>4691</v>
      </c>
      <c r="AH1403" s="307" t="s">
        <v>4691</v>
      </c>
      <c r="AI1403" s="307" t="s">
        <v>4691</v>
      </c>
      <c r="AJ1403" s="307">
        <v>6</v>
      </c>
      <c r="AK1403" s="308" t="s">
        <v>4694</v>
      </c>
      <c r="AL1403" s="307" t="s">
        <v>4691</v>
      </c>
      <c r="AM1403" s="307" t="s">
        <v>4691</v>
      </c>
      <c r="AN1403" s="307" t="s">
        <v>4691</v>
      </c>
      <c r="AO1403" s="307" t="s">
        <v>4691</v>
      </c>
      <c r="AP1403" s="307" t="s">
        <v>4691</v>
      </c>
      <c r="AQ1403" s="307" t="s">
        <v>4691</v>
      </c>
      <c r="AR1403" s="307" t="s">
        <v>4691</v>
      </c>
      <c r="AS1403" s="307" t="s">
        <v>4691</v>
      </c>
      <c r="AT1403" s="307" t="s">
        <v>4691</v>
      </c>
      <c r="AU1403" s="307" t="s">
        <v>4691</v>
      </c>
      <c r="AV1403" s="307">
        <f>AD1403*6*0.5*12</f>
        <v>0</v>
      </c>
      <c r="AW1403" s="309">
        <f>AD1403*6*0.35*12</f>
        <v>0</v>
      </c>
      <c r="AX1403" s="309">
        <f>AD1403*6*0.25*10</f>
        <v>0</v>
      </c>
      <c r="AY1403" s="309">
        <f>AD1403*6*0.15*10</f>
        <v>0</v>
      </c>
      <c r="AZ1403" s="343" t="s">
        <v>814</v>
      </c>
      <c r="BA1403" s="340" t="s">
        <v>1754</v>
      </c>
      <c r="BB1403" s="340" t="s">
        <v>815</v>
      </c>
      <c r="BC1403" s="340" t="s">
        <v>1755</v>
      </c>
      <c r="BD1403" s="340"/>
      <c r="BE1403" s="340"/>
      <c r="BF1403" s="349"/>
      <c r="BG1403" s="349"/>
      <c r="BH1403" s="349" t="s">
        <v>816</v>
      </c>
      <c r="BI1403" s="349"/>
    </row>
    <row r="1404" spans="1:61" ht="20.100000000000001" customHeight="1">
      <c r="A1404" s="1027" t="s">
        <v>185</v>
      </c>
      <c r="B1404" s="499"/>
      <c r="C1404" s="826" t="s">
        <v>4510</v>
      </c>
      <c r="D1404" s="863" t="s">
        <v>5776</v>
      </c>
      <c r="E1404" s="827"/>
      <c r="F1404" s="827"/>
      <c r="G1404" s="935">
        <f>COUNTA(G1403)</f>
        <v>1</v>
      </c>
      <c r="H1404" s="935">
        <f>COUNTA(H1403)</f>
        <v>1</v>
      </c>
      <c r="I1404" s="499"/>
      <c r="J1404" s="499"/>
      <c r="K1404" s="935"/>
      <c r="L1404" s="936">
        <f>COUNTA(L1403)</f>
        <v>0</v>
      </c>
      <c r="M1404" s="936">
        <f>COUNTA(M1403)</f>
        <v>0</v>
      </c>
      <c r="N1404" s="936">
        <f>COUNTA(N1403)</f>
        <v>0</v>
      </c>
      <c r="O1404" s="936">
        <f>COUNTA(O1403)</f>
        <v>0</v>
      </c>
      <c r="P1404" s="936">
        <f>COUNTA(P1403)</f>
        <v>1</v>
      </c>
      <c r="Q1404" s="505"/>
      <c r="R1404" s="505"/>
      <c r="S1404" s="506"/>
      <c r="T1404" s="937"/>
      <c r="U1404" s="938">
        <f>SUM(U1403)</f>
        <v>58.244399999999999</v>
      </c>
      <c r="V1404" s="938">
        <f>SUM(V1403)</f>
        <v>1.8882000000000001</v>
      </c>
      <c r="W1404" s="939">
        <f>V1404*10000/Y1404</f>
        <v>2697.4285714285716</v>
      </c>
      <c r="X1404" s="940">
        <f>U1404/V1404</f>
        <v>30.846520495710198</v>
      </c>
      <c r="Y1404" s="941">
        <f t="shared" ref="Y1404:AE1406" si="1370">SUM(Y1403)</f>
        <v>7</v>
      </c>
      <c r="Z1404" s="941">
        <f t="shared" si="1370"/>
        <v>1142</v>
      </c>
      <c r="AA1404" s="942">
        <f t="shared" si="1370"/>
        <v>0</v>
      </c>
      <c r="AB1404" s="942">
        <f t="shared" si="1370"/>
        <v>0</v>
      </c>
      <c r="AC1404" s="942">
        <f t="shared" si="1370"/>
        <v>0</v>
      </c>
      <c r="AD1404" s="942">
        <f t="shared" si="1370"/>
        <v>0</v>
      </c>
      <c r="AE1404" s="942">
        <f t="shared" si="1370"/>
        <v>7</v>
      </c>
      <c r="AF1404" s="512"/>
      <c r="AG1404" s="943">
        <f>SUM(AG1403)</f>
        <v>0</v>
      </c>
      <c r="AH1404" s="943"/>
      <c r="AI1404" s="943">
        <f>SUM(AI1403)</f>
        <v>0</v>
      </c>
      <c r="AJ1404" s="943">
        <f>SUM(AJ1403)</f>
        <v>6</v>
      </c>
      <c r="AK1404" s="513"/>
      <c r="AL1404" s="943">
        <f>SUM(AL1403)</f>
        <v>0</v>
      </c>
      <c r="AM1404" s="943"/>
      <c r="AN1404" s="943">
        <f>SUM(AN1403)</f>
        <v>0</v>
      </c>
      <c r="AO1404" s="943"/>
      <c r="AP1404" s="943">
        <f>SUM(AP1403)</f>
        <v>0</v>
      </c>
      <c r="AQ1404" s="943"/>
      <c r="AR1404" s="943">
        <f>SUM(AR1403)</f>
        <v>0</v>
      </c>
      <c r="AS1404" s="943"/>
      <c r="AT1404" s="943">
        <f>SUM(AT1403)</f>
        <v>0</v>
      </c>
      <c r="AU1404" s="943"/>
      <c r="AV1404" s="943">
        <f>SUM(AV1403)</f>
        <v>0</v>
      </c>
      <c r="AW1404" s="943">
        <f>SUM(AW1403)</f>
        <v>0</v>
      </c>
      <c r="AX1404" s="943">
        <f>SUM(AX1403)</f>
        <v>0</v>
      </c>
      <c r="AY1404" s="943">
        <f>SUM(AY1403)</f>
        <v>0</v>
      </c>
      <c r="AZ1404" s="816"/>
      <c r="BA1404" s="944"/>
      <c r="BB1404" s="944"/>
      <c r="BC1404" s="819"/>
      <c r="BD1404" s="819"/>
      <c r="BE1404" s="819"/>
      <c r="BF1404" s="819"/>
      <c r="BG1404" s="819"/>
      <c r="BH1404" s="819"/>
      <c r="BI1404" s="820"/>
    </row>
    <row r="1405" spans="1:61" s="1009" customFormat="1" ht="19.5" customHeight="1">
      <c r="A1405" s="1026">
        <v>1198</v>
      </c>
      <c r="B1405" s="435" t="s">
        <v>9087</v>
      </c>
      <c r="C1405" s="435" t="s">
        <v>9088</v>
      </c>
      <c r="D1405" s="435" t="s">
        <v>9198</v>
      </c>
      <c r="E1405" s="435" t="s">
        <v>9090</v>
      </c>
      <c r="F1405" s="467" t="s">
        <v>97</v>
      </c>
      <c r="G1405" s="1001" t="s">
        <v>9091</v>
      </c>
      <c r="H1405" s="1002" t="s">
        <v>9092</v>
      </c>
      <c r="I1405" s="435">
        <v>65220151</v>
      </c>
      <c r="J1405" s="1003"/>
      <c r="K1405" s="439" t="s">
        <v>362</v>
      </c>
      <c r="L1405" s="1004"/>
      <c r="M1405" s="1005"/>
      <c r="N1405" s="1005"/>
      <c r="O1405" s="1004"/>
      <c r="P1405" s="1004" t="s">
        <v>565</v>
      </c>
      <c r="Q1405" s="1006"/>
      <c r="R1405" s="1007" t="s">
        <v>359</v>
      </c>
      <c r="S1405" s="1008" t="s">
        <v>7485</v>
      </c>
      <c r="T1405" s="297">
        <f>VLOOKUP(I1405,单月票房,2,0)</f>
        <v>4</v>
      </c>
      <c r="U1405" s="298">
        <f>VLOOKUP(I1405,单月票房,3,0)</f>
        <v>10.9169</v>
      </c>
      <c r="V1405" s="298">
        <f>VLOOKUP(I1405,单月票房,4,0)</f>
        <v>0.2492</v>
      </c>
      <c r="W1405" s="299">
        <f>(V1405*10000)/Y1405</f>
        <v>276.88888888888891</v>
      </c>
      <c r="X1405" s="300">
        <f>VLOOKUP(I1405,单月票房,5,0)</f>
        <v>44</v>
      </c>
      <c r="Y1405" s="496">
        <v>9</v>
      </c>
      <c r="Z1405" s="497">
        <v>1080</v>
      </c>
      <c r="AA1405" s="1003">
        <v>0</v>
      </c>
      <c r="AB1405" s="1003">
        <v>0</v>
      </c>
      <c r="AC1405" s="1003">
        <v>0</v>
      </c>
      <c r="AD1405" s="1003">
        <v>0</v>
      </c>
      <c r="AE1405" s="469">
        <v>9</v>
      </c>
      <c r="AF1405" s="1036" t="s">
        <v>5996</v>
      </c>
      <c r="AG1405" s="445"/>
      <c r="AH1405" s="445"/>
      <c r="AI1405" s="445"/>
      <c r="AJ1405" s="1084"/>
      <c r="AK1405" s="1097"/>
      <c r="AL1405" s="445"/>
      <c r="AM1405" s="445"/>
      <c r="AN1405" s="445"/>
      <c r="AO1405" s="445"/>
      <c r="AP1405" s="445"/>
      <c r="AQ1405" s="445"/>
      <c r="AR1405" s="445"/>
      <c r="AS1405" s="445"/>
      <c r="AT1405" s="445"/>
      <c r="AU1405" s="445"/>
      <c r="AV1405" s="307">
        <f>AD1405*6*0.5*12</f>
        <v>0</v>
      </c>
      <c r="AW1405" s="309">
        <f>AD1405*6*0.35*12</f>
        <v>0</v>
      </c>
      <c r="AX1405" s="309">
        <f>AD1405*6*0.25*10</f>
        <v>0</v>
      </c>
      <c r="AY1405" s="309">
        <f>AD1405*6*0.15*10</f>
        <v>0</v>
      </c>
      <c r="AZ1405" s="1001" t="s">
        <v>9093</v>
      </c>
      <c r="BA1405" s="1001"/>
      <c r="BB1405" s="1001"/>
      <c r="BC1405" s="1001"/>
      <c r="BD1405" s="1001"/>
      <c r="BE1405" s="1001"/>
      <c r="BF1405" s="1001"/>
      <c r="BG1405" s="1001"/>
      <c r="BH1405" s="1001"/>
      <c r="BI1405" s="1049"/>
    </row>
    <row r="1406" spans="1:61" ht="20.100000000000001" customHeight="1">
      <c r="A1406" s="1027" t="s">
        <v>185</v>
      </c>
      <c r="B1406" s="499"/>
      <c r="C1406" s="826" t="s">
        <v>4507</v>
      </c>
      <c r="D1406" s="1101" t="s">
        <v>9199</v>
      </c>
      <c r="E1406" s="827"/>
      <c r="F1406" s="827"/>
      <c r="G1406" s="935">
        <f>COUNTA(G1405)</f>
        <v>1</v>
      </c>
      <c r="H1406" s="935">
        <f>COUNTA(H1405)</f>
        <v>1</v>
      </c>
      <c r="I1406" s="499"/>
      <c r="J1406" s="499"/>
      <c r="K1406" s="935"/>
      <c r="L1406" s="936">
        <f>COUNTA(L1405)</f>
        <v>0</v>
      </c>
      <c r="M1406" s="936">
        <f>COUNTA(M1405)</f>
        <v>0</v>
      </c>
      <c r="N1406" s="936">
        <f>COUNTA(N1405)</f>
        <v>0</v>
      </c>
      <c r="O1406" s="936">
        <f>COUNTA(O1405)</f>
        <v>0</v>
      </c>
      <c r="P1406" s="936">
        <f>COUNTA(P1405)</f>
        <v>1</v>
      </c>
      <c r="Q1406" s="505"/>
      <c r="R1406" s="505"/>
      <c r="S1406" s="506"/>
      <c r="T1406" s="937"/>
      <c r="U1406" s="938">
        <f>SUM(U1405)</f>
        <v>10.9169</v>
      </c>
      <c r="V1406" s="938">
        <f>SUM(V1405)</f>
        <v>0.2492</v>
      </c>
      <c r="W1406" s="939">
        <f>V1406*10000/Y1406</f>
        <v>276.88888888888891</v>
      </c>
      <c r="X1406" s="940">
        <f>U1406/V1406</f>
        <v>43.807784911717498</v>
      </c>
      <c r="Y1406" s="941">
        <f t="shared" si="1370"/>
        <v>9</v>
      </c>
      <c r="Z1406" s="941">
        <f t="shared" si="1370"/>
        <v>1080</v>
      </c>
      <c r="AA1406" s="942">
        <f t="shared" si="1370"/>
        <v>0</v>
      </c>
      <c r="AB1406" s="942">
        <f t="shared" si="1370"/>
        <v>0</v>
      </c>
      <c r="AC1406" s="942">
        <f t="shared" si="1370"/>
        <v>0</v>
      </c>
      <c r="AD1406" s="942">
        <f t="shared" si="1370"/>
        <v>0</v>
      </c>
      <c r="AE1406" s="942">
        <f t="shared" si="1370"/>
        <v>9</v>
      </c>
      <c r="AF1406" s="512"/>
      <c r="AG1406" s="943">
        <f>SUM(AG1405)</f>
        <v>0</v>
      </c>
      <c r="AH1406" s="943"/>
      <c r="AI1406" s="943">
        <f>SUM(AI1405)</f>
        <v>0</v>
      </c>
      <c r="AJ1406" s="943">
        <f>SUM(AJ1405)</f>
        <v>0</v>
      </c>
      <c r="AK1406" s="513"/>
      <c r="AL1406" s="943">
        <f>SUM(AL1405)</f>
        <v>0</v>
      </c>
      <c r="AM1406" s="943"/>
      <c r="AN1406" s="943">
        <f>SUM(AN1405)</f>
        <v>0</v>
      </c>
      <c r="AO1406" s="943"/>
      <c r="AP1406" s="943">
        <f>SUM(AP1405)</f>
        <v>0</v>
      </c>
      <c r="AQ1406" s="943"/>
      <c r="AR1406" s="943">
        <f>SUM(AR1405)</f>
        <v>0</v>
      </c>
      <c r="AS1406" s="943"/>
      <c r="AT1406" s="943">
        <f>SUM(AT1405)</f>
        <v>0</v>
      </c>
      <c r="AU1406" s="943"/>
      <c r="AV1406" s="943">
        <f>SUM(AV1405)</f>
        <v>0</v>
      </c>
      <c r="AW1406" s="943">
        <f>SUM(AW1405)</f>
        <v>0</v>
      </c>
      <c r="AX1406" s="943">
        <f>SUM(AX1405)</f>
        <v>0</v>
      </c>
      <c r="AY1406" s="943">
        <f>SUM(AY1405)</f>
        <v>0</v>
      </c>
      <c r="AZ1406" s="816"/>
      <c r="BA1406" s="944"/>
      <c r="BB1406" s="944"/>
      <c r="BC1406" s="819"/>
      <c r="BD1406" s="819"/>
      <c r="BE1406" s="819"/>
      <c r="BF1406" s="819"/>
      <c r="BG1406" s="819"/>
      <c r="BH1406" s="819"/>
      <c r="BI1406" s="820"/>
    </row>
    <row r="1407" spans="1:61" ht="20.100000000000001" customHeight="1">
      <c r="A1407" s="1027" t="s">
        <v>185</v>
      </c>
      <c r="B1407" s="1090"/>
      <c r="C1407" s="777">
        <f>SUMPRODUCT(1/COUNTIF(C5:C1406,C5:C1406))</f>
        <v>30.000000000000181</v>
      </c>
      <c r="D1407" s="777">
        <f>SUMPRODUCT(1/COUNTIF(D5:D1406,D5:D1406))</f>
        <v>204.00000000000031</v>
      </c>
      <c r="E1407" s="777"/>
      <c r="F1407" s="704"/>
      <c r="G1407" s="946">
        <f>SUMPRODUCT(G5:G1406)</f>
        <v>1198</v>
      </c>
      <c r="H1407" s="946">
        <f>SUMPRODUCT(H5:H1406)</f>
        <v>1198</v>
      </c>
      <c r="I1407" s="946">
        <f>COUNTA(I5:I1406)</f>
        <v>1198</v>
      </c>
      <c r="J1407" s="947"/>
      <c r="K1407" s="946">
        <f>COUNTA(K5:K1406)</f>
        <v>403</v>
      </c>
      <c r="L1407" s="945">
        <f>SUMPRODUCT(L5:L1406)</f>
        <v>702</v>
      </c>
      <c r="M1407" s="945">
        <f>SUMPRODUCT(M5:M1406)</f>
        <v>400</v>
      </c>
      <c r="N1407" s="945">
        <f>SUMPRODUCT(N5:N1406)</f>
        <v>400</v>
      </c>
      <c r="O1407" s="945">
        <f>SUMPRODUCT(O5:O1406)</f>
        <v>712</v>
      </c>
      <c r="P1407" s="945">
        <f>SUMPRODUCT(P5:P1406)</f>
        <v>1198</v>
      </c>
      <c r="Q1407" s="948"/>
      <c r="R1407" s="949"/>
      <c r="S1407" s="950"/>
      <c r="T1407" s="951"/>
      <c r="U1407" s="952">
        <f>SUM(U5:U1406)/2</f>
        <v>163152.39206099985</v>
      </c>
      <c r="V1407" s="952">
        <f>SUM(V5:V1406)/2</f>
        <v>4359.8918999999914</v>
      </c>
      <c r="W1407" s="951">
        <f>V1407*10000/Y1407</f>
        <v>5220.8021793797052</v>
      </c>
      <c r="X1407" s="953">
        <f>U1407/V1407</f>
        <v>37.421201213956742</v>
      </c>
      <c r="Y1407" s="954">
        <f t="shared" ref="Y1407:AE1407" si="1371">SUM(Y5:Y1406)/2</f>
        <v>8351</v>
      </c>
      <c r="Z1407" s="955">
        <f t="shared" si="1371"/>
        <v>1092808</v>
      </c>
      <c r="AA1407" s="956">
        <f t="shared" si="1371"/>
        <v>5083</v>
      </c>
      <c r="AB1407" s="956">
        <f t="shared" si="1371"/>
        <v>2821</v>
      </c>
      <c r="AC1407" s="956">
        <f t="shared" si="1371"/>
        <v>2820</v>
      </c>
      <c r="AD1407" s="956">
        <f t="shared" si="1371"/>
        <v>5144</v>
      </c>
      <c r="AE1407" s="956">
        <f t="shared" si="1371"/>
        <v>8283</v>
      </c>
      <c r="AF1407" s="957"/>
      <c r="AG1407" s="957">
        <f>SUM(AG5:AG1406)/2</f>
        <v>38</v>
      </c>
      <c r="AH1407" s="957"/>
      <c r="AI1407" s="957">
        <f>SUM(AI5:AI1406)/2</f>
        <v>12467</v>
      </c>
      <c r="AJ1407" s="957">
        <f>SUM(AJ5:AJ1406)/2</f>
        <v>5820.5</v>
      </c>
      <c r="AK1407" s="958"/>
      <c r="AL1407" s="957">
        <f>SUM(AL5:AL1406)/2</f>
        <v>22</v>
      </c>
      <c r="AM1407" s="957"/>
      <c r="AN1407" s="957">
        <f>SUM(AN5:AN1406)/2</f>
        <v>5</v>
      </c>
      <c r="AO1407" s="957"/>
      <c r="AP1407" s="957">
        <f>SUM(AP5:AP1406)/2</f>
        <v>24</v>
      </c>
      <c r="AQ1407" s="957"/>
      <c r="AR1407" s="957">
        <f>SUM(AR5:AR1406)/2</f>
        <v>102</v>
      </c>
      <c r="AS1407" s="957"/>
      <c r="AT1407" s="957">
        <f>SUM(AT5:AT1406)/2</f>
        <v>39</v>
      </c>
      <c r="AU1407" s="957"/>
      <c r="AV1407" s="1035">
        <f>SUM(AV5:AV1406)/2</f>
        <v>185184</v>
      </c>
      <c r="AW1407" s="1035">
        <f>SUM(AW5:AW1406)/2</f>
        <v>129628.7999999999</v>
      </c>
      <c r="AX1407" s="1035">
        <f>SUM(AX5:AX1406)/2</f>
        <v>77160</v>
      </c>
      <c r="AY1407" s="1035">
        <f>SUM(AY5:AY1406)/2</f>
        <v>46296</v>
      </c>
      <c r="AZ1407" s="959"/>
      <c r="BA1407" s="960"/>
      <c r="BB1407" s="960"/>
      <c r="BC1407" s="946"/>
      <c r="BD1407" s="946"/>
      <c r="BE1407" s="946"/>
      <c r="BF1407" s="946"/>
      <c r="BG1407" s="946"/>
      <c r="BH1407" s="946"/>
      <c r="BI1407" s="961"/>
    </row>
    <row r="1408" spans="1:61" ht="20.100000000000001" customHeight="1">
      <c r="A1408" s="1102" t="s">
        <v>9200</v>
      </c>
      <c r="B1408" s="962"/>
      <c r="C1408" s="652"/>
      <c r="D1408" s="652"/>
      <c r="E1408" s="652"/>
      <c r="F1408" s="963"/>
      <c r="G1408" s="964"/>
      <c r="H1408" s="652"/>
      <c r="I1408" s="965"/>
      <c r="J1408" s="966"/>
      <c r="K1408" s="964"/>
      <c r="L1408" s="967"/>
      <c r="M1408" s="967"/>
      <c r="N1408" s="967"/>
      <c r="O1408" s="967"/>
      <c r="P1408" s="967"/>
      <c r="Q1408" s="968"/>
      <c r="R1408" s="969"/>
      <c r="S1408" s="970"/>
      <c r="T1408" s="971"/>
      <c r="U1408" s="972"/>
      <c r="V1408" s="972"/>
      <c r="W1408" s="973"/>
      <c r="X1408" s="974"/>
      <c r="Y1408" s="975"/>
      <c r="Z1408" s="976"/>
      <c r="AA1408" s="977"/>
      <c r="AB1408" s="977"/>
      <c r="AC1408" s="977"/>
      <c r="AD1408" s="978"/>
      <c r="AE1408" s="977"/>
      <c r="AF1408" s="703"/>
      <c r="AG1408" s="652"/>
      <c r="AH1408" s="652"/>
      <c r="AI1408" s="652"/>
      <c r="AJ1408" s="963"/>
      <c r="AK1408" s="962"/>
      <c r="AL1408" s="652"/>
      <c r="AM1408" s="652"/>
      <c r="AN1408" s="652"/>
      <c r="AO1408" s="652"/>
      <c r="AP1408" s="652"/>
      <c r="AQ1408" s="652"/>
      <c r="AR1408" s="963"/>
      <c r="AS1408" s="963"/>
      <c r="AT1408" s="963"/>
      <c r="AU1408" s="963"/>
      <c r="AV1408" s="963"/>
      <c r="AW1408" s="979"/>
      <c r="AX1408" s="703"/>
      <c r="AY1408" s="703"/>
      <c r="AZ1408" s="980"/>
      <c r="BA1408" s="652"/>
      <c r="BB1408" s="652"/>
      <c r="BC1408" s="652"/>
      <c r="BD1408" s="652"/>
      <c r="BE1408" s="981"/>
      <c r="BF1408" s="981"/>
      <c r="BG1408" s="981"/>
      <c r="BH1408" s="981"/>
      <c r="BI1408" s="981"/>
    </row>
    <row r="1409" spans="1:61" ht="20.100000000000001" customHeight="1">
      <c r="A1409" s="1103" t="s">
        <v>9201</v>
      </c>
      <c r="B1409" s="962"/>
      <c r="C1409" s="652"/>
      <c r="D1409" s="652"/>
      <c r="E1409" s="652"/>
      <c r="F1409" s="963"/>
      <c r="G1409" s="962"/>
      <c r="H1409" s="652"/>
      <c r="I1409" s="963"/>
      <c r="J1409" s="652"/>
      <c r="K1409" s="962"/>
      <c r="L1409" s="963"/>
      <c r="M1409" s="963"/>
      <c r="N1409" s="963"/>
      <c r="O1409" s="963"/>
      <c r="P1409" s="963"/>
      <c r="Q1409" s="982"/>
      <c r="R1409" s="652"/>
      <c r="S1409" s="983"/>
      <c r="T1409" s="984"/>
      <c r="U1409" s="985"/>
      <c r="V1409" s="985"/>
      <c r="W1409" s="986"/>
      <c r="X1409" s="987"/>
      <c r="Y1409" s="980"/>
      <c r="Z1409" s="988"/>
      <c r="AA1409" s="963"/>
      <c r="AB1409" s="963"/>
      <c r="AC1409" s="963"/>
      <c r="AD1409" s="963"/>
      <c r="AE1409" s="963"/>
      <c r="AF1409" s="652"/>
      <c r="AG1409" s="652"/>
      <c r="AH1409" s="652"/>
      <c r="AI1409" s="652"/>
      <c r="AJ1409" s="963"/>
      <c r="AK1409" s="962"/>
      <c r="AL1409" s="652"/>
      <c r="AM1409" s="652"/>
      <c r="AN1409" s="652"/>
      <c r="AO1409" s="652"/>
      <c r="AP1409" s="652"/>
      <c r="AQ1409" s="652"/>
      <c r="AR1409" s="963"/>
      <c r="AS1409" s="963"/>
      <c r="AT1409" s="963"/>
      <c r="AU1409" s="963"/>
      <c r="AV1409" s="963"/>
      <c r="AW1409" s="963"/>
      <c r="AX1409" s="652"/>
      <c r="AY1409" s="652"/>
      <c r="AZ1409" s="980"/>
      <c r="BA1409" s="652"/>
      <c r="BB1409" s="652"/>
      <c r="BC1409" s="652"/>
      <c r="BD1409" s="652"/>
      <c r="BE1409" s="652"/>
      <c r="BF1409" s="652"/>
      <c r="BG1409" s="652"/>
      <c r="BH1409" s="652"/>
      <c r="BI1409" s="652"/>
    </row>
    <row r="1410" spans="1:61" ht="20.100000000000001" customHeight="1">
      <c r="A1410" s="1103" t="s">
        <v>9202</v>
      </c>
      <c r="B1410" s="962"/>
      <c r="C1410" s="652"/>
      <c r="D1410" s="652"/>
      <c r="E1410" s="652"/>
      <c r="F1410" s="963"/>
      <c r="G1410" s="962"/>
      <c r="H1410" s="652"/>
      <c r="I1410" s="963"/>
      <c r="J1410" s="652"/>
      <c r="K1410" s="962"/>
      <c r="L1410" s="963"/>
      <c r="M1410" s="963"/>
      <c r="N1410" s="963"/>
      <c r="O1410" s="963"/>
      <c r="P1410" s="963"/>
      <c r="Q1410" s="982"/>
      <c r="R1410" s="652"/>
      <c r="S1410" s="983"/>
      <c r="T1410" s="984"/>
      <c r="U1410" s="985"/>
      <c r="V1410" s="985"/>
      <c r="W1410" s="986"/>
      <c r="X1410" s="987"/>
      <c r="Y1410" s="980"/>
      <c r="Z1410" s="988"/>
      <c r="AA1410" s="963"/>
      <c r="AB1410" s="963"/>
      <c r="AC1410" s="963"/>
      <c r="AD1410" s="963"/>
      <c r="AE1410" s="963"/>
      <c r="AF1410" s="652"/>
      <c r="AG1410" s="652"/>
      <c r="AH1410" s="652"/>
      <c r="AI1410" s="652"/>
      <c r="AJ1410" s="963"/>
      <c r="AK1410" s="962"/>
      <c r="AL1410" s="652"/>
      <c r="AM1410" s="652"/>
      <c r="AN1410" s="652"/>
      <c r="AO1410" s="652"/>
      <c r="AP1410" s="652"/>
      <c r="AQ1410" s="652"/>
      <c r="AR1410" s="963"/>
      <c r="AS1410" s="963"/>
      <c r="AT1410" s="963"/>
      <c r="AU1410" s="963"/>
      <c r="AV1410" s="963"/>
      <c r="AW1410" s="963"/>
      <c r="AX1410" s="652"/>
      <c r="AY1410" s="652"/>
      <c r="AZ1410" s="980"/>
      <c r="BA1410" s="652"/>
      <c r="BB1410" s="652"/>
      <c r="BC1410" s="652"/>
      <c r="BD1410" s="652"/>
      <c r="BE1410" s="652"/>
      <c r="BF1410" s="652"/>
      <c r="BG1410" s="652"/>
      <c r="BH1410" s="652"/>
      <c r="BI1410" s="652"/>
    </row>
    <row r="1411" spans="1:61" ht="20.100000000000001" customHeight="1">
      <c r="A1411" s="1103" t="s">
        <v>9203</v>
      </c>
      <c r="B1411" s="962"/>
      <c r="C1411" s="652"/>
      <c r="D1411" s="652"/>
      <c r="E1411" s="652"/>
      <c r="F1411" s="963"/>
      <c r="G1411" s="962"/>
      <c r="H1411" s="652"/>
      <c r="I1411" s="267"/>
      <c r="J1411" s="652"/>
      <c r="K1411" s="962"/>
      <c r="L1411" s="963"/>
      <c r="M1411" s="963"/>
      <c r="N1411" s="963"/>
      <c r="O1411" s="963"/>
      <c r="P1411" s="963"/>
      <c r="Q1411" s="982"/>
      <c r="R1411" s="652"/>
      <c r="S1411" s="983"/>
      <c r="T1411" s="984"/>
      <c r="U1411" s="985"/>
      <c r="V1411" s="985"/>
      <c r="W1411" s="986"/>
      <c r="X1411" s="987"/>
      <c r="Y1411" s="980"/>
      <c r="Z1411" s="988"/>
      <c r="AA1411" s="963"/>
      <c r="AB1411" s="963"/>
      <c r="AC1411" s="963"/>
      <c r="AD1411" s="963"/>
      <c r="AE1411" s="963"/>
      <c r="AF1411" s="652"/>
      <c r="AG1411" s="652"/>
      <c r="AH1411" s="652"/>
      <c r="AI1411" s="652"/>
      <c r="AJ1411" s="963"/>
      <c r="AK1411" s="962"/>
      <c r="AL1411" s="652"/>
      <c r="AM1411" s="652"/>
      <c r="AN1411" s="652"/>
      <c r="AO1411" s="652"/>
      <c r="AP1411" s="652"/>
      <c r="AQ1411" s="652"/>
      <c r="AR1411" s="963"/>
      <c r="AS1411" s="963"/>
      <c r="AT1411" s="963"/>
      <c r="AU1411" s="963"/>
      <c r="AV1411" s="963"/>
      <c r="AW1411" s="963"/>
      <c r="AX1411" s="652"/>
      <c r="AY1411" s="652"/>
      <c r="AZ1411" s="980"/>
      <c r="BA1411" s="652"/>
      <c r="BB1411" s="652"/>
      <c r="BC1411" s="652"/>
      <c r="BD1411" s="652"/>
      <c r="BE1411" s="652"/>
      <c r="BF1411" s="652"/>
      <c r="BG1411" s="652"/>
      <c r="BH1411" s="652"/>
      <c r="BI1411" s="652"/>
    </row>
    <row r="1412" spans="1:61" ht="20.100000000000001" customHeight="1">
      <c r="A1412" s="652"/>
      <c r="B1412" s="962"/>
      <c r="C1412" s="652"/>
      <c r="D1412" s="652"/>
      <c r="E1412" s="652"/>
      <c r="F1412" s="963"/>
      <c r="G1412" s="962"/>
      <c r="H1412" s="652"/>
      <c r="I1412" s="989"/>
      <c r="J1412" s="652"/>
      <c r="K1412" s="962"/>
      <c r="L1412" s="963"/>
      <c r="M1412" s="963"/>
      <c r="N1412" s="963"/>
      <c r="O1412" s="963"/>
      <c r="P1412" s="963"/>
      <c r="Q1412" s="982"/>
      <c r="R1412" s="652"/>
      <c r="S1412" s="983"/>
      <c r="T1412" s="984"/>
      <c r="U1412" s="985"/>
      <c r="V1412" s="985"/>
      <c r="W1412" s="986"/>
      <c r="X1412" s="987"/>
      <c r="Y1412" s="980"/>
      <c r="Z1412" s="988"/>
      <c r="AA1412" s="963"/>
      <c r="AB1412" s="963"/>
      <c r="AC1412" s="963"/>
      <c r="AD1412" s="963"/>
      <c r="AE1412" s="963"/>
      <c r="AF1412" s="652"/>
      <c r="AG1412" s="652"/>
      <c r="AH1412" s="652"/>
      <c r="AI1412" s="652"/>
      <c r="AJ1412" s="963"/>
      <c r="AK1412" s="962"/>
      <c r="AL1412" s="652"/>
      <c r="AM1412" s="652"/>
      <c r="AN1412" s="652"/>
      <c r="AO1412" s="652"/>
      <c r="AP1412" s="652"/>
      <c r="AQ1412" s="652"/>
      <c r="AR1412" s="963"/>
      <c r="AS1412" s="963"/>
      <c r="AT1412" s="963"/>
      <c r="AU1412" s="963"/>
      <c r="AV1412" s="963"/>
      <c r="AW1412" s="963"/>
      <c r="AX1412" s="652"/>
      <c r="AY1412" s="652"/>
      <c r="AZ1412" s="980"/>
      <c r="BA1412" s="652"/>
      <c r="BB1412" s="652"/>
      <c r="BC1412" s="652"/>
      <c r="BD1412" s="652"/>
      <c r="BE1412" s="652"/>
      <c r="BF1412" s="652"/>
      <c r="BG1412" s="652"/>
      <c r="BH1412" s="652"/>
      <c r="BI1412" s="652"/>
    </row>
    <row r="1413" spans="1:61" ht="20.100000000000001" customHeight="1">
      <c r="A1413" s="652"/>
      <c r="B1413" s="962"/>
      <c r="C1413" s="652"/>
      <c r="D1413" s="652"/>
      <c r="E1413" s="652"/>
      <c r="F1413" s="963"/>
      <c r="G1413" s="962"/>
      <c r="H1413" s="652"/>
      <c r="I1413" s="989"/>
      <c r="J1413" s="652"/>
      <c r="K1413" s="962"/>
      <c r="L1413" s="963"/>
      <c r="M1413" s="963"/>
      <c r="N1413" s="963"/>
      <c r="O1413" s="963"/>
      <c r="P1413" s="963"/>
      <c r="Q1413" s="982"/>
      <c r="R1413" s="652"/>
      <c r="S1413" s="983"/>
      <c r="T1413" s="984"/>
      <c r="U1413" s="985"/>
      <c r="V1413" s="985"/>
      <c r="W1413" s="986"/>
      <c r="X1413" s="987"/>
      <c r="Y1413" s="980"/>
      <c r="Z1413" s="988"/>
      <c r="AA1413" s="963"/>
      <c r="AB1413" s="963"/>
      <c r="AC1413" s="963"/>
      <c r="AD1413" s="963"/>
      <c r="AE1413" s="963"/>
      <c r="AF1413" s="652"/>
      <c r="AG1413" s="652"/>
      <c r="AH1413" s="652"/>
      <c r="AI1413" s="652"/>
      <c r="AJ1413" s="963"/>
      <c r="AK1413" s="962"/>
      <c r="AL1413" s="652"/>
      <c r="AM1413" s="652"/>
      <c r="AN1413" s="652"/>
      <c r="AO1413" s="652"/>
      <c r="AP1413" s="652"/>
      <c r="AQ1413" s="652"/>
      <c r="AR1413" s="963"/>
      <c r="AS1413" s="963"/>
      <c r="AT1413" s="963"/>
      <c r="AU1413" s="963"/>
      <c r="AV1413" s="963"/>
      <c r="AW1413" s="963"/>
      <c r="AX1413" s="652"/>
      <c r="AY1413" s="652"/>
      <c r="AZ1413" s="980"/>
      <c r="BA1413" s="652"/>
      <c r="BB1413" s="652"/>
      <c r="BC1413" s="652"/>
      <c r="BD1413" s="652"/>
      <c r="BE1413" s="652"/>
      <c r="BF1413" s="652"/>
      <c r="BG1413" s="652"/>
      <c r="BH1413" s="652"/>
      <c r="BI1413" s="652"/>
    </row>
    <row r="1414" spans="1:61" ht="20.100000000000001" customHeight="1">
      <c r="A1414" s="652"/>
      <c r="B1414" s="962"/>
      <c r="C1414" s="652"/>
      <c r="D1414" s="652"/>
      <c r="E1414" s="652"/>
      <c r="F1414" s="963"/>
      <c r="G1414" s="962"/>
      <c r="H1414" s="652"/>
      <c r="I1414" s="989"/>
      <c r="J1414" s="652"/>
      <c r="K1414" s="962"/>
      <c r="L1414" s="963"/>
      <c r="M1414" s="963"/>
      <c r="N1414" s="963"/>
      <c r="O1414" s="963"/>
      <c r="P1414" s="963"/>
      <c r="Q1414" s="982"/>
      <c r="R1414" s="652"/>
      <c r="S1414" s="983"/>
      <c r="T1414" s="984"/>
      <c r="U1414" s="985"/>
      <c r="V1414" s="985"/>
      <c r="W1414" s="986"/>
      <c r="X1414" s="987"/>
      <c r="Y1414" s="980"/>
      <c r="Z1414" s="988"/>
      <c r="AA1414" s="963"/>
      <c r="AB1414" s="963"/>
      <c r="AC1414" s="963"/>
      <c r="AD1414" s="963"/>
      <c r="AE1414" s="963"/>
      <c r="AF1414" s="652"/>
      <c r="AG1414" s="652"/>
      <c r="AH1414" s="652"/>
      <c r="AI1414" s="652"/>
      <c r="AJ1414" s="963"/>
      <c r="AK1414" s="962"/>
      <c r="AL1414" s="652"/>
      <c r="AM1414" s="652"/>
      <c r="AN1414" s="652"/>
      <c r="AO1414" s="652"/>
      <c r="AP1414" s="652"/>
      <c r="AQ1414" s="652"/>
      <c r="AR1414" s="963"/>
      <c r="AS1414" s="963"/>
      <c r="AT1414" s="963"/>
      <c r="AU1414" s="963"/>
      <c r="AV1414" s="963"/>
      <c r="AW1414" s="963"/>
      <c r="AX1414" s="652"/>
      <c r="AY1414" s="652"/>
      <c r="AZ1414" s="980"/>
      <c r="BA1414" s="652"/>
      <c r="BB1414" s="652"/>
      <c r="BC1414" s="652"/>
      <c r="BD1414" s="652"/>
      <c r="BE1414" s="652"/>
      <c r="BF1414" s="652"/>
      <c r="BG1414" s="652"/>
      <c r="BH1414" s="652"/>
      <c r="BI1414" s="652"/>
    </row>
    <row r="1415" spans="1:61" ht="20.100000000000001" customHeight="1">
      <c r="A1415" s="652"/>
      <c r="B1415" s="962"/>
      <c r="C1415" s="652"/>
      <c r="D1415" s="652"/>
      <c r="E1415" s="652"/>
      <c r="F1415" s="963"/>
      <c r="G1415" s="962"/>
      <c r="H1415" s="652"/>
      <c r="I1415" s="989"/>
      <c r="J1415" s="652"/>
      <c r="K1415" s="962"/>
      <c r="L1415" s="963"/>
      <c r="M1415" s="963"/>
      <c r="N1415" s="963"/>
      <c r="O1415" s="963"/>
      <c r="P1415" s="963"/>
      <c r="Q1415" s="982"/>
      <c r="R1415" s="652"/>
      <c r="S1415" s="983"/>
      <c r="T1415" s="984"/>
      <c r="U1415" s="985"/>
      <c r="V1415" s="985"/>
      <c r="W1415" s="986"/>
      <c r="X1415" s="987"/>
      <c r="Y1415" s="980"/>
      <c r="Z1415" s="988"/>
      <c r="AA1415" s="963"/>
      <c r="AB1415" s="963"/>
      <c r="AC1415" s="963"/>
      <c r="AD1415" s="963"/>
      <c r="AE1415" s="963"/>
      <c r="AF1415" s="652"/>
      <c r="AG1415" s="652"/>
      <c r="AH1415" s="652"/>
      <c r="AI1415" s="652"/>
      <c r="AJ1415" s="963"/>
      <c r="AK1415" s="962"/>
      <c r="AL1415" s="652"/>
      <c r="AM1415" s="652"/>
      <c r="AN1415" s="652"/>
      <c r="AO1415" s="652"/>
      <c r="AP1415" s="652"/>
      <c r="AQ1415" s="652"/>
      <c r="AR1415" s="963"/>
      <c r="AS1415" s="963"/>
      <c r="AT1415" s="963"/>
      <c r="AU1415" s="963"/>
      <c r="AV1415" s="963"/>
      <c r="AW1415" s="963"/>
      <c r="AX1415" s="652"/>
      <c r="AY1415" s="652"/>
      <c r="AZ1415" s="980"/>
      <c r="BA1415" s="652"/>
      <c r="BB1415" s="652"/>
      <c r="BC1415" s="652"/>
      <c r="BD1415" s="652"/>
      <c r="BE1415" s="652"/>
      <c r="BF1415" s="652"/>
      <c r="BG1415" s="652"/>
      <c r="BH1415" s="652"/>
      <c r="BI1415" s="652"/>
    </row>
    <row r="1416" spans="1:61" ht="20.100000000000001" customHeight="1">
      <c r="A1416" s="652"/>
      <c r="B1416" s="962"/>
      <c r="C1416" s="652"/>
      <c r="D1416" s="652"/>
      <c r="E1416" s="652"/>
      <c r="F1416" s="963"/>
      <c r="G1416" s="962"/>
      <c r="H1416" s="652"/>
      <c r="I1416" s="989"/>
      <c r="J1416" s="652"/>
      <c r="K1416" s="962"/>
      <c r="L1416" s="963"/>
      <c r="M1416" s="963"/>
      <c r="N1416" s="963"/>
      <c r="O1416" s="963"/>
      <c r="P1416" s="963"/>
      <c r="Q1416" s="982"/>
      <c r="R1416" s="652"/>
      <c r="S1416" s="983"/>
      <c r="T1416" s="984"/>
      <c r="U1416" s="985"/>
      <c r="V1416" s="985"/>
      <c r="W1416" s="986"/>
      <c r="X1416" s="987"/>
      <c r="Y1416" s="980"/>
      <c r="Z1416" s="988"/>
      <c r="AA1416" s="963"/>
      <c r="AB1416" s="963"/>
      <c r="AC1416" s="963"/>
      <c r="AD1416" s="963"/>
      <c r="AE1416" s="963"/>
      <c r="AF1416" s="652"/>
      <c r="AG1416" s="652"/>
      <c r="AH1416" s="652"/>
      <c r="AI1416" s="652"/>
      <c r="AJ1416" s="963"/>
      <c r="AK1416" s="962"/>
      <c r="AL1416" s="652"/>
      <c r="AM1416" s="652"/>
      <c r="AN1416" s="652"/>
      <c r="AO1416" s="652"/>
      <c r="AP1416" s="652"/>
      <c r="AQ1416" s="652"/>
      <c r="AR1416" s="963"/>
      <c r="AS1416" s="963"/>
      <c r="AT1416" s="963"/>
      <c r="AU1416" s="963"/>
      <c r="AV1416" s="963"/>
      <c r="AW1416" s="963"/>
      <c r="AX1416" s="652"/>
      <c r="AY1416" s="652"/>
      <c r="AZ1416" s="980"/>
      <c r="BA1416" s="652"/>
      <c r="BB1416" s="652"/>
      <c r="BC1416" s="652"/>
      <c r="BD1416" s="652"/>
      <c r="BE1416" s="652"/>
      <c r="BF1416" s="652"/>
      <c r="BG1416" s="652"/>
      <c r="BH1416" s="652"/>
      <c r="BI1416" s="652"/>
    </row>
    <row r="1417" spans="1:61" ht="20.100000000000001" customHeight="1">
      <c r="A1417" s="652"/>
      <c r="B1417" s="962"/>
      <c r="C1417" s="652"/>
      <c r="D1417" s="652"/>
      <c r="E1417" s="652"/>
      <c r="F1417" s="963"/>
      <c r="G1417" s="962"/>
      <c r="H1417" s="652"/>
      <c r="I1417" s="989"/>
      <c r="J1417" s="652"/>
      <c r="K1417" s="962"/>
      <c r="L1417" s="963"/>
      <c r="M1417" s="963"/>
      <c r="N1417" s="963"/>
      <c r="O1417" s="963"/>
      <c r="P1417" s="963"/>
      <c r="Q1417" s="982"/>
      <c r="R1417" s="652"/>
      <c r="S1417" s="983"/>
      <c r="T1417" s="984"/>
      <c r="U1417" s="985"/>
      <c r="V1417" s="985"/>
      <c r="W1417" s="986"/>
      <c r="X1417" s="987"/>
      <c r="Y1417" s="980"/>
      <c r="Z1417" s="988"/>
      <c r="AA1417" s="963"/>
      <c r="AB1417" s="963"/>
      <c r="AC1417" s="963"/>
      <c r="AD1417" s="963"/>
      <c r="AE1417" s="963"/>
      <c r="AF1417" s="652"/>
      <c r="AG1417" s="652"/>
      <c r="AH1417" s="652"/>
      <c r="AI1417" s="652"/>
      <c r="AJ1417" s="963"/>
      <c r="AK1417" s="962"/>
      <c r="AL1417" s="652"/>
      <c r="AM1417" s="652"/>
      <c r="AN1417" s="652"/>
      <c r="AO1417" s="652"/>
      <c r="AP1417" s="652"/>
      <c r="AQ1417" s="652"/>
      <c r="AR1417" s="963"/>
      <c r="AS1417" s="963"/>
      <c r="AT1417" s="963"/>
      <c r="AU1417" s="963"/>
      <c r="AV1417" s="963"/>
      <c r="AW1417" s="963"/>
      <c r="AX1417" s="652"/>
      <c r="AY1417" s="652"/>
      <c r="AZ1417" s="980"/>
      <c r="BA1417" s="652"/>
      <c r="BB1417" s="652"/>
      <c r="BC1417" s="652"/>
      <c r="BD1417" s="652"/>
      <c r="BE1417" s="652"/>
      <c r="BF1417" s="652"/>
      <c r="BG1417" s="652"/>
      <c r="BH1417" s="652"/>
      <c r="BI1417" s="652"/>
    </row>
    <row r="1418" spans="1:61" ht="20.100000000000001" customHeight="1">
      <c r="I1418" s="989"/>
    </row>
  </sheetData>
  <autoFilter ref="A4:BJ1407"/>
  <mergeCells count="59">
    <mergeCell ref="BI3:BI4"/>
    <mergeCell ref="AX3:AX4"/>
    <mergeCell ref="AY3:AY4"/>
    <mergeCell ref="AZ3:AZ4"/>
    <mergeCell ref="BA3:BA4"/>
    <mergeCell ref="BB3:BB4"/>
    <mergeCell ref="BC3:BC4"/>
    <mergeCell ref="BD3:BD4"/>
    <mergeCell ref="BE3:BE4"/>
    <mergeCell ref="BF3:BF4"/>
    <mergeCell ref="BG3:BG4"/>
    <mergeCell ref="BH3:BH4"/>
    <mergeCell ref="AW3:AW4"/>
    <mergeCell ref="AL3:AL4"/>
    <mergeCell ref="AM3:AM4"/>
    <mergeCell ref="AN3:AN4"/>
    <mergeCell ref="AO3:AO4"/>
    <mergeCell ref="AP3:AP4"/>
    <mergeCell ref="AQ3:AQ4"/>
    <mergeCell ref="AR3:AR4"/>
    <mergeCell ref="AS3:AS4"/>
    <mergeCell ref="AT3:AT4"/>
    <mergeCell ref="AU3:AU4"/>
    <mergeCell ref="AV3:AV4"/>
    <mergeCell ref="AK3:AK4"/>
    <mergeCell ref="AA3:AA4"/>
    <mergeCell ref="AD3:AD4"/>
    <mergeCell ref="AB3:AC3"/>
    <mergeCell ref="AE3:AE4"/>
    <mergeCell ref="AF3:AF4"/>
    <mergeCell ref="AG3:AG4"/>
    <mergeCell ref="AH3:AH4"/>
    <mergeCell ref="AI3:AI4"/>
    <mergeCell ref="AJ3:AJ4"/>
    <mergeCell ref="Z3:Z4"/>
    <mergeCell ref="M3:N3"/>
    <mergeCell ref="O3:O4"/>
    <mergeCell ref="P3:P4"/>
    <mergeCell ref="Q3:Q4"/>
    <mergeCell ref="R3:R4"/>
    <mergeCell ref="T3:T4"/>
    <mergeCell ref="U3:U4"/>
    <mergeCell ref="V3:V4"/>
    <mergeCell ref="W3:W4"/>
    <mergeCell ref="X3:X4"/>
    <mergeCell ref="Y3:Y4"/>
    <mergeCell ref="S3:S4"/>
    <mergeCell ref="L3:L4"/>
    <mergeCell ref="A3:A4"/>
    <mergeCell ref="B3:B4"/>
    <mergeCell ref="C3:C4"/>
    <mergeCell ref="D3:D4"/>
    <mergeCell ref="E3:E4"/>
    <mergeCell ref="F3:F4"/>
    <mergeCell ref="G3:G4"/>
    <mergeCell ref="H3:H4"/>
    <mergeCell ref="I3:I4"/>
    <mergeCell ref="J3:J4"/>
    <mergeCell ref="K3:K4"/>
  </mergeCells>
  <phoneticPr fontId="4" type="noConversion"/>
  <conditionalFormatting sqref="B62">
    <cfRule type="duplicateValues" dxfId="23" priority="26"/>
  </conditionalFormatting>
  <conditionalFormatting sqref="B674">
    <cfRule type="duplicateValues" dxfId="22" priority="25"/>
  </conditionalFormatting>
  <conditionalFormatting sqref="B627">
    <cfRule type="duplicateValues" dxfId="21" priority="24"/>
  </conditionalFormatting>
  <conditionalFormatting sqref="B686">
    <cfRule type="duplicateValues" dxfId="20" priority="23"/>
  </conditionalFormatting>
  <conditionalFormatting sqref="B682">
    <cfRule type="duplicateValues" dxfId="19" priority="22"/>
  </conditionalFormatting>
  <conditionalFormatting sqref="B658">
    <cfRule type="duplicateValues" dxfId="18" priority="21"/>
  </conditionalFormatting>
  <conditionalFormatting sqref="B626">
    <cfRule type="duplicateValues" dxfId="17" priority="20"/>
  </conditionalFormatting>
  <conditionalFormatting sqref="B531:B533">
    <cfRule type="duplicateValues" dxfId="16" priority="19"/>
  </conditionalFormatting>
  <conditionalFormatting sqref="B630">
    <cfRule type="duplicateValues" dxfId="15" priority="18"/>
  </conditionalFormatting>
  <conditionalFormatting sqref="B695">
    <cfRule type="duplicateValues" dxfId="14" priority="17"/>
  </conditionalFormatting>
  <conditionalFormatting sqref="B622">
    <cfRule type="duplicateValues" dxfId="13" priority="16"/>
  </conditionalFormatting>
  <conditionalFormatting sqref="B1343">
    <cfRule type="duplicateValues" dxfId="12" priority="15"/>
  </conditionalFormatting>
  <conditionalFormatting sqref="B841">
    <cfRule type="duplicateValues" dxfId="11" priority="14"/>
  </conditionalFormatting>
  <conditionalFormatting sqref="B1405">
    <cfRule type="duplicateValues" dxfId="10" priority="13"/>
  </conditionalFormatting>
  <conditionalFormatting sqref="B699">
    <cfRule type="duplicateValues" dxfId="9" priority="11"/>
  </conditionalFormatting>
  <conditionalFormatting sqref="B713">
    <cfRule type="duplicateValues" dxfId="8" priority="10"/>
  </conditionalFormatting>
  <conditionalFormatting sqref="B341">
    <cfRule type="duplicateValues" dxfId="7" priority="9"/>
  </conditionalFormatting>
  <conditionalFormatting sqref="B1210">
    <cfRule type="duplicateValues" dxfId="6" priority="8"/>
  </conditionalFormatting>
  <conditionalFormatting sqref="B898">
    <cfRule type="duplicateValues" dxfId="5" priority="7"/>
  </conditionalFormatting>
  <conditionalFormatting sqref="B517">
    <cfRule type="duplicateValues" dxfId="4" priority="6"/>
  </conditionalFormatting>
  <conditionalFormatting sqref="B618">
    <cfRule type="duplicateValues" dxfId="3" priority="5"/>
  </conditionalFormatting>
  <conditionalFormatting sqref="B945">
    <cfRule type="duplicateValues" dxfId="2" priority="4"/>
  </conditionalFormatting>
  <conditionalFormatting sqref="B989">
    <cfRule type="duplicateValues" dxfId="1" priority="3"/>
  </conditionalFormatting>
  <conditionalFormatting sqref="B1290">
    <cfRule type="duplicateValues" dxfId="0" priority="2"/>
  </conditionalFormatting>
  <dataValidations disablePrompts="1" count="2">
    <dataValidation type="list" allowBlank="1" showInputMessage="1" showErrorMessage="1" sqref="F838">
      <formula1>"选择,不选择"</formula1>
    </dataValidation>
    <dataValidation operator="equal" allowBlank="1" showInputMessage="1" showErrorMessage="1" sqref="H376"/>
  </dataValidations>
  <hyperlinks>
    <hyperlink ref="BC224" r:id="rId1" display="javascript:void(0);"/>
    <hyperlink ref="BH224" r:id="rId2" display="javascript:void(0);"/>
    <hyperlink ref="BD225" r:id="rId3" display="javascript:void(0);"/>
    <hyperlink ref="BH225" r:id="rId4" display="javascript:void(0);"/>
    <hyperlink ref="BH204" r:id="rId5" display="javascript:void(0);"/>
  </hyperlinks>
  <pageMargins left="0.7" right="0.7" top="0.75" bottom="0.75" header="0.3" footer="0.3"/>
  <pageSetup paperSize="9"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B2:J19"/>
  <sheetViews>
    <sheetView zoomScaleNormal="100" workbookViewId="0">
      <selection activeCell="C7" sqref="C7:E7"/>
    </sheetView>
  </sheetViews>
  <sheetFormatPr defaultRowHeight="13.5"/>
  <cols>
    <col min="1" max="1" width="9" style="1057" customWidth="1"/>
    <col min="2" max="2" width="9" style="1057"/>
    <col min="3" max="3" width="25.875" style="1057" customWidth="1"/>
    <col min="4" max="4" width="26.625" style="1057" customWidth="1"/>
    <col min="5" max="5" width="11.625" style="1057" customWidth="1"/>
    <col min="6" max="6" width="13.625" style="1057" customWidth="1"/>
    <col min="7" max="7" width="16.5" style="1057" customWidth="1"/>
    <col min="8" max="8" width="13.625" style="1057" customWidth="1"/>
    <col min="9" max="9" width="24.375" style="1057" customWidth="1"/>
    <col min="10" max="10" width="24.5" style="1057" customWidth="1"/>
    <col min="11" max="16384" width="9" style="1057"/>
  </cols>
  <sheetData>
    <row r="2" spans="2:10" ht="15" customHeight="1">
      <c r="B2" s="1083"/>
      <c r="C2" s="94"/>
      <c r="D2" s="94"/>
      <c r="E2" s="95"/>
      <c r="F2" s="95"/>
      <c r="G2" s="95"/>
      <c r="H2" s="95"/>
      <c r="I2" s="95"/>
      <c r="J2" s="1082"/>
    </row>
    <row r="3" spans="2:10" ht="15" customHeight="1">
      <c r="B3" s="1063"/>
      <c r="C3" s="12"/>
      <c r="D3" s="12"/>
      <c r="E3" s="12"/>
      <c r="F3" s="12"/>
      <c r="G3" s="12"/>
      <c r="H3" s="12"/>
      <c r="I3" s="12"/>
      <c r="J3" s="1080"/>
    </row>
    <row r="4" spans="2:10" ht="24.75" customHeight="1">
      <c r="B4" s="1063"/>
      <c r="C4" s="12"/>
      <c r="D4" s="12"/>
      <c r="E4" s="12"/>
      <c r="F4" s="12"/>
      <c r="G4" s="12"/>
      <c r="H4" s="12"/>
      <c r="I4" s="12"/>
      <c r="J4" s="1080"/>
    </row>
    <row r="5" spans="2:10" ht="24.75" customHeight="1">
      <c r="B5" s="1063"/>
      <c r="C5" s="96" t="s">
        <v>2385</v>
      </c>
      <c r="D5" s="96"/>
      <c r="E5" s="12"/>
      <c r="F5" s="12"/>
      <c r="G5" s="12"/>
      <c r="H5" s="12"/>
      <c r="I5" s="12"/>
      <c r="J5" s="1080"/>
    </row>
    <row r="6" spans="2:10" ht="14.25" thickBot="1">
      <c r="B6" s="1063"/>
      <c r="C6" s="1081"/>
      <c r="D6" s="1081"/>
      <c r="E6" s="1081"/>
      <c r="F6" s="1081"/>
      <c r="G6" s="1081"/>
      <c r="H6" s="1081"/>
      <c r="I6" s="1081"/>
      <c r="J6" s="1080"/>
    </row>
    <row r="7" spans="2:10" s="1074" customFormat="1" ht="50.1" customHeight="1">
      <c r="B7" s="1079"/>
      <c r="C7" s="1162" t="s">
        <v>8738</v>
      </c>
      <c r="D7" s="1163"/>
      <c r="E7" s="1164"/>
      <c r="F7" s="1078" t="s">
        <v>8737</v>
      </c>
      <c r="G7" s="1077" t="s">
        <v>8736</v>
      </c>
      <c r="H7" s="1077" t="s">
        <v>2386</v>
      </c>
      <c r="I7" s="1076" t="s">
        <v>2387</v>
      </c>
      <c r="J7" s="1075"/>
    </row>
    <row r="8" spans="2:10" ht="32.25" customHeight="1">
      <c r="B8" s="1063"/>
      <c r="C8" s="1159" t="s">
        <v>8735</v>
      </c>
      <c r="D8" s="1176" t="s">
        <v>8734</v>
      </c>
      <c r="E8" s="1070" t="s">
        <v>8733</v>
      </c>
      <c r="F8" s="1069" t="s">
        <v>8732</v>
      </c>
      <c r="G8" s="1073" t="s">
        <v>8731</v>
      </c>
      <c r="H8" s="1165" t="s">
        <v>8730</v>
      </c>
      <c r="I8" s="1067" t="s">
        <v>8729</v>
      </c>
      <c r="J8" s="1062"/>
    </row>
    <row r="9" spans="2:10" ht="32.25" customHeight="1">
      <c r="B9" s="1063"/>
      <c r="C9" s="1160"/>
      <c r="D9" s="1177"/>
      <c r="E9" s="1070" t="s">
        <v>8728</v>
      </c>
      <c r="F9" s="1069" t="s">
        <v>8727</v>
      </c>
      <c r="G9" s="1073" t="s">
        <v>8726</v>
      </c>
      <c r="H9" s="1165"/>
      <c r="I9" s="1072" t="s">
        <v>8725</v>
      </c>
      <c r="J9" s="1062"/>
    </row>
    <row r="10" spans="2:10" ht="30" customHeight="1">
      <c r="B10" s="1063"/>
      <c r="C10" s="1160"/>
      <c r="D10" s="1071" t="s">
        <v>8724</v>
      </c>
      <c r="E10" s="1070" t="s">
        <v>8723</v>
      </c>
      <c r="F10" s="1069" t="s">
        <v>2388</v>
      </c>
      <c r="G10" s="1068" t="s">
        <v>8722</v>
      </c>
      <c r="H10" s="1166"/>
      <c r="I10" s="1067" t="s">
        <v>8721</v>
      </c>
      <c r="J10" s="1062"/>
    </row>
    <row r="11" spans="2:10" ht="22.5" customHeight="1">
      <c r="B11" s="1063"/>
      <c r="C11" s="1161"/>
      <c r="D11" s="1173" t="s">
        <v>8720</v>
      </c>
      <c r="E11" s="1174"/>
      <c r="F11" s="1174"/>
      <c r="G11" s="1174"/>
      <c r="H11" s="1174"/>
      <c r="I11" s="1175"/>
      <c r="J11" s="1062"/>
    </row>
    <row r="12" spans="2:10" ht="17.25" customHeight="1">
      <c r="B12" s="1063"/>
      <c r="C12" s="1066" t="s">
        <v>2389</v>
      </c>
      <c r="D12" s="1170" t="s">
        <v>8719</v>
      </c>
      <c r="E12" s="1171"/>
      <c r="F12" s="1171"/>
      <c r="G12" s="1171"/>
      <c r="H12" s="1171"/>
      <c r="I12" s="1172"/>
      <c r="J12" s="1062"/>
    </row>
    <row r="13" spans="2:10" ht="33.75" customHeight="1">
      <c r="B13" s="1063"/>
      <c r="C13" s="1066" t="s">
        <v>8718</v>
      </c>
      <c r="D13" s="1170" t="s">
        <v>8717</v>
      </c>
      <c r="E13" s="1171"/>
      <c r="F13" s="1171"/>
      <c r="G13" s="1171"/>
      <c r="H13" s="1171"/>
      <c r="I13" s="1172"/>
      <c r="J13" s="1062"/>
    </row>
    <row r="14" spans="2:10" ht="17.25" customHeight="1" thickBot="1">
      <c r="B14" s="1063"/>
      <c r="C14" s="1065" t="s">
        <v>8716</v>
      </c>
      <c r="D14" s="1167" t="s">
        <v>8715</v>
      </c>
      <c r="E14" s="1168"/>
      <c r="F14" s="1168"/>
      <c r="G14" s="1168"/>
      <c r="H14" s="1168"/>
      <c r="I14" s="1169"/>
      <c r="J14" s="1062"/>
    </row>
    <row r="15" spans="2:10" ht="84.75" customHeight="1" thickBot="1">
      <c r="B15" s="1063"/>
      <c r="C15" s="1064" t="s">
        <v>8714</v>
      </c>
      <c r="D15" s="1153" t="s">
        <v>8713</v>
      </c>
      <c r="E15" s="1154"/>
      <c r="F15" s="1154"/>
      <c r="G15" s="1154"/>
      <c r="H15" s="1154"/>
      <c r="I15" s="1155"/>
      <c r="J15" s="1062"/>
    </row>
    <row r="16" spans="2:10" ht="129" customHeight="1">
      <c r="B16" s="1063"/>
      <c r="C16" s="1156" t="s">
        <v>8712</v>
      </c>
      <c r="D16" s="1156"/>
      <c r="E16" s="1157"/>
      <c r="F16" s="1157"/>
      <c r="G16" s="1157"/>
      <c r="H16" s="1157"/>
      <c r="I16" s="1157"/>
      <c r="J16" s="1062"/>
    </row>
    <row r="17" spans="2:10" ht="39" customHeight="1">
      <c r="B17" s="1061"/>
      <c r="C17" s="1060"/>
      <c r="D17" s="1060"/>
      <c r="E17" s="1060"/>
      <c r="F17" s="1060"/>
      <c r="G17" s="1060"/>
      <c r="H17" s="1060"/>
      <c r="I17" s="1060"/>
      <c r="J17" s="1059"/>
    </row>
    <row r="18" spans="2:10" ht="17.25">
      <c r="C18" s="1158"/>
      <c r="D18" s="1158"/>
      <c r="E18" s="1158"/>
      <c r="F18" s="1158"/>
      <c r="G18" s="1158"/>
      <c r="H18" s="1158"/>
      <c r="I18" s="1158"/>
      <c r="J18" s="1058"/>
    </row>
    <row r="19" spans="2:10" ht="17.25">
      <c r="C19" s="1158"/>
      <c r="D19" s="1158"/>
      <c r="E19" s="1158"/>
      <c r="F19" s="1158"/>
      <c r="G19" s="1158"/>
      <c r="H19" s="1158"/>
      <c r="I19" s="1158"/>
      <c r="J19" s="1058"/>
    </row>
  </sheetData>
  <mergeCells count="12">
    <mergeCell ref="C7:E7"/>
    <mergeCell ref="H8:H10"/>
    <mergeCell ref="D14:I14"/>
    <mergeCell ref="D13:I13"/>
    <mergeCell ref="D11:I11"/>
    <mergeCell ref="D12:I12"/>
    <mergeCell ref="D8:D9"/>
    <mergeCell ref="D15:I15"/>
    <mergeCell ref="C16:I16"/>
    <mergeCell ref="C18:I18"/>
    <mergeCell ref="C19:I19"/>
    <mergeCell ref="C8:C11"/>
  </mergeCells>
  <phoneticPr fontId="4" type="noConversion"/>
  <pageMargins left="0.19685039370078741" right="0.19685039370078741" top="0.35433070866141736" bottom="0.25" header="0.31496062992125984" footer="0.16"/>
  <pageSetup paperSize="9" scale="80" orientation="landscape" horizontalDpi="200" verticalDpi="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1" tint="0.499984740745262"/>
  </sheetPr>
  <dimension ref="A1:AN9420"/>
  <sheetViews>
    <sheetView zoomScaleNormal="100" workbookViewId="0">
      <pane ySplit="2" topLeftCell="A3" activePane="bottomLeft" state="frozen"/>
      <selection activeCell="O125" sqref="O125"/>
      <selection pane="bottomLeft" activeCell="R6" sqref="R6"/>
    </sheetView>
  </sheetViews>
  <sheetFormatPr defaultColWidth="9" defaultRowHeight="14.25"/>
  <cols>
    <col min="1" max="1" width="13.875" style="135" bestFit="1" customWidth="1"/>
    <col min="2" max="2" width="10.125" style="135" customWidth="1"/>
    <col min="3" max="4" width="8" style="135" customWidth="1"/>
    <col min="5" max="6" width="6.5" style="135" bestFit="1" customWidth="1"/>
    <col min="7" max="7" width="6.75" style="135" bestFit="1" customWidth="1"/>
    <col min="8" max="8" width="8.375" style="135" customWidth="1"/>
    <col min="9" max="9" width="7.625" style="135" customWidth="1"/>
    <col min="10" max="11" width="8.5" style="135" bestFit="1" customWidth="1"/>
    <col min="12" max="12" width="9.125" style="135" customWidth="1"/>
    <col min="13" max="13" width="9" style="135" customWidth="1"/>
    <col min="14" max="16" width="8.125" style="135" bestFit="1" customWidth="1"/>
    <col min="17" max="17" width="5.375" style="135" customWidth="1"/>
    <col min="18" max="18" width="14.875" style="135" customWidth="1"/>
    <col min="19" max="19" width="5.375" style="135" customWidth="1"/>
    <col min="20" max="20" width="5" style="135" hidden="1" customWidth="1"/>
    <col min="21" max="21" width="6" style="135" hidden="1" customWidth="1"/>
    <col min="22" max="22" width="6" style="135" customWidth="1"/>
    <col min="23" max="23" width="9.5" style="135" bestFit="1" customWidth="1"/>
    <col min="24" max="24" width="14.75" style="135" bestFit="1" customWidth="1"/>
    <col min="25" max="25" width="7.5" style="135" bestFit="1" customWidth="1"/>
    <col min="26" max="26" width="7.5" style="142" bestFit="1" customWidth="1"/>
    <col min="27" max="28" width="4.125" style="135" hidden="1" customWidth="1"/>
    <col min="29" max="29" width="9" style="135"/>
    <col min="30" max="30" width="10.625" style="135" bestFit="1" customWidth="1"/>
    <col min="31" max="34" width="9" style="135"/>
    <col min="35" max="35" width="33.25" style="135" bestFit="1" customWidth="1"/>
    <col min="36" max="39" width="9" style="135"/>
    <col min="40" max="40" width="9" style="135" hidden="1" customWidth="1"/>
    <col min="41" max="16384" width="9" style="135"/>
  </cols>
  <sheetData>
    <row r="1" spans="1:40" ht="15.75" customHeight="1">
      <c r="A1" s="134" t="s">
        <v>27</v>
      </c>
      <c r="B1" s="134" t="s">
        <v>28</v>
      </c>
      <c r="C1" s="1178" t="s">
        <v>29</v>
      </c>
      <c r="D1" s="1179"/>
      <c r="E1" s="1180"/>
      <c r="F1" s="1180"/>
      <c r="G1" s="1181"/>
      <c r="H1" s="1178" t="s">
        <v>30</v>
      </c>
      <c r="I1" s="1179"/>
      <c r="J1" s="1180"/>
      <c r="K1" s="1180"/>
      <c r="L1" s="1181"/>
      <c r="M1" s="1178" t="s">
        <v>31</v>
      </c>
      <c r="N1" s="1179"/>
      <c r="O1" s="1179"/>
      <c r="P1" s="1182"/>
      <c r="T1" s="136"/>
      <c r="U1" s="136"/>
      <c r="V1" s="137"/>
      <c r="W1" s="136"/>
      <c r="X1" s="136"/>
      <c r="Y1" s="136"/>
      <c r="Z1" s="136"/>
      <c r="AA1" s="136"/>
      <c r="AB1" s="136"/>
      <c r="AC1" s="137"/>
      <c r="AI1" s="138" t="s">
        <v>6026</v>
      </c>
      <c r="AJ1" s="138" t="s">
        <v>2236</v>
      </c>
      <c r="AK1" s="138" t="s">
        <v>632</v>
      </c>
      <c r="AL1" s="138" t="s">
        <v>633</v>
      </c>
      <c r="AM1" s="138" t="s">
        <v>6027</v>
      </c>
      <c r="AN1" s="138" t="s">
        <v>6028</v>
      </c>
    </row>
    <row r="2" spans="1:40" ht="28.5">
      <c r="A2" s="134" t="s">
        <v>27</v>
      </c>
      <c r="B2" s="134" t="s">
        <v>28</v>
      </c>
      <c r="C2" s="134" t="s">
        <v>32</v>
      </c>
      <c r="D2" s="134" t="s">
        <v>5433</v>
      </c>
      <c r="E2" s="139" t="s">
        <v>5438</v>
      </c>
      <c r="F2" s="139" t="s">
        <v>5439</v>
      </c>
      <c r="G2" s="140" t="s">
        <v>5440</v>
      </c>
      <c r="H2" s="134" t="s">
        <v>32</v>
      </c>
      <c r="I2" s="134" t="s">
        <v>5433</v>
      </c>
      <c r="J2" s="139" t="s">
        <v>5438</v>
      </c>
      <c r="K2" s="139" t="s">
        <v>5439</v>
      </c>
      <c r="L2" s="140" t="s">
        <v>5440</v>
      </c>
      <c r="M2" s="141" t="s">
        <v>3266</v>
      </c>
      <c r="N2" s="141" t="s">
        <v>2844</v>
      </c>
      <c r="O2" s="141" t="s">
        <v>2845</v>
      </c>
      <c r="P2" s="141" t="s">
        <v>2846</v>
      </c>
      <c r="AI2" s="1053">
        <v>11064201</v>
      </c>
      <c r="AJ2" s="1054">
        <v>1</v>
      </c>
      <c r="AK2" s="1055">
        <v>848.88480000000004</v>
      </c>
      <c r="AL2" s="1055">
        <v>18.164899999999999</v>
      </c>
      <c r="AM2" s="1054">
        <v>47</v>
      </c>
      <c r="AN2" s="1056">
        <v>0.30420000000000003</v>
      </c>
    </row>
    <row r="3" spans="1:40">
      <c r="A3" s="143" t="s">
        <v>4</v>
      </c>
      <c r="B3" s="144" t="s">
        <v>4</v>
      </c>
      <c r="C3" s="145">
        <f t="array" ref="C3">VLOOKUP("小计"&amp;B3,IF({1,0},小计&amp;城市,包月),2,0)</f>
        <v>60</v>
      </c>
      <c r="D3" s="145">
        <f t="array" ref="D3">VLOOKUP("小计"&amp;B3,IF({1,0},小计&amp;城市,区域贴),2,0)</f>
        <v>59</v>
      </c>
      <c r="E3" s="145">
        <f t="array" ref="E3">VLOOKUP("小计"&amp;B3,IF({1,0},小计&amp;城市,贴片A1),2,0)</f>
        <v>23</v>
      </c>
      <c r="F3" s="145">
        <f t="array" ref="F3">VLOOKUP("小计"&amp;B3,IF({1,0},小计&amp;城市,贴片A2),2,0)</f>
        <v>23</v>
      </c>
      <c r="G3" s="145">
        <f t="array" ref="G3">VLOOKUP("小计"&amp;B3,IF({1,0},小计&amp;城市,贴片max),2,0)</f>
        <v>58</v>
      </c>
      <c r="H3" s="145">
        <f t="array" ref="H3">VLOOKUP("小计"&amp;B3,IF({1,0},小计&amp;城市,包月厅数),2,0)</f>
        <v>472</v>
      </c>
      <c r="I3" s="145">
        <f t="array" ref="I3">VLOOKUP("小计"&amp;B3,IF({1,0},小计&amp;城市,区域贴厅数),2,0)</f>
        <v>467</v>
      </c>
      <c r="J3" s="145">
        <f t="array" ref="J3">VLOOKUP("小计"&amp;B3,IF({1,0},小计&amp;城市,贴片A1厅数),2,0)</f>
        <v>177</v>
      </c>
      <c r="K3" s="145">
        <f t="array" ref="K3">VLOOKUP("小计"&amp;B3,IF({1,0},小计&amp;城市,贴片A2厅数),2,0)</f>
        <v>160</v>
      </c>
      <c r="L3" s="145">
        <f t="array" ref="L3">VLOOKUP("小计"&amp;B3,IF({1,0},小计&amp;城市,贴片max厅数),2,0)</f>
        <v>459</v>
      </c>
      <c r="M3" s="146">
        <f>I3*6*0.5*12</f>
        <v>16812</v>
      </c>
      <c r="N3" s="146">
        <f>ROUND(I3*6*0.35*12,0)</f>
        <v>11768</v>
      </c>
      <c r="O3" s="146">
        <f>I3*6*0.25*10</f>
        <v>7005</v>
      </c>
      <c r="P3" s="146">
        <f>I3*6*0.15*10</f>
        <v>4203</v>
      </c>
      <c r="R3" s="147" t="s">
        <v>5473</v>
      </c>
      <c r="T3" s="148" t="s">
        <v>5494</v>
      </c>
      <c r="U3" s="148" t="s">
        <v>3230</v>
      </c>
      <c r="W3" s="148" t="s">
        <v>5491</v>
      </c>
      <c r="X3" s="148" t="s">
        <v>5495</v>
      </c>
      <c r="Y3" s="148" t="s">
        <v>5492</v>
      </c>
      <c r="Z3" s="148" t="s">
        <v>5493</v>
      </c>
      <c r="AA3" s="148" t="s">
        <v>5494</v>
      </c>
      <c r="AB3" s="148" t="s">
        <v>3230</v>
      </c>
      <c r="AD3" s="148" t="s">
        <v>5442</v>
      </c>
      <c r="AE3" s="148" t="s">
        <v>60</v>
      </c>
      <c r="AF3" s="148" t="s">
        <v>5494</v>
      </c>
      <c r="AG3" s="148" t="s">
        <v>39</v>
      </c>
      <c r="AI3" s="1053">
        <v>33017901</v>
      </c>
      <c r="AJ3" s="1054">
        <v>1</v>
      </c>
      <c r="AK3" s="1055">
        <v>723.60530000000006</v>
      </c>
      <c r="AL3" s="1055">
        <v>14.789</v>
      </c>
      <c r="AM3" s="1054">
        <v>49</v>
      </c>
      <c r="AN3" s="1056">
        <v>0.42479999999999996</v>
      </c>
    </row>
    <row r="4" spans="1:40">
      <c r="A4" s="149" t="s">
        <v>5</v>
      </c>
      <c r="B4" s="144" t="s">
        <v>5</v>
      </c>
      <c r="C4" s="145">
        <f t="array" ref="C4">VLOOKUP("小计"&amp;B4,IF({1,0},小计&amp;城市,包月),2,0)</f>
        <v>102</v>
      </c>
      <c r="D4" s="145">
        <f t="array" ref="D4">VLOOKUP("小计"&amp;B4,IF({1,0},小计&amp;城市,区域贴),2,0)</f>
        <v>90</v>
      </c>
      <c r="E4" s="145">
        <f t="array" ref="E4">VLOOKUP("小计"&amp;B4,IF({1,0},小计&amp;城市,贴片A1),2,0)</f>
        <v>38</v>
      </c>
      <c r="F4" s="145">
        <f t="array" ref="F4">VLOOKUP("小计"&amp;B4,IF({1,0},小计&amp;城市,贴片A2),2,0)</f>
        <v>37</v>
      </c>
      <c r="G4" s="145">
        <f t="array" ref="G4">VLOOKUP("小计"&amp;B4,IF({1,0},小计&amp;城市,贴片max),2,0)</f>
        <v>90</v>
      </c>
      <c r="H4" s="145">
        <f t="array" ref="H4">VLOOKUP("小计"&amp;B4,IF({1,0},小计&amp;城市,包月厅数),2,0)</f>
        <v>662</v>
      </c>
      <c r="I4" s="145">
        <f t="array" ref="I4">VLOOKUP("小计"&amp;B4,IF({1,0},小计&amp;城市,区域贴厅数),2,0)</f>
        <v>602</v>
      </c>
      <c r="J4" s="145">
        <f t="array" ref="J4">VLOOKUP("小计"&amp;B4,IF({1,0},小计&amp;城市,贴片A1厅数),2,0)</f>
        <v>251</v>
      </c>
      <c r="K4" s="145">
        <f t="array" ref="K4">VLOOKUP("小计"&amp;B4,IF({1,0},小计&amp;城市,贴片A2厅数),2,0)</f>
        <v>244</v>
      </c>
      <c r="L4" s="145">
        <f t="array" ref="L4">VLOOKUP("小计"&amp;B4,IF({1,0},小计&amp;城市,贴片max厅数),2,0)</f>
        <v>602</v>
      </c>
      <c r="M4" s="146">
        <f t="shared" ref="M4:M67" si="0">I4*6*0.5*12</f>
        <v>21672</v>
      </c>
      <c r="N4" s="146">
        <f t="shared" ref="N4:N67" si="1">ROUND(I4*6*0.35*12,0)</f>
        <v>15170</v>
      </c>
      <c r="O4" s="146">
        <f t="shared" ref="O4:O67" si="2">I4*6*0.25*10</f>
        <v>9030</v>
      </c>
      <c r="P4" s="146">
        <f t="shared" ref="P4:P67" si="3">I4*6*0.15*10</f>
        <v>5418</v>
      </c>
      <c r="R4" s="135">
        <f>COUNTIF(G3:G206,"&gt;0")</f>
        <v>124</v>
      </c>
      <c r="T4" s="135">
        <v>5</v>
      </c>
      <c r="U4" s="135">
        <v>7</v>
      </c>
      <c r="W4" s="150" t="str">
        <f>AA4&amp;AB4</f>
        <v>57</v>
      </c>
      <c r="X4" s="142">
        <f>Y4*Z4</f>
        <v>0.148225</v>
      </c>
      <c r="Y4" s="135">
        <f>IF(AA4=5,0.385,IF(AA4=10,0.55,IF(AA4=15,0.55,AA4/30)))</f>
        <v>0.38500000000000001</v>
      </c>
      <c r="Z4" s="142">
        <f>IF(AB4=7,0.385,IF(AB4=14,0.55,AB4/28))</f>
        <v>0.38500000000000001</v>
      </c>
      <c r="AA4" s="135">
        <v>5</v>
      </c>
      <c r="AB4" s="151">
        <v>7</v>
      </c>
      <c r="AD4" s="135" t="s">
        <v>3239</v>
      </c>
      <c r="AE4" s="135">
        <f>1400000*AG4</f>
        <v>840000</v>
      </c>
      <c r="AF4" s="135">
        <v>15</v>
      </c>
      <c r="AG4" s="135">
        <v>0.6</v>
      </c>
      <c r="AI4" s="1053">
        <v>14012461</v>
      </c>
      <c r="AJ4" s="1054">
        <v>1</v>
      </c>
      <c r="AK4" s="1055">
        <v>644.49</v>
      </c>
      <c r="AL4" s="1055">
        <v>11.5357</v>
      </c>
      <c r="AM4" s="1054">
        <v>56</v>
      </c>
      <c r="AN4" s="1056">
        <v>0.27539999999999998</v>
      </c>
    </row>
    <row r="5" spans="1:40">
      <c r="A5" s="149" t="s">
        <v>6</v>
      </c>
      <c r="B5" s="144" t="s">
        <v>7</v>
      </c>
      <c r="C5" s="145">
        <f t="array" ref="C5">VLOOKUP("小计"&amp;B5,IF({1,0},小计&amp;城市,包月),2,0)</f>
        <v>41</v>
      </c>
      <c r="D5" s="145">
        <f t="array" ref="D5">VLOOKUP("小计"&amp;B5,IF({1,0},小计&amp;城市,区域贴),2,0)</f>
        <v>34</v>
      </c>
      <c r="E5" s="145">
        <f t="array" ref="E5">VLOOKUP("小计"&amp;B5,IF({1,0},小计&amp;城市,贴片A1),2,0)</f>
        <v>16</v>
      </c>
      <c r="F5" s="145">
        <f t="array" ref="F5">VLOOKUP("小计"&amp;B5,IF({1,0},小计&amp;城市,贴片A2),2,0)</f>
        <v>16</v>
      </c>
      <c r="G5" s="145">
        <f t="array" ref="G5">VLOOKUP("小计"&amp;B5,IF({1,0},小计&amp;城市,贴片max),2,0)</f>
        <v>33</v>
      </c>
      <c r="H5" s="145">
        <f t="array" ref="H5">VLOOKUP("小计"&amp;B5,IF({1,0},小计&amp;城市,包月厅数),2,0)</f>
        <v>282</v>
      </c>
      <c r="I5" s="145">
        <f t="array" ref="I5">VLOOKUP("小计"&amp;B5,IF({1,0},小计&amp;城市,区域贴厅数),2,0)</f>
        <v>232</v>
      </c>
      <c r="J5" s="145">
        <f t="array" ref="J5">VLOOKUP("小计"&amp;B5,IF({1,0},小计&amp;城市,贴片A1厅数),2,0)</f>
        <v>103</v>
      </c>
      <c r="K5" s="145">
        <f t="array" ref="K5">VLOOKUP("小计"&amp;B5,IF({1,0},小计&amp;城市,贴片A2厅数),2,0)</f>
        <v>110</v>
      </c>
      <c r="L5" s="145">
        <f t="array" ref="L5">VLOOKUP("小计"&amp;B5,IF({1,0},小计&amp;城市,贴片max厅数),2,0)</f>
        <v>226</v>
      </c>
      <c r="M5" s="146">
        <f t="shared" si="0"/>
        <v>8352</v>
      </c>
      <c r="N5" s="146">
        <f t="shared" si="1"/>
        <v>5846</v>
      </c>
      <c r="O5" s="146">
        <f t="shared" si="2"/>
        <v>3480</v>
      </c>
      <c r="P5" s="146">
        <f t="shared" si="3"/>
        <v>2088</v>
      </c>
      <c r="R5" s="147" t="s">
        <v>5474</v>
      </c>
      <c r="T5" s="135">
        <v>10</v>
      </c>
      <c r="U5" s="135">
        <v>14</v>
      </c>
      <c r="W5" s="150" t="str">
        <f t="shared" ref="W5:W68" si="4">AA5&amp;AB5</f>
        <v>514</v>
      </c>
      <c r="X5" s="152">
        <f t="shared" ref="X5:X68" si="5">Y5*Z5</f>
        <v>0.21175000000000002</v>
      </c>
      <c r="Y5" s="135">
        <f t="shared" ref="Y5:Y68" si="6">IF(AA5=5,0.385,IF(AA5=10,0.55,IF(AA5=15,0.55,AA5/30)))</f>
        <v>0.38500000000000001</v>
      </c>
      <c r="Z5" s="142">
        <f t="shared" ref="Z5:Z68" si="7">IF(AB5=7,0.385,IF(AB5=14,0.55,AB5/28))</f>
        <v>0.55000000000000004</v>
      </c>
      <c r="AA5" s="135">
        <v>5</v>
      </c>
      <c r="AB5" s="135">
        <f>AB4+7</f>
        <v>14</v>
      </c>
      <c r="AD5" s="135" t="s">
        <v>3240</v>
      </c>
      <c r="AE5" s="135">
        <f t="shared" ref="AE5:AE11" si="8">1400000*AG5</f>
        <v>1400000</v>
      </c>
      <c r="AF5" s="135">
        <v>30</v>
      </c>
      <c r="AG5" s="135">
        <f>AF5/30</f>
        <v>1</v>
      </c>
      <c r="AI5" s="1053">
        <v>44005301</v>
      </c>
      <c r="AJ5" s="1054">
        <v>1</v>
      </c>
      <c r="AK5" s="1055">
        <v>642.41470000000004</v>
      </c>
      <c r="AL5" s="1055">
        <v>12.0768</v>
      </c>
      <c r="AM5" s="1054">
        <v>53</v>
      </c>
      <c r="AN5" s="1056">
        <v>0.32530000000000003</v>
      </c>
    </row>
    <row r="6" spans="1:40">
      <c r="A6" s="149" t="s">
        <v>6</v>
      </c>
      <c r="B6" s="144" t="s">
        <v>8</v>
      </c>
      <c r="C6" s="145">
        <f t="array" ref="C6">VLOOKUP("小计"&amp;B6,IF({1,0},小计&amp;城市,包月),2,0)</f>
        <v>45</v>
      </c>
      <c r="D6" s="145">
        <f t="array" ref="D6">VLOOKUP("小计"&amp;B6,IF({1,0},小计&amp;城市,区域贴),2,0)</f>
        <v>45</v>
      </c>
      <c r="E6" s="145">
        <f t="array" ref="E6">VLOOKUP("小计"&amp;B6,IF({1,0},小计&amp;城市,贴片A1),2,0)</f>
        <v>22</v>
      </c>
      <c r="F6" s="145">
        <f t="array" ref="F6">VLOOKUP("小计"&amp;B6,IF({1,0},小计&amp;城市,贴片A2),2,0)</f>
        <v>24</v>
      </c>
      <c r="G6" s="145">
        <f t="array" ref="G6">VLOOKUP("小计"&amp;B6,IF({1,0},小计&amp;城市,贴片max),2,0)</f>
        <v>45</v>
      </c>
      <c r="H6" s="145">
        <f t="array" ref="H6">VLOOKUP("小计"&amp;B6,IF({1,0},小计&amp;城市,包月厅数),2,0)</f>
        <v>295</v>
      </c>
      <c r="I6" s="145">
        <f t="array" ref="I6">VLOOKUP("小计"&amp;B6,IF({1,0},小计&amp;城市,区域贴厅数),2,0)</f>
        <v>295</v>
      </c>
      <c r="J6" s="145">
        <f t="array" ref="J6">VLOOKUP("小计"&amp;B6,IF({1,0},小计&amp;城市,贴片A1厅数),2,0)</f>
        <v>148</v>
      </c>
      <c r="K6" s="145">
        <f t="array" ref="K6">VLOOKUP("小计"&amp;B6,IF({1,0},小计&amp;城市,贴片A2厅数),2,0)</f>
        <v>157</v>
      </c>
      <c r="L6" s="145">
        <f t="array" ref="L6">VLOOKUP("小计"&amp;B6,IF({1,0},小计&amp;城市,贴片max厅数),2,0)</f>
        <v>295</v>
      </c>
      <c r="M6" s="146">
        <f t="shared" si="0"/>
        <v>10620</v>
      </c>
      <c r="N6" s="146">
        <f t="shared" si="1"/>
        <v>7434</v>
      </c>
      <c r="O6" s="146">
        <f t="shared" si="2"/>
        <v>4425</v>
      </c>
      <c r="P6" s="146">
        <f t="shared" si="3"/>
        <v>2655</v>
      </c>
      <c r="R6" s="135">
        <f>SUM(G3:G206)</f>
        <v>702</v>
      </c>
      <c r="T6" s="135">
        <v>15</v>
      </c>
      <c r="U6" s="135">
        <v>21</v>
      </c>
      <c r="W6" s="150" t="str">
        <f t="shared" si="4"/>
        <v>521</v>
      </c>
      <c r="X6" s="142">
        <f t="shared" si="5"/>
        <v>0.28875000000000001</v>
      </c>
      <c r="Y6" s="135">
        <f t="shared" si="6"/>
        <v>0.38500000000000001</v>
      </c>
      <c r="Z6" s="142">
        <f t="shared" si="7"/>
        <v>0.75</v>
      </c>
      <c r="AA6" s="135">
        <v>5</v>
      </c>
      <c r="AB6" s="135">
        <f>AB5+7</f>
        <v>21</v>
      </c>
      <c r="AD6" s="135" t="s">
        <v>3241</v>
      </c>
      <c r="AE6" s="135">
        <f t="shared" si="8"/>
        <v>2100000</v>
      </c>
      <c r="AF6" s="135">
        <v>45</v>
      </c>
      <c r="AG6" s="135">
        <f t="shared" ref="AG6:AG11" si="9">AF6/30</f>
        <v>1.5</v>
      </c>
      <c r="AI6" s="1053">
        <v>42011701</v>
      </c>
      <c r="AJ6" s="1054">
        <v>1</v>
      </c>
      <c r="AK6" s="1055">
        <v>604.54129999999998</v>
      </c>
      <c r="AL6" s="1055">
        <v>16.8918</v>
      </c>
      <c r="AM6" s="1054">
        <v>36</v>
      </c>
      <c r="AN6" s="1056">
        <v>0.35350000000000004</v>
      </c>
    </row>
    <row r="7" spans="1:40">
      <c r="A7" s="149" t="s">
        <v>10</v>
      </c>
      <c r="B7" s="144" t="s">
        <v>2258</v>
      </c>
      <c r="C7" s="145">
        <f t="array" ref="C7">VLOOKUP("小计"&amp;B7,IF({1,0},小计&amp;城市,包月),2,0)</f>
        <v>31</v>
      </c>
      <c r="D7" s="145">
        <f t="array" ref="D7">VLOOKUP("小计"&amp;B7,IF({1,0},小计&amp;城市,区域贴),2,0)</f>
        <v>19</v>
      </c>
      <c r="E7" s="145">
        <f t="array" ref="E7">VLOOKUP("小计"&amp;B7,IF({1,0},小计&amp;城市,贴片A1),2,0)</f>
        <v>7</v>
      </c>
      <c r="F7" s="145">
        <f t="array" ref="F7">VLOOKUP("小计"&amp;B7,IF({1,0},小计&amp;城市,贴片A2),2,0)</f>
        <v>8</v>
      </c>
      <c r="G7" s="145">
        <f t="array" ref="G7">VLOOKUP("小计"&amp;B7,IF({1,0},小计&amp;城市,贴片max),2,0)</f>
        <v>19</v>
      </c>
      <c r="H7" s="145">
        <f t="array" ref="H7">VLOOKUP("小计"&amp;B7,IF({1,0},小计&amp;城市,包月厅数),2,0)</f>
        <v>234</v>
      </c>
      <c r="I7" s="145">
        <f t="array" ref="I7">VLOOKUP("小计"&amp;B7,IF({1,0},小计&amp;城市,区域贴厅数),2,0)</f>
        <v>149</v>
      </c>
      <c r="J7" s="145">
        <f t="array" ref="J7">VLOOKUP("小计"&amp;B7,IF({1,0},小计&amp;城市,贴片A1厅数),2,0)</f>
        <v>52</v>
      </c>
      <c r="K7" s="145">
        <f t="array" ref="K7">VLOOKUP("小计"&amp;B7,IF({1,0},小计&amp;城市,贴片A2厅数),2,0)</f>
        <v>59</v>
      </c>
      <c r="L7" s="145">
        <f t="array" ref="L7">VLOOKUP("小计"&amp;B7,IF({1,0},小计&amp;城市,贴片max厅数),2,0)</f>
        <v>149</v>
      </c>
      <c r="M7" s="146">
        <f t="shared" si="0"/>
        <v>5364</v>
      </c>
      <c r="N7" s="146">
        <f t="shared" si="1"/>
        <v>3755</v>
      </c>
      <c r="O7" s="146">
        <f t="shared" si="2"/>
        <v>2235</v>
      </c>
      <c r="P7" s="146">
        <f t="shared" si="3"/>
        <v>1341</v>
      </c>
      <c r="T7" s="135">
        <v>30</v>
      </c>
      <c r="U7" s="135">
        <v>28</v>
      </c>
      <c r="W7" s="150" t="str">
        <f t="shared" si="4"/>
        <v>528</v>
      </c>
      <c r="X7" s="142">
        <f t="shared" si="5"/>
        <v>0.38500000000000001</v>
      </c>
      <c r="Y7" s="135">
        <f t="shared" si="6"/>
        <v>0.38500000000000001</v>
      </c>
      <c r="Z7" s="142">
        <f t="shared" si="7"/>
        <v>1</v>
      </c>
      <c r="AA7" s="135">
        <v>5</v>
      </c>
      <c r="AB7" s="135">
        <f t="shared" ref="AB7:AB56" si="10">AB6+7</f>
        <v>28</v>
      </c>
      <c r="AD7" s="135" t="s">
        <v>3242</v>
      </c>
      <c r="AE7" s="135">
        <f t="shared" si="8"/>
        <v>2800000</v>
      </c>
      <c r="AF7" s="135">
        <v>60</v>
      </c>
      <c r="AG7" s="135">
        <f t="shared" si="9"/>
        <v>2</v>
      </c>
      <c r="AI7" s="1053">
        <v>34101501</v>
      </c>
      <c r="AJ7" s="1054">
        <v>1</v>
      </c>
      <c r="AK7" s="1055">
        <v>581.38890000000004</v>
      </c>
      <c r="AL7" s="1055">
        <v>12.276999999999999</v>
      </c>
      <c r="AM7" s="1054">
        <v>47</v>
      </c>
      <c r="AN7" s="1056">
        <v>0.34710000000000002</v>
      </c>
    </row>
    <row r="8" spans="1:40">
      <c r="A8" s="149" t="s">
        <v>9</v>
      </c>
      <c r="B8" s="144" t="s">
        <v>2259</v>
      </c>
      <c r="C8" s="145">
        <f t="array" ref="C8">VLOOKUP("小计"&amp;B8,IF({1,0},小计&amp;城市,包月),2,0)</f>
        <v>24</v>
      </c>
      <c r="D8" s="145">
        <f t="array" ref="D8">VLOOKUP("小计"&amp;B8,IF({1,0},小计&amp;城市,区域贴),2,0)</f>
        <v>19</v>
      </c>
      <c r="E8" s="145">
        <f t="array" ref="E8">VLOOKUP("小计"&amp;B8,IF({1,0},小计&amp;城市,贴片A1),2,0)</f>
        <v>8</v>
      </c>
      <c r="F8" s="145">
        <f t="array" ref="F8">VLOOKUP("小计"&amp;B8,IF({1,0},小计&amp;城市,贴片A2),2,0)</f>
        <v>9</v>
      </c>
      <c r="G8" s="145">
        <f t="array" ref="G8">VLOOKUP("小计"&amp;B8,IF({1,0},小计&amp;城市,贴片max),2,0)</f>
        <v>19</v>
      </c>
      <c r="H8" s="145">
        <f t="array" ref="H8">VLOOKUP("小计"&amp;B8,IF({1,0},小计&amp;城市,包月厅数),2,0)</f>
        <v>184</v>
      </c>
      <c r="I8" s="145">
        <f t="array" ref="I8">VLOOKUP("小计"&amp;B8,IF({1,0},小计&amp;城市,区域贴厅数),2,0)</f>
        <v>154</v>
      </c>
      <c r="J8" s="145">
        <f t="array" ref="J8">VLOOKUP("小计"&amp;B8,IF({1,0},小计&amp;城市,贴片A1厅数),2,0)</f>
        <v>62</v>
      </c>
      <c r="K8" s="145">
        <f t="array" ref="K8">VLOOKUP("小计"&amp;B8,IF({1,0},小计&amp;城市,贴片A2厅数),2,0)</f>
        <v>74</v>
      </c>
      <c r="L8" s="145">
        <f t="array" ref="L8">VLOOKUP("小计"&amp;B8,IF({1,0},小计&amp;城市,贴片max厅数),2,0)</f>
        <v>154</v>
      </c>
      <c r="M8" s="146">
        <f t="shared" si="0"/>
        <v>5544</v>
      </c>
      <c r="N8" s="146">
        <f t="shared" si="1"/>
        <v>3881</v>
      </c>
      <c r="O8" s="146">
        <f t="shared" si="2"/>
        <v>2310</v>
      </c>
      <c r="P8" s="146">
        <f t="shared" si="3"/>
        <v>1386</v>
      </c>
      <c r="R8" s="147" t="s">
        <v>5475</v>
      </c>
      <c r="T8" s="135">
        <v>45</v>
      </c>
      <c r="U8" s="135">
        <v>35</v>
      </c>
      <c r="W8" s="150" t="str">
        <f t="shared" si="4"/>
        <v>535</v>
      </c>
      <c r="X8" s="142">
        <f t="shared" si="5"/>
        <v>0.48125000000000001</v>
      </c>
      <c r="Y8" s="135">
        <f t="shared" si="6"/>
        <v>0.38500000000000001</v>
      </c>
      <c r="Z8" s="142">
        <f t="shared" si="7"/>
        <v>1.25</v>
      </c>
      <c r="AA8" s="135">
        <v>5</v>
      </c>
      <c r="AB8" s="135">
        <f t="shared" si="10"/>
        <v>35</v>
      </c>
      <c r="AD8" s="135" t="s">
        <v>3243</v>
      </c>
      <c r="AE8" s="135">
        <f t="shared" si="8"/>
        <v>3500000</v>
      </c>
      <c r="AF8" s="135">
        <v>75</v>
      </c>
      <c r="AG8" s="135">
        <f t="shared" si="9"/>
        <v>2.5</v>
      </c>
      <c r="AI8" s="1053">
        <v>11059301</v>
      </c>
      <c r="AJ8" s="1054">
        <v>2</v>
      </c>
      <c r="AK8" s="1055">
        <v>579.87909999999999</v>
      </c>
      <c r="AL8" s="1055">
        <v>9.1442999999999994</v>
      </c>
      <c r="AM8" s="1054">
        <v>63</v>
      </c>
      <c r="AN8" s="1056">
        <v>0.36859999999999998</v>
      </c>
    </row>
    <row r="9" spans="1:40">
      <c r="A9" s="149" t="s">
        <v>11</v>
      </c>
      <c r="B9" s="144" t="s">
        <v>11</v>
      </c>
      <c r="C9" s="145">
        <f t="array" ref="C9">VLOOKUP("小计"&amp;B9,IF({1,0},小计&amp;城市,包月),2,0)</f>
        <v>28</v>
      </c>
      <c r="D9" s="145">
        <f t="array" ref="D9">VLOOKUP("小计"&amp;B9,IF({1,0},小计&amp;城市,区域贴),2,0)</f>
        <v>25</v>
      </c>
      <c r="E9" s="145">
        <f t="array" ref="E9">VLOOKUP("小计"&amp;B9,IF({1,0},小计&amp;城市,贴片A1),2,0)</f>
        <v>10</v>
      </c>
      <c r="F9" s="145">
        <f t="array" ref="F9">VLOOKUP("小计"&amp;B9,IF({1,0},小计&amp;城市,贴片A2),2,0)</f>
        <v>10</v>
      </c>
      <c r="G9" s="145">
        <f t="array" ref="G9">VLOOKUP("小计"&amp;B9,IF({1,0},小计&amp;城市,贴片max),2,0)</f>
        <v>25</v>
      </c>
      <c r="H9" s="145">
        <f t="array" ref="H9">VLOOKUP("小计"&amp;B9,IF({1,0},小计&amp;城市,包月厅数),2,0)</f>
        <v>241</v>
      </c>
      <c r="I9" s="145">
        <f t="array" ref="I9">VLOOKUP("小计"&amp;B9,IF({1,0},小计&amp;城市,区域贴厅数),2,0)</f>
        <v>217</v>
      </c>
      <c r="J9" s="145">
        <f t="array" ref="J9">VLOOKUP("小计"&amp;B9,IF({1,0},小计&amp;城市,贴片A1厅数),2,0)</f>
        <v>104</v>
      </c>
      <c r="K9" s="145">
        <f t="array" ref="K9">VLOOKUP("小计"&amp;B9,IF({1,0},小计&amp;城市,贴片A2厅数),2,0)</f>
        <v>80</v>
      </c>
      <c r="L9" s="145">
        <f t="array" ref="L9">VLOOKUP("小计"&amp;B9,IF({1,0},小计&amp;城市,贴片max厅数),2,0)</f>
        <v>217</v>
      </c>
      <c r="M9" s="146">
        <f t="shared" si="0"/>
        <v>7812</v>
      </c>
      <c r="N9" s="146">
        <f t="shared" si="1"/>
        <v>5468</v>
      </c>
      <c r="O9" s="146">
        <f t="shared" si="2"/>
        <v>3255</v>
      </c>
      <c r="P9" s="146">
        <f t="shared" si="3"/>
        <v>1952.9999999999998</v>
      </c>
      <c r="R9" s="135">
        <v>118</v>
      </c>
      <c r="T9" s="135">
        <v>60</v>
      </c>
      <c r="U9" s="135">
        <v>42</v>
      </c>
      <c r="W9" s="150" t="str">
        <f t="shared" si="4"/>
        <v>542</v>
      </c>
      <c r="X9" s="142">
        <f t="shared" si="5"/>
        <v>0.57750000000000001</v>
      </c>
      <c r="Y9" s="135">
        <f t="shared" si="6"/>
        <v>0.38500000000000001</v>
      </c>
      <c r="Z9" s="142">
        <f t="shared" si="7"/>
        <v>1.5</v>
      </c>
      <c r="AA9" s="135">
        <v>5</v>
      </c>
      <c r="AB9" s="135">
        <f t="shared" si="10"/>
        <v>42</v>
      </c>
      <c r="AD9" s="135" t="s">
        <v>3244</v>
      </c>
      <c r="AE9" s="135">
        <f t="shared" si="8"/>
        <v>4200000</v>
      </c>
      <c r="AF9" s="135">
        <v>90</v>
      </c>
      <c r="AG9" s="135">
        <f t="shared" si="9"/>
        <v>3</v>
      </c>
      <c r="AI9" s="1053">
        <v>11140631</v>
      </c>
      <c r="AJ9" s="1054">
        <v>3</v>
      </c>
      <c r="AK9" s="1055">
        <v>576.77625</v>
      </c>
      <c r="AL9" s="1055">
        <v>10.75</v>
      </c>
      <c r="AM9" s="1054">
        <v>54</v>
      </c>
      <c r="AN9" s="1056">
        <v>0.3105</v>
      </c>
    </row>
    <row r="10" spans="1:40">
      <c r="A10" s="149" t="s">
        <v>12</v>
      </c>
      <c r="B10" s="144" t="s">
        <v>2260</v>
      </c>
      <c r="C10" s="145">
        <f t="array" ref="C10">VLOOKUP("小计"&amp;B10,IF({1,0},小计&amp;城市,包月),2,0)</f>
        <v>28</v>
      </c>
      <c r="D10" s="145">
        <f t="array" ref="D10">VLOOKUP("小计"&amp;B10,IF({1,0},小计&amp;城市,区域贴),2,0)</f>
        <v>26</v>
      </c>
      <c r="E10" s="145">
        <f t="array" ref="E10">VLOOKUP("小计"&amp;B10,IF({1,0},小计&amp;城市,贴片A1),2,0)</f>
        <v>10</v>
      </c>
      <c r="F10" s="145">
        <f t="array" ref="F10">VLOOKUP("小计"&amp;B10,IF({1,0},小计&amp;城市,贴片A2),2,0)</f>
        <v>10</v>
      </c>
      <c r="G10" s="145">
        <f t="array" ref="G10">VLOOKUP("小计"&amp;B10,IF({1,0},小计&amp;城市,贴片max),2,0)</f>
        <v>26</v>
      </c>
      <c r="H10" s="145">
        <f t="array" ref="H10">VLOOKUP("小计"&amp;B10,IF({1,0},小计&amp;城市,包月厅数),2,0)</f>
        <v>238</v>
      </c>
      <c r="I10" s="145">
        <f t="array" ref="I10">VLOOKUP("小计"&amp;B10,IF({1,0},小计&amp;城市,区域贴厅数),2,0)</f>
        <v>222</v>
      </c>
      <c r="J10" s="145">
        <f t="array" ref="J10">VLOOKUP("小计"&amp;B10,IF({1,0},小计&amp;城市,贴片A1厅数),2,0)</f>
        <v>77</v>
      </c>
      <c r="K10" s="145">
        <f t="array" ref="K10">VLOOKUP("小计"&amp;B10,IF({1,0},小计&amp;城市,贴片A2厅数),2,0)</f>
        <v>94</v>
      </c>
      <c r="L10" s="145">
        <f t="array" ref="L10">VLOOKUP("小计"&amp;B10,IF({1,0},小计&amp;城市,贴片max厅数),2,0)</f>
        <v>222</v>
      </c>
      <c r="M10" s="146">
        <f t="shared" si="0"/>
        <v>7992</v>
      </c>
      <c r="N10" s="146">
        <f t="shared" si="1"/>
        <v>5594</v>
      </c>
      <c r="O10" s="146">
        <f t="shared" si="2"/>
        <v>3330</v>
      </c>
      <c r="P10" s="146">
        <f t="shared" si="3"/>
        <v>1997.9999999999998</v>
      </c>
      <c r="R10" s="147" t="s">
        <v>5476</v>
      </c>
      <c r="T10" s="135">
        <v>75</v>
      </c>
      <c r="U10" s="135">
        <v>49</v>
      </c>
      <c r="W10" s="150" t="str">
        <f t="shared" si="4"/>
        <v>549</v>
      </c>
      <c r="X10" s="142">
        <f t="shared" si="5"/>
        <v>0.67375000000000007</v>
      </c>
      <c r="Y10" s="135">
        <f t="shared" si="6"/>
        <v>0.38500000000000001</v>
      </c>
      <c r="Z10" s="142">
        <f t="shared" si="7"/>
        <v>1.75</v>
      </c>
      <c r="AA10" s="135">
        <v>5</v>
      </c>
      <c r="AB10" s="135">
        <f t="shared" si="10"/>
        <v>49</v>
      </c>
      <c r="AD10" s="135" t="s">
        <v>3245</v>
      </c>
      <c r="AE10" s="135">
        <f t="shared" si="8"/>
        <v>4900000</v>
      </c>
      <c r="AF10" s="135">
        <v>105</v>
      </c>
      <c r="AG10" s="135">
        <f t="shared" si="9"/>
        <v>3.5</v>
      </c>
      <c r="AI10" s="1053">
        <v>13014301</v>
      </c>
      <c r="AJ10" s="1054">
        <v>1</v>
      </c>
      <c r="AK10" s="1055">
        <v>568.08146199999999</v>
      </c>
      <c r="AL10" s="1055">
        <v>11.7156</v>
      </c>
      <c r="AM10" s="1054">
        <v>48</v>
      </c>
      <c r="AN10" s="1056">
        <v>0.39049999999999996</v>
      </c>
    </row>
    <row r="11" spans="1:40">
      <c r="A11" s="153" t="s">
        <v>13</v>
      </c>
      <c r="B11" s="144" t="s">
        <v>2261</v>
      </c>
      <c r="C11" s="145">
        <f t="array" ref="C11">VLOOKUP("小计"&amp;B11,IF({1,0},小计&amp;城市,包月),2,0)</f>
        <v>26</v>
      </c>
      <c r="D11" s="145">
        <f t="array" ref="D11">VLOOKUP("小计"&amp;B11,IF({1,0},小计&amp;城市,区域贴),2,0)</f>
        <v>19</v>
      </c>
      <c r="E11" s="145">
        <f t="array" ref="E11">VLOOKUP("小计"&amp;B11,IF({1,0},小计&amp;城市,贴片A1),2,0)</f>
        <v>6</v>
      </c>
      <c r="F11" s="145">
        <f t="array" ref="F11">VLOOKUP("小计"&amp;B11,IF({1,0},小计&amp;城市,贴片A2),2,0)</f>
        <v>7</v>
      </c>
      <c r="G11" s="145">
        <f t="array" ref="G11">VLOOKUP("小计"&amp;B11,IF({1,0},小计&amp;城市,贴片max),2,0)</f>
        <v>18</v>
      </c>
      <c r="H11" s="145">
        <f t="array" ref="H11">VLOOKUP("小计"&amp;B11,IF({1,0},小计&amp;城市,包月厅数),2,0)</f>
        <v>193</v>
      </c>
      <c r="I11" s="145">
        <f t="array" ref="I11">VLOOKUP("小计"&amp;B11,IF({1,0},小计&amp;城市,区域贴厅数),2,0)</f>
        <v>140</v>
      </c>
      <c r="J11" s="145">
        <f t="array" ref="J11">VLOOKUP("小计"&amp;B11,IF({1,0},小计&amp;城市,贴片A1厅数),2,0)</f>
        <v>38</v>
      </c>
      <c r="K11" s="145">
        <f t="array" ref="K11">VLOOKUP("小计"&amp;B11,IF({1,0},小计&amp;城市,贴片A2厅数),2,0)</f>
        <v>55</v>
      </c>
      <c r="L11" s="145">
        <f t="array" ref="L11">VLOOKUP("小计"&amp;B11,IF({1,0},小计&amp;城市,贴片max厅数),2,0)</f>
        <v>135</v>
      </c>
      <c r="M11" s="146">
        <f t="shared" si="0"/>
        <v>5040</v>
      </c>
      <c r="N11" s="146">
        <f t="shared" si="1"/>
        <v>3528</v>
      </c>
      <c r="O11" s="146">
        <f t="shared" si="2"/>
        <v>2100</v>
      </c>
      <c r="P11" s="146">
        <f t="shared" si="3"/>
        <v>1260</v>
      </c>
      <c r="R11" s="135">
        <v>400</v>
      </c>
      <c r="T11" s="135">
        <v>90</v>
      </c>
      <c r="U11" s="135">
        <v>56</v>
      </c>
      <c r="W11" s="150" t="str">
        <f t="shared" si="4"/>
        <v>556</v>
      </c>
      <c r="X11" s="142">
        <f t="shared" si="5"/>
        <v>0.77</v>
      </c>
      <c r="Y11" s="135">
        <f t="shared" si="6"/>
        <v>0.38500000000000001</v>
      </c>
      <c r="Z11" s="142">
        <f t="shared" si="7"/>
        <v>2</v>
      </c>
      <c r="AA11" s="135">
        <v>5</v>
      </c>
      <c r="AB11" s="135">
        <f t="shared" si="10"/>
        <v>56</v>
      </c>
      <c r="AD11" s="135" t="s">
        <v>3246</v>
      </c>
      <c r="AE11" s="135">
        <f t="shared" si="8"/>
        <v>5600000</v>
      </c>
      <c r="AF11" s="135">
        <v>120</v>
      </c>
      <c r="AG11" s="135">
        <f t="shared" si="9"/>
        <v>4</v>
      </c>
      <c r="AI11" s="1053">
        <v>11021201</v>
      </c>
      <c r="AJ11" s="1054">
        <v>4</v>
      </c>
      <c r="AK11" s="1055">
        <v>567.62487800000008</v>
      </c>
      <c r="AL11" s="1055">
        <v>10.045400000000001</v>
      </c>
      <c r="AM11" s="1054">
        <v>57</v>
      </c>
      <c r="AN11" s="1056">
        <v>0.31269999999999998</v>
      </c>
    </row>
    <row r="12" spans="1:40">
      <c r="A12" s="153" t="s">
        <v>13</v>
      </c>
      <c r="B12" s="144" t="s">
        <v>4431</v>
      </c>
      <c r="C12" s="145">
        <f t="array" ref="C12">VLOOKUP("小计"&amp;B12,IF({1,0},小计&amp;城市,包月),2,0)</f>
        <v>16</v>
      </c>
      <c r="D12" s="145">
        <f t="array" ref="D12">VLOOKUP("小计"&amp;B12,IF({1,0},小计&amp;城市,区域贴),2,0)</f>
        <v>11</v>
      </c>
      <c r="E12" s="145">
        <f t="array" ref="E12">VLOOKUP("小计"&amp;B12,IF({1,0},小计&amp;城市,贴片A1),2,0)</f>
        <v>3</v>
      </c>
      <c r="F12" s="145">
        <f t="array" ref="F12">VLOOKUP("小计"&amp;B12,IF({1,0},小计&amp;城市,贴片A2),2,0)</f>
        <v>4</v>
      </c>
      <c r="G12" s="145">
        <f t="array" ref="G12">VLOOKUP("小计"&amp;B12,IF({1,0},小计&amp;城市,贴片max),2,0)</f>
        <v>11</v>
      </c>
      <c r="H12" s="145">
        <f t="array" ref="H12">VLOOKUP("小计"&amp;B12,IF({1,0},小计&amp;城市,包月厅数),2,0)</f>
        <v>105</v>
      </c>
      <c r="I12" s="145">
        <f t="array" ref="I12">VLOOKUP("小计"&amp;B12,IF({1,0},小计&amp;城市,区域贴厅数),2,0)</f>
        <v>75</v>
      </c>
      <c r="J12" s="145">
        <f t="array" ref="J12">VLOOKUP("小计"&amp;B12,IF({1,0},小计&amp;城市,贴片A1厅数),2,0)</f>
        <v>20</v>
      </c>
      <c r="K12" s="145">
        <f t="array" ref="K12">VLOOKUP("小计"&amp;B12,IF({1,0},小计&amp;城市,贴片A2厅数),2,0)</f>
        <v>26</v>
      </c>
      <c r="L12" s="145">
        <f t="array" ref="L12">VLOOKUP("小计"&amp;B12,IF({1,0},小计&amp;城市,贴片max厅数),2,0)</f>
        <v>75</v>
      </c>
      <c r="M12" s="146">
        <f t="shared" si="0"/>
        <v>2700</v>
      </c>
      <c r="N12" s="146">
        <f t="shared" si="1"/>
        <v>1890</v>
      </c>
      <c r="O12" s="146">
        <f t="shared" si="2"/>
        <v>1125</v>
      </c>
      <c r="P12" s="146">
        <f t="shared" si="3"/>
        <v>675</v>
      </c>
      <c r="T12" s="135">
        <v>105</v>
      </c>
      <c r="U12" s="135">
        <v>63</v>
      </c>
      <c r="W12" s="150" t="str">
        <f t="shared" si="4"/>
        <v>563</v>
      </c>
      <c r="X12" s="142">
        <f t="shared" si="5"/>
        <v>0.86624999999999996</v>
      </c>
      <c r="Y12" s="135">
        <f t="shared" si="6"/>
        <v>0.38500000000000001</v>
      </c>
      <c r="Z12" s="142">
        <f t="shared" si="7"/>
        <v>2.25</v>
      </c>
      <c r="AA12" s="135">
        <v>5</v>
      </c>
      <c r="AB12" s="135">
        <f t="shared" si="10"/>
        <v>63</v>
      </c>
      <c r="AD12" s="135" t="s">
        <v>3247</v>
      </c>
      <c r="AE12" s="135">
        <f>2400000*AG12</f>
        <v>1440000</v>
      </c>
      <c r="AF12" s="135">
        <v>15</v>
      </c>
      <c r="AG12" s="135">
        <v>0.6</v>
      </c>
      <c r="AI12" s="1053">
        <v>22110101</v>
      </c>
      <c r="AJ12" s="1054">
        <v>1</v>
      </c>
      <c r="AK12" s="1055">
        <v>556.14689999999996</v>
      </c>
      <c r="AL12" s="1055">
        <v>12.5441</v>
      </c>
      <c r="AM12" s="1054">
        <v>44</v>
      </c>
      <c r="AN12" s="1056">
        <v>0.28129999999999999</v>
      </c>
    </row>
    <row r="13" spans="1:40">
      <c r="A13" s="153" t="s">
        <v>15</v>
      </c>
      <c r="B13" s="144" t="s">
        <v>15</v>
      </c>
      <c r="C13" s="145">
        <f t="array" ref="C13">VLOOKUP("小计"&amp;B13,IF({1,0},小计&amp;城市,包月),2,0)</f>
        <v>14</v>
      </c>
      <c r="D13" s="145">
        <f t="array" ref="D13">VLOOKUP("小计"&amp;B13,IF({1,0},小计&amp;城市,区域贴),2,0)</f>
        <v>13</v>
      </c>
      <c r="E13" s="145">
        <f t="array" ref="E13">VLOOKUP("小计"&amp;B13,IF({1,0},小计&amp;城市,贴片A1),2,0)</f>
        <v>5</v>
      </c>
      <c r="F13" s="145">
        <f t="array" ref="F13">VLOOKUP("小计"&amp;B13,IF({1,0},小计&amp;城市,贴片A2),2,0)</f>
        <v>6</v>
      </c>
      <c r="G13" s="145">
        <f t="array" ref="G13">VLOOKUP("小计"&amp;B13,IF({1,0},小计&amp;城市,贴片max),2,0)</f>
        <v>12</v>
      </c>
      <c r="H13" s="145">
        <f t="array" ref="H13">VLOOKUP("小计"&amp;B13,IF({1,0},小计&amp;城市,包月厅数),2,0)</f>
        <v>117</v>
      </c>
      <c r="I13" s="145">
        <f t="array" ref="I13">VLOOKUP("小计"&amp;B13,IF({1,0},小计&amp;城市,区域贴厅数),2,0)</f>
        <v>110</v>
      </c>
      <c r="J13" s="145">
        <f t="array" ref="J13">VLOOKUP("小计"&amp;B13,IF({1,0},小计&amp;城市,贴片A1厅数),2,0)</f>
        <v>37</v>
      </c>
      <c r="K13" s="145">
        <f t="array" ref="K13">VLOOKUP("小计"&amp;B13,IF({1,0},小计&amp;城市,贴片A2厅数),2,0)</f>
        <v>57</v>
      </c>
      <c r="L13" s="145">
        <f t="array" ref="L13">VLOOKUP("小计"&amp;B13,IF({1,0},小计&amp;城市,贴片max厅数),2,0)</f>
        <v>103</v>
      </c>
      <c r="M13" s="146">
        <f t="shared" si="0"/>
        <v>3960</v>
      </c>
      <c r="N13" s="146">
        <f t="shared" si="1"/>
        <v>2772</v>
      </c>
      <c r="O13" s="146">
        <f t="shared" si="2"/>
        <v>1650</v>
      </c>
      <c r="P13" s="146">
        <f t="shared" si="3"/>
        <v>990</v>
      </c>
      <c r="R13" s="147" t="s">
        <v>5477</v>
      </c>
      <c r="T13" s="135">
        <v>120</v>
      </c>
      <c r="U13" s="135">
        <v>70</v>
      </c>
      <c r="W13" s="150" t="str">
        <f t="shared" si="4"/>
        <v>570</v>
      </c>
      <c r="X13" s="142">
        <f t="shared" si="5"/>
        <v>0.96250000000000002</v>
      </c>
      <c r="Y13" s="135">
        <f t="shared" si="6"/>
        <v>0.38500000000000001</v>
      </c>
      <c r="Z13" s="142">
        <f t="shared" si="7"/>
        <v>2.5</v>
      </c>
      <c r="AA13" s="135">
        <v>5</v>
      </c>
      <c r="AB13" s="135">
        <f t="shared" si="10"/>
        <v>70</v>
      </c>
      <c r="AD13" s="135" t="s">
        <v>3248</v>
      </c>
      <c r="AE13" s="135">
        <f t="shared" ref="AE13:AE19" si="11">2400000*AG13</f>
        <v>2400000</v>
      </c>
      <c r="AF13" s="135">
        <v>30</v>
      </c>
      <c r="AG13" s="135">
        <f>AF13/30</f>
        <v>1</v>
      </c>
      <c r="AI13" s="1053">
        <v>44036001</v>
      </c>
      <c r="AJ13" s="1054">
        <v>1</v>
      </c>
      <c r="AK13" s="1055">
        <v>551.91909999999996</v>
      </c>
      <c r="AL13" s="1055">
        <v>10.779199999999999</v>
      </c>
      <c r="AM13" s="1054">
        <v>51</v>
      </c>
      <c r="AN13" s="1056">
        <v>0.34399999999999997</v>
      </c>
    </row>
    <row r="14" spans="1:40">
      <c r="A14" s="153" t="s">
        <v>14</v>
      </c>
      <c r="B14" s="154" t="s">
        <v>2262</v>
      </c>
      <c r="C14" s="145">
        <f t="array" ref="C14">VLOOKUP("小计"&amp;B14,IF({1,0},小计&amp;城市,包月),2,0)</f>
        <v>9</v>
      </c>
      <c r="D14" s="145">
        <f t="array" ref="D14">VLOOKUP("小计"&amp;B14,IF({1,0},小计&amp;城市,区域贴),2,0)</f>
        <v>9</v>
      </c>
      <c r="E14" s="145">
        <f t="array" ref="E14">VLOOKUP("小计"&amp;B14,IF({1,0},小计&amp;城市,贴片A1),2,0)</f>
        <v>3</v>
      </c>
      <c r="F14" s="145">
        <f t="array" ref="F14">VLOOKUP("小计"&amp;B14,IF({1,0},小计&amp;城市,贴片A2),2,0)</f>
        <v>3</v>
      </c>
      <c r="G14" s="145">
        <f t="array" ref="G14">VLOOKUP("小计"&amp;B14,IF({1,0},小计&amp;城市,贴片max),2,0)</f>
        <v>6</v>
      </c>
      <c r="H14" s="145">
        <f t="array" ref="H14">VLOOKUP("小计"&amp;B14,IF({1,0},小计&amp;城市,包月厅数),2,0)</f>
        <v>49</v>
      </c>
      <c r="I14" s="145">
        <f t="array" ref="I14">VLOOKUP("小计"&amp;B14,IF({1,0},小计&amp;城市,区域贴厅数),2,0)</f>
        <v>49</v>
      </c>
      <c r="J14" s="145">
        <f t="array" ref="J14">VLOOKUP("小计"&amp;B14,IF({1,0},小计&amp;城市,贴片A1厅数),2,0)</f>
        <v>19</v>
      </c>
      <c r="K14" s="145">
        <f t="array" ref="K14">VLOOKUP("小计"&amp;B14,IF({1,0},小计&amp;城市,贴片A2厅数),2,0)</f>
        <v>15</v>
      </c>
      <c r="L14" s="145">
        <f t="array" ref="L14">VLOOKUP("小计"&amp;B14,IF({1,0},小计&amp;城市,贴片max厅数),2,0)</f>
        <v>34</v>
      </c>
      <c r="M14" s="146">
        <f t="shared" si="0"/>
        <v>1764</v>
      </c>
      <c r="N14" s="146">
        <f t="shared" si="1"/>
        <v>1235</v>
      </c>
      <c r="O14" s="146">
        <f t="shared" si="2"/>
        <v>735</v>
      </c>
      <c r="P14" s="146">
        <f t="shared" si="3"/>
        <v>441</v>
      </c>
      <c r="R14" s="135">
        <v>118</v>
      </c>
      <c r="T14" s="135">
        <v>135</v>
      </c>
      <c r="U14" s="135">
        <v>77</v>
      </c>
      <c r="W14" s="150" t="str">
        <f t="shared" si="4"/>
        <v>577</v>
      </c>
      <c r="X14" s="142">
        <f t="shared" si="5"/>
        <v>1.0587500000000001</v>
      </c>
      <c r="Y14" s="135">
        <f t="shared" si="6"/>
        <v>0.38500000000000001</v>
      </c>
      <c r="Z14" s="142">
        <f t="shared" si="7"/>
        <v>2.75</v>
      </c>
      <c r="AA14" s="135">
        <v>5</v>
      </c>
      <c r="AB14" s="135">
        <f t="shared" si="10"/>
        <v>77</v>
      </c>
      <c r="AD14" s="135" t="s">
        <v>3249</v>
      </c>
      <c r="AE14" s="135">
        <f t="shared" si="11"/>
        <v>3600000</v>
      </c>
      <c r="AF14" s="135">
        <v>45</v>
      </c>
      <c r="AG14" s="135">
        <f t="shared" ref="AG14:AG19" si="12">AF14/30</f>
        <v>1.5</v>
      </c>
      <c r="AI14" s="1053">
        <v>51029501</v>
      </c>
      <c r="AJ14" s="1054">
        <v>1</v>
      </c>
      <c r="AK14" s="1055">
        <v>546.58119999999997</v>
      </c>
      <c r="AL14" s="1055">
        <v>12.6976</v>
      </c>
      <c r="AM14" s="1054">
        <v>43</v>
      </c>
      <c r="AN14" s="1056">
        <v>0.3775</v>
      </c>
    </row>
    <row r="15" spans="1:40">
      <c r="A15" s="153" t="s">
        <v>14</v>
      </c>
      <c r="B15" s="154" t="s">
        <v>2263</v>
      </c>
      <c r="C15" s="145">
        <f t="array" ref="C15">VLOOKUP("小计"&amp;B15,IF({1,0},小计&amp;城市,包月),2,0)</f>
        <v>12</v>
      </c>
      <c r="D15" s="145">
        <f t="array" ref="D15">VLOOKUP("小计"&amp;B15,IF({1,0},小计&amp;城市,区域贴),2,0)</f>
        <v>12</v>
      </c>
      <c r="E15" s="145">
        <f t="array" ref="E15">VLOOKUP("小计"&amp;B15,IF({1,0},小计&amp;城市,贴片A1),2,0)</f>
        <v>5</v>
      </c>
      <c r="F15" s="145">
        <f t="array" ref="F15">VLOOKUP("小计"&amp;B15,IF({1,0},小计&amp;城市,贴片A2),2,0)</f>
        <v>6</v>
      </c>
      <c r="G15" s="145">
        <f t="array" ref="G15">VLOOKUP("小计"&amp;B15,IF({1,0},小计&amp;城市,贴片max),2,0)</f>
        <v>12</v>
      </c>
      <c r="H15" s="145">
        <f t="array" ref="H15">VLOOKUP("小计"&amp;B15,IF({1,0},小计&amp;城市,包月厅数),2,0)</f>
        <v>72</v>
      </c>
      <c r="I15" s="145">
        <f t="array" ref="I15">VLOOKUP("小计"&amp;B15,IF({1,0},小计&amp;城市,区域贴厅数),2,0)</f>
        <v>72</v>
      </c>
      <c r="J15" s="145">
        <f t="array" ref="J15">VLOOKUP("小计"&amp;B15,IF({1,0},小计&amp;城市,贴片A1厅数),2,0)</f>
        <v>34</v>
      </c>
      <c r="K15" s="145">
        <f t="array" ref="K15">VLOOKUP("小计"&amp;B15,IF({1,0},小计&amp;城市,贴片A2厅数),2,0)</f>
        <v>33</v>
      </c>
      <c r="L15" s="145">
        <f t="array" ref="L15">VLOOKUP("小计"&amp;B15,IF({1,0},小计&amp;城市,贴片max厅数),2,0)</f>
        <v>72</v>
      </c>
      <c r="M15" s="146">
        <f t="shared" si="0"/>
        <v>2592</v>
      </c>
      <c r="N15" s="146">
        <f t="shared" si="1"/>
        <v>1814</v>
      </c>
      <c r="O15" s="146">
        <f t="shared" si="2"/>
        <v>1080</v>
      </c>
      <c r="P15" s="146">
        <f t="shared" si="3"/>
        <v>648</v>
      </c>
      <c r="R15" s="147" t="s">
        <v>5478</v>
      </c>
      <c r="T15" s="135">
        <v>150</v>
      </c>
      <c r="U15" s="135">
        <v>84</v>
      </c>
      <c r="W15" s="150" t="str">
        <f t="shared" si="4"/>
        <v>584</v>
      </c>
      <c r="X15" s="142">
        <f t="shared" si="5"/>
        <v>1.155</v>
      </c>
      <c r="Y15" s="135">
        <f t="shared" si="6"/>
        <v>0.38500000000000001</v>
      </c>
      <c r="Z15" s="142">
        <f t="shared" si="7"/>
        <v>3</v>
      </c>
      <c r="AA15" s="135">
        <v>5</v>
      </c>
      <c r="AB15" s="135">
        <f t="shared" si="10"/>
        <v>84</v>
      </c>
      <c r="AD15" s="135" t="s">
        <v>3250</v>
      </c>
      <c r="AE15" s="135">
        <f t="shared" si="11"/>
        <v>4800000</v>
      </c>
      <c r="AF15" s="135">
        <v>60</v>
      </c>
      <c r="AG15" s="135">
        <f t="shared" si="12"/>
        <v>2</v>
      </c>
      <c r="AI15" s="1053">
        <v>42172701</v>
      </c>
      <c r="AJ15" s="1054">
        <v>2</v>
      </c>
      <c r="AK15" s="1055">
        <v>541.60530000000006</v>
      </c>
      <c r="AL15" s="1055">
        <v>13.019299999999999</v>
      </c>
      <c r="AM15" s="1054">
        <v>42</v>
      </c>
      <c r="AN15" s="1056">
        <v>0.34659999999999996</v>
      </c>
    </row>
    <row r="16" spans="1:40">
      <c r="A16" s="153" t="s">
        <v>6</v>
      </c>
      <c r="B16" s="144" t="s">
        <v>2264</v>
      </c>
      <c r="C16" s="145">
        <f t="array" ref="C16">VLOOKUP("小计"&amp;B16,IF({1,0},小计&amp;城市,包月),2,0)</f>
        <v>22</v>
      </c>
      <c r="D16" s="145">
        <f t="array" ref="D16">VLOOKUP("小计"&amp;B16,IF({1,0},小计&amp;城市,区域贴),2,0)</f>
        <v>8</v>
      </c>
      <c r="E16" s="145">
        <f t="array" ref="E16">VLOOKUP("小计"&amp;B16,IF({1,0},小计&amp;城市,贴片A1),2,0)</f>
        <v>6</v>
      </c>
      <c r="F16" s="145">
        <f t="array" ref="F16">VLOOKUP("小计"&amp;B16,IF({1,0},小计&amp;城市,贴片A2),2,0)</f>
        <v>5</v>
      </c>
      <c r="G16" s="145">
        <f t="array" ref="G16">VLOOKUP("小计"&amp;B16,IF({1,0},小计&amp;城市,贴片max),2,0)</f>
        <v>8</v>
      </c>
      <c r="H16" s="145">
        <f t="array" ref="H16">VLOOKUP("小计"&amp;B16,IF({1,0},小计&amp;城市,包月厅数),2,0)</f>
        <v>159</v>
      </c>
      <c r="I16" s="145">
        <f t="array" ref="I16">VLOOKUP("小计"&amp;B16,IF({1,0},小计&amp;城市,区域贴厅数),2,0)</f>
        <v>63</v>
      </c>
      <c r="J16" s="145">
        <f t="array" ref="J16">VLOOKUP("小计"&amp;B16,IF({1,0},小计&amp;城市,贴片A1厅数),2,0)</f>
        <v>41</v>
      </c>
      <c r="K16" s="145">
        <f t="array" ref="K16">VLOOKUP("小计"&amp;B16,IF({1,0},小计&amp;城市,贴片A2厅数),2,0)</f>
        <v>43</v>
      </c>
      <c r="L16" s="145">
        <f t="array" ref="L16">VLOOKUP("小计"&amp;B16,IF({1,0},小计&amp;城市,贴片max厅数),2,0)</f>
        <v>63</v>
      </c>
      <c r="M16" s="146">
        <f t="shared" si="0"/>
        <v>2268</v>
      </c>
      <c r="N16" s="146">
        <f t="shared" si="1"/>
        <v>1588</v>
      </c>
      <c r="O16" s="146">
        <f t="shared" si="2"/>
        <v>945</v>
      </c>
      <c r="P16" s="146">
        <f t="shared" si="3"/>
        <v>567</v>
      </c>
      <c r="R16" s="135">
        <v>400</v>
      </c>
      <c r="T16" s="135">
        <v>165</v>
      </c>
      <c r="U16" s="135">
        <v>91</v>
      </c>
      <c r="W16" s="150" t="str">
        <f>AA16&amp;AB16</f>
        <v>591</v>
      </c>
      <c r="X16" s="142">
        <f t="shared" si="5"/>
        <v>1.25125</v>
      </c>
      <c r="Y16" s="135">
        <f t="shared" si="6"/>
        <v>0.38500000000000001</v>
      </c>
      <c r="Z16" s="142">
        <f t="shared" si="7"/>
        <v>3.25</v>
      </c>
      <c r="AA16" s="135">
        <v>5</v>
      </c>
      <c r="AB16" s="135">
        <f t="shared" si="10"/>
        <v>91</v>
      </c>
      <c r="AD16" s="135" t="s">
        <v>3251</v>
      </c>
      <c r="AE16" s="135">
        <f t="shared" si="11"/>
        <v>6000000</v>
      </c>
      <c r="AF16" s="135">
        <v>75</v>
      </c>
      <c r="AG16" s="135">
        <f t="shared" si="12"/>
        <v>2.5</v>
      </c>
      <c r="AI16" s="1053">
        <v>62012501</v>
      </c>
      <c r="AJ16" s="1054">
        <v>1</v>
      </c>
      <c r="AK16" s="1055">
        <v>541.25350000000003</v>
      </c>
      <c r="AL16" s="1055">
        <v>10.0297</v>
      </c>
      <c r="AM16" s="1054">
        <v>54</v>
      </c>
      <c r="AN16" s="1056">
        <v>0.31540000000000001</v>
      </c>
    </row>
    <row r="17" spans="1:40">
      <c r="A17" s="153" t="s">
        <v>4304</v>
      </c>
      <c r="B17" s="154" t="s">
        <v>5206</v>
      </c>
      <c r="C17" s="145">
        <f t="array" ref="C17">VLOOKUP("小计"&amp;B17,IF({1,0},小计&amp;城市,包月),2,0)</f>
        <v>43</v>
      </c>
      <c r="D17" s="145">
        <f t="array" ref="D17">VLOOKUP("小计"&amp;B17,IF({1,0},小计&amp;城市,区域贴),2,0)</f>
        <v>23</v>
      </c>
      <c r="E17" s="145">
        <f t="array" ref="E17">VLOOKUP("小计"&amp;B17,IF({1,0},小计&amp;城市,贴片A1),2,0)</f>
        <v>9</v>
      </c>
      <c r="F17" s="145">
        <f t="array" ref="F17">VLOOKUP("小计"&amp;B17,IF({1,0},小计&amp;城市,贴片A2),2,0)</f>
        <v>10</v>
      </c>
      <c r="G17" s="145">
        <f t="array" ref="G17">VLOOKUP("小计"&amp;B17,IF({1,0},小计&amp;城市,贴片max),2,0)</f>
        <v>23</v>
      </c>
      <c r="H17" s="145">
        <f t="array" ref="H17">VLOOKUP("小计"&amp;B17,IF({1,0},小计&amp;城市,包月厅数),2,0)</f>
        <v>324</v>
      </c>
      <c r="I17" s="145">
        <f t="array" ref="I17">VLOOKUP("小计"&amp;B17,IF({1,0},小计&amp;城市,区域贴厅数),2,0)</f>
        <v>182</v>
      </c>
      <c r="J17" s="145">
        <f t="array" ref="J17">VLOOKUP("小计"&amp;B17,IF({1,0},小计&amp;城市,贴片A1厅数),2,0)</f>
        <v>78</v>
      </c>
      <c r="K17" s="145">
        <f t="array" ref="K17">VLOOKUP("小计"&amp;B17,IF({1,0},小计&amp;城市,贴片A2厅数),2,0)</f>
        <v>84</v>
      </c>
      <c r="L17" s="145">
        <f t="array" ref="L17">VLOOKUP("小计"&amp;B17,IF({1,0},小计&amp;城市,贴片max厅数),2,0)</f>
        <v>182</v>
      </c>
      <c r="M17" s="146">
        <f t="shared" si="0"/>
        <v>6552</v>
      </c>
      <c r="N17" s="146">
        <f t="shared" si="1"/>
        <v>4586</v>
      </c>
      <c r="O17" s="146">
        <f t="shared" si="2"/>
        <v>2730</v>
      </c>
      <c r="P17" s="146">
        <f t="shared" si="3"/>
        <v>1637.9999999999998</v>
      </c>
      <c r="T17" s="135">
        <v>180</v>
      </c>
      <c r="U17" s="135">
        <v>98</v>
      </c>
      <c r="W17" s="150" t="str">
        <f t="shared" si="4"/>
        <v>598</v>
      </c>
      <c r="X17" s="142">
        <f t="shared" si="5"/>
        <v>1.3475000000000001</v>
      </c>
      <c r="Y17" s="135">
        <f t="shared" si="6"/>
        <v>0.38500000000000001</v>
      </c>
      <c r="Z17" s="142">
        <f t="shared" si="7"/>
        <v>3.5</v>
      </c>
      <c r="AA17" s="135">
        <v>5</v>
      </c>
      <c r="AB17" s="135">
        <f t="shared" si="10"/>
        <v>98</v>
      </c>
      <c r="AD17" s="135" t="s">
        <v>3252</v>
      </c>
      <c r="AE17" s="135">
        <f t="shared" si="11"/>
        <v>7200000</v>
      </c>
      <c r="AF17" s="135">
        <v>90</v>
      </c>
      <c r="AG17" s="135">
        <f t="shared" si="12"/>
        <v>3</v>
      </c>
      <c r="AI17" s="1053">
        <v>11080581</v>
      </c>
      <c r="AJ17" s="1054">
        <v>5</v>
      </c>
      <c r="AK17" s="1055">
        <v>535.52049999999997</v>
      </c>
      <c r="AL17" s="1055">
        <v>8.6530000000000005</v>
      </c>
      <c r="AM17" s="1054">
        <v>62</v>
      </c>
      <c r="AN17" s="1056">
        <v>0.23929999999999998</v>
      </c>
    </row>
    <row r="18" spans="1:40">
      <c r="A18" s="153" t="s">
        <v>12</v>
      </c>
      <c r="B18" s="143" t="s">
        <v>2265</v>
      </c>
      <c r="C18" s="145">
        <f t="array" ref="C18">VLOOKUP("小计"&amp;B18,IF({1,0},小计&amp;城市,包月),2,0)</f>
        <v>13</v>
      </c>
      <c r="D18" s="145">
        <f t="array" ref="D18">VLOOKUP("小计"&amp;B18,IF({1,0},小计&amp;城市,区域贴),2,0)</f>
        <v>9</v>
      </c>
      <c r="E18" s="145">
        <f t="array" ref="E18">VLOOKUP("小计"&amp;B18,IF({1,0},小计&amp;城市,贴片A1),2,0)</f>
        <v>4</v>
      </c>
      <c r="F18" s="145">
        <f t="array" ref="F18">VLOOKUP("小计"&amp;B18,IF({1,0},小计&amp;城市,贴片A2),2,0)</f>
        <v>5</v>
      </c>
      <c r="G18" s="145">
        <f t="array" ref="G18">VLOOKUP("小计"&amp;B18,IF({1,0},小计&amp;城市,贴片max),2,0)</f>
        <v>9</v>
      </c>
      <c r="H18" s="145">
        <f t="array" ref="H18">VLOOKUP("小计"&amp;B18,IF({1,0},小计&amp;城市,包月厅数),2,0)</f>
        <v>101</v>
      </c>
      <c r="I18" s="145">
        <f t="array" ref="I18">VLOOKUP("小计"&amp;B18,IF({1,0},小计&amp;城市,区域贴厅数),2,0)</f>
        <v>71</v>
      </c>
      <c r="J18" s="145">
        <f t="array" ref="J18">VLOOKUP("小计"&amp;B18,IF({1,0},小计&amp;城市,贴片A1厅数),2,0)</f>
        <v>29</v>
      </c>
      <c r="K18" s="145">
        <f t="array" ref="K18">VLOOKUP("小计"&amp;B18,IF({1,0},小计&amp;城市,贴片A2厅数),2,0)</f>
        <v>42</v>
      </c>
      <c r="L18" s="145">
        <f t="array" ref="L18">VLOOKUP("小计"&amp;B18,IF({1,0},小计&amp;城市,贴片max厅数),2,0)</f>
        <v>71</v>
      </c>
      <c r="M18" s="146">
        <f t="shared" si="0"/>
        <v>2556</v>
      </c>
      <c r="N18" s="146">
        <f t="shared" si="1"/>
        <v>1789</v>
      </c>
      <c r="O18" s="146">
        <f t="shared" si="2"/>
        <v>1065</v>
      </c>
      <c r="P18" s="146">
        <f t="shared" si="3"/>
        <v>639</v>
      </c>
      <c r="T18" s="135">
        <v>195</v>
      </c>
      <c r="U18" s="135">
        <v>105</v>
      </c>
      <c r="W18" s="150" t="str">
        <f t="shared" si="4"/>
        <v>5105</v>
      </c>
      <c r="X18" s="142">
        <f t="shared" si="5"/>
        <v>1.4437500000000001</v>
      </c>
      <c r="Y18" s="135">
        <f t="shared" si="6"/>
        <v>0.38500000000000001</v>
      </c>
      <c r="Z18" s="142">
        <f t="shared" si="7"/>
        <v>3.75</v>
      </c>
      <c r="AA18" s="135">
        <v>5</v>
      </c>
      <c r="AB18" s="135">
        <f t="shared" si="10"/>
        <v>105</v>
      </c>
      <c r="AD18" s="135" t="s">
        <v>3253</v>
      </c>
      <c r="AE18" s="135">
        <f t="shared" si="11"/>
        <v>8400000</v>
      </c>
      <c r="AF18" s="135">
        <v>105</v>
      </c>
      <c r="AG18" s="135">
        <f t="shared" si="12"/>
        <v>3.5</v>
      </c>
      <c r="AI18" s="1053">
        <v>36011001</v>
      </c>
      <c r="AJ18" s="1054">
        <v>1</v>
      </c>
      <c r="AK18" s="1055">
        <v>530.34630000000004</v>
      </c>
      <c r="AL18" s="1055">
        <v>11.7784</v>
      </c>
      <c r="AM18" s="1054">
        <v>45</v>
      </c>
      <c r="AN18" s="1056">
        <v>0.36409999999999998</v>
      </c>
    </row>
    <row r="19" spans="1:40">
      <c r="A19" s="153" t="s">
        <v>24</v>
      </c>
      <c r="B19" s="149" t="s">
        <v>2291</v>
      </c>
      <c r="C19" s="145">
        <f t="array" ref="C19">VLOOKUP("小计"&amp;B19,IF({1,0},小计&amp;城市,包月),2,0)</f>
        <v>20</v>
      </c>
      <c r="D19" s="145">
        <f t="array" ref="D19">VLOOKUP("小计"&amp;B19,IF({1,0},小计&amp;城市,区域贴),2,0)</f>
        <v>10</v>
      </c>
      <c r="E19" s="145">
        <f t="array" ref="E19">VLOOKUP("小计"&amp;B19,IF({1,0},小计&amp;城市,贴片A1),2,0)</f>
        <v>5</v>
      </c>
      <c r="F19" s="145">
        <f t="array" ref="F19">VLOOKUP("小计"&amp;B19,IF({1,0},小计&amp;城市,贴片A2),2,0)</f>
        <v>5</v>
      </c>
      <c r="G19" s="145">
        <f t="array" ref="G19">VLOOKUP("小计"&amp;B19,IF({1,0},小计&amp;城市,贴片max),2,0)</f>
        <v>10</v>
      </c>
      <c r="H19" s="145">
        <f t="array" ref="H19">VLOOKUP("小计"&amp;B19,IF({1,0},小计&amp;城市,包月厅数),2,0)</f>
        <v>172</v>
      </c>
      <c r="I19" s="145">
        <f t="array" ref="I19">VLOOKUP("小计"&amp;B19,IF({1,0},小计&amp;城市,区域贴厅数),2,0)</f>
        <v>97</v>
      </c>
      <c r="J19" s="145">
        <f t="array" ref="J19">VLOOKUP("小计"&amp;B19,IF({1,0},小计&amp;城市,贴片A1厅数),2,0)</f>
        <v>52</v>
      </c>
      <c r="K19" s="145">
        <f t="array" ref="K19">VLOOKUP("小计"&amp;B19,IF({1,0},小计&amp;城市,贴片A2厅数),2,0)</f>
        <v>45</v>
      </c>
      <c r="L19" s="145">
        <f t="array" ref="L19">VLOOKUP("小计"&amp;B19,IF({1,0},小计&amp;城市,贴片max厅数),2,0)</f>
        <v>97</v>
      </c>
      <c r="M19" s="146">
        <f t="shared" si="0"/>
        <v>3492</v>
      </c>
      <c r="N19" s="146">
        <f t="shared" si="1"/>
        <v>2444</v>
      </c>
      <c r="O19" s="146">
        <f t="shared" si="2"/>
        <v>1455</v>
      </c>
      <c r="P19" s="146">
        <f t="shared" si="3"/>
        <v>873</v>
      </c>
      <c r="T19" s="135">
        <v>210</v>
      </c>
      <c r="U19" s="135">
        <v>112</v>
      </c>
      <c r="W19" s="150" t="str">
        <f t="shared" si="4"/>
        <v>5112</v>
      </c>
      <c r="X19" s="142">
        <f t="shared" si="5"/>
        <v>1.54</v>
      </c>
      <c r="Y19" s="135">
        <f t="shared" si="6"/>
        <v>0.38500000000000001</v>
      </c>
      <c r="Z19" s="142">
        <f t="shared" si="7"/>
        <v>4</v>
      </c>
      <c r="AA19" s="135">
        <v>5</v>
      </c>
      <c r="AB19" s="135">
        <f t="shared" si="10"/>
        <v>112</v>
      </c>
      <c r="AD19" s="135" t="s">
        <v>3254</v>
      </c>
      <c r="AE19" s="135">
        <f t="shared" si="11"/>
        <v>9600000</v>
      </c>
      <c r="AF19" s="135">
        <v>120</v>
      </c>
      <c r="AG19" s="135">
        <f t="shared" si="12"/>
        <v>4</v>
      </c>
      <c r="AI19" s="1053">
        <v>42031901</v>
      </c>
      <c r="AJ19" s="1054">
        <v>1</v>
      </c>
      <c r="AK19" s="1055">
        <v>521.69939999999997</v>
      </c>
      <c r="AL19" s="1055">
        <v>11.3452</v>
      </c>
      <c r="AM19" s="1054">
        <v>46</v>
      </c>
      <c r="AN19" s="1056">
        <v>0.40720000000000001</v>
      </c>
    </row>
    <row r="20" spans="1:40">
      <c r="A20" s="153" t="s">
        <v>19</v>
      </c>
      <c r="B20" s="144" t="s">
        <v>2281</v>
      </c>
      <c r="C20" s="145">
        <f t="array" ref="C20">VLOOKUP("小计"&amp;B20,IF({1,0},小计&amp;城市,包月),2,0)</f>
        <v>18</v>
      </c>
      <c r="D20" s="145">
        <f t="array" ref="D20">VLOOKUP("小计"&amp;B20,IF({1,0},小计&amp;城市,区域贴),2,0)</f>
        <v>10</v>
      </c>
      <c r="E20" s="145">
        <f t="array" ref="E20">VLOOKUP("小计"&amp;B20,IF({1,0},小计&amp;城市,贴片A1),2,0)</f>
        <v>5</v>
      </c>
      <c r="F20" s="145">
        <f t="array" ref="F20">VLOOKUP("小计"&amp;B20,IF({1,0},小计&amp;城市,贴片A2),2,0)</f>
        <v>5</v>
      </c>
      <c r="G20" s="145">
        <f t="array" ref="G20">VLOOKUP("小计"&amp;B20,IF({1,0},小计&amp;城市,贴片max),2,0)</f>
        <v>10</v>
      </c>
      <c r="H20" s="145">
        <f t="array" ref="H20">VLOOKUP("小计"&amp;B20,IF({1,0},小计&amp;城市,包月厅数),2,0)</f>
        <v>127</v>
      </c>
      <c r="I20" s="145">
        <f t="array" ref="I20">VLOOKUP("小计"&amp;B20,IF({1,0},小计&amp;城市,区域贴厅数),2,0)</f>
        <v>76</v>
      </c>
      <c r="J20" s="145">
        <f t="array" ref="J20">VLOOKUP("小计"&amp;B20,IF({1,0},小计&amp;城市,贴片A1厅数),2,0)</f>
        <v>34</v>
      </c>
      <c r="K20" s="145">
        <f t="array" ref="K20">VLOOKUP("小计"&amp;B20,IF({1,0},小计&amp;城市,贴片A2厅数),2,0)</f>
        <v>42</v>
      </c>
      <c r="L20" s="145">
        <f t="array" ref="L20">VLOOKUP("小计"&amp;B20,IF({1,0},小计&amp;城市,贴片max厅数),2,0)</f>
        <v>76</v>
      </c>
      <c r="M20" s="146">
        <f t="shared" si="0"/>
        <v>2736</v>
      </c>
      <c r="N20" s="146">
        <f t="shared" si="1"/>
        <v>1915</v>
      </c>
      <c r="O20" s="146">
        <f t="shared" si="2"/>
        <v>1140</v>
      </c>
      <c r="P20" s="146">
        <f t="shared" si="3"/>
        <v>683.99999999999989</v>
      </c>
      <c r="T20" s="135">
        <v>225</v>
      </c>
      <c r="U20" s="135">
        <v>119</v>
      </c>
      <c r="W20" s="150" t="str">
        <f t="shared" si="4"/>
        <v>5119</v>
      </c>
      <c r="X20" s="142">
        <f t="shared" si="5"/>
        <v>1.63625</v>
      </c>
      <c r="Y20" s="135">
        <f t="shared" si="6"/>
        <v>0.38500000000000001</v>
      </c>
      <c r="Z20" s="142">
        <f t="shared" si="7"/>
        <v>4.25</v>
      </c>
      <c r="AA20" s="135">
        <v>5</v>
      </c>
      <c r="AB20" s="135">
        <f t="shared" si="10"/>
        <v>119</v>
      </c>
      <c r="AD20" s="135" t="s">
        <v>3255</v>
      </c>
      <c r="AE20" s="135">
        <f>4500000*AG20</f>
        <v>2700000</v>
      </c>
      <c r="AF20" s="135">
        <v>15</v>
      </c>
      <c r="AG20" s="135">
        <v>0.6</v>
      </c>
      <c r="AI20" s="1053">
        <v>45010371</v>
      </c>
      <c r="AJ20" s="1054">
        <v>1</v>
      </c>
      <c r="AK20" s="1055">
        <v>521.09180000000003</v>
      </c>
      <c r="AL20" s="1055">
        <v>10.289899999999999</v>
      </c>
      <c r="AM20" s="1054">
        <v>51</v>
      </c>
      <c r="AN20" s="1056">
        <v>0.23769999999999999</v>
      </c>
    </row>
    <row r="21" spans="1:40">
      <c r="A21" s="144" t="s">
        <v>22</v>
      </c>
      <c r="B21" s="149" t="s">
        <v>2288</v>
      </c>
      <c r="C21" s="145">
        <f t="array" ref="C21">VLOOKUP("小计"&amp;B21,IF({1,0},小计&amp;城市,包月),2,0)</f>
        <v>23</v>
      </c>
      <c r="D21" s="145">
        <f t="array" ref="D21">VLOOKUP("小计"&amp;B21,IF({1,0},小计&amp;城市,区域贴),2,0)</f>
        <v>16</v>
      </c>
      <c r="E21" s="145">
        <f t="array" ref="E21">VLOOKUP("小计"&amp;B21,IF({1,0},小计&amp;城市,贴片A1),2,0)</f>
        <v>8</v>
      </c>
      <c r="F21" s="145">
        <f t="array" ref="F21">VLOOKUP("小计"&amp;B21,IF({1,0},小计&amp;城市,贴片A2),2,0)</f>
        <v>7</v>
      </c>
      <c r="G21" s="145">
        <f t="array" ref="G21">VLOOKUP("小计"&amp;B21,IF({1,0},小计&amp;城市,贴片max),2,0)</f>
        <v>16</v>
      </c>
      <c r="H21" s="145">
        <f t="array" ref="H21">VLOOKUP("小计"&amp;B21,IF({1,0},小计&amp;城市,包月厅数),2,0)</f>
        <v>172</v>
      </c>
      <c r="I21" s="145">
        <f t="array" ref="I21">VLOOKUP("小计"&amp;B21,IF({1,0},小计&amp;城市,区域贴厅数),2,0)</f>
        <v>118</v>
      </c>
      <c r="J21" s="145">
        <f t="array" ref="J21">VLOOKUP("小计"&amp;B21,IF({1,0},小计&amp;城市,贴片A1厅数),2,0)</f>
        <v>54</v>
      </c>
      <c r="K21" s="145">
        <f t="array" ref="K21">VLOOKUP("小计"&amp;B21,IF({1,0},小计&amp;城市,贴片A2厅数),2,0)</f>
        <v>55</v>
      </c>
      <c r="L21" s="145">
        <f t="array" ref="L21">VLOOKUP("小计"&amp;B21,IF({1,0},小计&amp;城市,贴片max厅数),2,0)</f>
        <v>118</v>
      </c>
      <c r="M21" s="146">
        <f t="shared" si="0"/>
        <v>4248</v>
      </c>
      <c r="N21" s="146">
        <f t="shared" si="1"/>
        <v>2974</v>
      </c>
      <c r="O21" s="146">
        <f t="shared" si="2"/>
        <v>1770</v>
      </c>
      <c r="P21" s="146">
        <f t="shared" si="3"/>
        <v>1062</v>
      </c>
      <c r="T21" s="135">
        <v>240</v>
      </c>
      <c r="U21" s="135">
        <v>126</v>
      </c>
      <c r="W21" s="150" t="str">
        <f t="shared" si="4"/>
        <v>5126</v>
      </c>
      <c r="X21" s="142">
        <f t="shared" si="5"/>
        <v>1.7324999999999999</v>
      </c>
      <c r="Y21" s="135">
        <f t="shared" si="6"/>
        <v>0.38500000000000001</v>
      </c>
      <c r="Z21" s="142">
        <f t="shared" si="7"/>
        <v>4.5</v>
      </c>
      <c r="AA21" s="135">
        <v>5</v>
      </c>
      <c r="AB21" s="135">
        <f t="shared" si="10"/>
        <v>126</v>
      </c>
      <c r="AD21" s="135" t="s">
        <v>3256</v>
      </c>
      <c r="AE21" s="135">
        <f t="shared" ref="AE21:AE27" si="13">4500000*AG21</f>
        <v>4500000</v>
      </c>
      <c r="AF21" s="135">
        <v>30</v>
      </c>
      <c r="AG21" s="135">
        <f>AF21/30</f>
        <v>1</v>
      </c>
      <c r="AI21" s="1053">
        <v>44002501</v>
      </c>
      <c r="AJ21" s="1054">
        <v>2</v>
      </c>
      <c r="AK21" s="1055">
        <v>520.18240000000003</v>
      </c>
      <c r="AL21" s="1055">
        <v>10.609299999999999</v>
      </c>
      <c r="AM21" s="1054">
        <v>49</v>
      </c>
      <c r="AN21" s="1056">
        <v>0.32090000000000002</v>
      </c>
    </row>
    <row r="22" spans="1:40">
      <c r="A22" s="155" t="s">
        <v>17</v>
      </c>
      <c r="B22" s="144" t="s">
        <v>5295</v>
      </c>
      <c r="C22" s="145">
        <f t="array" ref="C22">VLOOKUP("小计"&amp;B22,IF({1,0},小计&amp;城市,包月),2,0)</f>
        <v>20</v>
      </c>
      <c r="D22" s="145">
        <f t="array" ref="D22">VLOOKUP("小计"&amp;B22,IF({1,0},小计&amp;城市,区域贴),2,0)</f>
        <v>13</v>
      </c>
      <c r="E22" s="145">
        <f t="array" ref="E22">VLOOKUP("小计"&amp;B22,IF({1,0},小计&amp;城市,贴片A1),2,0)</f>
        <v>5</v>
      </c>
      <c r="F22" s="145">
        <f t="array" ref="F22">VLOOKUP("小计"&amp;B22,IF({1,0},小计&amp;城市,贴片A2),2,0)</f>
        <v>6</v>
      </c>
      <c r="G22" s="145">
        <f t="array" ref="G22">VLOOKUP("小计"&amp;B22,IF({1,0},小计&amp;城市,贴片max),2,0)</f>
        <v>12</v>
      </c>
      <c r="H22" s="145">
        <f t="array" ref="H22">VLOOKUP("小计"&amp;B22,IF({1,0},小计&amp;城市,包月厅数),2,0)</f>
        <v>134</v>
      </c>
      <c r="I22" s="145">
        <f t="array" ref="I22">VLOOKUP("小计"&amp;B22,IF({1,0},小计&amp;城市,区域贴厅数),2,0)</f>
        <v>86</v>
      </c>
      <c r="J22" s="145">
        <f t="array" ref="J22">VLOOKUP("小计"&amp;B22,IF({1,0},小计&amp;城市,贴片A1厅数),2,0)</f>
        <v>37</v>
      </c>
      <c r="K22" s="145">
        <f t="array" ref="K22">VLOOKUP("小计"&amp;B22,IF({1,0},小计&amp;城市,贴片A2厅数),2,0)</f>
        <v>34</v>
      </c>
      <c r="L22" s="145">
        <f t="array" ref="L22">VLOOKUP("小计"&amp;B22,IF({1,0},小计&amp;城市,贴片max厅数),2,0)</f>
        <v>79</v>
      </c>
      <c r="M22" s="146">
        <f t="shared" si="0"/>
        <v>3096</v>
      </c>
      <c r="N22" s="146">
        <f t="shared" si="1"/>
        <v>2167</v>
      </c>
      <c r="O22" s="146">
        <f t="shared" si="2"/>
        <v>1290</v>
      </c>
      <c r="P22" s="146">
        <f t="shared" si="3"/>
        <v>773.99999999999989</v>
      </c>
      <c r="T22" s="135">
        <v>255</v>
      </c>
      <c r="U22" s="135">
        <v>133</v>
      </c>
      <c r="W22" s="150" t="str">
        <f t="shared" si="4"/>
        <v>5133</v>
      </c>
      <c r="X22" s="142">
        <f t="shared" si="5"/>
        <v>1.8287500000000001</v>
      </c>
      <c r="Y22" s="135">
        <f t="shared" si="6"/>
        <v>0.38500000000000001</v>
      </c>
      <c r="Z22" s="142">
        <f t="shared" si="7"/>
        <v>4.75</v>
      </c>
      <c r="AA22" s="135">
        <v>5</v>
      </c>
      <c r="AB22" s="135">
        <f t="shared" si="10"/>
        <v>133</v>
      </c>
      <c r="AD22" s="135" t="s">
        <v>3257</v>
      </c>
      <c r="AE22" s="135">
        <f t="shared" si="13"/>
        <v>6750000</v>
      </c>
      <c r="AF22" s="135">
        <v>45</v>
      </c>
      <c r="AG22" s="135">
        <f t="shared" ref="AG22:AG27" si="14">AF22/30</f>
        <v>1.5</v>
      </c>
      <c r="AI22" s="1053">
        <v>51017801</v>
      </c>
      <c r="AJ22" s="1054">
        <v>1</v>
      </c>
      <c r="AK22" s="1055">
        <v>520.14730099999997</v>
      </c>
      <c r="AL22" s="1055">
        <v>12.1365</v>
      </c>
      <c r="AM22" s="1054">
        <v>43</v>
      </c>
      <c r="AN22" s="1056">
        <v>0.34060000000000001</v>
      </c>
    </row>
    <row r="23" spans="1:40">
      <c r="A23" s="153" t="s">
        <v>12</v>
      </c>
      <c r="B23" s="144" t="s">
        <v>5276</v>
      </c>
      <c r="C23" s="145">
        <f t="array" ref="C23">VLOOKUP("小计"&amp;B23,IF({1,0},小计&amp;城市,包月),2,0)</f>
        <v>4</v>
      </c>
      <c r="D23" s="145">
        <f t="array" ref="D23">VLOOKUP("小计"&amp;B23,IF({1,0},小计&amp;城市,区域贴),2,0)</f>
        <v>2</v>
      </c>
      <c r="E23" s="145">
        <f t="array" ref="E23">VLOOKUP("小计"&amp;B23,IF({1,0},小计&amp;城市,贴片A1),2,0)</f>
        <v>1</v>
      </c>
      <c r="F23" s="145">
        <f t="array" ref="F23">VLOOKUP("小计"&amp;B23,IF({1,0},小计&amp;城市,贴片A2),2,0)</f>
        <v>1</v>
      </c>
      <c r="G23" s="145">
        <f t="array" ref="G23">VLOOKUP("小计"&amp;B23,IF({1,0},小计&amp;城市,贴片max),2,0)</f>
        <v>2</v>
      </c>
      <c r="H23" s="145">
        <f t="array" ref="H23">VLOOKUP("小计"&amp;B23,IF({1,0},小计&amp;城市,包月厅数),2,0)</f>
        <v>32</v>
      </c>
      <c r="I23" s="145">
        <f t="array" ref="I23">VLOOKUP("小计"&amp;B23,IF({1,0},小计&amp;城市,区域贴厅数),2,0)</f>
        <v>17</v>
      </c>
      <c r="J23" s="145">
        <f t="array" ref="J23">VLOOKUP("小计"&amp;B23,IF({1,0},小计&amp;城市,贴片A1厅数),2,0)</f>
        <v>9</v>
      </c>
      <c r="K23" s="145">
        <f t="array" ref="K23">VLOOKUP("小计"&amp;B23,IF({1,0},小计&amp;城市,贴片A2厅数),2,0)</f>
        <v>9</v>
      </c>
      <c r="L23" s="145">
        <f t="array" ref="L23">VLOOKUP("小计"&amp;B23,IF({1,0},小计&amp;城市,贴片max厅数),2,0)</f>
        <v>17</v>
      </c>
      <c r="M23" s="146">
        <f t="shared" si="0"/>
        <v>612</v>
      </c>
      <c r="N23" s="146">
        <f t="shared" si="1"/>
        <v>428</v>
      </c>
      <c r="O23" s="146">
        <f t="shared" si="2"/>
        <v>255</v>
      </c>
      <c r="P23" s="146">
        <f t="shared" si="3"/>
        <v>153</v>
      </c>
      <c r="T23" s="135">
        <v>270</v>
      </c>
      <c r="U23" s="135">
        <v>140</v>
      </c>
      <c r="W23" s="150" t="str">
        <f t="shared" si="4"/>
        <v>5140</v>
      </c>
      <c r="X23" s="142">
        <f t="shared" si="5"/>
        <v>1.925</v>
      </c>
      <c r="Y23" s="135">
        <f t="shared" si="6"/>
        <v>0.38500000000000001</v>
      </c>
      <c r="Z23" s="142">
        <f t="shared" si="7"/>
        <v>5</v>
      </c>
      <c r="AA23" s="135">
        <v>5</v>
      </c>
      <c r="AB23" s="135">
        <f t="shared" si="10"/>
        <v>140</v>
      </c>
      <c r="AD23" s="135" t="s">
        <v>3258</v>
      </c>
      <c r="AE23" s="135">
        <f t="shared" si="13"/>
        <v>9000000</v>
      </c>
      <c r="AF23" s="135">
        <v>60</v>
      </c>
      <c r="AG23" s="135">
        <f t="shared" si="14"/>
        <v>2</v>
      </c>
      <c r="AI23" s="1053">
        <v>11081301</v>
      </c>
      <c r="AJ23" s="1054">
        <v>6</v>
      </c>
      <c r="AK23" s="1055">
        <v>513.66414999999995</v>
      </c>
      <c r="AL23" s="1055">
        <v>8.6065000000000005</v>
      </c>
      <c r="AM23" s="1054">
        <v>60</v>
      </c>
      <c r="AN23" s="1056">
        <v>0.22550000000000001</v>
      </c>
    </row>
    <row r="24" spans="1:40">
      <c r="A24" s="153" t="s">
        <v>12</v>
      </c>
      <c r="B24" s="144" t="s">
        <v>5277</v>
      </c>
      <c r="C24" s="145">
        <f t="array" ref="C24">VLOOKUP("小计"&amp;B24,IF({1,0},小计&amp;城市,包月),2,0)</f>
        <v>3</v>
      </c>
      <c r="D24" s="145">
        <f t="array" ref="D24">VLOOKUP("小计"&amp;B24,IF({1,0},小计&amp;城市,区域贴),2,0)</f>
        <v>1</v>
      </c>
      <c r="E24" s="145">
        <f t="array" ref="E24">VLOOKUP("小计"&amp;B24,IF({1,0},小计&amp;城市,贴片A1),2,0)</f>
        <v>0</v>
      </c>
      <c r="F24" s="145">
        <f t="array" ref="F24">VLOOKUP("小计"&amp;B24,IF({1,0},小计&amp;城市,贴片A2),2,0)</f>
        <v>0</v>
      </c>
      <c r="G24" s="145">
        <f t="array" ref="G24">VLOOKUP("小计"&amp;B24,IF({1,0},小计&amp;城市,贴片max),2,0)</f>
        <v>1</v>
      </c>
      <c r="H24" s="145">
        <f t="array" ref="H24">VLOOKUP("小计"&amp;B24,IF({1,0},小计&amp;城市,包月厅数),2,0)</f>
        <v>25</v>
      </c>
      <c r="I24" s="145">
        <f t="array" ref="I24">VLOOKUP("小计"&amp;B24,IF({1,0},小计&amp;城市,区域贴厅数),2,0)</f>
        <v>11</v>
      </c>
      <c r="J24" s="145">
        <f t="array" ref="J24">VLOOKUP("小计"&amp;B24,IF({1,0},小计&amp;城市,贴片A1厅数),2,0)</f>
        <v>0</v>
      </c>
      <c r="K24" s="145">
        <f t="array" ref="K24">VLOOKUP("小计"&amp;B24,IF({1,0},小计&amp;城市,贴片A2厅数),2,0)</f>
        <v>0</v>
      </c>
      <c r="L24" s="145">
        <f t="array" ref="L24">VLOOKUP("小计"&amp;B24,IF({1,0},小计&amp;城市,贴片max厅数),2,0)</f>
        <v>11</v>
      </c>
      <c r="M24" s="146">
        <f t="shared" si="0"/>
        <v>396</v>
      </c>
      <c r="N24" s="146">
        <f t="shared" si="1"/>
        <v>277</v>
      </c>
      <c r="O24" s="146">
        <f t="shared" si="2"/>
        <v>165</v>
      </c>
      <c r="P24" s="146">
        <f t="shared" si="3"/>
        <v>99</v>
      </c>
      <c r="T24" s="135">
        <v>285</v>
      </c>
      <c r="U24" s="135">
        <v>147</v>
      </c>
      <c r="W24" s="150" t="str">
        <f t="shared" si="4"/>
        <v>5147</v>
      </c>
      <c r="X24" s="142">
        <f t="shared" si="5"/>
        <v>2.0212500000000002</v>
      </c>
      <c r="Y24" s="135">
        <f t="shared" si="6"/>
        <v>0.38500000000000001</v>
      </c>
      <c r="Z24" s="142">
        <f t="shared" si="7"/>
        <v>5.25</v>
      </c>
      <c r="AA24" s="135">
        <v>5</v>
      </c>
      <c r="AB24" s="135">
        <f t="shared" si="10"/>
        <v>147</v>
      </c>
      <c r="AD24" s="135" t="s">
        <v>3259</v>
      </c>
      <c r="AE24" s="135">
        <f t="shared" si="13"/>
        <v>11250000</v>
      </c>
      <c r="AF24" s="135">
        <v>75</v>
      </c>
      <c r="AG24" s="135">
        <f t="shared" si="14"/>
        <v>2.5</v>
      </c>
      <c r="AI24" s="1053">
        <v>11061601</v>
      </c>
      <c r="AJ24" s="1054">
        <v>7</v>
      </c>
      <c r="AK24" s="1055">
        <v>509.50479999999999</v>
      </c>
      <c r="AL24" s="1055">
        <v>8.8713999999999995</v>
      </c>
      <c r="AM24" s="1054">
        <v>57</v>
      </c>
      <c r="AN24" s="1056">
        <v>0.27899999999999997</v>
      </c>
    </row>
    <row r="25" spans="1:40">
      <c r="A25" s="156" t="s">
        <v>12</v>
      </c>
      <c r="B25" s="144" t="s">
        <v>4608</v>
      </c>
      <c r="C25" s="145">
        <f t="array" ref="C25">VLOOKUP("小计"&amp;B25,IF({1,0},小计&amp;城市,包月),2,0)</f>
        <v>17</v>
      </c>
      <c r="D25" s="145">
        <f t="array" ref="D25">VLOOKUP("小计"&amp;B25,IF({1,0},小计&amp;城市,区域贴),2,0)</f>
        <v>1</v>
      </c>
      <c r="E25" s="145">
        <f t="array" ref="E25">VLOOKUP("小计"&amp;B25,IF({1,0},小计&amp;城市,贴片A1),2,0)</f>
        <v>1</v>
      </c>
      <c r="F25" s="145">
        <f t="array" ref="F25">VLOOKUP("小计"&amp;B25,IF({1,0},小计&amp;城市,贴片A2),2,0)</f>
        <v>1</v>
      </c>
      <c r="G25" s="145">
        <f t="array" ref="G25">VLOOKUP("小计"&amp;B25,IF({1,0},小计&amp;城市,贴片max),2,0)</f>
        <v>1</v>
      </c>
      <c r="H25" s="145">
        <f t="array" ref="H25">VLOOKUP("小计"&amp;B25,IF({1,0},小计&amp;城市,包月厅数),2,0)</f>
        <v>136</v>
      </c>
      <c r="I25" s="145">
        <f t="array" ref="I25">VLOOKUP("小计"&amp;B25,IF({1,0},小计&amp;城市,区域贴厅数),2,0)</f>
        <v>7</v>
      </c>
      <c r="J25" s="145">
        <f t="array" ref="J25">VLOOKUP("小计"&amp;B25,IF({1,0},小计&amp;城市,贴片A1厅数),2,0)</f>
        <v>7</v>
      </c>
      <c r="K25" s="145">
        <f t="array" ref="K25">VLOOKUP("小计"&amp;B25,IF({1,0},小计&amp;城市,贴片A2厅数),2,0)</f>
        <v>7</v>
      </c>
      <c r="L25" s="145">
        <f t="array" ref="L25">VLOOKUP("小计"&amp;B25,IF({1,0},小计&amp;城市,贴片max厅数),2,0)</f>
        <v>7</v>
      </c>
      <c r="M25" s="146">
        <f t="shared" si="0"/>
        <v>252</v>
      </c>
      <c r="N25" s="146">
        <f t="shared" si="1"/>
        <v>176</v>
      </c>
      <c r="O25" s="146">
        <f t="shared" si="2"/>
        <v>105</v>
      </c>
      <c r="P25" s="146">
        <f t="shared" si="3"/>
        <v>63</v>
      </c>
      <c r="T25" s="135">
        <v>300</v>
      </c>
      <c r="U25" s="135">
        <v>154</v>
      </c>
      <c r="W25" s="150" t="str">
        <f t="shared" si="4"/>
        <v>5154</v>
      </c>
      <c r="X25" s="142">
        <f t="shared" si="5"/>
        <v>2.1175000000000002</v>
      </c>
      <c r="Y25" s="135">
        <f t="shared" si="6"/>
        <v>0.38500000000000001</v>
      </c>
      <c r="Z25" s="142">
        <f t="shared" si="7"/>
        <v>5.5</v>
      </c>
      <c r="AA25" s="135">
        <v>5</v>
      </c>
      <c r="AB25" s="135">
        <f t="shared" si="10"/>
        <v>154</v>
      </c>
      <c r="AD25" s="135" t="s">
        <v>3260</v>
      </c>
      <c r="AE25" s="135">
        <f t="shared" si="13"/>
        <v>13500000</v>
      </c>
      <c r="AF25" s="135">
        <v>90</v>
      </c>
      <c r="AG25" s="135">
        <f t="shared" si="14"/>
        <v>3</v>
      </c>
      <c r="AI25" s="1053">
        <v>37027161</v>
      </c>
      <c r="AJ25" s="1054">
        <v>1</v>
      </c>
      <c r="AK25" s="1055">
        <v>507.0385</v>
      </c>
      <c r="AL25" s="1055">
        <v>10.708500000000001</v>
      </c>
      <c r="AM25" s="1054">
        <v>47</v>
      </c>
      <c r="AN25" s="1056">
        <v>0.30349999999999999</v>
      </c>
    </row>
    <row r="26" spans="1:40">
      <c r="A26" s="153" t="s">
        <v>12</v>
      </c>
      <c r="B26" s="144" t="s">
        <v>5164</v>
      </c>
      <c r="C26" s="145">
        <f t="array" ref="C26">VLOOKUP("小计"&amp;B26,IF({1,0},小计&amp;城市,包月),2,0)</f>
        <v>18</v>
      </c>
      <c r="D26" s="145">
        <f t="array" ref="D26">VLOOKUP("小计"&amp;B26,IF({1,0},小计&amp;城市,区域贴),2,0)</f>
        <v>10</v>
      </c>
      <c r="E26" s="145">
        <f t="array" ref="E26">VLOOKUP("小计"&amp;B26,IF({1,0},小计&amp;城市,贴片A1),2,0)</f>
        <v>6</v>
      </c>
      <c r="F26" s="145">
        <f t="array" ref="F26">VLOOKUP("小计"&amp;B26,IF({1,0},小计&amp;城市,贴片A2),2,0)</f>
        <v>4</v>
      </c>
      <c r="G26" s="145">
        <f t="array" ref="G26">VLOOKUP("小计"&amp;B26,IF({1,0},小计&amp;城市,贴片max),2,0)</f>
        <v>10</v>
      </c>
      <c r="H26" s="145">
        <f t="array" ref="H26">VLOOKUP("小计"&amp;B26,IF({1,0},小计&amp;城市,包月厅数),2,0)</f>
        <v>146</v>
      </c>
      <c r="I26" s="145">
        <f t="array" ref="I26">VLOOKUP("小计"&amp;B26,IF({1,0},小计&amp;城市,区域贴厅数),2,0)</f>
        <v>81</v>
      </c>
      <c r="J26" s="145">
        <f t="array" ref="J26">VLOOKUP("小计"&amp;B26,IF({1,0},小计&amp;城市,贴片A1厅数),2,0)</f>
        <v>51</v>
      </c>
      <c r="K26" s="145">
        <f t="array" ref="K26">VLOOKUP("小计"&amp;B26,IF({1,0},小计&amp;城市,贴片A2厅数),2,0)</f>
        <v>30</v>
      </c>
      <c r="L26" s="145">
        <f t="array" ref="L26">VLOOKUP("小计"&amp;B26,IF({1,0},小计&amp;城市,贴片max厅数),2,0)</f>
        <v>81</v>
      </c>
      <c r="M26" s="146">
        <f t="shared" si="0"/>
        <v>2916</v>
      </c>
      <c r="N26" s="146">
        <f t="shared" si="1"/>
        <v>2041</v>
      </c>
      <c r="O26" s="146">
        <f t="shared" si="2"/>
        <v>1215</v>
      </c>
      <c r="P26" s="146">
        <f t="shared" si="3"/>
        <v>728.99999999999989</v>
      </c>
      <c r="T26" s="135">
        <v>315</v>
      </c>
      <c r="U26" s="135">
        <v>161</v>
      </c>
      <c r="W26" s="150" t="str">
        <f t="shared" si="4"/>
        <v>5161</v>
      </c>
      <c r="X26" s="142">
        <f t="shared" si="5"/>
        <v>2.2137500000000001</v>
      </c>
      <c r="Y26" s="135">
        <f t="shared" si="6"/>
        <v>0.38500000000000001</v>
      </c>
      <c r="Z26" s="142">
        <f t="shared" si="7"/>
        <v>5.75</v>
      </c>
      <c r="AA26" s="135">
        <v>5</v>
      </c>
      <c r="AB26" s="135">
        <f t="shared" si="10"/>
        <v>161</v>
      </c>
      <c r="AD26" s="135" t="s">
        <v>3261</v>
      </c>
      <c r="AE26" s="135">
        <f t="shared" si="13"/>
        <v>15750000</v>
      </c>
      <c r="AF26" s="135">
        <v>105</v>
      </c>
      <c r="AG26" s="135">
        <f t="shared" si="14"/>
        <v>3.5</v>
      </c>
      <c r="AI26" s="1053">
        <v>51015301</v>
      </c>
      <c r="AJ26" s="1054">
        <v>2</v>
      </c>
      <c r="AK26" s="1055">
        <v>506.925701</v>
      </c>
      <c r="AL26" s="1055">
        <v>11.9427</v>
      </c>
      <c r="AM26" s="1054">
        <v>42</v>
      </c>
      <c r="AN26" s="1056">
        <v>0.2949</v>
      </c>
    </row>
    <row r="27" spans="1:40">
      <c r="A27" s="153" t="s">
        <v>12</v>
      </c>
      <c r="B27" s="144" t="s">
        <v>4878</v>
      </c>
      <c r="C27" s="145">
        <f t="array" ref="C27">VLOOKUP("小计"&amp;B27,IF({1,0},小计&amp;城市,包月),2,0)</f>
        <v>12</v>
      </c>
      <c r="D27" s="145">
        <f t="array" ref="D27">VLOOKUP("小计"&amp;B27,IF({1,0},小计&amp;城市,区域贴),2,0)</f>
        <v>4</v>
      </c>
      <c r="E27" s="145">
        <f t="array" ref="E27">VLOOKUP("小计"&amp;B27,IF({1,0},小计&amp;城市,贴片A1),2,0)</f>
        <v>4</v>
      </c>
      <c r="F27" s="145">
        <f t="array" ref="F27">VLOOKUP("小计"&amp;B27,IF({1,0},小计&amp;城市,贴片A2),2,0)</f>
        <v>4</v>
      </c>
      <c r="G27" s="145">
        <f t="array" ref="G27">VLOOKUP("小计"&amp;B27,IF({1,0},小计&amp;城市,贴片max),2,0)</f>
        <v>4</v>
      </c>
      <c r="H27" s="145">
        <f t="array" ref="H27">VLOOKUP("小计"&amp;B27,IF({1,0},小计&amp;城市,包月厅数),2,0)</f>
        <v>88</v>
      </c>
      <c r="I27" s="145">
        <f t="array" ref="I27">VLOOKUP("小计"&amp;B27,IF({1,0},小计&amp;城市,区域贴厅数),2,0)</f>
        <v>25</v>
      </c>
      <c r="J27" s="145">
        <f t="array" ref="J27">VLOOKUP("小计"&amp;B27,IF({1,0},小计&amp;城市,贴片A1厅数),2,0)</f>
        <v>25</v>
      </c>
      <c r="K27" s="145">
        <f t="array" ref="K27">VLOOKUP("小计"&amp;B27,IF({1,0},小计&amp;城市,贴片A2厅数),2,0)</f>
        <v>25</v>
      </c>
      <c r="L27" s="145">
        <f t="array" ref="L27">VLOOKUP("小计"&amp;B27,IF({1,0},小计&amp;城市,贴片max厅数),2,0)</f>
        <v>25</v>
      </c>
      <c r="M27" s="146">
        <f t="shared" si="0"/>
        <v>900</v>
      </c>
      <c r="N27" s="146">
        <f t="shared" si="1"/>
        <v>630</v>
      </c>
      <c r="O27" s="146">
        <f t="shared" si="2"/>
        <v>375</v>
      </c>
      <c r="P27" s="146">
        <f t="shared" si="3"/>
        <v>225</v>
      </c>
      <c r="T27" s="135">
        <v>330</v>
      </c>
      <c r="U27" s="135">
        <v>168</v>
      </c>
      <c r="W27" s="150" t="str">
        <f t="shared" si="4"/>
        <v>5168</v>
      </c>
      <c r="X27" s="142">
        <f t="shared" si="5"/>
        <v>2.31</v>
      </c>
      <c r="Y27" s="135">
        <f t="shared" si="6"/>
        <v>0.38500000000000001</v>
      </c>
      <c r="Z27" s="142">
        <f t="shared" si="7"/>
        <v>6</v>
      </c>
      <c r="AA27" s="135">
        <v>5</v>
      </c>
      <c r="AB27" s="135">
        <f t="shared" si="10"/>
        <v>168</v>
      </c>
      <c r="AD27" s="135" t="s">
        <v>3262</v>
      </c>
      <c r="AE27" s="135">
        <f t="shared" si="13"/>
        <v>18000000</v>
      </c>
      <c r="AF27" s="135">
        <v>120</v>
      </c>
      <c r="AG27" s="135">
        <f t="shared" si="14"/>
        <v>4</v>
      </c>
      <c r="AI27" s="1053">
        <v>32035211</v>
      </c>
      <c r="AJ27" s="1054">
        <v>1</v>
      </c>
      <c r="AK27" s="1055">
        <v>506.40635999999995</v>
      </c>
      <c r="AL27" s="1055">
        <v>12.199400000000001</v>
      </c>
      <c r="AM27" s="1054">
        <v>42</v>
      </c>
      <c r="AN27" s="1056">
        <v>0.3392</v>
      </c>
    </row>
    <row r="28" spans="1:40">
      <c r="A28" s="157" t="s">
        <v>12</v>
      </c>
      <c r="B28" s="157" t="s">
        <v>3861</v>
      </c>
      <c r="C28" s="145">
        <f t="array" ref="C28">VLOOKUP("小计"&amp;B28,IF({1,0},小计&amp;城市,包月),2,0)</f>
        <v>5</v>
      </c>
      <c r="D28" s="145">
        <f t="array" ref="D28">VLOOKUP("小计"&amp;B28,IF({1,0},小计&amp;城市,区域贴),2,0)</f>
        <v>3</v>
      </c>
      <c r="E28" s="145">
        <f t="array" ref="E28">VLOOKUP("小计"&amp;B28,IF({1,0},小计&amp;城市,贴片A1),2,0)</f>
        <v>3</v>
      </c>
      <c r="F28" s="145">
        <f t="array" ref="F28">VLOOKUP("小计"&amp;B28,IF({1,0},小计&amp;城市,贴片A2),2,0)</f>
        <v>3</v>
      </c>
      <c r="G28" s="145">
        <f t="array" ref="G28">VLOOKUP("小计"&amp;B28,IF({1,0},小计&amp;城市,贴片max),2,0)</f>
        <v>3</v>
      </c>
      <c r="H28" s="145">
        <f t="array" ref="H28">VLOOKUP("小计"&amp;B28,IF({1,0},小计&amp;城市,包月厅数),2,0)</f>
        <v>42</v>
      </c>
      <c r="I28" s="145">
        <f t="array" ref="I28">VLOOKUP("小计"&amp;B28,IF({1,0},小计&amp;城市,区域贴厅数),2,0)</f>
        <v>25</v>
      </c>
      <c r="J28" s="145">
        <f t="array" ref="J28">VLOOKUP("小计"&amp;B28,IF({1,0},小计&amp;城市,贴片A1厅数),2,0)</f>
        <v>25</v>
      </c>
      <c r="K28" s="145">
        <f t="array" ref="K28">VLOOKUP("小计"&amp;B28,IF({1,0},小计&amp;城市,贴片A2厅数),2,0)</f>
        <v>25</v>
      </c>
      <c r="L28" s="145">
        <f t="array" ref="L28">VLOOKUP("小计"&amp;B28,IF({1,0},小计&amp;城市,贴片max厅数),2,0)</f>
        <v>25</v>
      </c>
      <c r="M28" s="146">
        <f t="shared" si="0"/>
        <v>900</v>
      </c>
      <c r="N28" s="146">
        <f t="shared" si="1"/>
        <v>630</v>
      </c>
      <c r="O28" s="146">
        <f t="shared" si="2"/>
        <v>375</v>
      </c>
      <c r="P28" s="146">
        <f t="shared" si="3"/>
        <v>225</v>
      </c>
      <c r="T28" s="135">
        <v>345</v>
      </c>
      <c r="U28" s="135">
        <v>175</v>
      </c>
      <c r="W28" s="150" t="str">
        <f t="shared" si="4"/>
        <v>5175</v>
      </c>
      <c r="X28" s="142">
        <f t="shared" si="5"/>
        <v>2.40625</v>
      </c>
      <c r="Y28" s="135">
        <f t="shared" si="6"/>
        <v>0.38500000000000001</v>
      </c>
      <c r="Z28" s="142">
        <f t="shared" si="7"/>
        <v>6.25</v>
      </c>
      <c r="AA28" s="135">
        <v>5</v>
      </c>
      <c r="AB28" s="135">
        <f t="shared" si="10"/>
        <v>175</v>
      </c>
      <c r="AD28" s="135" t="s">
        <v>3231</v>
      </c>
      <c r="AE28" s="135">
        <f>6300000*AG28</f>
        <v>3780000</v>
      </c>
      <c r="AF28" s="135">
        <v>15</v>
      </c>
      <c r="AG28" s="135">
        <v>0.6</v>
      </c>
      <c r="AI28" s="1053">
        <v>41013501</v>
      </c>
      <c r="AJ28" s="1054">
        <v>1</v>
      </c>
      <c r="AK28" s="1055">
        <v>503.98349999999999</v>
      </c>
      <c r="AL28" s="1055">
        <v>11.0618</v>
      </c>
      <c r="AM28" s="1054">
        <v>46</v>
      </c>
      <c r="AN28" s="1056">
        <v>0.30409999999999998</v>
      </c>
    </row>
    <row r="29" spans="1:40">
      <c r="A29" s="158" t="s">
        <v>12</v>
      </c>
      <c r="B29" s="159" t="s">
        <v>5393</v>
      </c>
      <c r="C29" s="145">
        <f t="array" ref="C29">VLOOKUP("小计"&amp;B29,IF({1,0},小计&amp;城市,包月),2,0)</f>
        <v>5</v>
      </c>
      <c r="D29" s="145">
        <f t="array" ref="D29">VLOOKUP("小计"&amp;B29,IF({1,0},小计&amp;城市,区域贴),2,0)</f>
        <v>1</v>
      </c>
      <c r="E29" s="145">
        <f t="array" ref="E29">VLOOKUP("小计"&amp;B29,IF({1,0},小计&amp;城市,贴片A1),2,0)</f>
        <v>1</v>
      </c>
      <c r="F29" s="145">
        <f t="array" ref="F29">VLOOKUP("小计"&amp;B29,IF({1,0},小计&amp;城市,贴片A2),2,0)</f>
        <v>1</v>
      </c>
      <c r="G29" s="145">
        <f t="array" ref="G29">VLOOKUP("小计"&amp;B29,IF({1,0},小计&amp;城市,贴片max),2,0)</f>
        <v>1</v>
      </c>
      <c r="H29" s="145">
        <f t="array" ref="H29">VLOOKUP("小计"&amp;B29,IF({1,0},小计&amp;城市,包月厅数),2,0)</f>
        <v>37</v>
      </c>
      <c r="I29" s="145">
        <f t="array" ref="I29">VLOOKUP("小计"&amp;B29,IF({1,0},小计&amp;城市,区域贴厅数),2,0)</f>
        <v>7</v>
      </c>
      <c r="J29" s="145">
        <f t="array" ref="J29">VLOOKUP("小计"&amp;B29,IF({1,0},小计&amp;城市,贴片A1厅数),2,0)</f>
        <v>7</v>
      </c>
      <c r="K29" s="145">
        <f t="array" ref="K29">VLOOKUP("小计"&amp;B29,IF({1,0},小计&amp;城市,贴片A2厅数),2,0)</f>
        <v>7</v>
      </c>
      <c r="L29" s="145">
        <f t="array" ref="L29">VLOOKUP("小计"&amp;B29,IF({1,0},小计&amp;城市,贴片max厅数),2,0)</f>
        <v>7</v>
      </c>
      <c r="M29" s="146">
        <f t="shared" si="0"/>
        <v>252</v>
      </c>
      <c r="N29" s="146">
        <f t="shared" si="1"/>
        <v>176</v>
      </c>
      <c r="O29" s="146">
        <f t="shared" si="2"/>
        <v>105</v>
      </c>
      <c r="P29" s="146">
        <f t="shared" si="3"/>
        <v>63</v>
      </c>
      <c r="T29" s="135">
        <v>360</v>
      </c>
      <c r="U29" s="135">
        <v>182</v>
      </c>
      <c r="W29" s="150" t="str">
        <f t="shared" si="4"/>
        <v>5182</v>
      </c>
      <c r="X29" s="142">
        <f t="shared" si="5"/>
        <v>2.5024999999999999</v>
      </c>
      <c r="Y29" s="135">
        <f t="shared" si="6"/>
        <v>0.38500000000000001</v>
      </c>
      <c r="Z29" s="142">
        <f t="shared" si="7"/>
        <v>6.5</v>
      </c>
      <c r="AA29" s="135">
        <v>5</v>
      </c>
      <c r="AB29" s="135">
        <f t="shared" si="10"/>
        <v>182</v>
      </c>
      <c r="AD29" s="135" t="s">
        <v>3232</v>
      </c>
      <c r="AE29" s="135">
        <f t="shared" ref="AE29:AE35" si="15">6300000*AG29</f>
        <v>6300000</v>
      </c>
      <c r="AF29" s="135">
        <v>30</v>
      </c>
      <c r="AG29" s="135">
        <f t="shared" ref="AG29:AG35" si="16">AF29/30</f>
        <v>1</v>
      </c>
      <c r="AI29" s="1053">
        <v>37023201</v>
      </c>
      <c r="AJ29" s="1054">
        <v>2</v>
      </c>
      <c r="AK29" s="1055">
        <v>503.89479999999998</v>
      </c>
      <c r="AL29" s="1055">
        <v>10.439500000000001</v>
      </c>
      <c r="AM29" s="1054">
        <v>48</v>
      </c>
      <c r="AN29" s="1056">
        <v>0.21760000000000002</v>
      </c>
    </row>
    <row r="30" spans="1:40">
      <c r="A30" s="153" t="s">
        <v>12</v>
      </c>
      <c r="B30" s="144" t="s">
        <v>5466</v>
      </c>
      <c r="C30" s="145">
        <f t="array" ref="C30">VLOOKUP("小计"&amp;B30,IF({1,0},小计&amp;城市,包月),2,0)</f>
        <v>2</v>
      </c>
      <c r="D30" s="145">
        <f t="array" ref="D30">VLOOKUP("小计"&amp;B30,IF({1,0},小计&amp;城市,区域贴),2,0)</f>
        <v>0</v>
      </c>
      <c r="E30" s="145">
        <f t="array" ref="E30">VLOOKUP("小计"&amp;B30,IF({1,0},小计&amp;城市,贴片A1),2,0)</f>
        <v>0</v>
      </c>
      <c r="F30" s="145">
        <f t="array" ref="F30">VLOOKUP("小计"&amp;B30,IF({1,0},小计&amp;城市,贴片A2),2,0)</f>
        <v>0</v>
      </c>
      <c r="G30" s="145">
        <f t="array" ref="G30">VLOOKUP("小计"&amp;B30,IF({1,0},小计&amp;城市,贴片max),2,0)</f>
        <v>0</v>
      </c>
      <c r="H30" s="145">
        <f t="array" ref="H30">VLOOKUP("小计"&amp;B30,IF({1,0},小计&amp;城市,包月厅数),2,0)</f>
        <v>9</v>
      </c>
      <c r="I30" s="145">
        <f t="array" ref="I30">VLOOKUP("小计"&amp;B30,IF({1,0},小计&amp;城市,区域贴厅数),2,0)</f>
        <v>0</v>
      </c>
      <c r="J30" s="145">
        <f t="array" ref="J30">VLOOKUP("小计"&amp;B30,IF({1,0},小计&amp;城市,贴片A1厅数),2,0)</f>
        <v>0</v>
      </c>
      <c r="K30" s="145">
        <f t="array" ref="K30">VLOOKUP("小计"&amp;B30,IF({1,0},小计&amp;城市,贴片A2厅数),2,0)</f>
        <v>0</v>
      </c>
      <c r="L30" s="145">
        <f t="array" ref="L30">VLOOKUP("小计"&amp;B30,IF({1,0},小计&amp;城市,贴片max厅数),2,0)</f>
        <v>0</v>
      </c>
      <c r="M30" s="146">
        <f t="shared" si="0"/>
        <v>0</v>
      </c>
      <c r="N30" s="146">
        <f t="shared" si="1"/>
        <v>0</v>
      </c>
      <c r="O30" s="146">
        <f t="shared" si="2"/>
        <v>0</v>
      </c>
      <c r="P30" s="146">
        <f t="shared" si="3"/>
        <v>0</v>
      </c>
      <c r="T30" s="135">
        <v>375</v>
      </c>
      <c r="U30" s="135">
        <v>189</v>
      </c>
      <c r="W30" s="150" t="str">
        <f t="shared" si="4"/>
        <v>5189</v>
      </c>
      <c r="X30" s="142">
        <f t="shared" si="5"/>
        <v>2.5987499999999999</v>
      </c>
      <c r="Y30" s="135">
        <f t="shared" si="6"/>
        <v>0.38500000000000001</v>
      </c>
      <c r="Z30" s="142">
        <f t="shared" si="7"/>
        <v>6.75</v>
      </c>
      <c r="AA30" s="135">
        <v>5</v>
      </c>
      <c r="AB30" s="135">
        <f t="shared" si="10"/>
        <v>189</v>
      </c>
      <c r="AD30" s="135" t="s">
        <v>3233</v>
      </c>
      <c r="AE30" s="135">
        <f t="shared" si="15"/>
        <v>9450000</v>
      </c>
      <c r="AF30" s="135">
        <v>45</v>
      </c>
      <c r="AG30" s="135">
        <f t="shared" si="16"/>
        <v>1.5</v>
      </c>
      <c r="AI30" s="1053">
        <v>36012201</v>
      </c>
      <c r="AJ30" s="1054">
        <v>2</v>
      </c>
      <c r="AK30" s="1055">
        <v>501.44690000000003</v>
      </c>
      <c r="AL30" s="1055">
        <v>12.473000000000001</v>
      </c>
      <c r="AM30" s="1054">
        <v>40</v>
      </c>
      <c r="AN30" s="1056">
        <v>0.50690000000000002</v>
      </c>
    </row>
    <row r="31" spans="1:40">
      <c r="A31" s="158" t="s">
        <v>12</v>
      </c>
      <c r="B31" s="159" t="s">
        <v>5703</v>
      </c>
      <c r="C31" s="145">
        <f t="array" ref="C31">VLOOKUP("小计"&amp;B31,IF({1,0},小计&amp;城市,包月),2,0)</f>
        <v>2</v>
      </c>
      <c r="D31" s="145">
        <f t="array" ref="D31">VLOOKUP("小计"&amp;B31,IF({1,0},小计&amp;城市,区域贴),2,0)</f>
        <v>0</v>
      </c>
      <c r="E31" s="145">
        <f t="array" ref="E31">VLOOKUP("小计"&amp;B31,IF({1,0},小计&amp;城市,贴片A1),2,0)</f>
        <v>0</v>
      </c>
      <c r="F31" s="145">
        <f t="array" ref="F31">VLOOKUP("小计"&amp;B31,IF({1,0},小计&amp;城市,贴片A2),2,0)</f>
        <v>0</v>
      </c>
      <c r="G31" s="145">
        <f t="array" ref="G31">VLOOKUP("小计"&amp;B31,IF({1,0},小计&amp;城市,贴片max),2,0)</f>
        <v>0</v>
      </c>
      <c r="H31" s="145">
        <f t="array" ref="H31">VLOOKUP("小计"&amp;B31,IF({1,0},小计&amp;城市,包月厅数),2,0)</f>
        <v>13</v>
      </c>
      <c r="I31" s="145">
        <f t="array" ref="I31">VLOOKUP("小计"&amp;B31,IF({1,0},小计&amp;城市,区域贴厅数),2,0)</f>
        <v>0</v>
      </c>
      <c r="J31" s="145">
        <f t="array" ref="J31">VLOOKUP("小计"&amp;B31,IF({1,0},小计&amp;城市,贴片A1厅数),2,0)</f>
        <v>0</v>
      </c>
      <c r="K31" s="145">
        <f t="array" ref="K31">VLOOKUP("小计"&amp;B31,IF({1,0},小计&amp;城市,贴片A2厅数),2,0)</f>
        <v>0</v>
      </c>
      <c r="L31" s="145">
        <f t="array" ref="L31">VLOOKUP("小计"&amp;B31,IF({1,0},小计&amp;城市,贴片max厅数),2,0)</f>
        <v>0</v>
      </c>
      <c r="M31" s="146">
        <f t="shared" si="0"/>
        <v>0</v>
      </c>
      <c r="N31" s="146">
        <f t="shared" si="1"/>
        <v>0</v>
      </c>
      <c r="O31" s="146">
        <f t="shared" si="2"/>
        <v>0</v>
      </c>
      <c r="P31" s="146">
        <f t="shared" si="3"/>
        <v>0</v>
      </c>
      <c r="T31" s="135">
        <v>390</v>
      </c>
      <c r="U31" s="135">
        <v>196</v>
      </c>
      <c r="W31" s="150" t="str">
        <f t="shared" si="4"/>
        <v>5196</v>
      </c>
      <c r="X31" s="142">
        <f t="shared" si="5"/>
        <v>2.6950000000000003</v>
      </c>
      <c r="Y31" s="135">
        <f t="shared" si="6"/>
        <v>0.38500000000000001</v>
      </c>
      <c r="Z31" s="142">
        <f t="shared" si="7"/>
        <v>7</v>
      </c>
      <c r="AA31" s="135">
        <v>5</v>
      </c>
      <c r="AB31" s="135">
        <f t="shared" si="10"/>
        <v>196</v>
      </c>
      <c r="AD31" s="135" t="s">
        <v>3234</v>
      </c>
      <c r="AE31" s="135">
        <f t="shared" si="15"/>
        <v>12600000</v>
      </c>
      <c r="AF31" s="135">
        <v>60</v>
      </c>
      <c r="AG31" s="135">
        <f t="shared" si="16"/>
        <v>2</v>
      </c>
      <c r="AI31" s="1053">
        <v>11071001</v>
      </c>
      <c r="AJ31" s="1054">
        <v>8</v>
      </c>
      <c r="AK31" s="1055">
        <v>497.61959999999999</v>
      </c>
      <c r="AL31" s="1055">
        <v>8.3649000000000004</v>
      </c>
      <c r="AM31" s="1054">
        <v>59</v>
      </c>
      <c r="AN31" s="1056">
        <v>0.2712</v>
      </c>
    </row>
    <row r="32" spans="1:40">
      <c r="A32" s="149" t="s">
        <v>13</v>
      </c>
      <c r="B32" s="144" t="s">
        <v>2266</v>
      </c>
      <c r="C32" s="145">
        <f t="array" ref="C32">VLOOKUP("小计"&amp;B32,IF({1,0},小计&amp;城市,包月),2,0)</f>
        <v>3</v>
      </c>
      <c r="D32" s="145">
        <f t="array" ref="D32">VLOOKUP("小计"&amp;B32,IF({1,0},小计&amp;城市,区域贴),2,0)</f>
        <v>1</v>
      </c>
      <c r="E32" s="145">
        <f t="array" ref="E32">VLOOKUP("小计"&amp;B32,IF({1,0},小计&amp;城市,贴片A1),2,0)</f>
        <v>1</v>
      </c>
      <c r="F32" s="145">
        <f t="array" ref="F32">VLOOKUP("小计"&amp;B32,IF({1,0},小计&amp;城市,贴片A2),2,0)</f>
        <v>1</v>
      </c>
      <c r="G32" s="145">
        <f t="array" ref="G32">VLOOKUP("小计"&amp;B32,IF({1,0},小计&amp;城市,贴片max),2,0)</f>
        <v>1</v>
      </c>
      <c r="H32" s="145">
        <f t="array" ref="H32">VLOOKUP("小计"&amp;B32,IF({1,0},小计&amp;城市,包月厅数),2,0)</f>
        <v>17</v>
      </c>
      <c r="I32" s="145">
        <f t="array" ref="I32">VLOOKUP("小计"&amp;B32,IF({1,0},小计&amp;城市,区域贴厅数),2,0)</f>
        <v>4</v>
      </c>
      <c r="J32" s="145">
        <f t="array" ref="J32">VLOOKUP("小计"&amp;B32,IF({1,0},小计&amp;城市,贴片A1厅数),2,0)</f>
        <v>4</v>
      </c>
      <c r="K32" s="145">
        <f t="array" ref="K32">VLOOKUP("小计"&amp;B32,IF({1,0},小计&amp;城市,贴片A2厅数),2,0)</f>
        <v>4</v>
      </c>
      <c r="L32" s="145">
        <f t="array" ref="L32">VLOOKUP("小计"&amp;B32,IF({1,0},小计&amp;城市,贴片max厅数),2,0)</f>
        <v>4</v>
      </c>
      <c r="M32" s="146">
        <f t="shared" si="0"/>
        <v>144</v>
      </c>
      <c r="N32" s="146">
        <f t="shared" si="1"/>
        <v>101</v>
      </c>
      <c r="O32" s="146">
        <f t="shared" si="2"/>
        <v>60</v>
      </c>
      <c r="P32" s="146">
        <f t="shared" si="3"/>
        <v>36</v>
      </c>
      <c r="T32" s="135">
        <v>405</v>
      </c>
      <c r="U32" s="135">
        <v>203</v>
      </c>
      <c r="W32" s="150" t="str">
        <f t="shared" si="4"/>
        <v>5203</v>
      </c>
      <c r="X32" s="142">
        <f t="shared" si="5"/>
        <v>2.7912500000000002</v>
      </c>
      <c r="Y32" s="135">
        <f t="shared" si="6"/>
        <v>0.38500000000000001</v>
      </c>
      <c r="Z32" s="142">
        <f t="shared" si="7"/>
        <v>7.25</v>
      </c>
      <c r="AA32" s="135">
        <v>5</v>
      </c>
      <c r="AB32" s="135">
        <f t="shared" si="10"/>
        <v>203</v>
      </c>
      <c r="AD32" s="135" t="s">
        <v>3235</v>
      </c>
      <c r="AE32" s="135">
        <f t="shared" si="15"/>
        <v>15750000</v>
      </c>
      <c r="AF32" s="135">
        <v>75</v>
      </c>
      <c r="AG32" s="135">
        <f t="shared" si="16"/>
        <v>2.5</v>
      </c>
      <c r="AI32" s="1053">
        <v>41018801</v>
      </c>
      <c r="AJ32" s="1054">
        <v>2</v>
      </c>
      <c r="AK32" s="1055">
        <v>496.83213000000001</v>
      </c>
      <c r="AL32" s="1055">
        <v>11.2166</v>
      </c>
      <c r="AM32" s="1054">
        <v>44</v>
      </c>
      <c r="AN32" s="1056">
        <v>0.36409999999999998</v>
      </c>
    </row>
    <row r="33" spans="1:40">
      <c r="A33" s="153" t="s">
        <v>13</v>
      </c>
      <c r="B33" s="144" t="s">
        <v>2954</v>
      </c>
      <c r="C33" s="145">
        <f t="array" ref="C33">VLOOKUP("小计"&amp;B33,IF({1,0},小计&amp;城市,包月),2,0)</f>
        <v>8</v>
      </c>
      <c r="D33" s="145">
        <f t="array" ref="D33">VLOOKUP("小计"&amp;B33,IF({1,0},小计&amp;城市,区域贴),2,0)</f>
        <v>5</v>
      </c>
      <c r="E33" s="145">
        <f t="array" ref="E33">VLOOKUP("小计"&amp;B33,IF({1,0},小计&amp;城市,贴片A1),2,0)</f>
        <v>5</v>
      </c>
      <c r="F33" s="145">
        <f t="array" ref="F33">VLOOKUP("小计"&amp;B33,IF({1,0},小计&amp;城市,贴片A2),2,0)</f>
        <v>5</v>
      </c>
      <c r="G33" s="145">
        <f t="array" ref="G33">VLOOKUP("小计"&amp;B33,IF({1,0},小计&amp;城市,贴片max),2,0)</f>
        <v>5</v>
      </c>
      <c r="H33" s="145">
        <f t="array" ref="H33">VLOOKUP("小计"&amp;B33,IF({1,0},小计&amp;城市,包月厅数),2,0)</f>
        <v>58</v>
      </c>
      <c r="I33" s="145">
        <f t="array" ref="I33">VLOOKUP("小计"&amp;B33,IF({1,0},小计&amp;城市,区域贴厅数),2,0)</f>
        <v>38</v>
      </c>
      <c r="J33" s="145">
        <f t="array" ref="J33">VLOOKUP("小计"&amp;B33,IF({1,0},小计&amp;城市,贴片A1厅数),2,0)</f>
        <v>38</v>
      </c>
      <c r="K33" s="145">
        <f t="array" ref="K33">VLOOKUP("小计"&amp;B33,IF({1,0},小计&amp;城市,贴片A2厅数),2,0)</f>
        <v>38</v>
      </c>
      <c r="L33" s="145">
        <f t="array" ref="L33">VLOOKUP("小计"&amp;B33,IF({1,0},小计&amp;城市,贴片max厅数),2,0)</f>
        <v>38</v>
      </c>
      <c r="M33" s="146">
        <f t="shared" si="0"/>
        <v>1368</v>
      </c>
      <c r="N33" s="146">
        <f t="shared" si="1"/>
        <v>958</v>
      </c>
      <c r="O33" s="146">
        <f t="shared" si="2"/>
        <v>570</v>
      </c>
      <c r="P33" s="146">
        <f t="shared" si="3"/>
        <v>341.99999999999994</v>
      </c>
      <c r="T33" s="135">
        <v>420</v>
      </c>
      <c r="U33" s="135">
        <v>210</v>
      </c>
      <c r="W33" s="150" t="str">
        <f t="shared" si="4"/>
        <v>5210</v>
      </c>
      <c r="X33" s="142">
        <f t="shared" si="5"/>
        <v>2.8875000000000002</v>
      </c>
      <c r="Y33" s="135">
        <f t="shared" si="6"/>
        <v>0.38500000000000001</v>
      </c>
      <c r="Z33" s="142">
        <f t="shared" si="7"/>
        <v>7.5</v>
      </c>
      <c r="AA33" s="135">
        <v>5</v>
      </c>
      <c r="AB33" s="135">
        <f t="shared" si="10"/>
        <v>210</v>
      </c>
      <c r="AD33" s="135" t="s">
        <v>3236</v>
      </c>
      <c r="AE33" s="135">
        <f t="shared" si="15"/>
        <v>18900000</v>
      </c>
      <c r="AF33" s="135">
        <v>90</v>
      </c>
      <c r="AG33" s="135">
        <f t="shared" si="16"/>
        <v>3</v>
      </c>
      <c r="AI33" s="1053">
        <v>33022101</v>
      </c>
      <c r="AJ33" s="1054">
        <v>1</v>
      </c>
      <c r="AK33" s="1055">
        <v>493.48070000000001</v>
      </c>
      <c r="AL33" s="1055">
        <v>11.255599999999999</v>
      </c>
      <c r="AM33" s="1054">
        <v>44</v>
      </c>
      <c r="AN33" s="1056">
        <v>0.3362</v>
      </c>
    </row>
    <row r="34" spans="1:40">
      <c r="A34" s="153" t="s">
        <v>13</v>
      </c>
      <c r="B34" s="143" t="s">
        <v>2267</v>
      </c>
      <c r="C34" s="145">
        <f t="array" ref="C34">VLOOKUP("小计"&amp;B34,IF({1,0},小计&amp;城市,包月),2,0)</f>
        <v>8</v>
      </c>
      <c r="D34" s="145">
        <f t="array" ref="D34">VLOOKUP("小计"&amp;B34,IF({1,0},小计&amp;城市,区域贴),2,0)</f>
        <v>3</v>
      </c>
      <c r="E34" s="145">
        <f t="array" ref="E34">VLOOKUP("小计"&amp;B34,IF({1,0},小计&amp;城市,贴片A1),2,0)</f>
        <v>3</v>
      </c>
      <c r="F34" s="145">
        <f t="array" ref="F34">VLOOKUP("小计"&amp;B34,IF({1,0},小计&amp;城市,贴片A2),2,0)</f>
        <v>3</v>
      </c>
      <c r="G34" s="145">
        <f t="array" ref="G34">VLOOKUP("小计"&amp;B34,IF({1,0},小计&amp;城市,贴片max),2,0)</f>
        <v>3</v>
      </c>
      <c r="H34" s="145">
        <f t="array" ref="H34">VLOOKUP("小计"&amp;B34,IF({1,0},小计&amp;城市,包月厅数),2,0)</f>
        <v>58</v>
      </c>
      <c r="I34" s="145">
        <f t="array" ref="I34">VLOOKUP("小计"&amp;B34,IF({1,0},小计&amp;城市,区域贴厅数),2,0)</f>
        <v>25</v>
      </c>
      <c r="J34" s="145">
        <f t="array" ref="J34">VLOOKUP("小计"&amp;B34,IF({1,0},小计&amp;城市,贴片A1厅数),2,0)</f>
        <v>25</v>
      </c>
      <c r="K34" s="145">
        <f t="array" ref="K34">VLOOKUP("小计"&amp;B34,IF({1,0},小计&amp;城市,贴片A2厅数),2,0)</f>
        <v>25</v>
      </c>
      <c r="L34" s="145">
        <f t="array" ref="L34">VLOOKUP("小计"&amp;B34,IF({1,0},小计&amp;城市,贴片max厅数),2,0)</f>
        <v>25</v>
      </c>
      <c r="M34" s="146">
        <f t="shared" si="0"/>
        <v>900</v>
      </c>
      <c r="N34" s="146">
        <f t="shared" si="1"/>
        <v>630</v>
      </c>
      <c r="O34" s="146">
        <f t="shared" si="2"/>
        <v>375</v>
      </c>
      <c r="P34" s="146">
        <f t="shared" si="3"/>
        <v>225</v>
      </c>
      <c r="T34" s="135">
        <v>435</v>
      </c>
      <c r="U34" s="135">
        <v>217</v>
      </c>
      <c r="W34" s="150" t="str">
        <f t="shared" si="4"/>
        <v>5217</v>
      </c>
      <c r="X34" s="142">
        <f t="shared" si="5"/>
        <v>2.9837500000000001</v>
      </c>
      <c r="Y34" s="135">
        <f t="shared" si="6"/>
        <v>0.38500000000000001</v>
      </c>
      <c r="Z34" s="142">
        <f t="shared" si="7"/>
        <v>7.75</v>
      </c>
      <c r="AA34" s="135">
        <v>5</v>
      </c>
      <c r="AB34" s="135">
        <f t="shared" si="10"/>
        <v>217</v>
      </c>
      <c r="AD34" s="135" t="s">
        <v>3237</v>
      </c>
      <c r="AE34" s="135">
        <f t="shared" si="15"/>
        <v>22050000</v>
      </c>
      <c r="AF34" s="135">
        <v>105</v>
      </c>
      <c r="AG34" s="135">
        <f t="shared" si="16"/>
        <v>3.5</v>
      </c>
      <c r="AI34" s="1053">
        <v>42014901</v>
      </c>
      <c r="AJ34" s="1054">
        <v>3</v>
      </c>
      <c r="AK34" s="1055">
        <v>492.7002</v>
      </c>
      <c r="AL34" s="1055">
        <v>13.5608</v>
      </c>
      <c r="AM34" s="1054">
        <v>36</v>
      </c>
      <c r="AN34" s="1056">
        <v>0.39490000000000003</v>
      </c>
    </row>
    <row r="35" spans="1:40">
      <c r="A35" s="153" t="s">
        <v>13</v>
      </c>
      <c r="B35" s="144" t="s">
        <v>2268</v>
      </c>
      <c r="C35" s="145">
        <f t="array" ref="C35">VLOOKUP("小计"&amp;B35,IF({1,0},小计&amp;城市,包月),2,0)</f>
        <v>18</v>
      </c>
      <c r="D35" s="145">
        <f t="array" ref="D35">VLOOKUP("小计"&amp;B35,IF({1,0},小计&amp;城市,区域贴),2,0)</f>
        <v>12</v>
      </c>
      <c r="E35" s="145">
        <f t="array" ref="E35">VLOOKUP("小计"&amp;B35,IF({1,0},小计&amp;城市,贴片A1),2,0)</f>
        <v>10</v>
      </c>
      <c r="F35" s="145">
        <f t="array" ref="F35">VLOOKUP("小计"&amp;B35,IF({1,0},小计&amp;城市,贴片A2),2,0)</f>
        <v>10</v>
      </c>
      <c r="G35" s="145">
        <f t="array" ref="G35">VLOOKUP("小计"&amp;B35,IF({1,0},小计&amp;城市,贴片max),2,0)</f>
        <v>11</v>
      </c>
      <c r="H35" s="145">
        <f t="array" ref="H35">VLOOKUP("小计"&amp;B35,IF({1,0},小计&amp;城市,包月厅数),2,0)</f>
        <v>113</v>
      </c>
      <c r="I35" s="145">
        <f t="array" ref="I35">VLOOKUP("小计"&amp;B35,IF({1,0},小计&amp;城市,区域贴厅数),2,0)</f>
        <v>78</v>
      </c>
      <c r="J35" s="145">
        <f t="array" ref="J35">VLOOKUP("小计"&amp;B35,IF({1,0},小计&amp;城市,贴片A1厅数),2,0)</f>
        <v>65</v>
      </c>
      <c r="K35" s="145">
        <f t="array" ref="K35">VLOOKUP("小计"&amp;B35,IF({1,0},小计&amp;城市,贴片A2厅数),2,0)</f>
        <v>65</v>
      </c>
      <c r="L35" s="145">
        <f t="array" ref="L35">VLOOKUP("小计"&amp;B35,IF({1,0},小计&amp;城市,贴片max厅数),2,0)</f>
        <v>72</v>
      </c>
      <c r="M35" s="146">
        <f t="shared" si="0"/>
        <v>2808</v>
      </c>
      <c r="N35" s="146">
        <f t="shared" si="1"/>
        <v>1966</v>
      </c>
      <c r="O35" s="146">
        <f t="shared" si="2"/>
        <v>1170</v>
      </c>
      <c r="P35" s="146">
        <f t="shared" si="3"/>
        <v>702</v>
      </c>
      <c r="T35" s="135">
        <v>450</v>
      </c>
      <c r="U35" s="135">
        <v>224</v>
      </c>
      <c r="W35" s="150" t="str">
        <f t="shared" si="4"/>
        <v>5224</v>
      </c>
      <c r="X35" s="142">
        <f t="shared" si="5"/>
        <v>3.08</v>
      </c>
      <c r="Y35" s="135">
        <f t="shared" si="6"/>
        <v>0.38500000000000001</v>
      </c>
      <c r="Z35" s="142">
        <f t="shared" si="7"/>
        <v>8</v>
      </c>
      <c r="AA35" s="135">
        <v>5</v>
      </c>
      <c r="AB35" s="135">
        <f t="shared" si="10"/>
        <v>224</v>
      </c>
      <c r="AD35" s="135" t="s">
        <v>3238</v>
      </c>
      <c r="AE35" s="135">
        <f t="shared" si="15"/>
        <v>25200000</v>
      </c>
      <c r="AF35" s="135">
        <v>120</v>
      </c>
      <c r="AG35" s="135">
        <f t="shared" si="16"/>
        <v>4</v>
      </c>
      <c r="AI35" s="1053">
        <v>35040601</v>
      </c>
      <c r="AJ35" s="1054">
        <v>1</v>
      </c>
      <c r="AK35" s="1055">
        <v>490.63555000000002</v>
      </c>
      <c r="AL35" s="1055">
        <v>8.5878999999999994</v>
      </c>
      <c r="AM35" s="1054">
        <v>57</v>
      </c>
      <c r="AN35" s="1056">
        <v>0.27960000000000002</v>
      </c>
    </row>
    <row r="36" spans="1:40">
      <c r="A36" s="153" t="s">
        <v>13</v>
      </c>
      <c r="B36" s="144" t="s">
        <v>2269</v>
      </c>
      <c r="C36" s="145">
        <f t="array" ref="C36">VLOOKUP("小计"&amp;B36,IF({1,0},小计&amp;城市,包月),2,0)</f>
        <v>12</v>
      </c>
      <c r="D36" s="145">
        <f t="array" ref="D36">VLOOKUP("小计"&amp;B36,IF({1,0},小计&amp;城市,区域贴),2,0)</f>
        <v>9</v>
      </c>
      <c r="E36" s="145">
        <f t="array" ref="E36">VLOOKUP("小计"&amp;B36,IF({1,0},小计&amp;城市,贴片A1),2,0)</f>
        <v>4</v>
      </c>
      <c r="F36" s="145">
        <f t="array" ref="F36">VLOOKUP("小计"&amp;B36,IF({1,0},小计&amp;城市,贴片A2),2,0)</f>
        <v>4</v>
      </c>
      <c r="G36" s="145">
        <f t="array" ref="G36">VLOOKUP("小计"&amp;B36,IF({1,0},小计&amp;城市,贴片max),2,0)</f>
        <v>8</v>
      </c>
      <c r="H36" s="145">
        <f t="array" ref="H36">VLOOKUP("小计"&amp;B36,IF({1,0},小计&amp;城市,包月厅数),2,0)</f>
        <v>77</v>
      </c>
      <c r="I36" s="145">
        <f t="array" ref="I36">VLOOKUP("小计"&amp;B36,IF({1,0},小计&amp;城市,区域贴厅数),2,0)</f>
        <v>61</v>
      </c>
      <c r="J36" s="145">
        <f t="array" ref="J36">VLOOKUP("小计"&amp;B36,IF({1,0},小计&amp;城市,贴片A1厅数),2,0)</f>
        <v>22</v>
      </c>
      <c r="K36" s="145">
        <f t="array" ref="K36">VLOOKUP("小计"&amp;B36,IF({1,0},小计&amp;城市,贴片A2厅数),2,0)</f>
        <v>32</v>
      </c>
      <c r="L36" s="145">
        <f t="array" ref="L36">VLOOKUP("小计"&amp;B36,IF({1,0},小计&amp;城市,贴片max厅数),2,0)</f>
        <v>54</v>
      </c>
      <c r="M36" s="146">
        <f t="shared" si="0"/>
        <v>2196</v>
      </c>
      <c r="N36" s="146">
        <f t="shared" si="1"/>
        <v>1537</v>
      </c>
      <c r="O36" s="146">
        <f t="shared" si="2"/>
        <v>915</v>
      </c>
      <c r="P36" s="146">
        <f t="shared" si="3"/>
        <v>549</v>
      </c>
      <c r="T36" s="135">
        <v>465</v>
      </c>
      <c r="U36" s="135">
        <v>231</v>
      </c>
      <c r="W36" s="150" t="str">
        <f t="shared" si="4"/>
        <v>5231</v>
      </c>
      <c r="X36" s="142">
        <f t="shared" si="5"/>
        <v>3.17625</v>
      </c>
      <c r="Y36" s="135">
        <f t="shared" si="6"/>
        <v>0.38500000000000001</v>
      </c>
      <c r="Z36" s="142">
        <f t="shared" si="7"/>
        <v>8.25</v>
      </c>
      <c r="AA36" s="135">
        <v>5</v>
      </c>
      <c r="AB36" s="135">
        <f t="shared" si="10"/>
        <v>231</v>
      </c>
      <c r="AI36" s="1053">
        <v>53014101</v>
      </c>
      <c r="AJ36" s="1054">
        <v>1</v>
      </c>
      <c r="AK36" s="1055">
        <v>489.43130000000002</v>
      </c>
      <c r="AL36" s="1055">
        <v>10.97</v>
      </c>
      <c r="AM36" s="1054">
        <v>45</v>
      </c>
      <c r="AN36" s="1056">
        <v>0.34079999999999999</v>
      </c>
    </row>
    <row r="37" spans="1:40">
      <c r="A37" s="153" t="s">
        <v>13</v>
      </c>
      <c r="B37" s="144" t="s">
        <v>4544</v>
      </c>
      <c r="C37" s="145">
        <f t="array" ref="C37">VLOOKUP("小计"&amp;B37,IF({1,0},小计&amp;城市,包月),2,0)</f>
        <v>6</v>
      </c>
      <c r="D37" s="145">
        <f t="array" ref="D37">VLOOKUP("小计"&amp;B37,IF({1,0},小计&amp;城市,区域贴),2,0)</f>
        <v>4</v>
      </c>
      <c r="E37" s="145">
        <f t="array" ref="E37">VLOOKUP("小计"&amp;B37,IF({1,0},小计&amp;城市,贴片A1),2,0)</f>
        <v>4</v>
      </c>
      <c r="F37" s="145">
        <f t="array" ref="F37">VLOOKUP("小计"&amp;B37,IF({1,0},小计&amp;城市,贴片A2),2,0)</f>
        <v>4</v>
      </c>
      <c r="G37" s="145">
        <f t="array" ref="G37">VLOOKUP("小计"&amp;B37,IF({1,0},小计&amp;城市,贴片max),2,0)</f>
        <v>4</v>
      </c>
      <c r="H37" s="145">
        <f t="array" ref="H37">VLOOKUP("小计"&amp;B37,IF({1,0},小计&amp;城市,包月厅数),2,0)</f>
        <v>45</v>
      </c>
      <c r="I37" s="145">
        <f t="array" ref="I37">VLOOKUP("小计"&amp;B37,IF({1,0},小计&amp;城市,区域贴厅数),2,0)</f>
        <v>34</v>
      </c>
      <c r="J37" s="145">
        <f t="array" ref="J37">VLOOKUP("小计"&amp;B37,IF({1,0},小计&amp;城市,贴片A1厅数),2,0)</f>
        <v>34</v>
      </c>
      <c r="K37" s="145">
        <f t="array" ref="K37">VLOOKUP("小计"&amp;B37,IF({1,0},小计&amp;城市,贴片A2厅数),2,0)</f>
        <v>34</v>
      </c>
      <c r="L37" s="145">
        <f t="array" ref="L37">VLOOKUP("小计"&amp;B37,IF({1,0},小计&amp;城市,贴片max厅数),2,0)</f>
        <v>34</v>
      </c>
      <c r="M37" s="146">
        <f t="shared" si="0"/>
        <v>1224</v>
      </c>
      <c r="N37" s="146">
        <f t="shared" si="1"/>
        <v>857</v>
      </c>
      <c r="O37" s="146">
        <f t="shared" si="2"/>
        <v>510</v>
      </c>
      <c r="P37" s="146">
        <f t="shared" si="3"/>
        <v>306</v>
      </c>
      <c r="T37" s="135">
        <v>480</v>
      </c>
      <c r="U37" s="135">
        <v>238</v>
      </c>
      <c r="W37" s="150" t="str">
        <f t="shared" si="4"/>
        <v>5238</v>
      </c>
      <c r="X37" s="142">
        <f t="shared" si="5"/>
        <v>3.2725</v>
      </c>
      <c r="Y37" s="135">
        <f t="shared" si="6"/>
        <v>0.38500000000000001</v>
      </c>
      <c r="Z37" s="142">
        <f t="shared" si="7"/>
        <v>8.5</v>
      </c>
      <c r="AA37" s="135">
        <v>5</v>
      </c>
      <c r="AB37" s="135">
        <f t="shared" si="10"/>
        <v>238</v>
      </c>
      <c r="AD37" s="148" t="s">
        <v>5441</v>
      </c>
      <c r="AE37" s="148" t="s">
        <v>60</v>
      </c>
      <c r="AF37" s="148" t="s">
        <v>5494</v>
      </c>
      <c r="AG37" s="148" t="s">
        <v>39</v>
      </c>
      <c r="AI37" s="1053">
        <v>31061301</v>
      </c>
      <c r="AJ37" s="1054">
        <v>1</v>
      </c>
      <c r="AK37" s="1055">
        <v>488.78581500000001</v>
      </c>
      <c r="AL37" s="1055">
        <v>8.7500999999999998</v>
      </c>
      <c r="AM37" s="1054">
        <v>56</v>
      </c>
      <c r="AN37" s="1056">
        <v>0.27929999999999999</v>
      </c>
    </row>
    <row r="38" spans="1:40">
      <c r="A38" s="153" t="s">
        <v>13</v>
      </c>
      <c r="B38" s="154" t="s">
        <v>5147</v>
      </c>
      <c r="C38" s="145">
        <f t="array" ref="C38">VLOOKUP("小计"&amp;B38,IF({1,0},小计&amp;城市,包月),2,0)</f>
        <v>3</v>
      </c>
      <c r="D38" s="145">
        <f t="array" ref="D38">VLOOKUP("小计"&amp;B38,IF({1,0},小计&amp;城市,区域贴),2,0)</f>
        <v>1</v>
      </c>
      <c r="E38" s="145">
        <f t="array" ref="E38">VLOOKUP("小计"&amp;B38,IF({1,0},小计&amp;城市,贴片A1),2,0)</f>
        <v>1</v>
      </c>
      <c r="F38" s="145">
        <f t="array" ref="F38">VLOOKUP("小计"&amp;B38,IF({1,0},小计&amp;城市,贴片A2),2,0)</f>
        <v>1</v>
      </c>
      <c r="G38" s="145">
        <f t="array" ref="G38">VLOOKUP("小计"&amp;B38,IF({1,0},小计&amp;城市,贴片max),2,0)</f>
        <v>1</v>
      </c>
      <c r="H38" s="145">
        <f t="array" ref="H38">VLOOKUP("小计"&amp;B38,IF({1,0},小计&amp;城市,包月厅数),2,0)</f>
        <v>16</v>
      </c>
      <c r="I38" s="145">
        <f t="array" ref="I38">VLOOKUP("小计"&amp;B38,IF({1,0},小计&amp;城市,区域贴厅数),2,0)</f>
        <v>5</v>
      </c>
      <c r="J38" s="145">
        <f t="array" ref="J38">VLOOKUP("小计"&amp;B38,IF({1,0},小计&amp;城市,贴片A1厅数),2,0)</f>
        <v>5</v>
      </c>
      <c r="K38" s="145">
        <f t="array" ref="K38">VLOOKUP("小计"&amp;B38,IF({1,0},小计&amp;城市,贴片A2厅数),2,0)</f>
        <v>5</v>
      </c>
      <c r="L38" s="145">
        <f t="array" ref="L38">VLOOKUP("小计"&amp;B38,IF({1,0},小计&amp;城市,贴片max厅数),2,0)</f>
        <v>5</v>
      </c>
      <c r="M38" s="146">
        <f t="shared" si="0"/>
        <v>180</v>
      </c>
      <c r="N38" s="146">
        <f t="shared" si="1"/>
        <v>126</v>
      </c>
      <c r="O38" s="146">
        <f t="shared" si="2"/>
        <v>75</v>
      </c>
      <c r="P38" s="146">
        <f t="shared" si="3"/>
        <v>45</v>
      </c>
      <c r="T38" s="135">
        <v>495</v>
      </c>
      <c r="U38" s="135">
        <v>245</v>
      </c>
      <c r="W38" s="150" t="str">
        <f t="shared" si="4"/>
        <v>5245</v>
      </c>
      <c r="X38" s="142">
        <f t="shared" si="5"/>
        <v>3.3687499999999999</v>
      </c>
      <c r="Y38" s="135">
        <f t="shared" si="6"/>
        <v>0.38500000000000001</v>
      </c>
      <c r="Z38" s="142">
        <f t="shared" si="7"/>
        <v>8.75</v>
      </c>
      <c r="AA38" s="135">
        <v>5</v>
      </c>
      <c r="AB38" s="135">
        <f t="shared" si="10"/>
        <v>245</v>
      </c>
      <c r="AD38" s="135" t="s">
        <v>3239</v>
      </c>
      <c r="AE38" s="135">
        <f>1200000*AG38</f>
        <v>720000</v>
      </c>
      <c r="AF38" s="135">
        <v>15</v>
      </c>
      <c r="AG38" s="135">
        <v>0.6</v>
      </c>
      <c r="AI38" s="1053">
        <v>50010181</v>
      </c>
      <c r="AJ38" s="1054">
        <v>1</v>
      </c>
      <c r="AK38" s="1055">
        <v>486.64049999999997</v>
      </c>
      <c r="AL38" s="1055">
        <v>10.992900000000001</v>
      </c>
      <c r="AM38" s="1054">
        <v>44</v>
      </c>
      <c r="AN38" s="1056">
        <v>0.47100000000000003</v>
      </c>
    </row>
    <row r="39" spans="1:40">
      <c r="A39" s="153" t="s">
        <v>13</v>
      </c>
      <c r="B39" s="144" t="s">
        <v>2270</v>
      </c>
      <c r="C39" s="145">
        <f t="array" ref="C39">VLOOKUP("小计"&amp;B39,IF({1,0},小计&amp;城市,包月),2,0)</f>
        <v>11</v>
      </c>
      <c r="D39" s="145">
        <f t="array" ref="D39">VLOOKUP("小计"&amp;B39,IF({1,0},小计&amp;城市,区域贴),2,0)</f>
        <v>2</v>
      </c>
      <c r="E39" s="145">
        <f t="array" ref="E39">VLOOKUP("小计"&amp;B39,IF({1,0},小计&amp;城市,贴片A1),2,0)</f>
        <v>2</v>
      </c>
      <c r="F39" s="145">
        <f t="array" ref="F39">VLOOKUP("小计"&amp;B39,IF({1,0},小计&amp;城市,贴片A2),2,0)</f>
        <v>2</v>
      </c>
      <c r="G39" s="145">
        <f t="array" ref="G39">VLOOKUP("小计"&amp;B39,IF({1,0},小计&amp;城市,贴片max),2,0)</f>
        <v>2</v>
      </c>
      <c r="H39" s="145">
        <f t="array" ref="H39">VLOOKUP("小计"&amp;B39,IF({1,0},小计&amp;城市,包月厅数),2,0)</f>
        <v>67</v>
      </c>
      <c r="I39" s="145">
        <f t="array" ref="I39">VLOOKUP("小计"&amp;B39,IF({1,0},小计&amp;城市,区域贴厅数),2,0)</f>
        <v>14</v>
      </c>
      <c r="J39" s="145">
        <f t="array" ref="J39">VLOOKUP("小计"&amp;B39,IF({1,0},小计&amp;城市,贴片A1厅数),2,0)</f>
        <v>14</v>
      </c>
      <c r="K39" s="145">
        <f t="array" ref="K39">VLOOKUP("小计"&amp;B39,IF({1,0},小计&amp;城市,贴片A2厅数),2,0)</f>
        <v>14</v>
      </c>
      <c r="L39" s="145">
        <f t="array" ref="L39">VLOOKUP("小计"&amp;B39,IF({1,0},小计&amp;城市,贴片max厅数),2,0)</f>
        <v>14</v>
      </c>
      <c r="M39" s="146">
        <f t="shared" si="0"/>
        <v>504</v>
      </c>
      <c r="N39" s="146">
        <f t="shared" si="1"/>
        <v>353</v>
      </c>
      <c r="O39" s="146">
        <f t="shared" si="2"/>
        <v>210</v>
      </c>
      <c r="P39" s="146">
        <f t="shared" si="3"/>
        <v>126</v>
      </c>
      <c r="T39" s="135">
        <v>510</v>
      </c>
      <c r="U39" s="135">
        <v>252</v>
      </c>
      <c r="W39" s="150" t="str">
        <f t="shared" si="4"/>
        <v>5252</v>
      </c>
      <c r="X39" s="142">
        <f t="shared" si="5"/>
        <v>3.4649999999999999</v>
      </c>
      <c r="Y39" s="135">
        <f t="shared" si="6"/>
        <v>0.38500000000000001</v>
      </c>
      <c r="Z39" s="142">
        <f t="shared" si="7"/>
        <v>9</v>
      </c>
      <c r="AA39" s="135">
        <v>5</v>
      </c>
      <c r="AB39" s="135">
        <f t="shared" si="10"/>
        <v>252</v>
      </c>
      <c r="AD39" s="135" t="s">
        <v>3240</v>
      </c>
      <c r="AE39" s="135">
        <f t="shared" ref="AE39:AE45" si="17">1200000*AG39</f>
        <v>1200000</v>
      </c>
      <c r="AF39" s="135">
        <v>30</v>
      </c>
      <c r="AG39" s="135">
        <f>AF39/30</f>
        <v>1</v>
      </c>
      <c r="AI39" s="1053">
        <v>45012401</v>
      </c>
      <c r="AJ39" s="1054">
        <v>2</v>
      </c>
      <c r="AK39" s="1055">
        <v>486.21210000000002</v>
      </c>
      <c r="AL39" s="1055">
        <v>9.5373999999999999</v>
      </c>
      <c r="AM39" s="1054">
        <v>51</v>
      </c>
      <c r="AN39" s="1056">
        <v>0.33250000000000002</v>
      </c>
    </row>
    <row r="40" spans="1:40">
      <c r="A40" s="153" t="s">
        <v>13</v>
      </c>
      <c r="B40" s="144" t="s">
        <v>2271</v>
      </c>
      <c r="C40" s="145">
        <f t="array" ref="C40">VLOOKUP("小计"&amp;B40,IF({1,0},小计&amp;城市,包月),2,0)</f>
        <v>7</v>
      </c>
      <c r="D40" s="145">
        <f t="array" ref="D40">VLOOKUP("小计"&amp;B40,IF({1,0},小计&amp;城市,区域贴),2,0)</f>
        <v>4</v>
      </c>
      <c r="E40" s="145">
        <f t="array" ref="E40">VLOOKUP("小计"&amp;B40,IF({1,0},小计&amp;城市,贴片A1),2,0)</f>
        <v>4</v>
      </c>
      <c r="F40" s="145">
        <f t="array" ref="F40">VLOOKUP("小计"&amp;B40,IF({1,0},小计&amp;城市,贴片A2),2,0)</f>
        <v>4</v>
      </c>
      <c r="G40" s="145">
        <f t="array" ref="G40">VLOOKUP("小计"&amp;B40,IF({1,0},小计&amp;城市,贴片max),2,0)</f>
        <v>4</v>
      </c>
      <c r="H40" s="145">
        <f t="array" ref="H40">VLOOKUP("小计"&amp;B40,IF({1,0},小计&amp;城市,包月厅数),2,0)</f>
        <v>52</v>
      </c>
      <c r="I40" s="145">
        <f t="array" ref="I40">VLOOKUP("小计"&amp;B40,IF({1,0},小计&amp;城市,区域贴厅数),2,0)</f>
        <v>29</v>
      </c>
      <c r="J40" s="145">
        <f t="array" ref="J40">VLOOKUP("小计"&amp;B40,IF({1,0},小计&amp;城市,贴片A1厅数),2,0)</f>
        <v>29</v>
      </c>
      <c r="K40" s="145">
        <f t="array" ref="K40">VLOOKUP("小计"&amp;B40,IF({1,0},小计&amp;城市,贴片A2厅数),2,0)</f>
        <v>29</v>
      </c>
      <c r="L40" s="145">
        <f t="array" ref="L40">VLOOKUP("小计"&amp;B40,IF({1,0},小计&amp;城市,贴片max厅数),2,0)</f>
        <v>29</v>
      </c>
      <c r="M40" s="146">
        <f t="shared" si="0"/>
        <v>1044</v>
      </c>
      <c r="N40" s="146">
        <f t="shared" si="1"/>
        <v>731</v>
      </c>
      <c r="O40" s="146">
        <f t="shared" si="2"/>
        <v>435</v>
      </c>
      <c r="P40" s="146">
        <f t="shared" si="3"/>
        <v>261</v>
      </c>
      <c r="T40" s="135">
        <v>525</v>
      </c>
      <c r="U40" s="135">
        <v>259</v>
      </c>
      <c r="W40" s="150" t="str">
        <f t="shared" si="4"/>
        <v>5259</v>
      </c>
      <c r="X40" s="142">
        <f t="shared" si="5"/>
        <v>3.5612500000000002</v>
      </c>
      <c r="Y40" s="135">
        <f t="shared" si="6"/>
        <v>0.38500000000000001</v>
      </c>
      <c r="Z40" s="142">
        <f t="shared" si="7"/>
        <v>9.25</v>
      </c>
      <c r="AA40" s="135">
        <v>5</v>
      </c>
      <c r="AB40" s="135">
        <f t="shared" si="10"/>
        <v>259</v>
      </c>
      <c r="AD40" s="135" t="s">
        <v>3241</v>
      </c>
      <c r="AE40" s="135">
        <f t="shared" si="17"/>
        <v>1800000</v>
      </c>
      <c r="AF40" s="135">
        <v>45</v>
      </c>
      <c r="AG40" s="135">
        <f t="shared" ref="AG40:AG45" si="18">AF40/30</f>
        <v>1.5</v>
      </c>
      <c r="AI40" s="1053">
        <v>21060801</v>
      </c>
      <c r="AJ40" s="1054">
        <v>1</v>
      </c>
      <c r="AK40" s="1055">
        <v>483.96039999999999</v>
      </c>
      <c r="AL40" s="1055">
        <v>10.1778</v>
      </c>
      <c r="AM40" s="1054">
        <v>48</v>
      </c>
      <c r="AN40" s="1056">
        <v>0.35729999999999995</v>
      </c>
    </row>
    <row r="41" spans="1:40">
      <c r="A41" s="153" t="s">
        <v>13</v>
      </c>
      <c r="B41" s="144" t="s">
        <v>5278</v>
      </c>
      <c r="C41" s="145">
        <f t="array" ref="C41">VLOOKUP("小计"&amp;B41,IF({1,0},小计&amp;城市,包月),2,0)</f>
        <v>4</v>
      </c>
      <c r="D41" s="145">
        <f t="array" ref="D41">VLOOKUP("小计"&amp;B41,IF({1,0},小计&amp;城市,区域贴),2,0)</f>
        <v>0</v>
      </c>
      <c r="E41" s="145">
        <f t="array" ref="E41">VLOOKUP("小计"&amp;B41,IF({1,0},小计&amp;城市,贴片A1),2,0)</f>
        <v>0</v>
      </c>
      <c r="F41" s="145">
        <f t="array" ref="F41">VLOOKUP("小计"&amp;B41,IF({1,0},小计&amp;城市,贴片A2),2,0)</f>
        <v>0</v>
      </c>
      <c r="G41" s="145">
        <f t="array" ref="G41">VLOOKUP("小计"&amp;B41,IF({1,0},小计&amp;城市,贴片max),2,0)</f>
        <v>0</v>
      </c>
      <c r="H41" s="145">
        <f t="array" ref="H41">VLOOKUP("小计"&amp;B41,IF({1,0},小计&amp;城市,包月厅数),2,0)</f>
        <v>25</v>
      </c>
      <c r="I41" s="145">
        <f t="array" ref="I41">VLOOKUP("小计"&amp;B41,IF({1,0},小计&amp;城市,区域贴厅数),2,0)</f>
        <v>0</v>
      </c>
      <c r="J41" s="145">
        <f t="array" ref="J41">VLOOKUP("小计"&amp;B41,IF({1,0},小计&amp;城市,贴片A1厅数),2,0)</f>
        <v>0</v>
      </c>
      <c r="K41" s="145">
        <f t="array" ref="K41">VLOOKUP("小计"&amp;B41,IF({1,0},小计&amp;城市,贴片A2厅数),2,0)</f>
        <v>0</v>
      </c>
      <c r="L41" s="145">
        <f t="array" ref="L41">VLOOKUP("小计"&amp;B41,IF({1,0},小计&amp;城市,贴片max厅数),2,0)</f>
        <v>0</v>
      </c>
      <c r="M41" s="146">
        <f t="shared" si="0"/>
        <v>0</v>
      </c>
      <c r="N41" s="146">
        <f t="shared" si="1"/>
        <v>0</v>
      </c>
      <c r="O41" s="146">
        <f t="shared" si="2"/>
        <v>0</v>
      </c>
      <c r="P41" s="146">
        <f t="shared" si="3"/>
        <v>0</v>
      </c>
      <c r="T41" s="135">
        <v>540</v>
      </c>
      <c r="U41" s="135">
        <v>266</v>
      </c>
      <c r="W41" s="150" t="str">
        <f t="shared" si="4"/>
        <v>5266</v>
      </c>
      <c r="X41" s="142">
        <f t="shared" si="5"/>
        <v>3.6575000000000002</v>
      </c>
      <c r="Y41" s="135">
        <f t="shared" si="6"/>
        <v>0.38500000000000001</v>
      </c>
      <c r="Z41" s="142">
        <f t="shared" si="7"/>
        <v>9.5</v>
      </c>
      <c r="AA41" s="135">
        <v>5</v>
      </c>
      <c r="AB41" s="135">
        <f t="shared" si="10"/>
        <v>266</v>
      </c>
      <c r="AD41" s="135" t="s">
        <v>3242</v>
      </c>
      <c r="AE41" s="135">
        <f t="shared" si="17"/>
        <v>2400000</v>
      </c>
      <c r="AF41" s="135">
        <v>60</v>
      </c>
      <c r="AG41" s="135">
        <f t="shared" si="18"/>
        <v>2</v>
      </c>
      <c r="AI41" s="1053">
        <v>11051901</v>
      </c>
      <c r="AJ41" s="1054">
        <v>9</v>
      </c>
      <c r="AK41" s="1055">
        <v>483.60918399999997</v>
      </c>
      <c r="AL41" s="1055">
        <v>7.8329000000000004</v>
      </c>
      <c r="AM41" s="1054">
        <v>62</v>
      </c>
      <c r="AN41" s="1056">
        <v>0.28309999999999996</v>
      </c>
    </row>
    <row r="42" spans="1:40">
      <c r="A42" s="155" t="s">
        <v>13</v>
      </c>
      <c r="B42" s="144" t="s">
        <v>4900</v>
      </c>
      <c r="C42" s="145">
        <f t="array" ref="C42">VLOOKUP("小计"&amp;B42,IF({1,0},小计&amp;城市,包月),2,0)</f>
        <v>8</v>
      </c>
      <c r="D42" s="145">
        <f t="array" ref="D42">VLOOKUP("小计"&amp;B42,IF({1,0},小计&amp;城市,区域贴),2,0)</f>
        <v>5</v>
      </c>
      <c r="E42" s="145">
        <f t="array" ref="E42">VLOOKUP("小计"&amp;B42,IF({1,0},小计&amp;城市,贴片A1),2,0)</f>
        <v>5</v>
      </c>
      <c r="F42" s="145">
        <f t="array" ref="F42">VLOOKUP("小计"&amp;B42,IF({1,0},小计&amp;城市,贴片A2),2,0)</f>
        <v>5</v>
      </c>
      <c r="G42" s="145">
        <f t="array" ref="G42">VLOOKUP("小计"&amp;B42,IF({1,0},小计&amp;城市,贴片max),2,0)</f>
        <v>5</v>
      </c>
      <c r="H42" s="145">
        <f t="array" ref="H42">VLOOKUP("小计"&amp;B42,IF({1,0},小计&amp;城市,包月厅数),2,0)</f>
        <v>56</v>
      </c>
      <c r="I42" s="145">
        <f t="array" ref="I42">VLOOKUP("小计"&amp;B42,IF({1,0},小计&amp;城市,区域贴厅数),2,0)</f>
        <v>36</v>
      </c>
      <c r="J42" s="145">
        <f t="array" ref="J42">VLOOKUP("小计"&amp;B42,IF({1,0},小计&amp;城市,贴片A1厅数),2,0)</f>
        <v>36</v>
      </c>
      <c r="K42" s="145">
        <f t="array" ref="K42">VLOOKUP("小计"&amp;B42,IF({1,0},小计&amp;城市,贴片A2厅数),2,0)</f>
        <v>36</v>
      </c>
      <c r="L42" s="145">
        <f t="array" ref="L42">VLOOKUP("小计"&amp;B42,IF({1,0},小计&amp;城市,贴片max厅数),2,0)</f>
        <v>36</v>
      </c>
      <c r="M42" s="146">
        <f t="shared" si="0"/>
        <v>1296</v>
      </c>
      <c r="N42" s="146">
        <f t="shared" si="1"/>
        <v>907</v>
      </c>
      <c r="O42" s="146">
        <f t="shared" si="2"/>
        <v>540</v>
      </c>
      <c r="P42" s="146">
        <f t="shared" si="3"/>
        <v>324</v>
      </c>
      <c r="T42" s="135">
        <v>555</v>
      </c>
      <c r="U42" s="135">
        <v>273</v>
      </c>
      <c r="W42" s="150" t="str">
        <f t="shared" si="4"/>
        <v>5273</v>
      </c>
      <c r="X42" s="142">
        <f t="shared" si="5"/>
        <v>3.7537500000000001</v>
      </c>
      <c r="Y42" s="135">
        <f t="shared" si="6"/>
        <v>0.38500000000000001</v>
      </c>
      <c r="Z42" s="142">
        <f t="shared" si="7"/>
        <v>9.75</v>
      </c>
      <c r="AA42" s="135">
        <v>5</v>
      </c>
      <c r="AB42" s="135">
        <f t="shared" si="10"/>
        <v>273</v>
      </c>
      <c r="AD42" s="135" t="s">
        <v>3243</v>
      </c>
      <c r="AE42" s="135">
        <f t="shared" si="17"/>
        <v>3000000</v>
      </c>
      <c r="AF42" s="135">
        <v>75</v>
      </c>
      <c r="AG42" s="135">
        <f t="shared" si="18"/>
        <v>2.5</v>
      </c>
      <c r="AI42" s="1053">
        <v>13061701</v>
      </c>
      <c r="AJ42" s="1054">
        <v>1</v>
      </c>
      <c r="AK42" s="1055">
        <v>482.19450000000001</v>
      </c>
      <c r="AL42" s="1055">
        <v>10.078900000000001</v>
      </c>
      <c r="AM42" s="1054">
        <v>48</v>
      </c>
      <c r="AN42" s="1056">
        <v>0.3821</v>
      </c>
    </row>
    <row r="43" spans="1:40">
      <c r="A43" s="155" t="s">
        <v>13</v>
      </c>
      <c r="B43" s="143" t="s">
        <v>4903</v>
      </c>
      <c r="C43" s="145">
        <f t="array" ref="C43">VLOOKUP("小计"&amp;B43,IF({1,0},小计&amp;城市,包月),2,0)</f>
        <v>6</v>
      </c>
      <c r="D43" s="145">
        <f t="array" ref="D43">VLOOKUP("小计"&amp;B43,IF({1,0},小计&amp;城市,区域贴),2,0)</f>
        <v>3</v>
      </c>
      <c r="E43" s="145">
        <f t="array" ref="E43">VLOOKUP("小计"&amp;B43,IF({1,0},小计&amp;城市,贴片A1),2,0)</f>
        <v>3</v>
      </c>
      <c r="F43" s="145">
        <f t="array" ref="F43">VLOOKUP("小计"&amp;B43,IF({1,0},小计&amp;城市,贴片A2),2,0)</f>
        <v>3</v>
      </c>
      <c r="G43" s="145">
        <f t="array" ref="G43">VLOOKUP("小计"&amp;B43,IF({1,0},小计&amp;城市,贴片max),2,0)</f>
        <v>3</v>
      </c>
      <c r="H43" s="145">
        <f t="array" ref="H43">VLOOKUP("小计"&amp;B43,IF({1,0},小计&amp;城市,包月厅数),2,0)</f>
        <v>37</v>
      </c>
      <c r="I43" s="145">
        <f t="array" ref="I43">VLOOKUP("小计"&amp;B43,IF({1,0},小计&amp;城市,区域贴厅数),2,0)</f>
        <v>20</v>
      </c>
      <c r="J43" s="145">
        <f t="array" ref="J43">VLOOKUP("小计"&amp;B43,IF({1,0},小计&amp;城市,贴片A1厅数),2,0)</f>
        <v>20</v>
      </c>
      <c r="K43" s="145">
        <f t="array" ref="K43">VLOOKUP("小计"&amp;B43,IF({1,0},小计&amp;城市,贴片A2厅数),2,0)</f>
        <v>20</v>
      </c>
      <c r="L43" s="145">
        <f t="array" ref="L43">VLOOKUP("小计"&amp;B43,IF({1,0},小计&amp;城市,贴片max厅数),2,0)</f>
        <v>20</v>
      </c>
      <c r="M43" s="146">
        <f t="shared" si="0"/>
        <v>720</v>
      </c>
      <c r="N43" s="146">
        <f t="shared" si="1"/>
        <v>504</v>
      </c>
      <c r="O43" s="146">
        <f t="shared" si="2"/>
        <v>300</v>
      </c>
      <c r="P43" s="146">
        <f t="shared" si="3"/>
        <v>180</v>
      </c>
      <c r="T43" s="135">
        <v>570</v>
      </c>
      <c r="U43" s="135">
        <v>280</v>
      </c>
      <c r="W43" s="150" t="str">
        <f t="shared" si="4"/>
        <v>5280</v>
      </c>
      <c r="X43" s="142">
        <f t="shared" si="5"/>
        <v>3.85</v>
      </c>
      <c r="Y43" s="135">
        <f t="shared" si="6"/>
        <v>0.38500000000000001</v>
      </c>
      <c r="Z43" s="142">
        <f t="shared" si="7"/>
        <v>10</v>
      </c>
      <c r="AA43" s="135">
        <v>5</v>
      </c>
      <c r="AB43" s="135">
        <f t="shared" si="10"/>
        <v>280</v>
      </c>
      <c r="AD43" s="135" t="s">
        <v>3244</v>
      </c>
      <c r="AE43" s="135">
        <f t="shared" si="17"/>
        <v>3600000</v>
      </c>
      <c r="AF43" s="135">
        <v>90</v>
      </c>
      <c r="AG43" s="135">
        <f t="shared" si="18"/>
        <v>3</v>
      </c>
      <c r="AI43" s="1053">
        <v>46021701</v>
      </c>
      <c r="AJ43" s="1054">
        <v>1</v>
      </c>
      <c r="AK43" s="1055">
        <v>481.29075999999998</v>
      </c>
      <c r="AL43" s="1055">
        <v>10.2987</v>
      </c>
      <c r="AM43" s="1054">
        <v>47</v>
      </c>
      <c r="AN43" s="1056">
        <v>0.30680000000000002</v>
      </c>
    </row>
    <row r="44" spans="1:40">
      <c r="A44" s="153" t="s">
        <v>16</v>
      </c>
      <c r="B44" s="144" t="s">
        <v>2272</v>
      </c>
      <c r="C44" s="145">
        <f t="array" ref="C44">VLOOKUP("小计"&amp;B44,IF({1,0},小计&amp;城市,包月),2,0)</f>
        <v>8</v>
      </c>
      <c r="D44" s="145">
        <f t="array" ref="D44">VLOOKUP("小计"&amp;B44,IF({1,0},小计&amp;城市,区域贴),2,0)</f>
        <v>3</v>
      </c>
      <c r="E44" s="145">
        <f t="array" ref="E44">VLOOKUP("小计"&amp;B44,IF({1,0},小计&amp;城市,贴片A1),2,0)</f>
        <v>2</v>
      </c>
      <c r="F44" s="145">
        <f t="array" ref="F44">VLOOKUP("小计"&amp;B44,IF({1,0},小计&amp;城市,贴片A2),2,0)</f>
        <v>2</v>
      </c>
      <c r="G44" s="145">
        <f t="array" ref="G44">VLOOKUP("小计"&amp;B44,IF({1,0},小计&amp;城市,贴片max),2,0)</f>
        <v>3</v>
      </c>
      <c r="H44" s="145">
        <f t="array" ref="H44">VLOOKUP("小计"&amp;B44,IF({1,0},小计&amp;城市,包月厅数),2,0)</f>
        <v>52</v>
      </c>
      <c r="I44" s="145">
        <f t="array" ref="I44">VLOOKUP("小计"&amp;B44,IF({1,0},小计&amp;城市,区域贴厅数),2,0)</f>
        <v>19</v>
      </c>
      <c r="J44" s="145">
        <f t="array" ref="J44">VLOOKUP("小计"&amp;B44,IF({1,0},小计&amp;城市,贴片A1厅数),2,0)</f>
        <v>12</v>
      </c>
      <c r="K44" s="145">
        <f t="array" ref="K44">VLOOKUP("小计"&amp;B44,IF({1,0},小计&amp;城市,贴片A2厅数),2,0)</f>
        <v>12</v>
      </c>
      <c r="L44" s="145">
        <f t="array" ref="L44">VLOOKUP("小计"&amp;B44,IF({1,0},小计&amp;城市,贴片max厅数),2,0)</f>
        <v>19</v>
      </c>
      <c r="M44" s="146">
        <f t="shared" si="0"/>
        <v>684</v>
      </c>
      <c r="N44" s="146">
        <f t="shared" si="1"/>
        <v>479</v>
      </c>
      <c r="O44" s="146">
        <f t="shared" si="2"/>
        <v>285</v>
      </c>
      <c r="P44" s="146">
        <f t="shared" si="3"/>
        <v>170.99999999999997</v>
      </c>
      <c r="T44" s="135">
        <v>585</v>
      </c>
      <c r="U44" s="135">
        <v>287</v>
      </c>
      <c r="W44" s="150" t="str">
        <f t="shared" si="4"/>
        <v>5287</v>
      </c>
      <c r="X44" s="142">
        <f t="shared" si="5"/>
        <v>3.94625</v>
      </c>
      <c r="Y44" s="135">
        <f t="shared" si="6"/>
        <v>0.38500000000000001</v>
      </c>
      <c r="Z44" s="142">
        <f t="shared" si="7"/>
        <v>10.25</v>
      </c>
      <c r="AA44" s="135">
        <v>5</v>
      </c>
      <c r="AB44" s="135">
        <f t="shared" si="10"/>
        <v>287</v>
      </c>
      <c r="AD44" s="135" t="s">
        <v>3245</v>
      </c>
      <c r="AE44" s="135">
        <f t="shared" si="17"/>
        <v>4200000</v>
      </c>
      <c r="AF44" s="135">
        <v>105</v>
      </c>
      <c r="AG44" s="135">
        <f t="shared" si="18"/>
        <v>3.5</v>
      </c>
      <c r="AI44" s="1053">
        <v>33074901</v>
      </c>
      <c r="AJ44" s="1054">
        <v>1</v>
      </c>
      <c r="AK44" s="1055">
        <v>480.70243499999998</v>
      </c>
      <c r="AL44" s="1055">
        <v>7.4314999999999998</v>
      </c>
      <c r="AM44" s="1054">
        <v>65</v>
      </c>
      <c r="AN44" s="1056">
        <v>0.18179999999999999</v>
      </c>
    </row>
    <row r="45" spans="1:40">
      <c r="A45" s="153" t="s">
        <v>16</v>
      </c>
      <c r="B45" s="144" t="s">
        <v>2273</v>
      </c>
      <c r="C45" s="145">
        <f t="array" ref="C45">VLOOKUP("小计"&amp;B45,IF({1,0},小计&amp;城市,包月),2,0)</f>
        <v>6</v>
      </c>
      <c r="D45" s="145">
        <f t="array" ref="D45">VLOOKUP("小计"&amp;B45,IF({1,0},小计&amp;城市,区域贴),2,0)</f>
        <v>6</v>
      </c>
      <c r="E45" s="145">
        <f t="array" ref="E45">VLOOKUP("小计"&amp;B45,IF({1,0},小计&amp;城市,贴片A1),2,0)</f>
        <v>4</v>
      </c>
      <c r="F45" s="145">
        <f t="array" ref="F45">VLOOKUP("小计"&amp;B45,IF({1,0},小计&amp;城市,贴片A2),2,0)</f>
        <v>2</v>
      </c>
      <c r="G45" s="145">
        <f t="array" ref="G45">VLOOKUP("小计"&amp;B45,IF({1,0},小计&amp;城市,贴片max),2,0)</f>
        <v>6</v>
      </c>
      <c r="H45" s="145">
        <f t="array" ref="H45">VLOOKUP("小计"&amp;B45,IF({1,0},小计&amp;城市,包月厅数),2,0)</f>
        <v>41</v>
      </c>
      <c r="I45" s="145">
        <f t="array" ref="I45">VLOOKUP("小计"&amp;B45,IF({1,0},小计&amp;城市,区域贴厅数),2,0)</f>
        <v>41</v>
      </c>
      <c r="J45" s="145">
        <f t="array" ref="J45">VLOOKUP("小计"&amp;B45,IF({1,0},小计&amp;城市,贴片A1厅数),2,0)</f>
        <v>26</v>
      </c>
      <c r="K45" s="145">
        <f t="array" ref="K45">VLOOKUP("小计"&amp;B45,IF({1,0},小计&amp;城市,贴片A2厅数),2,0)</f>
        <v>15</v>
      </c>
      <c r="L45" s="145">
        <f t="array" ref="L45">VLOOKUP("小计"&amp;B45,IF({1,0},小计&amp;城市,贴片max厅数),2,0)</f>
        <v>41</v>
      </c>
      <c r="M45" s="146">
        <f t="shared" si="0"/>
        <v>1476</v>
      </c>
      <c r="N45" s="146">
        <f t="shared" si="1"/>
        <v>1033</v>
      </c>
      <c r="O45" s="146">
        <f t="shared" si="2"/>
        <v>615</v>
      </c>
      <c r="P45" s="146">
        <f t="shared" si="3"/>
        <v>369</v>
      </c>
      <c r="T45" s="135">
        <v>600</v>
      </c>
      <c r="U45" s="135">
        <v>294</v>
      </c>
      <c r="W45" s="150" t="str">
        <f t="shared" si="4"/>
        <v>5294</v>
      </c>
      <c r="X45" s="142">
        <f t="shared" si="5"/>
        <v>4.0425000000000004</v>
      </c>
      <c r="Y45" s="135">
        <f t="shared" si="6"/>
        <v>0.38500000000000001</v>
      </c>
      <c r="Z45" s="142">
        <f t="shared" si="7"/>
        <v>10.5</v>
      </c>
      <c r="AA45" s="135">
        <v>5</v>
      </c>
      <c r="AB45" s="135">
        <f t="shared" si="10"/>
        <v>294</v>
      </c>
      <c r="AD45" s="135" t="s">
        <v>3246</v>
      </c>
      <c r="AE45" s="135">
        <f t="shared" si="17"/>
        <v>4800000</v>
      </c>
      <c r="AF45" s="135">
        <v>120</v>
      </c>
      <c r="AG45" s="135">
        <f t="shared" si="18"/>
        <v>4</v>
      </c>
      <c r="AI45" s="1053">
        <v>13013601</v>
      </c>
      <c r="AJ45" s="1054">
        <v>2</v>
      </c>
      <c r="AK45" s="1055">
        <v>476.15800000000002</v>
      </c>
      <c r="AL45" s="1055">
        <v>8.6877999999999993</v>
      </c>
      <c r="AM45" s="1054">
        <v>55</v>
      </c>
      <c r="AN45" s="1056">
        <v>0.27129999999999999</v>
      </c>
    </row>
    <row r="46" spans="1:40">
      <c r="A46" s="153" t="s">
        <v>16</v>
      </c>
      <c r="B46" s="144" t="s">
        <v>5279</v>
      </c>
      <c r="C46" s="145">
        <f t="array" ref="C46">VLOOKUP("小计"&amp;B46,IF({1,0},小计&amp;城市,包月),2,0)</f>
        <v>2</v>
      </c>
      <c r="D46" s="145">
        <f t="array" ref="D46">VLOOKUP("小计"&amp;B46,IF({1,0},小计&amp;城市,区域贴),2,0)</f>
        <v>2</v>
      </c>
      <c r="E46" s="145">
        <f t="array" ref="E46">VLOOKUP("小计"&amp;B46,IF({1,0},小计&amp;城市,贴片A1),2,0)</f>
        <v>2</v>
      </c>
      <c r="F46" s="145">
        <f t="array" ref="F46">VLOOKUP("小计"&amp;B46,IF({1,0},小计&amp;城市,贴片A2),2,0)</f>
        <v>2</v>
      </c>
      <c r="G46" s="145">
        <f t="array" ref="G46">VLOOKUP("小计"&amp;B46,IF({1,0},小计&amp;城市,贴片max),2,0)</f>
        <v>2</v>
      </c>
      <c r="H46" s="145">
        <f t="array" ref="H46">VLOOKUP("小计"&amp;B46,IF({1,0},小计&amp;城市,包月厅数),2,0)</f>
        <v>14</v>
      </c>
      <c r="I46" s="145">
        <f t="array" ref="I46">VLOOKUP("小计"&amp;B46,IF({1,0},小计&amp;城市,区域贴厅数),2,0)</f>
        <v>14</v>
      </c>
      <c r="J46" s="145">
        <f t="array" ref="J46">VLOOKUP("小计"&amp;B46,IF({1,0},小计&amp;城市,贴片A1厅数),2,0)</f>
        <v>14</v>
      </c>
      <c r="K46" s="145">
        <f t="array" ref="K46">VLOOKUP("小计"&amp;B46,IF({1,0},小计&amp;城市,贴片A2厅数),2,0)</f>
        <v>14</v>
      </c>
      <c r="L46" s="145">
        <f t="array" ref="L46">VLOOKUP("小计"&amp;B46,IF({1,0},小计&amp;城市,贴片max厅数),2,0)</f>
        <v>14</v>
      </c>
      <c r="M46" s="146">
        <f t="shared" si="0"/>
        <v>504</v>
      </c>
      <c r="N46" s="146">
        <f t="shared" si="1"/>
        <v>353</v>
      </c>
      <c r="O46" s="146">
        <f t="shared" si="2"/>
        <v>210</v>
      </c>
      <c r="P46" s="146">
        <f t="shared" si="3"/>
        <v>126</v>
      </c>
      <c r="U46" s="135">
        <v>301</v>
      </c>
      <c r="W46" s="150" t="str">
        <f t="shared" si="4"/>
        <v>5301</v>
      </c>
      <c r="X46" s="142">
        <f t="shared" si="5"/>
        <v>4.1387499999999999</v>
      </c>
      <c r="Y46" s="135">
        <f t="shared" si="6"/>
        <v>0.38500000000000001</v>
      </c>
      <c r="Z46" s="142">
        <f t="shared" si="7"/>
        <v>10.75</v>
      </c>
      <c r="AA46" s="135">
        <v>5</v>
      </c>
      <c r="AB46" s="135">
        <f t="shared" si="10"/>
        <v>301</v>
      </c>
      <c r="AD46" s="135" t="s">
        <v>3247</v>
      </c>
      <c r="AE46" s="135">
        <f>1800000*AG46</f>
        <v>1080000</v>
      </c>
      <c r="AF46" s="135">
        <v>15</v>
      </c>
      <c r="AG46" s="135">
        <v>0.6</v>
      </c>
      <c r="AI46" s="1053">
        <v>46031301</v>
      </c>
      <c r="AJ46" s="1054">
        <v>1</v>
      </c>
      <c r="AK46" s="1055">
        <v>475.96965</v>
      </c>
      <c r="AL46" s="1055">
        <v>9.8670000000000009</v>
      </c>
      <c r="AM46" s="1054">
        <v>48</v>
      </c>
      <c r="AN46" s="1056">
        <v>0.49180000000000001</v>
      </c>
    </row>
    <row r="47" spans="1:40">
      <c r="A47" s="153" t="s">
        <v>16</v>
      </c>
      <c r="B47" s="144" t="s">
        <v>5280</v>
      </c>
      <c r="C47" s="145">
        <f t="array" ref="C47">VLOOKUP("小计"&amp;B47,IF({1,0},小计&amp;城市,包月),2,0)</f>
        <v>3</v>
      </c>
      <c r="D47" s="145">
        <f t="array" ref="D47">VLOOKUP("小计"&amp;B47,IF({1,0},小计&amp;城市,区域贴),2,0)</f>
        <v>0</v>
      </c>
      <c r="E47" s="145">
        <f t="array" ref="E47">VLOOKUP("小计"&amp;B47,IF({1,0},小计&amp;城市,贴片A1),2,0)</f>
        <v>0</v>
      </c>
      <c r="F47" s="145">
        <f t="array" ref="F47">VLOOKUP("小计"&amp;B47,IF({1,0},小计&amp;城市,贴片A2),2,0)</f>
        <v>0</v>
      </c>
      <c r="G47" s="145">
        <f t="array" ref="G47">VLOOKUP("小计"&amp;B47,IF({1,0},小计&amp;城市,贴片max),2,0)</f>
        <v>0</v>
      </c>
      <c r="H47" s="145">
        <f t="array" ref="H47">VLOOKUP("小计"&amp;B47,IF({1,0},小计&amp;城市,包月厅数),2,0)</f>
        <v>21</v>
      </c>
      <c r="I47" s="145">
        <f t="array" ref="I47">VLOOKUP("小计"&amp;B47,IF({1,0},小计&amp;城市,区域贴厅数),2,0)</f>
        <v>0</v>
      </c>
      <c r="J47" s="145">
        <f t="array" ref="J47">VLOOKUP("小计"&amp;B47,IF({1,0},小计&amp;城市,贴片A1厅数),2,0)</f>
        <v>0</v>
      </c>
      <c r="K47" s="145">
        <f t="array" ref="K47">VLOOKUP("小计"&amp;B47,IF({1,0},小计&amp;城市,贴片A2厅数),2,0)</f>
        <v>0</v>
      </c>
      <c r="L47" s="145">
        <f t="array" ref="L47">VLOOKUP("小计"&amp;B47,IF({1,0},小计&amp;城市,贴片max厅数),2,0)</f>
        <v>0</v>
      </c>
      <c r="M47" s="146">
        <f t="shared" si="0"/>
        <v>0</v>
      </c>
      <c r="N47" s="146">
        <f t="shared" si="1"/>
        <v>0</v>
      </c>
      <c r="O47" s="146">
        <f t="shared" si="2"/>
        <v>0</v>
      </c>
      <c r="P47" s="146">
        <f t="shared" si="3"/>
        <v>0</v>
      </c>
      <c r="U47" s="135">
        <v>308</v>
      </c>
      <c r="W47" s="150" t="str">
        <f t="shared" si="4"/>
        <v>5308</v>
      </c>
      <c r="X47" s="142">
        <f t="shared" si="5"/>
        <v>4.2350000000000003</v>
      </c>
      <c r="Y47" s="135">
        <f t="shared" si="6"/>
        <v>0.38500000000000001</v>
      </c>
      <c r="Z47" s="142">
        <f t="shared" si="7"/>
        <v>11</v>
      </c>
      <c r="AA47" s="135">
        <v>5</v>
      </c>
      <c r="AB47" s="135">
        <f t="shared" si="10"/>
        <v>308</v>
      </c>
      <c r="AD47" s="135" t="s">
        <v>3248</v>
      </c>
      <c r="AE47" s="135">
        <f t="shared" ref="AE47:AE53" si="19">1800000*AG47</f>
        <v>1800000</v>
      </c>
      <c r="AF47" s="135">
        <v>30</v>
      </c>
      <c r="AG47" s="135">
        <f>AF47/30</f>
        <v>1</v>
      </c>
      <c r="AI47" s="1053">
        <v>11015502</v>
      </c>
      <c r="AJ47" s="1054">
        <v>10</v>
      </c>
      <c r="AK47" s="1055">
        <v>475.89300400000002</v>
      </c>
      <c r="AL47" s="1055">
        <v>8.0501000000000005</v>
      </c>
      <c r="AM47" s="1054">
        <v>59</v>
      </c>
      <c r="AN47" s="1056">
        <v>0.3105</v>
      </c>
    </row>
    <row r="48" spans="1:40">
      <c r="A48" s="153" t="s">
        <v>16</v>
      </c>
      <c r="B48" s="144" t="s">
        <v>5281</v>
      </c>
      <c r="C48" s="145">
        <f t="array" ref="C48">VLOOKUP("小计"&amp;B48,IF({1,0},小计&amp;城市,包月),2,0)</f>
        <v>2</v>
      </c>
      <c r="D48" s="145">
        <f t="array" ref="D48">VLOOKUP("小计"&amp;B48,IF({1,0},小计&amp;城市,区域贴),2,0)</f>
        <v>2</v>
      </c>
      <c r="E48" s="145">
        <f t="array" ref="E48">VLOOKUP("小计"&amp;B48,IF({1,0},小计&amp;城市,贴片A1),2,0)</f>
        <v>2</v>
      </c>
      <c r="F48" s="145">
        <f t="array" ref="F48">VLOOKUP("小计"&amp;B48,IF({1,0},小计&amp;城市,贴片A2),2,0)</f>
        <v>2</v>
      </c>
      <c r="G48" s="145">
        <f t="array" ref="G48">VLOOKUP("小计"&amp;B48,IF({1,0},小计&amp;城市,贴片max),2,0)</f>
        <v>2</v>
      </c>
      <c r="H48" s="145">
        <f t="array" ref="H48">VLOOKUP("小计"&amp;B48,IF({1,0},小计&amp;城市,包月厅数),2,0)</f>
        <v>14</v>
      </c>
      <c r="I48" s="145">
        <f t="array" ref="I48">VLOOKUP("小计"&amp;B48,IF({1,0},小计&amp;城市,区域贴厅数),2,0)</f>
        <v>14</v>
      </c>
      <c r="J48" s="145">
        <f t="array" ref="J48">VLOOKUP("小计"&amp;B48,IF({1,0},小计&amp;城市,贴片A1厅数),2,0)</f>
        <v>14</v>
      </c>
      <c r="K48" s="145">
        <f t="array" ref="K48">VLOOKUP("小计"&amp;B48,IF({1,0},小计&amp;城市,贴片A2厅数),2,0)</f>
        <v>14</v>
      </c>
      <c r="L48" s="145">
        <f t="array" ref="L48">VLOOKUP("小计"&amp;B48,IF({1,0},小计&amp;城市,贴片max厅数),2,0)</f>
        <v>14</v>
      </c>
      <c r="M48" s="146">
        <f t="shared" si="0"/>
        <v>504</v>
      </c>
      <c r="N48" s="146">
        <f t="shared" si="1"/>
        <v>353</v>
      </c>
      <c r="O48" s="146">
        <f t="shared" si="2"/>
        <v>210</v>
      </c>
      <c r="P48" s="146">
        <f t="shared" si="3"/>
        <v>126</v>
      </c>
      <c r="U48" s="135">
        <v>315</v>
      </c>
      <c r="W48" s="150" t="str">
        <f t="shared" si="4"/>
        <v>5315</v>
      </c>
      <c r="X48" s="142">
        <f t="shared" si="5"/>
        <v>4.3312499999999998</v>
      </c>
      <c r="Y48" s="135">
        <f t="shared" si="6"/>
        <v>0.38500000000000001</v>
      </c>
      <c r="Z48" s="142">
        <f t="shared" si="7"/>
        <v>11.25</v>
      </c>
      <c r="AA48" s="135">
        <v>5</v>
      </c>
      <c r="AB48" s="135">
        <f t="shared" si="10"/>
        <v>315</v>
      </c>
      <c r="AD48" s="135" t="s">
        <v>3249</v>
      </c>
      <c r="AE48" s="135">
        <f t="shared" si="19"/>
        <v>2700000</v>
      </c>
      <c r="AF48" s="135">
        <v>45</v>
      </c>
      <c r="AG48" s="135">
        <f t="shared" ref="AG48:AG53" si="20">AF48/30</f>
        <v>1.5</v>
      </c>
      <c r="AI48" s="1053">
        <v>13100301</v>
      </c>
      <c r="AJ48" s="1054">
        <v>1</v>
      </c>
      <c r="AK48" s="1055">
        <v>475.43635</v>
      </c>
      <c r="AL48" s="1055">
        <v>10.187799999999999</v>
      </c>
      <c r="AM48" s="1054">
        <v>47</v>
      </c>
      <c r="AN48" s="1056">
        <v>0.38789999999999997</v>
      </c>
    </row>
    <row r="49" spans="1:40">
      <c r="A49" s="153" t="s">
        <v>16</v>
      </c>
      <c r="B49" s="144" t="s">
        <v>5282</v>
      </c>
      <c r="C49" s="145">
        <f t="array" ref="C49">VLOOKUP("小计"&amp;B49,IF({1,0},小计&amp;城市,包月),2,0)</f>
        <v>1</v>
      </c>
      <c r="D49" s="145">
        <f t="array" ref="D49">VLOOKUP("小计"&amp;B49,IF({1,0},小计&amp;城市,区域贴),2,0)</f>
        <v>1</v>
      </c>
      <c r="E49" s="145">
        <f t="array" ref="E49">VLOOKUP("小计"&amp;B49,IF({1,0},小计&amp;城市,贴片A1),2,0)</f>
        <v>1</v>
      </c>
      <c r="F49" s="145">
        <f t="array" ref="F49">VLOOKUP("小计"&amp;B49,IF({1,0},小计&amp;城市,贴片A2),2,0)</f>
        <v>1</v>
      </c>
      <c r="G49" s="145">
        <f t="array" ref="G49">VLOOKUP("小计"&amp;B49,IF({1,0},小计&amp;城市,贴片max),2,0)</f>
        <v>1</v>
      </c>
      <c r="H49" s="145">
        <f t="array" ref="H49">VLOOKUP("小计"&amp;B49,IF({1,0},小计&amp;城市,包月厅数),2,0)</f>
        <v>6</v>
      </c>
      <c r="I49" s="145">
        <f t="array" ref="I49">VLOOKUP("小计"&amp;B49,IF({1,0},小计&amp;城市,区域贴厅数),2,0)</f>
        <v>6</v>
      </c>
      <c r="J49" s="145">
        <f t="array" ref="J49">VLOOKUP("小计"&amp;B49,IF({1,0},小计&amp;城市,贴片A1厅数),2,0)</f>
        <v>6</v>
      </c>
      <c r="K49" s="145">
        <f t="array" ref="K49">VLOOKUP("小计"&amp;B49,IF({1,0},小计&amp;城市,贴片A2厅数),2,0)</f>
        <v>6</v>
      </c>
      <c r="L49" s="145">
        <f t="array" ref="L49">VLOOKUP("小计"&amp;B49,IF({1,0},小计&amp;城市,贴片max厅数),2,0)</f>
        <v>6</v>
      </c>
      <c r="M49" s="146">
        <f t="shared" si="0"/>
        <v>216</v>
      </c>
      <c r="N49" s="146">
        <f t="shared" si="1"/>
        <v>151</v>
      </c>
      <c r="O49" s="146">
        <f t="shared" si="2"/>
        <v>90</v>
      </c>
      <c r="P49" s="146">
        <f t="shared" si="3"/>
        <v>53.999999999999993</v>
      </c>
      <c r="U49" s="135">
        <v>322</v>
      </c>
      <c r="W49" s="150" t="str">
        <f t="shared" si="4"/>
        <v>5322</v>
      </c>
      <c r="X49" s="142">
        <f t="shared" si="5"/>
        <v>4.4275000000000002</v>
      </c>
      <c r="Y49" s="135">
        <f t="shared" si="6"/>
        <v>0.38500000000000001</v>
      </c>
      <c r="Z49" s="142">
        <f t="shared" si="7"/>
        <v>11.5</v>
      </c>
      <c r="AA49" s="135">
        <v>5</v>
      </c>
      <c r="AB49" s="135">
        <f t="shared" si="10"/>
        <v>322</v>
      </c>
      <c r="AD49" s="135" t="s">
        <v>3250</v>
      </c>
      <c r="AE49" s="135">
        <f t="shared" si="19"/>
        <v>3600000</v>
      </c>
      <c r="AF49" s="135">
        <v>60</v>
      </c>
      <c r="AG49" s="135">
        <f t="shared" si="20"/>
        <v>2</v>
      </c>
      <c r="AI49" s="1053">
        <v>44040501</v>
      </c>
      <c r="AJ49" s="1054">
        <v>1</v>
      </c>
      <c r="AK49" s="1055">
        <v>474.9144</v>
      </c>
      <c r="AL49" s="1055">
        <v>10.632099999999999</v>
      </c>
      <c r="AM49" s="1054">
        <v>45</v>
      </c>
      <c r="AN49" s="1056">
        <v>0.45450000000000002</v>
      </c>
    </row>
    <row r="50" spans="1:40">
      <c r="A50" s="153" t="s">
        <v>16</v>
      </c>
      <c r="B50" s="144" t="s">
        <v>5283</v>
      </c>
      <c r="C50" s="145">
        <f t="array" ref="C50">VLOOKUP("小计"&amp;B50,IF({1,0},小计&amp;城市,包月),2,0)</f>
        <v>2</v>
      </c>
      <c r="D50" s="145">
        <f t="array" ref="D50">VLOOKUP("小计"&amp;B50,IF({1,0},小计&amp;城市,区域贴),2,0)</f>
        <v>1</v>
      </c>
      <c r="E50" s="145">
        <f t="array" ref="E50">VLOOKUP("小计"&amp;B50,IF({1,0},小计&amp;城市,贴片A1),2,0)</f>
        <v>1</v>
      </c>
      <c r="F50" s="145">
        <f t="array" ref="F50">VLOOKUP("小计"&amp;B50,IF({1,0},小计&amp;城市,贴片A2),2,0)</f>
        <v>1</v>
      </c>
      <c r="G50" s="145">
        <f t="array" ref="G50">VLOOKUP("小计"&amp;B50,IF({1,0},小计&amp;城市,贴片max),2,0)</f>
        <v>1</v>
      </c>
      <c r="H50" s="145">
        <f t="array" ref="H50">VLOOKUP("小计"&amp;B50,IF({1,0},小计&amp;城市,包月厅数),2,0)</f>
        <v>11</v>
      </c>
      <c r="I50" s="145">
        <f t="array" ref="I50">VLOOKUP("小计"&amp;B50,IF({1,0},小计&amp;城市,区域贴厅数),2,0)</f>
        <v>8</v>
      </c>
      <c r="J50" s="145">
        <f t="array" ref="J50">VLOOKUP("小计"&amp;B50,IF({1,0},小计&amp;城市,贴片A1厅数),2,0)</f>
        <v>8</v>
      </c>
      <c r="K50" s="145">
        <f t="array" ref="K50">VLOOKUP("小计"&amp;B50,IF({1,0},小计&amp;城市,贴片A2厅数),2,0)</f>
        <v>8</v>
      </c>
      <c r="L50" s="145">
        <f t="array" ref="L50">VLOOKUP("小计"&amp;B50,IF({1,0},小计&amp;城市,贴片max厅数),2,0)</f>
        <v>8</v>
      </c>
      <c r="M50" s="146">
        <f t="shared" si="0"/>
        <v>288</v>
      </c>
      <c r="N50" s="146">
        <f t="shared" si="1"/>
        <v>202</v>
      </c>
      <c r="O50" s="146">
        <f t="shared" si="2"/>
        <v>120</v>
      </c>
      <c r="P50" s="146">
        <f t="shared" si="3"/>
        <v>72</v>
      </c>
      <c r="U50" s="135">
        <v>329</v>
      </c>
      <c r="W50" s="150" t="str">
        <f t="shared" si="4"/>
        <v>5329</v>
      </c>
      <c r="X50" s="142">
        <f t="shared" si="5"/>
        <v>4.5237499999999997</v>
      </c>
      <c r="Y50" s="135">
        <f t="shared" si="6"/>
        <v>0.38500000000000001</v>
      </c>
      <c r="Z50" s="142">
        <f t="shared" si="7"/>
        <v>11.75</v>
      </c>
      <c r="AA50" s="135">
        <v>5</v>
      </c>
      <c r="AB50" s="135">
        <f t="shared" si="10"/>
        <v>329</v>
      </c>
      <c r="AD50" s="135" t="s">
        <v>3251</v>
      </c>
      <c r="AE50" s="135">
        <f t="shared" si="19"/>
        <v>4500000</v>
      </c>
      <c r="AF50" s="135">
        <v>75</v>
      </c>
      <c r="AG50" s="135">
        <f t="shared" si="20"/>
        <v>2.5</v>
      </c>
      <c r="AI50" s="1053">
        <v>21020531</v>
      </c>
      <c r="AJ50" s="1054">
        <v>1</v>
      </c>
      <c r="AK50" s="1055">
        <v>471.64120000000003</v>
      </c>
      <c r="AL50" s="1055">
        <v>10.416</v>
      </c>
      <c r="AM50" s="1054">
        <v>45</v>
      </c>
      <c r="AN50" s="1056">
        <v>0.3135</v>
      </c>
    </row>
    <row r="51" spans="1:40">
      <c r="A51" s="153" t="s">
        <v>16</v>
      </c>
      <c r="B51" s="144" t="s">
        <v>5284</v>
      </c>
      <c r="C51" s="145">
        <f t="array" ref="C51">VLOOKUP("小计"&amp;B51,IF({1,0},小计&amp;城市,包月),2,0)</f>
        <v>2</v>
      </c>
      <c r="D51" s="145">
        <f t="array" ref="D51">VLOOKUP("小计"&amp;B51,IF({1,0},小计&amp;城市,区域贴),2,0)</f>
        <v>2</v>
      </c>
      <c r="E51" s="145">
        <f t="array" ref="E51">VLOOKUP("小计"&amp;B51,IF({1,0},小计&amp;城市,贴片A1),2,0)</f>
        <v>2</v>
      </c>
      <c r="F51" s="145">
        <f t="array" ref="F51">VLOOKUP("小计"&amp;B51,IF({1,0},小计&amp;城市,贴片A2),2,0)</f>
        <v>2</v>
      </c>
      <c r="G51" s="145">
        <f t="array" ref="G51">VLOOKUP("小计"&amp;B51,IF({1,0},小计&amp;城市,贴片max),2,0)</f>
        <v>2</v>
      </c>
      <c r="H51" s="145">
        <f t="array" ref="H51">VLOOKUP("小计"&amp;B51,IF({1,0},小计&amp;城市,包月厅数),2,0)</f>
        <v>9</v>
      </c>
      <c r="I51" s="145">
        <f t="array" ref="I51">VLOOKUP("小计"&amp;B51,IF({1,0},小计&amp;城市,区域贴厅数),2,0)</f>
        <v>9</v>
      </c>
      <c r="J51" s="145">
        <f t="array" ref="J51">VLOOKUP("小计"&amp;B51,IF({1,0},小计&amp;城市,贴片A1厅数),2,0)</f>
        <v>9</v>
      </c>
      <c r="K51" s="145">
        <f t="array" ref="K51">VLOOKUP("小计"&amp;B51,IF({1,0},小计&amp;城市,贴片A2厅数),2,0)</f>
        <v>9</v>
      </c>
      <c r="L51" s="145">
        <f t="array" ref="L51">VLOOKUP("小计"&amp;B51,IF({1,0},小计&amp;城市,贴片max厅数),2,0)</f>
        <v>9</v>
      </c>
      <c r="M51" s="146">
        <f t="shared" si="0"/>
        <v>324</v>
      </c>
      <c r="N51" s="146">
        <f t="shared" si="1"/>
        <v>227</v>
      </c>
      <c r="O51" s="146">
        <f t="shared" si="2"/>
        <v>135</v>
      </c>
      <c r="P51" s="146">
        <f t="shared" si="3"/>
        <v>81</v>
      </c>
      <c r="U51" s="135">
        <v>336</v>
      </c>
      <c r="W51" s="150" t="str">
        <f t="shared" si="4"/>
        <v>5336</v>
      </c>
      <c r="X51" s="142">
        <f t="shared" si="5"/>
        <v>4.62</v>
      </c>
      <c r="Y51" s="135">
        <f t="shared" si="6"/>
        <v>0.38500000000000001</v>
      </c>
      <c r="Z51" s="142">
        <f t="shared" si="7"/>
        <v>12</v>
      </c>
      <c r="AA51" s="135">
        <v>5</v>
      </c>
      <c r="AB51" s="135">
        <f t="shared" si="10"/>
        <v>336</v>
      </c>
      <c r="AD51" s="135" t="s">
        <v>3252</v>
      </c>
      <c r="AE51" s="135">
        <f t="shared" si="19"/>
        <v>5400000</v>
      </c>
      <c r="AF51" s="135">
        <v>90</v>
      </c>
      <c r="AG51" s="135">
        <f t="shared" si="20"/>
        <v>3</v>
      </c>
      <c r="AI51" s="1053">
        <v>33046001</v>
      </c>
      <c r="AJ51" s="1054">
        <v>1</v>
      </c>
      <c r="AK51" s="1055">
        <v>471.51670000000001</v>
      </c>
      <c r="AL51" s="1055">
        <v>10.8634</v>
      </c>
      <c r="AM51" s="1054">
        <v>43</v>
      </c>
      <c r="AN51" s="1056">
        <v>0.38079999999999997</v>
      </c>
    </row>
    <row r="52" spans="1:40">
      <c r="A52" s="153" t="s">
        <v>16</v>
      </c>
      <c r="B52" s="144" t="s">
        <v>4590</v>
      </c>
      <c r="C52" s="145">
        <f t="array" ref="C52">VLOOKUP("小计"&amp;B52,IF({1,0},小计&amp;城市,包月),2,0)</f>
        <v>5</v>
      </c>
      <c r="D52" s="145">
        <f t="array" ref="D52">VLOOKUP("小计"&amp;B52,IF({1,0},小计&amp;城市,区域贴),2,0)</f>
        <v>3</v>
      </c>
      <c r="E52" s="145">
        <f t="array" ref="E52">VLOOKUP("小计"&amp;B52,IF({1,0},小计&amp;城市,贴片A1),2,0)</f>
        <v>3</v>
      </c>
      <c r="F52" s="145">
        <f t="array" ref="F52">VLOOKUP("小计"&amp;B52,IF({1,0},小计&amp;城市,贴片A2),2,0)</f>
        <v>3</v>
      </c>
      <c r="G52" s="145">
        <f t="array" ref="G52">VLOOKUP("小计"&amp;B52,IF({1,0},小计&amp;城市,贴片max),2,0)</f>
        <v>3</v>
      </c>
      <c r="H52" s="145">
        <f t="array" ref="H52">VLOOKUP("小计"&amp;B52,IF({1,0},小计&amp;城市,包月厅数),2,0)</f>
        <v>34</v>
      </c>
      <c r="I52" s="145">
        <f t="array" ref="I52">VLOOKUP("小计"&amp;B52,IF({1,0},小计&amp;城市,区域贴厅数),2,0)</f>
        <v>22</v>
      </c>
      <c r="J52" s="145">
        <f t="array" ref="J52">VLOOKUP("小计"&amp;B52,IF({1,0},小计&amp;城市,贴片A1厅数),2,0)</f>
        <v>22</v>
      </c>
      <c r="K52" s="145">
        <f t="array" ref="K52">VLOOKUP("小计"&amp;B52,IF({1,0},小计&amp;城市,贴片A2厅数),2,0)</f>
        <v>22</v>
      </c>
      <c r="L52" s="145">
        <f t="array" ref="L52">VLOOKUP("小计"&amp;B52,IF({1,0},小计&amp;城市,贴片max厅数),2,0)</f>
        <v>22</v>
      </c>
      <c r="M52" s="146">
        <f t="shared" si="0"/>
        <v>792</v>
      </c>
      <c r="N52" s="146">
        <f t="shared" si="1"/>
        <v>554</v>
      </c>
      <c r="O52" s="146">
        <f t="shared" si="2"/>
        <v>330</v>
      </c>
      <c r="P52" s="146">
        <f t="shared" si="3"/>
        <v>198</v>
      </c>
      <c r="U52" s="135">
        <v>343</v>
      </c>
      <c r="W52" s="150" t="str">
        <f t="shared" si="4"/>
        <v>5343</v>
      </c>
      <c r="X52" s="142">
        <f t="shared" si="5"/>
        <v>4.7162500000000005</v>
      </c>
      <c r="Y52" s="135">
        <f t="shared" si="6"/>
        <v>0.38500000000000001</v>
      </c>
      <c r="Z52" s="142">
        <f t="shared" si="7"/>
        <v>12.25</v>
      </c>
      <c r="AA52" s="135">
        <v>5</v>
      </c>
      <c r="AB52" s="135">
        <f t="shared" si="10"/>
        <v>343</v>
      </c>
      <c r="AD52" s="135" t="s">
        <v>3253</v>
      </c>
      <c r="AE52" s="135">
        <f t="shared" si="19"/>
        <v>6300000</v>
      </c>
      <c r="AF52" s="135">
        <v>105</v>
      </c>
      <c r="AG52" s="135">
        <f t="shared" si="20"/>
        <v>3.5</v>
      </c>
      <c r="AI52" s="1053">
        <v>35061201</v>
      </c>
      <c r="AJ52" s="1054">
        <v>1</v>
      </c>
      <c r="AK52" s="1055">
        <v>469.76423</v>
      </c>
      <c r="AL52" s="1055">
        <v>9.2248000000000001</v>
      </c>
      <c r="AM52" s="1054">
        <v>51</v>
      </c>
      <c r="AN52" s="1056">
        <v>0.27429999999999999</v>
      </c>
    </row>
    <row r="53" spans="1:40">
      <c r="A53" s="153" t="s">
        <v>16</v>
      </c>
      <c r="B53" s="144" t="s">
        <v>2274</v>
      </c>
      <c r="C53" s="145">
        <f t="array" ref="C53">VLOOKUP("小计"&amp;B53,IF({1,0},小计&amp;城市,包月),2,0)</f>
        <v>2</v>
      </c>
      <c r="D53" s="145">
        <f t="array" ref="D53">VLOOKUP("小计"&amp;B53,IF({1,0},小计&amp;城市,区域贴),2,0)</f>
        <v>2</v>
      </c>
      <c r="E53" s="145">
        <f t="array" ref="E53">VLOOKUP("小计"&amp;B53,IF({1,0},小计&amp;城市,贴片A1),2,0)</f>
        <v>2</v>
      </c>
      <c r="F53" s="145">
        <f t="array" ref="F53">VLOOKUP("小计"&amp;B53,IF({1,0},小计&amp;城市,贴片A2),2,0)</f>
        <v>2</v>
      </c>
      <c r="G53" s="145">
        <f t="array" ref="G53">VLOOKUP("小计"&amp;B53,IF({1,0},小计&amp;城市,贴片max),2,0)</f>
        <v>2</v>
      </c>
      <c r="H53" s="145">
        <f t="array" ref="H53">VLOOKUP("小计"&amp;B53,IF({1,0},小计&amp;城市,包月厅数),2,0)</f>
        <v>13</v>
      </c>
      <c r="I53" s="145">
        <f t="array" ref="I53">VLOOKUP("小计"&amp;B53,IF({1,0},小计&amp;城市,区域贴厅数),2,0)</f>
        <v>13</v>
      </c>
      <c r="J53" s="145">
        <f t="array" ref="J53">VLOOKUP("小计"&amp;B53,IF({1,0},小计&amp;城市,贴片A1厅数),2,0)</f>
        <v>13</v>
      </c>
      <c r="K53" s="145">
        <f t="array" ref="K53">VLOOKUP("小计"&amp;B53,IF({1,0},小计&amp;城市,贴片A2厅数),2,0)</f>
        <v>13</v>
      </c>
      <c r="L53" s="145">
        <f t="array" ref="L53">VLOOKUP("小计"&amp;B53,IF({1,0},小计&amp;城市,贴片max厅数),2,0)</f>
        <v>13</v>
      </c>
      <c r="M53" s="146">
        <f t="shared" si="0"/>
        <v>468</v>
      </c>
      <c r="N53" s="146">
        <f t="shared" si="1"/>
        <v>328</v>
      </c>
      <c r="O53" s="146">
        <f t="shared" si="2"/>
        <v>195</v>
      </c>
      <c r="P53" s="146">
        <f t="shared" si="3"/>
        <v>117</v>
      </c>
      <c r="U53" s="135">
        <v>350</v>
      </c>
      <c r="W53" s="150" t="str">
        <f t="shared" si="4"/>
        <v>5350</v>
      </c>
      <c r="X53" s="142">
        <f t="shared" si="5"/>
        <v>4.8125</v>
      </c>
      <c r="Y53" s="135">
        <f t="shared" si="6"/>
        <v>0.38500000000000001</v>
      </c>
      <c r="Z53" s="142">
        <f t="shared" si="7"/>
        <v>12.5</v>
      </c>
      <c r="AA53" s="135">
        <v>5</v>
      </c>
      <c r="AB53" s="135">
        <f t="shared" si="10"/>
        <v>350</v>
      </c>
      <c r="AD53" s="135" t="s">
        <v>3254</v>
      </c>
      <c r="AE53" s="135">
        <f t="shared" si="19"/>
        <v>7200000</v>
      </c>
      <c r="AF53" s="135">
        <v>120</v>
      </c>
      <c r="AG53" s="135">
        <f t="shared" si="20"/>
        <v>4</v>
      </c>
      <c r="AI53" s="1053">
        <v>33081701</v>
      </c>
      <c r="AJ53" s="1054">
        <v>1</v>
      </c>
      <c r="AK53" s="1055">
        <v>468.97352999999998</v>
      </c>
      <c r="AL53" s="1055">
        <v>10.030799999999999</v>
      </c>
      <c r="AM53" s="1054">
        <v>47</v>
      </c>
      <c r="AN53" s="1056">
        <v>0.41200000000000003</v>
      </c>
    </row>
    <row r="54" spans="1:40">
      <c r="A54" s="143" t="s">
        <v>16</v>
      </c>
      <c r="B54" s="143" t="s">
        <v>5285</v>
      </c>
      <c r="C54" s="145">
        <f t="array" ref="C54">VLOOKUP("小计"&amp;B54,IF({1,0},小计&amp;城市,包月),2,0)</f>
        <v>1</v>
      </c>
      <c r="D54" s="145">
        <f t="array" ref="D54">VLOOKUP("小计"&amp;B54,IF({1,0},小计&amp;城市,区域贴),2,0)</f>
        <v>0</v>
      </c>
      <c r="E54" s="145">
        <f t="array" ref="E54">VLOOKUP("小计"&amp;B54,IF({1,0},小计&amp;城市,贴片A1),2,0)</f>
        <v>0</v>
      </c>
      <c r="F54" s="145">
        <f t="array" ref="F54">VLOOKUP("小计"&amp;B54,IF({1,0},小计&amp;城市,贴片A2),2,0)</f>
        <v>0</v>
      </c>
      <c r="G54" s="145">
        <f t="array" ref="G54">VLOOKUP("小计"&amp;B54,IF({1,0},小计&amp;城市,贴片max),2,0)</f>
        <v>0</v>
      </c>
      <c r="H54" s="145">
        <f t="array" ref="H54">VLOOKUP("小计"&amp;B54,IF({1,0},小计&amp;城市,包月厅数),2,0)</f>
        <v>4</v>
      </c>
      <c r="I54" s="145">
        <f t="array" ref="I54">VLOOKUP("小计"&amp;B54,IF({1,0},小计&amp;城市,区域贴厅数),2,0)</f>
        <v>0</v>
      </c>
      <c r="J54" s="145">
        <f t="array" ref="J54">VLOOKUP("小计"&amp;B54,IF({1,0},小计&amp;城市,贴片A1厅数),2,0)</f>
        <v>0</v>
      </c>
      <c r="K54" s="145">
        <f t="array" ref="K54">VLOOKUP("小计"&amp;B54,IF({1,0},小计&amp;城市,贴片A2厅数),2,0)</f>
        <v>0</v>
      </c>
      <c r="L54" s="145">
        <f t="array" ref="L54">VLOOKUP("小计"&amp;B54,IF({1,0},小计&amp;城市,贴片max厅数),2,0)</f>
        <v>0</v>
      </c>
      <c r="M54" s="146">
        <f t="shared" si="0"/>
        <v>0</v>
      </c>
      <c r="N54" s="146">
        <f t="shared" si="1"/>
        <v>0</v>
      </c>
      <c r="O54" s="146">
        <f t="shared" si="2"/>
        <v>0</v>
      </c>
      <c r="P54" s="146">
        <f t="shared" si="3"/>
        <v>0</v>
      </c>
      <c r="U54" s="135">
        <v>357</v>
      </c>
      <c r="W54" s="150" t="str">
        <f t="shared" si="4"/>
        <v>5357</v>
      </c>
      <c r="X54" s="142">
        <f t="shared" si="5"/>
        <v>4.9087500000000004</v>
      </c>
      <c r="Y54" s="135">
        <f t="shared" si="6"/>
        <v>0.38500000000000001</v>
      </c>
      <c r="Z54" s="142">
        <f t="shared" si="7"/>
        <v>12.75</v>
      </c>
      <c r="AA54" s="135">
        <v>5</v>
      </c>
      <c r="AB54" s="135">
        <f t="shared" si="10"/>
        <v>357</v>
      </c>
      <c r="AD54" s="135" t="s">
        <v>3255</v>
      </c>
      <c r="AE54" s="135">
        <f>3000000*AG54</f>
        <v>1800000</v>
      </c>
      <c r="AF54" s="135">
        <v>15</v>
      </c>
      <c r="AG54" s="135">
        <v>0.6</v>
      </c>
      <c r="AI54" s="1053">
        <v>41033101</v>
      </c>
      <c r="AJ54" s="1054">
        <v>1</v>
      </c>
      <c r="AK54" s="1055">
        <v>468.92015999999995</v>
      </c>
      <c r="AL54" s="1055">
        <v>10.909000000000001</v>
      </c>
      <c r="AM54" s="1054">
        <v>43</v>
      </c>
      <c r="AN54" s="1056">
        <v>0.43880000000000002</v>
      </c>
    </row>
    <row r="55" spans="1:40">
      <c r="A55" s="143" t="s">
        <v>16</v>
      </c>
      <c r="B55" s="143" t="s">
        <v>2324</v>
      </c>
      <c r="C55" s="145">
        <f t="array" ref="C55">VLOOKUP("小计"&amp;B55,IF({1,0},小计&amp;城市,包月),2,0)</f>
        <v>1</v>
      </c>
      <c r="D55" s="145">
        <f t="array" ref="D55">VLOOKUP("小计"&amp;B55,IF({1,0},小计&amp;城市,区域贴),2,0)</f>
        <v>1</v>
      </c>
      <c r="E55" s="145">
        <f t="array" ref="E55">VLOOKUP("小计"&amp;B55,IF({1,0},小计&amp;城市,贴片A1),2,0)</f>
        <v>1</v>
      </c>
      <c r="F55" s="145">
        <f t="array" ref="F55">VLOOKUP("小计"&amp;B55,IF({1,0},小计&amp;城市,贴片A2),2,0)</f>
        <v>1</v>
      </c>
      <c r="G55" s="145">
        <f t="array" ref="G55">VLOOKUP("小计"&amp;B55,IF({1,0},小计&amp;城市,贴片max),2,0)</f>
        <v>1</v>
      </c>
      <c r="H55" s="145">
        <f t="array" ref="H55">VLOOKUP("小计"&amp;B55,IF({1,0},小计&amp;城市,包月厅数),2,0)</f>
        <v>7</v>
      </c>
      <c r="I55" s="145">
        <f t="array" ref="I55">VLOOKUP("小计"&amp;B55,IF({1,0},小计&amp;城市,区域贴厅数),2,0)</f>
        <v>7</v>
      </c>
      <c r="J55" s="145">
        <f t="array" ref="J55">VLOOKUP("小计"&amp;B55,IF({1,0},小计&amp;城市,贴片A1厅数),2,0)</f>
        <v>7</v>
      </c>
      <c r="K55" s="145">
        <f t="array" ref="K55">VLOOKUP("小计"&amp;B55,IF({1,0},小计&amp;城市,贴片A2厅数),2,0)</f>
        <v>7</v>
      </c>
      <c r="L55" s="145">
        <f t="array" ref="L55">VLOOKUP("小计"&amp;B55,IF({1,0},小计&amp;城市,贴片max厅数),2,0)</f>
        <v>7</v>
      </c>
      <c r="M55" s="146">
        <f t="shared" si="0"/>
        <v>252</v>
      </c>
      <c r="N55" s="146">
        <f t="shared" si="1"/>
        <v>176</v>
      </c>
      <c r="O55" s="146">
        <f t="shared" si="2"/>
        <v>105</v>
      </c>
      <c r="P55" s="146">
        <f t="shared" si="3"/>
        <v>63</v>
      </c>
      <c r="U55" s="135">
        <v>364</v>
      </c>
      <c r="W55" s="150" t="str">
        <f t="shared" si="4"/>
        <v>5364</v>
      </c>
      <c r="X55" s="142">
        <f t="shared" si="5"/>
        <v>5.0049999999999999</v>
      </c>
      <c r="Y55" s="135">
        <f t="shared" si="6"/>
        <v>0.38500000000000001</v>
      </c>
      <c r="Z55" s="142">
        <f t="shared" si="7"/>
        <v>13</v>
      </c>
      <c r="AA55" s="135">
        <v>5</v>
      </c>
      <c r="AB55" s="135">
        <f t="shared" si="10"/>
        <v>364</v>
      </c>
      <c r="AD55" s="135" t="s">
        <v>3256</v>
      </c>
      <c r="AE55" s="135">
        <v>3000000</v>
      </c>
      <c r="AF55" s="135">
        <v>30</v>
      </c>
      <c r="AG55" s="135">
        <f>AF55/30</f>
        <v>1</v>
      </c>
      <c r="AI55" s="1053">
        <v>32011601</v>
      </c>
      <c r="AJ55" s="1054">
        <v>1</v>
      </c>
      <c r="AK55" s="1055">
        <v>468.61959999999999</v>
      </c>
      <c r="AL55" s="1055">
        <v>12.0761</v>
      </c>
      <c r="AM55" s="1054">
        <v>39</v>
      </c>
      <c r="AN55" s="1056">
        <v>0.33939999999999998</v>
      </c>
    </row>
    <row r="56" spans="1:40">
      <c r="A56" s="155" t="s">
        <v>16</v>
      </c>
      <c r="B56" s="155" t="s">
        <v>5286</v>
      </c>
      <c r="C56" s="145">
        <f t="array" ref="C56">VLOOKUP("小计"&amp;B56,IF({1,0},小计&amp;城市,包月),2,0)</f>
        <v>1</v>
      </c>
      <c r="D56" s="145">
        <f t="array" ref="D56">VLOOKUP("小计"&amp;B56,IF({1,0},小计&amp;城市,区域贴),2,0)</f>
        <v>1</v>
      </c>
      <c r="E56" s="145">
        <f t="array" ref="E56">VLOOKUP("小计"&amp;B56,IF({1,0},小计&amp;城市,贴片A1),2,0)</f>
        <v>1</v>
      </c>
      <c r="F56" s="145">
        <f t="array" ref="F56">VLOOKUP("小计"&amp;B56,IF({1,0},小计&amp;城市,贴片A2),2,0)</f>
        <v>1</v>
      </c>
      <c r="G56" s="145">
        <f t="array" ref="G56">VLOOKUP("小计"&amp;B56,IF({1,0},小计&amp;城市,贴片max),2,0)</f>
        <v>1</v>
      </c>
      <c r="H56" s="145">
        <f t="array" ref="H56">VLOOKUP("小计"&amp;B56,IF({1,0},小计&amp;城市,包月厅数),2,0)</f>
        <v>6</v>
      </c>
      <c r="I56" s="145">
        <f t="array" ref="I56">VLOOKUP("小计"&amp;B56,IF({1,0},小计&amp;城市,区域贴厅数),2,0)</f>
        <v>6</v>
      </c>
      <c r="J56" s="145">
        <f t="array" ref="J56">VLOOKUP("小计"&amp;B56,IF({1,0},小计&amp;城市,贴片A1厅数),2,0)</f>
        <v>6</v>
      </c>
      <c r="K56" s="145">
        <f t="array" ref="K56">VLOOKUP("小计"&amp;B56,IF({1,0},小计&amp;城市,贴片A2厅数),2,0)</f>
        <v>6</v>
      </c>
      <c r="L56" s="145">
        <f t="array" ref="L56">VLOOKUP("小计"&amp;B56,IF({1,0},小计&amp;城市,贴片max厅数),2,0)</f>
        <v>6</v>
      </c>
      <c r="M56" s="146">
        <f t="shared" si="0"/>
        <v>216</v>
      </c>
      <c r="N56" s="146">
        <f t="shared" si="1"/>
        <v>151</v>
      </c>
      <c r="O56" s="146">
        <f t="shared" si="2"/>
        <v>90</v>
      </c>
      <c r="P56" s="146">
        <f t="shared" si="3"/>
        <v>53.999999999999993</v>
      </c>
      <c r="U56" s="135">
        <v>371</v>
      </c>
      <c r="W56" s="150" t="str">
        <f t="shared" si="4"/>
        <v>5371</v>
      </c>
      <c r="X56" s="142">
        <f t="shared" si="5"/>
        <v>5.1012500000000003</v>
      </c>
      <c r="Y56" s="135">
        <f t="shared" si="6"/>
        <v>0.38500000000000001</v>
      </c>
      <c r="Z56" s="142">
        <f t="shared" si="7"/>
        <v>13.25</v>
      </c>
      <c r="AA56" s="135">
        <v>5</v>
      </c>
      <c r="AB56" s="135">
        <f t="shared" si="10"/>
        <v>371</v>
      </c>
      <c r="AD56" s="135" t="s">
        <v>3257</v>
      </c>
      <c r="AE56" s="135">
        <f>3000000*AG56</f>
        <v>4500000</v>
      </c>
      <c r="AF56" s="135">
        <v>45</v>
      </c>
      <c r="AG56" s="135">
        <f t="shared" ref="AG56:AG61" si="21">AF56/30</f>
        <v>1.5</v>
      </c>
      <c r="AI56" s="1053">
        <v>11050741</v>
      </c>
      <c r="AJ56" s="1054">
        <v>11</v>
      </c>
      <c r="AK56" s="1055">
        <v>467.0521</v>
      </c>
      <c r="AL56" s="1055">
        <v>8.4839000000000002</v>
      </c>
      <c r="AM56" s="1054">
        <v>55</v>
      </c>
      <c r="AN56" s="1056">
        <v>0.24109999999999998</v>
      </c>
    </row>
    <row r="57" spans="1:40">
      <c r="A57" s="155" t="s">
        <v>16</v>
      </c>
      <c r="B57" s="155" t="s">
        <v>7178</v>
      </c>
      <c r="C57" s="145">
        <f t="array" ref="C57">VLOOKUP("小计"&amp;B57,IF({1,0},小计&amp;城市,包月),2,0)</f>
        <v>1</v>
      </c>
      <c r="D57" s="145">
        <f t="array" ref="D57">VLOOKUP("小计"&amp;B57,IF({1,0},小计&amp;城市,区域贴),2,0)</f>
        <v>0</v>
      </c>
      <c r="E57" s="145">
        <f t="array" ref="E57">VLOOKUP("小计"&amp;B57,IF({1,0},小计&amp;城市,贴片A1),2,0)</f>
        <v>0</v>
      </c>
      <c r="F57" s="145">
        <f t="array" ref="F57">VLOOKUP("小计"&amp;B57,IF({1,0},小计&amp;城市,贴片A2),2,0)</f>
        <v>0</v>
      </c>
      <c r="G57" s="145">
        <f t="array" ref="G57">VLOOKUP("小计"&amp;B57,IF({1,0},小计&amp;城市,贴片max),2,0)</f>
        <v>0</v>
      </c>
      <c r="H57" s="145">
        <f t="array" ref="H57">VLOOKUP("小计"&amp;B57,IF({1,0},小计&amp;城市,包月厅数),2,0)</f>
        <v>6</v>
      </c>
      <c r="I57" s="145">
        <f t="array" ref="I57">VLOOKUP("小计"&amp;B57,IF({1,0},小计&amp;城市,区域贴厅数),2,0)</f>
        <v>0</v>
      </c>
      <c r="J57" s="145">
        <f t="array" ref="J57">VLOOKUP("小计"&amp;B57,IF({1,0},小计&amp;城市,贴片A1厅数),2,0)</f>
        <v>0</v>
      </c>
      <c r="K57" s="145">
        <f t="array" ref="K57">VLOOKUP("小计"&amp;B57,IF({1,0},小计&amp;城市,贴片A2厅数),2,0)</f>
        <v>0</v>
      </c>
      <c r="L57" s="145">
        <f t="array" ref="L57">VLOOKUP("小计"&amp;B57,IF({1,0},小计&amp;城市,贴片max厅数),2,0)</f>
        <v>0</v>
      </c>
      <c r="M57" s="146">
        <f t="shared" si="0"/>
        <v>0</v>
      </c>
      <c r="N57" s="146">
        <f t="shared" si="1"/>
        <v>0</v>
      </c>
      <c r="O57" s="146">
        <f t="shared" si="2"/>
        <v>0</v>
      </c>
      <c r="P57" s="146">
        <f t="shared" si="3"/>
        <v>0</v>
      </c>
      <c r="W57" s="150" t="str">
        <f t="shared" si="4"/>
        <v>107</v>
      </c>
      <c r="X57" s="142">
        <f t="shared" si="5"/>
        <v>0.21175000000000002</v>
      </c>
      <c r="Y57" s="135">
        <f t="shared" si="6"/>
        <v>0.55000000000000004</v>
      </c>
      <c r="Z57" s="142">
        <f t="shared" si="7"/>
        <v>0.38500000000000001</v>
      </c>
      <c r="AA57" s="135">
        <v>10</v>
      </c>
      <c r="AB57" s="151">
        <v>7</v>
      </c>
      <c r="AD57" s="135" t="s">
        <v>3258</v>
      </c>
      <c r="AE57" s="135">
        <f t="shared" ref="AE57:AE61" si="22">3000000*AG57</f>
        <v>6000000</v>
      </c>
      <c r="AF57" s="135">
        <v>60</v>
      </c>
      <c r="AG57" s="135">
        <f t="shared" si="21"/>
        <v>2</v>
      </c>
      <c r="AI57" s="1053">
        <v>12043901</v>
      </c>
      <c r="AJ57" s="1054">
        <v>1</v>
      </c>
      <c r="AK57" s="1055">
        <v>463.00099500000005</v>
      </c>
      <c r="AL57" s="1055">
        <v>10.0297</v>
      </c>
      <c r="AM57" s="1054">
        <v>46</v>
      </c>
      <c r="AN57" s="1056">
        <v>0.26079999999999998</v>
      </c>
    </row>
    <row r="58" spans="1:40">
      <c r="A58" s="153" t="s">
        <v>6</v>
      </c>
      <c r="B58" s="144" t="s">
        <v>5287</v>
      </c>
      <c r="C58" s="145">
        <f t="array" ref="C58">VLOOKUP("小计"&amp;B58,IF({1,0},小计&amp;城市,包月),2,0)</f>
        <v>7</v>
      </c>
      <c r="D58" s="145">
        <f t="array" ref="D58">VLOOKUP("小计"&amp;B58,IF({1,0},小计&amp;城市,区域贴),2,0)</f>
        <v>6</v>
      </c>
      <c r="E58" s="145">
        <f t="array" ref="E58">VLOOKUP("小计"&amp;B58,IF({1,0},小计&amp;城市,贴片A1),2,0)</f>
        <v>6</v>
      </c>
      <c r="F58" s="145">
        <f t="array" ref="F58">VLOOKUP("小计"&amp;B58,IF({1,0},小计&amp;城市,贴片A2),2,0)</f>
        <v>6</v>
      </c>
      <c r="G58" s="145">
        <f t="array" ref="G58">VLOOKUP("小计"&amp;B58,IF({1,0},小计&amp;城市,贴片max),2,0)</f>
        <v>6</v>
      </c>
      <c r="H58" s="145">
        <f t="array" ref="H58">VLOOKUP("小计"&amp;B58,IF({1,0},小计&amp;城市,包月厅数),2,0)</f>
        <v>41</v>
      </c>
      <c r="I58" s="145">
        <f t="array" ref="I58">VLOOKUP("小计"&amp;B58,IF({1,0},小计&amp;城市,区域贴厅数),2,0)</f>
        <v>37</v>
      </c>
      <c r="J58" s="145">
        <f t="array" ref="J58">VLOOKUP("小计"&amp;B58,IF({1,0},小计&amp;城市,贴片A1厅数),2,0)</f>
        <v>37</v>
      </c>
      <c r="K58" s="145">
        <f t="array" ref="K58">VLOOKUP("小计"&amp;B58,IF({1,0},小计&amp;城市,贴片A2厅数),2,0)</f>
        <v>37</v>
      </c>
      <c r="L58" s="145">
        <f t="array" ref="L58">VLOOKUP("小计"&amp;B58,IF({1,0},小计&amp;城市,贴片max厅数),2,0)</f>
        <v>37</v>
      </c>
      <c r="M58" s="146">
        <f t="shared" si="0"/>
        <v>1332</v>
      </c>
      <c r="N58" s="146">
        <f t="shared" si="1"/>
        <v>932</v>
      </c>
      <c r="O58" s="146">
        <f t="shared" si="2"/>
        <v>555</v>
      </c>
      <c r="P58" s="146">
        <f t="shared" si="3"/>
        <v>333</v>
      </c>
      <c r="W58" s="150" t="str">
        <f t="shared" si="4"/>
        <v>1014</v>
      </c>
      <c r="X58" s="152">
        <f t="shared" si="5"/>
        <v>0.30250000000000005</v>
      </c>
      <c r="Y58" s="135">
        <f t="shared" si="6"/>
        <v>0.55000000000000004</v>
      </c>
      <c r="Z58" s="142">
        <f t="shared" si="7"/>
        <v>0.55000000000000004</v>
      </c>
      <c r="AA58" s="135">
        <v>10</v>
      </c>
      <c r="AB58" s="135">
        <f>AB57+7</f>
        <v>14</v>
      </c>
      <c r="AD58" s="135" t="s">
        <v>3259</v>
      </c>
      <c r="AE58" s="135">
        <f t="shared" si="22"/>
        <v>7500000</v>
      </c>
      <c r="AF58" s="135">
        <v>75</v>
      </c>
      <c r="AG58" s="135">
        <f t="shared" si="21"/>
        <v>2.5</v>
      </c>
      <c r="AI58" s="1053">
        <v>11081601</v>
      </c>
      <c r="AJ58" s="1054">
        <v>12</v>
      </c>
      <c r="AK58" s="1055">
        <v>461.43079999999998</v>
      </c>
      <c r="AL58" s="1055">
        <v>9.2586999999999993</v>
      </c>
      <c r="AM58" s="1054">
        <v>50</v>
      </c>
      <c r="AN58" s="1056">
        <v>0.45630000000000004</v>
      </c>
    </row>
    <row r="59" spans="1:40">
      <c r="A59" s="153" t="s">
        <v>6</v>
      </c>
      <c r="B59" s="144" t="s">
        <v>2275</v>
      </c>
      <c r="C59" s="145">
        <f t="array" ref="C59">VLOOKUP("小计"&amp;B59,IF({1,0},小计&amp;城市,包月),2,0)</f>
        <v>24</v>
      </c>
      <c r="D59" s="145">
        <f t="array" ref="D59">VLOOKUP("小计"&amp;B59,IF({1,0},小计&amp;城市,区域贴),2,0)</f>
        <v>13</v>
      </c>
      <c r="E59" s="145">
        <f t="array" ref="E59">VLOOKUP("小计"&amp;B59,IF({1,0},小计&amp;城市,贴片A1),2,0)</f>
        <v>9</v>
      </c>
      <c r="F59" s="145">
        <f t="array" ref="F59">VLOOKUP("小计"&amp;B59,IF({1,0},小计&amp;城市,贴片A2),2,0)</f>
        <v>7</v>
      </c>
      <c r="G59" s="145">
        <f t="array" ref="G59">VLOOKUP("小计"&amp;B59,IF({1,0},小计&amp;城市,贴片max),2,0)</f>
        <v>13</v>
      </c>
      <c r="H59" s="145">
        <f t="array" ref="H59">VLOOKUP("小计"&amp;B59,IF({1,0},小计&amp;城市,包月厅数),2,0)</f>
        <v>159</v>
      </c>
      <c r="I59" s="145">
        <f t="array" ref="I59">VLOOKUP("小计"&amp;B59,IF({1,0},小计&amp;城市,区域贴厅数),2,0)</f>
        <v>99</v>
      </c>
      <c r="J59" s="145">
        <f t="array" ref="J59">VLOOKUP("小计"&amp;B59,IF({1,0},小计&amp;城市,贴片A1厅数),2,0)</f>
        <v>71</v>
      </c>
      <c r="K59" s="145">
        <f t="array" ref="K59">VLOOKUP("小计"&amp;B59,IF({1,0},小计&amp;城市,贴片A2厅数),2,0)</f>
        <v>48</v>
      </c>
      <c r="L59" s="145">
        <f t="array" ref="L59">VLOOKUP("小计"&amp;B59,IF({1,0},小计&amp;城市,贴片max厅数),2,0)</f>
        <v>99</v>
      </c>
      <c r="M59" s="146">
        <f t="shared" si="0"/>
        <v>3564</v>
      </c>
      <c r="N59" s="146">
        <f t="shared" si="1"/>
        <v>2495</v>
      </c>
      <c r="O59" s="146">
        <f t="shared" si="2"/>
        <v>1485</v>
      </c>
      <c r="P59" s="146">
        <f t="shared" si="3"/>
        <v>891</v>
      </c>
      <c r="W59" s="150" t="str">
        <f t="shared" si="4"/>
        <v>1021</v>
      </c>
      <c r="X59" s="142">
        <f t="shared" si="5"/>
        <v>0.41250000000000003</v>
      </c>
      <c r="Y59" s="135">
        <f t="shared" si="6"/>
        <v>0.55000000000000004</v>
      </c>
      <c r="Z59" s="142">
        <f t="shared" si="7"/>
        <v>0.75</v>
      </c>
      <c r="AA59" s="135">
        <v>10</v>
      </c>
      <c r="AB59" s="135">
        <f t="shared" ref="AB59:AB109" si="23">AB58+7</f>
        <v>21</v>
      </c>
      <c r="AD59" s="135" t="s">
        <v>3260</v>
      </c>
      <c r="AE59" s="135">
        <f t="shared" si="22"/>
        <v>9000000</v>
      </c>
      <c r="AF59" s="135">
        <v>90</v>
      </c>
      <c r="AG59" s="135">
        <f t="shared" si="21"/>
        <v>3</v>
      </c>
      <c r="AI59" s="1053">
        <v>35012201</v>
      </c>
      <c r="AJ59" s="1054">
        <v>1</v>
      </c>
      <c r="AK59" s="1055">
        <v>460.90080700000004</v>
      </c>
      <c r="AL59" s="1055">
        <v>9.2551000000000005</v>
      </c>
      <c r="AM59" s="1054">
        <v>50</v>
      </c>
      <c r="AN59" s="1056">
        <v>0.36829999999999996</v>
      </c>
    </row>
    <row r="60" spans="1:40">
      <c r="A60" s="153" t="s">
        <v>6</v>
      </c>
      <c r="B60" s="144" t="s">
        <v>5288</v>
      </c>
      <c r="C60" s="145">
        <f t="array" ref="C60">VLOOKUP("小计"&amp;B60,IF({1,0},小计&amp;城市,包月),2,0)</f>
        <v>2</v>
      </c>
      <c r="D60" s="145">
        <f t="array" ref="D60">VLOOKUP("小计"&amp;B60,IF({1,0},小计&amp;城市,区域贴),2,0)</f>
        <v>2</v>
      </c>
      <c r="E60" s="145">
        <f t="array" ref="E60">VLOOKUP("小计"&amp;B60,IF({1,0},小计&amp;城市,贴片A1),2,0)</f>
        <v>2</v>
      </c>
      <c r="F60" s="145">
        <f t="array" ref="F60">VLOOKUP("小计"&amp;B60,IF({1,0},小计&amp;城市,贴片A2),2,0)</f>
        <v>2</v>
      </c>
      <c r="G60" s="145">
        <f t="array" ref="G60">VLOOKUP("小计"&amp;B60,IF({1,0},小计&amp;城市,贴片max),2,0)</f>
        <v>2</v>
      </c>
      <c r="H60" s="145">
        <f t="array" ref="H60">VLOOKUP("小计"&amp;B60,IF({1,0},小计&amp;城市,包月厅数),2,0)</f>
        <v>12</v>
      </c>
      <c r="I60" s="145">
        <f t="array" ref="I60">VLOOKUP("小计"&amp;B60,IF({1,0},小计&amp;城市,区域贴厅数),2,0)</f>
        <v>12</v>
      </c>
      <c r="J60" s="145">
        <f t="array" ref="J60">VLOOKUP("小计"&amp;B60,IF({1,0},小计&amp;城市,贴片A1厅数),2,0)</f>
        <v>12</v>
      </c>
      <c r="K60" s="145">
        <f t="array" ref="K60">VLOOKUP("小计"&amp;B60,IF({1,0},小计&amp;城市,贴片A2厅数),2,0)</f>
        <v>12</v>
      </c>
      <c r="L60" s="145">
        <f t="array" ref="L60">VLOOKUP("小计"&amp;B60,IF({1,0},小计&amp;城市,贴片max厅数),2,0)</f>
        <v>12</v>
      </c>
      <c r="M60" s="146">
        <f t="shared" si="0"/>
        <v>432</v>
      </c>
      <c r="N60" s="146">
        <f t="shared" si="1"/>
        <v>302</v>
      </c>
      <c r="O60" s="146">
        <f t="shared" si="2"/>
        <v>180</v>
      </c>
      <c r="P60" s="146">
        <f t="shared" si="3"/>
        <v>107.99999999999999</v>
      </c>
      <c r="W60" s="150" t="str">
        <f t="shared" si="4"/>
        <v>1028</v>
      </c>
      <c r="X60" s="142">
        <f t="shared" si="5"/>
        <v>0.55000000000000004</v>
      </c>
      <c r="Y60" s="135">
        <f t="shared" si="6"/>
        <v>0.55000000000000004</v>
      </c>
      <c r="Z60" s="142">
        <f t="shared" si="7"/>
        <v>1</v>
      </c>
      <c r="AA60" s="135">
        <v>10</v>
      </c>
      <c r="AB60" s="135">
        <f t="shared" si="23"/>
        <v>28</v>
      </c>
      <c r="AD60" s="135" t="s">
        <v>3261</v>
      </c>
      <c r="AE60" s="135">
        <f t="shared" si="22"/>
        <v>10500000</v>
      </c>
      <c r="AF60" s="135">
        <v>105</v>
      </c>
      <c r="AG60" s="135">
        <f t="shared" si="21"/>
        <v>3.5</v>
      </c>
      <c r="AI60" s="1053">
        <v>51015401</v>
      </c>
      <c r="AJ60" s="1054">
        <v>3</v>
      </c>
      <c r="AK60" s="1055">
        <v>459.39402000000001</v>
      </c>
      <c r="AL60" s="1055">
        <v>9.1455000000000002</v>
      </c>
      <c r="AM60" s="1054">
        <v>50</v>
      </c>
      <c r="AN60" s="1056">
        <v>0.28689999999999999</v>
      </c>
    </row>
    <row r="61" spans="1:40">
      <c r="A61" s="153" t="s">
        <v>6</v>
      </c>
      <c r="B61" s="144" t="s">
        <v>5289</v>
      </c>
      <c r="C61" s="145">
        <f t="array" ref="C61">VLOOKUP("小计"&amp;B61,IF({1,0},小计&amp;城市,包月),2,0)</f>
        <v>2</v>
      </c>
      <c r="D61" s="145">
        <f t="array" ref="D61">VLOOKUP("小计"&amp;B61,IF({1,0},小计&amp;城市,区域贴),2,0)</f>
        <v>0</v>
      </c>
      <c r="E61" s="145">
        <f t="array" ref="E61">VLOOKUP("小计"&amp;B61,IF({1,0},小计&amp;城市,贴片A1),2,0)</f>
        <v>0</v>
      </c>
      <c r="F61" s="145">
        <f t="array" ref="F61">VLOOKUP("小计"&amp;B61,IF({1,0},小计&amp;城市,贴片A2),2,0)</f>
        <v>0</v>
      </c>
      <c r="G61" s="145">
        <f t="array" ref="G61">VLOOKUP("小计"&amp;B61,IF({1,0},小计&amp;城市,贴片max),2,0)</f>
        <v>0</v>
      </c>
      <c r="H61" s="145">
        <f t="array" ref="H61">VLOOKUP("小计"&amp;B61,IF({1,0},小计&amp;城市,包月厅数),2,0)</f>
        <v>17</v>
      </c>
      <c r="I61" s="145">
        <f t="array" ref="I61">VLOOKUP("小计"&amp;B61,IF({1,0},小计&amp;城市,区域贴厅数),2,0)</f>
        <v>0</v>
      </c>
      <c r="J61" s="145">
        <f t="array" ref="J61">VLOOKUP("小计"&amp;B61,IF({1,0},小计&amp;城市,贴片A1厅数),2,0)</f>
        <v>0</v>
      </c>
      <c r="K61" s="145">
        <f t="array" ref="K61">VLOOKUP("小计"&amp;B61,IF({1,0},小计&amp;城市,贴片A2厅数),2,0)</f>
        <v>0</v>
      </c>
      <c r="L61" s="145">
        <f t="array" ref="L61">VLOOKUP("小计"&amp;B61,IF({1,0},小计&amp;城市,贴片max厅数),2,0)</f>
        <v>0</v>
      </c>
      <c r="M61" s="146">
        <f t="shared" si="0"/>
        <v>0</v>
      </c>
      <c r="N61" s="146">
        <f t="shared" si="1"/>
        <v>0</v>
      </c>
      <c r="O61" s="146">
        <f t="shared" si="2"/>
        <v>0</v>
      </c>
      <c r="P61" s="146">
        <f t="shared" si="3"/>
        <v>0</v>
      </c>
      <c r="W61" s="150" t="str">
        <f t="shared" si="4"/>
        <v>1035</v>
      </c>
      <c r="X61" s="142">
        <f t="shared" si="5"/>
        <v>0.6875</v>
      </c>
      <c r="Y61" s="135">
        <f t="shared" si="6"/>
        <v>0.55000000000000004</v>
      </c>
      <c r="Z61" s="142">
        <f t="shared" si="7"/>
        <v>1.25</v>
      </c>
      <c r="AA61" s="135">
        <v>10</v>
      </c>
      <c r="AB61" s="135">
        <f t="shared" si="23"/>
        <v>35</v>
      </c>
      <c r="AD61" s="135" t="s">
        <v>3262</v>
      </c>
      <c r="AE61" s="135">
        <f t="shared" si="22"/>
        <v>12000000</v>
      </c>
      <c r="AF61" s="135">
        <v>120</v>
      </c>
      <c r="AG61" s="135">
        <f t="shared" si="21"/>
        <v>4</v>
      </c>
      <c r="AI61" s="1053">
        <v>32032701</v>
      </c>
      <c r="AJ61" s="1054">
        <v>2</v>
      </c>
      <c r="AK61" s="1055">
        <v>458.91079999999999</v>
      </c>
      <c r="AL61" s="1055">
        <v>9.4093</v>
      </c>
      <c r="AM61" s="1054">
        <v>49</v>
      </c>
      <c r="AN61" s="1056">
        <v>0.26979999999999998</v>
      </c>
    </row>
    <row r="62" spans="1:40">
      <c r="A62" s="153" t="s">
        <v>6</v>
      </c>
      <c r="B62" s="144" t="s">
        <v>3775</v>
      </c>
      <c r="C62" s="145">
        <f t="array" ref="C62">VLOOKUP("小计"&amp;B62,IF({1,0},小计&amp;城市,包月),2,0)</f>
        <v>2</v>
      </c>
      <c r="D62" s="145">
        <f t="array" ref="D62">VLOOKUP("小计"&amp;B62,IF({1,0},小计&amp;城市,区域贴),2,0)</f>
        <v>2</v>
      </c>
      <c r="E62" s="145">
        <f t="array" ref="E62">VLOOKUP("小计"&amp;B62,IF({1,0},小计&amp;城市,贴片A1),2,0)</f>
        <v>2</v>
      </c>
      <c r="F62" s="145">
        <f t="array" ref="F62">VLOOKUP("小计"&amp;B62,IF({1,0},小计&amp;城市,贴片A2),2,0)</f>
        <v>2</v>
      </c>
      <c r="G62" s="145">
        <f t="array" ref="G62">VLOOKUP("小计"&amp;B62,IF({1,0},小计&amp;城市,贴片max),2,0)</f>
        <v>2</v>
      </c>
      <c r="H62" s="145">
        <f t="array" ref="H62">VLOOKUP("小计"&amp;B62,IF({1,0},小计&amp;城市,包月厅数),2,0)</f>
        <v>12</v>
      </c>
      <c r="I62" s="145">
        <f t="array" ref="I62">VLOOKUP("小计"&amp;B62,IF({1,0},小计&amp;城市,区域贴厅数),2,0)</f>
        <v>12</v>
      </c>
      <c r="J62" s="145">
        <f t="array" ref="J62">VLOOKUP("小计"&amp;B62,IF({1,0},小计&amp;城市,贴片A1厅数),2,0)</f>
        <v>12</v>
      </c>
      <c r="K62" s="145">
        <f t="array" ref="K62">VLOOKUP("小计"&amp;B62,IF({1,0},小计&amp;城市,贴片A2厅数),2,0)</f>
        <v>12</v>
      </c>
      <c r="L62" s="145">
        <f t="array" ref="L62">VLOOKUP("小计"&amp;B62,IF({1,0},小计&amp;城市,贴片max厅数),2,0)</f>
        <v>12</v>
      </c>
      <c r="M62" s="146">
        <f t="shared" si="0"/>
        <v>432</v>
      </c>
      <c r="N62" s="146">
        <f t="shared" si="1"/>
        <v>302</v>
      </c>
      <c r="O62" s="146">
        <f t="shared" si="2"/>
        <v>180</v>
      </c>
      <c r="P62" s="146">
        <f t="shared" si="3"/>
        <v>107.99999999999999</v>
      </c>
      <c r="W62" s="150" t="str">
        <f t="shared" si="4"/>
        <v>1042</v>
      </c>
      <c r="X62" s="142">
        <f t="shared" si="5"/>
        <v>0.82500000000000007</v>
      </c>
      <c r="Y62" s="135">
        <f t="shared" si="6"/>
        <v>0.55000000000000004</v>
      </c>
      <c r="Z62" s="142">
        <f t="shared" si="7"/>
        <v>1.5</v>
      </c>
      <c r="AA62" s="135">
        <v>10</v>
      </c>
      <c r="AB62" s="135">
        <f t="shared" si="23"/>
        <v>42</v>
      </c>
      <c r="AD62" s="135" t="s">
        <v>3231</v>
      </c>
      <c r="AE62" s="135">
        <f>4000000*AG62</f>
        <v>2400000</v>
      </c>
      <c r="AF62" s="135">
        <v>15</v>
      </c>
      <c r="AG62" s="135">
        <v>0.6</v>
      </c>
      <c r="AI62" s="1053">
        <v>23040311</v>
      </c>
      <c r="AJ62" s="1054">
        <v>1</v>
      </c>
      <c r="AK62" s="1055">
        <v>457.5958</v>
      </c>
      <c r="AL62" s="1055">
        <v>10.491</v>
      </c>
      <c r="AM62" s="1054">
        <v>44</v>
      </c>
      <c r="AN62" s="1056">
        <v>0.38049999999999995</v>
      </c>
    </row>
    <row r="63" spans="1:40">
      <c r="A63" s="153" t="s">
        <v>6</v>
      </c>
      <c r="B63" s="144" t="s">
        <v>5290</v>
      </c>
      <c r="C63" s="145">
        <f t="array" ref="C63">VLOOKUP("小计"&amp;B63,IF({1,0},小计&amp;城市,包月),2,0)</f>
        <v>3</v>
      </c>
      <c r="D63" s="145">
        <f t="array" ref="D63">VLOOKUP("小计"&amp;B63,IF({1,0},小计&amp;城市,区域贴),2,0)</f>
        <v>2</v>
      </c>
      <c r="E63" s="145">
        <f t="array" ref="E63">VLOOKUP("小计"&amp;B63,IF({1,0},小计&amp;城市,贴片A1),2,0)</f>
        <v>2</v>
      </c>
      <c r="F63" s="145">
        <f t="array" ref="F63">VLOOKUP("小计"&amp;B63,IF({1,0},小计&amp;城市,贴片A2),2,0)</f>
        <v>2</v>
      </c>
      <c r="G63" s="145">
        <f t="array" ref="G63">VLOOKUP("小计"&amp;B63,IF({1,0},小计&amp;城市,贴片max),2,0)</f>
        <v>2</v>
      </c>
      <c r="H63" s="145">
        <f t="array" ref="H63">VLOOKUP("小计"&amp;B63,IF({1,0},小计&amp;城市,包月厅数),2,0)</f>
        <v>17</v>
      </c>
      <c r="I63" s="145">
        <f t="array" ref="I63">VLOOKUP("小计"&amp;B63,IF({1,0},小计&amp;城市,区域贴厅数),2,0)</f>
        <v>10</v>
      </c>
      <c r="J63" s="145">
        <f t="array" ref="J63">VLOOKUP("小计"&amp;B63,IF({1,0},小计&amp;城市,贴片A1厅数),2,0)</f>
        <v>10</v>
      </c>
      <c r="K63" s="145">
        <f t="array" ref="K63">VLOOKUP("小计"&amp;B63,IF({1,0},小计&amp;城市,贴片A2厅数),2,0)</f>
        <v>10</v>
      </c>
      <c r="L63" s="145">
        <f t="array" ref="L63">VLOOKUP("小计"&amp;B63,IF({1,0},小计&amp;城市,贴片max厅数),2,0)</f>
        <v>10</v>
      </c>
      <c r="M63" s="146">
        <f t="shared" si="0"/>
        <v>360</v>
      </c>
      <c r="N63" s="146">
        <f t="shared" si="1"/>
        <v>252</v>
      </c>
      <c r="O63" s="146">
        <f t="shared" si="2"/>
        <v>150</v>
      </c>
      <c r="P63" s="146">
        <f t="shared" si="3"/>
        <v>90</v>
      </c>
      <c r="W63" s="150" t="str">
        <f t="shared" si="4"/>
        <v>1049</v>
      </c>
      <c r="X63" s="142">
        <f t="shared" si="5"/>
        <v>0.96250000000000013</v>
      </c>
      <c r="Y63" s="135">
        <f t="shared" si="6"/>
        <v>0.55000000000000004</v>
      </c>
      <c r="Z63" s="142">
        <f t="shared" si="7"/>
        <v>1.75</v>
      </c>
      <c r="AA63" s="135">
        <v>10</v>
      </c>
      <c r="AB63" s="135">
        <f t="shared" si="23"/>
        <v>49</v>
      </c>
      <c r="AD63" s="135" t="s">
        <v>3232</v>
      </c>
      <c r="AE63" s="135">
        <v>4000000</v>
      </c>
      <c r="AF63" s="135">
        <v>30</v>
      </c>
      <c r="AG63" s="135">
        <f t="shared" ref="AG63:AG69" si="24">AF63/30</f>
        <v>1</v>
      </c>
      <c r="AI63" s="1053">
        <v>23014901</v>
      </c>
      <c r="AJ63" s="1054">
        <v>1</v>
      </c>
      <c r="AK63" s="1055">
        <v>456.49810000000002</v>
      </c>
      <c r="AL63" s="1055">
        <v>10.3901</v>
      </c>
      <c r="AM63" s="1054">
        <v>44</v>
      </c>
      <c r="AN63" s="1056">
        <v>0.30409999999999998</v>
      </c>
    </row>
    <row r="64" spans="1:40">
      <c r="A64" s="153" t="s">
        <v>6</v>
      </c>
      <c r="B64" s="149" t="s">
        <v>4302</v>
      </c>
      <c r="C64" s="145">
        <f t="array" ref="C64">VLOOKUP("小计"&amp;B64,IF({1,0},小计&amp;城市,包月),2,0)</f>
        <v>21</v>
      </c>
      <c r="D64" s="145">
        <f t="array" ref="D64">VLOOKUP("小计"&amp;B64,IF({1,0},小计&amp;城市,区域贴),2,0)</f>
        <v>3</v>
      </c>
      <c r="E64" s="145">
        <f t="array" ref="E64">VLOOKUP("小计"&amp;B64,IF({1,0},小计&amp;城市,贴片A1),2,0)</f>
        <v>3</v>
      </c>
      <c r="F64" s="145">
        <f t="array" ref="F64">VLOOKUP("小计"&amp;B64,IF({1,0},小计&amp;城市,贴片A2),2,0)</f>
        <v>3</v>
      </c>
      <c r="G64" s="145">
        <f t="array" ref="G64">VLOOKUP("小计"&amp;B64,IF({1,0},小计&amp;城市,贴片max),2,0)</f>
        <v>3</v>
      </c>
      <c r="H64" s="145">
        <f t="array" ref="H64">VLOOKUP("小计"&amp;B64,IF({1,0},小计&amp;城市,包月厅数),2,0)</f>
        <v>111</v>
      </c>
      <c r="I64" s="145">
        <f t="array" ref="I64">VLOOKUP("小计"&amp;B64,IF({1,0},小计&amp;城市,区域贴厅数),2,0)</f>
        <v>18</v>
      </c>
      <c r="J64" s="145">
        <f t="array" ref="J64">VLOOKUP("小计"&amp;B64,IF({1,0},小计&amp;城市,贴片A1厅数),2,0)</f>
        <v>18</v>
      </c>
      <c r="K64" s="145">
        <f t="array" ref="K64">VLOOKUP("小计"&amp;B64,IF({1,0},小计&amp;城市,贴片A2厅数),2,0)</f>
        <v>18</v>
      </c>
      <c r="L64" s="145">
        <f t="array" ref="L64">VLOOKUP("小计"&amp;B64,IF({1,0},小计&amp;城市,贴片max厅数),2,0)</f>
        <v>18</v>
      </c>
      <c r="M64" s="146">
        <f t="shared" si="0"/>
        <v>648</v>
      </c>
      <c r="N64" s="146">
        <f t="shared" si="1"/>
        <v>454</v>
      </c>
      <c r="O64" s="146">
        <f t="shared" si="2"/>
        <v>270</v>
      </c>
      <c r="P64" s="146">
        <f t="shared" si="3"/>
        <v>162</v>
      </c>
      <c r="W64" s="150" t="str">
        <f t="shared" si="4"/>
        <v>1056</v>
      </c>
      <c r="X64" s="142">
        <f t="shared" si="5"/>
        <v>1.1000000000000001</v>
      </c>
      <c r="Y64" s="135">
        <f t="shared" si="6"/>
        <v>0.55000000000000004</v>
      </c>
      <c r="Z64" s="142">
        <f t="shared" si="7"/>
        <v>2</v>
      </c>
      <c r="AA64" s="135">
        <v>10</v>
      </c>
      <c r="AB64" s="135">
        <f t="shared" si="23"/>
        <v>56</v>
      </c>
      <c r="AD64" s="135" t="s">
        <v>3233</v>
      </c>
      <c r="AE64" s="135">
        <f>4000000*AG64</f>
        <v>6000000</v>
      </c>
      <c r="AF64" s="135">
        <v>45</v>
      </c>
      <c r="AG64" s="135">
        <f t="shared" si="24"/>
        <v>1.5</v>
      </c>
      <c r="AI64" s="1053">
        <v>63010151</v>
      </c>
      <c r="AJ64" s="1054">
        <v>1</v>
      </c>
      <c r="AK64" s="1055">
        <v>454.33609999999999</v>
      </c>
      <c r="AL64" s="1055">
        <v>8.9377999999999993</v>
      </c>
      <c r="AM64" s="1054">
        <v>51</v>
      </c>
      <c r="AN64" s="1056">
        <v>0.2505</v>
      </c>
    </row>
    <row r="65" spans="1:40">
      <c r="A65" s="155" t="s">
        <v>6</v>
      </c>
      <c r="B65" s="144" t="s">
        <v>4549</v>
      </c>
      <c r="C65" s="145">
        <f t="array" ref="C65">VLOOKUP("小计"&amp;B65,IF({1,0},小计&amp;城市,包月),2,0)</f>
        <v>4</v>
      </c>
      <c r="D65" s="145">
        <f t="array" ref="D65">VLOOKUP("小计"&amp;B65,IF({1,0},小计&amp;城市,区域贴),2,0)</f>
        <v>4</v>
      </c>
      <c r="E65" s="145">
        <f t="array" ref="E65">VLOOKUP("小计"&amp;B65,IF({1,0},小计&amp;城市,贴片A1),2,0)</f>
        <v>4</v>
      </c>
      <c r="F65" s="145">
        <f t="array" ref="F65">VLOOKUP("小计"&amp;B65,IF({1,0},小计&amp;城市,贴片A2),2,0)</f>
        <v>4</v>
      </c>
      <c r="G65" s="145">
        <f t="array" ref="G65">VLOOKUP("小计"&amp;B65,IF({1,0},小计&amp;城市,贴片max),2,0)</f>
        <v>4</v>
      </c>
      <c r="H65" s="145">
        <f t="array" ref="H65">VLOOKUP("小计"&amp;B65,IF({1,0},小计&amp;城市,包月厅数),2,0)</f>
        <v>24</v>
      </c>
      <c r="I65" s="145">
        <f t="array" ref="I65">VLOOKUP("小计"&amp;B65,IF({1,0},小计&amp;城市,区域贴厅数),2,0)</f>
        <v>24</v>
      </c>
      <c r="J65" s="145">
        <f t="array" ref="J65">VLOOKUP("小计"&amp;B65,IF({1,0},小计&amp;城市,贴片A1厅数),2,0)</f>
        <v>24</v>
      </c>
      <c r="K65" s="145">
        <f t="array" ref="K65">VLOOKUP("小计"&amp;B65,IF({1,0},小计&amp;城市,贴片A2厅数),2,0)</f>
        <v>24</v>
      </c>
      <c r="L65" s="145">
        <f t="array" ref="L65">VLOOKUP("小计"&amp;B65,IF({1,0},小计&amp;城市,贴片max厅数),2,0)</f>
        <v>24</v>
      </c>
      <c r="M65" s="146">
        <f t="shared" si="0"/>
        <v>864</v>
      </c>
      <c r="N65" s="146">
        <f t="shared" si="1"/>
        <v>605</v>
      </c>
      <c r="O65" s="146">
        <f t="shared" si="2"/>
        <v>360</v>
      </c>
      <c r="P65" s="146">
        <f t="shared" si="3"/>
        <v>215.99999999999997</v>
      </c>
      <c r="W65" s="150" t="str">
        <f t="shared" si="4"/>
        <v>1063</v>
      </c>
      <c r="X65" s="142">
        <f t="shared" si="5"/>
        <v>1.2375</v>
      </c>
      <c r="Y65" s="135">
        <f t="shared" si="6"/>
        <v>0.55000000000000004</v>
      </c>
      <c r="Z65" s="142">
        <f t="shared" si="7"/>
        <v>2.25</v>
      </c>
      <c r="AA65" s="135">
        <v>10</v>
      </c>
      <c r="AB65" s="135">
        <f t="shared" si="23"/>
        <v>63</v>
      </c>
      <c r="AD65" s="135" t="s">
        <v>3234</v>
      </c>
      <c r="AE65" s="135">
        <f t="shared" ref="AE65:AE69" si="25">4000000*AG65</f>
        <v>8000000</v>
      </c>
      <c r="AF65" s="135">
        <v>60</v>
      </c>
      <c r="AG65" s="135">
        <f t="shared" si="24"/>
        <v>2</v>
      </c>
      <c r="AI65" s="1053">
        <v>51010301</v>
      </c>
      <c r="AJ65" s="1054">
        <v>4</v>
      </c>
      <c r="AK65" s="1055">
        <v>453.12770300000005</v>
      </c>
      <c r="AL65" s="1055">
        <v>11.3226</v>
      </c>
      <c r="AM65" s="1054">
        <v>40</v>
      </c>
      <c r="AN65" s="1056">
        <v>0.39049999999999996</v>
      </c>
    </row>
    <row r="66" spans="1:40">
      <c r="A66" s="155" t="s">
        <v>6</v>
      </c>
      <c r="B66" s="144" t="s">
        <v>5291</v>
      </c>
      <c r="C66" s="145">
        <f t="array" ref="C66">VLOOKUP("小计"&amp;B66,IF({1,0},小计&amp;城市,包月),2,0)</f>
        <v>1</v>
      </c>
      <c r="D66" s="145">
        <f t="array" ref="D66">VLOOKUP("小计"&amp;B66,IF({1,0},小计&amp;城市,区域贴),2,0)</f>
        <v>0</v>
      </c>
      <c r="E66" s="145">
        <f t="array" ref="E66">VLOOKUP("小计"&amp;B66,IF({1,0},小计&amp;城市,贴片A1),2,0)</f>
        <v>0</v>
      </c>
      <c r="F66" s="145">
        <f t="array" ref="F66">VLOOKUP("小计"&amp;B66,IF({1,0},小计&amp;城市,贴片A2),2,0)</f>
        <v>0</v>
      </c>
      <c r="G66" s="145">
        <f t="array" ref="G66">VLOOKUP("小计"&amp;B66,IF({1,0},小计&amp;城市,贴片max),2,0)</f>
        <v>0</v>
      </c>
      <c r="H66" s="145">
        <f t="array" ref="H66">VLOOKUP("小计"&amp;B66,IF({1,0},小计&amp;城市,包月厅数),2,0)</f>
        <v>6</v>
      </c>
      <c r="I66" s="145">
        <f t="array" ref="I66">VLOOKUP("小计"&amp;B66,IF({1,0},小计&amp;城市,区域贴厅数),2,0)</f>
        <v>0</v>
      </c>
      <c r="J66" s="145">
        <f t="array" ref="J66">VLOOKUP("小计"&amp;B66,IF({1,0},小计&amp;城市,贴片A1厅数),2,0)</f>
        <v>0</v>
      </c>
      <c r="K66" s="145">
        <f t="array" ref="K66">VLOOKUP("小计"&amp;B66,IF({1,0},小计&amp;城市,贴片A2厅数),2,0)</f>
        <v>0</v>
      </c>
      <c r="L66" s="145">
        <f t="array" ref="L66">VLOOKUP("小计"&amp;B66,IF({1,0},小计&amp;城市,贴片max厅数),2,0)</f>
        <v>0</v>
      </c>
      <c r="M66" s="146">
        <f t="shared" si="0"/>
        <v>0</v>
      </c>
      <c r="N66" s="146">
        <f t="shared" si="1"/>
        <v>0</v>
      </c>
      <c r="O66" s="146">
        <f t="shared" si="2"/>
        <v>0</v>
      </c>
      <c r="P66" s="146">
        <f t="shared" si="3"/>
        <v>0</v>
      </c>
      <c r="W66" s="150" t="str">
        <f t="shared" si="4"/>
        <v>1070</v>
      </c>
      <c r="X66" s="142">
        <f t="shared" si="5"/>
        <v>1.375</v>
      </c>
      <c r="Y66" s="135">
        <f t="shared" si="6"/>
        <v>0.55000000000000004</v>
      </c>
      <c r="Z66" s="142">
        <f t="shared" si="7"/>
        <v>2.5</v>
      </c>
      <c r="AA66" s="135">
        <v>10</v>
      </c>
      <c r="AB66" s="135">
        <f t="shared" si="23"/>
        <v>70</v>
      </c>
      <c r="AD66" s="135" t="s">
        <v>3235</v>
      </c>
      <c r="AE66" s="135">
        <f t="shared" si="25"/>
        <v>10000000</v>
      </c>
      <c r="AF66" s="135">
        <v>75</v>
      </c>
      <c r="AG66" s="135">
        <f t="shared" si="24"/>
        <v>2.5</v>
      </c>
      <c r="AI66" s="1053">
        <v>44006401</v>
      </c>
      <c r="AJ66" s="1054">
        <v>3</v>
      </c>
      <c r="AK66" s="1055">
        <v>452.62729999999999</v>
      </c>
      <c r="AL66" s="1055">
        <v>8.0966000000000005</v>
      </c>
      <c r="AM66" s="1054">
        <v>56</v>
      </c>
      <c r="AN66" s="1056">
        <v>0.31010000000000004</v>
      </c>
    </row>
    <row r="67" spans="1:40">
      <c r="A67" s="155" t="s">
        <v>6</v>
      </c>
      <c r="B67" s="144" t="s">
        <v>5292</v>
      </c>
      <c r="C67" s="145">
        <f t="array" ref="C67">VLOOKUP("小计"&amp;B67,IF({1,0},小计&amp;城市,包月),2,0)</f>
        <v>2</v>
      </c>
      <c r="D67" s="145">
        <f t="array" ref="D67">VLOOKUP("小计"&amp;B67,IF({1,0},小计&amp;城市,区域贴),2,0)</f>
        <v>2</v>
      </c>
      <c r="E67" s="145">
        <f t="array" ref="E67">VLOOKUP("小计"&amp;B67,IF({1,0},小计&amp;城市,贴片A1),2,0)</f>
        <v>2</v>
      </c>
      <c r="F67" s="145">
        <f t="array" ref="F67">VLOOKUP("小计"&amp;B67,IF({1,0},小计&amp;城市,贴片A2),2,0)</f>
        <v>2</v>
      </c>
      <c r="G67" s="145">
        <f t="array" ref="G67">VLOOKUP("小计"&amp;B67,IF({1,0},小计&amp;城市,贴片max),2,0)</f>
        <v>2</v>
      </c>
      <c r="H67" s="145">
        <f t="array" ref="H67">VLOOKUP("小计"&amp;B67,IF({1,0},小计&amp;城市,包月厅数),2,0)</f>
        <v>13</v>
      </c>
      <c r="I67" s="145">
        <f t="array" ref="I67">VLOOKUP("小计"&amp;B67,IF({1,0},小计&amp;城市,区域贴厅数),2,0)</f>
        <v>13</v>
      </c>
      <c r="J67" s="145">
        <f t="array" ref="J67">VLOOKUP("小计"&amp;B67,IF({1,0},小计&amp;城市,贴片A1厅数),2,0)</f>
        <v>13</v>
      </c>
      <c r="K67" s="145">
        <f t="array" ref="K67">VLOOKUP("小计"&amp;B67,IF({1,0},小计&amp;城市,贴片A2厅数),2,0)</f>
        <v>13</v>
      </c>
      <c r="L67" s="145">
        <f t="array" ref="L67">VLOOKUP("小计"&amp;B67,IF({1,0},小计&amp;城市,贴片max厅数),2,0)</f>
        <v>13</v>
      </c>
      <c r="M67" s="146">
        <f t="shared" si="0"/>
        <v>468</v>
      </c>
      <c r="N67" s="146">
        <f t="shared" si="1"/>
        <v>328</v>
      </c>
      <c r="O67" s="146">
        <f t="shared" si="2"/>
        <v>195</v>
      </c>
      <c r="P67" s="146">
        <f t="shared" si="3"/>
        <v>117</v>
      </c>
      <c r="W67" s="150" t="str">
        <f t="shared" si="4"/>
        <v>1077</v>
      </c>
      <c r="X67" s="142">
        <f t="shared" si="5"/>
        <v>1.5125000000000002</v>
      </c>
      <c r="Y67" s="135">
        <f t="shared" si="6"/>
        <v>0.55000000000000004</v>
      </c>
      <c r="Z67" s="142">
        <f t="shared" si="7"/>
        <v>2.75</v>
      </c>
      <c r="AA67" s="135">
        <v>10</v>
      </c>
      <c r="AB67" s="135">
        <f t="shared" si="23"/>
        <v>77</v>
      </c>
      <c r="AD67" s="135" t="s">
        <v>3236</v>
      </c>
      <c r="AE67" s="135">
        <f t="shared" si="25"/>
        <v>12000000</v>
      </c>
      <c r="AF67" s="135">
        <v>90</v>
      </c>
      <c r="AG67" s="135">
        <f t="shared" si="24"/>
        <v>3</v>
      </c>
      <c r="AI67" s="1053">
        <v>52012201</v>
      </c>
      <c r="AJ67" s="1054">
        <v>1</v>
      </c>
      <c r="AK67" s="1055">
        <v>452.22545000000002</v>
      </c>
      <c r="AL67" s="1055">
        <v>9.0573999999999995</v>
      </c>
      <c r="AM67" s="1054">
        <v>50</v>
      </c>
      <c r="AN67" s="1056">
        <v>0.35780000000000001</v>
      </c>
    </row>
    <row r="68" spans="1:40">
      <c r="A68" s="159" t="s">
        <v>6</v>
      </c>
      <c r="B68" s="157" t="s">
        <v>4639</v>
      </c>
      <c r="C68" s="145">
        <f t="array" ref="C68">VLOOKUP("小计"&amp;B68,IF({1,0},小计&amp;城市,包月),2,0)</f>
        <v>3</v>
      </c>
      <c r="D68" s="145">
        <f t="array" ref="D68">VLOOKUP("小计"&amp;B68,IF({1,0},小计&amp;城市,区域贴),2,0)</f>
        <v>3</v>
      </c>
      <c r="E68" s="145">
        <f t="array" ref="E68">VLOOKUP("小计"&amp;B68,IF({1,0},小计&amp;城市,贴片A1),2,0)</f>
        <v>3</v>
      </c>
      <c r="F68" s="145">
        <f t="array" ref="F68">VLOOKUP("小计"&amp;B68,IF({1,0},小计&amp;城市,贴片A2),2,0)</f>
        <v>3</v>
      </c>
      <c r="G68" s="145">
        <f t="array" ref="G68">VLOOKUP("小计"&amp;B68,IF({1,0},小计&amp;城市,贴片max),2,0)</f>
        <v>3</v>
      </c>
      <c r="H68" s="145">
        <f t="array" ref="H68">VLOOKUP("小计"&amp;B68,IF({1,0},小计&amp;城市,包月厅数),2,0)</f>
        <v>17</v>
      </c>
      <c r="I68" s="145">
        <f t="array" ref="I68">VLOOKUP("小计"&amp;B68,IF({1,0},小计&amp;城市,区域贴厅数),2,0)</f>
        <v>17</v>
      </c>
      <c r="J68" s="145">
        <f t="array" ref="J68">VLOOKUP("小计"&amp;B68,IF({1,0},小计&amp;城市,贴片A1厅数),2,0)</f>
        <v>17</v>
      </c>
      <c r="K68" s="145">
        <f t="array" ref="K68">VLOOKUP("小计"&amp;B68,IF({1,0},小计&amp;城市,贴片A2厅数),2,0)</f>
        <v>17</v>
      </c>
      <c r="L68" s="145">
        <f t="array" ref="L68">VLOOKUP("小计"&amp;B68,IF({1,0},小计&amp;城市,贴片max厅数),2,0)</f>
        <v>17</v>
      </c>
      <c r="M68" s="146">
        <f t="shared" ref="M68:M131" si="26">I68*6*0.5*12</f>
        <v>612</v>
      </c>
      <c r="N68" s="146">
        <f t="shared" ref="N68:N131" si="27">ROUND(I68*6*0.35*12,0)</f>
        <v>428</v>
      </c>
      <c r="O68" s="146">
        <f t="shared" ref="O68:O131" si="28">I68*6*0.25*10</f>
        <v>255</v>
      </c>
      <c r="P68" s="146">
        <f t="shared" ref="P68:P131" si="29">I68*6*0.15*10</f>
        <v>153</v>
      </c>
      <c r="W68" s="150" t="str">
        <f t="shared" si="4"/>
        <v>1084</v>
      </c>
      <c r="X68" s="142">
        <f t="shared" si="5"/>
        <v>1.6500000000000001</v>
      </c>
      <c r="Y68" s="135">
        <f t="shared" si="6"/>
        <v>0.55000000000000004</v>
      </c>
      <c r="Z68" s="142">
        <f t="shared" si="7"/>
        <v>3</v>
      </c>
      <c r="AA68" s="135">
        <v>10</v>
      </c>
      <c r="AB68" s="135">
        <f t="shared" si="23"/>
        <v>84</v>
      </c>
      <c r="AD68" s="135" t="s">
        <v>3237</v>
      </c>
      <c r="AE68" s="135">
        <f t="shared" si="25"/>
        <v>14000000</v>
      </c>
      <c r="AF68" s="135">
        <v>105</v>
      </c>
      <c r="AG68" s="135">
        <f t="shared" si="24"/>
        <v>3.5</v>
      </c>
      <c r="AI68" s="1053">
        <v>15040821</v>
      </c>
      <c r="AJ68" s="1054">
        <v>1</v>
      </c>
      <c r="AK68" s="1055">
        <v>451.66759999999999</v>
      </c>
      <c r="AL68" s="1055">
        <v>9.8217999999999996</v>
      </c>
      <c r="AM68" s="1054">
        <v>46</v>
      </c>
      <c r="AN68" s="1056">
        <v>0.33549999999999996</v>
      </c>
    </row>
    <row r="69" spans="1:40">
      <c r="A69" s="159" t="s">
        <v>6</v>
      </c>
      <c r="B69" s="157" t="s">
        <v>6819</v>
      </c>
      <c r="C69" s="145">
        <f t="array" ref="C69">VLOOKUP("小计"&amp;B69,IF({1,0},小计&amp;城市,包月),2,0)</f>
        <v>1</v>
      </c>
      <c r="D69" s="145">
        <f t="array" ref="D69">VLOOKUP("小计"&amp;B69,IF({1,0},小计&amp;城市,区域贴),2,0)</f>
        <v>0</v>
      </c>
      <c r="E69" s="145">
        <f t="array" ref="E69">VLOOKUP("小计"&amp;B69,IF({1,0},小计&amp;城市,贴片A1),2,0)</f>
        <v>0</v>
      </c>
      <c r="F69" s="145">
        <f t="array" ref="F69">VLOOKUP("小计"&amp;B69,IF({1,0},小计&amp;城市,贴片A2),2,0)</f>
        <v>0</v>
      </c>
      <c r="G69" s="145">
        <f t="array" ref="G69">VLOOKUP("小计"&amp;B69,IF({1,0},小计&amp;城市,贴片max),2,0)</f>
        <v>0</v>
      </c>
      <c r="H69" s="145">
        <f t="array" ref="H69">VLOOKUP("小计"&amp;B69,IF({1,0},小计&amp;城市,包月厅数),2,0)</f>
        <v>8</v>
      </c>
      <c r="I69" s="145">
        <f t="array" ref="I69">VLOOKUP("小计"&amp;B69,IF({1,0},小计&amp;城市,区域贴厅数),2,0)</f>
        <v>0</v>
      </c>
      <c r="J69" s="145">
        <f t="array" ref="J69">VLOOKUP("小计"&amp;B69,IF({1,0},小计&amp;城市,贴片A1厅数),2,0)</f>
        <v>0</v>
      </c>
      <c r="K69" s="145">
        <f t="array" ref="K69">VLOOKUP("小计"&amp;B69,IF({1,0},小计&amp;城市,贴片A2厅数),2,0)</f>
        <v>0</v>
      </c>
      <c r="L69" s="145">
        <f t="array" ref="L69">VLOOKUP("小计"&amp;B69,IF({1,0},小计&amp;城市,贴片max厅数),2,0)</f>
        <v>0</v>
      </c>
      <c r="M69" s="146">
        <f t="shared" si="26"/>
        <v>0</v>
      </c>
      <c r="N69" s="146">
        <f t="shared" si="27"/>
        <v>0</v>
      </c>
      <c r="O69" s="146">
        <f t="shared" si="28"/>
        <v>0</v>
      </c>
      <c r="P69" s="146">
        <f t="shared" si="29"/>
        <v>0</v>
      </c>
      <c r="W69" s="150" t="str">
        <f t="shared" ref="W69:W132" si="30">AA69&amp;AB69</f>
        <v>1091</v>
      </c>
      <c r="X69" s="142">
        <f t="shared" ref="X69:X132" si="31">Y69*Z69</f>
        <v>1.7875000000000001</v>
      </c>
      <c r="Y69" s="135">
        <f t="shared" ref="Y69:Y132" si="32">IF(AA69=5,0.385,IF(AA69=10,0.55,IF(AA69=15,0.55,AA69/30)))</f>
        <v>0.55000000000000004</v>
      </c>
      <c r="Z69" s="142">
        <f t="shared" ref="Z69:Z132" si="33">IF(AB69=7,0.385,IF(AB69=14,0.55,AB69/28))</f>
        <v>3.25</v>
      </c>
      <c r="AA69" s="135">
        <v>10</v>
      </c>
      <c r="AB69" s="135">
        <f t="shared" si="23"/>
        <v>91</v>
      </c>
      <c r="AD69" s="135" t="s">
        <v>3238</v>
      </c>
      <c r="AE69" s="135">
        <f t="shared" si="25"/>
        <v>16000000</v>
      </c>
      <c r="AF69" s="135">
        <v>120</v>
      </c>
      <c r="AG69" s="135">
        <f t="shared" si="24"/>
        <v>4</v>
      </c>
      <c r="AI69" s="1053">
        <v>33076401</v>
      </c>
      <c r="AJ69" s="1054">
        <v>2</v>
      </c>
      <c r="AK69" s="1055">
        <v>450.0378</v>
      </c>
      <c r="AL69" s="1055">
        <v>7.5133000000000001</v>
      </c>
      <c r="AM69" s="1054">
        <v>60</v>
      </c>
      <c r="AN69" s="1056">
        <v>0.38840000000000002</v>
      </c>
    </row>
    <row r="70" spans="1:40">
      <c r="A70" s="157" t="s">
        <v>14</v>
      </c>
      <c r="B70" s="157" t="s">
        <v>2276</v>
      </c>
      <c r="C70" s="145">
        <f t="array" ref="C70">VLOOKUP("小计"&amp;B70,IF({1,0},小计&amp;城市,包月),2,0)</f>
        <v>2</v>
      </c>
      <c r="D70" s="145">
        <f t="array" ref="D70">VLOOKUP("小计"&amp;B70,IF({1,0},小计&amp;城市,区域贴),2,0)</f>
        <v>1</v>
      </c>
      <c r="E70" s="145">
        <f t="array" ref="E70">VLOOKUP("小计"&amp;B70,IF({1,0},小计&amp;城市,贴片A1),2,0)</f>
        <v>1</v>
      </c>
      <c r="F70" s="145">
        <f t="array" ref="F70">VLOOKUP("小计"&amp;B70,IF({1,0},小计&amp;城市,贴片A2),2,0)</f>
        <v>1</v>
      </c>
      <c r="G70" s="145">
        <f t="array" ref="G70">VLOOKUP("小计"&amp;B70,IF({1,0},小计&amp;城市,贴片max),2,0)</f>
        <v>1</v>
      </c>
      <c r="H70" s="145">
        <f t="array" ref="H70">VLOOKUP("小计"&amp;B70,IF({1,0},小计&amp;城市,包月厅数),2,0)</f>
        <v>13</v>
      </c>
      <c r="I70" s="145">
        <f t="array" ref="I70">VLOOKUP("小计"&amp;B70,IF({1,0},小计&amp;城市,区域贴厅数),2,0)</f>
        <v>7</v>
      </c>
      <c r="J70" s="145">
        <f t="array" ref="J70">VLOOKUP("小计"&amp;B70,IF({1,0},小计&amp;城市,贴片A1厅数),2,0)</f>
        <v>7</v>
      </c>
      <c r="K70" s="145">
        <f t="array" ref="K70">VLOOKUP("小计"&amp;B70,IF({1,0},小计&amp;城市,贴片A2厅数),2,0)</f>
        <v>7</v>
      </c>
      <c r="L70" s="145">
        <f t="array" ref="L70">VLOOKUP("小计"&amp;B70,IF({1,0},小计&amp;城市,贴片max厅数),2,0)</f>
        <v>7</v>
      </c>
      <c r="M70" s="146">
        <f t="shared" si="26"/>
        <v>252</v>
      </c>
      <c r="N70" s="146">
        <f t="shared" si="27"/>
        <v>176</v>
      </c>
      <c r="O70" s="146">
        <f t="shared" si="28"/>
        <v>105</v>
      </c>
      <c r="P70" s="146">
        <f t="shared" si="29"/>
        <v>63</v>
      </c>
      <c r="W70" s="150" t="str">
        <f t="shared" si="30"/>
        <v>1098</v>
      </c>
      <c r="X70" s="142">
        <f t="shared" si="31"/>
        <v>1.9250000000000003</v>
      </c>
      <c r="Y70" s="135">
        <f t="shared" si="32"/>
        <v>0.55000000000000004</v>
      </c>
      <c r="Z70" s="142">
        <f t="shared" si="33"/>
        <v>3.5</v>
      </c>
      <c r="AA70" s="135">
        <v>10</v>
      </c>
      <c r="AB70" s="135">
        <f t="shared" si="23"/>
        <v>98</v>
      </c>
      <c r="AI70" s="1053">
        <v>45020151</v>
      </c>
      <c r="AJ70" s="1054">
        <v>1</v>
      </c>
      <c r="AK70" s="1055">
        <v>449.99209999999999</v>
      </c>
      <c r="AL70" s="1055">
        <v>9.6839999999999993</v>
      </c>
      <c r="AM70" s="1054">
        <v>46</v>
      </c>
      <c r="AN70" s="1056">
        <v>0.28689999999999999</v>
      </c>
    </row>
    <row r="71" spans="1:40">
      <c r="A71" s="153" t="s">
        <v>14</v>
      </c>
      <c r="B71" s="160" t="s">
        <v>5293</v>
      </c>
      <c r="C71" s="145">
        <f t="array" ref="C71">VLOOKUP("小计"&amp;B71,IF({1,0},小计&amp;城市,包月),2,0)</f>
        <v>1</v>
      </c>
      <c r="D71" s="145">
        <f t="array" ref="D71">VLOOKUP("小计"&amp;B71,IF({1,0},小计&amp;城市,区域贴),2,0)</f>
        <v>1</v>
      </c>
      <c r="E71" s="145">
        <f t="array" ref="E71">VLOOKUP("小计"&amp;B71,IF({1,0},小计&amp;城市,贴片A1),2,0)</f>
        <v>1</v>
      </c>
      <c r="F71" s="145">
        <f t="array" ref="F71">VLOOKUP("小计"&amp;B71,IF({1,0},小计&amp;城市,贴片A2),2,0)</f>
        <v>1</v>
      </c>
      <c r="G71" s="145">
        <f t="array" ref="G71">VLOOKUP("小计"&amp;B71,IF({1,0},小计&amp;城市,贴片max),2,0)</f>
        <v>1</v>
      </c>
      <c r="H71" s="145">
        <f t="array" ref="H71">VLOOKUP("小计"&amp;B71,IF({1,0},小计&amp;城市,包月厅数),2,0)</f>
        <v>6</v>
      </c>
      <c r="I71" s="145">
        <f t="array" ref="I71">VLOOKUP("小计"&amp;B71,IF({1,0},小计&amp;城市,区域贴厅数),2,0)</f>
        <v>6</v>
      </c>
      <c r="J71" s="145">
        <f t="array" ref="J71">VLOOKUP("小计"&amp;B71,IF({1,0},小计&amp;城市,贴片A1厅数),2,0)</f>
        <v>6</v>
      </c>
      <c r="K71" s="145">
        <f t="array" ref="K71">VLOOKUP("小计"&amp;B71,IF({1,0},小计&amp;城市,贴片A2厅数),2,0)</f>
        <v>6</v>
      </c>
      <c r="L71" s="145">
        <f t="array" ref="L71">VLOOKUP("小计"&amp;B71,IF({1,0},小计&amp;城市,贴片max厅数),2,0)</f>
        <v>6</v>
      </c>
      <c r="M71" s="146">
        <f t="shared" si="26"/>
        <v>216</v>
      </c>
      <c r="N71" s="146">
        <f t="shared" si="27"/>
        <v>151</v>
      </c>
      <c r="O71" s="146">
        <f t="shared" si="28"/>
        <v>90</v>
      </c>
      <c r="P71" s="146">
        <f t="shared" si="29"/>
        <v>53.999999999999993</v>
      </c>
      <c r="W71" s="150" t="str">
        <f t="shared" si="30"/>
        <v>10105</v>
      </c>
      <c r="X71" s="142">
        <f t="shared" si="31"/>
        <v>2.0625</v>
      </c>
      <c r="Y71" s="135">
        <f t="shared" si="32"/>
        <v>0.55000000000000004</v>
      </c>
      <c r="Z71" s="142">
        <f t="shared" si="33"/>
        <v>3.75</v>
      </c>
      <c r="AA71" s="135">
        <v>10</v>
      </c>
      <c r="AB71" s="135">
        <f t="shared" si="23"/>
        <v>105</v>
      </c>
      <c r="AI71" s="1053">
        <v>44012431</v>
      </c>
      <c r="AJ71" s="1054">
        <v>2</v>
      </c>
      <c r="AK71" s="1055">
        <v>449.34710000000001</v>
      </c>
      <c r="AL71" s="1055">
        <v>8.1893999999999991</v>
      </c>
      <c r="AM71" s="1054">
        <v>55</v>
      </c>
      <c r="AN71" s="1056">
        <v>0.24890000000000001</v>
      </c>
    </row>
    <row r="72" spans="1:40">
      <c r="A72" s="153" t="s">
        <v>14</v>
      </c>
      <c r="B72" s="144" t="s">
        <v>5294</v>
      </c>
      <c r="C72" s="145">
        <f t="array" ref="C72">VLOOKUP("小计"&amp;B72,IF({1,0},小计&amp;城市,包月),2,0)</f>
        <v>1</v>
      </c>
      <c r="D72" s="145">
        <f t="array" ref="D72">VLOOKUP("小计"&amp;B72,IF({1,0},小计&amp;城市,区域贴),2,0)</f>
        <v>1</v>
      </c>
      <c r="E72" s="145">
        <f t="array" ref="E72">VLOOKUP("小计"&amp;B72,IF({1,0},小计&amp;城市,贴片A1),2,0)</f>
        <v>1</v>
      </c>
      <c r="F72" s="145">
        <f t="array" ref="F72">VLOOKUP("小计"&amp;B72,IF({1,0},小计&amp;城市,贴片A2),2,0)</f>
        <v>1</v>
      </c>
      <c r="G72" s="145">
        <f t="array" ref="G72">VLOOKUP("小计"&amp;B72,IF({1,0},小计&amp;城市,贴片max),2,0)</f>
        <v>1</v>
      </c>
      <c r="H72" s="145">
        <f t="array" ref="H72">VLOOKUP("小计"&amp;B72,IF({1,0},小计&amp;城市,包月厅数),2,0)</f>
        <v>9</v>
      </c>
      <c r="I72" s="145">
        <f t="array" ref="I72">VLOOKUP("小计"&amp;B72,IF({1,0},小计&amp;城市,区域贴厅数),2,0)</f>
        <v>9</v>
      </c>
      <c r="J72" s="145">
        <f t="array" ref="J72">VLOOKUP("小计"&amp;B72,IF({1,0},小计&amp;城市,贴片A1厅数),2,0)</f>
        <v>9</v>
      </c>
      <c r="K72" s="145">
        <f t="array" ref="K72">VLOOKUP("小计"&amp;B72,IF({1,0},小计&amp;城市,贴片A2厅数),2,0)</f>
        <v>9</v>
      </c>
      <c r="L72" s="145">
        <f t="array" ref="L72">VLOOKUP("小计"&amp;B72,IF({1,0},小计&amp;城市,贴片max厅数),2,0)</f>
        <v>9</v>
      </c>
      <c r="M72" s="146">
        <f t="shared" si="26"/>
        <v>324</v>
      </c>
      <c r="N72" s="146">
        <f t="shared" si="27"/>
        <v>227</v>
      </c>
      <c r="O72" s="146">
        <f t="shared" si="28"/>
        <v>135</v>
      </c>
      <c r="P72" s="146">
        <f t="shared" si="29"/>
        <v>81</v>
      </c>
      <c r="W72" s="150" t="str">
        <f t="shared" si="30"/>
        <v>10112</v>
      </c>
      <c r="X72" s="142">
        <f t="shared" si="31"/>
        <v>2.2000000000000002</v>
      </c>
      <c r="Y72" s="135">
        <f t="shared" si="32"/>
        <v>0.55000000000000004</v>
      </c>
      <c r="Z72" s="142">
        <f t="shared" si="33"/>
        <v>4</v>
      </c>
      <c r="AA72" s="135">
        <v>10</v>
      </c>
      <c r="AB72" s="135">
        <f t="shared" si="23"/>
        <v>112</v>
      </c>
      <c r="AI72" s="1053">
        <v>34151201</v>
      </c>
      <c r="AJ72" s="1054">
        <v>1</v>
      </c>
      <c r="AK72" s="1055">
        <v>448.935</v>
      </c>
      <c r="AL72" s="1055">
        <v>10.237500000000001</v>
      </c>
      <c r="AM72" s="1054">
        <v>44</v>
      </c>
      <c r="AN72" s="1056">
        <v>0.33990000000000004</v>
      </c>
    </row>
    <row r="73" spans="1:40">
      <c r="A73" s="153" t="s">
        <v>14</v>
      </c>
      <c r="B73" s="144" t="s">
        <v>5180</v>
      </c>
      <c r="C73" s="145">
        <f t="array" ref="C73">VLOOKUP("小计"&amp;B73,IF({1,0},小计&amp;城市,包月),2,0)</f>
        <v>1</v>
      </c>
      <c r="D73" s="145">
        <f t="array" ref="D73">VLOOKUP("小计"&amp;B73,IF({1,0},小计&amp;城市,区域贴),2,0)</f>
        <v>0</v>
      </c>
      <c r="E73" s="145">
        <f t="array" ref="E73">VLOOKUP("小计"&amp;B73,IF({1,0},小计&amp;城市,贴片A1),2,0)</f>
        <v>0</v>
      </c>
      <c r="F73" s="145">
        <f t="array" ref="F73">VLOOKUP("小计"&amp;B73,IF({1,0},小计&amp;城市,贴片A2),2,0)</f>
        <v>0</v>
      </c>
      <c r="G73" s="145">
        <f t="array" ref="G73">VLOOKUP("小计"&amp;B73,IF({1,0},小计&amp;城市,贴片max),2,0)</f>
        <v>0</v>
      </c>
      <c r="H73" s="145">
        <f t="array" ref="H73">VLOOKUP("小计"&amp;B73,IF({1,0},小计&amp;城市,包月厅数),2,0)</f>
        <v>7</v>
      </c>
      <c r="I73" s="145">
        <f t="array" ref="I73">VLOOKUP("小计"&amp;B73,IF({1,0},小计&amp;城市,区域贴厅数),2,0)</f>
        <v>0</v>
      </c>
      <c r="J73" s="145">
        <f t="array" ref="J73">VLOOKUP("小计"&amp;B73,IF({1,0},小计&amp;城市,贴片A1厅数),2,0)</f>
        <v>0</v>
      </c>
      <c r="K73" s="145">
        <f t="array" ref="K73">VLOOKUP("小计"&amp;B73,IF({1,0},小计&amp;城市,贴片A2厅数),2,0)</f>
        <v>0</v>
      </c>
      <c r="L73" s="145">
        <f t="array" ref="L73">VLOOKUP("小计"&amp;B73,IF({1,0},小计&amp;城市,贴片max厅数),2,0)</f>
        <v>0</v>
      </c>
      <c r="M73" s="146">
        <f t="shared" si="26"/>
        <v>0</v>
      </c>
      <c r="N73" s="146">
        <f t="shared" si="27"/>
        <v>0</v>
      </c>
      <c r="O73" s="146">
        <f t="shared" si="28"/>
        <v>0</v>
      </c>
      <c r="P73" s="146">
        <f t="shared" si="29"/>
        <v>0</v>
      </c>
      <c r="W73" s="150" t="str">
        <f t="shared" si="30"/>
        <v>10119</v>
      </c>
      <c r="X73" s="142">
        <f t="shared" si="31"/>
        <v>2.3375000000000004</v>
      </c>
      <c r="Y73" s="135">
        <f t="shared" si="32"/>
        <v>0.55000000000000004</v>
      </c>
      <c r="Z73" s="142">
        <f t="shared" si="33"/>
        <v>4.25</v>
      </c>
      <c r="AA73" s="135">
        <v>10</v>
      </c>
      <c r="AB73" s="135">
        <f t="shared" si="23"/>
        <v>119</v>
      </c>
      <c r="AI73" s="1053">
        <v>42021801</v>
      </c>
      <c r="AJ73" s="1054">
        <v>1</v>
      </c>
      <c r="AK73" s="1055">
        <v>448.61045000000001</v>
      </c>
      <c r="AL73" s="1055">
        <v>9.2838999999999992</v>
      </c>
      <c r="AM73" s="1054">
        <v>48</v>
      </c>
      <c r="AN73" s="1056">
        <v>0.32299999999999995</v>
      </c>
    </row>
    <row r="74" spans="1:40">
      <c r="A74" s="153" t="s">
        <v>14</v>
      </c>
      <c r="B74" s="144" t="s">
        <v>7331</v>
      </c>
      <c r="C74" s="145">
        <f t="array" ref="C74">VLOOKUP("小计"&amp;B74,IF({1,0},小计&amp;城市,包月),2,0)</f>
        <v>1</v>
      </c>
      <c r="D74" s="145">
        <f t="array" ref="D74">VLOOKUP("小计"&amp;B74,IF({1,0},小计&amp;城市,区域贴),2,0)</f>
        <v>1</v>
      </c>
      <c r="E74" s="145">
        <f t="array" ref="E74">VLOOKUP("小计"&amp;B74,IF({1,0},小计&amp;城市,贴片A1),2,0)</f>
        <v>0</v>
      </c>
      <c r="F74" s="145">
        <f t="array" ref="F74">VLOOKUP("小计"&amp;B74,IF({1,0},小计&amp;城市,贴片A2),2,0)</f>
        <v>0</v>
      </c>
      <c r="G74" s="145">
        <f t="array" ref="G74">VLOOKUP("小计"&amp;B74,IF({1,0},小计&amp;城市,贴片max),2,0)</f>
        <v>1</v>
      </c>
      <c r="H74" s="145">
        <f t="array" ref="H74">VLOOKUP("小计"&amp;B74,IF({1,0},小计&amp;城市,包月厅数),2,0)</f>
        <v>6</v>
      </c>
      <c r="I74" s="145">
        <f t="array" ref="I74">VLOOKUP("小计"&amp;B74,IF({1,0},小计&amp;城市,区域贴厅数),2,0)</f>
        <v>6</v>
      </c>
      <c r="J74" s="145">
        <f t="array" ref="J74">VLOOKUP("小计"&amp;B74,IF({1,0},小计&amp;城市,贴片A1厅数),2,0)</f>
        <v>0</v>
      </c>
      <c r="K74" s="145">
        <f t="array" ref="K74">VLOOKUP("小计"&amp;B74,IF({1,0},小计&amp;城市,贴片A2厅数),2,0)</f>
        <v>0</v>
      </c>
      <c r="L74" s="145">
        <f t="array" ref="L74">VLOOKUP("小计"&amp;B74,IF({1,0},小计&amp;城市,贴片max厅数),2,0)</f>
        <v>6</v>
      </c>
      <c r="M74" s="146">
        <f t="shared" si="26"/>
        <v>216</v>
      </c>
      <c r="N74" s="146">
        <f t="shared" si="27"/>
        <v>151</v>
      </c>
      <c r="O74" s="146">
        <f t="shared" si="28"/>
        <v>90</v>
      </c>
      <c r="P74" s="146">
        <f t="shared" si="29"/>
        <v>53.999999999999993</v>
      </c>
      <c r="W74" s="150" t="str">
        <f t="shared" si="30"/>
        <v>10126</v>
      </c>
      <c r="X74" s="142">
        <f t="shared" si="31"/>
        <v>2.4750000000000001</v>
      </c>
      <c r="Y74" s="135">
        <f t="shared" si="32"/>
        <v>0.55000000000000004</v>
      </c>
      <c r="Z74" s="142">
        <f t="shared" si="33"/>
        <v>4.5</v>
      </c>
      <c r="AA74" s="135">
        <v>10</v>
      </c>
      <c r="AB74" s="135">
        <f t="shared" si="23"/>
        <v>126</v>
      </c>
      <c r="AI74" s="1053">
        <v>14012401</v>
      </c>
      <c r="AJ74" s="1054">
        <v>2</v>
      </c>
      <c r="AK74" s="1055">
        <v>448.2056</v>
      </c>
      <c r="AL74" s="1055">
        <v>8.6949000000000005</v>
      </c>
      <c r="AM74" s="1054">
        <v>52</v>
      </c>
      <c r="AN74" s="1056">
        <v>0.31579999999999997</v>
      </c>
    </row>
    <row r="75" spans="1:40">
      <c r="A75" s="153" t="s">
        <v>17</v>
      </c>
      <c r="B75" s="144" t="s">
        <v>5210</v>
      </c>
      <c r="C75" s="145">
        <f t="array" ref="C75">VLOOKUP("小计"&amp;B75,IF({1,0},小计&amp;城市,包月),2,0)</f>
        <v>5</v>
      </c>
      <c r="D75" s="145">
        <f t="array" ref="D75">VLOOKUP("小计"&amp;B75,IF({1,0},小计&amp;城市,区域贴),2,0)</f>
        <v>2</v>
      </c>
      <c r="E75" s="145">
        <f t="array" ref="E75">VLOOKUP("小计"&amp;B75,IF({1,0},小计&amp;城市,贴片A1),2,0)</f>
        <v>2</v>
      </c>
      <c r="F75" s="145">
        <f t="array" ref="F75">VLOOKUP("小计"&amp;B75,IF({1,0},小计&amp;城市,贴片A2),2,0)</f>
        <v>2</v>
      </c>
      <c r="G75" s="145">
        <f t="array" ref="G75">VLOOKUP("小计"&amp;B75,IF({1,0},小计&amp;城市,贴片max),2,0)</f>
        <v>2</v>
      </c>
      <c r="H75" s="145">
        <f t="array" ref="H75">VLOOKUP("小计"&amp;B75,IF({1,0},小计&amp;城市,包月厅数),2,0)</f>
        <v>31</v>
      </c>
      <c r="I75" s="145">
        <f t="array" ref="I75">VLOOKUP("小计"&amp;B75,IF({1,0},小计&amp;城市,区域贴厅数),2,0)</f>
        <v>13</v>
      </c>
      <c r="J75" s="145">
        <f t="array" ref="J75">VLOOKUP("小计"&amp;B75,IF({1,0},小计&amp;城市,贴片A1厅数),2,0)</f>
        <v>13</v>
      </c>
      <c r="K75" s="145">
        <f t="array" ref="K75">VLOOKUP("小计"&amp;B75,IF({1,0},小计&amp;城市,贴片A2厅数),2,0)</f>
        <v>13</v>
      </c>
      <c r="L75" s="145">
        <f t="array" ref="L75">VLOOKUP("小计"&amp;B75,IF({1,0},小计&amp;城市,贴片max厅数),2,0)</f>
        <v>13</v>
      </c>
      <c r="M75" s="146">
        <f t="shared" si="26"/>
        <v>468</v>
      </c>
      <c r="N75" s="146">
        <f t="shared" si="27"/>
        <v>328</v>
      </c>
      <c r="O75" s="146">
        <f t="shared" si="28"/>
        <v>195</v>
      </c>
      <c r="P75" s="146">
        <f t="shared" si="29"/>
        <v>117</v>
      </c>
      <c r="W75" s="150" t="str">
        <f t="shared" si="30"/>
        <v>10133</v>
      </c>
      <c r="X75" s="142">
        <f t="shared" si="31"/>
        <v>2.6125000000000003</v>
      </c>
      <c r="Y75" s="135">
        <f t="shared" si="32"/>
        <v>0.55000000000000004</v>
      </c>
      <c r="Z75" s="142">
        <f t="shared" si="33"/>
        <v>4.75</v>
      </c>
      <c r="AA75" s="135">
        <v>10</v>
      </c>
      <c r="AB75" s="135">
        <f t="shared" si="23"/>
        <v>133</v>
      </c>
      <c r="AI75" s="1053">
        <v>41032701</v>
      </c>
      <c r="AJ75" s="1054">
        <v>2</v>
      </c>
      <c r="AK75" s="1055">
        <v>447.31040000000002</v>
      </c>
      <c r="AL75" s="1055">
        <v>9.7517999999999994</v>
      </c>
      <c r="AM75" s="1054">
        <v>46</v>
      </c>
      <c r="AN75" s="1056">
        <v>0.439</v>
      </c>
    </row>
    <row r="76" spans="1:40">
      <c r="A76" s="153" t="s">
        <v>17</v>
      </c>
      <c r="B76" s="144" t="s">
        <v>5296</v>
      </c>
      <c r="C76" s="145">
        <f t="array" ref="C76">VLOOKUP("小计"&amp;B76,IF({1,0},小计&amp;城市,包月),2,0)</f>
        <v>2</v>
      </c>
      <c r="D76" s="145">
        <f t="array" ref="D76">VLOOKUP("小计"&amp;B76,IF({1,0},小计&amp;城市,区域贴),2,0)</f>
        <v>2</v>
      </c>
      <c r="E76" s="145">
        <f t="array" ref="E76">VLOOKUP("小计"&amp;B76,IF({1,0},小计&amp;城市,贴片A1),2,0)</f>
        <v>2</v>
      </c>
      <c r="F76" s="145">
        <f t="array" ref="F76">VLOOKUP("小计"&amp;B76,IF({1,0},小计&amp;城市,贴片A2),2,0)</f>
        <v>2</v>
      </c>
      <c r="G76" s="145">
        <f t="array" ref="G76">VLOOKUP("小计"&amp;B76,IF({1,0},小计&amp;城市,贴片max),2,0)</f>
        <v>2</v>
      </c>
      <c r="H76" s="145">
        <f t="array" ref="H76">VLOOKUP("小计"&amp;B76,IF({1,0},小计&amp;城市,包月厅数),2,0)</f>
        <v>13</v>
      </c>
      <c r="I76" s="145">
        <f t="array" ref="I76">VLOOKUP("小计"&amp;B76,IF({1,0},小计&amp;城市,区域贴厅数),2,0)</f>
        <v>13</v>
      </c>
      <c r="J76" s="145">
        <f t="array" ref="J76">VLOOKUP("小计"&amp;B76,IF({1,0},小计&amp;城市,贴片A1厅数),2,0)</f>
        <v>13</v>
      </c>
      <c r="K76" s="145">
        <f t="array" ref="K76">VLOOKUP("小计"&amp;B76,IF({1,0},小计&amp;城市,贴片A2厅数),2,0)</f>
        <v>13</v>
      </c>
      <c r="L76" s="145">
        <f t="array" ref="L76">VLOOKUP("小计"&amp;B76,IF({1,0},小计&amp;城市,贴片max厅数),2,0)</f>
        <v>13</v>
      </c>
      <c r="M76" s="146">
        <f t="shared" si="26"/>
        <v>468</v>
      </c>
      <c r="N76" s="146">
        <f t="shared" si="27"/>
        <v>328</v>
      </c>
      <c r="O76" s="146">
        <f t="shared" si="28"/>
        <v>195</v>
      </c>
      <c r="P76" s="146">
        <f t="shared" si="29"/>
        <v>117</v>
      </c>
      <c r="W76" s="150" t="str">
        <f t="shared" si="30"/>
        <v>10140</v>
      </c>
      <c r="X76" s="142">
        <f t="shared" si="31"/>
        <v>2.75</v>
      </c>
      <c r="Y76" s="135">
        <f t="shared" si="32"/>
        <v>0.55000000000000004</v>
      </c>
      <c r="Z76" s="142">
        <f t="shared" si="33"/>
        <v>5</v>
      </c>
      <c r="AA76" s="135">
        <v>10</v>
      </c>
      <c r="AB76" s="135">
        <f t="shared" si="23"/>
        <v>140</v>
      </c>
      <c r="AI76" s="1053">
        <v>42021401</v>
      </c>
      <c r="AJ76" s="1054">
        <v>2</v>
      </c>
      <c r="AK76" s="1055">
        <v>445.1284</v>
      </c>
      <c r="AL76" s="1055">
        <v>12.249499999999999</v>
      </c>
      <c r="AM76" s="1054">
        <v>36</v>
      </c>
      <c r="AN76" s="1056">
        <v>0.45669999999999999</v>
      </c>
    </row>
    <row r="77" spans="1:40">
      <c r="A77" s="153" t="s">
        <v>17</v>
      </c>
      <c r="B77" s="143" t="s">
        <v>5297</v>
      </c>
      <c r="C77" s="145">
        <f t="array" ref="C77">VLOOKUP("小计"&amp;B77,IF({1,0},小计&amp;城市,包月),2,0)</f>
        <v>4</v>
      </c>
      <c r="D77" s="145">
        <f t="array" ref="D77">VLOOKUP("小计"&amp;B77,IF({1,0},小计&amp;城市,区域贴),2,0)</f>
        <v>2</v>
      </c>
      <c r="E77" s="145">
        <f t="array" ref="E77">VLOOKUP("小计"&amp;B77,IF({1,0},小计&amp;城市,贴片A1),2,0)</f>
        <v>2</v>
      </c>
      <c r="F77" s="145">
        <f t="array" ref="F77">VLOOKUP("小计"&amp;B77,IF({1,0},小计&amp;城市,贴片A2),2,0)</f>
        <v>2</v>
      </c>
      <c r="G77" s="145">
        <f t="array" ref="G77">VLOOKUP("小计"&amp;B77,IF({1,0},小计&amp;城市,贴片max),2,0)</f>
        <v>2</v>
      </c>
      <c r="H77" s="145">
        <f t="array" ref="H77">VLOOKUP("小计"&amp;B77,IF({1,0},小计&amp;城市,包月厅数),2,0)</f>
        <v>27</v>
      </c>
      <c r="I77" s="145">
        <f t="array" ref="I77">VLOOKUP("小计"&amp;B77,IF({1,0},小计&amp;城市,区域贴厅数),2,0)</f>
        <v>15</v>
      </c>
      <c r="J77" s="145">
        <f t="array" ref="J77">VLOOKUP("小计"&amp;B77,IF({1,0},小计&amp;城市,贴片A1厅数),2,0)</f>
        <v>15</v>
      </c>
      <c r="K77" s="145">
        <f t="array" ref="K77">VLOOKUP("小计"&amp;B77,IF({1,0},小计&amp;城市,贴片A2厅数),2,0)</f>
        <v>15</v>
      </c>
      <c r="L77" s="145">
        <f t="array" ref="L77">VLOOKUP("小计"&amp;B77,IF({1,0},小计&amp;城市,贴片max厅数),2,0)</f>
        <v>15</v>
      </c>
      <c r="M77" s="146">
        <f t="shared" si="26"/>
        <v>540</v>
      </c>
      <c r="N77" s="146">
        <f t="shared" si="27"/>
        <v>378</v>
      </c>
      <c r="O77" s="146">
        <f t="shared" si="28"/>
        <v>225</v>
      </c>
      <c r="P77" s="146">
        <f t="shared" si="29"/>
        <v>135</v>
      </c>
      <c r="W77" s="150" t="str">
        <f t="shared" si="30"/>
        <v>10147</v>
      </c>
      <c r="X77" s="142">
        <f t="shared" si="31"/>
        <v>2.8875000000000002</v>
      </c>
      <c r="Y77" s="135">
        <f t="shared" si="32"/>
        <v>0.55000000000000004</v>
      </c>
      <c r="Z77" s="142">
        <f t="shared" si="33"/>
        <v>5.25</v>
      </c>
      <c r="AA77" s="135">
        <v>10</v>
      </c>
      <c r="AB77" s="135">
        <f t="shared" si="23"/>
        <v>147</v>
      </c>
      <c r="AI77" s="1053">
        <v>32131301</v>
      </c>
      <c r="AJ77" s="1054">
        <v>1</v>
      </c>
      <c r="AK77" s="1055">
        <v>444.8544</v>
      </c>
      <c r="AL77" s="1055">
        <v>9.7181999999999995</v>
      </c>
      <c r="AM77" s="1054">
        <v>46</v>
      </c>
      <c r="AN77" s="1056">
        <v>0.34360000000000002</v>
      </c>
    </row>
    <row r="78" spans="1:40">
      <c r="A78" s="153" t="s">
        <v>17</v>
      </c>
      <c r="B78" s="144" t="s">
        <v>5298</v>
      </c>
      <c r="C78" s="145">
        <f t="array" ref="C78">VLOOKUP("小计"&amp;B78,IF({1,0},小计&amp;城市,包月),2,0)</f>
        <v>1</v>
      </c>
      <c r="D78" s="145">
        <f t="array" ref="D78">VLOOKUP("小计"&amp;B78,IF({1,0},小计&amp;城市,区域贴),2,0)</f>
        <v>1</v>
      </c>
      <c r="E78" s="145">
        <f t="array" ref="E78">VLOOKUP("小计"&amp;B78,IF({1,0},小计&amp;城市,贴片A1),2,0)</f>
        <v>1</v>
      </c>
      <c r="F78" s="145">
        <f t="array" ref="F78">VLOOKUP("小计"&amp;B78,IF({1,0},小计&amp;城市,贴片A2),2,0)</f>
        <v>1</v>
      </c>
      <c r="G78" s="145">
        <f t="array" ref="G78">VLOOKUP("小计"&amp;B78,IF({1,0},小计&amp;城市,贴片max),2,0)</f>
        <v>1</v>
      </c>
      <c r="H78" s="145">
        <f t="array" ref="H78">VLOOKUP("小计"&amp;B78,IF({1,0},小计&amp;城市,包月厅数),2,0)</f>
        <v>6</v>
      </c>
      <c r="I78" s="145">
        <f t="array" ref="I78">VLOOKUP("小计"&amp;B78,IF({1,0},小计&amp;城市,区域贴厅数),2,0)</f>
        <v>6</v>
      </c>
      <c r="J78" s="145">
        <f t="array" ref="J78">VLOOKUP("小计"&amp;B78,IF({1,0},小计&amp;城市,贴片A1厅数),2,0)</f>
        <v>6</v>
      </c>
      <c r="K78" s="145">
        <f t="array" ref="K78">VLOOKUP("小计"&amp;B78,IF({1,0},小计&amp;城市,贴片A2厅数),2,0)</f>
        <v>6</v>
      </c>
      <c r="L78" s="145">
        <f t="array" ref="L78">VLOOKUP("小计"&amp;B78,IF({1,0},小计&amp;城市,贴片max厅数),2,0)</f>
        <v>6</v>
      </c>
      <c r="M78" s="146">
        <f t="shared" si="26"/>
        <v>216</v>
      </c>
      <c r="N78" s="146">
        <f t="shared" si="27"/>
        <v>151</v>
      </c>
      <c r="O78" s="146">
        <f t="shared" si="28"/>
        <v>90</v>
      </c>
      <c r="P78" s="146">
        <f t="shared" si="29"/>
        <v>53.999999999999993</v>
      </c>
      <c r="W78" s="150" t="str">
        <f t="shared" si="30"/>
        <v>10154</v>
      </c>
      <c r="X78" s="142">
        <f t="shared" si="31"/>
        <v>3.0250000000000004</v>
      </c>
      <c r="Y78" s="135">
        <f t="shared" si="32"/>
        <v>0.55000000000000004</v>
      </c>
      <c r="Z78" s="142">
        <f t="shared" si="33"/>
        <v>5.5</v>
      </c>
      <c r="AA78" s="135">
        <v>10</v>
      </c>
      <c r="AB78" s="135">
        <f t="shared" si="23"/>
        <v>154</v>
      </c>
      <c r="AI78" s="1053">
        <v>23032001</v>
      </c>
      <c r="AJ78" s="1054">
        <v>1</v>
      </c>
      <c r="AK78" s="1055">
        <v>444.20429999999999</v>
      </c>
      <c r="AL78" s="1055">
        <v>9.9641000000000002</v>
      </c>
      <c r="AM78" s="1054">
        <v>45</v>
      </c>
      <c r="AN78" s="1056">
        <v>0.33929999999999999</v>
      </c>
    </row>
    <row r="79" spans="1:40">
      <c r="A79" s="153" t="s">
        <v>17</v>
      </c>
      <c r="B79" s="160" t="s">
        <v>2277</v>
      </c>
      <c r="C79" s="145">
        <f t="array" ref="C79">VLOOKUP("小计"&amp;B79,IF({1,0},小计&amp;城市,包月),2,0)</f>
        <v>1</v>
      </c>
      <c r="D79" s="145">
        <f t="array" ref="D79">VLOOKUP("小计"&amp;B79,IF({1,0},小计&amp;城市,区域贴),2,0)</f>
        <v>1</v>
      </c>
      <c r="E79" s="145">
        <f t="array" ref="E79">VLOOKUP("小计"&amp;B79,IF({1,0},小计&amp;城市,贴片A1),2,0)</f>
        <v>1</v>
      </c>
      <c r="F79" s="145">
        <f t="array" ref="F79">VLOOKUP("小计"&amp;B79,IF({1,0},小计&amp;城市,贴片A2),2,0)</f>
        <v>1</v>
      </c>
      <c r="G79" s="145">
        <f t="array" ref="G79">VLOOKUP("小计"&amp;B79,IF({1,0},小计&amp;城市,贴片max),2,0)</f>
        <v>1</v>
      </c>
      <c r="H79" s="145">
        <f t="array" ref="H79">VLOOKUP("小计"&amp;B79,IF({1,0},小计&amp;城市,包月厅数),2,0)</f>
        <v>6</v>
      </c>
      <c r="I79" s="145">
        <f t="array" ref="I79">VLOOKUP("小计"&amp;B79,IF({1,0},小计&amp;城市,区域贴厅数),2,0)</f>
        <v>6</v>
      </c>
      <c r="J79" s="145">
        <f t="array" ref="J79">VLOOKUP("小计"&amp;B79,IF({1,0},小计&amp;城市,贴片A1厅数),2,0)</f>
        <v>6</v>
      </c>
      <c r="K79" s="145">
        <f t="array" ref="K79">VLOOKUP("小计"&amp;B79,IF({1,0},小计&amp;城市,贴片A2厅数),2,0)</f>
        <v>6</v>
      </c>
      <c r="L79" s="145">
        <f t="array" ref="L79">VLOOKUP("小计"&amp;B79,IF({1,0},小计&amp;城市,贴片max厅数),2,0)</f>
        <v>6</v>
      </c>
      <c r="M79" s="146">
        <f t="shared" si="26"/>
        <v>216</v>
      </c>
      <c r="N79" s="146">
        <f t="shared" si="27"/>
        <v>151</v>
      </c>
      <c r="O79" s="146">
        <f t="shared" si="28"/>
        <v>90</v>
      </c>
      <c r="P79" s="146">
        <f t="shared" si="29"/>
        <v>53.999999999999993</v>
      </c>
      <c r="W79" s="150" t="str">
        <f t="shared" si="30"/>
        <v>10161</v>
      </c>
      <c r="X79" s="142">
        <f t="shared" si="31"/>
        <v>3.1625000000000001</v>
      </c>
      <c r="Y79" s="135">
        <f t="shared" si="32"/>
        <v>0.55000000000000004</v>
      </c>
      <c r="Z79" s="142">
        <f t="shared" si="33"/>
        <v>5.75</v>
      </c>
      <c r="AA79" s="135">
        <v>10</v>
      </c>
      <c r="AB79" s="135">
        <f t="shared" si="23"/>
        <v>161</v>
      </c>
      <c r="AI79" s="1053">
        <v>31090701</v>
      </c>
      <c r="AJ79" s="1054">
        <v>2</v>
      </c>
      <c r="AK79" s="1055">
        <v>441.54142999999999</v>
      </c>
      <c r="AL79" s="1055">
        <v>8.1437000000000008</v>
      </c>
      <c r="AM79" s="1054">
        <v>54</v>
      </c>
      <c r="AN79" s="1056">
        <v>0.24640000000000001</v>
      </c>
    </row>
    <row r="80" spans="1:40">
      <c r="A80" s="153" t="s">
        <v>17</v>
      </c>
      <c r="B80" s="144" t="s">
        <v>5299</v>
      </c>
      <c r="C80" s="145">
        <f t="array" ref="C80">VLOOKUP("小计"&amp;B80,IF({1,0},小计&amp;城市,包月),2,0)</f>
        <v>2</v>
      </c>
      <c r="D80" s="145">
        <f t="array" ref="D80">VLOOKUP("小计"&amp;B80,IF({1,0},小计&amp;城市,区域贴),2,0)</f>
        <v>0</v>
      </c>
      <c r="E80" s="145">
        <f t="array" ref="E80">VLOOKUP("小计"&amp;B80,IF({1,0},小计&amp;城市,贴片A1),2,0)</f>
        <v>0</v>
      </c>
      <c r="F80" s="145">
        <f t="array" ref="F80">VLOOKUP("小计"&amp;B80,IF({1,0},小计&amp;城市,贴片A2),2,0)</f>
        <v>0</v>
      </c>
      <c r="G80" s="145">
        <f t="array" ref="G80">VLOOKUP("小计"&amp;B80,IF({1,0},小计&amp;城市,贴片max),2,0)</f>
        <v>0</v>
      </c>
      <c r="H80" s="145">
        <f t="array" ref="H80">VLOOKUP("小计"&amp;B80,IF({1,0},小计&amp;城市,包月厅数),2,0)</f>
        <v>10</v>
      </c>
      <c r="I80" s="145">
        <f t="array" ref="I80">VLOOKUP("小计"&amp;B80,IF({1,0},小计&amp;城市,区域贴厅数),2,0)</f>
        <v>0</v>
      </c>
      <c r="J80" s="145">
        <f t="array" ref="J80">VLOOKUP("小计"&amp;B80,IF({1,0},小计&amp;城市,贴片A1厅数),2,0)</f>
        <v>0</v>
      </c>
      <c r="K80" s="145">
        <f t="array" ref="K80">VLOOKUP("小计"&amp;B80,IF({1,0},小计&amp;城市,贴片A2厅数),2,0)</f>
        <v>0</v>
      </c>
      <c r="L80" s="145">
        <f t="array" ref="L80">VLOOKUP("小计"&amp;B80,IF({1,0},小计&amp;城市,贴片max厅数),2,0)</f>
        <v>0</v>
      </c>
      <c r="M80" s="146">
        <f t="shared" si="26"/>
        <v>0</v>
      </c>
      <c r="N80" s="146">
        <f t="shared" si="27"/>
        <v>0</v>
      </c>
      <c r="O80" s="146">
        <f t="shared" si="28"/>
        <v>0</v>
      </c>
      <c r="P80" s="146">
        <f t="shared" si="29"/>
        <v>0</v>
      </c>
      <c r="W80" s="150" t="str">
        <f t="shared" si="30"/>
        <v>10168</v>
      </c>
      <c r="X80" s="142">
        <f t="shared" si="31"/>
        <v>3.3000000000000003</v>
      </c>
      <c r="Y80" s="135">
        <f t="shared" si="32"/>
        <v>0.55000000000000004</v>
      </c>
      <c r="Z80" s="142">
        <f t="shared" si="33"/>
        <v>6</v>
      </c>
      <c r="AA80" s="135">
        <v>10</v>
      </c>
      <c r="AB80" s="135">
        <f t="shared" si="23"/>
        <v>168</v>
      </c>
      <c r="AI80" s="1053">
        <v>33053001</v>
      </c>
      <c r="AJ80" s="1054">
        <v>1</v>
      </c>
      <c r="AK80" s="1055">
        <v>440.85379999999998</v>
      </c>
      <c r="AL80" s="1055">
        <v>8.8879000000000001</v>
      </c>
      <c r="AM80" s="1054">
        <v>50</v>
      </c>
      <c r="AN80" s="1056">
        <v>0.2923</v>
      </c>
    </row>
    <row r="81" spans="1:40">
      <c r="A81" s="153" t="s">
        <v>17</v>
      </c>
      <c r="B81" s="149" t="s">
        <v>5300</v>
      </c>
      <c r="C81" s="145">
        <f t="array" ref="C81">VLOOKUP("小计"&amp;B81,IF({1,0},小计&amp;城市,包月),2,0)</f>
        <v>1</v>
      </c>
      <c r="D81" s="145">
        <f t="array" ref="D81">VLOOKUP("小计"&amp;B81,IF({1,0},小计&amp;城市,区域贴),2,0)</f>
        <v>1</v>
      </c>
      <c r="E81" s="145">
        <f t="array" ref="E81">VLOOKUP("小计"&amp;B81,IF({1,0},小计&amp;城市,贴片A1),2,0)</f>
        <v>1</v>
      </c>
      <c r="F81" s="145">
        <f t="array" ref="F81">VLOOKUP("小计"&amp;B81,IF({1,0},小计&amp;城市,贴片A2),2,0)</f>
        <v>1</v>
      </c>
      <c r="G81" s="145">
        <f t="array" ref="G81">VLOOKUP("小计"&amp;B81,IF({1,0},小计&amp;城市,贴片max),2,0)</f>
        <v>1</v>
      </c>
      <c r="H81" s="145">
        <f t="array" ref="H81">VLOOKUP("小计"&amp;B81,IF({1,0},小计&amp;城市,包月厅数),2,0)</f>
        <v>4</v>
      </c>
      <c r="I81" s="145">
        <f t="array" ref="I81">VLOOKUP("小计"&amp;B81,IF({1,0},小计&amp;城市,区域贴厅数),2,0)</f>
        <v>4</v>
      </c>
      <c r="J81" s="145">
        <f t="array" ref="J81">VLOOKUP("小计"&amp;B81,IF({1,0},小计&amp;城市,贴片A1厅数),2,0)</f>
        <v>4</v>
      </c>
      <c r="K81" s="145">
        <f t="array" ref="K81">VLOOKUP("小计"&amp;B81,IF({1,0},小计&amp;城市,贴片A2厅数),2,0)</f>
        <v>4</v>
      </c>
      <c r="L81" s="145">
        <f t="array" ref="L81">VLOOKUP("小计"&amp;B81,IF({1,0},小计&amp;城市,贴片max厅数),2,0)</f>
        <v>4</v>
      </c>
      <c r="M81" s="146">
        <f t="shared" si="26"/>
        <v>144</v>
      </c>
      <c r="N81" s="146">
        <f t="shared" si="27"/>
        <v>101</v>
      </c>
      <c r="O81" s="146">
        <f t="shared" si="28"/>
        <v>60</v>
      </c>
      <c r="P81" s="146">
        <f t="shared" si="29"/>
        <v>36</v>
      </c>
      <c r="W81" s="150" t="str">
        <f t="shared" si="30"/>
        <v>10175</v>
      </c>
      <c r="X81" s="142">
        <f t="shared" si="31"/>
        <v>3.4375000000000004</v>
      </c>
      <c r="Y81" s="135">
        <f t="shared" si="32"/>
        <v>0.55000000000000004</v>
      </c>
      <c r="Z81" s="142">
        <f t="shared" si="33"/>
        <v>6.25</v>
      </c>
      <c r="AA81" s="135">
        <v>10</v>
      </c>
      <c r="AB81" s="135">
        <f t="shared" si="23"/>
        <v>175</v>
      </c>
      <c r="AI81" s="1053">
        <v>44151801</v>
      </c>
      <c r="AJ81" s="1054">
        <v>1</v>
      </c>
      <c r="AK81" s="1055">
        <v>439.69260000000003</v>
      </c>
      <c r="AL81" s="1055">
        <v>8.3267000000000007</v>
      </c>
      <c r="AM81" s="1054">
        <v>53</v>
      </c>
      <c r="AN81" s="1056">
        <v>0.29469999999999996</v>
      </c>
    </row>
    <row r="82" spans="1:40">
      <c r="A82" s="161" t="s">
        <v>17</v>
      </c>
      <c r="B82" s="157" t="s">
        <v>5301</v>
      </c>
      <c r="C82" s="145">
        <f t="array" ref="C82">VLOOKUP("小计"&amp;B82,IF({1,0},小计&amp;城市,包月),2,0)</f>
        <v>1</v>
      </c>
      <c r="D82" s="145">
        <f t="array" ref="D82">VLOOKUP("小计"&amp;B82,IF({1,0},小计&amp;城市,区域贴),2,0)</f>
        <v>1</v>
      </c>
      <c r="E82" s="145">
        <f t="array" ref="E82">VLOOKUP("小计"&amp;B82,IF({1,0},小计&amp;城市,贴片A1),2,0)</f>
        <v>1</v>
      </c>
      <c r="F82" s="145">
        <f t="array" ref="F82">VLOOKUP("小计"&amp;B82,IF({1,0},小计&amp;城市,贴片A2),2,0)</f>
        <v>1</v>
      </c>
      <c r="G82" s="145">
        <f t="array" ref="G82">VLOOKUP("小计"&amp;B82,IF({1,0},小计&amp;城市,贴片max),2,0)</f>
        <v>1</v>
      </c>
      <c r="H82" s="145">
        <f t="array" ref="H82">VLOOKUP("小计"&amp;B82,IF({1,0},小计&amp;城市,包月厅数),2,0)</f>
        <v>7</v>
      </c>
      <c r="I82" s="145">
        <f t="array" ref="I82">VLOOKUP("小计"&amp;B82,IF({1,0},小计&amp;城市,区域贴厅数),2,0)</f>
        <v>7</v>
      </c>
      <c r="J82" s="145">
        <f t="array" ref="J82">VLOOKUP("小计"&amp;B82,IF({1,0},小计&amp;城市,贴片A1厅数),2,0)</f>
        <v>7</v>
      </c>
      <c r="K82" s="145">
        <f t="array" ref="K82">VLOOKUP("小计"&amp;B82,IF({1,0},小计&amp;城市,贴片A2厅数),2,0)</f>
        <v>7</v>
      </c>
      <c r="L82" s="145">
        <f t="array" ref="L82">VLOOKUP("小计"&amp;B82,IF({1,0},小计&amp;城市,贴片max厅数),2,0)</f>
        <v>7</v>
      </c>
      <c r="M82" s="146">
        <f t="shared" si="26"/>
        <v>252</v>
      </c>
      <c r="N82" s="146">
        <f t="shared" si="27"/>
        <v>176</v>
      </c>
      <c r="O82" s="146">
        <f t="shared" si="28"/>
        <v>105</v>
      </c>
      <c r="P82" s="146">
        <f t="shared" si="29"/>
        <v>63</v>
      </c>
      <c r="W82" s="150" t="str">
        <f t="shared" si="30"/>
        <v>10182</v>
      </c>
      <c r="X82" s="142">
        <f t="shared" si="31"/>
        <v>3.5750000000000002</v>
      </c>
      <c r="Y82" s="135">
        <f t="shared" si="32"/>
        <v>0.55000000000000004</v>
      </c>
      <c r="Z82" s="142">
        <f t="shared" si="33"/>
        <v>6.5</v>
      </c>
      <c r="AA82" s="135">
        <v>10</v>
      </c>
      <c r="AB82" s="135">
        <f t="shared" si="23"/>
        <v>182</v>
      </c>
      <c r="AI82" s="1053">
        <v>35031301</v>
      </c>
      <c r="AJ82" s="1054">
        <v>1</v>
      </c>
      <c r="AK82" s="1055">
        <v>439.687792</v>
      </c>
      <c r="AL82" s="1055">
        <v>9.0385000000000009</v>
      </c>
      <c r="AM82" s="1054">
        <v>49</v>
      </c>
      <c r="AN82" s="1056">
        <v>0.34630000000000005</v>
      </c>
    </row>
    <row r="83" spans="1:40">
      <c r="A83" s="159" t="s">
        <v>17</v>
      </c>
      <c r="B83" s="159" t="s">
        <v>5837</v>
      </c>
      <c r="C83" s="145">
        <f t="array" ref="C83">VLOOKUP("小计"&amp;B83,IF({1,0},小计&amp;城市,包月),2,0)</f>
        <v>1</v>
      </c>
      <c r="D83" s="145">
        <f t="array" ref="D83">VLOOKUP("小计"&amp;B83,IF({1,0},小计&amp;城市,区域贴),2,0)</f>
        <v>1</v>
      </c>
      <c r="E83" s="145">
        <f t="array" ref="E83">VLOOKUP("小计"&amp;B83,IF({1,0},小计&amp;城市,贴片A1),2,0)</f>
        <v>1</v>
      </c>
      <c r="F83" s="145">
        <f t="array" ref="F83">VLOOKUP("小计"&amp;B83,IF({1,0},小计&amp;城市,贴片A2),2,0)</f>
        <v>1</v>
      </c>
      <c r="G83" s="145">
        <f t="array" ref="G83">VLOOKUP("小计"&amp;B83,IF({1,0},小计&amp;城市,贴片max),2,0)</f>
        <v>1</v>
      </c>
      <c r="H83" s="145">
        <f t="array" ref="H83">VLOOKUP("小计"&amp;B83,IF({1,0},小计&amp;城市,包月厅数),2,0)</f>
        <v>9</v>
      </c>
      <c r="I83" s="145">
        <f t="array" ref="I83">VLOOKUP("小计"&amp;B83,IF({1,0},小计&amp;城市,区域贴厅数),2,0)</f>
        <v>9</v>
      </c>
      <c r="J83" s="145">
        <f t="array" ref="J83">VLOOKUP("小计"&amp;B83,IF({1,0},小计&amp;城市,贴片A1厅数),2,0)</f>
        <v>9</v>
      </c>
      <c r="K83" s="145">
        <f t="array" ref="K83">VLOOKUP("小计"&amp;B83,IF({1,0},小计&amp;城市,贴片A2厅数),2,0)</f>
        <v>9</v>
      </c>
      <c r="L83" s="145">
        <f t="array" ref="L83">VLOOKUP("小计"&amp;B83,IF({1,0},小计&amp;城市,贴片max厅数),2,0)</f>
        <v>9</v>
      </c>
      <c r="M83" s="146">
        <f t="shared" si="26"/>
        <v>324</v>
      </c>
      <c r="N83" s="146">
        <f t="shared" si="27"/>
        <v>227</v>
      </c>
      <c r="O83" s="146">
        <f t="shared" si="28"/>
        <v>135</v>
      </c>
      <c r="P83" s="146">
        <f t="shared" si="29"/>
        <v>81</v>
      </c>
      <c r="W83" s="150" t="str">
        <f t="shared" si="30"/>
        <v>10189</v>
      </c>
      <c r="X83" s="142">
        <f t="shared" si="31"/>
        <v>3.7125000000000004</v>
      </c>
      <c r="Y83" s="135">
        <f t="shared" si="32"/>
        <v>0.55000000000000004</v>
      </c>
      <c r="Z83" s="142">
        <f t="shared" si="33"/>
        <v>6.75</v>
      </c>
      <c r="AA83" s="135">
        <v>10</v>
      </c>
      <c r="AB83" s="135">
        <f t="shared" si="23"/>
        <v>189</v>
      </c>
      <c r="AI83" s="1053">
        <v>53014001</v>
      </c>
      <c r="AJ83" s="1054">
        <v>2</v>
      </c>
      <c r="AK83" s="1055">
        <v>438.96780000000001</v>
      </c>
      <c r="AL83" s="1055">
        <v>9.6698000000000004</v>
      </c>
      <c r="AM83" s="1054">
        <v>45</v>
      </c>
      <c r="AN83" s="1056">
        <v>0.38350000000000001</v>
      </c>
    </row>
    <row r="84" spans="1:40">
      <c r="A84" s="159" t="s">
        <v>4304</v>
      </c>
      <c r="B84" s="159" t="s">
        <v>5302</v>
      </c>
      <c r="C84" s="145">
        <f t="array" ref="C84">VLOOKUP("小计"&amp;B84,IF({1,0},小计&amp;城市,包月),2,0)</f>
        <v>3</v>
      </c>
      <c r="D84" s="145">
        <f t="array" ref="D84">VLOOKUP("小计"&amp;B84,IF({1,0},小计&amp;城市,区域贴),2,0)</f>
        <v>1</v>
      </c>
      <c r="E84" s="145">
        <f t="array" ref="E84">VLOOKUP("小计"&amp;B84,IF({1,0},小计&amp;城市,贴片A1),2,0)</f>
        <v>1</v>
      </c>
      <c r="F84" s="145">
        <f t="array" ref="F84">VLOOKUP("小计"&amp;B84,IF({1,0},小计&amp;城市,贴片A2),2,0)</f>
        <v>1</v>
      </c>
      <c r="G84" s="145">
        <f t="array" ref="G84">VLOOKUP("小计"&amp;B84,IF({1,0},小计&amp;城市,贴片max),2,0)</f>
        <v>1</v>
      </c>
      <c r="H84" s="145">
        <f t="array" ref="H84">VLOOKUP("小计"&amp;B84,IF({1,0},小计&amp;城市,包月厅数),2,0)</f>
        <v>19</v>
      </c>
      <c r="I84" s="145">
        <f t="array" ref="I84">VLOOKUP("小计"&amp;B84,IF({1,0},小计&amp;城市,区域贴厅数),2,0)</f>
        <v>8</v>
      </c>
      <c r="J84" s="145">
        <f t="array" ref="J84">VLOOKUP("小计"&amp;B84,IF({1,0},小计&amp;城市,贴片A1厅数),2,0)</f>
        <v>8</v>
      </c>
      <c r="K84" s="145">
        <f t="array" ref="K84">VLOOKUP("小计"&amp;B84,IF({1,0},小计&amp;城市,贴片A2厅数),2,0)</f>
        <v>8</v>
      </c>
      <c r="L84" s="145">
        <f t="array" ref="L84">VLOOKUP("小计"&amp;B84,IF({1,0},小计&amp;城市,贴片max厅数),2,0)</f>
        <v>8</v>
      </c>
      <c r="M84" s="146">
        <f t="shared" si="26"/>
        <v>288</v>
      </c>
      <c r="N84" s="146">
        <f t="shared" si="27"/>
        <v>202</v>
      </c>
      <c r="O84" s="146">
        <f t="shared" si="28"/>
        <v>120</v>
      </c>
      <c r="P84" s="146">
        <f t="shared" si="29"/>
        <v>72</v>
      </c>
      <c r="W84" s="150" t="str">
        <f t="shared" si="30"/>
        <v>10196</v>
      </c>
      <c r="X84" s="142">
        <f t="shared" si="31"/>
        <v>3.8500000000000005</v>
      </c>
      <c r="Y84" s="135">
        <f t="shared" si="32"/>
        <v>0.55000000000000004</v>
      </c>
      <c r="Z84" s="142">
        <f t="shared" si="33"/>
        <v>7</v>
      </c>
      <c r="AA84" s="135">
        <v>10</v>
      </c>
      <c r="AB84" s="135">
        <f t="shared" si="23"/>
        <v>196</v>
      </c>
      <c r="AI84" s="1053">
        <v>41012601</v>
      </c>
      <c r="AJ84" s="1054">
        <v>3</v>
      </c>
      <c r="AK84" s="1055">
        <v>438.07125000000002</v>
      </c>
      <c r="AL84" s="1055">
        <v>9.7584999999999997</v>
      </c>
      <c r="AM84" s="1054">
        <v>45</v>
      </c>
      <c r="AN84" s="1056">
        <v>0.33990000000000004</v>
      </c>
    </row>
    <row r="85" spans="1:40">
      <c r="A85" s="159" t="s">
        <v>4304</v>
      </c>
      <c r="B85" s="159" t="s">
        <v>5303</v>
      </c>
      <c r="C85" s="145">
        <f t="array" ref="C85">VLOOKUP("小计"&amp;B85,IF({1,0},小计&amp;城市,包月),2,0)</f>
        <v>4</v>
      </c>
      <c r="D85" s="145">
        <f t="array" ref="D85">VLOOKUP("小计"&amp;B85,IF({1,0},小计&amp;城市,区域贴),2,0)</f>
        <v>0</v>
      </c>
      <c r="E85" s="145">
        <f t="array" ref="E85">VLOOKUP("小计"&amp;B85,IF({1,0},小计&amp;城市,贴片A1),2,0)</f>
        <v>0</v>
      </c>
      <c r="F85" s="145">
        <f t="array" ref="F85">VLOOKUP("小计"&amp;B85,IF({1,0},小计&amp;城市,贴片A2),2,0)</f>
        <v>0</v>
      </c>
      <c r="G85" s="145">
        <f t="array" ref="G85">VLOOKUP("小计"&amp;B85,IF({1,0},小计&amp;城市,贴片max),2,0)</f>
        <v>0</v>
      </c>
      <c r="H85" s="145">
        <f t="array" ref="H85">VLOOKUP("小计"&amp;B85,IF({1,0},小计&amp;城市,包月厅数),2,0)</f>
        <v>23</v>
      </c>
      <c r="I85" s="145">
        <f t="array" ref="I85">VLOOKUP("小计"&amp;B85,IF({1,0},小计&amp;城市,区域贴厅数),2,0)</f>
        <v>0</v>
      </c>
      <c r="J85" s="145">
        <f t="array" ref="J85">VLOOKUP("小计"&amp;B85,IF({1,0},小计&amp;城市,贴片A1厅数),2,0)</f>
        <v>0</v>
      </c>
      <c r="K85" s="145">
        <f t="array" ref="K85">VLOOKUP("小计"&amp;B85,IF({1,0},小计&amp;城市,贴片A2厅数),2,0)</f>
        <v>0</v>
      </c>
      <c r="L85" s="145">
        <f t="array" ref="L85">VLOOKUP("小计"&amp;B85,IF({1,0},小计&amp;城市,贴片max厅数),2,0)</f>
        <v>0</v>
      </c>
      <c r="M85" s="146">
        <f t="shared" si="26"/>
        <v>0</v>
      </c>
      <c r="N85" s="146">
        <f t="shared" si="27"/>
        <v>0</v>
      </c>
      <c r="O85" s="146">
        <f t="shared" si="28"/>
        <v>0</v>
      </c>
      <c r="P85" s="146">
        <f t="shared" si="29"/>
        <v>0</v>
      </c>
      <c r="W85" s="150" t="str">
        <f t="shared" si="30"/>
        <v>10203</v>
      </c>
      <c r="X85" s="142">
        <f t="shared" si="31"/>
        <v>3.9875000000000003</v>
      </c>
      <c r="Y85" s="135">
        <f t="shared" si="32"/>
        <v>0.55000000000000004</v>
      </c>
      <c r="Z85" s="142">
        <f t="shared" si="33"/>
        <v>7.25</v>
      </c>
      <c r="AA85" s="135">
        <v>10</v>
      </c>
      <c r="AB85" s="135">
        <f t="shared" si="23"/>
        <v>203</v>
      </c>
      <c r="AI85" s="1053">
        <v>11079901</v>
      </c>
      <c r="AJ85" s="1054">
        <v>13</v>
      </c>
      <c r="AK85" s="1055">
        <v>435.16597000000002</v>
      </c>
      <c r="AL85" s="1055">
        <v>10.717700000000001</v>
      </c>
      <c r="AM85" s="1054">
        <v>41</v>
      </c>
      <c r="AN85" s="1056">
        <v>0.35389999999999999</v>
      </c>
    </row>
    <row r="86" spans="1:40">
      <c r="A86" s="159" t="s">
        <v>4304</v>
      </c>
      <c r="B86" s="159" t="s">
        <v>7305</v>
      </c>
      <c r="C86" s="145">
        <f t="array" ref="C86">VLOOKUP("小计"&amp;B86,IF({1,0},小计&amp;城市,包月),2,0)</f>
        <v>1</v>
      </c>
      <c r="D86" s="145">
        <f t="array" ref="D86">VLOOKUP("小计"&amp;B86,IF({1,0},小计&amp;城市,区域贴),2,0)</f>
        <v>1</v>
      </c>
      <c r="E86" s="145">
        <f t="array" ref="E86">VLOOKUP("小计"&amp;B86,IF({1,0},小计&amp;城市,贴片A1),2,0)</f>
        <v>0</v>
      </c>
      <c r="F86" s="145">
        <f t="array" ref="F86">VLOOKUP("小计"&amp;B86,IF({1,0},小计&amp;城市,贴片A2),2,0)</f>
        <v>0</v>
      </c>
      <c r="G86" s="145">
        <f t="array" ref="G86">VLOOKUP("小计"&amp;B86,IF({1,0},小计&amp;城市,贴片max),2,0)</f>
        <v>1</v>
      </c>
      <c r="H86" s="145">
        <f t="array" ref="H86">VLOOKUP("小计"&amp;B86,IF({1,0},小计&amp;城市,包月厅数),2,0)</f>
        <v>8</v>
      </c>
      <c r="I86" s="145">
        <f t="array" ref="I86">VLOOKUP("小计"&amp;B86,IF({1,0},小计&amp;城市,区域贴厅数),2,0)</f>
        <v>8</v>
      </c>
      <c r="J86" s="145">
        <f t="array" ref="J86">VLOOKUP("小计"&amp;B86,IF({1,0},小计&amp;城市,贴片A1厅数),2,0)</f>
        <v>0</v>
      </c>
      <c r="K86" s="145">
        <f t="array" ref="K86">VLOOKUP("小计"&amp;B86,IF({1,0},小计&amp;城市,贴片A2厅数),2,0)</f>
        <v>0</v>
      </c>
      <c r="L86" s="145">
        <f t="array" ref="L86">VLOOKUP("小计"&amp;B86,IF({1,0},小计&amp;城市,贴片max厅数),2,0)</f>
        <v>8</v>
      </c>
      <c r="M86" s="146">
        <f t="shared" si="26"/>
        <v>288</v>
      </c>
      <c r="N86" s="146">
        <f t="shared" si="27"/>
        <v>202</v>
      </c>
      <c r="O86" s="146">
        <f t="shared" si="28"/>
        <v>120</v>
      </c>
      <c r="P86" s="146">
        <f t="shared" si="29"/>
        <v>72</v>
      </c>
      <c r="W86" s="150" t="str">
        <f t="shared" si="30"/>
        <v>10210</v>
      </c>
      <c r="X86" s="142">
        <f t="shared" si="31"/>
        <v>4.125</v>
      </c>
      <c r="Y86" s="135">
        <f t="shared" si="32"/>
        <v>0.55000000000000004</v>
      </c>
      <c r="Z86" s="142">
        <f t="shared" si="33"/>
        <v>7.5</v>
      </c>
      <c r="AA86" s="135">
        <v>10</v>
      </c>
      <c r="AB86" s="135">
        <f t="shared" si="23"/>
        <v>210</v>
      </c>
      <c r="AI86" s="1053">
        <v>44152501</v>
      </c>
      <c r="AJ86" s="1054">
        <v>2</v>
      </c>
      <c r="AK86" s="1055">
        <v>434.10775000000001</v>
      </c>
      <c r="AL86" s="1055">
        <v>8.3356999999999992</v>
      </c>
      <c r="AM86" s="1054">
        <v>52</v>
      </c>
      <c r="AN86" s="1056">
        <v>0.28889999999999999</v>
      </c>
    </row>
    <row r="87" spans="1:40">
      <c r="A87" s="153" t="s">
        <v>4304</v>
      </c>
      <c r="B87" s="143" t="s">
        <v>7317</v>
      </c>
      <c r="C87" s="145">
        <f t="array" ref="C87">VLOOKUP("小计"&amp;B87,IF({1,0},小计&amp;城市,包月),2,0)</f>
        <v>1</v>
      </c>
      <c r="D87" s="145">
        <f t="array" ref="D87">VLOOKUP("小计"&amp;B87,IF({1,0},小计&amp;城市,区域贴),2,0)</f>
        <v>1</v>
      </c>
      <c r="E87" s="145">
        <f t="array" ref="E87">VLOOKUP("小计"&amp;B87,IF({1,0},小计&amp;城市,贴片A1),2,0)</f>
        <v>1</v>
      </c>
      <c r="F87" s="145">
        <f t="array" ref="F87">VLOOKUP("小计"&amp;B87,IF({1,0},小计&amp;城市,贴片A2),2,0)</f>
        <v>1</v>
      </c>
      <c r="G87" s="145">
        <f t="array" ref="G87">VLOOKUP("小计"&amp;B87,IF({1,0},小计&amp;城市,贴片max),2,0)</f>
        <v>1</v>
      </c>
      <c r="H87" s="145">
        <f t="array" ref="H87">VLOOKUP("小计"&amp;B87,IF({1,0},小计&amp;城市,包月厅数),2,0)</f>
        <v>8</v>
      </c>
      <c r="I87" s="145">
        <f t="array" ref="I87">VLOOKUP("小计"&amp;B87,IF({1,0},小计&amp;城市,区域贴厅数),2,0)</f>
        <v>8</v>
      </c>
      <c r="J87" s="145">
        <f t="array" ref="J87">VLOOKUP("小计"&amp;B87,IF({1,0},小计&amp;城市,贴片A1厅数),2,0)</f>
        <v>8</v>
      </c>
      <c r="K87" s="145">
        <f t="array" ref="K87">VLOOKUP("小计"&amp;B87,IF({1,0},小计&amp;城市,贴片A2厅数),2,0)</f>
        <v>8</v>
      </c>
      <c r="L87" s="145">
        <f t="array" ref="L87">VLOOKUP("小计"&amp;B87,IF({1,0},小计&amp;城市,贴片max厅数),2,0)</f>
        <v>8</v>
      </c>
      <c r="M87" s="146">
        <f t="shared" si="26"/>
        <v>288</v>
      </c>
      <c r="N87" s="146">
        <f t="shared" si="27"/>
        <v>202</v>
      </c>
      <c r="O87" s="146">
        <f t="shared" si="28"/>
        <v>120</v>
      </c>
      <c r="P87" s="146">
        <f t="shared" si="29"/>
        <v>72</v>
      </c>
      <c r="W87" s="150" t="str">
        <f t="shared" si="30"/>
        <v>10217</v>
      </c>
      <c r="X87" s="142">
        <f t="shared" si="31"/>
        <v>4.2625000000000002</v>
      </c>
      <c r="Y87" s="135">
        <f t="shared" si="32"/>
        <v>0.55000000000000004</v>
      </c>
      <c r="Z87" s="142">
        <f t="shared" si="33"/>
        <v>7.75</v>
      </c>
      <c r="AA87" s="135">
        <v>10</v>
      </c>
      <c r="AB87" s="135">
        <f t="shared" si="23"/>
        <v>217</v>
      </c>
      <c r="AI87" s="1053">
        <v>51140061</v>
      </c>
      <c r="AJ87" s="1054">
        <v>1</v>
      </c>
      <c r="AK87" s="1055">
        <v>433.97020199999997</v>
      </c>
      <c r="AL87" s="1055">
        <v>10.265700000000001</v>
      </c>
      <c r="AM87" s="1054">
        <v>42</v>
      </c>
      <c r="AN87" s="1056">
        <v>0.34619999999999995</v>
      </c>
    </row>
    <row r="88" spans="1:40">
      <c r="A88" s="153" t="s">
        <v>4304</v>
      </c>
      <c r="B88" s="143" t="s">
        <v>9162</v>
      </c>
      <c r="C88" s="145">
        <f t="array" ref="C88">VLOOKUP("小计"&amp;B88,IF({1,0},小计&amp;城市,包月),2,0)</f>
        <v>1</v>
      </c>
      <c r="D88" s="145">
        <f t="array" ref="D88">VLOOKUP("小计"&amp;B88,IF({1,0},小计&amp;城市,区域贴),2,0)</f>
        <v>0</v>
      </c>
      <c r="E88" s="145">
        <f t="array" ref="E88">VLOOKUP("小计"&amp;B88,IF({1,0},小计&amp;城市,贴片A1),2,0)</f>
        <v>0</v>
      </c>
      <c r="F88" s="145">
        <f t="array" ref="F88">VLOOKUP("小计"&amp;B88,IF({1,0},小计&amp;城市,贴片A2),2,0)</f>
        <v>0</v>
      </c>
      <c r="G88" s="145">
        <f t="array" ref="G88">VLOOKUP("小计"&amp;B88,IF({1,0},小计&amp;城市,贴片max),2,0)</f>
        <v>0</v>
      </c>
      <c r="H88" s="145">
        <f t="array" ref="H88">VLOOKUP("小计"&amp;B88,IF({1,0},小计&amp;城市,包月厅数),2,0)</f>
        <v>6</v>
      </c>
      <c r="I88" s="145">
        <f t="array" ref="I88">VLOOKUP("小计"&amp;B88,IF({1,0},小计&amp;城市,区域贴厅数),2,0)</f>
        <v>0</v>
      </c>
      <c r="J88" s="145">
        <f t="array" ref="J88">VLOOKUP("小计"&amp;B88,IF({1,0},小计&amp;城市,贴片A1厅数),2,0)</f>
        <v>0</v>
      </c>
      <c r="K88" s="145">
        <f t="array" ref="K88">VLOOKUP("小计"&amp;B88,IF({1,0},小计&amp;城市,贴片A2厅数),2,0)</f>
        <v>0</v>
      </c>
      <c r="L88" s="145">
        <f t="array" ref="L88">VLOOKUP("小计"&amp;B88,IF({1,0},小计&amp;城市,贴片max厅数),2,0)</f>
        <v>0</v>
      </c>
      <c r="M88" s="146">
        <f t="shared" si="26"/>
        <v>0</v>
      </c>
      <c r="N88" s="146">
        <f t="shared" si="27"/>
        <v>0</v>
      </c>
      <c r="O88" s="146">
        <f t="shared" si="28"/>
        <v>0</v>
      </c>
      <c r="P88" s="146">
        <f t="shared" si="29"/>
        <v>0</v>
      </c>
      <c r="W88" s="150" t="str">
        <f t="shared" si="30"/>
        <v>10224</v>
      </c>
      <c r="X88" s="142">
        <f t="shared" si="31"/>
        <v>4.4000000000000004</v>
      </c>
      <c r="Y88" s="135">
        <f t="shared" si="32"/>
        <v>0.55000000000000004</v>
      </c>
      <c r="Z88" s="142">
        <f t="shared" si="33"/>
        <v>8</v>
      </c>
      <c r="AA88" s="135">
        <v>10</v>
      </c>
      <c r="AB88" s="135">
        <f t="shared" si="23"/>
        <v>224</v>
      </c>
      <c r="AI88" s="1053">
        <v>23069951</v>
      </c>
      <c r="AJ88" s="1054">
        <v>1</v>
      </c>
      <c r="AK88" s="1055">
        <v>430.79364000000004</v>
      </c>
      <c r="AL88" s="1055">
        <v>9.7735000000000003</v>
      </c>
      <c r="AM88" s="1054">
        <v>44</v>
      </c>
      <c r="AN88" s="1056">
        <v>0.42619999999999997</v>
      </c>
    </row>
    <row r="89" spans="1:40">
      <c r="A89" s="159" t="s">
        <v>18</v>
      </c>
      <c r="B89" s="159" t="s">
        <v>2280</v>
      </c>
      <c r="C89" s="145">
        <f t="array" ref="C89">VLOOKUP("小计"&amp;B89,IF({1,0},小计&amp;城市,包月),2,0)</f>
        <v>1</v>
      </c>
      <c r="D89" s="145">
        <f t="array" ref="D89">VLOOKUP("小计"&amp;B89,IF({1,0},小计&amp;城市,区域贴),2,0)</f>
        <v>1</v>
      </c>
      <c r="E89" s="145">
        <f t="array" ref="E89">VLOOKUP("小计"&amp;B89,IF({1,0},小计&amp;城市,贴片A1),2,0)</f>
        <v>1</v>
      </c>
      <c r="F89" s="145">
        <f t="array" ref="F89">VLOOKUP("小计"&amp;B89,IF({1,0},小计&amp;城市,贴片A2),2,0)</f>
        <v>1</v>
      </c>
      <c r="G89" s="145">
        <f t="array" ref="G89">VLOOKUP("小计"&amp;B89,IF({1,0},小计&amp;城市,贴片max),2,0)</f>
        <v>1</v>
      </c>
      <c r="H89" s="145">
        <f t="array" ref="H89">VLOOKUP("小计"&amp;B89,IF({1,0},小计&amp;城市,包月厅数),2,0)</f>
        <v>6</v>
      </c>
      <c r="I89" s="145">
        <f t="array" ref="I89">VLOOKUP("小计"&amp;B89,IF({1,0},小计&amp;城市,区域贴厅数),2,0)</f>
        <v>6</v>
      </c>
      <c r="J89" s="145">
        <f t="array" ref="J89">VLOOKUP("小计"&amp;B89,IF({1,0},小计&amp;城市,贴片A1厅数),2,0)</f>
        <v>6</v>
      </c>
      <c r="K89" s="145">
        <f t="array" ref="K89">VLOOKUP("小计"&amp;B89,IF({1,0},小计&amp;城市,贴片A2厅数),2,0)</f>
        <v>6</v>
      </c>
      <c r="L89" s="145">
        <f t="array" ref="L89">VLOOKUP("小计"&amp;B89,IF({1,0},小计&amp;城市,贴片max厅数),2,0)</f>
        <v>6</v>
      </c>
      <c r="M89" s="146">
        <f t="shared" si="26"/>
        <v>216</v>
      </c>
      <c r="N89" s="146">
        <f t="shared" si="27"/>
        <v>151</v>
      </c>
      <c r="O89" s="146">
        <f t="shared" si="28"/>
        <v>90</v>
      </c>
      <c r="P89" s="146">
        <f t="shared" si="29"/>
        <v>53.999999999999993</v>
      </c>
      <c r="W89" s="150" t="str">
        <f t="shared" si="30"/>
        <v>10231</v>
      </c>
      <c r="X89" s="142">
        <f t="shared" si="31"/>
        <v>4.5375000000000005</v>
      </c>
      <c r="Y89" s="135">
        <f t="shared" si="32"/>
        <v>0.55000000000000004</v>
      </c>
      <c r="Z89" s="142">
        <f t="shared" si="33"/>
        <v>8.25</v>
      </c>
      <c r="AA89" s="135">
        <v>10</v>
      </c>
      <c r="AB89" s="135">
        <f t="shared" si="23"/>
        <v>231</v>
      </c>
      <c r="AI89" s="1053">
        <v>36100261</v>
      </c>
      <c r="AJ89" s="1054">
        <v>1</v>
      </c>
      <c r="AK89" s="1055">
        <v>429.8288</v>
      </c>
      <c r="AL89" s="1055">
        <v>9.6944999999999997</v>
      </c>
      <c r="AM89" s="1054">
        <v>44</v>
      </c>
      <c r="AN89" s="1056">
        <v>0.30730000000000002</v>
      </c>
    </row>
    <row r="90" spans="1:40">
      <c r="A90" s="153" t="s">
        <v>18</v>
      </c>
      <c r="B90" s="149" t="s">
        <v>5304</v>
      </c>
      <c r="C90" s="145">
        <f t="array" ref="C90">VLOOKUP("小计"&amp;B90,IF({1,0},小计&amp;城市,包月),2,0)</f>
        <v>2</v>
      </c>
      <c r="D90" s="145">
        <f t="array" ref="D90">VLOOKUP("小计"&amp;B90,IF({1,0},小计&amp;城市,区域贴),2,0)</f>
        <v>1</v>
      </c>
      <c r="E90" s="145">
        <f t="array" ref="E90">VLOOKUP("小计"&amp;B90,IF({1,0},小计&amp;城市,贴片A1),2,0)</f>
        <v>1</v>
      </c>
      <c r="F90" s="145">
        <f t="array" ref="F90">VLOOKUP("小计"&amp;B90,IF({1,0},小计&amp;城市,贴片A2),2,0)</f>
        <v>1</v>
      </c>
      <c r="G90" s="145">
        <f t="array" ref="G90">VLOOKUP("小计"&amp;B90,IF({1,0},小计&amp;城市,贴片max),2,0)</f>
        <v>1</v>
      </c>
      <c r="H90" s="145">
        <f t="array" ref="H90">VLOOKUP("小计"&amp;B90,IF({1,0},小计&amp;城市,包月厅数),2,0)</f>
        <v>10</v>
      </c>
      <c r="I90" s="145">
        <f t="array" ref="I90">VLOOKUP("小计"&amp;B90,IF({1,0},小计&amp;城市,区域贴厅数),2,0)</f>
        <v>6</v>
      </c>
      <c r="J90" s="145">
        <f t="array" ref="J90">VLOOKUP("小计"&amp;B90,IF({1,0},小计&amp;城市,贴片A1厅数),2,0)</f>
        <v>6</v>
      </c>
      <c r="K90" s="145">
        <f t="array" ref="K90">VLOOKUP("小计"&amp;B90,IF({1,0},小计&amp;城市,贴片A2厅数),2,0)</f>
        <v>6</v>
      </c>
      <c r="L90" s="145">
        <f t="array" ref="L90">VLOOKUP("小计"&amp;B90,IF({1,0},小计&amp;城市,贴片max厅数),2,0)</f>
        <v>6</v>
      </c>
      <c r="M90" s="146">
        <f t="shared" si="26"/>
        <v>216</v>
      </c>
      <c r="N90" s="146">
        <f t="shared" si="27"/>
        <v>151</v>
      </c>
      <c r="O90" s="146">
        <f t="shared" si="28"/>
        <v>90</v>
      </c>
      <c r="P90" s="146">
        <f t="shared" si="29"/>
        <v>53.999999999999993</v>
      </c>
      <c r="W90" s="150" t="str">
        <f t="shared" si="30"/>
        <v>10238</v>
      </c>
      <c r="X90" s="142">
        <f t="shared" si="31"/>
        <v>4.6750000000000007</v>
      </c>
      <c r="Y90" s="135">
        <f t="shared" si="32"/>
        <v>0.55000000000000004</v>
      </c>
      <c r="Z90" s="142">
        <f t="shared" si="33"/>
        <v>8.5</v>
      </c>
      <c r="AA90" s="135">
        <v>10</v>
      </c>
      <c r="AB90" s="135">
        <f t="shared" si="23"/>
        <v>238</v>
      </c>
      <c r="AI90" s="1053">
        <v>35022301</v>
      </c>
      <c r="AJ90" s="1054">
        <v>1</v>
      </c>
      <c r="AK90" s="1055">
        <v>429.74520000000001</v>
      </c>
      <c r="AL90" s="1055">
        <v>8.8348999999999993</v>
      </c>
      <c r="AM90" s="1054">
        <v>49</v>
      </c>
      <c r="AN90" s="1056">
        <v>0.2601</v>
      </c>
    </row>
    <row r="91" spans="1:40">
      <c r="A91" s="153" t="s">
        <v>18</v>
      </c>
      <c r="B91" s="144" t="s">
        <v>5305</v>
      </c>
      <c r="C91" s="145">
        <f t="array" ref="C91">VLOOKUP("小计"&amp;B91,IF({1,0},小计&amp;城市,包月),2,0)</f>
        <v>3</v>
      </c>
      <c r="D91" s="145">
        <f t="array" ref="D91">VLOOKUP("小计"&amp;B91,IF({1,0},小计&amp;城市,区域贴),2,0)</f>
        <v>1</v>
      </c>
      <c r="E91" s="145">
        <f t="array" ref="E91">VLOOKUP("小计"&amp;B91,IF({1,0},小计&amp;城市,贴片A1),2,0)</f>
        <v>1</v>
      </c>
      <c r="F91" s="145">
        <f t="array" ref="F91">VLOOKUP("小计"&amp;B91,IF({1,0},小计&amp;城市,贴片A2),2,0)</f>
        <v>1</v>
      </c>
      <c r="G91" s="145">
        <f t="array" ref="G91">VLOOKUP("小计"&amp;B91,IF({1,0},小计&amp;城市,贴片max),2,0)</f>
        <v>1</v>
      </c>
      <c r="H91" s="145">
        <f t="array" ref="H91">VLOOKUP("小计"&amp;B91,IF({1,0},小计&amp;城市,包月厅数),2,0)</f>
        <v>15</v>
      </c>
      <c r="I91" s="145">
        <f t="array" ref="I91">VLOOKUP("小计"&amp;B91,IF({1,0},小计&amp;城市,区域贴厅数),2,0)</f>
        <v>3</v>
      </c>
      <c r="J91" s="145">
        <f t="array" ref="J91">VLOOKUP("小计"&amp;B91,IF({1,0},小计&amp;城市,贴片A1厅数),2,0)</f>
        <v>3</v>
      </c>
      <c r="K91" s="145">
        <f t="array" ref="K91">VLOOKUP("小计"&amp;B91,IF({1,0},小计&amp;城市,贴片A2厅数),2,0)</f>
        <v>3</v>
      </c>
      <c r="L91" s="145">
        <f t="array" ref="L91">VLOOKUP("小计"&amp;B91,IF({1,0},小计&amp;城市,贴片max厅数),2,0)</f>
        <v>3</v>
      </c>
      <c r="M91" s="146">
        <f t="shared" si="26"/>
        <v>108</v>
      </c>
      <c r="N91" s="146">
        <f t="shared" si="27"/>
        <v>76</v>
      </c>
      <c r="O91" s="146">
        <f t="shared" si="28"/>
        <v>45</v>
      </c>
      <c r="P91" s="146">
        <f t="shared" si="29"/>
        <v>26.999999999999996</v>
      </c>
      <c r="W91" s="150" t="str">
        <f t="shared" si="30"/>
        <v>10245</v>
      </c>
      <c r="X91" s="142">
        <f t="shared" si="31"/>
        <v>4.8125</v>
      </c>
      <c r="Y91" s="135">
        <f t="shared" si="32"/>
        <v>0.55000000000000004</v>
      </c>
      <c r="Z91" s="142">
        <f t="shared" si="33"/>
        <v>8.75</v>
      </c>
      <c r="AA91" s="135">
        <v>10</v>
      </c>
      <c r="AB91" s="135">
        <f t="shared" si="23"/>
        <v>245</v>
      </c>
      <c r="AI91" s="1053">
        <v>51059970</v>
      </c>
      <c r="AJ91" s="1054">
        <v>1</v>
      </c>
      <c r="AK91" s="1055">
        <v>428.23020199999996</v>
      </c>
      <c r="AL91" s="1055">
        <v>9.5977999999999994</v>
      </c>
      <c r="AM91" s="1054">
        <v>45</v>
      </c>
      <c r="AN91" s="1056">
        <v>0.36969999999999997</v>
      </c>
    </row>
    <row r="92" spans="1:40">
      <c r="A92" s="161" t="s">
        <v>18</v>
      </c>
      <c r="B92" s="157" t="s">
        <v>5306</v>
      </c>
      <c r="C92" s="145">
        <f t="array" ref="C92">VLOOKUP("小计"&amp;B92,IF({1,0},小计&amp;城市,包月),2,0)</f>
        <v>1</v>
      </c>
      <c r="D92" s="145">
        <f t="array" ref="D92">VLOOKUP("小计"&amp;B92,IF({1,0},小计&amp;城市,区域贴),2,0)</f>
        <v>1</v>
      </c>
      <c r="E92" s="145">
        <f t="array" ref="E92">VLOOKUP("小计"&amp;B92,IF({1,0},小计&amp;城市,贴片A1),2,0)</f>
        <v>1</v>
      </c>
      <c r="F92" s="145">
        <f t="array" ref="F92">VLOOKUP("小计"&amp;B92,IF({1,0},小计&amp;城市,贴片A2),2,0)</f>
        <v>1</v>
      </c>
      <c r="G92" s="145">
        <f t="array" ref="G92">VLOOKUP("小计"&amp;B92,IF({1,0},小计&amp;城市,贴片max),2,0)</f>
        <v>1</v>
      </c>
      <c r="H92" s="145">
        <f t="array" ref="H92">VLOOKUP("小计"&amp;B92,IF({1,0},小计&amp;城市,包月厅数),2,0)</f>
        <v>7</v>
      </c>
      <c r="I92" s="145">
        <f t="array" ref="I92">VLOOKUP("小计"&amp;B92,IF({1,0},小计&amp;城市,区域贴厅数),2,0)</f>
        <v>7</v>
      </c>
      <c r="J92" s="145">
        <f t="array" ref="J92">VLOOKUP("小计"&amp;B92,IF({1,0},小计&amp;城市,贴片A1厅数),2,0)</f>
        <v>7</v>
      </c>
      <c r="K92" s="145">
        <f t="array" ref="K92">VLOOKUP("小计"&amp;B92,IF({1,0},小计&amp;城市,贴片A2厅数),2,0)</f>
        <v>7</v>
      </c>
      <c r="L92" s="145">
        <f t="array" ref="L92">VLOOKUP("小计"&amp;B92,IF({1,0},小计&amp;城市,贴片max厅数),2,0)</f>
        <v>7</v>
      </c>
      <c r="M92" s="146">
        <f t="shared" si="26"/>
        <v>252</v>
      </c>
      <c r="N92" s="146">
        <f t="shared" si="27"/>
        <v>176</v>
      </c>
      <c r="O92" s="146">
        <f t="shared" si="28"/>
        <v>105</v>
      </c>
      <c r="P92" s="146">
        <f t="shared" si="29"/>
        <v>63</v>
      </c>
      <c r="W92" s="150" t="str">
        <f t="shared" si="30"/>
        <v>10252</v>
      </c>
      <c r="X92" s="142">
        <f t="shared" si="31"/>
        <v>4.95</v>
      </c>
      <c r="Y92" s="135">
        <f t="shared" si="32"/>
        <v>0.55000000000000004</v>
      </c>
      <c r="Z92" s="142">
        <f t="shared" si="33"/>
        <v>9</v>
      </c>
      <c r="AA92" s="135">
        <v>10</v>
      </c>
      <c r="AB92" s="135">
        <f t="shared" si="23"/>
        <v>252</v>
      </c>
      <c r="AI92" s="1053">
        <v>44009901</v>
      </c>
      <c r="AJ92" s="1054">
        <v>4</v>
      </c>
      <c r="AK92" s="1055">
        <v>427.36917499999998</v>
      </c>
      <c r="AL92" s="1055">
        <v>10.2194</v>
      </c>
      <c r="AM92" s="1054">
        <v>42</v>
      </c>
      <c r="AN92" s="1056">
        <v>0.33100000000000002</v>
      </c>
    </row>
    <row r="93" spans="1:40">
      <c r="A93" s="157" t="s">
        <v>18</v>
      </c>
      <c r="B93" s="157" t="s">
        <v>5312</v>
      </c>
      <c r="C93" s="145">
        <f t="array" ref="C93">VLOOKUP("小计"&amp;B93,IF({1,0},小计&amp;城市,包月),2,0)</f>
        <v>2</v>
      </c>
      <c r="D93" s="145">
        <f t="array" ref="D93">VLOOKUP("小计"&amp;B93,IF({1,0},小计&amp;城市,区域贴),2,0)</f>
        <v>0</v>
      </c>
      <c r="E93" s="145">
        <f t="array" ref="E93">VLOOKUP("小计"&amp;B93,IF({1,0},小计&amp;城市,贴片A1),2,0)</f>
        <v>0</v>
      </c>
      <c r="F93" s="145">
        <f t="array" ref="F93">VLOOKUP("小计"&amp;B93,IF({1,0},小计&amp;城市,贴片A2),2,0)</f>
        <v>0</v>
      </c>
      <c r="G93" s="145">
        <f t="array" ref="G93">VLOOKUP("小计"&amp;B93,IF({1,0},小计&amp;城市,贴片max),2,0)</f>
        <v>0</v>
      </c>
      <c r="H93" s="145">
        <f t="array" ref="H93">VLOOKUP("小计"&amp;B93,IF({1,0},小计&amp;城市,包月厅数),2,0)</f>
        <v>15</v>
      </c>
      <c r="I93" s="145">
        <f t="array" ref="I93">VLOOKUP("小计"&amp;B93,IF({1,0},小计&amp;城市,区域贴厅数),2,0)</f>
        <v>0</v>
      </c>
      <c r="J93" s="145">
        <f t="array" ref="J93">VLOOKUP("小计"&amp;B93,IF({1,0},小计&amp;城市,贴片A1厅数),2,0)</f>
        <v>0</v>
      </c>
      <c r="K93" s="145">
        <f t="array" ref="K93">VLOOKUP("小计"&amp;B93,IF({1,0},小计&amp;城市,贴片A2厅数),2,0)</f>
        <v>0</v>
      </c>
      <c r="L93" s="145">
        <f t="array" ref="L93">VLOOKUP("小计"&amp;B93,IF({1,0},小计&amp;城市,贴片max厅数),2,0)</f>
        <v>0</v>
      </c>
      <c r="M93" s="146">
        <f t="shared" si="26"/>
        <v>0</v>
      </c>
      <c r="N93" s="146">
        <f t="shared" si="27"/>
        <v>0</v>
      </c>
      <c r="O93" s="146">
        <f t="shared" si="28"/>
        <v>0</v>
      </c>
      <c r="P93" s="146">
        <f t="shared" si="29"/>
        <v>0</v>
      </c>
      <c r="W93" s="150" t="str">
        <f t="shared" si="30"/>
        <v>10259</v>
      </c>
      <c r="X93" s="142">
        <f t="shared" si="31"/>
        <v>5.0875000000000004</v>
      </c>
      <c r="Y93" s="135">
        <f t="shared" si="32"/>
        <v>0.55000000000000004</v>
      </c>
      <c r="Z93" s="142">
        <f t="shared" si="33"/>
        <v>9.25</v>
      </c>
      <c r="AA93" s="135">
        <v>10</v>
      </c>
      <c r="AB93" s="135">
        <f t="shared" si="23"/>
        <v>259</v>
      </c>
      <c r="AI93" s="1053">
        <v>32024601</v>
      </c>
      <c r="AJ93" s="1054">
        <v>1</v>
      </c>
      <c r="AK93" s="1055">
        <v>427.07945999999998</v>
      </c>
      <c r="AL93" s="1055">
        <v>8.4154999999999998</v>
      </c>
      <c r="AM93" s="1054">
        <v>51</v>
      </c>
      <c r="AN93" s="1056">
        <v>0.25950000000000001</v>
      </c>
    </row>
    <row r="94" spans="1:40">
      <c r="A94" s="159" t="s">
        <v>18</v>
      </c>
      <c r="B94" s="159" t="s">
        <v>5743</v>
      </c>
      <c r="C94" s="145">
        <f t="array" ref="C94">VLOOKUP("小计"&amp;B94,IF({1,0},小计&amp;城市,包月),2,0)</f>
        <v>1</v>
      </c>
      <c r="D94" s="145">
        <f t="array" ref="D94">VLOOKUP("小计"&amp;B94,IF({1,0},小计&amp;城市,区域贴),2,0)</f>
        <v>0</v>
      </c>
      <c r="E94" s="145">
        <f t="array" ref="E94">VLOOKUP("小计"&amp;B94,IF({1,0},小计&amp;城市,贴片A1),2,0)</f>
        <v>0</v>
      </c>
      <c r="F94" s="145">
        <f t="array" ref="F94">VLOOKUP("小计"&amp;B94,IF({1,0},小计&amp;城市,贴片A2),2,0)</f>
        <v>0</v>
      </c>
      <c r="G94" s="145">
        <f t="array" ref="G94">VLOOKUP("小计"&amp;B94,IF({1,0},小计&amp;城市,贴片max),2,0)</f>
        <v>0</v>
      </c>
      <c r="H94" s="145">
        <f t="array" ref="H94">VLOOKUP("小计"&amp;B94,IF({1,0},小计&amp;城市,包月厅数),2,0)</f>
        <v>4</v>
      </c>
      <c r="I94" s="145">
        <f t="array" ref="I94">VLOOKUP("小计"&amp;B94,IF({1,0},小计&amp;城市,区域贴厅数),2,0)</f>
        <v>0</v>
      </c>
      <c r="J94" s="145">
        <f t="array" ref="J94">VLOOKUP("小计"&amp;B94,IF({1,0},小计&amp;城市,贴片A1厅数),2,0)</f>
        <v>0</v>
      </c>
      <c r="K94" s="145">
        <f t="array" ref="K94">VLOOKUP("小计"&amp;B94,IF({1,0},小计&amp;城市,贴片A2厅数),2,0)</f>
        <v>0</v>
      </c>
      <c r="L94" s="145">
        <f t="array" ref="L94">VLOOKUP("小计"&amp;B94,IF({1,0},小计&amp;城市,贴片max厅数),2,0)</f>
        <v>0</v>
      </c>
      <c r="M94" s="146">
        <f t="shared" si="26"/>
        <v>0</v>
      </c>
      <c r="N94" s="146">
        <f t="shared" si="27"/>
        <v>0</v>
      </c>
      <c r="O94" s="146">
        <f t="shared" si="28"/>
        <v>0</v>
      </c>
      <c r="P94" s="146">
        <f t="shared" si="29"/>
        <v>0</v>
      </c>
      <c r="W94" s="150" t="str">
        <f t="shared" si="30"/>
        <v>10266</v>
      </c>
      <c r="X94" s="142">
        <f t="shared" si="31"/>
        <v>5.2250000000000005</v>
      </c>
      <c r="Y94" s="135">
        <f t="shared" si="32"/>
        <v>0.55000000000000004</v>
      </c>
      <c r="Z94" s="142">
        <f t="shared" si="33"/>
        <v>9.5</v>
      </c>
      <c r="AA94" s="135">
        <v>10</v>
      </c>
      <c r="AB94" s="135">
        <f t="shared" si="23"/>
        <v>266</v>
      </c>
      <c r="AI94" s="1053">
        <v>65010303</v>
      </c>
      <c r="AJ94" s="1054">
        <v>1</v>
      </c>
      <c r="AK94" s="1055">
        <v>425.66849999999999</v>
      </c>
      <c r="AL94" s="1055">
        <v>13.2293</v>
      </c>
      <c r="AM94" s="1054">
        <v>32</v>
      </c>
      <c r="AN94" s="1056">
        <v>0.53859999999999997</v>
      </c>
    </row>
    <row r="95" spans="1:40">
      <c r="A95" s="157" t="s">
        <v>18</v>
      </c>
      <c r="B95" s="157" t="s">
        <v>6627</v>
      </c>
      <c r="C95" s="145">
        <f t="array" ref="C95">VLOOKUP("小计"&amp;B95,IF({1,0},小计&amp;城市,包月),2,0)</f>
        <v>3</v>
      </c>
      <c r="D95" s="145">
        <f t="array" ref="D95">VLOOKUP("小计"&amp;B95,IF({1,0},小计&amp;城市,区域贴),2,0)</f>
        <v>0</v>
      </c>
      <c r="E95" s="145">
        <f t="array" ref="E95">VLOOKUP("小计"&amp;B95,IF({1,0},小计&amp;城市,贴片A1),2,0)</f>
        <v>0</v>
      </c>
      <c r="F95" s="145">
        <f t="array" ref="F95">VLOOKUP("小计"&amp;B95,IF({1,0},小计&amp;城市,贴片A2),2,0)</f>
        <v>0</v>
      </c>
      <c r="G95" s="145">
        <f t="array" ref="G95">VLOOKUP("小计"&amp;B95,IF({1,0},小计&amp;城市,贴片max),2,0)</f>
        <v>0</v>
      </c>
      <c r="H95" s="145">
        <f t="array" ref="H95">VLOOKUP("小计"&amp;B95,IF({1,0},小计&amp;城市,包月厅数),2,0)</f>
        <v>16</v>
      </c>
      <c r="I95" s="145">
        <f t="array" ref="I95">VLOOKUP("小计"&amp;B95,IF({1,0},小计&amp;城市,区域贴厅数),2,0)</f>
        <v>0</v>
      </c>
      <c r="J95" s="145">
        <f t="array" ref="J95">VLOOKUP("小计"&amp;B95,IF({1,0},小计&amp;城市,贴片A1厅数),2,0)</f>
        <v>0</v>
      </c>
      <c r="K95" s="145">
        <f t="array" ref="K95">VLOOKUP("小计"&amp;B95,IF({1,0},小计&amp;城市,贴片A2厅数),2,0)</f>
        <v>0</v>
      </c>
      <c r="L95" s="145">
        <f t="array" ref="L95">VLOOKUP("小计"&amp;B95,IF({1,0},小计&amp;城市,贴片max厅数),2,0)</f>
        <v>0</v>
      </c>
      <c r="M95" s="146">
        <f t="shared" si="26"/>
        <v>0</v>
      </c>
      <c r="N95" s="146">
        <f t="shared" si="27"/>
        <v>0</v>
      </c>
      <c r="O95" s="146">
        <f t="shared" si="28"/>
        <v>0</v>
      </c>
      <c r="P95" s="146">
        <f t="shared" si="29"/>
        <v>0</v>
      </c>
      <c r="W95" s="150" t="str">
        <f t="shared" si="30"/>
        <v>10273</v>
      </c>
      <c r="X95" s="142">
        <f t="shared" si="31"/>
        <v>5.3625000000000007</v>
      </c>
      <c r="Y95" s="135">
        <f t="shared" si="32"/>
        <v>0.55000000000000004</v>
      </c>
      <c r="Z95" s="142">
        <f t="shared" si="33"/>
        <v>9.75</v>
      </c>
      <c r="AA95" s="135">
        <v>10</v>
      </c>
      <c r="AB95" s="135">
        <f t="shared" si="23"/>
        <v>273</v>
      </c>
      <c r="AI95" s="1053">
        <v>37037051</v>
      </c>
      <c r="AJ95" s="1054">
        <v>1</v>
      </c>
      <c r="AK95" s="1055">
        <v>424.9984</v>
      </c>
      <c r="AL95" s="1055">
        <v>9.0113000000000003</v>
      </c>
      <c r="AM95" s="1054">
        <v>47</v>
      </c>
      <c r="AN95" s="1056">
        <v>0.27239999999999998</v>
      </c>
    </row>
    <row r="96" spans="1:40">
      <c r="A96" s="157" t="s">
        <v>24</v>
      </c>
      <c r="B96" s="157" t="s">
        <v>2292</v>
      </c>
      <c r="C96" s="145">
        <f t="array" ref="C96">VLOOKUP("小计"&amp;B96,IF({1,0},小计&amp;城市,包月),2,0)</f>
        <v>5</v>
      </c>
      <c r="D96" s="145">
        <f t="array" ref="D96">VLOOKUP("小计"&amp;B96,IF({1,0},小计&amp;城市,区域贴),2,0)</f>
        <v>0</v>
      </c>
      <c r="E96" s="145">
        <f t="array" ref="E96">VLOOKUP("小计"&amp;B96,IF({1,0},小计&amp;城市,贴片A1),2,0)</f>
        <v>0</v>
      </c>
      <c r="F96" s="145">
        <f t="array" ref="F96">VLOOKUP("小计"&amp;B96,IF({1,0},小计&amp;城市,贴片A2),2,0)</f>
        <v>0</v>
      </c>
      <c r="G96" s="145">
        <f t="array" ref="G96">VLOOKUP("小计"&amp;B96,IF({1,0},小计&amp;城市,贴片max),2,0)</f>
        <v>0</v>
      </c>
      <c r="H96" s="145">
        <f t="array" ref="H96">VLOOKUP("小计"&amp;B96,IF({1,0},小计&amp;城市,包月厅数),2,0)</f>
        <v>37</v>
      </c>
      <c r="I96" s="145">
        <f t="array" ref="I96">VLOOKUP("小计"&amp;B96,IF({1,0},小计&amp;城市,区域贴厅数),2,0)</f>
        <v>0</v>
      </c>
      <c r="J96" s="145">
        <f t="array" ref="J96">VLOOKUP("小计"&amp;B96,IF({1,0},小计&amp;城市,贴片A1厅数),2,0)</f>
        <v>0</v>
      </c>
      <c r="K96" s="145">
        <f t="array" ref="K96">VLOOKUP("小计"&amp;B96,IF({1,0},小计&amp;城市,贴片A2厅数),2,0)</f>
        <v>0</v>
      </c>
      <c r="L96" s="145">
        <f t="array" ref="L96">VLOOKUP("小计"&amp;B96,IF({1,0},小计&amp;城市,贴片max厅数),2,0)</f>
        <v>0</v>
      </c>
      <c r="M96" s="146">
        <f t="shared" si="26"/>
        <v>0</v>
      </c>
      <c r="N96" s="146">
        <f t="shared" si="27"/>
        <v>0</v>
      </c>
      <c r="O96" s="146">
        <f t="shared" si="28"/>
        <v>0</v>
      </c>
      <c r="P96" s="146">
        <f t="shared" si="29"/>
        <v>0</v>
      </c>
      <c r="W96" s="150" t="str">
        <f t="shared" si="30"/>
        <v>10280</v>
      </c>
      <c r="X96" s="142">
        <f t="shared" si="31"/>
        <v>5.5</v>
      </c>
      <c r="Y96" s="135">
        <f t="shared" si="32"/>
        <v>0.55000000000000004</v>
      </c>
      <c r="Z96" s="142">
        <f t="shared" si="33"/>
        <v>10</v>
      </c>
      <c r="AA96" s="135">
        <v>10</v>
      </c>
      <c r="AB96" s="135">
        <f t="shared" si="23"/>
        <v>280</v>
      </c>
      <c r="AI96" s="1053">
        <v>50031501</v>
      </c>
      <c r="AJ96" s="1054">
        <v>2</v>
      </c>
      <c r="AK96" s="1055">
        <v>423.53216399999997</v>
      </c>
      <c r="AL96" s="1055">
        <v>8.5334000000000003</v>
      </c>
      <c r="AM96" s="1054">
        <v>50</v>
      </c>
      <c r="AN96" s="1056">
        <v>0.26649999999999996</v>
      </c>
    </row>
    <row r="97" spans="1:40">
      <c r="A97" s="159" t="s">
        <v>24</v>
      </c>
      <c r="B97" s="159" t="s">
        <v>4531</v>
      </c>
      <c r="C97" s="145">
        <f t="array" ref="C97">VLOOKUP("小计"&amp;B97,IF({1,0},小计&amp;城市,包月),2,0)</f>
        <v>2</v>
      </c>
      <c r="D97" s="145">
        <f t="array" ref="D97">VLOOKUP("小计"&amp;B97,IF({1,0},小计&amp;城市,区域贴),2,0)</f>
        <v>1</v>
      </c>
      <c r="E97" s="145">
        <f t="array" ref="E97">VLOOKUP("小计"&amp;B97,IF({1,0},小计&amp;城市,贴片A1),2,0)</f>
        <v>1</v>
      </c>
      <c r="F97" s="145">
        <f t="array" ref="F97">VLOOKUP("小计"&amp;B97,IF({1,0},小计&amp;城市,贴片A2),2,0)</f>
        <v>1</v>
      </c>
      <c r="G97" s="145">
        <f t="array" ref="G97">VLOOKUP("小计"&amp;B97,IF({1,0},小计&amp;城市,贴片max),2,0)</f>
        <v>1</v>
      </c>
      <c r="H97" s="145">
        <f t="array" ref="H97">VLOOKUP("小计"&amp;B97,IF({1,0},小计&amp;城市,包月厅数),2,0)</f>
        <v>15</v>
      </c>
      <c r="I97" s="145">
        <f t="array" ref="I97">VLOOKUP("小计"&amp;B97,IF({1,0},小计&amp;城市,区域贴厅数),2,0)</f>
        <v>7</v>
      </c>
      <c r="J97" s="145">
        <f t="array" ref="J97">VLOOKUP("小计"&amp;B97,IF({1,0},小计&amp;城市,贴片A1厅数),2,0)</f>
        <v>7</v>
      </c>
      <c r="K97" s="145">
        <f t="array" ref="K97">VLOOKUP("小计"&amp;B97,IF({1,0},小计&amp;城市,贴片A2厅数),2,0)</f>
        <v>7</v>
      </c>
      <c r="L97" s="145">
        <f t="array" ref="L97">VLOOKUP("小计"&amp;B97,IF({1,0},小计&amp;城市,贴片max厅数),2,0)</f>
        <v>7</v>
      </c>
      <c r="M97" s="146">
        <f t="shared" si="26"/>
        <v>252</v>
      </c>
      <c r="N97" s="146">
        <f t="shared" si="27"/>
        <v>176</v>
      </c>
      <c r="O97" s="146">
        <f t="shared" si="28"/>
        <v>105</v>
      </c>
      <c r="P97" s="146">
        <f t="shared" si="29"/>
        <v>63</v>
      </c>
      <c r="W97" s="150" t="str">
        <f t="shared" si="30"/>
        <v>10287</v>
      </c>
      <c r="X97" s="142">
        <f t="shared" si="31"/>
        <v>5.6375000000000002</v>
      </c>
      <c r="Y97" s="135">
        <f t="shared" si="32"/>
        <v>0.55000000000000004</v>
      </c>
      <c r="Z97" s="142">
        <f t="shared" si="33"/>
        <v>10.25</v>
      </c>
      <c r="AA97" s="135">
        <v>10</v>
      </c>
      <c r="AB97" s="135">
        <f t="shared" si="23"/>
        <v>287</v>
      </c>
      <c r="AI97" s="1053">
        <v>41017801</v>
      </c>
      <c r="AJ97" s="1054">
        <v>4</v>
      </c>
      <c r="AK97" s="1055">
        <v>422.46350000000001</v>
      </c>
      <c r="AL97" s="1055">
        <v>8.9868000000000006</v>
      </c>
      <c r="AM97" s="1054">
        <v>47</v>
      </c>
      <c r="AN97" s="1056">
        <v>0.29980000000000001</v>
      </c>
    </row>
    <row r="98" spans="1:40">
      <c r="A98" s="153" t="s">
        <v>24</v>
      </c>
      <c r="B98" s="154" t="s">
        <v>5307</v>
      </c>
      <c r="C98" s="145">
        <f t="array" ref="C98">VLOOKUP("小计"&amp;B98,IF({1,0},小计&amp;城市,包月),2,0)</f>
        <v>1</v>
      </c>
      <c r="D98" s="145">
        <f t="array" ref="D98">VLOOKUP("小计"&amp;B98,IF({1,0},小计&amp;城市,区域贴),2,0)</f>
        <v>0</v>
      </c>
      <c r="E98" s="145">
        <f t="array" ref="E98">VLOOKUP("小计"&amp;B98,IF({1,0},小计&amp;城市,贴片A1),2,0)</f>
        <v>0</v>
      </c>
      <c r="F98" s="145">
        <f t="array" ref="F98">VLOOKUP("小计"&amp;B98,IF({1,0},小计&amp;城市,贴片A2),2,0)</f>
        <v>0</v>
      </c>
      <c r="G98" s="145">
        <f t="array" ref="G98">VLOOKUP("小计"&amp;B98,IF({1,0},小计&amp;城市,贴片max),2,0)</f>
        <v>0</v>
      </c>
      <c r="H98" s="145">
        <f t="array" ref="H98">VLOOKUP("小计"&amp;B98,IF({1,0},小计&amp;城市,包月厅数),2,0)</f>
        <v>7</v>
      </c>
      <c r="I98" s="145">
        <f t="array" ref="I98">VLOOKUP("小计"&amp;B98,IF({1,0},小计&amp;城市,区域贴厅数),2,0)</f>
        <v>0</v>
      </c>
      <c r="J98" s="145">
        <f t="array" ref="J98">VLOOKUP("小计"&amp;B98,IF({1,0},小计&amp;城市,贴片A1厅数),2,0)</f>
        <v>0</v>
      </c>
      <c r="K98" s="145">
        <f t="array" ref="K98">VLOOKUP("小计"&amp;B98,IF({1,0},小计&amp;城市,贴片A2厅数),2,0)</f>
        <v>0</v>
      </c>
      <c r="L98" s="145">
        <f t="array" ref="L98">VLOOKUP("小计"&amp;B98,IF({1,0},小计&amp;城市,贴片max厅数),2,0)</f>
        <v>0</v>
      </c>
      <c r="M98" s="146">
        <f t="shared" si="26"/>
        <v>0</v>
      </c>
      <c r="N98" s="146">
        <f t="shared" si="27"/>
        <v>0</v>
      </c>
      <c r="O98" s="146">
        <f t="shared" si="28"/>
        <v>0</v>
      </c>
      <c r="P98" s="146">
        <f t="shared" si="29"/>
        <v>0</v>
      </c>
      <c r="W98" s="150" t="str">
        <f t="shared" si="30"/>
        <v>10294</v>
      </c>
      <c r="X98" s="142">
        <f t="shared" si="31"/>
        <v>5.7750000000000004</v>
      </c>
      <c r="Y98" s="135">
        <f t="shared" si="32"/>
        <v>0.55000000000000004</v>
      </c>
      <c r="Z98" s="142">
        <f t="shared" si="33"/>
        <v>10.5</v>
      </c>
      <c r="AA98" s="135">
        <v>10</v>
      </c>
      <c r="AB98" s="135">
        <f t="shared" si="23"/>
        <v>294</v>
      </c>
      <c r="AI98" s="1053">
        <v>45050151</v>
      </c>
      <c r="AJ98" s="1054">
        <v>1</v>
      </c>
      <c r="AK98" s="1055">
        <v>422.11269000000004</v>
      </c>
      <c r="AL98" s="1055">
        <v>8.4426000000000005</v>
      </c>
      <c r="AM98" s="1054">
        <v>50</v>
      </c>
      <c r="AN98" s="1056">
        <v>0.27660000000000001</v>
      </c>
    </row>
    <row r="99" spans="1:40">
      <c r="A99" s="162" t="s">
        <v>24</v>
      </c>
      <c r="B99" s="163" t="s">
        <v>5672</v>
      </c>
      <c r="C99" s="145">
        <f t="array" ref="C99">VLOOKUP("小计"&amp;B99,IF({1,0},小计&amp;城市,包月),2,0)</f>
        <v>1</v>
      </c>
      <c r="D99" s="145">
        <f t="array" ref="D99">VLOOKUP("小计"&amp;B99,IF({1,0},小计&amp;城市,区域贴),2,0)</f>
        <v>0</v>
      </c>
      <c r="E99" s="145">
        <f t="array" ref="E99">VLOOKUP("小计"&amp;B99,IF({1,0},小计&amp;城市,贴片A1),2,0)</f>
        <v>0</v>
      </c>
      <c r="F99" s="145">
        <f t="array" ref="F99">VLOOKUP("小计"&amp;B99,IF({1,0},小计&amp;城市,贴片A2),2,0)</f>
        <v>0</v>
      </c>
      <c r="G99" s="145">
        <f t="array" ref="G99">VLOOKUP("小计"&amp;B99,IF({1,0},小计&amp;城市,贴片max),2,0)</f>
        <v>0</v>
      </c>
      <c r="H99" s="145">
        <f t="array" ref="H99">VLOOKUP("小计"&amp;B99,IF({1,0},小计&amp;城市,包月厅数),2,0)</f>
        <v>6</v>
      </c>
      <c r="I99" s="145">
        <f t="array" ref="I99">VLOOKUP("小计"&amp;B99,IF({1,0},小计&amp;城市,区域贴厅数),2,0)</f>
        <v>0</v>
      </c>
      <c r="J99" s="145">
        <f t="array" ref="J99">VLOOKUP("小计"&amp;B99,IF({1,0},小计&amp;城市,贴片A1厅数),2,0)</f>
        <v>0</v>
      </c>
      <c r="K99" s="145">
        <f t="array" ref="K99">VLOOKUP("小计"&amp;B99,IF({1,0},小计&amp;城市,贴片A2厅数),2,0)</f>
        <v>0</v>
      </c>
      <c r="L99" s="145">
        <f t="array" ref="L99">VLOOKUP("小计"&amp;B99,IF({1,0},小计&amp;城市,贴片max厅数),2,0)</f>
        <v>0</v>
      </c>
      <c r="M99" s="146">
        <f t="shared" si="26"/>
        <v>0</v>
      </c>
      <c r="N99" s="146">
        <f t="shared" si="27"/>
        <v>0</v>
      </c>
      <c r="O99" s="146">
        <f t="shared" si="28"/>
        <v>0</v>
      </c>
      <c r="P99" s="146">
        <f t="shared" si="29"/>
        <v>0</v>
      </c>
      <c r="W99" s="150" t="str">
        <f t="shared" si="30"/>
        <v>10301</v>
      </c>
      <c r="X99" s="142">
        <f t="shared" si="31"/>
        <v>5.9125000000000005</v>
      </c>
      <c r="Y99" s="135">
        <f t="shared" si="32"/>
        <v>0.55000000000000004</v>
      </c>
      <c r="Z99" s="142">
        <f t="shared" si="33"/>
        <v>10.75</v>
      </c>
      <c r="AA99" s="135">
        <v>10</v>
      </c>
      <c r="AB99" s="135">
        <f t="shared" si="23"/>
        <v>301</v>
      </c>
      <c r="AI99" s="1053">
        <v>52011801</v>
      </c>
      <c r="AJ99" s="1054">
        <v>2</v>
      </c>
      <c r="AK99" s="1055">
        <v>420.72507999999999</v>
      </c>
      <c r="AL99" s="1055">
        <v>10.0669</v>
      </c>
      <c r="AM99" s="1054">
        <v>42</v>
      </c>
      <c r="AN99" s="1056">
        <v>0.33340000000000003</v>
      </c>
    </row>
    <row r="100" spans="1:40">
      <c r="A100" s="159" t="s">
        <v>24</v>
      </c>
      <c r="B100" s="159" t="s">
        <v>5748</v>
      </c>
      <c r="C100" s="145">
        <f t="array" ref="C100">VLOOKUP("小计"&amp;B100,IF({1,0},小计&amp;城市,包月),2,0)</f>
        <v>4</v>
      </c>
      <c r="D100" s="145">
        <f t="array" ref="D100">VLOOKUP("小计"&amp;B100,IF({1,0},小计&amp;城市,区域贴),2,0)</f>
        <v>0</v>
      </c>
      <c r="E100" s="145">
        <f t="array" ref="E100">VLOOKUP("小计"&amp;B100,IF({1,0},小计&amp;城市,贴片A1),2,0)</f>
        <v>0</v>
      </c>
      <c r="F100" s="145">
        <f t="array" ref="F100">VLOOKUP("小计"&amp;B100,IF({1,0},小计&amp;城市,贴片A2),2,0)</f>
        <v>0</v>
      </c>
      <c r="G100" s="145">
        <f t="array" ref="G100">VLOOKUP("小计"&amp;B100,IF({1,0},小计&amp;城市,贴片max),2,0)</f>
        <v>0</v>
      </c>
      <c r="H100" s="145">
        <f t="array" ref="H100">VLOOKUP("小计"&amp;B100,IF({1,0},小计&amp;城市,包月厅数),2,0)</f>
        <v>24</v>
      </c>
      <c r="I100" s="145">
        <f t="array" ref="I100">VLOOKUP("小计"&amp;B100,IF({1,0},小计&amp;城市,区域贴厅数),2,0)</f>
        <v>0</v>
      </c>
      <c r="J100" s="145">
        <f t="array" ref="J100">VLOOKUP("小计"&amp;B100,IF({1,0},小计&amp;城市,贴片A1厅数),2,0)</f>
        <v>0</v>
      </c>
      <c r="K100" s="145">
        <f t="array" ref="K100">VLOOKUP("小计"&amp;B100,IF({1,0},小计&amp;城市,贴片A2厅数),2,0)</f>
        <v>0</v>
      </c>
      <c r="L100" s="145">
        <f t="array" ref="L100">VLOOKUP("小计"&amp;B100,IF({1,0},小计&amp;城市,贴片max厅数),2,0)</f>
        <v>0</v>
      </c>
      <c r="M100" s="146">
        <f t="shared" si="26"/>
        <v>0</v>
      </c>
      <c r="N100" s="146">
        <f t="shared" si="27"/>
        <v>0</v>
      </c>
      <c r="O100" s="146">
        <f t="shared" si="28"/>
        <v>0</v>
      </c>
      <c r="P100" s="146">
        <f t="shared" si="29"/>
        <v>0</v>
      </c>
      <c r="W100" s="150" t="str">
        <f t="shared" si="30"/>
        <v>10308</v>
      </c>
      <c r="X100" s="142">
        <f t="shared" si="31"/>
        <v>6.0500000000000007</v>
      </c>
      <c r="Y100" s="135">
        <f t="shared" si="32"/>
        <v>0.55000000000000004</v>
      </c>
      <c r="Z100" s="142">
        <f t="shared" si="33"/>
        <v>11</v>
      </c>
      <c r="AA100" s="135">
        <v>10</v>
      </c>
      <c r="AB100" s="135">
        <f t="shared" si="23"/>
        <v>308</v>
      </c>
      <c r="AI100" s="1053">
        <v>37127071</v>
      </c>
      <c r="AJ100" s="1054">
        <v>1</v>
      </c>
      <c r="AK100" s="1055">
        <v>420.71679999999998</v>
      </c>
      <c r="AL100" s="1055">
        <v>8.6582000000000008</v>
      </c>
      <c r="AM100" s="1054">
        <v>49</v>
      </c>
      <c r="AN100" s="1056">
        <v>0.35270000000000001</v>
      </c>
    </row>
    <row r="101" spans="1:40">
      <c r="A101" s="159" t="s">
        <v>24</v>
      </c>
      <c r="B101" s="159" t="s">
        <v>8764</v>
      </c>
      <c r="C101" s="145">
        <f t="array" ref="C101">VLOOKUP("小计"&amp;B101,IF({1,0},小计&amp;城市,包月),2,0)</f>
        <v>4</v>
      </c>
      <c r="D101" s="145">
        <f t="array" ref="D101">VLOOKUP("小计"&amp;B101,IF({1,0},小计&amp;城市,区域贴),2,0)</f>
        <v>0</v>
      </c>
      <c r="E101" s="145">
        <f t="array" ref="E101">VLOOKUP("小计"&amp;B101,IF({1,0},小计&amp;城市,贴片A1),2,0)</f>
        <v>0</v>
      </c>
      <c r="F101" s="145">
        <f t="array" ref="F101">VLOOKUP("小计"&amp;B101,IF({1,0},小计&amp;城市,贴片A2),2,0)</f>
        <v>0</v>
      </c>
      <c r="G101" s="145">
        <f t="array" ref="G101">VLOOKUP("小计"&amp;B101,IF({1,0},小计&amp;城市,贴片max),2,0)</f>
        <v>0</v>
      </c>
      <c r="H101" s="145">
        <f t="array" ref="H101">VLOOKUP("小计"&amp;B101,IF({1,0},小计&amp;城市,包月厅数),2,0)</f>
        <v>27</v>
      </c>
      <c r="I101" s="145">
        <f t="array" ref="I101">VLOOKUP("小计"&amp;B101,IF({1,0},小计&amp;城市,区域贴厅数),2,0)</f>
        <v>0</v>
      </c>
      <c r="J101" s="145">
        <f t="array" ref="J101">VLOOKUP("小计"&amp;B101,IF({1,0},小计&amp;城市,贴片A1厅数),2,0)</f>
        <v>0</v>
      </c>
      <c r="K101" s="145">
        <f t="array" ref="K101">VLOOKUP("小计"&amp;B101,IF({1,0},小计&amp;城市,贴片A2厅数),2,0)</f>
        <v>0</v>
      </c>
      <c r="L101" s="145">
        <f t="array" ref="L101">VLOOKUP("小计"&amp;B101,IF({1,0},小计&amp;城市,贴片max厅数),2,0)</f>
        <v>0</v>
      </c>
      <c r="M101" s="146">
        <f t="shared" si="26"/>
        <v>0</v>
      </c>
      <c r="N101" s="146">
        <f t="shared" si="27"/>
        <v>0</v>
      </c>
      <c r="O101" s="146">
        <f t="shared" si="28"/>
        <v>0</v>
      </c>
      <c r="P101" s="146">
        <f t="shared" si="29"/>
        <v>0</v>
      </c>
      <c r="W101" s="150" t="str">
        <f t="shared" si="30"/>
        <v>10315</v>
      </c>
      <c r="X101" s="142">
        <f t="shared" si="31"/>
        <v>6.1875000000000009</v>
      </c>
      <c r="Y101" s="135">
        <f t="shared" si="32"/>
        <v>0.55000000000000004</v>
      </c>
      <c r="Z101" s="142">
        <f t="shared" si="33"/>
        <v>11.25</v>
      </c>
      <c r="AA101" s="135">
        <v>10</v>
      </c>
      <c r="AB101" s="135">
        <f t="shared" si="23"/>
        <v>315</v>
      </c>
      <c r="AI101" s="1053">
        <v>35021401</v>
      </c>
      <c r="AJ101" s="1054">
        <v>2</v>
      </c>
      <c r="AK101" s="1055">
        <v>419.44779999999997</v>
      </c>
      <c r="AL101" s="1055">
        <v>8.9009999999999998</v>
      </c>
      <c r="AM101" s="1054">
        <v>47</v>
      </c>
      <c r="AN101" s="1056">
        <v>0.39369999999999999</v>
      </c>
    </row>
    <row r="102" spans="1:40">
      <c r="A102" s="159" t="s">
        <v>24</v>
      </c>
      <c r="B102" s="159" t="s">
        <v>8814</v>
      </c>
      <c r="C102" s="145">
        <f t="array" ref="C102">VLOOKUP("小计"&amp;B102,IF({1,0},小计&amp;城市,包月),2,0)</f>
        <v>5</v>
      </c>
      <c r="D102" s="145">
        <f t="array" ref="D102">VLOOKUP("小计"&amp;B102,IF({1,0},小计&amp;城市,区域贴),2,0)</f>
        <v>0</v>
      </c>
      <c r="E102" s="145">
        <f t="array" ref="E102">VLOOKUP("小计"&amp;B102,IF({1,0},小计&amp;城市,贴片A1),2,0)</f>
        <v>0</v>
      </c>
      <c r="F102" s="145">
        <f t="array" ref="F102">VLOOKUP("小计"&amp;B102,IF({1,0},小计&amp;城市,贴片A2),2,0)</f>
        <v>0</v>
      </c>
      <c r="G102" s="145">
        <f t="array" ref="G102">VLOOKUP("小计"&amp;B102,IF({1,0},小计&amp;城市,贴片max),2,0)</f>
        <v>0</v>
      </c>
      <c r="H102" s="145">
        <f t="array" ref="H102">VLOOKUP("小计"&amp;B102,IF({1,0},小计&amp;城市,包月厅数),2,0)</f>
        <v>29</v>
      </c>
      <c r="I102" s="145">
        <f t="array" ref="I102">VLOOKUP("小计"&amp;B102,IF({1,0},小计&amp;城市,区域贴厅数),2,0)</f>
        <v>0</v>
      </c>
      <c r="J102" s="145">
        <f t="array" ref="J102">VLOOKUP("小计"&amp;B102,IF({1,0},小计&amp;城市,贴片A1厅数),2,0)</f>
        <v>0</v>
      </c>
      <c r="K102" s="145">
        <f t="array" ref="K102">VLOOKUP("小计"&amp;B102,IF({1,0},小计&amp;城市,贴片A2厅数),2,0)</f>
        <v>0</v>
      </c>
      <c r="L102" s="145">
        <f t="array" ref="L102">VLOOKUP("小计"&amp;B102,IF({1,0},小计&amp;城市,贴片max厅数),2,0)</f>
        <v>0</v>
      </c>
      <c r="M102" s="146">
        <f t="shared" si="26"/>
        <v>0</v>
      </c>
      <c r="N102" s="146">
        <f t="shared" si="27"/>
        <v>0</v>
      </c>
      <c r="O102" s="146">
        <f t="shared" si="28"/>
        <v>0</v>
      </c>
      <c r="P102" s="146">
        <f t="shared" si="29"/>
        <v>0</v>
      </c>
      <c r="W102" s="150" t="str">
        <f t="shared" si="30"/>
        <v>10322</v>
      </c>
      <c r="X102" s="142">
        <f t="shared" si="31"/>
        <v>6.3250000000000002</v>
      </c>
      <c r="Y102" s="135">
        <f t="shared" si="32"/>
        <v>0.55000000000000004</v>
      </c>
      <c r="Z102" s="142">
        <f t="shared" si="33"/>
        <v>11.5</v>
      </c>
      <c r="AA102" s="135">
        <v>10</v>
      </c>
      <c r="AB102" s="135">
        <f t="shared" si="23"/>
        <v>322</v>
      </c>
      <c r="AI102" s="1053">
        <v>13022901</v>
      </c>
      <c r="AJ102" s="1054">
        <v>1</v>
      </c>
      <c r="AK102" s="1055">
        <v>419.28980000000001</v>
      </c>
      <c r="AL102" s="1055">
        <v>9.4571000000000005</v>
      </c>
      <c r="AM102" s="1054">
        <v>44</v>
      </c>
      <c r="AN102" s="1056">
        <v>0.56159999999999999</v>
      </c>
    </row>
    <row r="103" spans="1:40">
      <c r="A103" s="159" t="s">
        <v>24</v>
      </c>
      <c r="B103" s="159" t="s">
        <v>8841</v>
      </c>
      <c r="C103" s="145">
        <f t="array" ref="C103">VLOOKUP("小计"&amp;B103,IF({1,0},小计&amp;城市,包月),2,0)</f>
        <v>3</v>
      </c>
      <c r="D103" s="145">
        <f t="array" ref="D103">VLOOKUP("小计"&amp;B103,IF({1,0},小计&amp;城市,区域贴),2,0)</f>
        <v>0</v>
      </c>
      <c r="E103" s="145">
        <f t="array" ref="E103">VLOOKUP("小计"&amp;B103,IF({1,0},小计&amp;城市,贴片A1),2,0)</f>
        <v>0</v>
      </c>
      <c r="F103" s="145">
        <f t="array" ref="F103">VLOOKUP("小计"&amp;B103,IF({1,0},小计&amp;城市,贴片A2),2,0)</f>
        <v>0</v>
      </c>
      <c r="G103" s="145">
        <f t="array" ref="G103">VLOOKUP("小计"&amp;B103,IF({1,0},小计&amp;城市,贴片max),2,0)</f>
        <v>0</v>
      </c>
      <c r="H103" s="145">
        <f t="array" ref="H103">VLOOKUP("小计"&amp;B103,IF({1,0},小计&amp;城市,包月厅数),2,0)</f>
        <v>14</v>
      </c>
      <c r="I103" s="145">
        <f t="array" ref="I103">VLOOKUP("小计"&amp;B103,IF({1,0},小计&amp;城市,区域贴厅数),2,0)</f>
        <v>0</v>
      </c>
      <c r="J103" s="145">
        <f t="array" ref="J103">VLOOKUP("小计"&amp;B103,IF({1,0},小计&amp;城市,贴片A1厅数),2,0)</f>
        <v>0</v>
      </c>
      <c r="K103" s="145">
        <f t="array" ref="K103">VLOOKUP("小计"&amp;B103,IF({1,0},小计&amp;城市,贴片A2厅数),2,0)</f>
        <v>0</v>
      </c>
      <c r="L103" s="145">
        <f t="array" ref="L103">VLOOKUP("小计"&amp;B103,IF({1,0},小计&amp;城市,贴片max厅数),2,0)</f>
        <v>0</v>
      </c>
      <c r="M103" s="146">
        <f t="shared" si="26"/>
        <v>0</v>
      </c>
      <c r="N103" s="146">
        <f t="shared" si="27"/>
        <v>0</v>
      </c>
      <c r="O103" s="146">
        <f t="shared" si="28"/>
        <v>0</v>
      </c>
      <c r="P103" s="146">
        <f t="shared" si="29"/>
        <v>0</v>
      </c>
      <c r="W103" s="150" t="str">
        <f t="shared" si="30"/>
        <v>10329</v>
      </c>
      <c r="X103" s="142">
        <f t="shared" si="31"/>
        <v>6.4625000000000004</v>
      </c>
      <c r="Y103" s="135">
        <f t="shared" si="32"/>
        <v>0.55000000000000004</v>
      </c>
      <c r="Z103" s="142">
        <f t="shared" si="33"/>
        <v>11.75</v>
      </c>
      <c r="AA103" s="135">
        <v>10</v>
      </c>
      <c r="AB103" s="135">
        <f t="shared" si="23"/>
        <v>329</v>
      </c>
      <c r="AI103" s="1053">
        <v>32015501</v>
      </c>
      <c r="AJ103" s="1054">
        <v>2</v>
      </c>
      <c r="AK103" s="1055">
        <v>419.19490000000002</v>
      </c>
      <c r="AL103" s="1055">
        <v>10.502800000000001</v>
      </c>
      <c r="AM103" s="1054">
        <v>40</v>
      </c>
      <c r="AN103" s="1056">
        <v>0.318</v>
      </c>
    </row>
    <row r="104" spans="1:40">
      <c r="A104" s="144" t="s">
        <v>23</v>
      </c>
      <c r="B104" s="144" t="s">
        <v>2289</v>
      </c>
      <c r="C104" s="145">
        <f t="array" ref="C104">VLOOKUP("小计"&amp;B104,IF({1,0},小计&amp;城市,包月),2,0)</f>
        <v>10</v>
      </c>
      <c r="D104" s="145">
        <f t="array" ref="D104">VLOOKUP("小计"&amp;B104,IF({1,0},小计&amp;城市,区域贴),2,0)</f>
        <v>7</v>
      </c>
      <c r="E104" s="145">
        <f t="array" ref="E104">VLOOKUP("小计"&amp;B104,IF({1,0},小计&amp;城市,贴片A1),2,0)</f>
        <v>3</v>
      </c>
      <c r="F104" s="145">
        <f t="array" ref="F104">VLOOKUP("小计"&amp;B104,IF({1,0},小计&amp;城市,贴片A2),2,0)</f>
        <v>4</v>
      </c>
      <c r="G104" s="145">
        <f t="array" ref="G104">VLOOKUP("小计"&amp;B104,IF({1,0},小计&amp;城市,贴片max),2,0)</f>
        <v>7</v>
      </c>
      <c r="H104" s="145">
        <f t="array" ref="H104">VLOOKUP("小计"&amp;B104,IF({1,0},小计&amp;城市,包月厅数),2,0)</f>
        <v>74</v>
      </c>
      <c r="I104" s="145">
        <f t="array" ref="I104">VLOOKUP("小计"&amp;B104,IF({1,0},小计&amp;城市,区域贴厅数),2,0)</f>
        <v>57</v>
      </c>
      <c r="J104" s="145">
        <f t="array" ref="J104">VLOOKUP("小计"&amp;B104,IF({1,0},小计&amp;城市,贴片A1厅数),2,0)</f>
        <v>25</v>
      </c>
      <c r="K104" s="145">
        <f t="array" ref="K104">VLOOKUP("小计"&amp;B104,IF({1,0},小计&amp;城市,贴片A2厅数),2,0)</f>
        <v>32</v>
      </c>
      <c r="L104" s="145">
        <f t="array" ref="L104">VLOOKUP("小计"&amp;B104,IF({1,0},小计&amp;城市,贴片max厅数),2,0)</f>
        <v>57</v>
      </c>
      <c r="M104" s="146">
        <f t="shared" si="26"/>
        <v>2052</v>
      </c>
      <c r="N104" s="146">
        <f t="shared" si="27"/>
        <v>1436</v>
      </c>
      <c r="O104" s="146">
        <f t="shared" si="28"/>
        <v>855</v>
      </c>
      <c r="P104" s="146">
        <f t="shared" si="29"/>
        <v>513</v>
      </c>
      <c r="W104" s="150" t="str">
        <f t="shared" si="30"/>
        <v>10336</v>
      </c>
      <c r="X104" s="142">
        <f t="shared" si="31"/>
        <v>6.6000000000000005</v>
      </c>
      <c r="Y104" s="135">
        <f t="shared" si="32"/>
        <v>0.55000000000000004</v>
      </c>
      <c r="Z104" s="142">
        <f t="shared" si="33"/>
        <v>12</v>
      </c>
      <c r="AA104" s="135">
        <v>10</v>
      </c>
      <c r="AB104" s="135">
        <f t="shared" si="23"/>
        <v>336</v>
      </c>
      <c r="AI104" s="1053">
        <v>37137041</v>
      </c>
      <c r="AJ104" s="1054">
        <v>1</v>
      </c>
      <c r="AK104" s="1055">
        <v>418.5564</v>
      </c>
      <c r="AL104" s="1055">
        <v>8.2678999999999991</v>
      </c>
      <c r="AM104" s="1054">
        <v>51</v>
      </c>
      <c r="AN104" s="1056">
        <v>0.3246</v>
      </c>
    </row>
    <row r="105" spans="1:40">
      <c r="A105" s="144" t="s">
        <v>23</v>
      </c>
      <c r="B105" s="144" t="s">
        <v>5308</v>
      </c>
      <c r="C105" s="145">
        <f t="array" ref="C105">VLOOKUP("小计"&amp;B105,IF({1,0},小计&amp;城市,包月),2,0)</f>
        <v>3</v>
      </c>
      <c r="D105" s="145">
        <f t="array" ref="D105">VLOOKUP("小计"&amp;B105,IF({1,0},小计&amp;城市,区域贴),2,0)</f>
        <v>0</v>
      </c>
      <c r="E105" s="145">
        <f t="array" ref="E105">VLOOKUP("小计"&amp;B105,IF({1,0},小计&amp;城市,贴片A1),2,0)</f>
        <v>0</v>
      </c>
      <c r="F105" s="145">
        <f t="array" ref="F105">VLOOKUP("小计"&amp;B105,IF({1,0},小计&amp;城市,贴片A2),2,0)</f>
        <v>0</v>
      </c>
      <c r="G105" s="145">
        <f t="array" ref="G105">VLOOKUP("小计"&amp;B105,IF({1,0},小计&amp;城市,贴片max),2,0)</f>
        <v>0</v>
      </c>
      <c r="H105" s="145">
        <f t="array" ref="H105">VLOOKUP("小计"&amp;B105,IF({1,0},小计&amp;城市,包月厅数),2,0)</f>
        <v>21</v>
      </c>
      <c r="I105" s="145">
        <f t="array" ref="I105">VLOOKUP("小计"&amp;B105,IF({1,0},小计&amp;城市,区域贴厅数),2,0)</f>
        <v>0</v>
      </c>
      <c r="J105" s="145">
        <f t="array" ref="J105">VLOOKUP("小计"&amp;B105,IF({1,0},小计&amp;城市,贴片A1厅数),2,0)</f>
        <v>0</v>
      </c>
      <c r="K105" s="145">
        <f t="array" ref="K105">VLOOKUP("小计"&amp;B105,IF({1,0},小计&amp;城市,贴片A2厅数),2,0)</f>
        <v>0</v>
      </c>
      <c r="L105" s="145">
        <f t="array" ref="L105">VLOOKUP("小计"&amp;B105,IF({1,0},小计&amp;城市,贴片max厅数),2,0)</f>
        <v>0</v>
      </c>
      <c r="M105" s="146">
        <f t="shared" si="26"/>
        <v>0</v>
      </c>
      <c r="N105" s="146">
        <f t="shared" si="27"/>
        <v>0</v>
      </c>
      <c r="O105" s="146">
        <f t="shared" si="28"/>
        <v>0</v>
      </c>
      <c r="P105" s="146">
        <f t="shared" si="29"/>
        <v>0</v>
      </c>
      <c r="W105" s="150" t="str">
        <f t="shared" si="30"/>
        <v>10343</v>
      </c>
      <c r="X105" s="142">
        <f t="shared" si="31"/>
        <v>6.7375000000000007</v>
      </c>
      <c r="Y105" s="135">
        <f t="shared" si="32"/>
        <v>0.55000000000000004</v>
      </c>
      <c r="Z105" s="142">
        <f t="shared" si="33"/>
        <v>12.25</v>
      </c>
      <c r="AA105" s="135">
        <v>10</v>
      </c>
      <c r="AB105" s="135">
        <f t="shared" si="23"/>
        <v>343</v>
      </c>
      <c r="AI105" s="1053">
        <v>50050201</v>
      </c>
      <c r="AJ105" s="1054">
        <v>3</v>
      </c>
      <c r="AK105" s="1055">
        <v>418.25426600000003</v>
      </c>
      <c r="AL105" s="1055">
        <v>8.9352999999999998</v>
      </c>
      <c r="AM105" s="1054">
        <v>47</v>
      </c>
      <c r="AN105" s="1056">
        <v>0.34729999999999994</v>
      </c>
    </row>
    <row r="106" spans="1:40">
      <c r="A106" s="155" t="s">
        <v>23</v>
      </c>
      <c r="B106" s="144" t="s">
        <v>5309</v>
      </c>
      <c r="C106" s="145">
        <f t="array" ref="C106">VLOOKUP("小计"&amp;B106,IF({1,0},小计&amp;城市,包月),2,0)</f>
        <v>2</v>
      </c>
      <c r="D106" s="145">
        <f t="array" ref="D106">VLOOKUP("小计"&amp;B106,IF({1,0},小计&amp;城市,区域贴),2,0)</f>
        <v>0</v>
      </c>
      <c r="E106" s="145">
        <f t="array" ref="E106">VLOOKUP("小计"&amp;B106,IF({1,0},小计&amp;城市,贴片A1),2,0)</f>
        <v>0</v>
      </c>
      <c r="F106" s="145">
        <f t="array" ref="F106">VLOOKUP("小计"&amp;B106,IF({1,0},小计&amp;城市,贴片A2),2,0)</f>
        <v>0</v>
      </c>
      <c r="G106" s="145">
        <f t="array" ref="G106">VLOOKUP("小计"&amp;B106,IF({1,0},小计&amp;城市,贴片max),2,0)</f>
        <v>0</v>
      </c>
      <c r="H106" s="145">
        <f t="array" ref="H106">VLOOKUP("小计"&amp;B106,IF({1,0},小计&amp;城市,包月厅数),2,0)</f>
        <v>14</v>
      </c>
      <c r="I106" s="145">
        <f t="array" ref="I106">VLOOKUP("小计"&amp;B106,IF({1,0},小计&amp;城市,区域贴厅数),2,0)</f>
        <v>0</v>
      </c>
      <c r="J106" s="145">
        <f t="array" ref="J106">VLOOKUP("小计"&amp;B106,IF({1,0},小计&amp;城市,贴片A1厅数),2,0)</f>
        <v>0</v>
      </c>
      <c r="K106" s="145">
        <f t="array" ref="K106">VLOOKUP("小计"&amp;B106,IF({1,0},小计&amp;城市,贴片A2厅数),2,0)</f>
        <v>0</v>
      </c>
      <c r="L106" s="145">
        <f t="array" ref="L106">VLOOKUP("小计"&amp;B106,IF({1,0},小计&amp;城市,贴片max厅数),2,0)</f>
        <v>0</v>
      </c>
      <c r="M106" s="146">
        <f t="shared" si="26"/>
        <v>0</v>
      </c>
      <c r="N106" s="146">
        <f t="shared" si="27"/>
        <v>0</v>
      </c>
      <c r="O106" s="146">
        <f t="shared" si="28"/>
        <v>0</v>
      </c>
      <c r="P106" s="146">
        <f t="shared" si="29"/>
        <v>0</v>
      </c>
      <c r="W106" s="150" t="str">
        <f t="shared" si="30"/>
        <v>10350</v>
      </c>
      <c r="X106" s="142">
        <f t="shared" si="31"/>
        <v>6.8750000000000009</v>
      </c>
      <c r="Y106" s="135">
        <f t="shared" si="32"/>
        <v>0.55000000000000004</v>
      </c>
      <c r="Z106" s="142">
        <f t="shared" si="33"/>
        <v>12.5</v>
      </c>
      <c r="AA106" s="135">
        <v>10</v>
      </c>
      <c r="AB106" s="135">
        <f t="shared" si="23"/>
        <v>350</v>
      </c>
      <c r="AI106" s="1053">
        <v>21100141</v>
      </c>
      <c r="AJ106" s="1054">
        <v>1</v>
      </c>
      <c r="AK106" s="1055">
        <v>417.75925799999999</v>
      </c>
      <c r="AL106" s="1055">
        <v>9.3801000000000005</v>
      </c>
      <c r="AM106" s="1054">
        <v>45</v>
      </c>
      <c r="AN106" s="1056">
        <v>0.29289999999999999</v>
      </c>
    </row>
    <row r="107" spans="1:40">
      <c r="A107" s="155" t="s">
        <v>23</v>
      </c>
      <c r="B107" s="143" t="s">
        <v>5310</v>
      </c>
      <c r="C107" s="145">
        <f t="array" ref="C107">VLOOKUP("小计"&amp;B107,IF({1,0},小计&amp;城市,包月),2,0)</f>
        <v>1</v>
      </c>
      <c r="D107" s="145">
        <f t="array" ref="D107">VLOOKUP("小计"&amp;B107,IF({1,0},小计&amp;城市,区域贴),2,0)</f>
        <v>0</v>
      </c>
      <c r="E107" s="145">
        <f t="array" ref="E107">VLOOKUP("小计"&amp;B107,IF({1,0},小计&amp;城市,贴片A1),2,0)</f>
        <v>0</v>
      </c>
      <c r="F107" s="145">
        <f t="array" ref="F107">VLOOKUP("小计"&amp;B107,IF({1,0},小计&amp;城市,贴片A2),2,0)</f>
        <v>0</v>
      </c>
      <c r="G107" s="145">
        <f t="array" ref="G107">VLOOKUP("小计"&amp;B107,IF({1,0},小计&amp;城市,贴片max),2,0)</f>
        <v>0</v>
      </c>
      <c r="H107" s="145">
        <f t="array" ref="H107">VLOOKUP("小计"&amp;B107,IF({1,0},小计&amp;城市,包月厅数),2,0)</f>
        <v>8</v>
      </c>
      <c r="I107" s="145">
        <f t="array" ref="I107">VLOOKUP("小计"&amp;B107,IF({1,0},小计&amp;城市,区域贴厅数),2,0)</f>
        <v>0</v>
      </c>
      <c r="J107" s="145">
        <f t="array" ref="J107">VLOOKUP("小计"&amp;B107,IF({1,0},小计&amp;城市,贴片A1厅数),2,0)</f>
        <v>0</v>
      </c>
      <c r="K107" s="145">
        <f t="array" ref="K107">VLOOKUP("小计"&amp;B107,IF({1,0},小计&amp;城市,贴片A2厅数),2,0)</f>
        <v>0</v>
      </c>
      <c r="L107" s="145">
        <f t="array" ref="L107">VLOOKUP("小计"&amp;B107,IF({1,0},小计&amp;城市,贴片max厅数),2,0)</f>
        <v>0</v>
      </c>
      <c r="M107" s="146">
        <f t="shared" si="26"/>
        <v>0</v>
      </c>
      <c r="N107" s="146">
        <f t="shared" si="27"/>
        <v>0</v>
      </c>
      <c r="O107" s="146">
        <f t="shared" si="28"/>
        <v>0</v>
      </c>
      <c r="P107" s="146">
        <f t="shared" si="29"/>
        <v>0</v>
      </c>
      <c r="W107" s="150" t="str">
        <f t="shared" si="30"/>
        <v>10357</v>
      </c>
      <c r="X107" s="142">
        <f t="shared" si="31"/>
        <v>7.0125000000000002</v>
      </c>
      <c r="Y107" s="135">
        <f t="shared" si="32"/>
        <v>0.55000000000000004</v>
      </c>
      <c r="Z107" s="142">
        <f t="shared" si="33"/>
        <v>12.75</v>
      </c>
      <c r="AA107" s="135">
        <v>10</v>
      </c>
      <c r="AB107" s="135">
        <f t="shared" si="23"/>
        <v>357</v>
      </c>
      <c r="AI107" s="1053">
        <v>33023301</v>
      </c>
      <c r="AJ107" s="1054">
        <v>2</v>
      </c>
      <c r="AK107" s="1055">
        <v>416.28022000000004</v>
      </c>
      <c r="AL107" s="1055">
        <v>8.0320999999999998</v>
      </c>
      <c r="AM107" s="1054">
        <v>52</v>
      </c>
      <c r="AN107" s="1056">
        <v>0.23860000000000001</v>
      </c>
    </row>
    <row r="108" spans="1:40">
      <c r="A108" s="155" t="s">
        <v>23</v>
      </c>
      <c r="B108" s="143" t="s">
        <v>5148</v>
      </c>
      <c r="C108" s="145">
        <f t="array" ref="C108">VLOOKUP("小计"&amp;B108,IF({1,0},小计&amp;城市,包月),2,0)</f>
        <v>5</v>
      </c>
      <c r="D108" s="145">
        <f t="array" ref="D108">VLOOKUP("小计"&amp;B108,IF({1,0},小计&amp;城市,区域贴),2,0)</f>
        <v>1</v>
      </c>
      <c r="E108" s="145">
        <f t="array" ref="E108">VLOOKUP("小计"&amp;B108,IF({1,0},小计&amp;城市,贴片A1),2,0)</f>
        <v>1</v>
      </c>
      <c r="F108" s="145">
        <f t="array" ref="F108">VLOOKUP("小计"&amp;B108,IF({1,0},小计&amp;城市,贴片A2),2,0)</f>
        <v>1</v>
      </c>
      <c r="G108" s="145">
        <f t="array" ref="G108">VLOOKUP("小计"&amp;B108,IF({1,0},小计&amp;城市,贴片max),2,0)</f>
        <v>1</v>
      </c>
      <c r="H108" s="145">
        <f t="array" ref="H108">VLOOKUP("小计"&amp;B108,IF({1,0},小计&amp;城市,包月厅数),2,0)</f>
        <v>32</v>
      </c>
      <c r="I108" s="145">
        <f t="array" ref="I108">VLOOKUP("小计"&amp;B108,IF({1,0},小计&amp;城市,区域贴厅数),2,0)</f>
        <v>6</v>
      </c>
      <c r="J108" s="145">
        <f t="array" ref="J108">VLOOKUP("小计"&amp;B108,IF({1,0},小计&amp;城市,贴片A1厅数),2,0)</f>
        <v>6</v>
      </c>
      <c r="K108" s="145">
        <f t="array" ref="K108">VLOOKUP("小计"&amp;B108,IF({1,0},小计&amp;城市,贴片A2厅数),2,0)</f>
        <v>6</v>
      </c>
      <c r="L108" s="145">
        <f t="array" ref="L108">VLOOKUP("小计"&amp;B108,IF({1,0},小计&amp;城市,贴片max厅数),2,0)</f>
        <v>6</v>
      </c>
      <c r="M108" s="146">
        <f t="shared" si="26"/>
        <v>216</v>
      </c>
      <c r="N108" s="146">
        <f t="shared" si="27"/>
        <v>151</v>
      </c>
      <c r="O108" s="146">
        <f t="shared" si="28"/>
        <v>90</v>
      </c>
      <c r="P108" s="146">
        <f t="shared" si="29"/>
        <v>53.999999999999993</v>
      </c>
      <c r="W108" s="150" t="str">
        <f t="shared" si="30"/>
        <v>10364</v>
      </c>
      <c r="X108" s="142">
        <f t="shared" si="31"/>
        <v>7.15</v>
      </c>
      <c r="Y108" s="135">
        <f t="shared" si="32"/>
        <v>0.55000000000000004</v>
      </c>
      <c r="Z108" s="142">
        <f t="shared" si="33"/>
        <v>13</v>
      </c>
      <c r="AA108" s="135">
        <v>10</v>
      </c>
      <c r="AB108" s="135">
        <f t="shared" si="23"/>
        <v>364</v>
      </c>
      <c r="AI108" s="1053">
        <v>43043201</v>
      </c>
      <c r="AJ108" s="1054">
        <v>1</v>
      </c>
      <c r="AK108" s="1055">
        <v>415.06532999999996</v>
      </c>
      <c r="AL108" s="1055">
        <v>7.7506000000000004</v>
      </c>
      <c r="AM108" s="1054">
        <v>54</v>
      </c>
      <c r="AN108" s="1056">
        <v>0.28960000000000002</v>
      </c>
    </row>
    <row r="109" spans="1:40">
      <c r="A109" s="155" t="s">
        <v>23</v>
      </c>
      <c r="B109" s="143" t="s">
        <v>5311</v>
      </c>
      <c r="C109" s="145">
        <f t="array" ref="C109">VLOOKUP("小计"&amp;B109,IF({1,0},小计&amp;城市,包月),2,0)</f>
        <v>7</v>
      </c>
      <c r="D109" s="145">
        <f t="array" ref="D109">VLOOKUP("小计"&amp;B109,IF({1,0},小计&amp;城市,区域贴),2,0)</f>
        <v>2</v>
      </c>
      <c r="E109" s="145">
        <f t="array" ref="E109">VLOOKUP("小计"&amp;B109,IF({1,0},小计&amp;城市,贴片A1),2,0)</f>
        <v>2</v>
      </c>
      <c r="F109" s="145">
        <f t="array" ref="F109">VLOOKUP("小计"&amp;B109,IF({1,0},小计&amp;城市,贴片A2),2,0)</f>
        <v>2</v>
      </c>
      <c r="G109" s="145">
        <f t="array" ref="G109">VLOOKUP("小计"&amp;B109,IF({1,0},小计&amp;城市,贴片max),2,0)</f>
        <v>2</v>
      </c>
      <c r="H109" s="145">
        <f t="array" ref="H109">VLOOKUP("小计"&amp;B109,IF({1,0},小计&amp;城市,包月厅数),2,0)</f>
        <v>40</v>
      </c>
      <c r="I109" s="145">
        <f t="array" ref="I109">VLOOKUP("小计"&amp;B109,IF({1,0},小计&amp;城市,区域贴厅数),2,0)</f>
        <v>10</v>
      </c>
      <c r="J109" s="145">
        <f t="array" ref="J109">VLOOKUP("小计"&amp;B109,IF({1,0},小计&amp;城市,贴片A1厅数),2,0)</f>
        <v>10</v>
      </c>
      <c r="K109" s="145">
        <f t="array" ref="K109">VLOOKUP("小计"&amp;B109,IF({1,0},小计&amp;城市,贴片A2厅数),2,0)</f>
        <v>10</v>
      </c>
      <c r="L109" s="145">
        <f t="array" ref="L109">VLOOKUP("小计"&amp;B109,IF({1,0},小计&amp;城市,贴片max厅数),2,0)</f>
        <v>10</v>
      </c>
      <c r="M109" s="146">
        <f t="shared" si="26"/>
        <v>360</v>
      </c>
      <c r="N109" s="146">
        <f t="shared" si="27"/>
        <v>252</v>
      </c>
      <c r="O109" s="146">
        <f t="shared" si="28"/>
        <v>150</v>
      </c>
      <c r="P109" s="146">
        <f t="shared" si="29"/>
        <v>90</v>
      </c>
      <c r="W109" s="150" t="str">
        <f t="shared" si="30"/>
        <v>10371</v>
      </c>
      <c r="X109" s="142">
        <f t="shared" si="31"/>
        <v>7.2875000000000005</v>
      </c>
      <c r="Y109" s="135">
        <f t="shared" si="32"/>
        <v>0.55000000000000004</v>
      </c>
      <c r="Z109" s="142">
        <f t="shared" si="33"/>
        <v>13.25</v>
      </c>
      <c r="AA109" s="135">
        <v>10</v>
      </c>
      <c r="AB109" s="135">
        <f t="shared" si="23"/>
        <v>371</v>
      </c>
      <c r="AI109" s="1053">
        <v>15041551</v>
      </c>
      <c r="AJ109" s="1054">
        <v>1</v>
      </c>
      <c r="AK109" s="1055">
        <v>414.93405000000001</v>
      </c>
      <c r="AL109" s="1055">
        <v>9.0374999999999996</v>
      </c>
      <c r="AM109" s="1054">
        <v>46</v>
      </c>
      <c r="AN109" s="1056">
        <v>0.28100000000000003</v>
      </c>
    </row>
    <row r="110" spans="1:40">
      <c r="A110" s="157" t="s">
        <v>23</v>
      </c>
      <c r="B110" s="157" t="s">
        <v>2327</v>
      </c>
      <c r="C110" s="145">
        <f t="array" ref="C110">VLOOKUP("小计"&amp;B110,IF({1,0},小计&amp;城市,包月),2,0)</f>
        <v>3</v>
      </c>
      <c r="D110" s="145">
        <f t="array" ref="D110">VLOOKUP("小计"&amp;B110,IF({1,0},小计&amp;城市,区域贴),2,0)</f>
        <v>1</v>
      </c>
      <c r="E110" s="145">
        <f t="array" ref="E110">VLOOKUP("小计"&amp;B110,IF({1,0},小计&amp;城市,贴片A1),2,0)</f>
        <v>1</v>
      </c>
      <c r="F110" s="145">
        <f t="array" ref="F110">VLOOKUP("小计"&amp;B110,IF({1,0},小计&amp;城市,贴片A2),2,0)</f>
        <v>1</v>
      </c>
      <c r="G110" s="145">
        <f t="array" ref="G110">VLOOKUP("小计"&amp;B110,IF({1,0},小计&amp;城市,贴片max),2,0)</f>
        <v>1</v>
      </c>
      <c r="H110" s="145">
        <f t="array" ref="H110">VLOOKUP("小计"&amp;B110,IF({1,0},小计&amp;城市,包月厅数),2,0)</f>
        <v>20</v>
      </c>
      <c r="I110" s="145">
        <f t="array" ref="I110">VLOOKUP("小计"&amp;B110,IF({1,0},小计&amp;城市,区域贴厅数),2,0)</f>
        <v>8</v>
      </c>
      <c r="J110" s="145">
        <f t="array" ref="J110">VLOOKUP("小计"&amp;B110,IF({1,0},小计&amp;城市,贴片A1厅数),2,0)</f>
        <v>8</v>
      </c>
      <c r="K110" s="145">
        <f t="array" ref="K110">VLOOKUP("小计"&amp;B110,IF({1,0},小计&amp;城市,贴片A2厅数),2,0)</f>
        <v>8</v>
      </c>
      <c r="L110" s="145">
        <f t="array" ref="L110">VLOOKUP("小计"&amp;B110,IF({1,0},小计&amp;城市,贴片max厅数),2,0)</f>
        <v>8</v>
      </c>
      <c r="M110" s="146">
        <f t="shared" si="26"/>
        <v>288</v>
      </c>
      <c r="N110" s="146">
        <f t="shared" si="27"/>
        <v>202</v>
      </c>
      <c r="O110" s="146">
        <f t="shared" si="28"/>
        <v>120</v>
      </c>
      <c r="P110" s="146">
        <f t="shared" si="29"/>
        <v>72</v>
      </c>
      <c r="W110" s="150" t="str">
        <f t="shared" si="30"/>
        <v>157</v>
      </c>
      <c r="X110" s="142">
        <f t="shared" si="31"/>
        <v>0.21175000000000002</v>
      </c>
      <c r="Y110" s="135">
        <f t="shared" si="32"/>
        <v>0.55000000000000004</v>
      </c>
      <c r="Z110" s="142">
        <f t="shared" si="33"/>
        <v>0.38500000000000001</v>
      </c>
      <c r="AA110" s="135">
        <v>15</v>
      </c>
      <c r="AB110" s="151">
        <v>7</v>
      </c>
      <c r="AI110" s="1053">
        <v>35013871</v>
      </c>
      <c r="AJ110" s="1054">
        <v>2</v>
      </c>
      <c r="AK110" s="1055">
        <v>414.73630000000003</v>
      </c>
      <c r="AL110" s="1055">
        <v>7.3169000000000004</v>
      </c>
      <c r="AM110" s="1054">
        <v>57</v>
      </c>
      <c r="AN110" s="1056">
        <v>0.36080000000000001</v>
      </c>
    </row>
    <row r="111" spans="1:40">
      <c r="A111" s="155" t="s">
        <v>23</v>
      </c>
      <c r="B111" s="143" t="s">
        <v>5227</v>
      </c>
      <c r="C111" s="145">
        <f t="array" ref="C111">VLOOKUP("小计"&amp;B111,IF({1,0},小计&amp;城市,包月),2,0)</f>
        <v>6</v>
      </c>
      <c r="D111" s="145">
        <f t="array" ref="D111">VLOOKUP("小计"&amp;B111,IF({1,0},小计&amp;城市,区域贴),2,0)</f>
        <v>0</v>
      </c>
      <c r="E111" s="145">
        <f t="array" ref="E111">VLOOKUP("小计"&amp;B111,IF({1,0},小计&amp;城市,贴片A1),2,0)</f>
        <v>0</v>
      </c>
      <c r="F111" s="145">
        <f t="array" ref="F111">VLOOKUP("小计"&amp;B111,IF({1,0},小计&amp;城市,贴片A2),2,0)</f>
        <v>0</v>
      </c>
      <c r="G111" s="145">
        <f t="array" ref="G111">VLOOKUP("小计"&amp;B111,IF({1,0},小计&amp;城市,贴片max),2,0)</f>
        <v>0</v>
      </c>
      <c r="H111" s="145">
        <f t="array" ref="H111">VLOOKUP("小计"&amp;B111,IF({1,0},小计&amp;城市,包月厅数),2,0)</f>
        <v>37</v>
      </c>
      <c r="I111" s="145">
        <f t="array" ref="I111">VLOOKUP("小计"&amp;B111,IF({1,0},小计&amp;城市,区域贴厅数),2,0)</f>
        <v>0</v>
      </c>
      <c r="J111" s="145">
        <f t="array" ref="J111">VLOOKUP("小计"&amp;B111,IF({1,0},小计&amp;城市,贴片A1厅数),2,0)</f>
        <v>0</v>
      </c>
      <c r="K111" s="145">
        <f t="array" ref="K111">VLOOKUP("小计"&amp;B111,IF({1,0},小计&amp;城市,贴片A2厅数),2,0)</f>
        <v>0</v>
      </c>
      <c r="L111" s="145">
        <f t="array" ref="L111">VLOOKUP("小计"&amp;B111,IF({1,0},小计&amp;城市,贴片max厅数),2,0)</f>
        <v>0</v>
      </c>
      <c r="M111" s="146">
        <f t="shared" si="26"/>
        <v>0</v>
      </c>
      <c r="N111" s="146">
        <f t="shared" si="27"/>
        <v>0</v>
      </c>
      <c r="O111" s="146">
        <f t="shared" si="28"/>
        <v>0</v>
      </c>
      <c r="P111" s="146">
        <f t="shared" si="29"/>
        <v>0</v>
      </c>
      <c r="W111" s="150" t="str">
        <f t="shared" si="30"/>
        <v>1514</v>
      </c>
      <c r="X111" s="142">
        <f t="shared" si="31"/>
        <v>0.30250000000000005</v>
      </c>
      <c r="Y111" s="135">
        <f t="shared" si="32"/>
        <v>0.55000000000000004</v>
      </c>
      <c r="Z111" s="142">
        <f t="shared" si="33"/>
        <v>0.55000000000000004</v>
      </c>
      <c r="AA111" s="135">
        <v>15</v>
      </c>
      <c r="AB111" s="164">
        <f>AB110+7</f>
        <v>14</v>
      </c>
      <c r="AI111" s="1053">
        <v>36073501</v>
      </c>
      <c r="AJ111" s="1054">
        <v>1</v>
      </c>
      <c r="AK111" s="1055">
        <v>412.49160000000001</v>
      </c>
      <c r="AL111" s="1055">
        <v>9.2283000000000008</v>
      </c>
      <c r="AM111" s="1054">
        <v>45</v>
      </c>
      <c r="AN111" s="1056">
        <v>0.30870000000000003</v>
      </c>
    </row>
    <row r="112" spans="1:40">
      <c r="A112" s="159" t="s">
        <v>580</v>
      </c>
      <c r="B112" s="159" t="s">
        <v>5313</v>
      </c>
      <c r="C112" s="145">
        <f t="array" ref="C112">VLOOKUP("小计"&amp;B112,IF({1,0},小计&amp;城市,包月),2,0)</f>
        <v>1</v>
      </c>
      <c r="D112" s="145">
        <f t="array" ref="D112">VLOOKUP("小计"&amp;B112,IF({1,0},小计&amp;城市,区域贴),2,0)</f>
        <v>0</v>
      </c>
      <c r="E112" s="145">
        <f t="array" ref="E112">VLOOKUP("小计"&amp;B112,IF({1,0},小计&amp;城市,贴片A1),2,0)</f>
        <v>0</v>
      </c>
      <c r="F112" s="145">
        <f t="array" ref="F112">VLOOKUP("小计"&amp;B112,IF({1,0},小计&amp;城市,贴片A2),2,0)</f>
        <v>0</v>
      </c>
      <c r="G112" s="145">
        <f t="array" ref="G112">VLOOKUP("小计"&amp;B112,IF({1,0},小计&amp;城市,贴片max),2,0)</f>
        <v>0</v>
      </c>
      <c r="H112" s="145">
        <f t="array" ref="H112">VLOOKUP("小计"&amp;B112,IF({1,0},小计&amp;城市,包月厅数),2,0)</f>
        <v>6</v>
      </c>
      <c r="I112" s="145">
        <f t="array" ref="I112">VLOOKUP("小计"&amp;B112,IF({1,0},小计&amp;城市,区域贴厅数),2,0)</f>
        <v>0</v>
      </c>
      <c r="J112" s="145">
        <f t="array" ref="J112">VLOOKUP("小计"&amp;B112,IF({1,0},小计&amp;城市,贴片A1厅数),2,0)</f>
        <v>0</v>
      </c>
      <c r="K112" s="145">
        <f t="array" ref="K112">VLOOKUP("小计"&amp;B112,IF({1,0},小计&amp;城市,贴片A2厅数),2,0)</f>
        <v>0</v>
      </c>
      <c r="L112" s="145">
        <f t="array" ref="L112">VLOOKUP("小计"&amp;B112,IF({1,0},小计&amp;城市,贴片max厅数),2,0)</f>
        <v>0</v>
      </c>
      <c r="M112" s="146">
        <f t="shared" si="26"/>
        <v>0</v>
      </c>
      <c r="N112" s="146">
        <f t="shared" si="27"/>
        <v>0</v>
      </c>
      <c r="O112" s="146">
        <f t="shared" si="28"/>
        <v>0</v>
      </c>
      <c r="P112" s="146">
        <f t="shared" si="29"/>
        <v>0</v>
      </c>
      <c r="W112" s="150" t="str">
        <f t="shared" si="30"/>
        <v>1521</v>
      </c>
      <c r="X112" s="142">
        <f t="shared" si="31"/>
        <v>0.41250000000000003</v>
      </c>
      <c r="Y112" s="135">
        <f t="shared" si="32"/>
        <v>0.55000000000000004</v>
      </c>
      <c r="Z112" s="142">
        <f t="shared" si="33"/>
        <v>0.75</v>
      </c>
      <c r="AA112" s="135">
        <v>15</v>
      </c>
      <c r="AB112" s="135">
        <f>AB111+7</f>
        <v>21</v>
      </c>
      <c r="AI112" s="1053">
        <v>13092101</v>
      </c>
      <c r="AJ112" s="1054">
        <v>1</v>
      </c>
      <c r="AK112" s="1055">
        <v>412.35691500000001</v>
      </c>
      <c r="AL112" s="1055">
        <v>9.4285999999999994</v>
      </c>
      <c r="AM112" s="1054">
        <v>44</v>
      </c>
      <c r="AN112" s="1056">
        <v>0.44159999999999999</v>
      </c>
    </row>
    <row r="113" spans="1:40">
      <c r="A113" s="153" t="s">
        <v>580</v>
      </c>
      <c r="B113" s="165" t="s">
        <v>5314</v>
      </c>
      <c r="C113" s="145">
        <f t="array" ref="C113">VLOOKUP("小计"&amp;B113,IF({1,0},小计&amp;城市,包月),2,0)</f>
        <v>2</v>
      </c>
      <c r="D113" s="145">
        <f t="array" ref="D113">VLOOKUP("小计"&amp;B113,IF({1,0},小计&amp;城市,区域贴),2,0)</f>
        <v>0</v>
      </c>
      <c r="E113" s="145">
        <f t="array" ref="E113">VLOOKUP("小计"&amp;B113,IF({1,0},小计&amp;城市,贴片A1),2,0)</f>
        <v>0</v>
      </c>
      <c r="F113" s="145">
        <f t="array" ref="F113">VLOOKUP("小计"&amp;B113,IF({1,0},小计&amp;城市,贴片A2),2,0)</f>
        <v>0</v>
      </c>
      <c r="G113" s="145">
        <f t="array" ref="G113">VLOOKUP("小计"&amp;B113,IF({1,0},小计&amp;城市,贴片max),2,0)</f>
        <v>0</v>
      </c>
      <c r="H113" s="145">
        <f t="array" ref="H113">VLOOKUP("小计"&amp;B113,IF({1,0},小计&amp;城市,包月厅数),2,0)</f>
        <v>13</v>
      </c>
      <c r="I113" s="145">
        <f t="array" ref="I113">VLOOKUP("小计"&amp;B113,IF({1,0},小计&amp;城市,区域贴厅数),2,0)</f>
        <v>0</v>
      </c>
      <c r="J113" s="145">
        <f t="array" ref="J113">VLOOKUP("小计"&amp;B113,IF({1,0},小计&amp;城市,贴片A1厅数),2,0)</f>
        <v>0</v>
      </c>
      <c r="K113" s="145">
        <f t="array" ref="K113">VLOOKUP("小计"&amp;B113,IF({1,0},小计&amp;城市,贴片A2厅数),2,0)</f>
        <v>0</v>
      </c>
      <c r="L113" s="145">
        <f t="array" ref="L113">VLOOKUP("小计"&amp;B113,IF({1,0},小计&amp;城市,贴片max厅数),2,0)</f>
        <v>0</v>
      </c>
      <c r="M113" s="146">
        <f t="shared" si="26"/>
        <v>0</v>
      </c>
      <c r="N113" s="146">
        <f t="shared" si="27"/>
        <v>0</v>
      </c>
      <c r="O113" s="146">
        <f t="shared" si="28"/>
        <v>0</v>
      </c>
      <c r="P113" s="146">
        <f t="shared" si="29"/>
        <v>0</v>
      </c>
      <c r="W113" s="150" t="str">
        <f t="shared" si="30"/>
        <v>1528</v>
      </c>
      <c r="X113" s="142">
        <f t="shared" si="31"/>
        <v>0.55000000000000004</v>
      </c>
      <c r="Y113" s="135">
        <f t="shared" si="32"/>
        <v>0.55000000000000004</v>
      </c>
      <c r="Z113" s="142">
        <f t="shared" si="33"/>
        <v>1</v>
      </c>
      <c r="AA113" s="135">
        <v>15</v>
      </c>
      <c r="AB113" s="135">
        <f t="shared" ref="AB113:AB162" si="34">AB112+7</f>
        <v>28</v>
      </c>
      <c r="AI113" s="1053">
        <v>61017401</v>
      </c>
      <c r="AJ113" s="1054">
        <v>1</v>
      </c>
      <c r="AK113" s="1055">
        <v>410.72660999999999</v>
      </c>
      <c r="AL113" s="1055">
        <v>9.3595000000000006</v>
      </c>
      <c r="AM113" s="1054">
        <v>44</v>
      </c>
      <c r="AN113" s="1056">
        <v>0.28029999999999999</v>
      </c>
    </row>
    <row r="114" spans="1:40">
      <c r="A114" s="153" t="s">
        <v>580</v>
      </c>
      <c r="B114" s="144" t="s">
        <v>5315</v>
      </c>
      <c r="C114" s="145">
        <f t="array" ref="C114">VLOOKUP("小计"&amp;B114,IF({1,0},小计&amp;城市,包月),2,0)</f>
        <v>2</v>
      </c>
      <c r="D114" s="145">
        <f t="array" ref="D114">VLOOKUP("小计"&amp;B114,IF({1,0},小计&amp;城市,区域贴),2,0)</f>
        <v>0</v>
      </c>
      <c r="E114" s="145">
        <f t="array" ref="E114">VLOOKUP("小计"&amp;B114,IF({1,0},小计&amp;城市,贴片A1),2,0)</f>
        <v>0</v>
      </c>
      <c r="F114" s="145">
        <f t="array" ref="F114">VLOOKUP("小计"&amp;B114,IF({1,0},小计&amp;城市,贴片A2),2,0)</f>
        <v>0</v>
      </c>
      <c r="G114" s="145">
        <f t="array" ref="G114">VLOOKUP("小计"&amp;B114,IF({1,0},小计&amp;城市,贴片max),2,0)</f>
        <v>0</v>
      </c>
      <c r="H114" s="145">
        <f t="array" ref="H114">VLOOKUP("小计"&amp;B114,IF({1,0},小计&amp;城市,包月厅数),2,0)</f>
        <v>11</v>
      </c>
      <c r="I114" s="145">
        <f t="array" ref="I114">VLOOKUP("小计"&amp;B114,IF({1,0},小计&amp;城市,区域贴厅数),2,0)</f>
        <v>0</v>
      </c>
      <c r="J114" s="145">
        <f t="array" ref="J114">VLOOKUP("小计"&amp;B114,IF({1,0},小计&amp;城市,贴片A1厅数),2,0)</f>
        <v>0</v>
      </c>
      <c r="K114" s="145">
        <f t="array" ref="K114">VLOOKUP("小计"&amp;B114,IF({1,0},小计&amp;城市,贴片A2厅数),2,0)</f>
        <v>0</v>
      </c>
      <c r="L114" s="145">
        <f t="array" ref="L114">VLOOKUP("小计"&amp;B114,IF({1,0},小计&amp;城市,贴片max厅数),2,0)</f>
        <v>0</v>
      </c>
      <c r="M114" s="146">
        <f t="shared" si="26"/>
        <v>0</v>
      </c>
      <c r="N114" s="146">
        <f t="shared" si="27"/>
        <v>0</v>
      </c>
      <c r="O114" s="146">
        <f t="shared" si="28"/>
        <v>0</v>
      </c>
      <c r="P114" s="146">
        <f t="shared" si="29"/>
        <v>0</v>
      </c>
      <c r="W114" s="150" t="str">
        <f t="shared" si="30"/>
        <v>1535</v>
      </c>
      <c r="X114" s="142">
        <f t="shared" si="31"/>
        <v>0.6875</v>
      </c>
      <c r="Y114" s="135">
        <f t="shared" si="32"/>
        <v>0.55000000000000004</v>
      </c>
      <c r="Z114" s="142">
        <f t="shared" si="33"/>
        <v>1.25</v>
      </c>
      <c r="AA114" s="135">
        <v>15</v>
      </c>
      <c r="AB114" s="135">
        <f>AB113+7</f>
        <v>35</v>
      </c>
      <c r="AI114" s="1053">
        <v>33054101</v>
      </c>
      <c r="AJ114" s="1054">
        <v>2</v>
      </c>
      <c r="AK114" s="1055">
        <v>409.36309999999997</v>
      </c>
      <c r="AL114" s="1055">
        <v>7.6063999999999998</v>
      </c>
      <c r="AM114" s="1054">
        <v>54</v>
      </c>
      <c r="AN114" s="1056">
        <v>0.28789999999999999</v>
      </c>
    </row>
    <row r="115" spans="1:40">
      <c r="A115" s="153" t="s">
        <v>580</v>
      </c>
      <c r="B115" s="143" t="s">
        <v>5316</v>
      </c>
      <c r="C115" s="145">
        <f t="array" ref="C115">VLOOKUP("小计"&amp;B115,IF({1,0},小计&amp;城市,包月),2,0)</f>
        <v>3</v>
      </c>
      <c r="D115" s="145">
        <f t="array" ref="D115">VLOOKUP("小计"&amp;B115,IF({1,0},小计&amp;城市,区域贴),2,0)</f>
        <v>2</v>
      </c>
      <c r="E115" s="145">
        <f t="array" ref="E115">VLOOKUP("小计"&amp;B115,IF({1,0},小计&amp;城市,贴片A1),2,0)</f>
        <v>2</v>
      </c>
      <c r="F115" s="145">
        <f t="array" ref="F115">VLOOKUP("小计"&amp;B115,IF({1,0},小计&amp;城市,贴片A2),2,0)</f>
        <v>2</v>
      </c>
      <c r="G115" s="145">
        <f t="array" ref="G115">VLOOKUP("小计"&amp;B115,IF({1,0},小计&amp;城市,贴片max),2,0)</f>
        <v>2</v>
      </c>
      <c r="H115" s="145">
        <f t="array" ref="H115">VLOOKUP("小计"&amp;B115,IF({1,0},小计&amp;城市,包月厅数),2,0)</f>
        <v>23</v>
      </c>
      <c r="I115" s="145">
        <f t="array" ref="I115">VLOOKUP("小计"&amp;B115,IF({1,0},小计&amp;城市,区域贴厅数),2,0)</f>
        <v>15</v>
      </c>
      <c r="J115" s="145">
        <f t="array" ref="J115">VLOOKUP("小计"&amp;B115,IF({1,0},小计&amp;城市,贴片A1厅数),2,0)</f>
        <v>15</v>
      </c>
      <c r="K115" s="145">
        <f t="array" ref="K115">VLOOKUP("小计"&amp;B115,IF({1,0},小计&amp;城市,贴片A2厅数),2,0)</f>
        <v>15</v>
      </c>
      <c r="L115" s="145">
        <f t="array" ref="L115">VLOOKUP("小计"&amp;B115,IF({1,0},小计&amp;城市,贴片max厅数),2,0)</f>
        <v>15</v>
      </c>
      <c r="M115" s="146">
        <f t="shared" si="26"/>
        <v>540</v>
      </c>
      <c r="N115" s="146">
        <f t="shared" si="27"/>
        <v>378</v>
      </c>
      <c r="O115" s="146">
        <f t="shared" si="28"/>
        <v>225</v>
      </c>
      <c r="P115" s="146">
        <f t="shared" si="29"/>
        <v>135</v>
      </c>
      <c r="W115" s="150" t="str">
        <f t="shared" si="30"/>
        <v>1542</v>
      </c>
      <c r="X115" s="142">
        <f t="shared" si="31"/>
        <v>0.82500000000000007</v>
      </c>
      <c r="Y115" s="135">
        <f t="shared" si="32"/>
        <v>0.55000000000000004</v>
      </c>
      <c r="Z115" s="142">
        <f t="shared" si="33"/>
        <v>1.5</v>
      </c>
      <c r="AA115" s="135">
        <v>15</v>
      </c>
      <c r="AB115" s="135">
        <f t="shared" si="34"/>
        <v>42</v>
      </c>
      <c r="AI115" s="1053">
        <v>15010809</v>
      </c>
      <c r="AJ115" s="1054">
        <v>1</v>
      </c>
      <c r="AK115" s="1055">
        <v>408.7013</v>
      </c>
      <c r="AL115" s="1055">
        <v>8.2284000000000006</v>
      </c>
      <c r="AM115" s="1054">
        <v>50</v>
      </c>
      <c r="AN115" s="1056">
        <v>0.31980000000000003</v>
      </c>
    </row>
    <row r="116" spans="1:40">
      <c r="A116" s="153" t="s">
        <v>580</v>
      </c>
      <c r="B116" s="144" t="s">
        <v>5317</v>
      </c>
      <c r="C116" s="145">
        <f t="array" ref="C116">VLOOKUP("小计"&amp;B116,IF({1,0},小计&amp;城市,包月),2,0)</f>
        <v>2</v>
      </c>
      <c r="D116" s="145">
        <f t="array" ref="D116">VLOOKUP("小计"&amp;B116,IF({1,0},小计&amp;城市,区域贴),2,0)</f>
        <v>1</v>
      </c>
      <c r="E116" s="145">
        <f t="array" ref="E116">VLOOKUP("小计"&amp;B116,IF({1,0},小计&amp;城市,贴片A1),2,0)</f>
        <v>1</v>
      </c>
      <c r="F116" s="145">
        <f t="array" ref="F116">VLOOKUP("小计"&amp;B116,IF({1,0},小计&amp;城市,贴片A2),2,0)</f>
        <v>1</v>
      </c>
      <c r="G116" s="145">
        <f t="array" ref="G116">VLOOKUP("小计"&amp;B116,IF({1,0},小计&amp;城市,贴片max),2,0)</f>
        <v>1</v>
      </c>
      <c r="H116" s="145">
        <f t="array" ref="H116">VLOOKUP("小计"&amp;B116,IF({1,0},小计&amp;城市,包月厅数),2,0)</f>
        <v>10</v>
      </c>
      <c r="I116" s="145">
        <f t="array" ref="I116">VLOOKUP("小计"&amp;B116,IF({1,0},小计&amp;城市,区域贴厅数),2,0)</f>
        <v>5</v>
      </c>
      <c r="J116" s="145">
        <f t="array" ref="J116">VLOOKUP("小计"&amp;B116,IF({1,0},小计&amp;城市,贴片A1厅数),2,0)</f>
        <v>5</v>
      </c>
      <c r="K116" s="145">
        <f t="array" ref="K116">VLOOKUP("小计"&amp;B116,IF({1,0},小计&amp;城市,贴片A2厅数),2,0)</f>
        <v>5</v>
      </c>
      <c r="L116" s="145">
        <f t="array" ref="L116">VLOOKUP("小计"&amp;B116,IF({1,0},小计&amp;城市,贴片max厅数),2,0)</f>
        <v>5</v>
      </c>
      <c r="M116" s="146">
        <f t="shared" si="26"/>
        <v>180</v>
      </c>
      <c r="N116" s="146">
        <f t="shared" si="27"/>
        <v>126</v>
      </c>
      <c r="O116" s="146">
        <f t="shared" si="28"/>
        <v>75</v>
      </c>
      <c r="P116" s="146">
        <f t="shared" si="29"/>
        <v>45</v>
      </c>
      <c r="W116" s="150" t="str">
        <f t="shared" si="30"/>
        <v>1549</v>
      </c>
      <c r="X116" s="142">
        <f t="shared" si="31"/>
        <v>0.96250000000000013</v>
      </c>
      <c r="Y116" s="135">
        <f t="shared" si="32"/>
        <v>0.55000000000000004</v>
      </c>
      <c r="Z116" s="142">
        <f t="shared" si="33"/>
        <v>1.75</v>
      </c>
      <c r="AA116" s="135">
        <v>15</v>
      </c>
      <c r="AB116" s="135">
        <f t="shared" si="34"/>
        <v>49</v>
      </c>
      <c r="AI116" s="1053">
        <v>50050901</v>
      </c>
      <c r="AJ116" s="1054">
        <v>4</v>
      </c>
      <c r="AK116" s="1055">
        <v>408.12729999999999</v>
      </c>
      <c r="AL116" s="1055">
        <v>9.5881000000000007</v>
      </c>
      <c r="AM116" s="1054">
        <v>43</v>
      </c>
      <c r="AN116" s="1056">
        <v>0.37609999999999999</v>
      </c>
    </row>
    <row r="117" spans="1:40">
      <c r="A117" s="153" t="s">
        <v>580</v>
      </c>
      <c r="B117" s="143" t="s">
        <v>5318</v>
      </c>
      <c r="C117" s="145">
        <f t="array" ref="C117">VLOOKUP("小计"&amp;B117,IF({1,0},小计&amp;城市,包月),2,0)</f>
        <v>1</v>
      </c>
      <c r="D117" s="145">
        <f t="array" ref="D117">VLOOKUP("小计"&amp;B117,IF({1,0},小计&amp;城市,区域贴),2,0)</f>
        <v>0</v>
      </c>
      <c r="E117" s="145">
        <f t="array" ref="E117">VLOOKUP("小计"&amp;B117,IF({1,0},小计&amp;城市,贴片A1),2,0)</f>
        <v>0</v>
      </c>
      <c r="F117" s="145">
        <f t="array" ref="F117">VLOOKUP("小计"&amp;B117,IF({1,0},小计&amp;城市,贴片A2),2,0)</f>
        <v>0</v>
      </c>
      <c r="G117" s="145">
        <f t="array" ref="G117">VLOOKUP("小计"&amp;B117,IF({1,0},小计&amp;城市,贴片max),2,0)</f>
        <v>0</v>
      </c>
      <c r="H117" s="145">
        <f t="array" ref="H117">VLOOKUP("小计"&amp;B117,IF({1,0},小计&amp;城市,包月厅数),2,0)</f>
        <v>7</v>
      </c>
      <c r="I117" s="145">
        <f t="array" ref="I117">VLOOKUP("小计"&amp;B117,IF({1,0},小计&amp;城市,区域贴厅数),2,0)</f>
        <v>0</v>
      </c>
      <c r="J117" s="145">
        <f t="array" ref="J117">VLOOKUP("小计"&amp;B117,IF({1,0},小计&amp;城市,贴片A1厅数),2,0)</f>
        <v>0</v>
      </c>
      <c r="K117" s="145">
        <f t="array" ref="K117">VLOOKUP("小计"&amp;B117,IF({1,0},小计&amp;城市,贴片A2厅数),2,0)</f>
        <v>0</v>
      </c>
      <c r="L117" s="145">
        <f t="array" ref="L117">VLOOKUP("小计"&amp;B117,IF({1,0},小计&amp;城市,贴片max厅数),2,0)</f>
        <v>0</v>
      </c>
      <c r="M117" s="146">
        <f t="shared" si="26"/>
        <v>0</v>
      </c>
      <c r="N117" s="146">
        <f t="shared" si="27"/>
        <v>0</v>
      </c>
      <c r="O117" s="146">
        <f t="shared" si="28"/>
        <v>0</v>
      </c>
      <c r="P117" s="146">
        <f t="shared" si="29"/>
        <v>0</v>
      </c>
      <c r="W117" s="150" t="str">
        <f t="shared" si="30"/>
        <v>1556</v>
      </c>
      <c r="X117" s="142">
        <f t="shared" si="31"/>
        <v>1.1000000000000001</v>
      </c>
      <c r="Y117" s="135">
        <f t="shared" si="32"/>
        <v>0.55000000000000004</v>
      </c>
      <c r="Z117" s="142">
        <f t="shared" si="33"/>
        <v>2</v>
      </c>
      <c r="AA117" s="135">
        <v>15</v>
      </c>
      <c r="AB117" s="135">
        <f t="shared" si="34"/>
        <v>56</v>
      </c>
      <c r="AI117" s="1053">
        <v>31073801</v>
      </c>
      <c r="AJ117" s="1054">
        <v>3</v>
      </c>
      <c r="AK117" s="1055">
        <v>407.92180000000002</v>
      </c>
      <c r="AL117" s="1055">
        <v>5.8331</v>
      </c>
      <c r="AM117" s="1054">
        <v>70</v>
      </c>
      <c r="AN117" s="1056">
        <v>0.33260000000000001</v>
      </c>
    </row>
    <row r="118" spans="1:40">
      <c r="A118" s="162" t="s">
        <v>580</v>
      </c>
      <c r="B118" s="159" t="s">
        <v>6827</v>
      </c>
      <c r="C118" s="145">
        <f t="array" ref="C118">VLOOKUP("小计"&amp;B118,IF({1,0},小计&amp;城市,包月),2,0)</f>
        <v>1</v>
      </c>
      <c r="D118" s="145">
        <f t="array" ref="D118">VLOOKUP("小计"&amp;B118,IF({1,0},小计&amp;城市,区域贴),2,0)</f>
        <v>0</v>
      </c>
      <c r="E118" s="145">
        <f t="array" ref="E118">VLOOKUP("小计"&amp;B118,IF({1,0},小计&amp;城市,贴片A1),2,0)</f>
        <v>0</v>
      </c>
      <c r="F118" s="145">
        <f t="array" ref="F118">VLOOKUP("小计"&amp;B118,IF({1,0},小计&amp;城市,贴片A2),2,0)</f>
        <v>0</v>
      </c>
      <c r="G118" s="145">
        <f t="array" ref="G118">VLOOKUP("小计"&amp;B118,IF({1,0},小计&amp;城市,贴片max),2,0)</f>
        <v>0</v>
      </c>
      <c r="H118" s="145">
        <f t="array" ref="H118">VLOOKUP("小计"&amp;B118,IF({1,0},小计&amp;城市,包月厅数),2,0)</f>
        <v>7</v>
      </c>
      <c r="I118" s="145">
        <f t="array" ref="I118">VLOOKUP("小计"&amp;B118,IF({1,0},小计&amp;城市,区域贴厅数),2,0)</f>
        <v>0</v>
      </c>
      <c r="J118" s="145">
        <f t="array" ref="J118">VLOOKUP("小计"&amp;B118,IF({1,0},小计&amp;城市,贴片A1厅数),2,0)</f>
        <v>0</v>
      </c>
      <c r="K118" s="145">
        <f t="array" ref="K118">VLOOKUP("小计"&amp;B118,IF({1,0},小计&amp;城市,贴片A2厅数),2,0)</f>
        <v>0</v>
      </c>
      <c r="L118" s="145">
        <f t="array" ref="L118">VLOOKUP("小计"&amp;B118,IF({1,0},小计&amp;城市,贴片max厅数),2,0)</f>
        <v>0</v>
      </c>
      <c r="M118" s="146">
        <f t="shared" si="26"/>
        <v>0</v>
      </c>
      <c r="N118" s="146">
        <f t="shared" si="27"/>
        <v>0</v>
      </c>
      <c r="O118" s="146">
        <f t="shared" si="28"/>
        <v>0</v>
      </c>
      <c r="P118" s="146">
        <f t="shared" si="29"/>
        <v>0</v>
      </c>
      <c r="W118" s="150" t="str">
        <f t="shared" si="30"/>
        <v>1563</v>
      </c>
      <c r="X118" s="142">
        <f t="shared" si="31"/>
        <v>1.2375</v>
      </c>
      <c r="Y118" s="135">
        <f t="shared" si="32"/>
        <v>0.55000000000000004</v>
      </c>
      <c r="Z118" s="142">
        <f t="shared" si="33"/>
        <v>2.25</v>
      </c>
      <c r="AA118" s="135">
        <v>15</v>
      </c>
      <c r="AB118" s="135">
        <f t="shared" si="34"/>
        <v>63</v>
      </c>
      <c r="AI118" s="1053">
        <v>11082101</v>
      </c>
      <c r="AJ118" s="1054">
        <v>14</v>
      </c>
      <c r="AK118" s="1055">
        <v>407.79750000000001</v>
      </c>
      <c r="AL118" s="1055">
        <v>9.6148000000000007</v>
      </c>
      <c r="AM118" s="1054">
        <v>42</v>
      </c>
      <c r="AN118" s="1056">
        <v>0.4617</v>
      </c>
    </row>
    <row r="119" spans="1:40">
      <c r="A119" s="159" t="s">
        <v>20</v>
      </c>
      <c r="B119" s="159" t="s">
        <v>5319</v>
      </c>
      <c r="C119" s="145">
        <f t="array" ref="C119">VLOOKUP("小计"&amp;B119,IF({1,0},小计&amp;城市,包月),2,0)</f>
        <v>6</v>
      </c>
      <c r="D119" s="145">
        <f t="array" ref="D119">VLOOKUP("小计"&amp;B119,IF({1,0},小计&amp;城市,区域贴),2,0)</f>
        <v>4</v>
      </c>
      <c r="E119" s="145">
        <f t="array" ref="E119">VLOOKUP("小计"&amp;B119,IF({1,0},小计&amp;城市,贴片A1),2,0)</f>
        <v>2</v>
      </c>
      <c r="F119" s="145">
        <f t="array" ref="F119">VLOOKUP("小计"&amp;B119,IF({1,0},小计&amp;城市,贴片A2),2,0)</f>
        <v>2</v>
      </c>
      <c r="G119" s="145">
        <f t="array" ref="G119">VLOOKUP("小计"&amp;B119,IF({1,0},小计&amp;城市,贴片max),2,0)</f>
        <v>4</v>
      </c>
      <c r="H119" s="145">
        <f t="array" ref="H119">VLOOKUP("小计"&amp;B119,IF({1,0},小计&amp;城市,包月厅数),2,0)</f>
        <v>37</v>
      </c>
      <c r="I119" s="145">
        <f t="array" ref="I119">VLOOKUP("小计"&amp;B119,IF({1,0},小计&amp;城市,区域贴厅数),2,0)</f>
        <v>29</v>
      </c>
      <c r="J119" s="145">
        <f t="array" ref="J119">VLOOKUP("小计"&amp;B119,IF({1,0},小计&amp;城市,贴片A1厅数),2,0)</f>
        <v>12</v>
      </c>
      <c r="K119" s="145">
        <f t="array" ref="K119">VLOOKUP("小计"&amp;B119,IF({1,0},小计&amp;城市,贴片A2厅数),2,0)</f>
        <v>17</v>
      </c>
      <c r="L119" s="145">
        <f t="array" ref="L119">VLOOKUP("小计"&amp;B119,IF({1,0},小计&amp;城市,贴片max厅数),2,0)</f>
        <v>29</v>
      </c>
      <c r="M119" s="146">
        <f t="shared" si="26"/>
        <v>1044</v>
      </c>
      <c r="N119" s="146">
        <f t="shared" si="27"/>
        <v>731</v>
      </c>
      <c r="O119" s="146">
        <f t="shared" si="28"/>
        <v>435</v>
      </c>
      <c r="P119" s="146">
        <f t="shared" si="29"/>
        <v>261</v>
      </c>
      <c r="W119" s="150" t="str">
        <f t="shared" si="30"/>
        <v>1570</v>
      </c>
      <c r="X119" s="142">
        <f t="shared" si="31"/>
        <v>1.375</v>
      </c>
      <c r="Y119" s="135">
        <f t="shared" si="32"/>
        <v>0.55000000000000004</v>
      </c>
      <c r="Z119" s="142">
        <f t="shared" si="33"/>
        <v>2.5</v>
      </c>
      <c r="AA119" s="135">
        <v>15</v>
      </c>
      <c r="AB119" s="135">
        <f t="shared" si="34"/>
        <v>70</v>
      </c>
      <c r="AI119" s="1053">
        <v>34132401</v>
      </c>
      <c r="AJ119" s="1054">
        <v>1</v>
      </c>
      <c r="AK119" s="1055">
        <v>406.70659999999998</v>
      </c>
      <c r="AL119" s="1055">
        <v>9.9002999999999997</v>
      </c>
      <c r="AM119" s="1054">
        <v>41</v>
      </c>
      <c r="AN119" s="1056">
        <v>0.30370000000000003</v>
      </c>
    </row>
    <row r="120" spans="1:40">
      <c r="A120" s="153" t="s">
        <v>20</v>
      </c>
      <c r="B120" s="144" t="s">
        <v>5320</v>
      </c>
      <c r="C120" s="145">
        <f t="array" ref="C120">VLOOKUP("小计"&amp;B120,IF({1,0},小计&amp;城市,包月),2,0)</f>
        <v>2</v>
      </c>
      <c r="D120" s="145">
        <f t="array" ref="D120">VLOOKUP("小计"&amp;B120,IF({1,0},小计&amp;城市,区域贴),2,0)</f>
        <v>2</v>
      </c>
      <c r="E120" s="145">
        <f t="array" ref="E120">VLOOKUP("小计"&amp;B120,IF({1,0},小计&amp;城市,贴片A1),2,0)</f>
        <v>2</v>
      </c>
      <c r="F120" s="145">
        <f t="array" ref="F120">VLOOKUP("小计"&amp;B120,IF({1,0},小计&amp;城市,贴片A2),2,0)</f>
        <v>2</v>
      </c>
      <c r="G120" s="145">
        <f t="array" ref="G120">VLOOKUP("小计"&amp;B120,IF({1,0},小计&amp;城市,贴片max),2,0)</f>
        <v>2</v>
      </c>
      <c r="H120" s="145">
        <f t="array" ref="H120">VLOOKUP("小计"&amp;B120,IF({1,0},小计&amp;城市,包月厅数),2,0)</f>
        <v>9</v>
      </c>
      <c r="I120" s="145">
        <f t="array" ref="I120">VLOOKUP("小计"&amp;B120,IF({1,0},小计&amp;城市,区域贴厅数),2,0)</f>
        <v>9</v>
      </c>
      <c r="J120" s="145">
        <f t="array" ref="J120">VLOOKUP("小计"&amp;B120,IF({1,0},小计&amp;城市,贴片A1厅数),2,0)</f>
        <v>9</v>
      </c>
      <c r="K120" s="145">
        <f t="array" ref="K120">VLOOKUP("小计"&amp;B120,IF({1,0},小计&amp;城市,贴片A2厅数),2,0)</f>
        <v>9</v>
      </c>
      <c r="L120" s="145">
        <f t="array" ref="L120">VLOOKUP("小计"&amp;B120,IF({1,0},小计&amp;城市,贴片max厅数),2,0)</f>
        <v>9</v>
      </c>
      <c r="M120" s="146">
        <f t="shared" si="26"/>
        <v>324</v>
      </c>
      <c r="N120" s="146">
        <f t="shared" si="27"/>
        <v>227</v>
      </c>
      <c r="O120" s="146">
        <f t="shared" si="28"/>
        <v>135</v>
      </c>
      <c r="P120" s="146">
        <f t="shared" si="29"/>
        <v>81</v>
      </c>
      <c r="W120" s="150" t="str">
        <f t="shared" si="30"/>
        <v>1577</v>
      </c>
      <c r="X120" s="142">
        <f t="shared" si="31"/>
        <v>1.5125000000000002</v>
      </c>
      <c r="Y120" s="135">
        <f t="shared" si="32"/>
        <v>0.55000000000000004</v>
      </c>
      <c r="Z120" s="142">
        <f t="shared" si="33"/>
        <v>2.75</v>
      </c>
      <c r="AA120" s="135">
        <v>15</v>
      </c>
      <c r="AB120" s="135">
        <f t="shared" si="34"/>
        <v>77</v>
      </c>
      <c r="AI120" s="1053">
        <v>11051181</v>
      </c>
      <c r="AJ120" s="1054">
        <v>15</v>
      </c>
      <c r="AK120" s="1055">
        <v>405.76519100000002</v>
      </c>
      <c r="AL120" s="1055">
        <v>7.8925000000000001</v>
      </c>
      <c r="AM120" s="1054">
        <v>51</v>
      </c>
      <c r="AN120" s="1056">
        <v>0.1986</v>
      </c>
    </row>
    <row r="121" spans="1:40">
      <c r="A121" s="161" t="s">
        <v>20</v>
      </c>
      <c r="B121" s="157" t="s">
        <v>3816</v>
      </c>
      <c r="C121" s="145">
        <f t="array" ref="C121">VLOOKUP("小计"&amp;B121,IF({1,0},小计&amp;城市,包月),2,0)</f>
        <v>5</v>
      </c>
      <c r="D121" s="145">
        <f t="array" ref="D121">VLOOKUP("小计"&amp;B121,IF({1,0},小计&amp;城市,区域贴),2,0)</f>
        <v>2</v>
      </c>
      <c r="E121" s="145">
        <f t="array" ref="E121">VLOOKUP("小计"&amp;B121,IF({1,0},小计&amp;城市,贴片A1),2,0)</f>
        <v>2</v>
      </c>
      <c r="F121" s="145">
        <f t="array" ref="F121">VLOOKUP("小计"&amp;B121,IF({1,0},小计&amp;城市,贴片A2),2,0)</f>
        <v>2</v>
      </c>
      <c r="G121" s="145">
        <f t="array" ref="G121">VLOOKUP("小计"&amp;B121,IF({1,0},小计&amp;城市,贴片max),2,0)</f>
        <v>2</v>
      </c>
      <c r="H121" s="145">
        <f t="array" ref="H121">VLOOKUP("小计"&amp;B121,IF({1,0},小计&amp;城市,包月厅数),2,0)</f>
        <v>29</v>
      </c>
      <c r="I121" s="145">
        <f t="array" ref="I121">VLOOKUP("小计"&amp;B121,IF({1,0},小计&amp;城市,区域贴厅数),2,0)</f>
        <v>9</v>
      </c>
      <c r="J121" s="145">
        <f t="array" ref="J121">VLOOKUP("小计"&amp;B121,IF({1,0},小计&amp;城市,贴片A1厅数),2,0)</f>
        <v>9</v>
      </c>
      <c r="K121" s="145">
        <f t="array" ref="K121">VLOOKUP("小计"&amp;B121,IF({1,0},小计&amp;城市,贴片A2厅数),2,0)</f>
        <v>9</v>
      </c>
      <c r="L121" s="145">
        <f t="array" ref="L121">VLOOKUP("小计"&amp;B121,IF({1,0},小计&amp;城市,贴片max厅数),2,0)</f>
        <v>9</v>
      </c>
      <c r="M121" s="146">
        <f t="shared" si="26"/>
        <v>324</v>
      </c>
      <c r="N121" s="146">
        <f t="shared" si="27"/>
        <v>227</v>
      </c>
      <c r="O121" s="146">
        <f t="shared" si="28"/>
        <v>135</v>
      </c>
      <c r="P121" s="146">
        <f t="shared" si="29"/>
        <v>81</v>
      </c>
      <c r="W121" s="150" t="str">
        <f t="shared" si="30"/>
        <v>1584</v>
      </c>
      <c r="X121" s="142">
        <f t="shared" si="31"/>
        <v>1.6500000000000001</v>
      </c>
      <c r="Y121" s="135">
        <f t="shared" si="32"/>
        <v>0.55000000000000004</v>
      </c>
      <c r="Z121" s="142">
        <f t="shared" si="33"/>
        <v>3</v>
      </c>
      <c r="AA121" s="135">
        <v>15</v>
      </c>
      <c r="AB121" s="135">
        <f t="shared" si="34"/>
        <v>84</v>
      </c>
      <c r="AI121" s="1053">
        <v>13356621</v>
      </c>
      <c r="AJ121" s="1054">
        <v>1</v>
      </c>
      <c r="AK121" s="1055">
        <v>405.68889999999999</v>
      </c>
      <c r="AL121" s="1055">
        <v>9.1273999999999997</v>
      </c>
      <c r="AM121" s="1054">
        <v>44</v>
      </c>
      <c r="AN121" s="1056">
        <v>0.36450000000000005</v>
      </c>
    </row>
    <row r="122" spans="1:40">
      <c r="A122" s="161" t="s">
        <v>20</v>
      </c>
      <c r="B122" s="157" t="s">
        <v>3824</v>
      </c>
      <c r="C122" s="145">
        <f t="array" ref="C122">VLOOKUP("小计"&amp;B122,IF({1,0},小计&amp;城市,包月),2,0)</f>
        <v>1</v>
      </c>
      <c r="D122" s="145">
        <f t="array" ref="D122">VLOOKUP("小计"&amp;B122,IF({1,0},小计&amp;城市,区域贴),2,0)</f>
        <v>0</v>
      </c>
      <c r="E122" s="145">
        <f t="array" ref="E122">VLOOKUP("小计"&amp;B122,IF({1,0},小计&amp;城市,贴片A1),2,0)</f>
        <v>0</v>
      </c>
      <c r="F122" s="145">
        <f t="array" ref="F122">VLOOKUP("小计"&amp;B122,IF({1,0},小计&amp;城市,贴片A2),2,0)</f>
        <v>0</v>
      </c>
      <c r="G122" s="145">
        <f t="array" ref="G122">VLOOKUP("小计"&amp;B122,IF({1,0},小计&amp;城市,贴片max),2,0)</f>
        <v>0</v>
      </c>
      <c r="H122" s="145">
        <f t="array" ref="H122">VLOOKUP("小计"&amp;B122,IF({1,0},小计&amp;城市,包月厅数),2,0)</f>
        <v>8</v>
      </c>
      <c r="I122" s="145">
        <f t="array" ref="I122">VLOOKUP("小计"&amp;B122,IF({1,0},小计&amp;城市,区域贴厅数),2,0)</f>
        <v>0</v>
      </c>
      <c r="J122" s="145">
        <f t="array" ref="J122">VLOOKUP("小计"&amp;B122,IF({1,0},小计&amp;城市,贴片A1厅数),2,0)</f>
        <v>0</v>
      </c>
      <c r="K122" s="145">
        <f t="array" ref="K122">VLOOKUP("小计"&amp;B122,IF({1,0},小计&amp;城市,贴片A2厅数),2,0)</f>
        <v>0</v>
      </c>
      <c r="L122" s="145">
        <f t="array" ref="L122">VLOOKUP("小计"&amp;B122,IF({1,0},小计&amp;城市,贴片max厅数),2,0)</f>
        <v>0</v>
      </c>
      <c r="M122" s="146">
        <f t="shared" si="26"/>
        <v>0</v>
      </c>
      <c r="N122" s="146">
        <f t="shared" si="27"/>
        <v>0</v>
      </c>
      <c r="O122" s="146">
        <f t="shared" si="28"/>
        <v>0</v>
      </c>
      <c r="P122" s="146">
        <f t="shared" si="29"/>
        <v>0</v>
      </c>
      <c r="W122" s="150" t="str">
        <f t="shared" si="30"/>
        <v>1591</v>
      </c>
      <c r="X122" s="142">
        <f t="shared" si="31"/>
        <v>1.7875000000000001</v>
      </c>
      <c r="Y122" s="135">
        <f t="shared" si="32"/>
        <v>0.55000000000000004</v>
      </c>
      <c r="Z122" s="142">
        <f t="shared" si="33"/>
        <v>3.25</v>
      </c>
      <c r="AA122" s="135">
        <v>15</v>
      </c>
      <c r="AB122" s="135">
        <f t="shared" si="34"/>
        <v>91</v>
      </c>
      <c r="AI122" s="1053">
        <v>44081001</v>
      </c>
      <c r="AJ122" s="1054">
        <v>1</v>
      </c>
      <c r="AK122" s="1055">
        <v>405.19319999999999</v>
      </c>
      <c r="AL122" s="1055">
        <v>10.570600000000001</v>
      </c>
      <c r="AM122" s="1054">
        <v>38</v>
      </c>
      <c r="AN122" s="1056">
        <v>0.39490000000000003</v>
      </c>
    </row>
    <row r="123" spans="1:40">
      <c r="A123" s="162" t="s">
        <v>20</v>
      </c>
      <c r="B123" s="163" t="s">
        <v>5321</v>
      </c>
      <c r="C123" s="145">
        <f t="array" ref="C123">VLOOKUP("小计"&amp;B123,IF({1,0},小计&amp;城市,包月),2,0)</f>
        <v>1</v>
      </c>
      <c r="D123" s="145">
        <f t="array" ref="D123">VLOOKUP("小计"&amp;B123,IF({1,0},小计&amp;城市,区域贴),2,0)</f>
        <v>1</v>
      </c>
      <c r="E123" s="145">
        <f t="array" ref="E123">VLOOKUP("小计"&amp;B123,IF({1,0},小计&amp;城市,贴片A1),2,0)</f>
        <v>1</v>
      </c>
      <c r="F123" s="145">
        <f t="array" ref="F123">VLOOKUP("小计"&amp;B123,IF({1,0},小计&amp;城市,贴片A2),2,0)</f>
        <v>1</v>
      </c>
      <c r="G123" s="145">
        <f t="array" ref="G123">VLOOKUP("小计"&amp;B123,IF({1,0},小计&amp;城市,贴片max),2,0)</f>
        <v>1</v>
      </c>
      <c r="H123" s="145">
        <f t="array" ref="H123">VLOOKUP("小计"&amp;B123,IF({1,0},小计&amp;城市,包月厅数),2,0)</f>
        <v>5</v>
      </c>
      <c r="I123" s="145">
        <f t="array" ref="I123">VLOOKUP("小计"&amp;B123,IF({1,0},小计&amp;城市,区域贴厅数),2,0)</f>
        <v>5</v>
      </c>
      <c r="J123" s="145">
        <f t="array" ref="J123">VLOOKUP("小计"&amp;B123,IF({1,0},小计&amp;城市,贴片A1厅数),2,0)</f>
        <v>5</v>
      </c>
      <c r="K123" s="145">
        <f t="array" ref="K123">VLOOKUP("小计"&amp;B123,IF({1,0},小计&amp;城市,贴片A2厅数),2,0)</f>
        <v>5</v>
      </c>
      <c r="L123" s="145">
        <f t="array" ref="L123">VLOOKUP("小计"&amp;B123,IF({1,0},小计&amp;城市,贴片max厅数),2,0)</f>
        <v>5</v>
      </c>
      <c r="M123" s="146">
        <f t="shared" si="26"/>
        <v>180</v>
      </c>
      <c r="N123" s="146">
        <f t="shared" si="27"/>
        <v>126</v>
      </c>
      <c r="O123" s="146">
        <f t="shared" si="28"/>
        <v>75</v>
      </c>
      <c r="P123" s="146">
        <f t="shared" si="29"/>
        <v>45</v>
      </c>
      <c r="W123" s="150" t="str">
        <f t="shared" si="30"/>
        <v>1598</v>
      </c>
      <c r="X123" s="142">
        <f t="shared" si="31"/>
        <v>1.9250000000000003</v>
      </c>
      <c r="Y123" s="135">
        <f t="shared" si="32"/>
        <v>0.55000000000000004</v>
      </c>
      <c r="Z123" s="142">
        <f t="shared" si="33"/>
        <v>3.5</v>
      </c>
      <c r="AA123" s="135">
        <v>15</v>
      </c>
      <c r="AB123" s="135">
        <f t="shared" si="34"/>
        <v>98</v>
      </c>
      <c r="AI123" s="1053">
        <v>22023201</v>
      </c>
      <c r="AJ123" s="1054">
        <v>1</v>
      </c>
      <c r="AK123" s="1055">
        <v>404.33609999999999</v>
      </c>
      <c r="AL123" s="1055">
        <v>9.6088000000000005</v>
      </c>
      <c r="AM123" s="1054">
        <v>42</v>
      </c>
      <c r="AN123" s="1056">
        <v>0.29570000000000002</v>
      </c>
    </row>
    <row r="124" spans="1:40">
      <c r="A124" s="159" t="s">
        <v>20</v>
      </c>
      <c r="B124" s="159" t="s">
        <v>5661</v>
      </c>
      <c r="C124" s="145">
        <f t="array" ref="C124">VLOOKUP("小计"&amp;B124,IF({1,0},小计&amp;城市,包月),2,0)</f>
        <v>2</v>
      </c>
      <c r="D124" s="145">
        <f t="array" ref="D124">VLOOKUP("小计"&amp;B124,IF({1,0},小计&amp;城市,区域贴),2,0)</f>
        <v>0</v>
      </c>
      <c r="E124" s="145">
        <f t="array" ref="E124">VLOOKUP("小计"&amp;B124,IF({1,0},小计&amp;城市,贴片A1),2,0)</f>
        <v>0</v>
      </c>
      <c r="F124" s="145">
        <f t="array" ref="F124">VLOOKUP("小计"&amp;B124,IF({1,0},小计&amp;城市,贴片A2),2,0)</f>
        <v>0</v>
      </c>
      <c r="G124" s="145">
        <f t="array" ref="G124">VLOOKUP("小计"&amp;B124,IF({1,0},小计&amp;城市,贴片max),2,0)</f>
        <v>0</v>
      </c>
      <c r="H124" s="145">
        <f t="array" ref="H124">VLOOKUP("小计"&amp;B124,IF({1,0},小计&amp;城市,包月厅数),2,0)</f>
        <v>9</v>
      </c>
      <c r="I124" s="145">
        <f t="array" ref="I124">VLOOKUP("小计"&amp;B124,IF({1,0},小计&amp;城市,区域贴厅数),2,0)</f>
        <v>0</v>
      </c>
      <c r="J124" s="145">
        <f t="array" ref="J124">VLOOKUP("小计"&amp;B124,IF({1,0},小计&amp;城市,贴片A1厅数),2,0)</f>
        <v>0</v>
      </c>
      <c r="K124" s="145">
        <f t="array" ref="K124">VLOOKUP("小计"&amp;B124,IF({1,0},小计&amp;城市,贴片A2厅数),2,0)</f>
        <v>0</v>
      </c>
      <c r="L124" s="145">
        <f t="array" ref="L124">VLOOKUP("小计"&amp;B124,IF({1,0},小计&amp;城市,贴片max厅数),2,0)</f>
        <v>0</v>
      </c>
      <c r="M124" s="146">
        <f t="shared" si="26"/>
        <v>0</v>
      </c>
      <c r="N124" s="146">
        <f t="shared" si="27"/>
        <v>0</v>
      </c>
      <c r="O124" s="146">
        <f t="shared" si="28"/>
        <v>0</v>
      </c>
      <c r="P124" s="146">
        <f t="shared" si="29"/>
        <v>0</v>
      </c>
      <c r="W124" s="150" t="str">
        <f t="shared" si="30"/>
        <v>15105</v>
      </c>
      <c r="X124" s="142">
        <f t="shared" si="31"/>
        <v>2.0625</v>
      </c>
      <c r="Y124" s="135">
        <f t="shared" si="32"/>
        <v>0.55000000000000004</v>
      </c>
      <c r="Z124" s="142">
        <f t="shared" si="33"/>
        <v>3.75</v>
      </c>
      <c r="AA124" s="135">
        <v>15</v>
      </c>
      <c r="AB124" s="135">
        <f t="shared" si="34"/>
        <v>105</v>
      </c>
      <c r="AI124" s="1053">
        <v>23020321</v>
      </c>
      <c r="AJ124" s="1054">
        <v>1</v>
      </c>
      <c r="AK124" s="1055">
        <v>403.06858999999997</v>
      </c>
      <c r="AL124" s="1055">
        <v>9.5604999999999993</v>
      </c>
      <c r="AM124" s="1054">
        <v>42</v>
      </c>
      <c r="AN124" s="1056">
        <v>0.35850000000000004</v>
      </c>
    </row>
    <row r="125" spans="1:40" s="164" customFormat="1">
      <c r="A125" s="162" t="s">
        <v>2286</v>
      </c>
      <c r="B125" s="163" t="s">
        <v>2287</v>
      </c>
      <c r="C125" s="145">
        <f t="array" ref="C125">VLOOKUP("小计"&amp;B125,IF({1,0},小计&amp;城市,包月),2,0)</f>
        <v>5</v>
      </c>
      <c r="D125" s="145">
        <f t="array" ref="D125">VLOOKUP("小计"&amp;B125,IF({1,0},小计&amp;城市,区域贴),2,0)</f>
        <v>2</v>
      </c>
      <c r="E125" s="145">
        <f t="array" ref="E125">VLOOKUP("小计"&amp;B125,IF({1,0},小计&amp;城市,贴片A1),2,0)</f>
        <v>2</v>
      </c>
      <c r="F125" s="145">
        <f t="array" ref="F125">VLOOKUP("小计"&amp;B125,IF({1,0},小计&amp;城市,贴片A2),2,0)</f>
        <v>2</v>
      </c>
      <c r="G125" s="145">
        <f t="array" ref="G125">VLOOKUP("小计"&amp;B125,IF({1,0},小计&amp;城市,贴片max),2,0)</f>
        <v>2</v>
      </c>
      <c r="H125" s="145">
        <f t="array" ref="H125">VLOOKUP("小计"&amp;B125,IF({1,0},小计&amp;城市,包月厅数),2,0)</f>
        <v>28</v>
      </c>
      <c r="I125" s="145">
        <f t="array" ref="I125">VLOOKUP("小计"&amp;B125,IF({1,0},小计&amp;城市,区域贴厅数),2,0)</f>
        <v>12</v>
      </c>
      <c r="J125" s="145">
        <f t="array" ref="J125">VLOOKUP("小计"&amp;B125,IF({1,0},小计&amp;城市,贴片A1厅数),2,0)</f>
        <v>12</v>
      </c>
      <c r="K125" s="145">
        <f t="array" ref="K125">VLOOKUP("小计"&amp;B125,IF({1,0},小计&amp;城市,贴片A2厅数),2,0)</f>
        <v>12</v>
      </c>
      <c r="L125" s="145">
        <f t="array" ref="L125">VLOOKUP("小计"&amp;B125,IF({1,0},小计&amp;城市,贴片max厅数),2,0)</f>
        <v>12</v>
      </c>
      <c r="M125" s="146">
        <f t="shared" si="26"/>
        <v>432</v>
      </c>
      <c r="N125" s="146">
        <f t="shared" si="27"/>
        <v>302</v>
      </c>
      <c r="O125" s="146">
        <f t="shared" si="28"/>
        <v>180</v>
      </c>
      <c r="P125" s="146">
        <f t="shared" si="29"/>
        <v>107.99999999999999</v>
      </c>
      <c r="W125" s="150" t="str">
        <f t="shared" si="30"/>
        <v>15112</v>
      </c>
      <c r="X125" s="142">
        <f t="shared" si="31"/>
        <v>2.2000000000000002</v>
      </c>
      <c r="Y125" s="135">
        <f t="shared" si="32"/>
        <v>0.55000000000000004</v>
      </c>
      <c r="Z125" s="142">
        <f t="shared" si="33"/>
        <v>4</v>
      </c>
      <c r="AA125" s="135">
        <v>15</v>
      </c>
      <c r="AB125" s="135">
        <f t="shared" si="34"/>
        <v>112</v>
      </c>
      <c r="AI125" s="1053">
        <v>61016601</v>
      </c>
      <c r="AJ125" s="1054">
        <v>2</v>
      </c>
      <c r="AK125" s="1055">
        <v>402.45950899999997</v>
      </c>
      <c r="AL125" s="1055">
        <v>8.8956999999999997</v>
      </c>
      <c r="AM125" s="1054">
        <v>45</v>
      </c>
      <c r="AN125" s="1056">
        <v>0.29909999999999998</v>
      </c>
    </row>
    <row r="126" spans="1:40">
      <c r="A126" s="162" t="s">
        <v>2286</v>
      </c>
      <c r="B126" s="163" t="s">
        <v>5322</v>
      </c>
      <c r="C126" s="145">
        <f t="array" ref="C126">VLOOKUP("小计"&amp;B126,IF({1,0},小计&amp;城市,包月),2,0)</f>
        <v>3</v>
      </c>
      <c r="D126" s="145">
        <f t="array" ref="D126">VLOOKUP("小计"&amp;B126,IF({1,0},小计&amp;城市,区域贴),2,0)</f>
        <v>2</v>
      </c>
      <c r="E126" s="145">
        <f t="array" ref="E126">VLOOKUP("小计"&amp;B126,IF({1,0},小计&amp;城市,贴片A1),2,0)</f>
        <v>2</v>
      </c>
      <c r="F126" s="145">
        <f t="array" ref="F126">VLOOKUP("小计"&amp;B126,IF({1,0},小计&amp;城市,贴片A2),2,0)</f>
        <v>2</v>
      </c>
      <c r="G126" s="145">
        <f t="array" ref="G126">VLOOKUP("小计"&amp;B126,IF({1,0},小计&amp;城市,贴片max),2,0)</f>
        <v>2</v>
      </c>
      <c r="H126" s="145">
        <f t="array" ref="H126">VLOOKUP("小计"&amp;B126,IF({1,0},小计&amp;城市,包月厅数),2,0)</f>
        <v>18</v>
      </c>
      <c r="I126" s="145">
        <f t="array" ref="I126">VLOOKUP("小计"&amp;B126,IF({1,0},小计&amp;城市,区域贴厅数),2,0)</f>
        <v>14</v>
      </c>
      <c r="J126" s="145">
        <f t="array" ref="J126">VLOOKUP("小计"&amp;B126,IF({1,0},小计&amp;城市,贴片A1厅数),2,0)</f>
        <v>14</v>
      </c>
      <c r="K126" s="145">
        <f t="array" ref="K126">VLOOKUP("小计"&amp;B126,IF({1,0},小计&amp;城市,贴片A2厅数),2,0)</f>
        <v>14</v>
      </c>
      <c r="L126" s="145">
        <f t="array" ref="L126">VLOOKUP("小计"&amp;B126,IF({1,0},小计&amp;城市,贴片max厅数),2,0)</f>
        <v>14</v>
      </c>
      <c r="M126" s="146">
        <f t="shared" si="26"/>
        <v>504</v>
      </c>
      <c r="N126" s="146">
        <f t="shared" si="27"/>
        <v>353</v>
      </c>
      <c r="O126" s="146">
        <f t="shared" si="28"/>
        <v>210</v>
      </c>
      <c r="P126" s="146">
        <f t="shared" si="29"/>
        <v>126</v>
      </c>
      <c r="W126" s="150" t="str">
        <f t="shared" si="30"/>
        <v>15119</v>
      </c>
      <c r="X126" s="142">
        <f t="shared" si="31"/>
        <v>2.3375000000000004</v>
      </c>
      <c r="Y126" s="135">
        <f t="shared" si="32"/>
        <v>0.55000000000000004</v>
      </c>
      <c r="Z126" s="142">
        <f t="shared" si="33"/>
        <v>4.25</v>
      </c>
      <c r="AA126" s="135">
        <v>15</v>
      </c>
      <c r="AB126" s="135">
        <f t="shared" si="34"/>
        <v>119</v>
      </c>
      <c r="AI126" s="1053">
        <v>61040401</v>
      </c>
      <c r="AJ126" s="1054">
        <v>1</v>
      </c>
      <c r="AK126" s="1055">
        <v>402.37880000000001</v>
      </c>
      <c r="AL126" s="1055">
        <v>10.086499999999999</v>
      </c>
      <c r="AM126" s="1054">
        <v>40</v>
      </c>
      <c r="AN126" s="1056">
        <v>0.3639</v>
      </c>
    </row>
    <row r="127" spans="1:40">
      <c r="A127" s="153" t="s">
        <v>2286</v>
      </c>
      <c r="B127" s="166" t="s">
        <v>5323</v>
      </c>
      <c r="C127" s="145">
        <f t="array" ref="C127">VLOOKUP("小计"&amp;B127,IF({1,0},小计&amp;城市,包月),2,0)</f>
        <v>4</v>
      </c>
      <c r="D127" s="145">
        <f t="array" ref="D127">VLOOKUP("小计"&amp;B127,IF({1,0},小计&amp;城市,区域贴),2,0)</f>
        <v>0</v>
      </c>
      <c r="E127" s="145">
        <f t="array" ref="E127">VLOOKUP("小计"&amp;B127,IF({1,0},小计&amp;城市,贴片A1),2,0)</f>
        <v>0</v>
      </c>
      <c r="F127" s="145">
        <f t="array" ref="F127">VLOOKUP("小计"&amp;B127,IF({1,0},小计&amp;城市,贴片A2),2,0)</f>
        <v>0</v>
      </c>
      <c r="G127" s="145">
        <f t="array" ref="G127">VLOOKUP("小计"&amp;B127,IF({1,0},小计&amp;城市,贴片max),2,0)</f>
        <v>0</v>
      </c>
      <c r="H127" s="145">
        <f t="array" ref="H127">VLOOKUP("小计"&amp;B127,IF({1,0},小计&amp;城市,包月厅数),2,0)</f>
        <v>20</v>
      </c>
      <c r="I127" s="145">
        <f t="array" ref="I127">VLOOKUP("小计"&amp;B127,IF({1,0},小计&amp;城市,区域贴厅数),2,0)</f>
        <v>0</v>
      </c>
      <c r="J127" s="145">
        <f t="array" ref="J127">VLOOKUP("小计"&amp;B127,IF({1,0},小计&amp;城市,贴片A1厅数),2,0)</f>
        <v>0</v>
      </c>
      <c r="K127" s="145">
        <f t="array" ref="K127">VLOOKUP("小计"&amp;B127,IF({1,0},小计&amp;城市,贴片A2厅数),2,0)</f>
        <v>0</v>
      </c>
      <c r="L127" s="145">
        <f t="array" ref="L127">VLOOKUP("小计"&amp;B127,IF({1,0},小计&amp;城市,贴片max厅数),2,0)</f>
        <v>0</v>
      </c>
      <c r="M127" s="146">
        <f t="shared" si="26"/>
        <v>0</v>
      </c>
      <c r="N127" s="146">
        <f t="shared" si="27"/>
        <v>0</v>
      </c>
      <c r="O127" s="146">
        <f t="shared" si="28"/>
        <v>0</v>
      </c>
      <c r="P127" s="146">
        <f t="shared" si="29"/>
        <v>0</v>
      </c>
      <c r="W127" s="150" t="str">
        <f t="shared" si="30"/>
        <v>15126</v>
      </c>
      <c r="X127" s="142">
        <f t="shared" si="31"/>
        <v>2.4750000000000001</v>
      </c>
      <c r="Y127" s="135">
        <f t="shared" si="32"/>
        <v>0.55000000000000004</v>
      </c>
      <c r="Z127" s="142">
        <f t="shared" si="33"/>
        <v>4.5</v>
      </c>
      <c r="AA127" s="135">
        <v>15</v>
      </c>
      <c r="AB127" s="135">
        <f t="shared" si="34"/>
        <v>126</v>
      </c>
      <c r="AI127" s="1053">
        <v>32028011</v>
      </c>
      <c r="AJ127" s="1054">
        <v>2</v>
      </c>
      <c r="AK127" s="1055">
        <v>400.82646</v>
      </c>
      <c r="AL127" s="1055">
        <v>9.0282999999999998</v>
      </c>
      <c r="AM127" s="1054">
        <v>44</v>
      </c>
      <c r="AN127" s="1056">
        <v>0.21079999999999999</v>
      </c>
    </row>
    <row r="128" spans="1:40">
      <c r="A128" s="167" t="s">
        <v>2286</v>
      </c>
      <c r="B128" s="168" t="s">
        <v>5324</v>
      </c>
      <c r="C128" s="145">
        <f t="array" ref="C128">VLOOKUP("小计"&amp;B128,IF({1,0},小计&amp;城市,包月),2,0)</f>
        <v>1</v>
      </c>
      <c r="D128" s="145">
        <f t="array" ref="D128">VLOOKUP("小计"&amp;B128,IF({1,0},小计&amp;城市,区域贴),2,0)</f>
        <v>0</v>
      </c>
      <c r="E128" s="145">
        <f t="array" ref="E128">VLOOKUP("小计"&amp;B128,IF({1,0},小计&amp;城市,贴片A1),2,0)</f>
        <v>0</v>
      </c>
      <c r="F128" s="145">
        <f t="array" ref="F128">VLOOKUP("小计"&amp;B128,IF({1,0},小计&amp;城市,贴片A2),2,0)</f>
        <v>0</v>
      </c>
      <c r="G128" s="145">
        <f t="array" ref="G128">VLOOKUP("小计"&amp;B128,IF({1,0},小计&amp;城市,贴片max),2,0)</f>
        <v>0</v>
      </c>
      <c r="H128" s="145">
        <f t="array" ref="H128">VLOOKUP("小计"&amp;B128,IF({1,0},小计&amp;城市,包月厅数),2,0)</f>
        <v>8</v>
      </c>
      <c r="I128" s="145">
        <f t="array" ref="I128">VLOOKUP("小计"&amp;B128,IF({1,0},小计&amp;城市,区域贴厅数),2,0)</f>
        <v>0</v>
      </c>
      <c r="J128" s="145">
        <f t="array" ref="J128">VLOOKUP("小计"&amp;B128,IF({1,0},小计&amp;城市,贴片A1厅数),2,0)</f>
        <v>0</v>
      </c>
      <c r="K128" s="145">
        <f t="array" ref="K128">VLOOKUP("小计"&amp;B128,IF({1,0},小计&amp;城市,贴片A2厅数),2,0)</f>
        <v>0</v>
      </c>
      <c r="L128" s="145">
        <f t="array" ref="L128">VLOOKUP("小计"&amp;B128,IF({1,0},小计&amp;城市,贴片max厅数),2,0)</f>
        <v>0</v>
      </c>
      <c r="M128" s="146">
        <f t="shared" si="26"/>
        <v>0</v>
      </c>
      <c r="N128" s="146">
        <f t="shared" si="27"/>
        <v>0</v>
      </c>
      <c r="O128" s="146">
        <f t="shared" si="28"/>
        <v>0</v>
      </c>
      <c r="P128" s="146">
        <f t="shared" si="29"/>
        <v>0</v>
      </c>
      <c r="W128" s="150" t="str">
        <f t="shared" si="30"/>
        <v>15133</v>
      </c>
      <c r="X128" s="142">
        <f t="shared" si="31"/>
        <v>2.6125000000000003</v>
      </c>
      <c r="Y128" s="135">
        <f t="shared" si="32"/>
        <v>0.55000000000000004</v>
      </c>
      <c r="Z128" s="142">
        <f t="shared" si="33"/>
        <v>4.75</v>
      </c>
      <c r="AA128" s="135">
        <v>15</v>
      </c>
      <c r="AB128" s="135">
        <f t="shared" si="34"/>
        <v>133</v>
      </c>
      <c r="AI128" s="1053">
        <v>42051501</v>
      </c>
      <c r="AJ128" s="1054">
        <v>1</v>
      </c>
      <c r="AK128" s="1055">
        <v>400.65989000000002</v>
      </c>
      <c r="AL128" s="1055">
        <v>9.2685999999999993</v>
      </c>
      <c r="AM128" s="1054">
        <v>43</v>
      </c>
      <c r="AN128" s="1056">
        <v>0.39299999999999996</v>
      </c>
    </row>
    <row r="129" spans="1:40">
      <c r="A129" s="153" t="s">
        <v>2286</v>
      </c>
      <c r="B129" s="166" t="s">
        <v>5325</v>
      </c>
      <c r="C129" s="145">
        <f t="array" ref="C129">VLOOKUP("小计"&amp;B129,IF({1,0},小计&amp;城市,包月),2,0)</f>
        <v>1</v>
      </c>
      <c r="D129" s="145">
        <f t="array" ref="D129">VLOOKUP("小计"&amp;B129,IF({1,0},小计&amp;城市,区域贴),2,0)</f>
        <v>0</v>
      </c>
      <c r="E129" s="145">
        <f t="array" ref="E129">VLOOKUP("小计"&amp;B129,IF({1,0},小计&amp;城市,贴片A1),2,0)</f>
        <v>0</v>
      </c>
      <c r="F129" s="145">
        <f t="array" ref="F129">VLOOKUP("小计"&amp;B129,IF({1,0},小计&amp;城市,贴片A2),2,0)</f>
        <v>0</v>
      </c>
      <c r="G129" s="145">
        <f t="array" ref="G129">VLOOKUP("小计"&amp;B129,IF({1,0},小计&amp;城市,贴片max),2,0)</f>
        <v>0</v>
      </c>
      <c r="H129" s="145">
        <f t="array" ref="H129">VLOOKUP("小计"&amp;B129,IF({1,0},小计&amp;城市,包月厅数),2,0)</f>
        <v>4</v>
      </c>
      <c r="I129" s="145">
        <f t="array" ref="I129">VLOOKUP("小计"&amp;B129,IF({1,0},小计&amp;城市,区域贴厅数),2,0)</f>
        <v>0</v>
      </c>
      <c r="J129" s="145">
        <f t="array" ref="J129">VLOOKUP("小计"&amp;B129,IF({1,0},小计&amp;城市,贴片A1厅数),2,0)</f>
        <v>0</v>
      </c>
      <c r="K129" s="145">
        <f t="array" ref="K129">VLOOKUP("小计"&amp;B129,IF({1,0},小计&amp;城市,贴片A2厅数),2,0)</f>
        <v>0</v>
      </c>
      <c r="L129" s="145">
        <f t="array" ref="L129">VLOOKUP("小计"&amp;B129,IF({1,0},小计&amp;城市,贴片max厅数),2,0)</f>
        <v>0</v>
      </c>
      <c r="M129" s="146">
        <f t="shared" si="26"/>
        <v>0</v>
      </c>
      <c r="N129" s="146">
        <f t="shared" si="27"/>
        <v>0</v>
      </c>
      <c r="O129" s="146">
        <f t="shared" si="28"/>
        <v>0</v>
      </c>
      <c r="P129" s="146">
        <f t="shared" si="29"/>
        <v>0</v>
      </c>
      <c r="W129" s="150" t="str">
        <f t="shared" si="30"/>
        <v>15140</v>
      </c>
      <c r="X129" s="142">
        <f t="shared" si="31"/>
        <v>2.75</v>
      </c>
      <c r="Y129" s="135">
        <f t="shared" si="32"/>
        <v>0.55000000000000004</v>
      </c>
      <c r="Z129" s="142">
        <f t="shared" si="33"/>
        <v>5</v>
      </c>
      <c r="AA129" s="135">
        <v>15</v>
      </c>
      <c r="AB129" s="135">
        <f t="shared" si="34"/>
        <v>140</v>
      </c>
      <c r="AI129" s="1053">
        <v>33073201</v>
      </c>
      <c r="AJ129" s="1054">
        <v>3</v>
      </c>
      <c r="AK129" s="1055">
        <v>400.23354499999999</v>
      </c>
      <c r="AL129" s="1055">
        <v>6.9146999999999998</v>
      </c>
      <c r="AM129" s="1054">
        <v>58</v>
      </c>
      <c r="AN129" s="1056">
        <v>0.18909999999999999</v>
      </c>
    </row>
    <row r="130" spans="1:40">
      <c r="A130" s="159" t="s">
        <v>19</v>
      </c>
      <c r="B130" s="159" t="s">
        <v>2282</v>
      </c>
      <c r="C130" s="145">
        <f t="array" ref="C130">VLOOKUP("小计"&amp;B130,IF({1,0},小计&amp;城市,包月),2,0)</f>
        <v>5</v>
      </c>
      <c r="D130" s="145">
        <f t="array" ref="D130">VLOOKUP("小计"&amp;B130,IF({1,0},小计&amp;城市,区域贴),2,0)</f>
        <v>4</v>
      </c>
      <c r="E130" s="145">
        <f t="array" ref="E130">VLOOKUP("小计"&amp;B130,IF({1,0},小计&amp;城市,贴片A1),2,0)</f>
        <v>3</v>
      </c>
      <c r="F130" s="145">
        <f t="array" ref="F130">VLOOKUP("小计"&amp;B130,IF({1,0},小计&amp;城市,贴片A2),2,0)</f>
        <v>1</v>
      </c>
      <c r="G130" s="145">
        <f t="array" ref="G130">VLOOKUP("小计"&amp;B130,IF({1,0},小计&amp;城市,贴片max),2,0)</f>
        <v>4</v>
      </c>
      <c r="H130" s="145">
        <f t="array" ref="H130">VLOOKUP("小计"&amp;B130,IF({1,0},小计&amp;城市,包月厅数),2,0)</f>
        <v>37</v>
      </c>
      <c r="I130" s="145">
        <f t="array" ref="I130">VLOOKUP("小计"&amp;B130,IF({1,0},小计&amp;城市,区域贴厅数),2,0)</f>
        <v>31</v>
      </c>
      <c r="J130" s="145">
        <f t="array" ref="J130">VLOOKUP("小计"&amp;B130,IF({1,0},小计&amp;城市,贴片A1厅数),2,0)</f>
        <v>23</v>
      </c>
      <c r="K130" s="145">
        <f t="array" ref="K130">VLOOKUP("小计"&amp;B130,IF({1,0},小计&amp;城市,贴片A2厅数),2,0)</f>
        <v>8</v>
      </c>
      <c r="L130" s="145">
        <f t="array" ref="L130">VLOOKUP("小计"&amp;B130,IF({1,0},小计&amp;城市,贴片max厅数),2,0)</f>
        <v>31</v>
      </c>
      <c r="M130" s="146">
        <f t="shared" si="26"/>
        <v>1116</v>
      </c>
      <c r="N130" s="146">
        <f t="shared" si="27"/>
        <v>781</v>
      </c>
      <c r="O130" s="146">
        <f t="shared" si="28"/>
        <v>465</v>
      </c>
      <c r="P130" s="146">
        <f t="shared" si="29"/>
        <v>279</v>
      </c>
      <c r="W130" s="150" t="str">
        <f t="shared" si="30"/>
        <v>15147</v>
      </c>
      <c r="X130" s="142">
        <f t="shared" si="31"/>
        <v>2.8875000000000002</v>
      </c>
      <c r="Y130" s="135">
        <f t="shared" si="32"/>
        <v>0.55000000000000004</v>
      </c>
      <c r="Z130" s="142">
        <f t="shared" si="33"/>
        <v>5.25</v>
      </c>
      <c r="AA130" s="135">
        <v>15</v>
      </c>
      <c r="AB130" s="135">
        <f t="shared" si="34"/>
        <v>147</v>
      </c>
      <c r="AI130" s="1053">
        <v>31126901</v>
      </c>
      <c r="AJ130" s="1054">
        <v>4</v>
      </c>
      <c r="AK130" s="1055">
        <v>400.18150000000003</v>
      </c>
      <c r="AL130" s="1055">
        <v>8.7561</v>
      </c>
      <c r="AM130" s="1054">
        <v>46</v>
      </c>
      <c r="AN130" s="1056">
        <v>0.28839999999999999</v>
      </c>
    </row>
    <row r="131" spans="1:40">
      <c r="A131" s="159" t="s">
        <v>19</v>
      </c>
      <c r="B131" s="155" t="s">
        <v>2283</v>
      </c>
      <c r="C131" s="145">
        <f t="array" ref="C131">VLOOKUP("小计"&amp;B131,IF({1,0},小计&amp;城市,包月),2,0)</f>
        <v>3</v>
      </c>
      <c r="D131" s="145">
        <f t="array" ref="D131">VLOOKUP("小计"&amp;B131,IF({1,0},小计&amp;城市,区域贴),2,0)</f>
        <v>2</v>
      </c>
      <c r="E131" s="145">
        <f t="array" ref="E131">VLOOKUP("小计"&amp;B131,IF({1,0},小计&amp;城市,贴片A1),2,0)</f>
        <v>2</v>
      </c>
      <c r="F131" s="145">
        <f t="array" ref="F131">VLOOKUP("小计"&amp;B131,IF({1,0},小计&amp;城市,贴片A2),2,0)</f>
        <v>2</v>
      </c>
      <c r="G131" s="145">
        <f t="array" ref="G131">VLOOKUP("小计"&amp;B131,IF({1,0},小计&amp;城市,贴片max),2,0)</f>
        <v>2</v>
      </c>
      <c r="H131" s="145">
        <f t="array" ref="H131">VLOOKUP("小计"&amp;B131,IF({1,0},小计&amp;城市,包月厅数),2,0)</f>
        <v>20</v>
      </c>
      <c r="I131" s="145">
        <f t="array" ref="I131">VLOOKUP("小计"&amp;B131,IF({1,0},小计&amp;城市,区域贴厅数),2,0)</f>
        <v>14</v>
      </c>
      <c r="J131" s="145">
        <f t="array" ref="J131">VLOOKUP("小计"&amp;B131,IF({1,0},小计&amp;城市,贴片A1厅数),2,0)</f>
        <v>14</v>
      </c>
      <c r="K131" s="145">
        <f t="array" ref="K131">VLOOKUP("小计"&amp;B131,IF({1,0},小计&amp;城市,贴片A2厅数),2,0)</f>
        <v>14</v>
      </c>
      <c r="L131" s="145">
        <f t="array" ref="L131">VLOOKUP("小计"&amp;B131,IF({1,0},小计&amp;城市,贴片max厅数),2,0)</f>
        <v>14</v>
      </c>
      <c r="M131" s="146">
        <f t="shared" si="26"/>
        <v>504</v>
      </c>
      <c r="N131" s="146">
        <f t="shared" si="27"/>
        <v>353</v>
      </c>
      <c r="O131" s="146">
        <f t="shared" si="28"/>
        <v>210</v>
      </c>
      <c r="P131" s="146">
        <f t="shared" si="29"/>
        <v>126</v>
      </c>
      <c r="W131" s="150" t="str">
        <f t="shared" si="30"/>
        <v>15154</v>
      </c>
      <c r="X131" s="142">
        <f t="shared" si="31"/>
        <v>3.0250000000000004</v>
      </c>
      <c r="Y131" s="135">
        <f t="shared" si="32"/>
        <v>0.55000000000000004</v>
      </c>
      <c r="Z131" s="142">
        <f t="shared" si="33"/>
        <v>5.5</v>
      </c>
      <c r="AA131" s="135">
        <v>15</v>
      </c>
      <c r="AB131" s="135">
        <f t="shared" si="34"/>
        <v>154</v>
      </c>
      <c r="AI131" s="1053">
        <v>46030801</v>
      </c>
      <c r="AJ131" s="1054">
        <v>2</v>
      </c>
      <c r="AK131" s="1055">
        <v>399.99869999999999</v>
      </c>
      <c r="AL131" s="1055">
        <v>8.5557999999999996</v>
      </c>
      <c r="AM131" s="1054">
        <v>47</v>
      </c>
      <c r="AN131" s="1056">
        <v>0.31259999999999999</v>
      </c>
    </row>
    <row r="132" spans="1:40">
      <c r="A132" s="153" t="s">
        <v>19</v>
      </c>
      <c r="B132" s="144" t="s">
        <v>3778</v>
      </c>
      <c r="C132" s="145">
        <f t="array" ref="C132">VLOOKUP("小计"&amp;B132,IF({1,0},小计&amp;城市,包月),2,0)</f>
        <v>2</v>
      </c>
      <c r="D132" s="145">
        <f t="array" ref="D132">VLOOKUP("小计"&amp;B132,IF({1,0},小计&amp;城市,区域贴),2,0)</f>
        <v>0</v>
      </c>
      <c r="E132" s="145">
        <f t="array" ref="E132">VLOOKUP("小计"&amp;B132,IF({1,0},小计&amp;城市,贴片A1),2,0)</f>
        <v>0</v>
      </c>
      <c r="F132" s="145">
        <f t="array" ref="F132">VLOOKUP("小计"&amp;B132,IF({1,0},小计&amp;城市,贴片A2),2,0)</f>
        <v>0</v>
      </c>
      <c r="G132" s="145">
        <f t="array" ref="G132">VLOOKUP("小计"&amp;B132,IF({1,0},小计&amp;城市,贴片max),2,0)</f>
        <v>0</v>
      </c>
      <c r="H132" s="145">
        <f t="array" ref="H132">VLOOKUP("小计"&amp;B132,IF({1,0},小计&amp;城市,包月厅数),2,0)</f>
        <v>13</v>
      </c>
      <c r="I132" s="145">
        <f t="array" ref="I132">VLOOKUP("小计"&amp;B132,IF({1,0},小计&amp;城市,区域贴厅数),2,0)</f>
        <v>0</v>
      </c>
      <c r="J132" s="145">
        <f t="array" ref="J132">VLOOKUP("小计"&amp;B132,IF({1,0},小计&amp;城市,贴片A1厅数),2,0)</f>
        <v>0</v>
      </c>
      <c r="K132" s="145">
        <f t="array" ref="K132">VLOOKUP("小计"&amp;B132,IF({1,0},小计&amp;城市,贴片A2厅数),2,0)</f>
        <v>0</v>
      </c>
      <c r="L132" s="145">
        <f t="array" ref="L132">VLOOKUP("小计"&amp;B132,IF({1,0},小计&amp;城市,贴片max厅数),2,0)</f>
        <v>0</v>
      </c>
      <c r="M132" s="146">
        <f t="shared" ref="M132:M187" si="35">I132*6*0.5*12</f>
        <v>0</v>
      </c>
      <c r="N132" s="146">
        <f t="shared" ref="N132:N191" si="36">ROUND(I132*6*0.35*12,0)</f>
        <v>0</v>
      </c>
      <c r="O132" s="146">
        <f t="shared" ref="O132:O187" si="37">I132*6*0.25*10</f>
        <v>0</v>
      </c>
      <c r="P132" s="146">
        <f t="shared" ref="P132:P187" si="38">I132*6*0.15*10</f>
        <v>0</v>
      </c>
      <c r="W132" s="150" t="str">
        <f t="shared" si="30"/>
        <v>15161</v>
      </c>
      <c r="X132" s="142">
        <f t="shared" si="31"/>
        <v>3.1625000000000001</v>
      </c>
      <c r="Y132" s="135">
        <f t="shared" si="32"/>
        <v>0.55000000000000004</v>
      </c>
      <c r="Z132" s="142">
        <f t="shared" si="33"/>
        <v>5.75</v>
      </c>
      <c r="AA132" s="135">
        <v>15</v>
      </c>
      <c r="AB132" s="135">
        <f t="shared" si="34"/>
        <v>161</v>
      </c>
      <c r="AI132" s="1053">
        <v>44030801</v>
      </c>
      <c r="AJ132" s="1054">
        <v>1</v>
      </c>
      <c r="AK132" s="1055">
        <v>399.79227000000003</v>
      </c>
      <c r="AL132" s="1055">
        <v>7.7717000000000001</v>
      </c>
      <c r="AM132" s="1054">
        <v>51</v>
      </c>
      <c r="AN132" s="1056">
        <v>0.30890000000000001</v>
      </c>
    </row>
    <row r="133" spans="1:40">
      <c r="A133" s="153" t="s">
        <v>19</v>
      </c>
      <c r="B133" s="144" t="s">
        <v>2330</v>
      </c>
      <c r="C133" s="145">
        <f t="array" ref="C133">VLOOKUP("小计"&amp;B133,IF({1,0},小计&amp;城市,包月),2,0)</f>
        <v>3</v>
      </c>
      <c r="D133" s="145">
        <f t="array" ref="D133">VLOOKUP("小计"&amp;B133,IF({1,0},小计&amp;城市,区域贴),2,0)</f>
        <v>0</v>
      </c>
      <c r="E133" s="145">
        <f t="array" ref="E133">VLOOKUP("小计"&amp;B133,IF({1,0},小计&amp;城市,贴片A1),2,0)</f>
        <v>0</v>
      </c>
      <c r="F133" s="145">
        <f t="array" ref="F133">VLOOKUP("小计"&amp;B133,IF({1,0},小计&amp;城市,贴片A2),2,0)</f>
        <v>0</v>
      </c>
      <c r="G133" s="145">
        <f t="array" ref="G133">VLOOKUP("小计"&amp;B133,IF({1,0},小计&amp;城市,贴片max),2,0)</f>
        <v>0</v>
      </c>
      <c r="H133" s="145">
        <f t="array" ref="H133">VLOOKUP("小计"&amp;B133,IF({1,0},小计&amp;城市,包月厅数),2,0)</f>
        <v>17</v>
      </c>
      <c r="I133" s="145">
        <f t="array" ref="I133">VLOOKUP("小计"&amp;B133,IF({1,0},小计&amp;城市,区域贴厅数),2,0)</f>
        <v>0</v>
      </c>
      <c r="J133" s="145">
        <f t="array" ref="J133">VLOOKUP("小计"&amp;B133,IF({1,0},小计&amp;城市,贴片A1厅数),2,0)</f>
        <v>0</v>
      </c>
      <c r="K133" s="145">
        <f t="array" ref="K133">VLOOKUP("小计"&amp;B133,IF({1,0},小计&amp;城市,贴片A2厅数),2,0)</f>
        <v>0</v>
      </c>
      <c r="L133" s="145">
        <f t="array" ref="L133">VLOOKUP("小计"&amp;B133,IF({1,0},小计&amp;城市,贴片max厅数),2,0)</f>
        <v>0</v>
      </c>
      <c r="M133" s="146">
        <f t="shared" si="35"/>
        <v>0</v>
      </c>
      <c r="N133" s="146">
        <f t="shared" si="36"/>
        <v>0</v>
      </c>
      <c r="O133" s="146">
        <f t="shared" si="37"/>
        <v>0</v>
      </c>
      <c r="P133" s="146">
        <f t="shared" si="38"/>
        <v>0</v>
      </c>
      <c r="W133" s="150" t="str">
        <f t="shared" ref="W133:W196" si="39">AA133&amp;AB133</f>
        <v>15168</v>
      </c>
      <c r="X133" s="142">
        <f t="shared" ref="X133:X196" si="40">Y133*Z133</f>
        <v>3.3000000000000003</v>
      </c>
      <c r="Y133" s="135">
        <f t="shared" ref="Y133:Y196" si="41">IF(AA133=5,0.385,IF(AA133=10,0.55,IF(AA133=15,0.55,AA133/30)))</f>
        <v>0.55000000000000004</v>
      </c>
      <c r="Z133" s="142">
        <f t="shared" ref="Z133:Z196" si="42">IF(AB133=7,0.385,IF(AB133=14,0.55,AB133/28))</f>
        <v>6</v>
      </c>
      <c r="AA133" s="135">
        <v>15</v>
      </c>
      <c r="AB133" s="135">
        <f t="shared" si="34"/>
        <v>168</v>
      </c>
      <c r="AI133" s="1053">
        <v>44015001</v>
      </c>
      <c r="AJ133" s="1054">
        <v>5</v>
      </c>
      <c r="AK133" s="1055">
        <v>397.47840000000002</v>
      </c>
      <c r="AL133" s="1055">
        <v>8.3808000000000007</v>
      </c>
      <c r="AM133" s="1054">
        <v>47</v>
      </c>
      <c r="AN133" s="1056">
        <v>0.38179999999999997</v>
      </c>
    </row>
    <row r="134" spans="1:40">
      <c r="A134" s="161" t="s">
        <v>19</v>
      </c>
      <c r="B134" s="157" t="s">
        <v>2331</v>
      </c>
      <c r="C134" s="145">
        <f t="array" ref="C134">VLOOKUP("小计"&amp;B134,IF({1,0},小计&amp;城市,包月),2,0)</f>
        <v>2</v>
      </c>
      <c r="D134" s="145">
        <f t="array" ref="D134">VLOOKUP("小计"&amp;B134,IF({1,0},小计&amp;城市,区域贴),2,0)</f>
        <v>0</v>
      </c>
      <c r="E134" s="145">
        <f t="array" ref="E134">VLOOKUP("小计"&amp;B134,IF({1,0},小计&amp;城市,贴片A1),2,0)</f>
        <v>0</v>
      </c>
      <c r="F134" s="145">
        <f t="array" ref="F134">VLOOKUP("小计"&amp;B134,IF({1,0},小计&amp;城市,贴片A2),2,0)</f>
        <v>0</v>
      </c>
      <c r="G134" s="145">
        <f t="array" ref="G134">VLOOKUP("小计"&amp;B134,IF({1,0},小计&amp;城市,贴片max),2,0)</f>
        <v>0</v>
      </c>
      <c r="H134" s="145">
        <f t="array" ref="H134">VLOOKUP("小计"&amp;B134,IF({1,0},小计&amp;城市,包月厅数),2,0)</f>
        <v>8</v>
      </c>
      <c r="I134" s="145">
        <f t="array" ref="I134">VLOOKUP("小计"&amp;B134,IF({1,0},小计&amp;城市,区域贴厅数),2,0)</f>
        <v>0</v>
      </c>
      <c r="J134" s="145">
        <f t="array" ref="J134">VLOOKUP("小计"&amp;B134,IF({1,0},小计&amp;城市,贴片A1厅数),2,0)</f>
        <v>0</v>
      </c>
      <c r="K134" s="145">
        <f t="array" ref="K134">VLOOKUP("小计"&amp;B134,IF({1,0},小计&amp;城市,贴片A2厅数),2,0)</f>
        <v>0</v>
      </c>
      <c r="L134" s="145">
        <f t="array" ref="L134">VLOOKUP("小计"&amp;B134,IF({1,0},小计&amp;城市,贴片max厅数),2,0)</f>
        <v>0</v>
      </c>
      <c r="M134" s="146">
        <f t="shared" si="35"/>
        <v>0</v>
      </c>
      <c r="N134" s="146">
        <f t="shared" si="36"/>
        <v>0</v>
      </c>
      <c r="O134" s="146">
        <f t="shared" si="37"/>
        <v>0</v>
      </c>
      <c r="P134" s="146">
        <f t="shared" si="38"/>
        <v>0</v>
      </c>
      <c r="W134" s="150" t="str">
        <f t="shared" si="39"/>
        <v>15175</v>
      </c>
      <c r="X134" s="142">
        <f t="shared" si="40"/>
        <v>3.4375000000000004</v>
      </c>
      <c r="Y134" s="135">
        <f t="shared" si="41"/>
        <v>0.55000000000000004</v>
      </c>
      <c r="Z134" s="142">
        <f t="shared" si="42"/>
        <v>6.25</v>
      </c>
      <c r="AA134" s="135">
        <v>15</v>
      </c>
      <c r="AB134" s="135">
        <f t="shared" si="34"/>
        <v>175</v>
      </c>
      <c r="AI134" s="1053">
        <v>35012401</v>
      </c>
      <c r="AJ134" s="1054">
        <v>3</v>
      </c>
      <c r="AK134" s="1055">
        <v>396.99512999999996</v>
      </c>
      <c r="AL134" s="1055">
        <v>8.9483999999999995</v>
      </c>
      <c r="AM134" s="1054">
        <v>44</v>
      </c>
      <c r="AN134" s="1056">
        <v>0.25980000000000003</v>
      </c>
    </row>
    <row r="135" spans="1:40">
      <c r="A135" s="162" t="s">
        <v>19</v>
      </c>
      <c r="B135" s="163" t="s">
        <v>2329</v>
      </c>
      <c r="C135" s="145">
        <f t="array" ref="C135">VLOOKUP("小计"&amp;B135,IF({1,0},小计&amp;城市,包月),2,0)</f>
        <v>1</v>
      </c>
      <c r="D135" s="145">
        <f t="array" ref="D135">VLOOKUP("小计"&amp;B135,IF({1,0},小计&amp;城市,区域贴),2,0)</f>
        <v>0</v>
      </c>
      <c r="E135" s="145">
        <f t="array" ref="E135">VLOOKUP("小计"&amp;B135,IF({1,0},小计&amp;城市,贴片A1),2,0)</f>
        <v>0</v>
      </c>
      <c r="F135" s="145">
        <f t="array" ref="F135">VLOOKUP("小计"&amp;B135,IF({1,0},小计&amp;城市,贴片A2),2,0)</f>
        <v>0</v>
      </c>
      <c r="G135" s="145">
        <f t="array" ref="G135">VLOOKUP("小计"&amp;B135,IF({1,0},小计&amp;城市,贴片max),2,0)</f>
        <v>0</v>
      </c>
      <c r="H135" s="145">
        <f t="array" ref="H135">VLOOKUP("小计"&amp;B135,IF({1,0},小计&amp;城市,包月厅数),2,0)</f>
        <v>5</v>
      </c>
      <c r="I135" s="145">
        <f t="array" ref="I135">VLOOKUP("小计"&amp;B135,IF({1,0},小计&amp;城市,区域贴厅数),2,0)</f>
        <v>0</v>
      </c>
      <c r="J135" s="145">
        <f t="array" ref="J135">VLOOKUP("小计"&amp;B135,IF({1,0},小计&amp;城市,贴片A1厅数),2,0)</f>
        <v>0</v>
      </c>
      <c r="K135" s="145">
        <f t="array" ref="K135">VLOOKUP("小计"&amp;B135,IF({1,0},小计&amp;城市,贴片A2厅数),2,0)</f>
        <v>0</v>
      </c>
      <c r="L135" s="145">
        <f t="array" ref="L135">VLOOKUP("小计"&amp;B135,IF({1,0},小计&amp;城市,贴片max厅数),2,0)</f>
        <v>0</v>
      </c>
      <c r="M135" s="146">
        <f t="shared" si="35"/>
        <v>0</v>
      </c>
      <c r="N135" s="146">
        <f t="shared" si="36"/>
        <v>0</v>
      </c>
      <c r="O135" s="146">
        <f t="shared" si="37"/>
        <v>0</v>
      </c>
      <c r="P135" s="146">
        <f t="shared" si="38"/>
        <v>0</v>
      </c>
      <c r="W135" s="150" t="str">
        <f t="shared" si="39"/>
        <v>15182</v>
      </c>
      <c r="X135" s="142">
        <f t="shared" si="40"/>
        <v>3.5750000000000002</v>
      </c>
      <c r="Y135" s="135">
        <f t="shared" si="41"/>
        <v>0.55000000000000004</v>
      </c>
      <c r="Z135" s="142">
        <f t="shared" si="42"/>
        <v>6.5</v>
      </c>
      <c r="AA135" s="135">
        <v>15</v>
      </c>
      <c r="AB135" s="135">
        <f t="shared" si="34"/>
        <v>182</v>
      </c>
      <c r="AI135" s="1053">
        <v>32090701</v>
      </c>
      <c r="AJ135" s="1054">
        <v>1</v>
      </c>
      <c r="AK135" s="1055">
        <v>396.39207999999996</v>
      </c>
      <c r="AL135" s="1055">
        <v>9.0027000000000008</v>
      </c>
      <c r="AM135" s="1054">
        <v>44</v>
      </c>
      <c r="AN135" s="1056">
        <v>0.33990000000000004</v>
      </c>
    </row>
    <row r="136" spans="1:40">
      <c r="A136" s="162" t="s">
        <v>19</v>
      </c>
      <c r="B136" s="163" t="s">
        <v>3803</v>
      </c>
      <c r="C136" s="145">
        <f t="array" ref="C136">VLOOKUP("小计"&amp;B136,IF({1,0},小计&amp;城市,包月),2,0)</f>
        <v>3</v>
      </c>
      <c r="D136" s="145">
        <f t="array" ref="D136">VLOOKUP("小计"&amp;B136,IF({1,0},小计&amp;城市,区域贴),2,0)</f>
        <v>0</v>
      </c>
      <c r="E136" s="145">
        <f t="array" ref="E136">VLOOKUP("小计"&amp;B136,IF({1,0},小计&amp;城市,贴片A1),2,0)</f>
        <v>0</v>
      </c>
      <c r="F136" s="145">
        <f t="array" ref="F136">VLOOKUP("小计"&amp;B136,IF({1,0},小计&amp;城市,贴片A2),2,0)</f>
        <v>0</v>
      </c>
      <c r="G136" s="145">
        <f t="array" ref="G136">VLOOKUP("小计"&amp;B136,IF({1,0},小计&amp;城市,贴片max),2,0)</f>
        <v>0</v>
      </c>
      <c r="H136" s="145">
        <f t="array" ref="H136">VLOOKUP("小计"&amp;B136,IF({1,0},小计&amp;城市,包月厅数),2,0)</f>
        <v>16</v>
      </c>
      <c r="I136" s="145">
        <f t="array" ref="I136">VLOOKUP("小计"&amp;B136,IF({1,0},小计&amp;城市,区域贴厅数),2,0)</f>
        <v>0</v>
      </c>
      <c r="J136" s="145">
        <f t="array" ref="J136">VLOOKUP("小计"&amp;B136,IF({1,0},小计&amp;城市,贴片A1厅数),2,0)</f>
        <v>0</v>
      </c>
      <c r="K136" s="145">
        <f t="array" ref="K136">VLOOKUP("小计"&amp;B136,IF({1,0},小计&amp;城市,贴片A2厅数),2,0)</f>
        <v>0</v>
      </c>
      <c r="L136" s="145">
        <f t="array" ref="L136">VLOOKUP("小计"&amp;B136,IF({1,0},小计&amp;城市,贴片max厅数),2,0)</f>
        <v>0</v>
      </c>
      <c r="M136" s="146">
        <f t="shared" si="35"/>
        <v>0</v>
      </c>
      <c r="N136" s="146">
        <f t="shared" si="36"/>
        <v>0</v>
      </c>
      <c r="O136" s="146">
        <f t="shared" si="37"/>
        <v>0</v>
      </c>
      <c r="P136" s="146">
        <f t="shared" si="38"/>
        <v>0</v>
      </c>
      <c r="W136" s="150" t="str">
        <f t="shared" si="39"/>
        <v>15189</v>
      </c>
      <c r="X136" s="142">
        <f t="shared" si="40"/>
        <v>3.7125000000000004</v>
      </c>
      <c r="Y136" s="135">
        <f t="shared" si="41"/>
        <v>0.55000000000000004</v>
      </c>
      <c r="Z136" s="142">
        <f t="shared" si="42"/>
        <v>6.75</v>
      </c>
      <c r="AA136" s="135">
        <v>15</v>
      </c>
      <c r="AB136" s="135">
        <f t="shared" si="34"/>
        <v>189</v>
      </c>
      <c r="AI136" s="1053">
        <v>44002801</v>
      </c>
      <c r="AJ136" s="1054">
        <v>6</v>
      </c>
      <c r="AK136" s="1055">
        <v>395.57060000000001</v>
      </c>
      <c r="AL136" s="1055">
        <v>10.3163</v>
      </c>
      <c r="AM136" s="1054">
        <v>38</v>
      </c>
      <c r="AN136" s="1056">
        <v>0.45329999999999998</v>
      </c>
    </row>
    <row r="137" spans="1:40">
      <c r="A137" s="162" t="s">
        <v>19</v>
      </c>
      <c r="B137" s="163" t="s">
        <v>3811</v>
      </c>
      <c r="C137" s="145">
        <f t="array" ref="C137">VLOOKUP("小计"&amp;B137,IF({1,0},小计&amp;城市,包月),2,0)</f>
        <v>1</v>
      </c>
      <c r="D137" s="145">
        <f t="array" ref="D137">VLOOKUP("小计"&amp;B137,IF({1,0},小计&amp;城市,区域贴),2,0)</f>
        <v>0</v>
      </c>
      <c r="E137" s="145">
        <f t="array" ref="E137">VLOOKUP("小计"&amp;B137,IF({1,0},小计&amp;城市,贴片A1),2,0)</f>
        <v>0</v>
      </c>
      <c r="F137" s="145">
        <f t="array" ref="F137">VLOOKUP("小计"&amp;B137,IF({1,0},小计&amp;城市,贴片A2),2,0)</f>
        <v>0</v>
      </c>
      <c r="G137" s="145">
        <f t="array" ref="G137">VLOOKUP("小计"&amp;B137,IF({1,0},小计&amp;城市,贴片max),2,0)</f>
        <v>0</v>
      </c>
      <c r="H137" s="145">
        <f t="array" ref="H137">VLOOKUP("小计"&amp;B137,IF({1,0},小计&amp;城市,包月厅数),2,0)</f>
        <v>7</v>
      </c>
      <c r="I137" s="145">
        <f t="array" ref="I137">VLOOKUP("小计"&amp;B137,IF({1,0},小计&amp;城市,区域贴厅数),2,0)</f>
        <v>0</v>
      </c>
      <c r="J137" s="145">
        <f t="array" ref="J137">VLOOKUP("小计"&amp;B137,IF({1,0},小计&amp;城市,贴片A1厅数),2,0)</f>
        <v>0</v>
      </c>
      <c r="K137" s="145">
        <f t="array" ref="K137">VLOOKUP("小计"&amp;B137,IF({1,0},小计&amp;城市,贴片A2厅数),2,0)</f>
        <v>0</v>
      </c>
      <c r="L137" s="145">
        <f t="array" ref="L137">VLOOKUP("小计"&amp;B137,IF({1,0},小计&amp;城市,贴片max厅数),2,0)</f>
        <v>0</v>
      </c>
      <c r="M137" s="146">
        <f t="shared" si="35"/>
        <v>0</v>
      </c>
      <c r="N137" s="146">
        <f t="shared" si="36"/>
        <v>0</v>
      </c>
      <c r="O137" s="146">
        <f t="shared" si="37"/>
        <v>0</v>
      </c>
      <c r="P137" s="146">
        <f t="shared" si="38"/>
        <v>0</v>
      </c>
      <c r="W137" s="150" t="str">
        <f t="shared" si="39"/>
        <v>15196</v>
      </c>
      <c r="X137" s="142">
        <f t="shared" si="40"/>
        <v>3.8500000000000005</v>
      </c>
      <c r="Y137" s="135">
        <f t="shared" si="41"/>
        <v>0.55000000000000004</v>
      </c>
      <c r="Z137" s="142">
        <f t="shared" si="42"/>
        <v>7</v>
      </c>
      <c r="AA137" s="135">
        <v>15</v>
      </c>
      <c r="AB137" s="135">
        <f t="shared" si="34"/>
        <v>196</v>
      </c>
      <c r="AI137" s="1053">
        <v>12114201</v>
      </c>
      <c r="AJ137" s="1054">
        <v>2</v>
      </c>
      <c r="AK137" s="1055">
        <v>395.11799999999999</v>
      </c>
      <c r="AL137" s="1055">
        <v>10.3071</v>
      </c>
      <c r="AM137" s="1054">
        <v>38</v>
      </c>
      <c r="AN137" s="1056">
        <v>0.38450000000000001</v>
      </c>
    </row>
    <row r="138" spans="1:40">
      <c r="A138" s="162" t="s">
        <v>19</v>
      </c>
      <c r="B138" s="163" t="s">
        <v>4484</v>
      </c>
      <c r="C138" s="145">
        <f t="array" ref="C138">VLOOKUP("小计"&amp;B138,IF({1,0},小计&amp;城市,包月),2,0)</f>
        <v>4</v>
      </c>
      <c r="D138" s="145">
        <f t="array" ref="D138">VLOOKUP("小计"&amp;B138,IF({1,0},小计&amp;城市,区域贴),2,0)</f>
        <v>0</v>
      </c>
      <c r="E138" s="145">
        <f t="array" ref="E138">VLOOKUP("小计"&amp;B138,IF({1,0},小计&amp;城市,贴片A1),2,0)</f>
        <v>0</v>
      </c>
      <c r="F138" s="145">
        <f t="array" ref="F138">VLOOKUP("小计"&amp;B138,IF({1,0},小计&amp;城市,贴片A2),2,0)</f>
        <v>0</v>
      </c>
      <c r="G138" s="145">
        <f t="array" ref="G138">VLOOKUP("小计"&amp;B138,IF({1,0},小计&amp;城市,贴片max),2,0)</f>
        <v>0</v>
      </c>
      <c r="H138" s="145">
        <f t="array" ref="H138">VLOOKUP("小计"&amp;B138,IF({1,0},小计&amp;城市,包月厅数),2,0)</f>
        <v>26</v>
      </c>
      <c r="I138" s="145">
        <f t="array" ref="I138">VLOOKUP("小计"&amp;B138,IF({1,0},小计&amp;城市,区域贴厅数),2,0)</f>
        <v>0</v>
      </c>
      <c r="J138" s="145">
        <f t="array" ref="J138">VLOOKUP("小计"&amp;B138,IF({1,0},小计&amp;城市,贴片A1厅数),2,0)</f>
        <v>0</v>
      </c>
      <c r="K138" s="145">
        <f t="array" ref="K138">VLOOKUP("小计"&amp;B138,IF({1,0},小计&amp;城市,贴片A2厅数),2,0)</f>
        <v>0</v>
      </c>
      <c r="L138" s="145">
        <f t="array" ref="L138">VLOOKUP("小计"&amp;B138,IF({1,0},小计&amp;城市,贴片max厅数),2,0)</f>
        <v>0</v>
      </c>
      <c r="M138" s="146">
        <f t="shared" si="35"/>
        <v>0</v>
      </c>
      <c r="N138" s="146">
        <f t="shared" si="36"/>
        <v>0</v>
      </c>
      <c r="O138" s="146">
        <f t="shared" si="37"/>
        <v>0</v>
      </c>
      <c r="P138" s="146">
        <f t="shared" si="38"/>
        <v>0</v>
      </c>
      <c r="W138" s="150" t="str">
        <f t="shared" si="39"/>
        <v>15203</v>
      </c>
      <c r="X138" s="142">
        <f t="shared" si="40"/>
        <v>3.9875000000000003</v>
      </c>
      <c r="Y138" s="135">
        <f t="shared" si="41"/>
        <v>0.55000000000000004</v>
      </c>
      <c r="Z138" s="142">
        <f t="shared" si="42"/>
        <v>7.25</v>
      </c>
      <c r="AA138" s="135">
        <v>15</v>
      </c>
      <c r="AB138" s="135">
        <f t="shared" si="34"/>
        <v>203</v>
      </c>
      <c r="AI138" s="1053">
        <v>61019701</v>
      </c>
      <c r="AJ138" s="1054">
        <v>3</v>
      </c>
      <c r="AK138" s="1055">
        <v>395.05527000000001</v>
      </c>
      <c r="AL138" s="1055">
        <v>8.2012</v>
      </c>
      <c r="AM138" s="1054">
        <v>48</v>
      </c>
      <c r="AN138" s="1056">
        <v>0.25619999999999998</v>
      </c>
    </row>
    <row r="139" spans="1:40">
      <c r="A139" s="162" t="s">
        <v>19</v>
      </c>
      <c r="B139" s="163" t="s">
        <v>5326</v>
      </c>
      <c r="C139" s="145">
        <f t="array" ref="C139">VLOOKUP("小计"&amp;B139,IF({1,0},小计&amp;城市,包月),2,0)</f>
        <v>1</v>
      </c>
      <c r="D139" s="145">
        <f t="array" ref="D139">VLOOKUP("小计"&amp;B139,IF({1,0},小计&amp;城市,区域贴),2,0)</f>
        <v>0</v>
      </c>
      <c r="E139" s="145">
        <f t="array" ref="E139">VLOOKUP("小计"&amp;B139,IF({1,0},小计&amp;城市,贴片A1),2,0)</f>
        <v>0</v>
      </c>
      <c r="F139" s="145">
        <f t="array" ref="F139">VLOOKUP("小计"&amp;B139,IF({1,0},小计&amp;城市,贴片A2),2,0)</f>
        <v>0</v>
      </c>
      <c r="G139" s="145">
        <f t="array" ref="G139">VLOOKUP("小计"&amp;B139,IF({1,0},小计&amp;城市,贴片max),2,0)</f>
        <v>0</v>
      </c>
      <c r="H139" s="145">
        <f t="array" ref="H139">VLOOKUP("小计"&amp;B139,IF({1,0},小计&amp;城市,包月厅数),2,0)</f>
        <v>4</v>
      </c>
      <c r="I139" s="145">
        <f t="array" ref="I139">VLOOKUP("小计"&amp;B139,IF({1,0},小计&amp;城市,区域贴厅数),2,0)</f>
        <v>0</v>
      </c>
      <c r="J139" s="145">
        <f t="array" ref="J139">VLOOKUP("小计"&amp;B139,IF({1,0},小计&amp;城市,贴片A1厅数),2,0)</f>
        <v>0</v>
      </c>
      <c r="K139" s="145">
        <f t="array" ref="K139">VLOOKUP("小计"&amp;B139,IF({1,0},小计&amp;城市,贴片A2厅数),2,0)</f>
        <v>0</v>
      </c>
      <c r="L139" s="145">
        <f t="array" ref="L139">VLOOKUP("小计"&amp;B139,IF({1,0},小计&amp;城市,贴片max厅数),2,0)</f>
        <v>0</v>
      </c>
      <c r="M139" s="146">
        <f t="shared" si="35"/>
        <v>0</v>
      </c>
      <c r="N139" s="146">
        <f t="shared" si="36"/>
        <v>0</v>
      </c>
      <c r="O139" s="146">
        <f t="shared" si="37"/>
        <v>0</v>
      </c>
      <c r="P139" s="146">
        <f t="shared" si="38"/>
        <v>0</v>
      </c>
      <c r="W139" s="150" t="str">
        <f t="shared" si="39"/>
        <v>15210</v>
      </c>
      <c r="X139" s="142">
        <f t="shared" si="40"/>
        <v>4.125</v>
      </c>
      <c r="Y139" s="135">
        <f t="shared" si="41"/>
        <v>0.55000000000000004</v>
      </c>
      <c r="Z139" s="142">
        <f t="shared" si="42"/>
        <v>7.5</v>
      </c>
      <c r="AA139" s="135">
        <v>15</v>
      </c>
      <c r="AB139" s="135">
        <f t="shared" si="34"/>
        <v>210</v>
      </c>
      <c r="AI139" s="1053">
        <v>31132901</v>
      </c>
      <c r="AJ139" s="1054">
        <v>5</v>
      </c>
      <c r="AK139" s="1055">
        <v>394.79852999999997</v>
      </c>
      <c r="AL139" s="1055">
        <v>7.2491000000000003</v>
      </c>
      <c r="AM139" s="1054">
        <v>54</v>
      </c>
      <c r="AN139" s="1056">
        <v>0.31540000000000001</v>
      </c>
    </row>
    <row r="140" spans="1:40">
      <c r="A140" s="161" t="s">
        <v>19</v>
      </c>
      <c r="B140" s="157" t="s">
        <v>5327</v>
      </c>
      <c r="C140" s="145">
        <f t="array" ref="C140">VLOOKUP("小计"&amp;B140,IF({1,0},小计&amp;城市,包月),2,0)</f>
        <v>2</v>
      </c>
      <c r="D140" s="145">
        <f t="array" ref="D140">VLOOKUP("小计"&amp;B140,IF({1,0},小计&amp;城市,区域贴),2,0)</f>
        <v>0</v>
      </c>
      <c r="E140" s="145">
        <f t="array" ref="E140">VLOOKUP("小计"&amp;B140,IF({1,0},小计&amp;城市,贴片A1),2,0)</f>
        <v>0</v>
      </c>
      <c r="F140" s="145">
        <f t="array" ref="F140">VLOOKUP("小计"&amp;B140,IF({1,0},小计&amp;城市,贴片A2),2,0)</f>
        <v>0</v>
      </c>
      <c r="G140" s="145">
        <f t="array" ref="G140">VLOOKUP("小计"&amp;B140,IF({1,0},小计&amp;城市,贴片max),2,0)</f>
        <v>0</v>
      </c>
      <c r="H140" s="145">
        <f t="array" ref="H140">VLOOKUP("小计"&amp;B140,IF({1,0},小计&amp;城市,包月厅数),2,0)</f>
        <v>13</v>
      </c>
      <c r="I140" s="145">
        <f t="array" ref="I140">VLOOKUP("小计"&amp;B140,IF({1,0},小计&amp;城市,区域贴厅数),2,0)</f>
        <v>0</v>
      </c>
      <c r="J140" s="145">
        <f t="array" ref="J140">VLOOKUP("小计"&amp;B140,IF({1,0},小计&amp;城市,贴片A1厅数),2,0)</f>
        <v>0</v>
      </c>
      <c r="K140" s="145">
        <f t="array" ref="K140">VLOOKUP("小计"&amp;B140,IF({1,0},小计&amp;城市,贴片A2厅数),2,0)</f>
        <v>0</v>
      </c>
      <c r="L140" s="145">
        <f t="array" ref="L140">VLOOKUP("小计"&amp;B140,IF({1,0},小计&amp;城市,贴片max厅数),2,0)</f>
        <v>0</v>
      </c>
      <c r="M140" s="146">
        <f t="shared" si="35"/>
        <v>0</v>
      </c>
      <c r="N140" s="146">
        <f t="shared" si="36"/>
        <v>0</v>
      </c>
      <c r="O140" s="146">
        <f t="shared" si="37"/>
        <v>0</v>
      </c>
      <c r="P140" s="146">
        <f t="shared" si="38"/>
        <v>0</v>
      </c>
      <c r="W140" s="150" t="str">
        <f t="shared" si="39"/>
        <v>15217</v>
      </c>
      <c r="X140" s="142">
        <f t="shared" si="40"/>
        <v>4.2625000000000002</v>
      </c>
      <c r="Y140" s="135">
        <f t="shared" si="41"/>
        <v>0.55000000000000004</v>
      </c>
      <c r="Z140" s="142">
        <f t="shared" si="42"/>
        <v>7.75</v>
      </c>
      <c r="AA140" s="135">
        <v>15</v>
      </c>
      <c r="AB140" s="135">
        <f t="shared" si="34"/>
        <v>217</v>
      </c>
      <c r="AI140" s="1053">
        <v>44014201</v>
      </c>
      <c r="AJ140" s="1054">
        <v>3</v>
      </c>
      <c r="AK140" s="1055">
        <v>394.2921</v>
      </c>
      <c r="AL140" s="1055">
        <v>8.6312999999999995</v>
      </c>
      <c r="AM140" s="1054">
        <v>46</v>
      </c>
      <c r="AN140" s="1056">
        <v>0.20120000000000002</v>
      </c>
    </row>
    <row r="141" spans="1:40">
      <c r="A141" s="159" t="s">
        <v>19</v>
      </c>
      <c r="B141" s="159" t="s">
        <v>7075</v>
      </c>
      <c r="C141" s="145">
        <f t="array" ref="C141">VLOOKUP("小计"&amp;B141,IF({1,0},小计&amp;城市,包月),2,0)</f>
        <v>1</v>
      </c>
      <c r="D141" s="145">
        <f t="array" ref="D141">VLOOKUP("小计"&amp;B141,IF({1,0},小计&amp;城市,区域贴),2,0)</f>
        <v>0</v>
      </c>
      <c r="E141" s="145">
        <f t="array" ref="E141">VLOOKUP("小计"&amp;B141,IF({1,0},小计&amp;城市,贴片A1),2,0)</f>
        <v>0</v>
      </c>
      <c r="F141" s="145">
        <f t="array" ref="F141">VLOOKUP("小计"&amp;B141,IF({1,0},小计&amp;城市,贴片A2),2,0)</f>
        <v>0</v>
      </c>
      <c r="G141" s="145">
        <f t="array" ref="G141">VLOOKUP("小计"&amp;B141,IF({1,0},小计&amp;城市,贴片max),2,0)</f>
        <v>0</v>
      </c>
      <c r="H141" s="145">
        <f t="array" ref="H141">VLOOKUP("小计"&amp;B141,IF({1,0},小计&amp;城市,包月厅数),2,0)</f>
        <v>7</v>
      </c>
      <c r="I141" s="145">
        <f t="array" ref="I141">VLOOKUP("小计"&amp;B141,IF({1,0},小计&amp;城市,区域贴厅数),2,0)</f>
        <v>0</v>
      </c>
      <c r="J141" s="145">
        <f t="array" ref="J141">VLOOKUP("小计"&amp;B141,IF({1,0},小计&amp;城市,贴片A1厅数),2,0)</f>
        <v>0</v>
      </c>
      <c r="K141" s="145">
        <f t="array" ref="K141">VLOOKUP("小计"&amp;B141,IF({1,0},小计&amp;城市,贴片A2厅数),2,0)</f>
        <v>0</v>
      </c>
      <c r="L141" s="145">
        <f t="array" ref="L141">VLOOKUP("小计"&amp;B141,IF({1,0},小计&amp;城市,贴片max厅数),2,0)</f>
        <v>0</v>
      </c>
      <c r="M141" s="146">
        <f t="shared" si="35"/>
        <v>0</v>
      </c>
      <c r="N141" s="146">
        <f t="shared" si="36"/>
        <v>0</v>
      </c>
      <c r="O141" s="146">
        <f t="shared" si="37"/>
        <v>0</v>
      </c>
      <c r="P141" s="146">
        <f t="shared" si="38"/>
        <v>0</v>
      </c>
      <c r="W141" s="150" t="str">
        <f t="shared" si="39"/>
        <v>15224</v>
      </c>
      <c r="X141" s="142">
        <f t="shared" si="40"/>
        <v>4.4000000000000004</v>
      </c>
      <c r="Y141" s="135">
        <f t="shared" si="41"/>
        <v>0.55000000000000004</v>
      </c>
      <c r="Z141" s="142">
        <f t="shared" si="42"/>
        <v>8</v>
      </c>
      <c r="AA141" s="135">
        <v>15</v>
      </c>
      <c r="AB141" s="135">
        <f t="shared" si="34"/>
        <v>224</v>
      </c>
      <c r="AI141" s="1053">
        <v>35052001</v>
      </c>
      <c r="AJ141" s="1054">
        <v>1</v>
      </c>
      <c r="AK141" s="1055">
        <v>393.92192999999997</v>
      </c>
      <c r="AL141" s="1055">
        <v>7.5110000000000001</v>
      </c>
      <c r="AM141" s="1054">
        <v>52</v>
      </c>
      <c r="AN141" s="1056">
        <v>0.25989999999999996</v>
      </c>
    </row>
    <row r="142" spans="1:40">
      <c r="A142" s="162" t="s">
        <v>21</v>
      </c>
      <c r="B142" s="163" t="s">
        <v>2284</v>
      </c>
      <c r="C142" s="145">
        <f t="array" ref="C142">VLOOKUP("小计"&amp;B142,IF({1,0},小计&amp;城市,包月),2,0)</f>
        <v>7</v>
      </c>
      <c r="D142" s="145">
        <f t="array" ref="D142">VLOOKUP("小计"&amp;B142,IF({1,0},小计&amp;城市,区域贴),2,0)</f>
        <v>3</v>
      </c>
      <c r="E142" s="145">
        <f t="array" ref="E142">VLOOKUP("小计"&amp;B142,IF({1,0},小计&amp;城市,贴片A1),2,0)</f>
        <v>2</v>
      </c>
      <c r="F142" s="145">
        <f t="array" ref="F142">VLOOKUP("小计"&amp;B142,IF({1,0},小计&amp;城市,贴片A2),2,0)</f>
        <v>1</v>
      </c>
      <c r="G142" s="145">
        <f t="array" ref="G142">VLOOKUP("小计"&amp;B142,IF({1,0},小计&amp;城市,贴片max),2,0)</f>
        <v>3</v>
      </c>
      <c r="H142" s="145">
        <f t="array" ref="H142">VLOOKUP("小计"&amp;B142,IF({1,0},小计&amp;城市,包月厅数),2,0)</f>
        <v>55</v>
      </c>
      <c r="I142" s="145">
        <f t="array" ref="I142">VLOOKUP("小计"&amp;B142,IF({1,0},小计&amp;城市,区域贴厅数),2,0)</f>
        <v>26</v>
      </c>
      <c r="J142" s="145">
        <f t="array" ref="J142">VLOOKUP("小计"&amp;B142,IF({1,0},小计&amp;城市,贴片A1厅数),2,0)</f>
        <v>17</v>
      </c>
      <c r="K142" s="145">
        <f t="array" ref="K142">VLOOKUP("小计"&amp;B142,IF({1,0},小计&amp;城市,贴片A2厅数),2,0)</f>
        <v>9</v>
      </c>
      <c r="L142" s="145">
        <f t="array" ref="L142">VLOOKUP("小计"&amp;B142,IF({1,0},小计&amp;城市,贴片max厅数),2,0)</f>
        <v>26</v>
      </c>
      <c r="M142" s="146">
        <f t="shared" si="35"/>
        <v>936</v>
      </c>
      <c r="N142" s="146">
        <f t="shared" si="36"/>
        <v>655</v>
      </c>
      <c r="O142" s="146">
        <f t="shared" si="37"/>
        <v>390</v>
      </c>
      <c r="P142" s="146">
        <f t="shared" si="38"/>
        <v>234</v>
      </c>
      <c r="W142" s="150" t="str">
        <f t="shared" si="39"/>
        <v>15231</v>
      </c>
      <c r="X142" s="142">
        <f t="shared" si="40"/>
        <v>4.5375000000000005</v>
      </c>
      <c r="Y142" s="135">
        <f t="shared" si="41"/>
        <v>0.55000000000000004</v>
      </c>
      <c r="Z142" s="142">
        <f t="shared" si="42"/>
        <v>8.25</v>
      </c>
      <c r="AA142" s="135">
        <v>15</v>
      </c>
      <c r="AB142" s="135">
        <f t="shared" si="34"/>
        <v>231</v>
      </c>
      <c r="AI142" s="1053">
        <v>44008401</v>
      </c>
      <c r="AJ142" s="1054">
        <v>7</v>
      </c>
      <c r="AK142" s="1055">
        <v>392.7706</v>
      </c>
      <c r="AL142" s="1055">
        <v>7.8388</v>
      </c>
      <c r="AM142" s="1054">
        <v>50</v>
      </c>
      <c r="AN142" s="1056">
        <v>0.31819999999999998</v>
      </c>
    </row>
    <row r="143" spans="1:40">
      <c r="A143" s="144" t="s">
        <v>21</v>
      </c>
      <c r="B143" s="144" t="s">
        <v>5328</v>
      </c>
      <c r="C143" s="145">
        <f t="array" ref="C143">VLOOKUP("小计"&amp;B143,IF({1,0},小计&amp;城市,包月),2,0)</f>
        <v>1</v>
      </c>
      <c r="D143" s="145">
        <f t="array" ref="D143">VLOOKUP("小计"&amp;B143,IF({1,0},小计&amp;城市,区域贴),2,0)</f>
        <v>0</v>
      </c>
      <c r="E143" s="145">
        <f t="array" ref="E143">VLOOKUP("小计"&amp;B143,IF({1,0},小计&amp;城市,贴片A1),2,0)</f>
        <v>0</v>
      </c>
      <c r="F143" s="145">
        <f t="array" ref="F143">VLOOKUP("小计"&amp;B143,IF({1,0},小计&amp;城市,贴片A2),2,0)</f>
        <v>0</v>
      </c>
      <c r="G143" s="145">
        <f t="array" ref="G143">VLOOKUP("小计"&amp;B143,IF({1,0},小计&amp;城市,贴片max),2,0)</f>
        <v>0</v>
      </c>
      <c r="H143" s="145">
        <f t="array" ref="H143">VLOOKUP("小计"&amp;B143,IF({1,0},小计&amp;城市,包月厅数),2,0)</f>
        <v>7</v>
      </c>
      <c r="I143" s="145">
        <f t="array" ref="I143">VLOOKUP("小计"&amp;B143,IF({1,0},小计&amp;城市,区域贴厅数),2,0)</f>
        <v>0</v>
      </c>
      <c r="J143" s="145">
        <f t="array" ref="J143">VLOOKUP("小计"&amp;B143,IF({1,0},小计&amp;城市,贴片A1厅数),2,0)</f>
        <v>0</v>
      </c>
      <c r="K143" s="145">
        <f t="array" ref="K143">VLOOKUP("小计"&amp;B143,IF({1,0},小计&amp;城市,贴片A2厅数),2,0)</f>
        <v>0</v>
      </c>
      <c r="L143" s="145">
        <f t="array" ref="L143">VLOOKUP("小计"&amp;B143,IF({1,0},小计&amp;城市,贴片max厅数),2,0)</f>
        <v>0</v>
      </c>
      <c r="M143" s="146">
        <f t="shared" si="35"/>
        <v>0</v>
      </c>
      <c r="N143" s="146">
        <f t="shared" si="36"/>
        <v>0</v>
      </c>
      <c r="O143" s="146">
        <f t="shared" si="37"/>
        <v>0</v>
      </c>
      <c r="P143" s="146">
        <f t="shared" si="38"/>
        <v>0</v>
      </c>
      <c r="W143" s="150" t="str">
        <f t="shared" si="39"/>
        <v>15238</v>
      </c>
      <c r="X143" s="142">
        <f t="shared" si="40"/>
        <v>4.6750000000000007</v>
      </c>
      <c r="Y143" s="135">
        <f t="shared" si="41"/>
        <v>0.55000000000000004</v>
      </c>
      <c r="Z143" s="142">
        <f t="shared" si="42"/>
        <v>8.5</v>
      </c>
      <c r="AA143" s="135">
        <v>15</v>
      </c>
      <c r="AB143" s="135">
        <f t="shared" si="34"/>
        <v>238</v>
      </c>
      <c r="AI143" s="1053">
        <v>33093401</v>
      </c>
      <c r="AJ143" s="1054">
        <v>1</v>
      </c>
      <c r="AK143" s="1055">
        <v>392.70407</v>
      </c>
      <c r="AL143" s="1055">
        <v>8.2843999999999998</v>
      </c>
      <c r="AM143" s="1054">
        <v>47</v>
      </c>
      <c r="AN143" s="1056">
        <v>0.28399999999999997</v>
      </c>
    </row>
    <row r="144" spans="1:40">
      <c r="A144" s="144" t="s">
        <v>21</v>
      </c>
      <c r="B144" s="144" t="s">
        <v>2285</v>
      </c>
      <c r="C144" s="145">
        <f t="array" ref="C144">VLOOKUP("小计"&amp;B144,IF({1,0},小计&amp;城市,包月),2,0)</f>
        <v>2</v>
      </c>
      <c r="D144" s="145">
        <f t="array" ref="D144">VLOOKUP("小计"&amp;B144,IF({1,0},小计&amp;城市,区域贴),2,0)</f>
        <v>1</v>
      </c>
      <c r="E144" s="145">
        <f t="array" ref="E144">VLOOKUP("小计"&amp;B144,IF({1,0},小计&amp;城市,贴片A1),2,0)</f>
        <v>1</v>
      </c>
      <c r="F144" s="145">
        <f t="array" ref="F144">VLOOKUP("小计"&amp;B144,IF({1,0},小计&amp;城市,贴片A2),2,0)</f>
        <v>1</v>
      </c>
      <c r="G144" s="145">
        <f t="array" ref="G144">VLOOKUP("小计"&amp;B144,IF({1,0},小计&amp;城市,贴片max),2,0)</f>
        <v>1</v>
      </c>
      <c r="H144" s="145">
        <f t="array" ref="H144">VLOOKUP("小计"&amp;B144,IF({1,0},小计&amp;城市,包月厅数),2,0)</f>
        <v>15</v>
      </c>
      <c r="I144" s="145">
        <f t="array" ref="I144">VLOOKUP("小计"&amp;B144,IF({1,0},小计&amp;城市,区域贴厅数),2,0)</f>
        <v>9</v>
      </c>
      <c r="J144" s="145">
        <f t="array" ref="J144">VLOOKUP("小计"&amp;B144,IF({1,0},小计&amp;城市,贴片A1厅数),2,0)</f>
        <v>9</v>
      </c>
      <c r="K144" s="145">
        <f t="array" ref="K144">VLOOKUP("小计"&amp;B144,IF({1,0},小计&amp;城市,贴片A2厅数),2,0)</f>
        <v>9</v>
      </c>
      <c r="L144" s="145">
        <f t="array" ref="L144">VLOOKUP("小计"&amp;B144,IF({1,0},小计&amp;城市,贴片max厅数),2,0)</f>
        <v>9</v>
      </c>
      <c r="M144" s="146">
        <f t="shared" si="35"/>
        <v>324</v>
      </c>
      <c r="N144" s="146">
        <f t="shared" si="36"/>
        <v>227</v>
      </c>
      <c r="O144" s="146">
        <f t="shared" si="37"/>
        <v>135</v>
      </c>
      <c r="P144" s="146">
        <f t="shared" si="38"/>
        <v>81</v>
      </c>
      <c r="W144" s="150" t="str">
        <f t="shared" si="39"/>
        <v>15245</v>
      </c>
      <c r="X144" s="142">
        <f t="shared" si="40"/>
        <v>4.8125</v>
      </c>
      <c r="Y144" s="135">
        <f t="shared" si="41"/>
        <v>0.55000000000000004</v>
      </c>
      <c r="Z144" s="142">
        <f t="shared" si="42"/>
        <v>8.75</v>
      </c>
      <c r="AA144" s="135">
        <v>15</v>
      </c>
      <c r="AB144" s="135">
        <f t="shared" si="34"/>
        <v>245</v>
      </c>
      <c r="AI144" s="1053">
        <v>44011521</v>
      </c>
      <c r="AJ144" s="1054">
        <v>4</v>
      </c>
      <c r="AK144" s="1055">
        <v>391.68060000000003</v>
      </c>
      <c r="AL144" s="1055">
        <v>8.6734000000000009</v>
      </c>
      <c r="AM144" s="1054">
        <v>45</v>
      </c>
      <c r="AN144" s="1056">
        <v>0.28079999999999999</v>
      </c>
    </row>
    <row r="145" spans="1:40">
      <c r="A145" s="144" t="s">
        <v>21</v>
      </c>
      <c r="B145" s="144" t="s">
        <v>5329</v>
      </c>
      <c r="C145" s="145">
        <f t="array" ref="C145">VLOOKUP("小计"&amp;B145,IF({1,0},小计&amp;城市,包月),2,0)</f>
        <v>1</v>
      </c>
      <c r="D145" s="145">
        <f t="array" ref="D145">VLOOKUP("小计"&amp;B145,IF({1,0},小计&amp;城市,区域贴),2,0)</f>
        <v>0</v>
      </c>
      <c r="E145" s="145">
        <f t="array" ref="E145">VLOOKUP("小计"&amp;B145,IF({1,0},小计&amp;城市,贴片A1),2,0)</f>
        <v>0</v>
      </c>
      <c r="F145" s="145">
        <f t="array" ref="F145">VLOOKUP("小计"&amp;B145,IF({1,0},小计&amp;城市,贴片A2),2,0)</f>
        <v>0</v>
      </c>
      <c r="G145" s="145">
        <f t="array" ref="G145">VLOOKUP("小计"&amp;B145,IF({1,0},小计&amp;城市,贴片max),2,0)</f>
        <v>0</v>
      </c>
      <c r="H145" s="145">
        <f t="array" ref="H145">VLOOKUP("小计"&amp;B145,IF({1,0},小计&amp;城市,包月厅数),2,0)</f>
        <v>5</v>
      </c>
      <c r="I145" s="145">
        <f t="array" ref="I145">VLOOKUP("小计"&amp;B145,IF({1,0},小计&amp;城市,区域贴厅数),2,0)</f>
        <v>0</v>
      </c>
      <c r="J145" s="145">
        <f t="array" ref="J145">VLOOKUP("小计"&amp;B145,IF({1,0},小计&amp;城市,贴片A1厅数),2,0)</f>
        <v>0</v>
      </c>
      <c r="K145" s="145">
        <f t="array" ref="K145">VLOOKUP("小计"&amp;B145,IF({1,0},小计&amp;城市,贴片A2厅数),2,0)</f>
        <v>0</v>
      </c>
      <c r="L145" s="145">
        <f t="array" ref="L145">VLOOKUP("小计"&amp;B145,IF({1,0},小计&amp;城市,贴片max厅数),2,0)</f>
        <v>0</v>
      </c>
      <c r="M145" s="146">
        <f t="shared" si="35"/>
        <v>0</v>
      </c>
      <c r="N145" s="146">
        <f t="shared" si="36"/>
        <v>0</v>
      </c>
      <c r="O145" s="146">
        <f t="shared" si="37"/>
        <v>0</v>
      </c>
      <c r="P145" s="146">
        <f t="shared" si="38"/>
        <v>0</v>
      </c>
      <c r="W145" s="150" t="str">
        <f t="shared" si="39"/>
        <v>15252</v>
      </c>
      <c r="X145" s="142">
        <f t="shared" si="40"/>
        <v>4.95</v>
      </c>
      <c r="Y145" s="135">
        <f t="shared" si="41"/>
        <v>0.55000000000000004</v>
      </c>
      <c r="Z145" s="142">
        <f t="shared" si="42"/>
        <v>9</v>
      </c>
      <c r="AA145" s="135">
        <v>15</v>
      </c>
      <c r="AB145" s="135">
        <f t="shared" si="34"/>
        <v>252</v>
      </c>
      <c r="AI145" s="1053">
        <v>44003401</v>
      </c>
      <c r="AJ145" s="1054">
        <v>8</v>
      </c>
      <c r="AK145" s="1055">
        <v>390.23007999999999</v>
      </c>
      <c r="AL145" s="1055">
        <v>8.2112999999999996</v>
      </c>
      <c r="AM145" s="1054">
        <v>48</v>
      </c>
      <c r="AN145" s="1056">
        <v>0.253</v>
      </c>
    </row>
    <row r="146" spans="1:40">
      <c r="A146" s="155" t="s">
        <v>21</v>
      </c>
      <c r="B146" s="155" t="s">
        <v>5577</v>
      </c>
      <c r="C146" s="145">
        <f t="array" ref="C146">VLOOKUP("小计"&amp;B146,IF({1,0},小计&amp;城市,包月),2,0)</f>
        <v>2</v>
      </c>
      <c r="D146" s="145">
        <f t="array" ref="D146">VLOOKUP("小计"&amp;B146,IF({1,0},小计&amp;城市,区域贴),2,0)</f>
        <v>0</v>
      </c>
      <c r="E146" s="145">
        <f t="array" ref="E146">VLOOKUP("小计"&amp;B146,IF({1,0},小计&amp;城市,贴片A1),2,0)</f>
        <v>0</v>
      </c>
      <c r="F146" s="145">
        <f t="array" ref="F146">VLOOKUP("小计"&amp;B146,IF({1,0},小计&amp;城市,贴片A2),2,0)</f>
        <v>0</v>
      </c>
      <c r="G146" s="145">
        <f t="array" ref="G146">VLOOKUP("小计"&amp;B146,IF({1,0},小计&amp;城市,贴片max),2,0)</f>
        <v>0</v>
      </c>
      <c r="H146" s="145">
        <f t="array" ref="H146">VLOOKUP("小计"&amp;B146,IF({1,0},小计&amp;城市,包月厅数),2,0)</f>
        <v>10</v>
      </c>
      <c r="I146" s="145">
        <f t="array" ref="I146">VLOOKUP("小计"&amp;B146,IF({1,0},小计&amp;城市,区域贴厅数),2,0)</f>
        <v>0</v>
      </c>
      <c r="J146" s="145">
        <f t="array" ref="J146">VLOOKUP("小计"&amp;B146,IF({1,0},小计&amp;城市,贴片A1厅数),2,0)</f>
        <v>0</v>
      </c>
      <c r="K146" s="145">
        <f t="array" ref="K146">VLOOKUP("小计"&amp;B146,IF({1,0},小计&amp;城市,贴片A2厅数),2,0)</f>
        <v>0</v>
      </c>
      <c r="L146" s="145">
        <f t="array" ref="L146">VLOOKUP("小计"&amp;B146,IF({1,0},小计&amp;城市,贴片max厅数),2,0)</f>
        <v>0</v>
      </c>
      <c r="M146" s="146">
        <f t="shared" si="35"/>
        <v>0</v>
      </c>
      <c r="N146" s="146">
        <f t="shared" si="36"/>
        <v>0</v>
      </c>
      <c r="O146" s="146">
        <f t="shared" si="37"/>
        <v>0</v>
      </c>
      <c r="P146" s="146">
        <f t="shared" si="38"/>
        <v>0</v>
      </c>
      <c r="W146" s="150" t="str">
        <f t="shared" si="39"/>
        <v>15259</v>
      </c>
      <c r="X146" s="142">
        <f t="shared" si="40"/>
        <v>5.0875000000000004</v>
      </c>
      <c r="Y146" s="135">
        <f t="shared" si="41"/>
        <v>0.55000000000000004</v>
      </c>
      <c r="Z146" s="142">
        <f t="shared" si="42"/>
        <v>9.25</v>
      </c>
      <c r="AA146" s="135">
        <v>15</v>
      </c>
      <c r="AB146" s="135">
        <f t="shared" si="34"/>
        <v>259</v>
      </c>
      <c r="AI146" s="1053">
        <v>65010641</v>
      </c>
      <c r="AJ146" s="1054">
        <v>2</v>
      </c>
      <c r="AK146" s="1055">
        <v>389.81389999999999</v>
      </c>
      <c r="AL146" s="1055">
        <v>8.3545999999999996</v>
      </c>
      <c r="AM146" s="1054">
        <v>47</v>
      </c>
      <c r="AN146" s="1056">
        <v>0.24160000000000001</v>
      </c>
    </row>
    <row r="147" spans="1:40">
      <c r="A147" s="155" t="s">
        <v>21</v>
      </c>
      <c r="B147" s="155" t="s">
        <v>5763</v>
      </c>
      <c r="C147" s="145">
        <f t="array" ref="C147">VLOOKUP("小计"&amp;B147,IF({1,0},小计&amp;城市,包月),2,0)</f>
        <v>1</v>
      </c>
      <c r="D147" s="145">
        <f t="array" ref="D147">VLOOKUP("小计"&amp;B147,IF({1,0},小计&amp;城市,区域贴),2,0)</f>
        <v>0</v>
      </c>
      <c r="E147" s="145">
        <f t="array" ref="E147">VLOOKUP("小计"&amp;B147,IF({1,0},小计&amp;城市,贴片A1),2,0)</f>
        <v>0</v>
      </c>
      <c r="F147" s="145">
        <f t="array" ref="F147">VLOOKUP("小计"&amp;B147,IF({1,0},小计&amp;城市,贴片A2),2,0)</f>
        <v>0</v>
      </c>
      <c r="G147" s="145">
        <f t="array" ref="G147">VLOOKUP("小计"&amp;B147,IF({1,0},小计&amp;城市,贴片max),2,0)</f>
        <v>0</v>
      </c>
      <c r="H147" s="145">
        <f t="array" ref="H147">VLOOKUP("小计"&amp;B147,IF({1,0},小计&amp;城市,包月厅数),2,0)</f>
        <v>4</v>
      </c>
      <c r="I147" s="145">
        <f t="array" ref="I147">VLOOKUP("小计"&amp;B147,IF({1,0},小计&amp;城市,区域贴厅数),2,0)</f>
        <v>0</v>
      </c>
      <c r="J147" s="145">
        <f t="array" ref="J147">VLOOKUP("小计"&amp;B147,IF({1,0},小计&amp;城市,贴片A1厅数),2,0)</f>
        <v>0</v>
      </c>
      <c r="K147" s="145">
        <f t="array" ref="K147">VLOOKUP("小计"&amp;B147,IF({1,0},小计&amp;城市,贴片A2厅数),2,0)</f>
        <v>0</v>
      </c>
      <c r="L147" s="145">
        <f t="array" ref="L147">VLOOKUP("小计"&amp;B147,IF({1,0},小计&amp;城市,贴片max厅数),2,0)</f>
        <v>0</v>
      </c>
      <c r="M147" s="146">
        <f t="shared" si="35"/>
        <v>0</v>
      </c>
      <c r="N147" s="146">
        <f t="shared" si="36"/>
        <v>0</v>
      </c>
      <c r="O147" s="146">
        <f t="shared" si="37"/>
        <v>0</v>
      </c>
      <c r="P147" s="146">
        <f t="shared" si="38"/>
        <v>0</v>
      </c>
      <c r="W147" s="150" t="str">
        <f t="shared" si="39"/>
        <v>15266</v>
      </c>
      <c r="X147" s="142">
        <f t="shared" si="40"/>
        <v>5.2250000000000005</v>
      </c>
      <c r="Y147" s="135">
        <f t="shared" si="41"/>
        <v>0.55000000000000004</v>
      </c>
      <c r="Z147" s="142">
        <f t="shared" si="42"/>
        <v>9.5</v>
      </c>
      <c r="AA147" s="135">
        <v>15</v>
      </c>
      <c r="AB147" s="135">
        <f t="shared" si="34"/>
        <v>266</v>
      </c>
      <c r="AI147" s="1053">
        <v>43083501</v>
      </c>
      <c r="AJ147" s="1054">
        <v>1</v>
      </c>
      <c r="AK147" s="1055">
        <v>389.70128</v>
      </c>
      <c r="AL147" s="1055">
        <v>8.5222999999999995</v>
      </c>
      <c r="AM147" s="1054">
        <v>46</v>
      </c>
      <c r="AN147" s="1056">
        <v>0.26679999999999998</v>
      </c>
    </row>
    <row r="148" spans="1:40">
      <c r="A148" s="155" t="s">
        <v>21</v>
      </c>
      <c r="B148" s="155" t="s">
        <v>9113</v>
      </c>
      <c r="C148" s="145">
        <f t="array" ref="C148">VLOOKUP("小计"&amp;B148,IF({1,0},小计&amp;城市,包月),2,0)</f>
        <v>1</v>
      </c>
      <c r="D148" s="145">
        <f t="array" ref="D148">VLOOKUP("小计"&amp;B148,IF({1,0},小计&amp;城市,区域贴),2,0)</f>
        <v>0</v>
      </c>
      <c r="E148" s="145">
        <f t="array" ref="E148">VLOOKUP("小计"&amp;B148,IF({1,0},小计&amp;城市,贴片A1),2,0)</f>
        <v>0</v>
      </c>
      <c r="F148" s="145">
        <f t="array" ref="F148">VLOOKUP("小计"&amp;B148,IF({1,0},小计&amp;城市,贴片A2),2,0)</f>
        <v>0</v>
      </c>
      <c r="G148" s="145">
        <f t="array" ref="G148">VLOOKUP("小计"&amp;B148,IF({1,0},小计&amp;城市,贴片max),2,0)</f>
        <v>0</v>
      </c>
      <c r="H148" s="145">
        <f t="array" ref="H148">VLOOKUP("小计"&amp;B148,IF({1,0},小计&amp;城市,包月厅数),2,0)</f>
        <v>6</v>
      </c>
      <c r="I148" s="145">
        <f t="array" ref="I148">VLOOKUP("小计"&amp;B148,IF({1,0},小计&amp;城市,区域贴厅数),2,0)</f>
        <v>0</v>
      </c>
      <c r="J148" s="145">
        <f t="array" ref="J148">VLOOKUP("小计"&amp;B148,IF({1,0},小计&amp;城市,贴片A1厅数),2,0)</f>
        <v>0</v>
      </c>
      <c r="K148" s="145">
        <f t="array" ref="K148">VLOOKUP("小计"&amp;B148,IF({1,0},小计&amp;城市,贴片A2厅数),2,0)</f>
        <v>0</v>
      </c>
      <c r="L148" s="145">
        <f t="array" ref="L148">VLOOKUP("小计"&amp;B148,IF({1,0},小计&amp;城市,贴片max厅数),2,0)</f>
        <v>0</v>
      </c>
      <c r="M148" s="146">
        <f t="shared" si="35"/>
        <v>0</v>
      </c>
      <c r="N148" s="146">
        <f t="shared" si="36"/>
        <v>0</v>
      </c>
      <c r="O148" s="146">
        <f t="shared" si="37"/>
        <v>0</v>
      </c>
      <c r="P148" s="146">
        <f t="shared" si="38"/>
        <v>0</v>
      </c>
      <c r="W148" s="150" t="str">
        <f t="shared" si="39"/>
        <v>15273</v>
      </c>
      <c r="X148" s="142">
        <f t="shared" si="40"/>
        <v>5.3625000000000007</v>
      </c>
      <c r="Y148" s="135">
        <f t="shared" si="41"/>
        <v>0.55000000000000004</v>
      </c>
      <c r="Z148" s="142">
        <f t="shared" si="42"/>
        <v>9.75</v>
      </c>
      <c r="AA148" s="135">
        <v>15</v>
      </c>
      <c r="AB148" s="135">
        <f t="shared" si="34"/>
        <v>273</v>
      </c>
      <c r="AI148" s="1053">
        <v>43072501</v>
      </c>
      <c r="AJ148" s="1054">
        <v>1</v>
      </c>
      <c r="AK148" s="1055">
        <v>389.65577999999999</v>
      </c>
      <c r="AL148" s="1055">
        <v>8.3911999999999995</v>
      </c>
      <c r="AM148" s="1054">
        <v>46</v>
      </c>
      <c r="AN148" s="1056">
        <v>0.25780000000000003</v>
      </c>
    </row>
    <row r="149" spans="1:40">
      <c r="A149" s="144" t="s">
        <v>22</v>
      </c>
      <c r="B149" s="144" t="s">
        <v>5330</v>
      </c>
      <c r="C149" s="145">
        <f t="array" ref="C149">VLOOKUP("小计"&amp;B149,IF({1,0},小计&amp;城市,包月),2,0)</f>
        <v>2</v>
      </c>
      <c r="D149" s="145">
        <f t="array" ref="D149">VLOOKUP("小计"&amp;B149,IF({1,0},小计&amp;城市,区域贴),2,0)</f>
        <v>2</v>
      </c>
      <c r="E149" s="145">
        <f t="array" ref="E149">VLOOKUP("小计"&amp;B149,IF({1,0},小计&amp;城市,贴片A1),2,0)</f>
        <v>2</v>
      </c>
      <c r="F149" s="145">
        <f t="array" ref="F149">VLOOKUP("小计"&amp;B149,IF({1,0},小计&amp;城市,贴片A2),2,0)</f>
        <v>2</v>
      </c>
      <c r="G149" s="145">
        <f t="array" ref="G149">VLOOKUP("小计"&amp;B149,IF({1,0},小计&amp;城市,贴片max),2,0)</f>
        <v>2</v>
      </c>
      <c r="H149" s="145">
        <f t="array" ref="H149">VLOOKUP("小计"&amp;B149,IF({1,0},小计&amp;城市,包月厅数),2,0)</f>
        <v>13</v>
      </c>
      <c r="I149" s="145">
        <f t="array" ref="I149">VLOOKUP("小计"&amp;B149,IF({1,0},小计&amp;城市,区域贴厅数),2,0)</f>
        <v>13</v>
      </c>
      <c r="J149" s="145">
        <f t="array" ref="J149">VLOOKUP("小计"&amp;B149,IF({1,0},小计&amp;城市,贴片A1厅数),2,0)</f>
        <v>13</v>
      </c>
      <c r="K149" s="145">
        <f t="array" ref="K149">VLOOKUP("小计"&amp;B149,IF({1,0},小计&amp;城市,贴片A2厅数),2,0)</f>
        <v>13</v>
      </c>
      <c r="L149" s="145">
        <f t="array" ref="L149">VLOOKUP("小计"&amp;B149,IF({1,0},小计&amp;城市,贴片max厅数),2,0)</f>
        <v>13</v>
      </c>
      <c r="M149" s="146">
        <f t="shared" si="35"/>
        <v>468</v>
      </c>
      <c r="N149" s="146">
        <f t="shared" si="36"/>
        <v>328</v>
      </c>
      <c r="O149" s="146">
        <f t="shared" si="37"/>
        <v>195</v>
      </c>
      <c r="P149" s="146">
        <f t="shared" si="38"/>
        <v>117</v>
      </c>
      <c r="W149" s="150" t="str">
        <f t="shared" si="39"/>
        <v>15280</v>
      </c>
      <c r="X149" s="142">
        <f t="shared" si="40"/>
        <v>5.5</v>
      </c>
      <c r="Y149" s="135">
        <f t="shared" si="41"/>
        <v>0.55000000000000004</v>
      </c>
      <c r="Z149" s="142">
        <f t="shared" si="42"/>
        <v>10</v>
      </c>
      <c r="AA149" s="135">
        <v>15</v>
      </c>
      <c r="AB149" s="135">
        <f t="shared" si="34"/>
        <v>280</v>
      </c>
      <c r="AI149" s="1053">
        <v>43021001</v>
      </c>
      <c r="AJ149" s="1054">
        <v>1</v>
      </c>
      <c r="AK149" s="1055">
        <v>389.37383999999997</v>
      </c>
      <c r="AL149" s="1055">
        <v>9.2887000000000004</v>
      </c>
      <c r="AM149" s="1054">
        <v>42</v>
      </c>
      <c r="AN149" s="1056">
        <v>0.36430000000000001</v>
      </c>
    </row>
    <row r="150" spans="1:40">
      <c r="A150" s="144" t="s">
        <v>22</v>
      </c>
      <c r="B150" s="144" t="s">
        <v>5331</v>
      </c>
      <c r="C150" s="145">
        <f t="array" ref="C150">VLOOKUP("小计"&amp;B150,IF({1,0},小计&amp;城市,包月),2,0)</f>
        <v>1</v>
      </c>
      <c r="D150" s="145">
        <f t="array" ref="D150">VLOOKUP("小计"&amp;B150,IF({1,0},小计&amp;城市,区域贴),2,0)</f>
        <v>1</v>
      </c>
      <c r="E150" s="145">
        <f t="array" ref="E150">VLOOKUP("小计"&amp;B150,IF({1,0},小计&amp;城市,贴片A1),2,0)</f>
        <v>1</v>
      </c>
      <c r="F150" s="145">
        <f t="array" ref="F150">VLOOKUP("小计"&amp;B150,IF({1,0},小计&amp;城市,贴片A2),2,0)</f>
        <v>1</v>
      </c>
      <c r="G150" s="145">
        <f t="array" ref="G150">VLOOKUP("小计"&amp;B150,IF({1,0},小计&amp;城市,贴片max),2,0)</f>
        <v>1</v>
      </c>
      <c r="H150" s="145">
        <f t="array" ref="H150">VLOOKUP("小计"&amp;B150,IF({1,0},小计&amp;城市,包月厅数),2,0)</f>
        <v>6</v>
      </c>
      <c r="I150" s="145">
        <f t="array" ref="I150">VLOOKUP("小计"&amp;B150,IF({1,0},小计&amp;城市,区域贴厅数),2,0)</f>
        <v>6</v>
      </c>
      <c r="J150" s="145">
        <f t="array" ref="J150">VLOOKUP("小计"&amp;B150,IF({1,0},小计&amp;城市,贴片A1厅数),2,0)</f>
        <v>6</v>
      </c>
      <c r="K150" s="145">
        <f t="array" ref="K150">VLOOKUP("小计"&amp;B150,IF({1,0},小计&amp;城市,贴片A2厅数),2,0)</f>
        <v>6</v>
      </c>
      <c r="L150" s="145">
        <f t="array" ref="L150">VLOOKUP("小计"&amp;B150,IF({1,0},小计&amp;城市,贴片max厅数),2,0)</f>
        <v>6</v>
      </c>
      <c r="M150" s="146">
        <f t="shared" si="35"/>
        <v>216</v>
      </c>
      <c r="N150" s="146">
        <f t="shared" si="36"/>
        <v>151</v>
      </c>
      <c r="O150" s="146">
        <f t="shared" si="37"/>
        <v>90</v>
      </c>
      <c r="P150" s="146">
        <f t="shared" si="38"/>
        <v>53.999999999999993</v>
      </c>
      <c r="W150" s="150" t="str">
        <f t="shared" si="39"/>
        <v>15287</v>
      </c>
      <c r="X150" s="142">
        <f t="shared" si="40"/>
        <v>5.6375000000000002</v>
      </c>
      <c r="Y150" s="135">
        <f t="shared" si="41"/>
        <v>0.55000000000000004</v>
      </c>
      <c r="Z150" s="142">
        <f t="shared" si="42"/>
        <v>10.25</v>
      </c>
      <c r="AA150" s="135">
        <v>15</v>
      </c>
      <c r="AB150" s="135">
        <f t="shared" si="34"/>
        <v>287</v>
      </c>
      <c r="AI150" s="1053">
        <v>32111911</v>
      </c>
      <c r="AJ150" s="1054">
        <v>1</v>
      </c>
      <c r="AK150" s="1055">
        <v>389.34359999999998</v>
      </c>
      <c r="AL150" s="1055">
        <v>8.2311999999999994</v>
      </c>
      <c r="AM150" s="1054">
        <v>47</v>
      </c>
      <c r="AN150" s="1056">
        <v>0.2487</v>
      </c>
    </row>
    <row r="151" spans="1:40">
      <c r="A151" s="144" t="s">
        <v>22</v>
      </c>
      <c r="B151" s="143" t="s">
        <v>5332</v>
      </c>
      <c r="C151" s="145">
        <f t="array" ref="C151">VLOOKUP("小计"&amp;B151,IF({1,0},小计&amp;城市,包月),2,0)</f>
        <v>1</v>
      </c>
      <c r="D151" s="145">
        <f t="array" ref="D151">VLOOKUP("小计"&amp;B151,IF({1,0},小计&amp;城市,区域贴),2,0)</f>
        <v>1</v>
      </c>
      <c r="E151" s="145">
        <f t="array" ref="E151">VLOOKUP("小计"&amp;B151,IF({1,0},小计&amp;城市,贴片A1),2,0)</f>
        <v>1</v>
      </c>
      <c r="F151" s="145">
        <f t="array" ref="F151">VLOOKUP("小计"&amp;B151,IF({1,0},小计&amp;城市,贴片A2),2,0)</f>
        <v>1</v>
      </c>
      <c r="G151" s="145">
        <f t="array" ref="G151">VLOOKUP("小计"&amp;B151,IF({1,0},小计&amp;城市,贴片max),2,0)</f>
        <v>1</v>
      </c>
      <c r="H151" s="145">
        <f t="array" ref="H151">VLOOKUP("小计"&amp;B151,IF({1,0},小计&amp;城市,包月厅数),2,0)</f>
        <v>7</v>
      </c>
      <c r="I151" s="145">
        <f t="array" ref="I151">VLOOKUP("小计"&amp;B151,IF({1,0},小计&amp;城市,区域贴厅数),2,0)</f>
        <v>7</v>
      </c>
      <c r="J151" s="145">
        <f t="array" ref="J151">VLOOKUP("小计"&amp;B151,IF({1,0},小计&amp;城市,贴片A1厅数),2,0)</f>
        <v>7</v>
      </c>
      <c r="K151" s="145">
        <f t="array" ref="K151">VLOOKUP("小计"&amp;B151,IF({1,0},小计&amp;城市,贴片A2厅数),2,0)</f>
        <v>7</v>
      </c>
      <c r="L151" s="145">
        <f t="array" ref="L151">VLOOKUP("小计"&amp;B151,IF({1,0},小计&amp;城市,贴片max厅数),2,0)</f>
        <v>7</v>
      </c>
      <c r="M151" s="146">
        <f t="shared" si="35"/>
        <v>252</v>
      </c>
      <c r="N151" s="146">
        <f t="shared" si="36"/>
        <v>176</v>
      </c>
      <c r="O151" s="146">
        <f t="shared" si="37"/>
        <v>105</v>
      </c>
      <c r="P151" s="146">
        <f t="shared" si="38"/>
        <v>63</v>
      </c>
      <c r="W151" s="150" t="str">
        <f t="shared" si="39"/>
        <v>15294</v>
      </c>
      <c r="X151" s="142">
        <f t="shared" si="40"/>
        <v>5.7750000000000004</v>
      </c>
      <c r="Y151" s="135">
        <f t="shared" si="41"/>
        <v>0.55000000000000004</v>
      </c>
      <c r="Z151" s="142">
        <f t="shared" si="42"/>
        <v>10.5</v>
      </c>
      <c r="AA151" s="135">
        <v>15</v>
      </c>
      <c r="AB151" s="135">
        <f t="shared" si="34"/>
        <v>294</v>
      </c>
      <c r="AI151" s="1053">
        <v>50130111</v>
      </c>
      <c r="AJ151" s="1054">
        <v>5</v>
      </c>
      <c r="AK151" s="1055">
        <v>389.21179999999998</v>
      </c>
      <c r="AL151" s="1055">
        <v>9.1074999999999999</v>
      </c>
      <c r="AM151" s="1054">
        <v>43</v>
      </c>
      <c r="AN151" s="1056">
        <v>0.26940000000000003</v>
      </c>
    </row>
    <row r="152" spans="1:40">
      <c r="A152" s="144" t="s">
        <v>22</v>
      </c>
      <c r="B152" s="144" t="s">
        <v>5333</v>
      </c>
      <c r="C152" s="145">
        <f t="array" ref="C152">VLOOKUP("小计"&amp;B152,IF({1,0},小计&amp;城市,包月),2,0)</f>
        <v>1</v>
      </c>
      <c r="D152" s="145">
        <f t="array" ref="D152">VLOOKUP("小计"&amp;B152,IF({1,0},小计&amp;城市,区域贴),2,0)</f>
        <v>0</v>
      </c>
      <c r="E152" s="145">
        <f t="array" ref="E152">VLOOKUP("小计"&amp;B152,IF({1,0},小计&amp;城市,贴片A1),2,0)</f>
        <v>0</v>
      </c>
      <c r="F152" s="145">
        <f t="array" ref="F152">VLOOKUP("小计"&amp;B152,IF({1,0},小计&amp;城市,贴片A2),2,0)</f>
        <v>0</v>
      </c>
      <c r="G152" s="145">
        <f t="array" ref="G152">VLOOKUP("小计"&amp;B152,IF({1,0},小计&amp;城市,贴片max),2,0)</f>
        <v>0</v>
      </c>
      <c r="H152" s="145">
        <f t="array" ref="H152">VLOOKUP("小计"&amp;B152,IF({1,0},小计&amp;城市,包月厅数),2,0)</f>
        <v>8</v>
      </c>
      <c r="I152" s="145">
        <f t="array" ref="I152">VLOOKUP("小计"&amp;B152,IF({1,0},小计&amp;城市,区域贴厅数),2,0)</f>
        <v>0</v>
      </c>
      <c r="J152" s="145">
        <f t="array" ref="J152">VLOOKUP("小计"&amp;B152,IF({1,0},小计&amp;城市,贴片A1厅数),2,0)</f>
        <v>0</v>
      </c>
      <c r="K152" s="145">
        <f t="array" ref="K152">VLOOKUP("小计"&amp;B152,IF({1,0},小计&amp;城市,贴片A2厅数),2,0)</f>
        <v>0</v>
      </c>
      <c r="L152" s="145">
        <f t="array" ref="L152">VLOOKUP("小计"&amp;B152,IF({1,0},小计&amp;城市,贴片max厅数),2,0)</f>
        <v>0</v>
      </c>
      <c r="M152" s="146">
        <f t="shared" si="35"/>
        <v>0</v>
      </c>
      <c r="N152" s="146">
        <f t="shared" si="36"/>
        <v>0</v>
      </c>
      <c r="O152" s="146">
        <f t="shared" si="37"/>
        <v>0</v>
      </c>
      <c r="P152" s="146">
        <f t="shared" si="38"/>
        <v>0</v>
      </c>
      <c r="W152" s="150" t="str">
        <f t="shared" si="39"/>
        <v>15301</v>
      </c>
      <c r="X152" s="142">
        <f t="shared" si="40"/>
        <v>5.9125000000000005</v>
      </c>
      <c r="Y152" s="135">
        <f t="shared" si="41"/>
        <v>0.55000000000000004</v>
      </c>
      <c r="Z152" s="142">
        <f t="shared" si="42"/>
        <v>10.75</v>
      </c>
      <c r="AA152" s="135">
        <v>15</v>
      </c>
      <c r="AB152" s="135">
        <f t="shared" si="34"/>
        <v>301</v>
      </c>
      <c r="AI152" s="1053">
        <v>22111701</v>
      </c>
      <c r="AJ152" s="1054">
        <v>2</v>
      </c>
      <c r="AK152" s="1055">
        <v>388.52050000000003</v>
      </c>
      <c r="AL152" s="1055">
        <v>9.9542000000000002</v>
      </c>
      <c r="AM152" s="1054">
        <v>39</v>
      </c>
      <c r="AN152" s="1056">
        <v>0.27210000000000001</v>
      </c>
    </row>
    <row r="153" spans="1:40">
      <c r="A153" s="144" t="s">
        <v>22</v>
      </c>
      <c r="B153" s="143" t="s">
        <v>2318</v>
      </c>
      <c r="C153" s="145">
        <f t="array" ref="C153">VLOOKUP("小计"&amp;B153,IF({1,0},小计&amp;城市,包月),2,0)</f>
        <v>4</v>
      </c>
      <c r="D153" s="145">
        <f t="array" ref="D153">VLOOKUP("小计"&amp;B153,IF({1,0},小计&amp;城市,区域贴),2,0)</f>
        <v>1</v>
      </c>
      <c r="E153" s="145">
        <f t="array" ref="E153">VLOOKUP("小计"&amp;B153,IF({1,0},小计&amp;城市,贴片A1),2,0)</f>
        <v>1</v>
      </c>
      <c r="F153" s="145">
        <f t="array" ref="F153">VLOOKUP("小计"&amp;B153,IF({1,0},小计&amp;城市,贴片A2),2,0)</f>
        <v>1</v>
      </c>
      <c r="G153" s="145">
        <f t="array" ref="G153">VLOOKUP("小计"&amp;B153,IF({1,0},小计&amp;城市,贴片max),2,0)</f>
        <v>1</v>
      </c>
      <c r="H153" s="145">
        <f t="array" ref="H153">VLOOKUP("小计"&amp;B153,IF({1,0},小计&amp;城市,包月厅数),2,0)</f>
        <v>26</v>
      </c>
      <c r="I153" s="145">
        <f t="array" ref="I153">VLOOKUP("小计"&amp;B153,IF({1,0},小计&amp;城市,区域贴厅数),2,0)</f>
        <v>4</v>
      </c>
      <c r="J153" s="145">
        <f t="array" ref="J153">VLOOKUP("小计"&amp;B153,IF({1,0},小计&amp;城市,贴片A1厅数),2,0)</f>
        <v>4</v>
      </c>
      <c r="K153" s="145">
        <f t="array" ref="K153">VLOOKUP("小计"&amp;B153,IF({1,0},小计&amp;城市,贴片A2厅数),2,0)</f>
        <v>4</v>
      </c>
      <c r="L153" s="145">
        <f t="array" ref="L153">VLOOKUP("小计"&amp;B153,IF({1,0},小计&amp;城市,贴片max厅数),2,0)</f>
        <v>4</v>
      </c>
      <c r="M153" s="146">
        <f t="shared" si="35"/>
        <v>144</v>
      </c>
      <c r="N153" s="146">
        <f t="shared" si="36"/>
        <v>101</v>
      </c>
      <c r="O153" s="146">
        <f t="shared" si="37"/>
        <v>60</v>
      </c>
      <c r="P153" s="146">
        <f t="shared" si="38"/>
        <v>36</v>
      </c>
      <c r="W153" s="150" t="str">
        <f t="shared" si="39"/>
        <v>15308</v>
      </c>
      <c r="X153" s="142">
        <f t="shared" si="40"/>
        <v>6.0500000000000007</v>
      </c>
      <c r="Y153" s="135">
        <f t="shared" si="41"/>
        <v>0.55000000000000004</v>
      </c>
      <c r="Z153" s="142">
        <f t="shared" si="42"/>
        <v>11</v>
      </c>
      <c r="AA153" s="135">
        <v>15</v>
      </c>
      <c r="AB153" s="135">
        <f t="shared" si="34"/>
        <v>308</v>
      </c>
      <c r="AI153" s="1053">
        <v>31123501</v>
      </c>
      <c r="AJ153" s="1054">
        <v>6</v>
      </c>
      <c r="AK153" s="1055">
        <v>387.60927999999996</v>
      </c>
      <c r="AL153" s="1055">
        <v>6.9621000000000004</v>
      </c>
      <c r="AM153" s="1054">
        <v>56</v>
      </c>
      <c r="AN153" s="1056">
        <v>0.22219999999999998</v>
      </c>
    </row>
    <row r="154" spans="1:40">
      <c r="A154" s="144" t="s">
        <v>22</v>
      </c>
      <c r="B154" s="143" t="s">
        <v>5334</v>
      </c>
      <c r="C154" s="145">
        <f t="array" ref="C154">VLOOKUP("小计"&amp;B154,IF({1,0},小计&amp;城市,包月),2,0)</f>
        <v>1</v>
      </c>
      <c r="D154" s="145">
        <f t="array" ref="D154">VLOOKUP("小计"&amp;B154,IF({1,0},小计&amp;城市,区域贴),2,0)</f>
        <v>1</v>
      </c>
      <c r="E154" s="145">
        <f t="array" ref="E154">VLOOKUP("小计"&amp;B154,IF({1,0},小计&amp;城市,贴片A1),2,0)</f>
        <v>1</v>
      </c>
      <c r="F154" s="145">
        <f t="array" ref="F154">VLOOKUP("小计"&amp;B154,IF({1,0},小计&amp;城市,贴片A2),2,0)</f>
        <v>1</v>
      </c>
      <c r="G154" s="145">
        <f t="array" ref="G154">VLOOKUP("小计"&amp;B154,IF({1,0},小计&amp;城市,贴片max),2,0)</f>
        <v>1</v>
      </c>
      <c r="H154" s="145">
        <f t="array" ref="H154">VLOOKUP("小计"&amp;B154,IF({1,0},小计&amp;城市,包月厅数),2,0)</f>
        <v>4</v>
      </c>
      <c r="I154" s="145">
        <f t="array" ref="I154">VLOOKUP("小计"&amp;B154,IF({1,0},小计&amp;城市,区域贴厅数),2,0)</f>
        <v>4</v>
      </c>
      <c r="J154" s="145">
        <f t="array" ref="J154">VLOOKUP("小计"&amp;B154,IF({1,0},小计&amp;城市,贴片A1厅数),2,0)</f>
        <v>4</v>
      </c>
      <c r="K154" s="145">
        <f t="array" ref="K154">VLOOKUP("小计"&amp;B154,IF({1,0},小计&amp;城市,贴片A2厅数),2,0)</f>
        <v>4</v>
      </c>
      <c r="L154" s="145">
        <f t="array" ref="L154">VLOOKUP("小计"&amp;B154,IF({1,0},小计&amp;城市,贴片max厅数),2,0)</f>
        <v>4</v>
      </c>
      <c r="M154" s="146">
        <f t="shared" si="35"/>
        <v>144</v>
      </c>
      <c r="N154" s="146">
        <f t="shared" si="36"/>
        <v>101</v>
      </c>
      <c r="O154" s="146">
        <f t="shared" si="37"/>
        <v>60</v>
      </c>
      <c r="P154" s="146">
        <f t="shared" si="38"/>
        <v>36</v>
      </c>
      <c r="W154" s="150" t="str">
        <f t="shared" si="39"/>
        <v>15315</v>
      </c>
      <c r="X154" s="142">
        <f t="shared" si="40"/>
        <v>6.1875000000000009</v>
      </c>
      <c r="Y154" s="135">
        <f t="shared" si="41"/>
        <v>0.55000000000000004</v>
      </c>
      <c r="Z154" s="142">
        <f t="shared" si="42"/>
        <v>11.25</v>
      </c>
      <c r="AA154" s="135">
        <v>15</v>
      </c>
      <c r="AB154" s="135">
        <f t="shared" si="34"/>
        <v>315</v>
      </c>
      <c r="AI154" s="1053">
        <v>43080202</v>
      </c>
      <c r="AJ154" s="1054">
        <v>1</v>
      </c>
      <c r="AK154" s="1055">
        <v>387.56880000000001</v>
      </c>
      <c r="AL154" s="1055">
        <v>9.0591000000000008</v>
      </c>
      <c r="AM154" s="1054">
        <v>43</v>
      </c>
      <c r="AN154" s="1056">
        <v>0.2437</v>
      </c>
    </row>
    <row r="155" spans="1:40">
      <c r="A155" s="155" t="s">
        <v>22</v>
      </c>
      <c r="B155" s="155" t="s">
        <v>5778</v>
      </c>
      <c r="C155" s="145">
        <f t="array" ref="C155">VLOOKUP("小计"&amp;B155,IF({1,0},小计&amp;城市,包月),2,0)</f>
        <v>1</v>
      </c>
      <c r="D155" s="145">
        <f t="array" ref="D155">VLOOKUP("小计"&amp;B155,IF({1,0},小计&amp;城市,区域贴),2,0)</f>
        <v>0</v>
      </c>
      <c r="E155" s="145">
        <f t="array" ref="E155">VLOOKUP("小计"&amp;B155,IF({1,0},小计&amp;城市,贴片A1),2,0)</f>
        <v>0</v>
      </c>
      <c r="F155" s="145">
        <f t="array" ref="F155">VLOOKUP("小计"&amp;B155,IF({1,0},小计&amp;城市,贴片A2),2,0)</f>
        <v>0</v>
      </c>
      <c r="G155" s="145">
        <f t="array" ref="G155">VLOOKUP("小计"&amp;B155,IF({1,0},小计&amp;城市,贴片max),2,0)</f>
        <v>0</v>
      </c>
      <c r="H155" s="145">
        <f t="array" ref="H155">VLOOKUP("小计"&amp;B155,IF({1,0},小计&amp;城市,包月厅数),2,0)</f>
        <v>5</v>
      </c>
      <c r="I155" s="145">
        <f t="array" ref="I155">VLOOKUP("小计"&amp;B155,IF({1,0},小计&amp;城市,区域贴厅数),2,0)</f>
        <v>0</v>
      </c>
      <c r="J155" s="145">
        <f t="array" ref="J155">VLOOKUP("小计"&amp;B155,IF({1,0},小计&amp;城市,贴片A1厅数),2,0)</f>
        <v>0</v>
      </c>
      <c r="K155" s="145">
        <f t="array" ref="K155">VLOOKUP("小计"&amp;B155,IF({1,0},小计&amp;城市,贴片A2厅数),2,0)</f>
        <v>0</v>
      </c>
      <c r="L155" s="145">
        <f t="array" ref="L155">VLOOKUP("小计"&amp;B155,IF({1,0},小计&amp;城市,贴片max厅数),2,0)</f>
        <v>0</v>
      </c>
      <c r="M155" s="146">
        <f t="shared" si="35"/>
        <v>0</v>
      </c>
      <c r="N155" s="146">
        <f t="shared" si="36"/>
        <v>0</v>
      </c>
      <c r="O155" s="146">
        <f t="shared" si="37"/>
        <v>0</v>
      </c>
      <c r="P155" s="146">
        <f t="shared" si="38"/>
        <v>0</v>
      </c>
      <c r="W155" s="150" t="str">
        <f t="shared" si="39"/>
        <v>15322</v>
      </c>
      <c r="X155" s="142">
        <f t="shared" si="40"/>
        <v>6.3250000000000002</v>
      </c>
      <c r="Y155" s="135">
        <f t="shared" si="41"/>
        <v>0.55000000000000004</v>
      </c>
      <c r="Z155" s="142">
        <f t="shared" si="42"/>
        <v>11.5</v>
      </c>
      <c r="AA155" s="135">
        <v>15</v>
      </c>
      <c r="AB155" s="135">
        <f t="shared" si="34"/>
        <v>322</v>
      </c>
      <c r="AI155" s="1053">
        <v>43017901</v>
      </c>
      <c r="AJ155" s="1054">
        <v>2</v>
      </c>
      <c r="AK155" s="1055">
        <v>387.11509999999998</v>
      </c>
      <c r="AL155" s="1055">
        <v>10.0769</v>
      </c>
      <c r="AM155" s="1054">
        <v>38</v>
      </c>
      <c r="AN155" s="1056">
        <v>0.35909999999999997</v>
      </c>
    </row>
    <row r="156" spans="1:40">
      <c r="A156" s="169" t="s">
        <v>22</v>
      </c>
      <c r="B156" s="169" t="s">
        <v>7354</v>
      </c>
      <c r="C156" s="145">
        <f t="array" ref="C156">VLOOKUP("小计"&amp;B156,IF({1,0},小计&amp;城市,包月),2,0)</f>
        <v>1</v>
      </c>
      <c r="D156" s="145">
        <f t="array" ref="D156">VLOOKUP("小计"&amp;B156,IF({1,0},小计&amp;城市,区域贴),2,0)</f>
        <v>0</v>
      </c>
      <c r="E156" s="145">
        <f t="array" ref="E156">VLOOKUP("小计"&amp;B156,IF({1,0},小计&amp;城市,贴片A1),2,0)</f>
        <v>0</v>
      </c>
      <c r="F156" s="145">
        <f t="array" ref="F156">VLOOKUP("小计"&amp;B156,IF({1,0},小计&amp;城市,贴片A2),2,0)</f>
        <v>0</v>
      </c>
      <c r="G156" s="145">
        <f t="array" ref="G156">VLOOKUP("小计"&amp;B156,IF({1,0},小计&amp;城市,贴片max),2,0)</f>
        <v>0</v>
      </c>
      <c r="H156" s="145">
        <f t="array" ref="H156">VLOOKUP("小计"&amp;B156,IF({1,0},小计&amp;城市,包月厅数),2,0)</f>
        <v>6</v>
      </c>
      <c r="I156" s="145">
        <f t="array" ref="I156">VLOOKUP("小计"&amp;B156,IF({1,0},小计&amp;城市,区域贴厅数),2,0)</f>
        <v>0</v>
      </c>
      <c r="J156" s="145">
        <f t="array" ref="J156">VLOOKUP("小计"&amp;B156,IF({1,0},小计&amp;城市,贴片A1厅数),2,0)</f>
        <v>0</v>
      </c>
      <c r="K156" s="145">
        <f t="array" ref="K156">VLOOKUP("小计"&amp;B156,IF({1,0},小计&amp;城市,贴片A2厅数),2,0)</f>
        <v>0</v>
      </c>
      <c r="L156" s="145">
        <f t="array" ref="L156">VLOOKUP("小计"&amp;B156,IF({1,0},小计&amp;城市,贴片max厅数),2,0)</f>
        <v>0</v>
      </c>
      <c r="M156" s="146">
        <f t="shared" si="35"/>
        <v>0</v>
      </c>
      <c r="N156" s="146">
        <f t="shared" si="36"/>
        <v>0</v>
      </c>
      <c r="O156" s="146">
        <f t="shared" si="37"/>
        <v>0</v>
      </c>
      <c r="P156" s="146">
        <f t="shared" si="38"/>
        <v>0</v>
      </c>
      <c r="W156" s="150" t="str">
        <f t="shared" si="39"/>
        <v>15329</v>
      </c>
      <c r="X156" s="142">
        <f t="shared" si="40"/>
        <v>6.4625000000000004</v>
      </c>
      <c r="Y156" s="135">
        <f t="shared" si="41"/>
        <v>0.55000000000000004</v>
      </c>
      <c r="Z156" s="142">
        <f t="shared" si="42"/>
        <v>11.75</v>
      </c>
      <c r="AA156" s="135">
        <v>15</v>
      </c>
      <c r="AB156" s="135">
        <f t="shared" si="34"/>
        <v>329</v>
      </c>
      <c r="AI156" s="1053">
        <v>42170201</v>
      </c>
      <c r="AJ156" s="1054">
        <v>4</v>
      </c>
      <c r="AK156" s="1055">
        <v>386.92380000000003</v>
      </c>
      <c r="AL156" s="1055">
        <v>9.5385000000000009</v>
      </c>
      <c r="AM156" s="1054">
        <v>41</v>
      </c>
      <c r="AN156" s="1056">
        <v>0.25559999999999999</v>
      </c>
    </row>
    <row r="157" spans="1:40">
      <c r="A157" s="153" t="s">
        <v>22</v>
      </c>
      <c r="B157" s="154" t="s">
        <v>7446</v>
      </c>
      <c r="C157" s="145">
        <f t="array" ref="C157">VLOOKUP("小计"&amp;B157,IF({1,0},小计&amp;城市,包月),2,0)</f>
        <v>1</v>
      </c>
      <c r="D157" s="145">
        <f t="array" ref="D157">VLOOKUP("小计"&amp;B157,IF({1,0},小计&amp;城市,区域贴),2,0)</f>
        <v>1</v>
      </c>
      <c r="E157" s="145">
        <f t="array" ref="E157">VLOOKUP("小计"&amp;B157,IF({1,0},小计&amp;城市,贴片A1),2,0)</f>
        <v>0</v>
      </c>
      <c r="F157" s="145">
        <f t="array" ref="F157">VLOOKUP("小计"&amp;B157,IF({1,0},小计&amp;城市,贴片A2),2,0)</f>
        <v>0</v>
      </c>
      <c r="G157" s="145">
        <f t="array" ref="G157">VLOOKUP("小计"&amp;B157,IF({1,0},小计&amp;城市,贴片max),2,0)</f>
        <v>1</v>
      </c>
      <c r="H157" s="145">
        <f t="array" ref="H157">VLOOKUP("小计"&amp;B157,IF({1,0},小计&amp;城市,包月厅数),2,0)</f>
        <v>8</v>
      </c>
      <c r="I157" s="145">
        <f t="array" ref="I157">VLOOKUP("小计"&amp;B157,IF({1,0},小计&amp;城市,区域贴厅数),2,0)</f>
        <v>8</v>
      </c>
      <c r="J157" s="145">
        <f t="array" ref="J157">VLOOKUP("小计"&amp;B157,IF({1,0},小计&amp;城市,贴片A1厅数),2,0)</f>
        <v>0</v>
      </c>
      <c r="K157" s="145">
        <f t="array" ref="K157">VLOOKUP("小计"&amp;B157,IF({1,0},小计&amp;城市,贴片A2厅数),2,0)</f>
        <v>0</v>
      </c>
      <c r="L157" s="145">
        <f t="array" ref="L157">VLOOKUP("小计"&amp;B157,IF({1,0},小计&amp;城市,贴片max厅数),2,0)</f>
        <v>8</v>
      </c>
      <c r="M157" s="146">
        <f t="shared" si="35"/>
        <v>288</v>
      </c>
      <c r="N157" s="146">
        <f t="shared" si="36"/>
        <v>202</v>
      </c>
      <c r="O157" s="146">
        <f t="shared" si="37"/>
        <v>120</v>
      </c>
      <c r="P157" s="146">
        <f t="shared" si="38"/>
        <v>72</v>
      </c>
      <c r="W157" s="150" t="str">
        <f t="shared" si="39"/>
        <v>15336</v>
      </c>
      <c r="X157" s="142">
        <f t="shared" si="40"/>
        <v>6.6000000000000005</v>
      </c>
      <c r="Y157" s="135">
        <f t="shared" si="41"/>
        <v>0.55000000000000004</v>
      </c>
      <c r="Z157" s="142">
        <f t="shared" si="42"/>
        <v>12</v>
      </c>
      <c r="AA157" s="135">
        <v>15</v>
      </c>
      <c r="AB157" s="135">
        <f t="shared" si="34"/>
        <v>336</v>
      </c>
      <c r="AI157" s="1053">
        <v>11071081</v>
      </c>
      <c r="AJ157" s="1054">
        <v>16</v>
      </c>
      <c r="AK157" s="1055">
        <v>386.6823</v>
      </c>
      <c r="AL157" s="1055">
        <v>7.7245999999999997</v>
      </c>
      <c r="AM157" s="1054">
        <v>50</v>
      </c>
      <c r="AN157" s="1056">
        <v>0.19940000000000002</v>
      </c>
    </row>
    <row r="158" spans="1:40">
      <c r="A158" s="153" t="s">
        <v>9</v>
      </c>
      <c r="B158" s="144" t="s">
        <v>5335</v>
      </c>
      <c r="C158" s="145">
        <f t="array" ref="C158">VLOOKUP("小计"&amp;B158,IF({1,0},小计&amp;城市,包月),2,0)</f>
        <v>3</v>
      </c>
      <c r="D158" s="145">
        <f t="array" ref="D158">VLOOKUP("小计"&amp;B158,IF({1,0},小计&amp;城市,区域贴),2,0)</f>
        <v>1</v>
      </c>
      <c r="E158" s="145">
        <f t="array" ref="E158">VLOOKUP("小计"&amp;B158,IF({1,0},小计&amp;城市,贴片A1),2,0)</f>
        <v>1</v>
      </c>
      <c r="F158" s="145">
        <f t="array" ref="F158">VLOOKUP("小计"&amp;B158,IF({1,0},小计&amp;城市,贴片A2),2,0)</f>
        <v>1</v>
      </c>
      <c r="G158" s="145">
        <f t="array" ref="G158">VLOOKUP("小计"&amp;B158,IF({1,0},小计&amp;城市,贴片max),2,0)</f>
        <v>1</v>
      </c>
      <c r="H158" s="145">
        <f t="array" ref="H158">VLOOKUP("小计"&amp;B158,IF({1,0},小计&amp;城市,包月厅数),2,0)</f>
        <v>17</v>
      </c>
      <c r="I158" s="145">
        <f t="array" ref="I158">VLOOKUP("小计"&amp;B158,IF({1,0},小计&amp;城市,区域贴厅数),2,0)</f>
        <v>5</v>
      </c>
      <c r="J158" s="145">
        <f t="array" ref="J158">VLOOKUP("小计"&amp;B158,IF({1,0},小计&amp;城市,贴片A1厅数),2,0)</f>
        <v>5</v>
      </c>
      <c r="K158" s="145">
        <f t="array" ref="K158">VLOOKUP("小计"&amp;B158,IF({1,0},小计&amp;城市,贴片A2厅数),2,0)</f>
        <v>5</v>
      </c>
      <c r="L158" s="145">
        <f t="array" ref="L158">VLOOKUP("小计"&amp;B158,IF({1,0},小计&amp;城市,贴片max厅数),2,0)</f>
        <v>5</v>
      </c>
      <c r="M158" s="146">
        <f t="shared" si="35"/>
        <v>180</v>
      </c>
      <c r="N158" s="146">
        <f t="shared" si="36"/>
        <v>126</v>
      </c>
      <c r="O158" s="146">
        <f t="shared" si="37"/>
        <v>75</v>
      </c>
      <c r="P158" s="146">
        <f t="shared" si="38"/>
        <v>45</v>
      </c>
      <c r="W158" s="150" t="str">
        <f t="shared" si="39"/>
        <v>15343</v>
      </c>
      <c r="X158" s="142">
        <f t="shared" si="40"/>
        <v>6.7375000000000007</v>
      </c>
      <c r="Y158" s="135">
        <f t="shared" si="41"/>
        <v>0.55000000000000004</v>
      </c>
      <c r="Z158" s="142">
        <f t="shared" si="42"/>
        <v>12.25</v>
      </c>
      <c r="AA158" s="135">
        <v>15</v>
      </c>
      <c r="AB158" s="135">
        <f t="shared" si="34"/>
        <v>343</v>
      </c>
      <c r="AI158" s="1053">
        <v>32034301</v>
      </c>
      <c r="AJ158" s="1054">
        <v>3</v>
      </c>
      <c r="AK158" s="1055">
        <v>386.14336000000003</v>
      </c>
      <c r="AL158" s="1055">
        <v>8.6041000000000007</v>
      </c>
      <c r="AM158" s="1054">
        <v>45</v>
      </c>
      <c r="AN158" s="1056">
        <v>0.23870000000000002</v>
      </c>
    </row>
    <row r="159" spans="1:40">
      <c r="A159" s="153" t="s">
        <v>9</v>
      </c>
      <c r="B159" s="144" t="s">
        <v>5336</v>
      </c>
      <c r="C159" s="145">
        <f t="array" ref="C159">VLOOKUP("小计"&amp;B159,IF({1,0},小计&amp;城市,包月),2,0)</f>
        <v>1</v>
      </c>
      <c r="D159" s="145">
        <f t="array" ref="D159">VLOOKUP("小计"&amp;B159,IF({1,0},小计&amp;城市,区域贴),2,0)</f>
        <v>1</v>
      </c>
      <c r="E159" s="145">
        <f t="array" ref="E159">VLOOKUP("小计"&amp;B159,IF({1,0},小计&amp;城市,贴片A1),2,0)</f>
        <v>1</v>
      </c>
      <c r="F159" s="145">
        <f t="array" ref="F159">VLOOKUP("小计"&amp;B159,IF({1,0},小计&amp;城市,贴片A2),2,0)</f>
        <v>1</v>
      </c>
      <c r="G159" s="145">
        <f t="array" ref="G159">VLOOKUP("小计"&amp;B159,IF({1,0},小计&amp;城市,贴片max),2,0)</f>
        <v>1</v>
      </c>
      <c r="H159" s="145">
        <f t="array" ref="H159">VLOOKUP("小计"&amp;B159,IF({1,0},小计&amp;城市,包月厅数),2,0)</f>
        <v>5</v>
      </c>
      <c r="I159" s="145">
        <f t="array" ref="I159">VLOOKUP("小计"&amp;B159,IF({1,0},小计&amp;城市,区域贴厅数),2,0)</f>
        <v>5</v>
      </c>
      <c r="J159" s="145">
        <f t="array" ref="J159">VLOOKUP("小计"&amp;B159,IF({1,0},小计&amp;城市,贴片A1厅数),2,0)</f>
        <v>5</v>
      </c>
      <c r="K159" s="145">
        <f t="array" ref="K159">VLOOKUP("小计"&amp;B159,IF({1,0},小计&amp;城市,贴片A2厅数),2,0)</f>
        <v>5</v>
      </c>
      <c r="L159" s="145">
        <f t="array" ref="L159">VLOOKUP("小计"&amp;B159,IF({1,0},小计&amp;城市,贴片max厅数),2,0)</f>
        <v>5</v>
      </c>
      <c r="M159" s="146">
        <f t="shared" si="35"/>
        <v>180</v>
      </c>
      <c r="N159" s="146">
        <f t="shared" si="36"/>
        <v>126</v>
      </c>
      <c r="O159" s="146">
        <f t="shared" si="37"/>
        <v>75</v>
      </c>
      <c r="P159" s="146">
        <f t="shared" si="38"/>
        <v>45</v>
      </c>
      <c r="W159" s="150" t="str">
        <f t="shared" si="39"/>
        <v>15350</v>
      </c>
      <c r="X159" s="142">
        <f t="shared" si="40"/>
        <v>6.8750000000000009</v>
      </c>
      <c r="Y159" s="135">
        <f t="shared" si="41"/>
        <v>0.55000000000000004</v>
      </c>
      <c r="Z159" s="142">
        <f t="shared" si="42"/>
        <v>12.5</v>
      </c>
      <c r="AA159" s="135">
        <v>15</v>
      </c>
      <c r="AB159" s="135">
        <f t="shared" si="34"/>
        <v>350</v>
      </c>
      <c r="AI159" s="1053">
        <v>44210101</v>
      </c>
      <c r="AJ159" s="1054">
        <v>9</v>
      </c>
      <c r="AK159" s="1055">
        <v>385.83571899999998</v>
      </c>
      <c r="AL159" s="1055">
        <v>7.9676</v>
      </c>
      <c r="AM159" s="1054">
        <v>48</v>
      </c>
      <c r="AN159" s="1056">
        <v>0.27029999999999998</v>
      </c>
    </row>
    <row r="160" spans="1:40">
      <c r="A160" s="153" t="s">
        <v>9</v>
      </c>
      <c r="B160" s="144" t="s">
        <v>5337</v>
      </c>
      <c r="C160" s="145">
        <f t="array" ref="C160">VLOOKUP("小计"&amp;B160,IF({1,0},小计&amp;城市,包月),2,0)</f>
        <v>1</v>
      </c>
      <c r="D160" s="145">
        <f t="array" ref="D160">VLOOKUP("小计"&amp;B160,IF({1,0},小计&amp;城市,区域贴),2,0)</f>
        <v>1</v>
      </c>
      <c r="E160" s="145">
        <f t="array" ref="E160">VLOOKUP("小计"&amp;B160,IF({1,0},小计&amp;城市,贴片A1),2,0)</f>
        <v>1</v>
      </c>
      <c r="F160" s="145">
        <f t="array" ref="F160">VLOOKUP("小计"&amp;B160,IF({1,0},小计&amp;城市,贴片A2),2,0)</f>
        <v>1</v>
      </c>
      <c r="G160" s="145">
        <f t="array" ref="G160">VLOOKUP("小计"&amp;B160,IF({1,0},小计&amp;城市,贴片max),2,0)</f>
        <v>1</v>
      </c>
      <c r="H160" s="145">
        <f t="array" ref="H160">VLOOKUP("小计"&amp;B160,IF({1,0},小计&amp;城市,包月厅数),2,0)</f>
        <v>5</v>
      </c>
      <c r="I160" s="145">
        <f t="array" ref="I160">VLOOKUP("小计"&amp;B160,IF({1,0},小计&amp;城市,区域贴厅数),2,0)</f>
        <v>5</v>
      </c>
      <c r="J160" s="145">
        <f t="array" ref="J160">VLOOKUP("小计"&amp;B160,IF({1,0},小计&amp;城市,贴片A1厅数),2,0)</f>
        <v>5</v>
      </c>
      <c r="K160" s="145">
        <f t="array" ref="K160">VLOOKUP("小计"&amp;B160,IF({1,0},小计&amp;城市,贴片A2厅数),2,0)</f>
        <v>5</v>
      </c>
      <c r="L160" s="145">
        <f t="array" ref="L160">VLOOKUP("小计"&amp;B160,IF({1,0},小计&amp;城市,贴片max厅数),2,0)</f>
        <v>5</v>
      </c>
      <c r="M160" s="146">
        <f t="shared" si="35"/>
        <v>180</v>
      </c>
      <c r="N160" s="146">
        <f t="shared" si="36"/>
        <v>126</v>
      </c>
      <c r="O160" s="146">
        <f t="shared" si="37"/>
        <v>75</v>
      </c>
      <c r="P160" s="146">
        <f t="shared" si="38"/>
        <v>45</v>
      </c>
      <c r="W160" s="150" t="str">
        <f t="shared" si="39"/>
        <v>15357</v>
      </c>
      <c r="X160" s="142">
        <f t="shared" si="40"/>
        <v>7.0125000000000002</v>
      </c>
      <c r="Y160" s="135">
        <f t="shared" si="41"/>
        <v>0.55000000000000004</v>
      </c>
      <c r="Z160" s="142">
        <f t="shared" si="42"/>
        <v>12.75</v>
      </c>
      <c r="AA160" s="135">
        <v>15</v>
      </c>
      <c r="AB160" s="135">
        <f t="shared" si="34"/>
        <v>357</v>
      </c>
      <c r="AI160" s="1053">
        <v>23011401</v>
      </c>
      <c r="AJ160" s="1054">
        <v>2</v>
      </c>
      <c r="AK160" s="1055">
        <v>385.7362</v>
      </c>
      <c r="AL160" s="1055">
        <v>8.6076999999999995</v>
      </c>
      <c r="AM160" s="1054">
        <v>45</v>
      </c>
      <c r="AN160" s="1056">
        <v>0.24</v>
      </c>
    </row>
    <row r="161" spans="1:40">
      <c r="A161" s="153" t="s">
        <v>9</v>
      </c>
      <c r="B161" s="144" t="s">
        <v>5338</v>
      </c>
      <c r="C161" s="145">
        <f t="array" ref="C161">VLOOKUP("小计"&amp;B161,IF({1,0},小计&amp;城市,包月),2,0)</f>
        <v>4</v>
      </c>
      <c r="D161" s="145">
        <f t="array" ref="D161">VLOOKUP("小计"&amp;B161,IF({1,0},小计&amp;城市,区域贴),2,0)</f>
        <v>3</v>
      </c>
      <c r="E161" s="145">
        <f t="array" ref="E161">VLOOKUP("小计"&amp;B161,IF({1,0},小计&amp;城市,贴片A1),2,0)</f>
        <v>3</v>
      </c>
      <c r="F161" s="145">
        <f t="array" ref="F161">VLOOKUP("小计"&amp;B161,IF({1,0},小计&amp;城市,贴片A2),2,0)</f>
        <v>3</v>
      </c>
      <c r="G161" s="145">
        <f t="array" ref="G161">VLOOKUP("小计"&amp;B161,IF({1,0},小计&amp;城市,贴片max),2,0)</f>
        <v>3</v>
      </c>
      <c r="H161" s="145">
        <f t="array" ref="H161">VLOOKUP("小计"&amp;B161,IF({1,0},小计&amp;城市,包月厅数),2,0)</f>
        <v>26</v>
      </c>
      <c r="I161" s="145">
        <f t="array" ref="I161">VLOOKUP("小计"&amp;B161,IF({1,0},小计&amp;城市,区域贴厅数),2,0)</f>
        <v>19</v>
      </c>
      <c r="J161" s="145">
        <f t="array" ref="J161">VLOOKUP("小计"&amp;B161,IF({1,0},小计&amp;城市,贴片A1厅数),2,0)</f>
        <v>19</v>
      </c>
      <c r="K161" s="145">
        <f t="array" ref="K161">VLOOKUP("小计"&amp;B161,IF({1,0},小计&amp;城市,贴片A2厅数),2,0)</f>
        <v>19</v>
      </c>
      <c r="L161" s="145">
        <f t="array" ref="L161">VLOOKUP("小计"&amp;B161,IF({1,0},小计&amp;城市,贴片max厅数),2,0)</f>
        <v>19</v>
      </c>
      <c r="M161" s="146">
        <f t="shared" si="35"/>
        <v>684</v>
      </c>
      <c r="N161" s="146">
        <f t="shared" si="36"/>
        <v>479</v>
      </c>
      <c r="O161" s="146">
        <f t="shared" si="37"/>
        <v>285</v>
      </c>
      <c r="P161" s="146">
        <f t="shared" si="38"/>
        <v>170.99999999999997</v>
      </c>
      <c r="W161" s="150" t="str">
        <f t="shared" si="39"/>
        <v>15364</v>
      </c>
      <c r="X161" s="142">
        <f t="shared" si="40"/>
        <v>7.15</v>
      </c>
      <c r="Y161" s="135">
        <f t="shared" si="41"/>
        <v>0.55000000000000004</v>
      </c>
      <c r="Z161" s="142">
        <f t="shared" si="42"/>
        <v>13</v>
      </c>
      <c r="AA161" s="135">
        <v>15</v>
      </c>
      <c r="AB161" s="135">
        <f t="shared" si="34"/>
        <v>364</v>
      </c>
      <c r="AI161" s="1053">
        <v>41052401</v>
      </c>
      <c r="AJ161" s="1054">
        <v>1</v>
      </c>
      <c r="AK161" s="1055">
        <v>385.005</v>
      </c>
      <c r="AL161" s="1055">
        <v>9.2027000000000001</v>
      </c>
      <c r="AM161" s="1054">
        <v>42</v>
      </c>
      <c r="AN161" s="1056">
        <v>0.38569999999999999</v>
      </c>
    </row>
    <row r="162" spans="1:40">
      <c r="A162" s="153" t="s">
        <v>9</v>
      </c>
      <c r="B162" s="144" t="s">
        <v>2290</v>
      </c>
      <c r="C162" s="145">
        <f t="array" ref="C162">VLOOKUP("小计"&amp;B162,IF({1,0},小计&amp;城市,包月),2,0)</f>
        <v>1</v>
      </c>
      <c r="D162" s="145">
        <f t="array" ref="D162">VLOOKUP("小计"&amp;B162,IF({1,0},小计&amp;城市,区域贴),2,0)</f>
        <v>0</v>
      </c>
      <c r="E162" s="145">
        <f t="array" ref="E162">VLOOKUP("小计"&amp;B162,IF({1,0},小计&amp;城市,贴片A1),2,0)</f>
        <v>0</v>
      </c>
      <c r="F162" s="145">
        <f t="array" ref="F162">VLOOKUP("小计"&amp;B162,IF({1,0},小计&amp;城市,贴片A2),2,0)</f>
        <v>0</v>
      </c>
      <c r="G162" s="145">
        <f t="array" ref="G162">VLOOKUP("小计"&amp;B162,IF({1,0},小计&amp;城市,贴片max),2,0)</f>
        <v>0</v>
      </c>
      <c r="H162" s="145">
        <f t="array" ref="H162">VLOOKUP("小计"&amp;B162,IF({1,0},小计&amp;城市,包月厅数),2,0)</f>
        <v>7</v>
      </c>
      <c r="I162" s="145">
        <f t="array" ref="I162">VLOOKUP("小计"&amp;B162,IF({1,0},小计&amp;城市,区域贴厅数),2,0)</f>
        <v>0</v>
      </c>
      <c r="J162" s="145">
        <f t="array" ref="J162">VLOOKUP("小计"&amp;B162,IF({1,0},小计&amp;城市,贴片A1厅数),2,0)</f>
        <v>0</v>
      </c>
      <c r="K162" s="145">
        <f t="array" ref="K162">VLOOKUP("小计"&amp;B162,IF({1,0},小计&amp;城市,贴片A2厅数),2,0)</f>
        <v>0</v>
      </c>
      <c r="L162" s="145">
        <f t="array" ref="L162">VLOOKUP("小计"&amp;B162,IF({1,0},小计&amp;城市,贴片max厅数),2,0)</f>
        <v>0</v>
      </c>
      <c r="M162" s="146">
        <f t="shared" si="35"/>
        <v>0</v>
      </c>
      <c r="N162" s="146">
        <f t="shared" si="36"/>
        <v>0</v>
      </c>
      <c r="O162" s="146">
        <f t="shared" si="37"/>
        <v>0</v>
      </c>
      <c r="P162" s="146">
        <f t="shared" si="38"/>
        <v>0</v>
      </c>
      <c r="W162" s="150" t="str">
        <f t="shared" si="39"/>
        <v>15371</v>
      </c>
      <c r="X162" s="142">
        <f t="shared" si="40"/>
        <v>7.2875000000000005</v>
      </c>
      <c r="Y162" s="135">
        <f t="shared" si="41"/>
        <v>0.55000000000000004</v>
      </c>
      <c r="Z162" s="142">
        <f t="shared" si="42"/>
        <v>13.25</v>
      </c>
      <c r="AA162" s="135">
        <v>15</v>
      </c>
      <c r="AB162" s="135">
        <f t="shared" si="34"/>
        <v>371</v>
      </c>
      <c r="AI162" s="1053">
        <v>34030801</v>
      </c>
      <c r="AJ162" s="1054">
        <v>1</v>
      </c>
      <c r="AK162" s="1055">
        <v>384.98947999999996</v>
      </c>
      <c r="AL162" s="1055">
        <v>9.4902999999999995</v>
      </c>
      <c r="AM162" s="1054">
        <v>41</v>
      </c>
      <c r="AN162" s="1056">
        <v>0.34360000000000002</v>
      </c>
    </row>
    <row r="163" spans="1:40">
      <c r="A163" s="153" t="s">
        <v>9</v>
      </c>
      <c r="B163" s="143" t="s">
        <v>5339</v>
      </c>
      <c r="C163" s="145">
        <f t="array" ref="C163">VLOOKUP("小计"&amp;B163,IF({1,0},小计&amp;城市,包月),2,0)</f>
        <v>5</v>
      </c>
      <c r="D163" s="145">
        <f t="array" ref="D163">VLOOKUP("小计"&amp;B163,IF({1,0},小计&amp;城市,区域贴),2,0)</f>
        <v>1</v>
      </c>
      <c r="E163" s="145">
        <f t="array" ref="E163">VLOOKUP("小计"&amp;B163,IF({1,0},小计&amp;城市,贴片A1),2,0)</f>
        <v>1</v>
      </c>
      <c r="F163" s="145">
        <f t="array" ref="F163">VLOOKUP("小计"&amp;B163,IF({1,0},小计&amp;城市,贴片A2),2,0)</f>
        <v>1</v>
      </c>
      <c r="G163" s="145">
        <f t="array" ref="G163">VLOOKUP("小计"&amp;B163,IF({1,0},小计&amp;城市,贴片max),2,0)</f>
        <v>1</v>
      </c>
      <c r="H163" s="145">
        <f t="array" ref="H163">VLOOKUP("小计"&amp;B163,IF({1,0},小计&amp;城市,包月厅数),2,0)</f>
        <v>27</v>
      </c>
      <c r="I163" s="145">
        <f t="array" ref="I163">VLOOKUP("小计"&amp;B163,IF({1,0},小计&amp;城市,区域贴厅数),2,0)</f>
        <v>6</v>
      </c>
      <c r="J163" s="145">
        <f t="array" ref="J163">VLOOKUP("小计"&amp;B163,IF({1,0},小计&amp;城市,贴片A1厅数),2,0)</f>
        <v>6</v>
      </c>
      <c r="K163" s="145">
        <f t="array" ref="K163">VLOOKUP("小计"&amp;B163,IF({1,0},小计&amp;城市,贴片A2厅数),2,0)</f>
        <v>6</v>
      </c>
      <c r="L163" s="145">
        <f t="array" ref="L163">VLOOKUP("小计"&amp;B163,IF({1,0},小计&amp;城市,贴片max厅数),2,0)</f>
        <v>6</v>
      </c>
      <c r="M163" s="146">
        <f t="shared" si="35"/>
        <v>216</v>
      </c>
      <c r="N163" s="146">
        <f t="shared" si="36"/>
        <v>151</v>
      </c>
      <c r="O163" s="146">
        <f t="shared" si="37"/>
        <v>90</v>
      </c>
      <c r="P163" s="146">
        <f t="shared" si="38"/>
        <v>53.999999999999993</v>
      </c>
      <c r="W163" s="150" t="str">
        <f t="shared" si="39"/>
        <v>307</v>
      </c>
      <c r="X163" s="142">
        <f t="shared" si="40"/>
        <v>0.38500000000000001</v>
      </c>
      <c r="Y163" s="135">
        <f t="shared" si="41"/>
        <v>1</v>
      </c>
      <c r="Z163" s="142">
        <f t="shared" si="42"/>
        <v>0.38500000000000001</v>
      </c>
      <c r="AA163" s="135">
        <v>30</v>
      </c>
      <c r="AB163" s="151">
        <v>7</v>
      </c>
      <c r="AI163" s="1053">
        <v>11090531</v>
      </c>
      <c r="AJ163" s="1054">
        <v>17</v>
      </c>
      <c r="AK163" s="1055">
        <v>383.85649999999998</v>
      </c>
      <c r="AL163" s="1055">
        <v>7.8631000000000002</v>
      </c>
      <c r="AM163" s="1054">
        <v>49</v>
      </c>
      <c r="AN163" s="1056">
        <v>0.36469999999999997</v>
      </c>
    </row>
    <row r="164" spans="1:40">
      <c r="A164" s="153" t="s">
        <v>9</v>
      </c>
      <c r="B164" s="144" t="s">
        <v>5340</v>
      </c>
      <c r="C164" s="145">
        <f t="array" ref="C164">VLOOKUP("小计"&amp;B164,IF({1,0},小计&amp;城市,包月),2,0)</f>
        <v>2</v>
      </c>
      <c r="D164" s="145">
        <f t="array" ref="D164">VLOOKUP("小计"&amp;B164,IF({1,0},小计&amp;城市,区域贴),2,0)</f>
        <v>2</v>
      </c>
      <c r="E164" s="145">
        <f t="array" ref="E164">VLOOKUP("小计"&amp;B164,IF({1,0},小计&amp;城市,贴片A1),2,0)</f>
        <v>1</v>
      </c>
      <c r="F164" s="145">
        <f t="array" ref="F164">VLOOKUP("小计"&amp;B164,IF({1,0},小计&amp;城市,贴片A2),2,0)</f>
        <v>1</v>
      </c>
      <c r="G164" s="145">
        <f t="array" ref="G164">VLOOKUP("小计"&amp;B164,IF({1,0},小计&amp;城市,贴片max),2,0)</f>
        <v>2</v>
      </c>
      <c r="H164" s="145">
        <f t="array" ref="H164">VLOOKUP("小计"&amp;B164,IF({1,0},小计&amp;城市,包月厅数),2,0)</f>
        <v>24</v>
      </c>
      <c r="I164" s="145">
        <f t="array" ref="I164">VLOOKUP("小计"&amp;B164,IF({1,0},小计&amp;城市,区域贴厅数),2,0)</f>
        <v>24</v>
      </c>
      <c r="J164" s="145">
        <f t="array" ref="J164">VLOOKUP("小计"&amp;B164,IF({1,0},小计&amp;城市,贴片A1厅数),2,0)</f>
        <v>17</v>
      </c>
      <c r="K164" s="145">
        <f t="array" ref="K164">VLOOKUP("小计"&amp;B164,IF({1,0},小计&amp;城市,贴片A2厅数),2,0)</f>
        <v>17</v>
      </c>
      <c r="L164" s="145">
        <f t="array" ref="L164">VLOOKUP("小计"&amp;B164,IF({1,0},小计&amp;城市,贴片max厅数),2,0)</f>
        <v>24</v>
      </c>
      <c r="M164" s="146">
        <f t="shared" si="35"/>
        <v>864</v>
      </c>
      <c r="N164" s="146">
        <f t="shared" si="36"/>
        <v>605</v>
      </c>
      <c r="O164" s="146">
        <f t="shared" si="37"/>
        <v>360</v>
      </c>
      <c r="P164" s="146">
        <f t="shared" si="38"/>
        <v>215.99999999999997</v>
      </c>
      <c r="W164" s="150" t="str">
        <f t="shared" si="39"/>
        <v>3014</v>
      </c>
      <c r="X164" s="142">
        <f t="shared" si="40"/>
        <v>0.55000000000000004</v>
      </c>
      <c r="Y164" s="135">
        <f t="shared" si="41"/>
        <v>1</v>
      </c>
      <c r="Z164" s="142">
        <f t="shared" si="42"/>
        <v>0.55000000000000004</v>
      </c>
      <c r="AA164" s="135">
        <v>30</v>
      </c>
      <c r="AB164" s="164">
        <f>AB163+7</f>
        <v>14</v>
      </c>
      <c r="AI164" s="1053">
        <v>42018901</v>
      </c>
      <c r="AJ164" s="1054">
        <v>5</v>
      </c>
      <c r="AK164" s="1055">
        <v>383.73172200000005</v>
      </c>
      <c r="AL164" s="1055">
        <v>9.4857999999999993</v>
      </c>
      <c r="AM164" s="1054">
        <v>40</v>
      </c>
      <c r="AN164" s="1056">
        <v>0.2427</v>
      </c>
    </row>
    <row r="165" spans="1:40">
      <c r="A165" s="153" t="s">
        <v>9</v>
      </c>
      <c r="B165" s="143" t="s">
        <v>2321</v>
      </c>
      <c r="C165" s="145">
        <f t="array" ref="C165">VLOOKUP("小计"&amp;B165,IF({1,0},小计&amp;城市,包月),2,0)</f>
        <v>3</v>
      </c>
      <c r="D165" s="145">
        <f t="array" ref="D165">VLOOKUP("小计"&amp;B165,IF({1,0},小计&amp;城市,区域贴),2,0)</f>
        <v>0</v>
      </c>
      <c r="E165" s="145">
        <f t="array" ref="E165">VLOOKUP("小计"&amp;B165,IF({1,0},小计&amp;城市,贴片A1),2,0)</f>
        <v>0</v>
      </c>
      <c r="F165" s="145">
        <f t="array" ref="F165">VLOOKUP("小计"&amp;B165,IF({1,0},小计&amp;城市,贴片A2),2,0)</f>
        <v>0</v>
      </c>
      <c r="G165" s="145">
        <f t="array" ref="G165">VLOOKUP("小计"&amp;B165,IF({1,0},小计&amp;城市,贴片max),2,0)</f>
        <v>0</v>
      </c>
      <c r="H165" s="145">
        <f t="array" ref="H165">VLOOKUP("小计"&amp;B165,IF({1,0},小计&amp;城市,包月厅数),2,0)</f>
        <v>18</v>
      </c>
      <c r="I165" s="145">
        <f t="array" ref="I165">VLOOKUP("小计"&amp;B165,IF({1,0},小计&amp;城市,区域贴厅数),2,0)</f>
        <v>0</v>
      </c>
      <c r="J165" s="145">
        <f t="array" ref="J165">VLOOKUP("小计"&amp;B165,IF({1,0},小计&amp;城市,贴片A1厅数),2,0)</f>
        <v>0</v>
      </c>
      <c r="K165" s="145">
        <f t="array" ref="K165">VLOOKUP("小计"&amp;B165,IF({1,0},小计&amp;城市,贴片A2厅数),2,0)</f>
        <v>0</v>
      </c>
      <c r="L165" s="145">
        <f t="array" ref="L165">VLOOKUP("小计"&amp;B165,IF({1,0},小计&amp;城市,贴片max厅数),2,0)</f>
        <v>0</v>
      </c>
      <c r="M165" s="146">
        <f t="shared" si="35"/>
        <v>0</v>
      </c>
      <c r="N165" s="146">
        <f t="shared" si="36"/>
        <v>0</v>
      </c>
      <c r="O165" s="146">
        <f t="shared" si="37"/>
        <v>0</v>
      </c>
      <c r="P165" s="146">
        <f t="shared" si="38"/>
        <v>0</v>
      </c>
      <c r="W165" s="150" t="str">
        <f t="shared" si="39"/>
        <v>3021</v>
      </c>
      <c r="X165" s="142">
        <f t="shared" si="40"/>
        <v>0.75</v>
      </c>
      <c r="Y165" s="135">
        <f t="shared" si="41"/>
        <v>1</v>
      </c>
      <c r="Z165" s="142">
        <f t="shared" si="42"/>
        <v>0.75</v>
      </c>
      <c r="AA165" s="135">
        <v>30</v>
      </c>
      <c r="AB165" s="164">
        <f t="shared" ref="AB165:AB215" si="43">AB164+7</f>
        <v>21</v>
      </c>
      <c r="AI165" s="1053">
        <v>44106301</v>
      </c>
      <c r="AJ165" s="1054">
        <v>1</v>
      </c>
      <c r="AK165" s="1055">
        <v>383.52940000000001</v>
      </c>
      <c r="AL165" s="1055">
        <v>7.9836</v>
      </c>
      <c r="AM165" s="1054">
        <v>48</v>
      </c>
      <c r="AN165" s="1056">
        <v>0.30399999999999999</v>
      </c>
    </row>
    <row r="166" spans="1:40">
      <c r="A166" s="153" t="s">
        <v>9</v>
      </c>
      <c r="B166" s="143" t="s">
        <v>5341</v>
      </c>
      <c r="C166" s="145">
        <f t="array" ref="C166">VLOOKUP("小计"&amp;B166,IF({1,0},小计&amp;城市,包月),2,0)</f>
        <v>1</v>
      </c>
      <c r="D166" s="145">
        <f t="array" ref="D166">VLOOKUP("小计"&amp;B166,IF({1,0},小计&amp;城市,区域贴),2,0)</f>
        <v>0</v>
      </c>
      <c r="E166" s="145">
        <f t="array" ref="E166">VLOOKUP("小计"&amp;B166,IF({1,0},小计&amp;城市,贴片A1),2,0)</f>
        <v>0</v>
      </c>
      <c r="F166" s="145">
        <f t="array" ref="F166">VLOOKUP("小计"&amp;B166,IF({1,0},小计&amp;城市,贴片A2),2,0)</f>
        <v>0</v>
      </c>
      <c r="G166" s="145">
        <f t="array" ref="G166">VLOOKUP("小计"&amp;B166,IF({1,0},小计&amp;城市,贴片max),2,0)</f>
        <v>0</v>
      </c>
      <c r="H166" s="145">
        <f t="array" ref="H166">VLOOKUP("小计"&amp;B166,IF({1,0},小计&amp;城市,包月厅数),2,0)</f>
        <v>3</v>
      </c>
      <c r="I166" s="145">
        <f t="array" ref="I166">VLOOKUP("小计"&amp;B166,IF({1,0},小计&amp;城市,区域贴厅数),2,0)</f>
        <v>0</v>
      </c>
      <c r="J166" s="145">
        <f t="array" ref="J166">VLOOKUP("小计"&amp;B166,IF({1,0},小计&amp;城市,贴片A1厅数),2,0)</f>
        <v>0</v>
      </c>
      <c r="K166" s="145">
        <f t="array" ref="K166">VLOOKUP("小计"&amp;B166,IF({1,0},小计&amp;城市,贴片A2厅数),2,0)</f>
        <v>0</v>
      </c>
      <c r="L166" s="145">
        <f t="array" ref="L166">VLOOKUP("小计"&amp;B166,IF({1,0},小计&amp;城市,贴片max厅数),2,0)</f>
        <v>0</v>
      </c>
      <c r="M166" s="146">
        <f t="shared" si="35"/>
        <v>0</v>
      </c>
      <c r="N166" s="146">
        <f t="shared" si="36"/>
        <v>0</v>
      </c>
      <c r="O166" s="146">
        <f t="shared" si="37"/>
        <v>0</v>
      </c>
      <c r="P166" s="146">
        <f t="shared" si="38"/>
        <v>0</v>
      </c>
      <c r="W166" s="150" t="str">
        <f t="shared" si="39"/>
        <v>3028</v>
      </c>
      <c r="X166" s="142">
        <f t="shared" si="40"/>
        <v>1</v>
      </c>
      <c r="Y166" s="135">
        <f t="shared" si="41"/>
        <v>1</v>
      </c>
      <c r="Z166" s="142">
        <f t="shared" si="42"/>
        <v>1</v>
      </c>
      <c r="AA166" s="135">
        <v>30</v>
      </c>
      <c r="AB166" s="164">
        <f t="shared" si="43"/>
        <v>28</v>
      </c>
      <c r="AI166" s="1053">
        <v>61013501</v>
      </c>
      <c r="AJ166" s="1054">
        <v>4</v>
      </c>
      <c r="AK166" s="1055">
        <v>383.29660000000001</v>
      </c>
      <c r="AL166" s="1055">
        <v>8.3831000000000007</v>
      </c>
      <c r="AM166" s="1054">
        <v>46</v>
      </c>
      <c r="AN166" s="1056">
        <v>0.29299999999999998</v>
      </c>
    </row>
    <row r="167" spans="1:40">
      <c r="A167" s="153" t="s">
        <v>9</v>
      </c>
      <c r="B167" s="144" t="s">
        <v>5540</v>
      </c>
      <c r="C167" s="145">
        <f t="array" ref="C167">VLOOKUP("小计"&amp;B167,IF({1,0},小计&amp;城市,包月),2,0)</f>
        <v>1</v>
      </c>
      <c r="D167" s="145">
        <f t="array" ref="D167">VLOOKUP("小计"&amp;B167,IF({1,0},小计&amp;城市,区域贴),2,0)</f>
        <v>1</v>
      </c>
      <c r="E167" s="145">
        <f t="array" ref="E167">VLOOKUP("小计"&amp;B167,IF({1,0},小计&amp;城市,贴片A1),2,0)</f>
        <v>1</v>
      </c>
      <c r="F167" s="145">
        <f t="array" ref="F167">VLOOKUP("小计"&amp;B167,IF({1,0},小计&amp;城市,贴片A2),2,0)</f>
        <v>1</v>
      </c>
      <c r="G167" s="145">
        <f t="array" ref="G167">VLOOKUP("小计"&amp;B167,IF({1,0},小计&amp;城市,贴片max),2,0)</f>
        <v>1</v>
      </c>
      <c r="H167" s="145">
        <f t="array" ref="H167">VLOOKUP("小计"&amp;B167,IF({1,0},小计&amp;城市,包月厅数),2,0)</f>
        <v>9</v>
      </c>
      <c r="I167" s="145">
        <f t="array" ref="I167">VLOOKUP("小计"&amp;B167,IF({1,0},小计&amp;城市,区域贴厅数),2,0)</f>
        <v>9</v>
      </c>
      <c r="J167" s="145">
        <f t="array" ref="J167">VLOOKUP("小计"&amp;B167,IF({1,0},小计&amp;城市,贴片A1厅数),2,0)</f>
        <v>9</v>
      </c>
      <c r="K167" s="145">
        <f t="array" ref="K167">VLOOKUP("小计"&amp;B167,IF({1,0},小计&amp;城市,贴片A2厅数),2,0)</f>
        <v>9</v>
      </c>
      <c r="L167" s="145">
        <f t="array" ref="L167">VLOOKUP("小计"&amp;B167,IF({1,0},小计&amp;城市,贴片max厅数),2,0)</f>
        <v>9</v>
      </c>
      <c r="M167" s="146">
        <f t="shared" si="35"/>
        <v>324</v>
      </c>
      <c r="N167" s="146">
        <f t="shared" si="36"/>
        <v>227</v>
      </c>
      <c r="O167" s="146">
        <f t="shared" si="37"/>
        <v>135</v>
      </c>
      <c r="P167" s="146">
        <f t="shared" si="38"/>
        <v>81</v>
      </c>
      <c r="W167" s="150" t="str">
        <f t="shared" si="39"/>
        <v>3035</v>
      </c>
      <c r="X167" s="142">
        <f t="shared" si="40"/>
        <v>1.25</v>
      </c>
      <c r="Y167" s="135">
        <f t="shared" si="41"/>
        <v>1</v>
      </c>
      <c r="Z167" s="142">
        <f t="shared" si="42"/>
        <v>1.25</v>
      </c>
      <c r="AA167" s="135">
        <v>30</v>
      </c>
      <c r="AB167" s="164">
        <f t="shared" si="43"/>
        <v>35</v>
      </c>
      <c r="AI167" s="1053">
        <v>37067061</v>
      </c>
      <c r="AJ167" s="1054">
        <v>1</v>
      </c>
      <c r="AK167" s="1055">
        <v>383.23660000000001</v>
      </c>
      <c r="AL167" s="1055">
        <v>8.5597999999999992</v>
      </c>
      <c r="AM167" s="1054">
        <v>45</v>
      </c>
      <c r="AN167" s="1056">
        <v>0.38549999999999995</v>
      </c>
    </row>
    <row r="168" spans="1:40">
      <c r="A168" s="156" t="s">
        <v>9</v>
      </c>
      <c r="B168" s="144" t="s">
        <v>6532</v>
      </c>
      <c r="C168" s="145">
        <f t="array" ref="C168">VLOOKUP("小计"&amp;B168,IF({1,0},小计&amp;城市,包月),2,0)</f>
        <v>3</v>
      </c>
      <c r="D168" s="145">
        <f t="array" ref="D168">VLOOKUP("小计"&amp;B168,IF({1,0},小计&amp;城市,区域贴),2,0)</f>
        <v>0</v>
      </c>
      <c r="E168" s="145">
        <f t="array" ref="E168">VLOOKUP("小计"&amp;B168,IF({1,0},小计&amp;城市,贴片A1),2,0)</f>
        <v>0</v>
      </c>
      <c r="F168" s="145">
        <f t="array" ref="F168">VLOOKUP("小计"&amp;B168,IF({1,0},小计&amp;城市,贴片A2),2,0)</f>
        <v>0</v>
      </c>
      <c r="G168" s="145">
        <f t="array" ref="G168">VLOOKUP("小计"&amp;B168,IF({1,0},小计&amp;城市,贴片max),2,0)</f>
        <v>0</v>
      </c>
      <c r="H168" s="145">
        <f t="array" ref="H168">VLOOKUP("小计"&amp;B168,IF({1,0},小计&amp;城市,包月厅数),2,0)</f>
        <v>16</v>
      </c>
      <c r="I168" s="145">
        <f t="array" ref="I168">VLOOKUP("小计"&amp;B168,IF({1,0},小计&amp;城市,区域贴厅数),2,0)</f>
        <v>0</v>
      </c>
      <c r="J168" s="145">
        <f t="array" ref="J168">VLOOKUP("小计"&amp;B168,IF({1,0},小计&amp;城市,贴片A1厅数),2,0)</f>
        <v>0</v>
      </c>
      <c r="K168" s="145">
        <f t="array" ref="K168">VLOOKUP("小计"&amp;B168,IF({1,0},小计&amp;城市,贴片A2厅数),2,0)</f>
        <v>0</v>
      </c>
      <c r="L168" s="145">
        <f t="array" ref="L168">VLOOKUP("小计"&amp;B168,IF({1,0},小计&amp;城市,贴片max厅数),2,0)</f>
        <v>0</v>
      </c>
      <c r="M168" s="146">
        <f t="shared" si="35"/>
        <v>0</v>
      </c>
      <c r="N168" s="146">
        <f t="shared" si="36"/>
        <v>0</v>
      </c>
      <c r="O168" s="146">
        <f t="shared" si="37"/>
        <v>0</v>
      </c>
      <c r="P168" s="146">
        <f t="shared" si="38"/>
        <v>0</v>
      </c>
      <c r="W168" s="150" t="str">
        <f t="shared" si="39"/>
        <v>3042</v>
      </c>
      <c r="X168" s="142">
        <f t="shared" si="40"/>
        <v>1.5</v>
      </c>
      <c r="Y168" s="135">
        <f t="shared" si="41"/>
        <v>1</v>
      </c>
      <c r="Z168" s="142">
        <f t="shared" si="42"/>
        <v>1.5</v>
      </c>
      <c r="AA168" s="135">
        <v>30</v>
      </c>
      <c r="AB168" s="164">
        <f t="shared" si="43"/>
        <v>42</v>
      </c>
      <c r="AI168" s="1053">
        <v>64011201</v>
      </c>
      <c r="AJ168" s="1054">
        <v>1</v>
      </c>
      <c r="AK168" s="1055">
        <v>381.96640000000002</v>
      </c>
      <c r="AL168" s="1055">
        <v>8.6838999999999995</v>
      </c>
      <c r="AM168" s="1054">
        <v>44</v>
      </c>
      <c r="AN168" s="1056">
        <v>0.3619</v>
      </c>
    </row>
    <row r="169" spans="1:40">
      <c r="A169" s="156" t="s">
        <v>10</v>
      </c>
      <c r="B169" s="144" t="s">
        <v>4166</v>
      </c>
      <c r="C169" s="145">
        <f t="array" ref="C169">VLOOKUP("小计"&amp;B169,IF({1,0},小计&amp;城市,包月),2,0)</f>
        <v>2</v>
      </c>
      <c r="D169" s="145">
        <f t="array" ref="D169">VLOOKUP("小计"&amp;B169,IF({1,0},小计&amp;城市,区域贴),2,0)</f>
        <v>1</v>
      </c>
      <c r="E169" s="145">
        <f t="array" ref="E169">VLOOKUP("小计"&amp;B169,IF({1,0},小计&amp;城市,贴片A1),2,0)</f>
        <v>1</v>
      </c>
      <c r="F169" s="145">
        <f t="array" ref="F169">VLOOKUP("小计"&amp;B169,IF({1,0},小计&amp;城市,贴片A2),2,0)</f>
        <v>1</v>
      </c>
      <c r="G169" s="145">
        <f t="array" ref="G169">VLOOKUP("小计"&amp;B169,IF({1,0},小计&amp;城市,贴片max),2,0)</f>
        <v>1</v>
      </c>
      <c r="H169" s="145">
        <f t="array" ref="H169">VLOOKUP("小计"&amp;B169,IF({1,0},小计&amp;城市,包月厅数),2,0)</f>
        <v>12</v>
      </c>
      <c r="I169" s="145">
        <f t="array" ref="I169">VLOOKUP("小计"&amp;B169,IF({1,0},小计&amp;城市,区域贴厅数),2,0)</f>
        <v>7</v>
      </c>
      <c r="J169" s="145">
        <f t="array" ref="J169">VLOOKUP("小计"&amp;B169,IF({1,0},小计&amp;城市,贴片A1厅数),2,0)</f>
        <v>7</v>
      </c>
      <c r="K169" s="145">
        <f t="array" ref="K169">VLOOKUP("小计"&amp;B169,IF({1,0},小计&amp;城市,贴片A2厅数),2,0)</f>
        <v>7</v>
      </c>
      <c r="L169" s="145">
        <f t="array" ref="L169">VLOOKUP("小计"&amp;B169,IF({1,0},小计&amp;城市,贴片max厅数),2,0)</f>
        <v>7</v>
      </c>
      <c r="M169" s="146">
        <f t="shared" si="35"/>
        <v>252</v>
      </c>
      <c r="N169" s="146">
        <f t="shared" si="36"/>
        <v>176</v>
      </c>
      <c r="O169" s="146">
        <f t="shared" si="37"/>
        <v>105</v>
      </c>
      <c r="P169" s="146">
        <f t="shared" si="38"/>
        <v>63</v>
      </c>
      <c r="W169" s="150" t="str">
        <f t="shared" si="39"/>
        <v>3049</v>
      </c>
      <c r="X169" s="142">
        <f t="shared" si="40"/>
        <v>1.75</v>
      </c>
      <c r="Y169" s="135">
        <f t="shared" si="41"/>
        <v>1</v>
      </c>
      <c r="Z169" s="142">
        <f t="shared" si="42"/>
        <v>1.75</v>
      </c>
      <c r="AA169" s="135">
        <v>30</v>
      </c>
      <c r="AB169" s="164">
        <f t="shared" si="43"/>
        <v>49</v>
      </c>
      <c r="AI169" s="1053">
        <v>51014201</v>
      </c>
      <c r="AJ169" s="1054">
        <v>5</v>
      </c>
      <c r="AK169" s="1055">
        <v>381.89690000000002</v>
      </c>
      <c r="AL169" s="1055">
        <v>9.1473999999999993</v>
      </c>
      <c r="AM169" s="1054">
        <v>42</v>
      </c>
      <c r="AN169" s="1056">
        <v>0.313</v>
      </c>
    </row>
    <row r="170" spans="1:40">
      <c r="A170" s="153" t="s">
        <v>10</v>
      </c>
      <c r="B170" s="143" t="s">
        <v>5342</v>
      </c>
      <c r="C170" s="145">
        <f t="array" ref="C170">VLOOKUP("小计"&amp;B170,IF({1,0},小计&amp;城市,包月),2,0)</f>
        <v>1</v>
      </c>
      <c r="D170" s="145">
        <f t="array" ref="D170">VLOOKUP("小计"&amp;B170,IF({1,0},小计&amp;城市,区域贴),2,0)</f>
        <v>0</v>
      </c>
      <c r="E170" s="145">
        <f t="array" ref="E170">VLOOKUP("小计"&amp;B170,IF({1,0},小计&amp;城市,贴片A1),2,0)</f>
        <v>0</v>
      </c>
      <c r="F170" s="145">
        <f t="array" ref="F170">VLOOKUP("小计"&amp;B170,IF({1,0},小计&amp;城市,贴片A2),2,0)</f>
        <v>0</v>
      </c>
      <c r="G170" s="145">
        <f t="array" ref="G170">VLOOKUP("小计"&amp;B170,IF({1,0},小计&amp;城市,贴片max),2,0)</f>
        <v>0</v>
      </c>
      <c r="H170" s="145">
        <f t="array" ref="H170">VLOOKUP("小计"&amp;B170,IF({1,0},小计&amp;城市,包月厅数),2,0)</f>
        <v>4</v>
      </c>
      <c r="I170" s="145">
        <f t="array" ref="I170">VLOOKUP("小计"&amp;B170,IF({1,0},小计&amp;城市,区域贴厅数),2,0)</f>
        <v>0</v>
      </c>
      <c r="J170" s="145">
        <f t="array" ref="J170">VLOOKUP("小计"&amp;B170,IF({1,0},小计&amp;城市,贴片A1厅数),2,0)</f>
        <v>0</v>
      </c>
      <c r="K170" s="145">
        <f t="array" ref="K170">VLOOKUP("小计"&amp;B170,IF({1,0},小计&amp;城市,贴片A2厅数),2,0)</f>
        <v>0</v>
      </c>
      <c r="L170" s="145">
        <f t="array" ref="L170">VLOOKUP("小计"&amp;B170,IF({1,0},小计&amp;城市,贴片max厅数),2,0)</f>
        <v>0</v>
      </c>
      <c r="M170" s="146">
        <f t="shared" si="35"/>
        <v>0</v>
      </c>
      <c r="N170" s="146">
        <f t="shared" si="36"/>
        <v>0</v>
      </c>
      <c r="O170" s="146">
        <f t="shared" si="37"/>
        <v>0</v>
      </c>
      <c r="P170" s="146">
        <f t="shared" si="38"/>
        <v>0</v>
      </c>
      <c r="W170" s="150" t="str">
        <f t="shared" si="39"/>
        <v>3056</v>
      </c>
      <c r="X170" s="142">
        <f t="shared" si="40"/>
        <v>2</v>
      </c>
      <c r="Y170" s="135">
        <f t="shared" si="41"/>
        <v>1</v>
      </c>
      <c r="Z170" s="142">
        <f t="shared" si="42"/>
        <v>2</v>
      </c>
      <c r="AA170" s="135">
        <v>30</v>
      </c>
      <c r="AB170" s="164">
        <f t="shared" si="43"/>
        <v>56</v>
      </c>
      <c r="AI170" s="1053">
        <v>31193601</v>
      </c>
      <c r="AJ170" s="1054">
        <v>7</v>
      </c>
      <c r="AK170" s="1055">
        <v>381.40789000000001</v>
      </c>
      <c r="AL170" s="1055">
        <v>7.0091999999999999</v>
      </c>
      <c r="AM170" s="1054">
        <v>54</v>
      </c>
      <c r="AN170" s="1056">
        <v>0.24329999999999999</v>
      </c>
    </row>
    <row r="171" spans="1:40">
      <c r="A171" s="143" t="s">
        <v>10</v>
      </c>
      <c r="B171" s="143" t="s">
        <v>5343</v>
      </c>
      <c r="C171" s="145">
        <f t="array" ref="C171">VLOOKUP("小计"&amp;B171,IF({1,0},小计&amp;城市,包月),2,0)</f>
        <v>2</v>
      </c>
      <c r="D171" s="145">
        <f t="array" ref="D171">VLOOKUP("小计"&amp;B171,IF({1,0},小计&amp;城市,区域贴),2,0)</f>
        <v>1</v>
      </c>
      <c r="E171" s="145">
        <f t="array" ref="E171">VLOOKUP("小计"&amp;B171,IF({1,0},小计&amp;城市,贴片A1),2,0)</f>
        <v>1</v>
      </c>
      <c r="F171" s="145">
        <f t="array" ref="F171">VLOOKUP("小计"&amp;B171,IF({1,0},小计&amp;城市,贴片A2),2,0)</f>
        <v>1</v>
      </c>
      <c r="G171" s="145">
        <f t="array" ref="G171">VLOOKUP("小计"&amp;B171,IF({1,0},小计&amp;城市,贴片max),2,0)</f>
        <v>1</v>
      </c>
      <c r="H171" s="145">
        <f t="array" ref="H171">VLOOKUP("小计"&amp;B171,IF({1,0},小计&amp;城市,包月厅数),2,0)</f>
        <v>14</v>
      </c>
      <c r="I171" s="145">
        <f t="array" ref="I171">VLOOKUP("小计"&amp;B171,IF({1,0},小计&amp;城市,区域贴厅数),2,0)</f>
        <v>8</v>
      </c>
      <c r="J171" s="145">
        <f t="array" ref="J171">VLOOKUP("小计"&amp;B171,IF({1,0},小计&amp;城市,贴片A1厅数),2,0)</f>
        <v>8</v>
      </c>
      <c r="K171" s="145">
        <f t="array" ref="K171">VLOOKUP("小计"&amp;B171,IF({1,0},小计&amp;城市,贴片A2厅数),2,0)</f>
        <v>8</v>
      </c>
      <c r="L171" s="145">
        <f t="array" ref="L171">VLOOKUP("小计"&amp;B171,IF({1,0},小计&amp;城市,贴片max厅数),2,0)</f>
        <v>8</v>
      </c>
      <c r="M171" s="146">
        <f t="shared" si="35"/>
        <v>288</v>
      </c>
      <c r="N171" s="146">
        <f t="shared" si="36"/>
        <v>202</v>
      </c>
      <c r="O171" s="146">
        <f t="shared" si="37"/>
        <v>120</v>
      </c>
      <c r="P171" s="146">
        <f t="shared" si="38"/>
        <v>72</v>
      </c>
      <c r="W171" s="150" t="str">
        <f t="shared" si="39"/>
        <v>3063</v>
      </c>
      <c r="X171" s="142">
        <f t="shared" si="40"/>
        <v>2.25</v>
      </c>
      <c r="Y171" s="135">
        <f t="shared" si="41"/>
        <v>1</v>
      </c>
      <c r="Z171" s="142">
        <f t="shared" si="42"/>
        <v>2.25</v>
      </c>
      <c r="AA171" s="135">
        <v>30</v>
      </c>
      <c r="AB171" s="164">
        <f t="shared" si="43"/>
        <v>63</v>
      </c>
      <c r="AI171" s="1053">
        <v>51049990</v>
      </c>
      <c r="AJ171" s="1054">
        <v>1</v>
      </c>
      <c r="AK171" s="1055">
        <v>381.10466000000002</v>
      </c>
      <c r="AL171" s="1055">
        <v>10.453200000000001</v>
      </c>
      <c r="AM171" s="1054">
        <v>36</v>
      </c>
      <c r="AN171" s="1056">
        <v>0.4073</v>
      </c>
    </row>
    <row r="172" spans="1:40">
      <c r="A172" s="143" t="s">
        <v>10</v>
      </c>
      <c r="B172" s="143" t="s">
        <v>5344</v>
      </c>
      <c r="C172" s="145">
        <f t="array" ref="C172">VLOOKUP("小计"&amp;B172,IF({1,0},小计&amp;城市,包月),2,0)</f>
        <v>4</v>
      </c>
      <c r="D172" s="145">
        <f t="array" ref="D172">VLOOKUP("小计"&amp;B172,IF({1,0},小计&amp;城市,区域贴),2,0)</f>
        <v>0</v>
      </c>
      <c r="E172" s="145">
        <f t="array" ref="E172">VLOOKUP("小计"&amp;B172,IF({1,0},小计&amp;城市,贴片A1),2,0)</f>
        <v>0</v>
      </c>
      <c r="F172" s="145">
        <f t="array" ref="F172">VLOOKUP("小计"&amp;B172,IF({1,0},小计&amp;城市,贴片A2),2,0)</f>
        <v>0</v>
      </c>
      <c r="G172" s="145">
        <f t="array" ref="G172">VLOOKUP("小计"&amp;B172,IF({1,0},小计&amp;城市,贴片max),2,0)</f>
        <v>0</v>
      </c>
      <c r="H172" s="145">
        <f t="array" ref="H172">VLOOKUP("小计"&amp;B172,IF({1,0},小计&amp;城市,包月厅数),2,0)</f>
        <v>26</v>
      </c>
      <c r="I172" s="145">
        <f t="array" ref="I172">VLOOKUP("小计"&amp;B172,IF({1,0},小计&amp;城市,区域贴厅数),2,0)</f>
        <v>0</v>
      </c>
      <c r="J172" s="145">
        <f t="array" ref="J172">VLOOKUP("小计"&amp;B172,IF({1,0},小计&amp;城市,贴片A1厅数),2,0)</f>
        <v>0</v>
      </c>
      <c r="K172" s="145">
        <f t="array" ref="K172">VLOOKUP("小计"&amp;B172,IF({1,0},小计&amp;城市,贴片A2厅数),2,0)</f>
        <v>0</v>
      </c>
      <c r="L172" s="145">
        <f t="array" ref="L172">VLOOKUP("小计"&amp;B172,IF({1,0},小计&amp;城市,贴片max厅数),2,0)</f>
        <v>0</v>
      </c>
      <c r="M172" s="146">
        <f t="shared" si="35"/>
        <v>0</v>
      </c>
      <c r="N172" s="146">
        <f t="shared" si="36"/>
        <v>0</v>
      </c>
      <c r="O172" s="146">
        <f t="shared" si="37"/>
        <v>0</v>
      </c>
      <c r="P172" s="146">
        <f t="shared" si="38"/>
        <v>0</v>
      </c>
      <c r="W172" s="150" t="str">
        <f t="shared" si="39"/>
        <v>3070</v>
      </c>
      <c r="X172" s="142">
        <f t="shared" si="40"/>
        <v>2.5</v>
      </c>
      <c r="Y172" s="135">
        <f t="shared" si="41"/>
        <v>1</v>
      </c>
      <c r="Z172" s="142">
        <f t="shared" si="42"/>
        <v>2.5</v>
      </c>
      <c r="AA172" s="135">
        <v>30</v>
      </c>
      <c r="AB172" s="164">
        <f t="shared" si="43"/>
        <v>70</v>
      </c>
      <c r="AI172" s="1053">
        <v>45013101</v>
      </c>
      <c r="AJ172" s="1054">
        <v>3</v>
      </c>
      <c r="AK172" s="1055">
        <v>381.07029999999997</v>
      </c>
      <c r="AL172" s="1055">
        <v>7.4534000000000002</v>
      </c>
      <c r="AM172" s="1054">
        <v>51</v>
      </c>
      <c r="AN172" s="1056">
        <v>0.20730000000000001</v>
      </c>
    </row>
    <row r="173" spans="1:40">
      <c r="A173" s="143" t="s">
        <v>10</v>
      </c>
      <c r="B173" s="143" t="s">
        <v>5345</v>
      </c>
      <c r="C173" s="145">
        <f t="array" ref="C173">VLOOKUP("小计"&amp;B173,IF({1,0},小计&amp;城市,包月),2,0)</f>
        <v>1</v>
      </c>
      <c r="D173" s="145">
        <f t="array" ref="D173">VLOOKUP("小计"&amp;B173,IF({1,0},小计&amp;城市,区域贴),2,0)</f>
        <v>0</v>
      </c>
      <c r="E173" s="145">
        <f t="array" ref="E173">VLOOKUP("小计"&amp;B173,IF({1,0},小计&amp;城市,贴片A1),2,0)</f>
        <v>0</v>
      </c>
      <c r="F173" s="145">
        <f t="array" ref="F173">VLOOKUP("小计"&amp;B173,IF({1,0},小计&amp;城市,贴片A2),2,0)</f>
        <v>0</v>
      </c>
      <c r="G173" s="145">
        <f t="array" ref="G173">VLOOKUP("小计"&amp;B173,IF({1,0},小计&amp;城市,贴片max),2,0)</f>
        <v>0</v>
      </c>
      <c r="H173" s="145">
        <f t="array" ref="H173">VLOOKUP("小计"&amp;B173,IF({1,0},小计&amp;城市,包月厅数),2,0)</f>
        <v>8</v>
      </c>
      <c r="I173" s="145">
        <f t="array" ref="I173">VLOOKUP("小计"&amp;B173,IF({1,0},小计&amp;城市,区域贴厅数),2,0)</f>
        <v>0</v>
      </c>
      <c r="J173" s="145">
        <f t="array" ref="J173">VLOOKUP("小计"&amp;B173,IF({1,0},小计&amp;城市,贴片A1厅数),2,0)</f>
        <v>0</v>
      </c>
      <c r="K173" s="145">
        <f t="array" ref="K173">VLOOKUP("小计"&amp;B173,IF({1,0},小计&amp;城市,贴片A2厅数),2,0)</f>
        <v>0</v>
      </c>
      <c r="L173" s="145">
        <f t="array" ref="L173">VLOOKUP("小计"&amp;B173,IF({1,0},小计&amp;城市,贴片max厅数),2,0)</f>
        <v>0</v>
      </c>
      <c r="M173" s="146">
        <f t="shared" si="35"/>
        <v>0</v>
      </c>
      <c r="N173" s="146">
        <f t="shared" si="36"/>
        <v>0</v>
      </c>
      <c r="O173" s="146">
        <f t="shared" si="37"/>
        <v>0</v>
      </c>
      <c r="P173" s="146">
        <f t="shared" si="38"/>
        <v>0</v>
      </c>
      <c r="W173" s="150" t="str">
        <f t="shared" si="39"/>
        <v>3077</v>
      </c>
      <c r="X173" s="142">
        <f t="shared" si="40"/>
        <v>2.75</v>
      </c>
      <c r="Y173" s="135">
        <f t="shared" si="41"/>
        <v>1</v>
      </c>
      <c r="Z173" s="142">
        <f t="shared" si="42"/>
        <v>2.75</v>
      </c>
      <c r="AA173" s="135">
        <v>30</v>
      </c>
      <c r="AB173" s="164">
        <f t="shared" si="43"/>
        <v>77</v>
      </c>
      <c r="AI173" s="1053">
        <v>35014171</v>
      </c>
      <c r="AJ173" s="1054">
        <v>4</v>
      </c>
      <c r="AK173" s="1055">
        <v>380.91519</v>
      </c>
      <c r="AL173" s="1055">
        <v>8.8248999999999995</v>
      </c>
      <c r="AM173" s="1054">
        <v>43</v>
      </c>
      <c r="AN173" s="1056">
        <v>0.3332</v>
      </c>
    </row>
    <row r="174" spans="1:40">
      <c r="A174" s="143" t="s">
        <v>10</v>
      </c>
      <c r="B174" s="143" t="s">
        <v>5346</v>
      </c>
      <c r="C174" s="145">
        <f t="array" ref="C174">VLOOKUP("小计"&amp;B174,IF({1,0},小计&amp;城市,包月),2,0)</f>
        <v>6</v>
      </c>
      <c r="D174" s="145">
        <f t="array" ref="D174">VLOOKUP("小计"&amp;B174,IF({1,0},小计&amp;城市,区域贴),2,0)</f>
        <v>4</v>
      </c>
      <c r="E174" s="145">
        <f t="array" ref="E174">VLOOKUP("小计"&amp;B174,IF({1,0},小计&amp;城市,贴片A1),2,0)</f>
        <v>4</v>
      </c>
      <c r="F174" s="145">
        <f t="array" ref="F174">VLOOKUP("小计"&amp;B174,IF({1,0},小计&amp;城市,贴片A2),2,0)</f>
        <v>4</v>
      </c>
      <c r="G174" s="145">
        <f t="array" ref="G174">VLOOKUP("小计"&amp;B174,IF({1,0},小计&amp;城市,贴片max),2,0)</f>
        <v>4</v>
      </c>
      <c r="H174" s="145">
        <f t="array" ref="H174">VLOOKUP("小计"&amp;B174,IF({1,0},小计&amp;城市,包月厅数),2,0)</f>
        <v>41</v>
      </c>
      <c r="I174" s="145">
        <f t="array" ref="I174">VLOOKUP("小计"&amp;B174,IF({1,0},小计&amp;城市,区域贴厅数),2,0)</f>
        <v>30</v>
      </c>
      <c r="J174" s="145">
        <f t="array" ref="J174">VLOOKUP("小计"&amp;B174,IF({1,0},小计&amp;城市,贴片A1厅数),2,0)</f>
        <v>30</v>
      </c>
      <c r="K174" s="145">
        <f t="array" ref="K174">VLOOKUP("小计"&amp;B174,IF({1,0},小计&amp;城市,贴片A2厅数),2,0)</f>
        <v>30</v>
      </c>
      <c r="L174" s="145">
        <f t="array" ref="L174">VLOOKUP("小计"&amp;B174,IF({1,0},小计&amp;城市,贴片max厅数),2,0)</f>
        <v>30</v>
      </c>
      <c r="M174" s="146">
        <f t="shared" si="35"/>
        <v>1080</v>
      </c>
      <c r="N174" s="146">
        <f t="shared" si="36"/>
        <v>756</v>
      </c>
      <c r="O174" s="146">
        <f t="shared" si="37"/>
        <v>450</v>
      </c>
      <c r="P174" s="146">
        <f t="shared" si="38"/>
        <v>270</v>
      </c>
      <c r="W174" s="150" t="str">
        <f t="shared" si="39"/>
        <v>3084</v>
      </c>
      <c r="X174" s="142">
        <f t="shared" si="40"/>
        <v>3</v>
      </c>
      <c r="Y174" s="135">
        <f t="shared" si="41"/>
        <v>1</v>
      </c>
      <c r="Z174" s="142">
        <f t="shared" si="42"/>
        <v>3</v>
      </c>
      <c r="AA174" s="135">
        <v>30</v>
      </c>
      <c r="AB174" s="164">
        <f t="shared" si="43"/>
        <v>84</v>
      </c>
      <c r="AI174" s="1053">
        <v>11059401</v>
      </c>
      <c r="AJ174" s="1054">
        <v>18</v>
      </c>
      <c r="AK174" s="1055">
        <v>380.87242000000003</v>
      </c>
      <c r="AL174" s="1055">
        <v>8.3961000000000006</v>
      </c>
      <c r="AM174" s="1054">
        <v>45</v>
      </c>
      <c r="AN174" s="1056">
        <v>0.35560000000000003</v>
      </c>
    </row>
    <row r="175" spans="1:40">
      <c r="A175" s="143" t="s">
        <v>10</v>
      </c>
      <c r="B175" s="143" t="s">
        <v>5347</v>
      </c>
      <c r="C175" s="145">
        <f t="array" ref="C175">VLOOKUP("小计"&amp;B175,IF({1,0},小计&amp;城市,包月),2,0)</f>
        <v>1</v>
      </c>
      <c r="D175" s="145">
        <f t="array" ref="D175">VLOOKUP("小计"&amp;B175,IF({1,0},小计&amp;城市,区域贴),2,0)</f>
        <v>0</v>
      </c>
      <c r="E175" s="145">
        <f t="array" ref="E175">VLOOKUP("小计"&amp;B175,IF({1,0},小计&amp;城市,贴片A1),2,0)</f>
        <v>0</v>
      </c>
      <c r="F175" s="145">
        <f t="array" ref="F175">VLOOKUP("小计"&amp;B175,IF({1,0},小计&amp;城市,贴片A2),2,0)</f>
        <v>0</v>
      </c>
      <c r="G175" s="145">
        <f t="array" ref="G175">VLOOKUP("小计"&amp;B175,IF({1,0},小计&amp;城市,贴片max),2,0)</f>
        <v>0</v>
      </c>
      <c r="H175" s="145">
        <f t="array" ref="H175">VLOOKUP("小计"&amp;B175,IF({1,0},小计&amp;城市,包月厅数),2,0)</f>
        <v>5</v>
      </c>
      <c r="I175" s="145">
        <f t="array" ref="I175">VLOOKUP("小计"&amp;B175,IF({1,0},小计&amp;城市,区域贴厅数),2,0)</f>
        <v>0</v>
      </c>
      <c r="J175" s="145">
        <f t="array" ref="J175">VLOOKUP("小计"&amp;B175,IF({1,0},小计&amp;城市,贴片A1厅数),2,0)</f>
        <v>0</v>
      </c>
      <c r="K175" s="145">
        <f t="array" ref="K175">VLOOKUP("小计"&amp;B175,IF({1,0},小计&amp;城市,贴片A2厅数),2,0)</f>
        <v>0</v>
      </c>
      <c r="L175" s="145">
        <f t="array" ref="L175">VLOOKUP("小计"&amp;B175,IF({1,0},小计&amp;城市,贴片max厅数),2,0)</f>
        <v>0</v>
      </c>
      <c r="M175" s="146">
        <f t="shared" si="35"/>
        <v>0</v>
      </c>
      <c r="N175" s="146">
        <f t="shared" si="36"/>
        <v>0</v>
      </c>
      <c r="O175" s="146">
        <f t="shared" si="37"/>
        <v>0</v>
      </c>
      <c r="P175" s="146">
        <f t="shared" si="38"/>
        <v>0</v>
      </c>
      <c r="W175" s="150" t="str">
        <f t="shared" si="39"/>
        <v>3091</v>
      </c>
      <c r="X175" s="142">
        <f t="shared" si="40"/>
        <v>3.25</v>
      </c>
      <c r="Y175" s="135">
        <f t="shared" si="41"/>
        <v>1</v>
      </c>
      <c r="Z175" s="142">
        <f t="shared" si="42"/>
        <v>3.25</v>
      </c>
      <c r="AA175" s="135">
        <v>30</v>
      </c>
      <c r="AB175" s="164">
        <f t="shared" si="43"/>
        <v>91</v>
      </c>
      <c r="AI175" s="1053">
        <v>41032501</v>
      </c>
      <c r="AJ175" s="1054">
        <v>3</v>
      </c>
      <c r="AK175" s="1055">
        <v>380.7593</v>
      </c>
      <c r="AL175" s="1055">
        <v>9.7935999999999996</v>
      </c>
      <c r="AM175" s="1054">
        <v>39</v>
      </c>
      <c r="AN175" s="1056">
        <v>0.37979999999999997</v>
      </c>
    </row>
    <row r="176" spans="1:40">
      <c r="A176" s="143" t="s">
        <v>10</v>
      </c>
      <c r="B176" s="143" t="s">
        <v>5348</v>
      </c>
      <c r="C176" s="145">
        <f t="array" ref="C176">VLOOKUP("小计"&amp;B176,IF({1,0},小计&amp;城市,包月),2,0)</f>
        <v>2</v>
      </c>
      <c r="D176" s="145">
        <f t="array" ref="D176">VLOOKUP("小计"&amp;B176,IF({1,0},小计&amp;城市,区域贴),2,0)</f>
        <v>0</v>
      </c>
      <c r="E176" s="145">
        <f t="array" ref="E176">VLOOKUP("小计"&amp;B176,IF({1,0},小计&amp;城市,贴片A1),2,0)</f>
        <v>0</v>
      </c>
      <c r="F176" s="145">
        <f t="array" ref="F176">VLOOKUP("小计"&amp;B176,IF({1,0},小计&amp;城市,贴片A2),2,0)</f>
        <v>0</v>
      </c>
      <c r="G176" s="145">
        <f t="array" ref="G176">VLOOKUP("小计"&amp;B176,IF({1,0},小计&amp;城市,贴片max),2,0)</f>
        <v>0</v>
      </c>
      <c r="H176" s="145">
        <f t="array" ref="H176">VLOOKUP("小计"&amp;B176,IF({1,0},小计&amp;城市,包月厅数),2,0)</f>
        <v>15</v>
      </c>
      <c r="I176" s="145">
        <f t="array" ref="I176">VLOOKUP("小计"&amp;B176,IF({1,0},小计&amp;城市,区域贴厅数),2,0)</f>
        <v>0</v>
      </c>
      <c r="J176" s="145">
        <f t="array" ref="J176">VLOOKUP("小计"&amp;B176,IF({1,0},小计&amp;城市,贴片A1厅数),2,0)</f>
        <v>0</v>
      </c>
      <c r="K176" s="145">
        <f t="array" ref="K176">VLOOKUP("小计"&amp;B176,IF({1,0},小计&amp;城市,贴片A2厅数),2,0)</f>
        <v>0</v>
      </c>
      <c r="L176" s="145">
        <f t="array" ref="L176">VLOOKUP("小计"&amp;B176,IF({1,0},小计&amp;城市,贴片max厅数),2,0)</f>
        <v>0</v>
      </c>
      <c r="M176" s="146">
        <f t="shared" si="35"/>
        <v>0</v>
      </c>
      <c r="N176" s="146">
        <f t="shared" si="36"/>
        <v>0</v>
      </c>
      <c r="O176" s="146">
        <f t="shared" si="37"/>
        <v>0</v>
      </c>
      <c r="P176" s="146">
        <f t="shared" si="38"/>
        <v>0</v>
      </c>
      <c r="W176" s="150" t="str">
        <f t="shared" si="39"/>
        <v>3098</v>
      </c>
      <c r="X176" s="142">
        <f t="shared" si="40"/>
        <v>3.5</v>
      </c>
      <c r="Y176" s="135">
        <f t="shared" si="41"/>
        <v>1</v>
      </c>
      <c r="Z176" s="142">
        <f t="shared" si="42"/>
        <v>3.5</v>
      </c>
      <c r="AA176" s="135">
        <v>30</v>
      </c>
      <c r="AB176" s="164">
        <f t="shared" si="43"/>
        <v>98</v>
      </c>
      <c r="AI176" s="1053">
        <v>22112501</v>
      </c>
      <c r="AJ176" s="1054">
        <v>3</v>
      </c>
      <c r="AK176" s="1055">
        <v>380.12060000000002</v>
      </c>
      <c r="AL176" s="1055">
        <v>8.7382000000000009</v>
      </c>
      <c r="AM176" s="1054">
        <v>44</v>
      </c>
      <c r="AN176" s="1056">
        <v>0.26280000000000003</v>
      </c>
    </row>
    <row r="177" spans="1:40">
      <c r="A177" s="155" t="s">
        <v>10</v>
      </c>
      <c r="B177" s="155" t="s">
        <v>5349</v>
      </c>
      <c r="C177" s="145">
        <f t="array" ref="C177">VLOOKUP("小计"&amp;B177,IF({1,0},小计&amp;城市,包月),2,0)</f>
        <v>2</v>
      </c>
      <c r="D177" s="145">
        <f t="array" ref="D177">VLOOKUP("小计"&amp;B177,IF({1,0},小计&amp;城市,区域贴),2,0)</f>
        <v>0</v>
      </c>
      <c r="E177" s="145">
        <f t="array" ref="E177">VLOOKUP("小计"&amp;B177,IF({1,0},小计&amp;城市,贴片A1),2,0)</f>
        <v>0</v>
      </c>
      <c r="F177" s="145">
        <f t="array" ref="F177">VLOOKUP("小计"&amp;B177,IF({1,0},小计&amp;城市,贴片A2),2,0)</f>
        <v>0</v>
      </c>
      <c r="G177" s="145">
        <f t="array" ref="G177">VLOOKUP("小计"&amp;B177,IF({1,0},小计&amp;城市,贴片max),2,0)</f>
        <v>0</v>
      </c>
      <c r="H177" s="145">
        <f t="array" ref="H177">VLOOKUP("小计"&amp;B177,IF({1,0},小计&amp;城市,包月厅数),2,0)</f>
        <v>9</v>
      </c>
      <c r="I177" s="145">
        <f t="array" ref="I177">VLOOKUP("小计"&amp;B177,IF({1,0},小计&amp;城市,区域贴厅数),2,0)</f>
        <v>0</v>
      </c>
      <c r="J177" s="145">
        <f t="array" ref="J177">VLOOKUP("小计"&amp;B177,IF({1,0},小计&amp;城市,贴片A1厅数),2,0)</f>
        <v>0</v>
      </c>
      <c r="K177" s="145">
        <f t="array" ref="K177">VLOOKUP("小计"&amp;B177,IF({1,0},小计&amp;城市,贴片A2厅数),2,0)</f>
        <v>0</v>
      </c>
      <c r="L177" s="145">
        <f t="array" ref="L177">VLOOKUP("小计"&amp;B177,IF({1,0},小计&amp;城市,贴片max厅数),2,0)</f>
        <v>0</v>
      </c>
      <c r="M177" s="146">
        <f t="shared" si="35"/>
        <v>0</v>
      </c>
      <c r="N177" s="146">
        <f t="shared" si="36"/>
        <v>0</v>
      </c>
      <c r="O177" s="146">
        <f t="shared" si="37"/>
        <v>0</v>
      </c>
      <c r="P177" s="146">
        <f t="shared" si="38"/>
        <v>0</v>
      </c>
      <c r="W177" s="150" t="str">
        <f t="shared" si="39"/>
        <v>30105</v>
      </c>
      <c r="X177" s="142">
        <f t="shared" si="40"/>
        <v>3.75</v>
      </c>
      <c r="Y177" s="135">
        <f t="shared" si="41"/>
        <v>1</v>
      </c>
      <c r="Z177" s="142">
        <f t="shared" si="42"/>
        <v>3.75</v>
      </c>
      <c r="AA177" s="135">
        <v>30</v>
      </c>
      <c r="AB177" s="164">
        <f t="shared" si="43"/>
        <v>105</v>
      </c>
      <c r="AI177" s="1053">
        <v>50060401</v>
      </c>
      <c r="AJ177" s="1054">
        <v>6</v>
      </c>
      <c r="AK177" s="1055">
        <v>380.117906</v>
      </c>
      <c r="AL177" s="1055">
        <v>9.1426999999999996</v>
      </c>
      <c r="AM177" s="1054">
        <v>42</v>
      </c>
      <c r="AN177" s="1056">
        <v>0.35409999999999997</v>
      </c>
    </row>
    <row r="178" spans="1:40">
      <c r="A178" s="170" t="s">
        <v>10</v>
      </c>
      <c r="B178" s="171" t="s">
        <v>5350</v>
      </c>
      <c r="C178" s="145">
        <f t="array" ref="C178">VLOOKUP("小计"&amp;B178,IF({1,0},小计&amp;城市,包月),2,0)</f>
        <v>1</v>
      </c>
      <c r="D178" s="145">
        <f t="array" ref="D178">VLOOKUP("小计"&amp;B178,IF({1,0},小计&amp;城市,区域贴),2,0)</f>
        <v>0</v>
      </c>
      <c r="E178" s="145">
        <f t="array" ref="E178">VLOOKUP("小计"&amp;B178,IF({1,0},小计&amp;城市,贴片A1),2,0)</f>
        <v>0</v>
      </c>
      <c r="F178" s="145">
        <f t="array" ref="F178">VLOOKUP("小计"&amp;B178,IF({1,0},小计&amp;城市,贴片A2),2,0)</f>
        <v>0</v>
      </c>
      <c r="G178" s="145">
        <f t="array" ref="G178">VLOOKUP("小计"&amp;B178,IF({1,0},小计&amp;城市,贴片max),2,0)</f>
        <v>0</v>
      </c>
      <c r="H178" s="145">
        <f t="array" ref="H178">VLOOKUP("小计"&amp;B178,IF({1,0},小计&amp;城市,包月厅数),2,0)</f>
        <v>7</v>
      </c>
      <c r="I178" s="145">
        <f t="array" ref="I178">VLOOKUP("小计"&amp;B178,IF({1,0},小计&amp;城市,区域贴厅数),2,0)</f>
        <v>0</v>
      </c>
      <c r="J178" s="145">
        <f t="array" ref="J178">VLOOKUP("小计"&amp;B178,IF({1,0},小计&amp;城市,贴片A1厅数),2,0)</f>
        <v>0</v>
      </c>
      <c r="K178" s="145">
        <f t="array" ref="K178">VLOOKUP("小计"&amp;B178,IF({1,0},小计&amp;城市,贴片A2厅数),2,0)</f>
        <v>0</v>
      </c>
      <c r="L178" s="145">
        <f t="array" ref="L178">VLOOKUP("小计"&amp;B178,IF({1,0},小计&amp;城市,贴片max厅数),2,0)</f>
        <v>0</v>
      </c>
      <c r="M178" s="146">
        <f t="shared" si="35"/>
        <v>0</v>
      </c>
      <c r="N178" s="146">
        <f t="shared" si="36"/>
        <v>0</v>
      </c>
      <c r="O178" s="146">
        <f t="shared" si="37"/>
        <v>0</v>
      </c>
      <c r="P178" s="146">
        <f t="shared" si="38"/>
        <v>0</v>
      </c>
      <c r="W178" s="150" t="str">
        <f t="shared" si="39"/>
        <v>30112</v>
      </c>
      <c r="X178" s="142">
        <f t="shared" si="40"/>
        <v>4</v>
      </c>
      <c r="Y178" s="135">
        <f t="shared" si="41"/>
        <v>1</v>
      </c>
      <c r="Z178" s="142">
        <f t="shared" si="42"/>
        <v>4</v>
      </c>
      <c r="AA178" s="135">
        <v>30</v>
      </c>
      <c r="AB178" s="164">
        <f t="shared" si="43"/>
        <v>112</v>
      </c>
      <c r="AI178" s="1053">
        <v>44019201</v>
      </c>
      <c r="AJ178" s="1054">
        <v>5</v>
      </c>
      <c r="AK178" s="1055">
        <v>379.34764999999999</v>
      </c>
      <c r="AL178" s="1055">
        <v>6.8118999999999996</v>
      </c>
      <c r="AM178" s="1054">
        <v>56</v>
      </c>
      <c r="AN178" s="1056">
        <v>0.21960000000000002</v>
      </c>
    </row>
    <row r="179" spans="1:40">
      <c r="A179" s="149" t="s">
        <v>10</v>
      </c>
      <c r="B179" s="149" t="s">
        <v>5351</v>
      </c>
      <c r="C179" s="145">
        <f t="array" ref="C179">VLOOKUP("小计"&amp;B179,IF({1,0},小计&amp;城市,包月),2,0)</f>
        <v>1</v>
      </c>
      <c r="D179" s="145">
        <f t="array" ref="D179">VLOOKUP("小计"&amp;B179,IF({1,0},小计&amp;城市,区域贴),2,0)</f>
        <v>1</v>
      </c>
      <c r="E179" s="145">
        <f t="array" ref="E179">VLOOKUP("小计"&amp;B179,IF({1,0},小计&amp;城市,贴片A1),2,0)</f>
        <v>1</v>
      </c>
      <c r="F179" s="145">
        <f t="array" ref="F179">VLOOKUP("小计"&amp;B179,IF({1,0},小计&amp;城市,贴片A2),2,0)</f>
        <v>1</v>
      </c>
      <c r="G179" s="145">
        <f t="array" ref="G179">VLOOKUP("小计"&amp;B179,IF({1,0},小计&amp;城市,贴片max),2,0)</f>
        <v>1</v>
      </c>
      <c r="H179" s="145">
        <f t="array" ref="H179">VLOOKUP("小计"&amp;B179,IF({1,0},小计&amp;城市,包月厅数),2,0)</f>
        <v>6</v>
      </c>
      <c r="I179" s="145">
        <f t="array" ref="I179">VLOOKUP("小计"&amp;B179,IF({1,0},小计&amp;城市,区域贴厅数),2,0)</f>
        <v>6</v>
      </c>
      <c r="J179" s="145">
        <f t="array" ref="J179">VLOOKUP("小计"&amp;B179,IF({1,0},小计&amp;城市,贴片A1厅数),2,0)</f>
        <v>6</v>
      </c>
      <c r="K179" s="145">
        <f t="array" ref="K179">VLOOKUP("小计"&amp;B179,IF({1,0},小计&amp;城市,贴片A2厅数),2,0)</f>
        <v>6</v>
      </c>
      <c r="L179" s="145">
        <f t="array" ref="L179">VLOOKUP("小计"&amp;B179,IF({1,0},小计&amp;城市,贴片max厅数),2,0)</f>
        <v>6</v>
      </c>
      <c r="M179" s="146">
        <f t="shared" si="35"/>
        <v>216</v>
      </c>
      <c r="N179" s="146">
        <f t="shared" si="36"/>
        <v>151</v>
      </c>
      <c r="O179" s="146">
        <f t="shared" si="37"/>
        <v>90</v>
      </c>
      <c r="P179" s="146">
        <f t="shared" si="38"/>
        <v>53.999999999999993</v>
      </c>
      <c r="W179" s="150" t="str">
        <f t="shared" si="39"/>
        <v>30119</v>
      </c>
      <c r="X179" s="142">
        <f t="shared" si="40"/>
        <v>4.25</v>
      </c>
      <c r="Y179" s="135">
        <f t="shared" si="41"/>
        <v>1</v>
      </c>
      <c r="Z179" s="142">
        <f t="shared" si="42"/>
        <v>4.25</v>
      </c>
      <c r="AA179" s="135">
        <v>30</v>
      </c>
      <c r="AB179" s="164">
        <f t="shared" si="43"/>
        <v>119</v>
      </c>
      <c r="AI179" s="1053">
        <v>51030041</v>
      </c>
      <c r="AJ179" s="1054">
        <v>1</v>
      </c>
      <c r="AK179" s="1055">
        <v>378.51029199999999</v>
      </c>
      <c r="AL179" s="1055">
        <v>8.8178999999999998</v>
      </c>
      <c r="AM179" s="1054">
        <v>43</v>
      </c>
      <c r="AN179" s="1056">
        <v>0.25530000000000003</v>
      </c>
    </row>
    <row r="180" spans="1:40">
      <c r="A180" s="149" t="s">
        <v>10</v>
      </c>
      <c r="B180" s="172" t="s">
        <v>6305</v>
      </c>
      <c r="C180" s="145">
        <f t="array" ref="C180">VLOOKUP("小计"&amp;B180,IF({1,0},小计&amp;城市,包月),2,0)</f>
        <v>1</v>
      </c>
      <c r="D180" s="145">
        <f t="array" ref="D180">VLOOKUP("小计"&amp;B180,IF({1,0},小计&amp;城市,区域贴),2,0)</f>
        <v>0</v>
      </c>
      <c r="E180" s="145">
        <f t="array" ref="E180">VLOOKUP("小计"&amp;B180,IF({1,0},小计&amp;城市,贴片A1),2,0)</f>
        <v>0</v>
      </c>
      <c r="F180" s="145">
        <f t="array" ref="F180">VLOOKUP("小计"&amp;B180,IF({1,0},小计&amp;城市,贴片A2),2,0)</f>
        <v>0</v>
      </c>
      <c r="G180" s="145">
        <f t="array" ref="G180">VLOOKUP("小计"&amp;B180,IF({1,0},小计&amp;城市,贴片max),2,0)</f>
        <v>0</v>
      </c>
      <c r="H180" s="145">
        <f t="array" ref="H180">VLOOKUP("小计"&amp;B180,IF({1,0},小计&amp;城市,包月厅数),2,0)</f>
        <v>1</v>
      </c>
      <c r="I180" s="145">
        <f t="array" ref="I180">VLOOKUP("小计"&amp;B180,IF({1,0},小计&amp;城市,区域贴厅数),2,0)</f>
        <v>0</v>
      </c>
      <c r="J180" s="145">
        <f t="array" ref="J180">VLOOKUP("小计"&amp;B180,IF({1,0},小计&amp;城市,贴片A1厅数),2,0)</f>
        <v>0</v>
      </c>
      <c r="K180" s="145">
        <f t="array" ref="K180">VLOOKUP("小计"&amp;B180,IF({1,0},小计&amp;城市,贴片A2厅数),2,0)</f>
        <v>0</v>
      </c>
      <c r="L180" s="145">
        <f t="array" ref="L180">VLOOKUP("小计"&amp;B180,IF({1,0},小计&amp;城市,贴片max厅数),2,0)</f>
        <v>0</v>
      </c>
      <c r="M180" s="146">
        <f t="shared" si="35"/>
        <v>0</v>
      </c>
      <c r="N180" s="146">
        <f t="shared" si="36"/>
        <v>0</v>
      </c>
      <c r="O180" s="146">
        <f t="shared" si="37"/>
        <v>0</v>
      </c>
      <c r="P180" s="146">
        <f t="shared" si="38"/>
        <v>0</v>
      </c>
      <c r="W180" s="150" t="str">
        <f t="shared" si="39"/>
        <v>30126</v>
      </c>
      <c r="X180" s="142">
        <f t="shared" si="40"/>
        <v>4.5</v>
      </c>
      <c r="Y180" s="135">
        <f t="shared" si="41"/>
        <v>1</v>
      </c>
      <c r="Z180" s="142">
        <f t="shared" si="42"/>
        <v>4.5</v>
      </c>
      <c r="AA180" s="135">
        <v>30</v>
      </c>
      <c r="AB180" s="164">
        <f t="shared" si="43"/>
        <v>126</v>
      </c>
      <c r="AI180" s="1053">
        <v>37157071</v>
      </c>
      <c r="AJ180" s="1054">
        <v>1</v>
      </c>
      <c r="AK180" s="1055">
        <v>378.06310000000002</v>
      </c>
      <c r="AL180" s="1055">
        <v>7.7995000000000001</v>
      </c>
      <c r="AM180" s="1054">
        <v>48</v>
      </c>
      <c r="AN180" s="1056">
        <v>0.22889999999999999</v>
      </c>
    </row>
    <row r="181" spans="1:40">
      <c r="A181" s="149" t="s">
        <v>10</v>
      </c>
      <c r="B181" s="172" t="s">
        <v>6184</v>
      </c>
      <c r="C181" s="145">
        <f t="array" ref="C181">VLOOKUP("小计"&amp;B181,IF({1,0},小计&amp;城市,包月),2,0)</f>
        <v>1</v>
      </c>
      <c r="D181" s="145">
        <f t="array" ref="D181">VLOOKUP("小计"&amp;B181,IF({1,0},小计&amp;城市,区域贴),2,0)</f>
        <v>0</v>
      </c>
      <c r="E181" s="145">
        <f t="array" ref="E181">VLOOKUP("小计"&amp;B181,IF({1,0},小计&amp;城市,贴片A1),2,0)</f>
        <v>0</v>
      </c>
      <c r="F181" s="145">
        <f t="array" ref="F181">VLOOKUP("小计"&amp;B181,IF({1,0},小计&amp;城市,贴片A2),2,0)</f>
        <v>0</v>
      </c>
      <c r="G181" s="145">
        <f t="array" ref="G181">VLOOKUP("小计"&amp;B181,IF({1,0},小计&amp;城市,贴片max),2,0)</f>
        <v>0</v>
      </c>
      <c r="H181" s="145">
        <f t="array" ref="H181">VLOOKUP("小计"&amp;B181,IF({1,0},小计&amp;城市,包月厅数),2,0)</f>
        <v>6</v>
      </c>
      <c r="I181" s="145">
        <f t="array" ref="I181">VLOOKUP("小计"&amp;B181,IF({1,0},小计&amp;城市,区域贴厅数),2,0)</f>
        <v>0</v>
      </c>
      <c r="J181" s="145">
        <f t="array" ref="J181">VLOOKUP("小计"&amp;B181,IF({1,0},小计&amp;城市,贴片A1厅数),2,0)</f>
        <v>0</v>
      </c>
      <c r="K181" s="145">
        <f t="array" ref="K181">VLOOKUP("小计"&amp;B181,IF({1,0},小计&amp;城市,贴片A2厅数),2,0)</f>
        <v>0</v>
      </c>
      <c r="L181" s="145">
        <f t="array" ref="L181">VLOOKUP("小计"&amp;B181,IF({1,0},小计&amp;城市,贴片max厅数),2,0)</f>
        <v>0</v>
      </c>
      <c r="M181" s="146">
        <f t="shared" si="35"/>
        <v>0</v>
      </c>
      <c r="N181" s="146">
        <f t="shared" si="36"/>
        <v>0</v>
      </c>
      <c r="O181" s="146">
        <f t="shared" si="37"/>
        <v>0</v>
      </c>
      <c r="P181" s="146">
        <f t="shared" si="38"/>
        <v>0</v>
      </c>
      <c r="W181" s="150" t="str">
        <f t="shared" si="39"/>
        <v>30133</v>
      </c>
      <c r="X181" s="142">
        <f t="shared" si="40"/>
        <v>4.75</v>
      </c>
      <c r="Y181" s="135">
        <f t="shared" si="41"/>
        <v>1</v>
      </c>
      <c r="Z181" s="142">
        <f t="shared" si="42"/>
        <v>4.75</v>
      </c>
      <c r="AA181" s="135">
        <v>30</v>
      </c>
      <c r="AB181" s="164">
        <f t="shared" si="43"/>
        <v>133</v>
      </c>
      <c r="AI181" s="1053">
        <v>51019981</v>
      </c>
      <c r="AJ181" s="1054">
        <v>6</v>
      </c>
      <c r="AK181" s="1055">
        <v>377.1019</v>
      </c>
      <c r="AL181" s="1055">
        <v>7.0685000000000002</v>
      </c>
      <c r="AM181" s="1054">
        <v>53</v>
      </c>
      <c r="AN181" s="1056">
        <v>0.25650000000000001</v>
      </c>
    </row>
    <row r="182" spans="1:40">
      <c r="A182" s="159" t="s">
        <v>10</v>
      </c>
      <c r="B182" s="159" t="s">
        <v>6292</v>
      </c>
      <c r="C182" s="145">
        <f t="array" ref="C182">VLOOKUP("小计"&amp;B182,IF({1,0},小计&amp;城市,包月),2,0)</f>
        <v>1</v>
      </c>
      <c r="D182" s="145">
        <f t="array" ref="D182">VLOOKUP("小计"&amp;B182,IF({1,0},小计&amp;城市,区域贴),2,0)</f>
        <v>0</v>
      </c>
      <c r="E182" s="145">
        <f t="array" ref="E182">VLOOKUP("小计"&amp;B182,IF({1,0},小计&amp;城市,贴片A1),2,0)</f>
        <v>0</v>
      </c>
      <c r="F182" s="145">
        <f t="array" ref="F182">VLOOKUP("小计"&amp;B182,IF({1,0},小计&amp;城市,贴片A2),2,0)</f>
        <v>0</v>
      </c>
      <c r="G182" s="145">
        <f t="array" ref="G182">VLOOKUP("小计"&amp;B182,IF({1,0},小计&amp;城市,贴片max),2,0)</f>
        <v>0</v>
      </c>
      <c r="H182" s="145">
        <f t="array" ref="H182">VLOOKUP("小计"&amp;B182,IF({1,0},小计&amp;城市,包月厅数),2,0)</f>
        <v>6</v>
      </c>
      <c r="I182" s="145">
        <f t="array" ref="I182">VLOOKUP("小计"&amp;B182,IF({1,0},小计&amp;城市,区域贴厅数),2,0)</f>
        <v>0</v>
      </c>
      <c r="J182" s="145">
        <f t="array" ref="J182">VLOOKUP("小计"&amp;B182,IF({1,0},小计&amp;城市,贴片A1厅数),2,0)</f>
        <v>0</v>
      </c>
      <c r="K182" s="145">
        <f t="array" ref="K182">VLOOKUP("小计"&amp;B182,IF({1,0},小计&amp;城市,贴片A2厅数),2,0)</f>
        <v>0</v>
      </c>
      <c r="L182" s="145">
        <f t="array" ref="L182">VLOOKUP("小计"&amp;B182,IF({1,0},小计&amp;城市,贴片max厅数),2,0)</f>
        <v>0</v>
      </c>
      <c r="M182" s="146">
        <f t="shared" si="35"/>
        <v>0</v>
      </c>
      <c r="N182" s="146">
        <f t="shared" si="36"/>
        <v>0</v>
      </c>
      <c r="O182" s="146">
        <f t="shared" si="37"/>
        <v>0</v>
      </c>
      <c r="P182" s="146">
        <f t="shared" si="38"/>
        <v>0</v>
      </c>
      <c r="W182" s="150" t="str">
        <f t="shared" si="39"/>
        <v>30140</v>
      </c>
      <c r="X182" s="142">
        <f t="shared" si="40"/>
        <v>5</v>
      </c>
      <c r="Y182" s="135">
        <f t="shared" si="41"/>
        <v>1</v>
      </c>
      <c r="Z182" s="142">
        <f t="shared" si="42"/>
        <v>5</v>
      </c>
      <c r="AA182" s="135">
        <v>30</v>
      </c>
      <c r="AB182" s="164">
        <f t="shared" si="43"/>
        <v>140</v>
      </c>
      <c r="AI182" s="1053">
        <v>35011202</v>
      </c>
      <c r="AJ182" s="1054">
        <v>5</v>
      </c>
      <c r="AK182" s="1055">
        <v>376.82397500000002</v>
      </c>
      <c r="AL182" s="1055">
        <v>7.5720000000000001</v>
      </c>
      <c r="AM182" s="1054">
        <v>50</v>
      </c>
      <c r="AN182" s="1056">
        <v>0.26519999999999999</v>
      </c>
    </row>
    <row r="183" spans="1:40">
      <c r="A183" s="159" t="s">
        <v>10</v>
      </c>
      <c r="B183" s="159" t="s">
        <v>7088</v>
      </c>
      <c r="C183" s="145">
        <f t="array" ref="C183">VLOOKUP("小计"&amp;B183,IF({1,0},小计&amp;城市,包月),2,0)</f>
        <v>1</v>
      </c>
      <c r="D183" s="145">
        <f t="array" ref="D183">VLOOKUP("小计"&amp;B183,IF({1,0},小计&amp;城市,区域贴),2,0)</f>
        <v>0</v>
      </c>
      <c r="E183" s="145">
        <f t="array" ref="E183">VLOOKUP("小计"&amp;B183,IF({1,0},小计&amp;城市,贴片A1),2,0)</f>
        <v>0</v>
      </c>
      <c r="F183" s="145">
        <f t="array" ref="F183">VLOOKUP("小计"&amp;B183,IF({1,0},小计&amp;城市,贴片A2),2,0)</f>
        <v>0</v>
      </c>
      <c r="G183" s="145">
        <f t="array" ref="G183">VLOOKUP("小计"&amp;B183,IF({1,0},小计&amp;城市,贴片max),2,0)</f>
        <v>0</v>
      </c>
      <c r="H183" s="145">
        <f t="array" ref="H183">VLOOKUP("小计"&amp;B183,IF({1,0},小计&amp;城市,包月厅数),2,0)</f>
        <v>7</v>
      </c>
      <c r="I183" s="145">
        <f t="array" ref="I183">VLOOKUP("小计"&amp;B183,IF({1,0},小计&amp;城市,区域贴厅数),2,0)</f>
        <v>0</v>
      </c>
      <c r="J183" s="145">
        <f t="array" ref="J183">VLOOKUP("小计"&amp;B183,IF({1,0},小计&amp;城市,贴片A1厅数),2,0)</f>
        <v>0</v>
      </c>
      <c r="K183" s="145">
        <f t="array" ref="K183">VLOOKUP("小计"&amp;B183,IF({1,0},小计&amp;城市,贴片A2厅数),2,0)</f>
        <v>0</v>
      </c>
      <c r="L183" s="145">
        <f t="array" ref="L183">VLOOKUP("小计"&amp;B183,IF({1,0},小计&amp;城市,贴片max厅数),2,0)</f>
        <v>0</v>
      </c>
      <c r="M183" s="146">
        <f t="shared" si="35"/>
        <v>0</v>
      </c>
      <c r="N183" s="146">
        <f t="shared" si="36"/>
        <v>0</v>
      </c>
      <c r="O183" s="146">
        <f t="shared" si="37"/>
        <v>0</v>
      </c>
      <c r="P183" s="146">
        <f t="shared" si="38"/>
        <v>0</v>
      </c>
      <c r="W183" s="150" t="str">
        <f t="shared" si="39"/>
        <v>30147</v>
      </c>
      <c r="X183" s="142">
        <f t="shared" si="40"/>
        <v>5.25</v>
      </c>
      <c r="Y183" s="135">
        <f t="shared" si="41"/>
        <v>1</v>
      </c>
      <c r="Z183" s="142">
        <f t="shared" si="42"/>
        <v>5.25</v>
      </c>
      <c r="AA183" s="135">
        <v>30</v>
      </c>
      <c r="AB183" s="164">
        <f t="shared" si="43"/>
        <v>147</v>
      </c>
      <c r="AI183" s="1053">
        <v>43015101</v>
      </c>
      <c r="AJ183" s="1054">
        <v>3</v>
      </c>
      <c r="AK183" s="1055">
        <v>376.68310000000002</v>
      </c>
      <c r="AL183" s="1055">
        <v>7.7737999999999996</v>
      </c>
      <c r="AM183" s="1054">
        <v>48</v>
      </c>
      <c r="AN183" s="1056">
        <v>0.311</v>
      </c>
    </row>
    <row r="184" spans="1:40">
      <c r="A184" s="153" t="s">
        <v>5352</v>
      </c>
      <c r="B184" s="144" t="s">
        <v>5353</v>
      </c>
      <c r="C184" s="145">
        <f t="array" ref="C184">VLOOKUP("小计"&amp;B184,IF({1,0},小计&amp;城市,包月),2,0)</f>
        <v>3</v>
      </c>
      <c r="D184" s="145">
        <f t="array" ref="D184">VLOOKUP("小计"&amp;B184,IF({1,0},小计&amp;城市,区域贴),2,0)</f>
        <v>3</v>
      </c>
      <c r="E184" s="145">
        <f t="array" ref="E184">VLOOKUP("小计"&amp;B184,IF({1,0},小计&amp;城市,贴片A1),2,0)</f>
        <v>2</v>
      </c>
      <c r="F184" s="145">
        <f t="array" ref="F184">VLOOKUP("小计"&amp;B184,IF({1,0},小计&amp;城市,贴片A2),2,0)</f>
        <v>2</v>
      </c>
      <c r="G184" s="145">
        <f t="array" ref="G184">VLOOKUP("小计"&amp;B184,IF({1,0},小计&amp;城市,贴片max),2,0)</f>
        <v>3</v>
      </c>
      <c r="H184" s="145">
        <f t="array" ref="H184">VLOOKUP("小计"&amp;B184,IF({1,0},小计&amp;城市,包月厅数),2,0)</f>
        <v>22</v>
      </c>
      <c r="I184" s="145">
        <f t="array" ref="I184">VLOOKUP("小计"&amp;B184,IF({1,0},小计&amp;城市,区域贴厅数),2,0)</f>
        <v>22</v>
      </c>
      <c r="J184" s="145">
        <f t="array" ref="J184">VLOOKUP("小计"&amp;B184,IF({1,0},小计&amp;城市,贴片A1厅数),2,0)</f>
        <v>17</v>
      </c>
      <c r="K184" s="145">
        <f t="array" ref="K184">VLOOKUP("小计"&amp;B184,IF({1,0},小计&amp;城市,贴片A2厅数),2,0)</f>
        <v>13</v>
      </c>
      <c r="L184" s="145">
        <f t="array" ref="L184">VLOOKUP("小计"&amp;B184,IF({1,0},小计&amp;城市,贴片max厅数),2,0)</f>
        <v>22</v>
      </c>
      <c r="M184" s="146">
        <f t="shared" si="35"/>
        <v>792</v>
      </c>
      <c r="N184" s="146">
        <f t="shared" si="36"/>
        <v>554</v>
      </c>
      <c r="O184" s="146">
        <f t="shared" si="37"/>
        <v>330</v>
      </c>
      <c r="P184" s="146">
        <f t="shared" si="38"/>
        <v>198</v>
      </c>
      <c r="W184" s="150" t="str">
        <f t="shared" si="39"/>
        <v>30154</v>
      </c>
      <c r="X184" s="142">
        <f t="shared" si="40"/>
        <v>5.5</v>
      </c>
      <c r="Y184" s="135">
        <f t="shared" si="41"/>
        <v>1</v>
      </c>
      <c r="Z184" s="142">
        <f t="shared" si="42"/>
        <v>5.5</v>
      </c>
      <c r="AA184" s="135">
        <v>30</v>
      </c>
      <c r="AB184" s="164">
        <f t="shared" si="43"/>
        <v>154</v>
      </c>
      <c r="AI184" s="1053">
        <v>63010101</v>
      </c>
      <c r="AJ184" s="1054">
        <v>2</v>
      </c>
      <c r="AK184" s="1055">
        <v>376.61498999999998</v>
      </c>
      <c r="AL184" s="1055">
        <v>7.819</v>
      </c>
      <c r="AM184" s="1054">
        <v>48</v>
      </c>
      <c r="AN184" s="1056">
        <v>0.26469999999999999</v>
      </c>
    </row>
    <row r="185" spans="1:40">
      <c r="A185" s="161" t="s">
        <v>5352</v>
      </c>
      <c r="B185" s="157" t="s">
        <v>5735</v>
      </c>
      <c r="C185" s="145">
        <f t="array" ref="C185">VLOOKUP("小计"&amp;B185,IF({1,0},小计&amp;城市,包月),2,0)</f>
        <v>1</v>
      </c>
      <c r="D185" s="145">
        <f t="array" ref="D185">VLOOKUP("小计"&amp;B185,IF({1,0},小计&amp;城市,区域贴),2,0)</f>
        <v>0</v>
      </c>
      <c r="E185" s="145">
        <f t="array" ref="E185">VLOOKUP("小计"&amp;B185,IF({1,0},小计&amp;城市,贴片A1),2,0)</f>
        <v>0</v>
      </c>
      <c r="F185" s="145">
        <f t="array" ref="F185">VLOOKUP("小计"&amp;B185,IF({1,0},小计&amp;城市,贴片A2),2,0)</f>
        <v>0</v>
      </c>
      <c r="G185" s="145">
        <f t="array" ref="G185">VLOOKUP("小计"&amp;B185,IF({1,0},小计&amp;城市,贴片max),2,0)</f>
        <v>0</v>
      </c>
      <c r="H185" s="145">
        <f t="array" ref="H185">VLOOKUP("小计"&amp;B185,IF({1,0},小计&amp;城市,包月厅数),2,0)</f>
        <v>5</v>
      </c>
      <c r="I185" s="145">
        <f t="array" ref="I185">VLOOKUP("小计"&amp;B185,IF({1,0},小计&amp;城市,区域贴厅数),2,0)</f>
        <v>0</v>
      </c>
      <c r="J185" s="145">
        <f t="array" ref="J185">VLOOKUP("小计"&amp;B185,IF({1,0},小计&amp;城市,贴片A1厅数),2,0)</f>
        <v>0</v>
      </c>
      <c r="K185" s="145">
        <f t="array" ref="K185">VLOOKUP("小计"&amp;B185,IF({1,0},小计&amp;城市,贴片A2厅数),2,0)</f>
        <v>0</v>
      </c>
      <c r="L185" s="145">
        <f t="array" ref="L185">VLOOKUP("小计"&amp;B185,IF({1,0},小计&amp;城市,贴片max厅数),2,0)</f>
        <v>0</v>
      </c>
      <c r="M185" s="146">
        <f t="shared" si="35"/>
        <v>0</v>
      </c>
      <c r="N185" s="146">
        <f t="shared" si="36"/>
        <v>0</v>
      </c>
      <c r="O185" s="146">
        <f t="shared" si="37"/>
        <v>0</v>
      </c>
      <c r="P185" s="146">
        <f t="shared" si="38"/>
        <v>0</v>
      </c>
      <c r="W185" s="150" t="str">
        <f t="shared" si="39"/>
        <v>30161</v>
      </c>
      <c r="X185" s="142">
        <f t="shared" si="40"/>
        <v>5.75</v>
      </c>
      <c r="Y185" s="135">
        <f t="shared" si="41"/>
        <v>1</v>
      </c>
      <c r="Z185" s="142">
        <f t="shared" si="42"/>
        <v>5.75</v>
      </c>
      <c r="AA185" s="135">
        <v>30</v>
      </c>
      <c r="AB185" s="164">
        <f t="shared" si="43"/>
        <v>161</v>
      </c>
      <c r="AI185" s="1053">
        <v>36114101</v>
      </c>
      <c r="AJ185" s="1054">
        <v>1</v>
      </c>
      <c r="AK185" s="1055">
        <v>376.06009999999998</v>
      </c>
      <c r="AL185" s="1055">
        <v>8.4161999999999999</v>
      </c>
      <c r="AM185" s="1054">
        <v>45</v>
      </c>
      <c r="AN185" s="1056">
        <v>0.27010000000000001</v>
      </c>
    </row>
    <row r="186" spans="1:40">
      <c r="A186" s="161" t="s">
        <v>2278</v>
      </c>
      <c r="B186" s="173" t="s">
        <v>2279</v>
      </c>
      <c r="C186" s="145">
        <f t="array" ref="C186">VLOOKUP("小计"&amp;B186,IF({1,0},小计&amp;城市,包月),2,0)</f>
        <v>14</v>
      </c>
      <c r="D186" s="145">
        <f t="array" ref="D186">VLOOKUP("小计"&amp;B186,IF({1,0},小计&amp;城市,区域贴),2,0)</f>
        <v>8</v>
      </c>
      <c r="E186" s="145">
        <f t="array" ref="E186">VLOOKUP("小计"&amp;B186,IF({1,0},小计&amp;城市,贴片A1),2,0)</f>
        <v>4</v>
      </c>
      <c r="F186" s="145">
        <f t="array" ref="F186">VLOOKUP("小计"&amp;B186,IF({1,0},小计&amp;城市,贴片A2),2,0)</f>
        <v>4</v>
      </c>
      <c r="G186" s="145">
        <f t="array" ref="G186">VLOOKUP("小计"&amp;B186,IF({1,0},小计&amp;城市,贴片max),2,0)</f>
        <v>8</v>
      </c>
      <c r="H186" s="145">
        <f t="array" ref="H186">VLOOKUP("小计"&amp;B186,IF({1,0},小计&amp;城市,包月厅数),2,0)</f>
        <v>90</v>
      </c>
      <c r="I186" s="145">
        <f t="array" ref="I186">VLOOKUP("小计"&amp;B186,IF({1,0},小计&amp;城市,区域贴厅数),2,0)</f>
        <v>49</v>
      </c>
      <c r="J186" s="145">
        <f t="array" ref="J186">VLOOKUP("小计"&amp;B186,IF({1,0},小计&amp;城市,贴片A1厅数),2,0)</f>
        <v>26</v>
      </c>
      <c r="K186" s="145">
        <f t="array" ref="K186">VLOOKUP("小计"&amp;B186,IF({1,0},小计&amp;城市,贴片A2厅数),2,0)</f>
        <v>23</v>
      </c>
      <c r="L186" s="145">
        <f t="array" ref="L186">VLOOKUP("小计"&amp;B186,IF({1,0},小计&amp;城市,贴片max厅数),2,0)</f>
        <v>49</v>
      </c>
      <c r="M186" s="146">
        <f t="shared" si="35"/>
        <v>1764</v>
      </c>
      <c r="N186" s="146">
        <f t="shared" si="36"/>
        <v>1235</v>
      </c>
      <c r="O186" s="146">
        <f t="shared" si="37"/>
        <v>735</v>
      </c>
      <c r="P186" s="146">
        <f t="shared" si="38"/>
        <v>441</v>
      </c>
      <c r="W186" s="150" t="str">
        <f t="shared" si="39"/>
        <v>30168</v>
      </c>
      <c r="X186" s="142">
        <f t="shared" si="40"/>
        <v>6</v>
      </c>
      <c r="Y186" s="135">
        <f t="shared" si="41"/>
        <v>1</v>
      </c>
      <c r="Z186" s="142">
        <f t="shared" si="42"/>
        <v>6</v>
      </c>
      <c r="AA186" s="135">
        <v>30</v>
      </c>
      <c r="AB186" s="164">
        <f t="shared" si="43"/>
        <v>168</v>
      </c>
      <c r="AI186" s="1053">
        <v>35014351</v>
      </c>
      <c r="AJ186" s="1054">
        <v>6</v>
      </c>
      <c r="AK186" s="1055">
        <v>374.73599999999999</v>
      </c>
      <c r="AL186" s="1055">
        <v>7.7119</v>
      </c>
      <c r="AM186" s="1054">
        <v>49</v>
      </c>
      <c r="AN186" s="1056">
        <v>0.22020000000000001</v>
      </c>
    </row>
    <row r="187" spans="1:40">
      <c r="A187" s="161" t="s">
        <v>2278</v>
      </c>
      <c r="B187" s="173" t="s">
        <v>5354</v>
      </c>
      <c r="C187" s="145">
        <f t="array" ref="C187">VLOOKUP("小计"&amp;B187,IF({1,0},小计&amp;城市,包月),2,0)</f>
        <v>1</v>
      </c>
      <c r="D187" s="145">
        <f t="array" ref="D187">VLOOKUP("小计"&amp;B187,IF({1,0},小计&amp;城市,区域贴),2,0)</f>
        <v>1</v>
      </c>
      <c r="E187" s="145">
        <f t="array" ref="E187">VLOOKUP("小计"&amp;B187,IF({1,0},小计&amp;城市,贴片A1),2,0)</f>
        <v>1</v>
      </c>
      <c r="F187" s="145">
        <f t="array" ref="F187">VLOOKUP("小计"&amp;B187,IF({1,0},小计&amp;城市,贴片A2),2,0)</f>
        <v>1</v>
      </c>
      <c r="G187" s="145">
        <f t="array" ref="G187">VLOOKUP("小计"&amp;B187,IF({1,0},小计&amp;城市,贴片max),2,0)</f>
        <v>1</v>
      </c>
      <c r="H187" s="145">
        <f t="array" ref="H187">VLOOKUP("小计"&amp;B187,IF({1,0},小计&amp;城市,包月厅数),2,0)</f>
        <v>4</v>
      </c>
      <c r="I187" s="145">
        <f t="array" ref="I187">VLOOKUP("小计"&amp;B187,IF({1,0},小计&amp;城市,区域贴厅数),2,0)</f>
        <v>4</v>
      </c>
      <c r="J187" s="145">
        <f t="array" ref="J187">VLOOKUP("小计"&amp;B187,IF({1,0},小计&amp;城市,贴片A1厅数),2,0)</f>
        <v>4</v>
      </c>
      <c r="K187" s="145">
        <f t="array" ref="K187">VLOOKUP("小计"&amp;B187,IF({1,0},小计&amp;城市,贴片A2厅数),2,0)</f>
        <v>4</v>
      </c>
      <c r="L187" s="145">
        <f t="array" ref="L187">VLOOKUP("小计"&amp;B187,IF({1,0},小计&amp;城市,贴片max厅数),2,0)</f>
        <v>4</v>
      </c>
      <c r="M187" s="146">
        <f t="shared" si="35"/>
        <v>144</v>
      </c>
      <c r="N187" s="146">
        <f t="shared" si="36"/>
        <v>101</v>
      </c>
      <c r="O187" s="146">
        <f t="shared" si="37"/>
        <v>60</v>
      </c>
      <c r="P187" s="146">
        <f t="shared" si="38"/>
        <v>36</v>
      </c>
      <c r="W187" s="150" t="str">
        <f t="shared" si="39"/>
        <v>30175</v>
      </c>
      <c r="X187" s="142">
        <f t="shared" si="40"/>
        <v>6.25</v>
      </c>
      <c r="Y187" s="135">
        <f t="shared" si="41"/>
        <v>1</v>
      </c>
      <c r="Z187" s="142">
        <f t="shared" si="42"/>
        <v>6.25</v>
      </c>
      <c r="AA187" s="135">
        <v>30</v>
      </c>
      <c r="AB187" s="164">
        <f t="shared" si="43"/>
        <v>175</v>
      </c>
      <c r="AI187" s="1053">
        <v>34091601</v>
      </c>
      <c r="AJ187" s="1054">
        <v>1</v>
      </c>
      <c r="AK187" s="1055">
        <v>374.57229999999998</v>
      </c>
      <c r="AL187" s="1055">
        <v>8.6240000000000006</v>
      </c>
      <c r="AM187" s="1054">
        <v>43</v>
      </c>
      <c r="AN187" s="1056">
        <v>0.314</v>
      </c>
    </row>
    <row r="188" spans="1:40">
      <c r="A188" s="161" t="s">
        <v>2278</v>
      </c>
      <c r="B188" s="157" t="s">
        <v>5355</v>
      </c>
      <c r="C188" s="145">
        <f t="array" ref="C188">VLOOKUP("小计"&amp;B188,IF({1,0},小计&amp;城市,包月),2,0)</f>
        <v>1</v>
      </c>
      <c r="D188" s="145">
        <f t="array" ref="D188">VLOOKUP("小计"&amp;B188,IF({1,0},小计&amp;城市,区域贴),2,0)</f>
        <v>1</v>
      </c>
      <c r="E188" s="145">
        <f t="array" ref="E188">VLOOKUP("小计"&amp;B188,IF({1,0},小计&amp;城市,贴片A1),2,0)</f>
        <v>1</v>
      </c>
      <c r="F188" s="145">
        <f t="array" ref="F188">VLOOKUP("小计"&amp;B188,IF({1,0},小计&amp;城市,贴片A2),2,0)</f>
        <v>1</v>
      </c>
      <c r="G188" s="145">
        <f t="array" ref="G188">VLOOKUP("小计"&amp;B188,IF({1,0},小计&amp;城市,贴片max),2,0)</f>
        <v>1</v>
      </c>
      <c r="H188" s="145">
        <f t="array" ref="H188">VLOOKUP("小计"&amp;B188,IF({1,0},小计&amp;城市,包月厅数),2,0)</f>
        <v>7</v>
      </c>
      <c r="I188" s="145">
        <f t="array" ref="I188">VLOOKUP("小计"&amp;B188,IF({1,0},小计&amp;城市,区域贴厅数),2,0)</f>
        <v>7</v>
      </c>
      <c r="J188" s="145">
        <f t="array" ref="J188">VLOOKUP("小计"&amp;B188,IF({1,0},小计&amp;城市,贴片A1厅数),2,0)</f>
        <v>7</v>
      </c>
      <c r="K188" s="145">
        <f t="array" ref="K188">VLOOKUP("小计"&amp;B188,IF({1,0},小计&amp;城市,贴片A2厅数),2,0)</f>
        <v>7</v>
      </c>
      <c r="L188" s="145">
        <f t="array" ref="L188">VLOOKUP("小计"&amp;B188,IF({1,0},小计&amp;城市,贴片max厅数),2,0)</f>
        <v>7</v>
      </c>
      <c r="M188" s="146">
        <f t="shared" ref="M188:M189" si="44">I188*6*0.5*12</f>
        <v>252</v>
      </c>
      <c r="N188" s="146">
        <f t="shared" si="36"/>
        <v>176</v>
      </c>
      <c r="O188" s="146">
        <f t="shared" ref="O188:O189" si="45">I188*6*0.25*10</f>
        <v>105</v>
      </c>
      <c r="P188" s="146">
        <f t="shared" ref="P188:P189" si="46">I188*6*0.15*10</f>
        <v>63</v>
      </c>
      <c r="W188" s="150" t="str">
        <f t="shared" si="39"/>
        <v>30182</v>
      </c>
      <c r="X188" s="142">
        <f t="shared" si="40"/>
        <v>6.5</v>
      </c>
      <c r="Y188" s="135">
        <f t="shared" si="41"/>
        <v>1</v>
      </c>
      <c r="Z188" s="142">
        <f t="shared" si="42"/>
        <v>6.5</v>
      </c>
      <c r="AA188" s="135">
        <v>30</v>
      </c>
      <c r="AB188" s="164">
        <f t="shared" si="43"/>
        <v>182</v>
      </c>
      <c r="AI188" s="1053">
        <v>35051701</v>
      </c>
      <c r="AJ188" s="1054">
        <v>2</v>
      </c>
      <c r="AK188" s="1055">
        <v>374.239735</v>
      </c>
      <c r="AL188" s="1055">
        <v>7.5590999999999999</v>
      </c>
      <c r="AM188" s="1054">
        <v>50</v>
      </c>
      <c r="AN188" s="1056">
        <v>0.32990000000000003</v>
      </c>
    </row>
    <row r="189" spans="1:40">
      <c r="A189" s="153" t="s">
        <v>629</v>
      </c>
      <c r="B189" s="154" t="s">
        <v>5182</v>
      </c>
      <c r="C189" s="145">
        <f t="array" ref="C189">VLOOKUP("小计"&amp;B189,IF({1,0},小计&amp;城市,包月),2,0)</f>
        <v>1</v>
      </c>
      <c r="D189" s="145">
        <f t="array" ref="D189">VLOOKUP("小计"&amp;B189,IF({1,0},小计&amp;城市,区域贴),2,0)</f>
        <v>1</v>
      </c>
      <c r="E189" s="145">
        <f t="array" ref="E189">VLOOKUP("小计"&amp;B189,IF({1,0},小计&amp;城市,贴片A1),2,0)</f>
        <v>1</v>
      </c>
      <c r="F189" s="145">
        <f t="array" ref="F189">VLOOKUP("小计"&amp;B189,IF({1,0},小计&amp;城市,贴片A2),2,0)</f>
        <v>1</v>
      </c>
      <c r="G189" s="145">
        <f t="array" ref="G189">VLOOKUP("小计"&amp;B189,IF({1,0},小计&amp;城市,贴片max),2,0)</f>
        <v>1</v>
      </c>
      <c r="H189" s="145">
        <f t="array" ref="H189">VLOOKUP("小计"&amp;B189,IF({1,0},小计&amp;城市,包月厅数),2,0)</f>
        <v>8</v>
      </c>
      <c r="I189" s="145">
        <f t="array" ref="I189">VLOOKUP("小计"&amp;B189,IF({1,0},小计&amp;城市,区域贴厅数),2,0)</f>
        <v>8</v>
      </c>
      <c r="J189" s="145">
        <f t="array" ref="J189">VLOOKUP("小计"&amp;B189,IF({1,0},小计&amp;城市,贴片A1厅数),2,0)</f>
        <v>8</v>
      </c>
      <c r="K189" s="145">
        <f t="array" ref="K189">VLOOKUP("小计"&amp;B189,IF({1,0},小计&amp;城市,贴片A2厅数),2,0)</f>
        <v>8</v>
      </c>
      <c r="L189" s="145">
        <f t="array" ref="L189">VLOOKUP("小计"&amp;B189,IF({1,0},小计&amp;城市,贴片max厅数),2,0)</f>
        <v>8</v>
      </c>
      <c r="M189" s="146">
        <f t="shared" si="44"/>
        <v>288</v>
      </c>
      <c r="N189" s="146">
        <f t="shared" si="36"/>
        <v>202</v>
      </c>
      <c r="O189" s="146">
        <f t="shared" si="45"/>
        <v>120</v>
      </c>
      <c r="P189" s="146">
        <f t="shared" si="46"/>
        <v>72</v>
      </c>
      <c r="W189" s="150" t="str">
        <f t="shared" si="39"/>
        <v>30189</v>
      </c>
      <c r="X189" s="142">
        <f t="shared" si="40"/>
        <v>6.75</v>
      </c>
      <c r="Y189" s="135">
        <f t="shared" si="41"/>
        <v>1</v>
      </c>
      <c r="Z189" s="142">
        <f t="shared" si="42"/>
        <v>6.75</v>
      </c>
      <c r="AA189" s="135">
        <v>30</v>
      </c>
      <c r="AB189" s="164">
        <f t="shared" si="43"/>
        <v>189</v>
      </c>
      <c r="AI189" s="1053">
        <v>11080551</v>
      </c>
      <c r="AJ189" s="1054">
        <v>19</v>
      </c>
      <c r="AK189" s="1055">
        <v>373.52859999999998</v>
      </c>
      <c r="AL189" s="1055">
        <v>8.0854999999999997</v>
      </c>
      <c r="AM189" s="1054">
        <v>46</v>
      </c>
      <c r="AN189" s="1056">
        <v>0.36899999999999999</v>
      </c>
    </row>
    <row r="190" spans="1:40">
      <c r="A190" s="153" t="s">
        <v>629</v>
      </c>
      <c r="B190" s="144" t="s">
        <v>5356</v>
      </c>
      <c r="C190" s="145">
        <f t="array" ref="C190">VLOOKUP("小计"&amp;B190,IF({1,0},小计&amp;城市,包月),2,0)</f>
        <v>5</v>
      </c>
      <c r="D190" s="145">
        <f t="array" ref="D190">VLOOKUP("小计"&amp;B190,IF({1,0},小计&amp;城市,区域贴),2,0)</f>
        <v>3</v>
      </c>
      <c r="E190" s="145">
        <f t="array" ref="E190">VLOOKUP("小计"&amp;B190,IF({1,0},小计&amp;城市,贴片A1),2,0)</f>
        <v>3</v>
      </c>
      <c r="F190" s="145">
        <f t="array" ref="F190">VLOOKUP("小计"&amp;B190,IF({1,0},小计&amp;城市,贴片A2),2,0)</f>
        <v>3</v>
      </c>
      <c r="G190" s="145">
        <f t="array" ref="G190">VLOOKUP("小计"&amp;B190,IF({1,0},小计&amp;城市,贴片max),2,0)</f>
        <v>3</v>
      </c>
      <c r="H190" s="145">
        <f t="array" ref="H190">VLOOKUP("小计"&amp;B190,IF({1,0},小计&amp;城市,包月厅数),2,0)</f>
        <v>37</v>
      </c>
      <c r="I190" s="145">
        <f t="array" ref="I190">VLOOKUP("小计"&amp;B190,IF({1,0},小计&amp;城市,区域贴厅数),2,0)</f>
        <v>22</v>
      </c>
      <c r="J190" s="145">
        <f t="array" ref="J190">VLOOKUP("小计"&amp;B190,IF({1,0},小计&amp;城市,贴片A1厅数),2,0)</f>
        <v>22</v>
      </c>
      <c r="K190" s="145">
        <f t="array" ref="K190">VLOOKUP("小计"&amp;B190,IF({1,0},小计&amp;城市,贴片A2厅数),2,0)</f>
        <v>22</v>
      </c>
      <c r="L190" s="145">
        <f t="array" ref="L190">VLOOKUP("小计"&amp;B190,IF({1,0},小计&amp;城市,贴片max厅数),2,0)</f>
        <v>22</v>
      </c>
      <c r="M190" s="146">
        <f t="shared" ref="M190:M191" si="47">I190*6*0.5*12</f>
        <v>792</v>
      </c>
      <c r="N190" s="146">
        <f t="shared" si="36"/>
        <v>554</v>
      </c>
      <c r="O190" s="146">
        <f t="shared" ref="O190:O191" si="48">I190*6*0.25*10</f>
        <v>330</v>
      </c>
      <c r="P190" s="146">
        <f t="shared" ref="P190:P191" si="49">I190*6*0.15*10</f>
        <v>198</v>
      </c>
      <c r="W190" s="150" t="str">
        <f t="shared" si="39"/>
        <v>30196</v>
      </c>
      <c r="X190" s="142">
        <f t="shared" si="40"/>
        <v>7</v>
      </c>
      <c r="Y190" s="135">
        <f t="shared" si="41"/>
        <v>1</v>
      </c>
      <c r="Z190" s="142">
        <f t="shared" si="42"/>
        <v>7</v>
      </c>
      <c r="AA190" s="135">
        <v>30</v>
      </c>
      <c r="AB190" s="164">
        <f t="shared" si="43"/>
        <v>196</v>
      </c>
      <c r="AI190" s="1053">
        <v>12041401</v>
      </c>
      <c r="AJ190" s="1054">
        <v>3</v>
      </c>
      <c r="AK190" s="1055">
        <v>373.51690000000002</v>
      </c>
      <c r="AL190" s="1055">
        <v>8.1491000000000007</v>
      </c>
      <c r="AM190" s="1054">
        <v>46</v>
      </c>
      <c r="AN190" s="1056">
        <v>0.25209999999999999</v>
      </c>
    </row>
    <row r="191" spans="1:40">
      <c r="A191" s="161" t="s">
        <v>629</v>
      </c>
      <c r="B191" s="157" t="s">
        <v>5357</v>
      </c>
      <c r="C191" s="145">
        <f t="array" ref="C191">VLOOKUP("小计"&amp;B191,IF({1,0},小计&amp;城市,包月),2,0)</f>
        <v>1</v>
      </c>
      <c r="D191" s="145">
        <f t="array" ref="D191">VLOOKUP("小计"&amp;B191,IF({1,0},小计&amp;城市,区域贴),2,0)</f>
        <v>1</v>
      </c>
      <c r="E191" s="145">
        <f t="array" ref="E191">VLOOKUP("小计"&amp;B191,IF({1,0},小计&amp;城市,贴片A1),2,0)</f>
        <v>1</v>
      </c>
      <c r="F191" s="145">
        <f t="array" ref="F191">VLOOKUP("小计"&amp;B191,IF({1,0},小计&amp;城市,贴片A2),2,0)</f>
        <v>1</v>
      </c>
      <c r="G191" s="145">
        <f t="array" ref="G191">VLOOKUP("小计"&amp;B191,IF({1,0},小计&amp;城市,贴片max),2,0)</f>
        <v>1</v>
      </c>
      <c r="H191" s="145">
        <f t="array" ref="H191">VLOOKUP("小计"&amp;B191,IF({1,0},小计&amp;城市,包月厅数),2,0)</f>
        <v>4</v>
      </c>
      <c r="I191" s="145">
        <f t="array" ref="I191">VLOOKUP("小计"&amp;B191,IF({1,0},小计&amp;城市,区域贴厅数),2,0)</f>
        <v>4</v>
      </c>
      <c r="J191" s="145">
        <f t="array" ref="J191">VLOOKUP("小计"&amp;B191,IF({1,0},小计&amp;城市,贴片A1厅数),2,0)</f>
        <v>4</v>
      </c>
      <c r="K191" s="145">
        <f t="array" ref="K191">VLOOKUP("小计"&amp;B191,IF({1,0},小计&amp;城市,贴片A2厅数),2,0)</f>
        <v>4</v>
      </c>
      <c r="L191" s="145">
        <f t="array" ref="L191">VLOOKUP("小计"&amp;B191,IF({1,0},小计&amp;城市,贴片max厅数),2,0)</f>
        <v>4</v>
      </c>
      <c r="M191" s="146">
        <f t="shared" si="47"/>
        <v>144</v>
      </c>
      <c r="N191" s="146">
        <f t="shared" si="36"/>
        <v>101</v>
      </c>
      <c r="O191" s="146">
        <f t="shared" si="48"/>
        <v>60</v>
      </c>
      <c r="P191" s="146">
        <f t="shared" si="49"/>
        <v>36</v>
      </c>
      <c r="W191" s="150" t="str">
        <f t="shared" si="39"/>
        <v>30203</v>
      </c>
      <c r="X191" s="142">
        <f t="shared" si="40"/>
        <v>7.25</v>
      </c>
      <c r="Y191" s="135">
        <f t="shared" si="41"/>
        <v>1</v>
      </c>
      <c r="Z191" s="142">
        <f t="shared" si="42"/>
        <v>7.25</v>
      </c>
      <c r="AA191" s="135">
        <v>30</v>
      </c>
      <c r="AB191" s="164">
        <f t="shared" si="43"/>
        <v>203</v>
      </c>
      <c r="AI191" s="1053">
        <v>35051901</v>
      </c>
      <c r="AJ191" s="1054">
        <v>3</v>
      </c>
      <c r="AK191" s="1055">
        <v>373.23410000000001</v>
      </c>
      <c r="AL191" s="1055">
        <v>6.9227999999999996</v>
      </c>
      <c r="AM191" s="1054">
        <v>54</v>
      </c>
      <c r="AN191" s="1056">
        <v>0.25879999999999997</v>
      </c>
    </row>
    <row r="192" spans="1:40">
      <c r="A192" s="161" t="s">
        <v>629</v>
      </c>
      <c r="B192" s="157" t="s">
        <v>5358</v>
      </c>
      <c r="C192" s="145">
        <f t="array" ref="C192">VLOOKUP("小计"&amp;B192,IF({1,0},小计&amp;城市,包月),2,0)</f>
        <v>1</v>
      </c>
      <c r="D192" s="145">
        <f t="array" ref="D192">VLOOKUP("小计"&amp;B192,IF({1,0},小计&amp;城市,区域贴),2,0)</f>
        <v>1</v>
      </c>
      <c r="E192" s="145">
        <f t="array" ref="E192">VLOOKUP("小计"&amp;B192,IF({1,0},小计&amp;城市,贴片A1),2,0)</f>
        <v>1</v>
      </c>
      <c r="F192" s="145">
        <f t="array" ref="F192">VLOOKUP("小计"&amp;B192,IF({1,0},小计&amp;城市,贴片A2),2,0)</f>
        <v>1</v>
      </c>
      <c r="G192" s="145">
        <f t="array" ref="G192">VLOOKUP("小计"&amp;B192,IF({1,0},小计&amp;城市,贴片max),2,0)</f>
        <v>1</v>
      </c>
      <c r="H192" s="145">
        <f t="array" ref="H192">VLOOKUP("小计"&amp;B192,IF({1,0},小计&amp;城市,包月厅数),2,0)</f>
        <v>4</v>
      </c>
      <c r="I192" s="145">
        <f t="array" ref="I192">VLOOKUP("小计"&amp;B192,IF({1,0},小计&amp;城市,区域贴厅数),2,0)</f>
        <v>4</v>
      </c>
      <c r="J192" s="145">
        <f t="array" ref="J192">VLOOKUP("小计"&amp;B192,IF({1,0},小计&amp;城市,贴片A1厅数),2,0)</f>
        <v>4</v>
      </c>
      <c r="K192" s="145">
        <f t="array" ref="K192">VLOOKUP("小计"&amp;B192,IF({1,0},小计&amp;城市,贴片A2厅数),2,0)</f>
        <v>4</v>
      </c>
      <c r="L192" s="145">
        <f t="array" ref="L192">VLOOKUP("小计"&amp;B192,IF({1,0},小计&amp;城市,贴片max厅数),2,0)</f>
        <v>4</v>
      </c>
      <c r="M192" s="146">
        <f t="shared" ref="M192:M193" si="50">I192*6*0.5*12</f>
        <v>144</v>
      </c>
      <c r="N192" s="146">
        <f t="shared" ref="N192:N193" si="51">ROUND(I192*6*0.35*12,0)</f>
        <v>101</v>
      </c>
      <c r="O192" s="146">
        <f t="shared" ref="O192:O193" si="52">I192*6*0.25*10</f>
        <v>60</v>
      </c>
      <c r="P192" s="146">
        <f t="shared" ref="P192:P193" si="53">I192*6*0.15*10</f>
        <v>36</v>
      </c>
      <c r="W192" s="150" t="str">
        <f t="shared" si="39"/>
        <v>30210</v>
      </c>
      <c r="X192" s="142">
        <f t="shared" si="40"/>
        <v>7.5</v>
      </c>
      <c r="Y192" s="135">
        <f t="shared" si="41"/>
        <v>1</v>
      </c>
      <c r="Z192" s="142">
        <f t="shared" si="42"/>
        <v>7.5</v>
      </c>
      <c r="AA192" s="135">
        <v>30</v>
      </c>
      <c r="AB192" s="164">
        <f t="shared" si="43"/>
        <v>210</v>
      </c>
      <c r="AI192" s="1053">
        <v>52011501</v>
      </c>
      <c r="AJ192" s="1054">
        <v>3</v>
      </c>
      <c r="AK192" s="1055">
        <v>372.86919999999998</v>
      </c>
      <c r="AL192" s="1055">
        <v>8.4636999999999993</v>
      </c>
      <c r="AM192" s="1054">
        <v>44</v>
      </c>
      <c r="AN192" s="1056">
        <v>0.3639</v>
      </c>
    </row>
    <row r="193" spans="1:40">
      <c r="A193" s="161" t="s">
        <v>629</v>
      </c>
      <c r="B193" s="157" t="s">
        <v>5640</v>
      </c>
      <c r="C193" s="145">
        <f t="array" ref="C193">VLOOKUP("小计"&amp;B193,IF({1,0},小计&amp;城市,包月),2,0)</f>
        <v>1</v>
      </c>
      <c r="D193" s="145">
        <f t="array" ref="D193">VLOOKUP("小计"&amp;B193,IF({1,0},小计&amp;城市,区域贴),2,0)</f>
        <v>0</v>
      </c>
      <c r="E193" s="145">
        <f t="array" ref="E193">VLOOKUP("小计"&amp;B193,IF({1,0},小计&amp;城市,贴片A1),2,0)</f>
        <v>0</v>
      </c>
      <c r="F193" s="145">
        <f t="array" ref="F193">VLOOKUP("小计"&amp;B193,IF({1,0},小计&amp;城市,贴片A2),2,0)</f>
        <v>0</v>
      </c>
      <c r="G193" s="145">
        <f t="array" ref="G193">VLOOKUP("小计"&amp;B193,IF({1,0},小计&amp;城市,贴片max),2,0)</f>
        <v>0</v>
      </c>
      <c r="H193" s="145">
        <f t="array" ref="H193">VLOOKUP("小计"&amp;B193,IF({1,0},小计&amp;城市,包月厅数),2,0)</f>
        <v>4</v>
      </c>
      <c r="I193" s="145">
        <f t="array" ref="I193">VLOOKUP("小计"&amp;B193,IF({1,0},小计&amp;城市,区域贴厅数),2,0)</f>
        <v>0</v>
      </c>
      <c r="J193" s="145">
        <f t="array" ref="J193">VLOOKUP("小计"&amp;B193,IF({1,0},小计&amp;城市,贴片A1厅数),2,0)</f>
        <v>0</v>
      </c>
      <c r="K193" s="145">
        <f t="array" ref="K193">VLOOKUP("小计"&amp;B193,IF({1,0},小计&amp;城市,贴片A2厅数),2,0)</f>
        <v>0</v>
      </c>
      <c r="L193" s="145">
        <f t="array" ref="L193">VLOOKUP("小计"&amp;B193,IF({1,0},小计&amp;城市,贴片max厅数),2,0)</f>
        <v>0</v>
      </c>
      <c r="M193" s="146">
        <f t="shared" si="50"/>
        <v>0</v>
      </c>
      <c r="N193" s="146">
        <f t="shared" si="51"/>
        <v>0</v>
      </c>
      <c r="O193" s="146">
        <f t="shared" si="52"/>
        <v>0</v>
      </c>
      <c r="P193" s="146">
        <f t="shared" si="53"/>
        <v>0</v>
      </c>
      <c r="W193" s="150" t="str">
        <f t="shared" si="39"/>
        <v>30217</v>
      </c>
      <c r="X193" s="142">
        <f t="shared" si="40"/>
        <v>7.75</v>
      </c>
      <c r="Y193" s="135">
        <f t="shared" si="41"/>
        <v>1</v>
      </c>
      <c r="Z193" s="142">
        <f t="shared" si="42"/>
        <v>7.75</v>
      </c>
      <c r="AA193" s="135">
        <v>30</v>
      </c>
      <c r="AB193" s="164">
        <f t="shared" si="43"/>
        <v>217</v>
      </c>
      <c r="AI193" s="1053">
        <v>33019331</v>
      </c>
      <c r="AJ193" s="1054">
        <v>2</v>
      </c>
      <c r="AK193" s="1055">
        <v>372.15019999999998</v>
      </c>
      <c r="AL193" s="1055">
        <v>8.7103999999999999</v>
      </c>
      <c r="AM193" s="1054">
        <v>43</v>
      </c>
      <c r="AN193" s="1056">
        <v>0.39289999999999997</v>
      </c>
    </row>
    <row r="194" spans="1:40">
      <c r="A194" s="161" t="s">
        <v>5216</v>
      </c>
      <c r="B194" s="157" t="s">
        <v>5217</v>
      </c>
      <c r="C194" s="145">
        <f t="array" ref="C194">VLOOKUP("小计"&amp;B194,IF({1,0},小计&amp;城市,包月),2,0)</f>
        <v>6</v>
      </c>
      <c r="D194" s="145">
        <f t="array" ref="D194">VLOOKUP("小计"&amp;B194,IF({1,0},小计&amp;城市,区域贴),2,0)</f>
        <v>2</v>
      </c>
      <c r="E194" s="145">
        <f t="array" ref="E194">VLOOKUP("小计"&amp;B194,IF({1,0},小计&amp;城市,贴片A1),2,0)</f>
        <v>2</v>
      </c>
      <c r="F194" s="145">
        <f t="array" ref="F194">VLOOKUP("小计"&amp;B194,IF({1,0},小计&amp;城市,贴片A2),2,0)</f>
        <v>2</v>
      </c>
      <c r="G194" s="145">
        <f t="array" ref="G194">VLOOKUP("小计"&amp;B194,IF({1,0},小计&amp;城市,贴片max),2,0)</f>
        <v>2</v>
      </c>
      <c r="H194" s="145">
        <f t="array" ref="H194">VLOOKUP("小计"&amp;B194,IF({1,0},小计&amp;城市,包月厅数),2,0)</f>
        <v>44</v>
      </c>
      <c r="I194" s="145">
        <f t="array" ref="I194">VLOOKUP("小计"&amp;B194,IF({1,0},小计&amp;城市,区域贴厅数),2,0)</f>
        <v>15</v>
      </c>
      <c r="J194" s="145">
        <f t="array" ref="J194">VLOOKUP("小计"&amp;B194,IF({1,0},小计&amp;城市,贴片A1厅数),2,0)</f>
        <v>15</v>
      </c>
      <c r="K194" s="145">
        <f t="array" ref="K194">VLOOKUP("小计"&amp;B194,IF({1,0},小计&amp;城市,贴片A2厅数),2,0)</f>
        <v>15</v>
      </c>
      <c r="L194" s="145">
        <f t="array" ref="L194">VLOOKUP("小计"&amp;B194,IF({1,0},小计&amp;城市,贴片max厅数),2,0)</f>
        <v>15</v>
      </c>
      <c r="M194" s="146">
        <f t="shared" ref="M194:M196" si="54">I194*6*0.5*12</f>
        <v>540</v>
      </c>
      <c r="N194" s="146">
        <f t="shared" ref="N194:N196" si="55">ROUND(I194*6*0.35*12,0)</f>
        <v>378</v>
      </c>
      <c r="O194" s="146">
        <f t="shared" ref="O194:O196" si="56">I194*6*0.25*10</f>
        <v>225</v>
      </c>
      <c r="P194" s="146">
        <f t="shared" ref="P194:P196" si="57">I194*6*0.15*10</f>
        <v>135</v>
      </c>
      <c r="W194" s="150" t="str">
        <f t="shared" si="39"/>
        <v>30224</v>
      </c>
      <c r="X194" s="142">
        <f t="shared" si="40"/>
        <v>8</v>
      </c>
      <c r="Y194" s="135">
        <f t="shared" si="41"/>
        <v>1</v>
      </c>
      <c r="Z194" s="142">
        <f t="shared" si="42"/>
        <v>8</v>
      </c>
      <c r="AA194" s="135">
        <v>30</v>
      </c>
      <c r="AB194" s="164">
        <f t="shared" si="43"/>
        <v>224</v>
      </c>
      <c r="AI194" s="1053">
        <v>33041401</v>
      </c>
      <c r="AJ194" s="1054">
        <v>2</v>
      </c>
      <c r="AK194" s="1055">
        <v>371.69426200000004</v>
      </c>
      <c r="AL194" s="1055">
        <v>7.2972000000000001</v>
      </c>
      <c r="AM194" s="1054">
        <v>51</v>
      </c>
      <c r="AN194" s="1056">
        <v>0.21840000000000001</v>
      </c>
    </row>
    <row r="195" spans="1:40">
      <c r="A195" s="153" t="s">
        <v>5216</v>
      </c>
      <c r="B195" s="144" t="s">
        <v>6375</v>
      </c>
      <c r="C195" s="145">
        <f t="array" ref="C195">VLOOKUP("小计"&amp;B195,IF({1,0},小计&amp;城市,包月),2,0)</f>
        <v>1</v>
      </c>
      <c r="D195" s="145">
        <f t="array" ref="D195">VLOOKUP("小计"&amp;B195,IF({1,0},小计&amp;城市,区域贴),2,0)</f>
        <v>0</v>
      </c>
      <c r="E195" s="145">
        <f t="array" ref="E195">VLOOKUP("小计"&amp;B195,IF({1,0},小计&amp;城市,贴片A1),2,0)</f>
        <v>0</v>
      </c>
      <c r="F195" s="145">
        <f t="array" ref="F195">VLOOKUP("小计"&amp;B195,IF({1,0},小计&amp;城市,贴片A2),2,0)</f>
        <v>0</v>
      </c>
      <c r="G195" s="145">
        <f t="array" ref="G195">VLOOKUP("小计"&amp;B195,IF({1,0},小计&amp;城市,贴片max),2,0)</f>
        <v>0</v>
      </c>
      <c r="H195" s="145">
        <f t="array" ref="H195">VLOOKUP("小计"&amp;B195,IF({1,0},小计&amp;城市,包月厅数),2,0)</f>
        <v>5</v>
      </c>
      <c r="I195" s="145">
        <f t="array" ref="I195">VLOOKUP("小计"&amp;B195,IF({1,0},小计&amp;城市,区域贴厅数),2,0)</f>
        <v>0</v>
      </c>
      <c r="J195" s="145">
        <f t="array" ref="J195">VLOOKUP("小计"&amp;B195,IF({1,0},小计&amp;城市,贴片A1厅数),2,0)</f>
        <v>0</v>
      </c>
      <c r="K195" s="145">
        <f t="array" ref="K195">VLOOKUP("小计"&amp;B195,IF({1,0},小计&amp;城市,贴片A2厅数),2,0)</f>
        <v>0</v>
      </c>
      <c r="L195" s="145">
        <f t="array" ref="L195">VLOOKUP("小计"&amp;B195,IF({1,0},小计&amp;城市,贴片max厅数),2,0)</f>
        <v>0</v>
      </c>
      <c r="M195" s="146">
        <f t="shared" si="54"/>
        <v>0</v>
      </c>
      <c r="N195" s="146">
        <f t="shared" si="55"/>
        <v>0</v>
      </c>
      <c r="O195" s="146">
        <f t="shared" si="56"/>
        <v>0</v>
      </c>
      <c r="P195" s="146">
        <f t="shared" si="57"/>
        <v>0</v>
      </c>
      <c r="W195" s="150" t="str">
        <f t="shared" si="39"/>
        <v>30231</v>
      </c>
      <c r="X195" s="142">
        <f t="shared" si="40"/>
        <v>8.25</v>
      </c>
      <c r="Y195" s="135">
        <f t="shared" si="41"/>
        <v>1</v>
      </c>
      <c r="Z195" s="142">
        <f t="shared" si="42"/>
        <v>8.25</v>
      </c>
      <c r="AA195" s="135">
        <v>30</v>
      </c>
      <c r="AB195" s="164">
        <f t="shared" si="43"/>
        <v>231</v>
      </c>
      <c r="AI195" s="1053">
        <v>21110141</v>
      </c>
      <c r="AJ195" s="1054">
        <v>1</v>
      </c>
      <c r="AK195" s="1055">
        <v>371.40537499999999</v>
      </c>
      <c r="AL195" s="1055">
        <v>8.7446999999999999</v>
      </c>
      <c r="AM195" s="1054">
        <v>42</v>
      </c>
      <c r="AN195" s="1056">
        <v>0.28649999999999998</v>
      </c>
    </row>
    <row r="196" spans="1:40">
      <c r="A196" s="153" t="s">
        <v>5216</v>
      </c>
      <c r="B196" s="153" t="s">
        <v>6363</v>
      </c>
      <c r="C196" s="145">
        <f t="array" ref="C196">VLOOKUP("小计"&amp;B196,IF({1,0},小计&amp;城市,包月),2,0)</f>
        <v>1</v>
      </c>
      <c r="D196" s="145">
        <f t="array" ref="D196">VLOOKUP("小计"&amp;B196,IF({1,0},小计&amp;城市,区域贴),2,0)</f>
        <v>0</v>
      </c>
      <c r="E196" s="145">
        <f t="array" ref="E196">VLOOKUP("小计"&amp;B196,IF({1,0},小计&amp;城市,贴片A1),2,0)</f>
        <v>0</v>
      </c>
      <c r="F196" s="145">
        <f t="array" ref="F196">VLOOKUP("小计"&amp;B196,IF({1,0},小计&amp;城市,贴片A2),2,0)</f>
        <v>0</v>
      </c>
      <c r="G196" s="145">
        <f t="array" ref="G196">VLOOKUP("小计"&amp;B196,IF({1,0},小计&amp;城市,贴片max),2,0)</f>
        <v>0</v>
      </c>
      <c r="H196" s="145">
        <f t="array" ref="H196">VLOOKUP("小计"&amp;B196,IF({1,0},小计&amp;城市,包月厅数),2,0)</f>
        <v>7</v>
      </c>
      <c r="I196" s="145">
        <f t="array" ref="I196">VLOOKUP("小计"&amp;B196,IF({1,0},小计&amp;城市,区域贴厅数),2,0)</f>
        <v>0</v>
      </c>
      <c r="J196" s="145">
        <f t="array" ref="J196">VLOOKUP("小计"&amp;B196,IF({1,0},小计&amp;城市,贴片A1厅数),2,0)</f>
        <v>0</v>
      </c>
      <c r="K196" s="145">
        <f t="array" ref="K196">VLOOKUP("小计"&amp;B196,IF({1,0},小计&amp;城市,贴片A2厅数),2,0)</f>
        <v>0</v>
      </c>
      <c r="L196" s="145">
        <f t="array" ref="L196">VLOOKUP("小计"&amp;B196,IF({1,0},小计&amp;城市,贴片max厅数),2,0)</f>
        <v>0</v>
      </c>
      <c r="M196" s="146">
        <f t="shared" si="54"/>
        <v>0</v>
      </c>
      <c r="N196" s="146">
        <f t="shared" si="55"/>
        <v>0</v>
      </c>
      <c r="O196" s="146">
        <f t="shared" si="56"/>
        <v>0</v>
      </c>
      <c r="P196" s="146">
        <f t="shared" si="57"/>
        <v>0</v>
      </c>
      <c r="W196" s="150" t="str">
        <f t="shared" si="39"/>
        <v>30238</v>
      </c>
      <c r="X196" s="142">
        <f t="shared" si="40"/>
        <v>8.5</v>
      </c>
      <c r="Y196" s="135">
        <f t="shared" si="41"/>
        <v>1</v>
      </c>
      <c r="Z196" s="142">
        <f t="shared" si="42"/>
        <v>8.5</v>
      </c>
      <c r="AA196" s="135">
        <v>30</v>
      </c>
      <c r="AB196" s="164">
        <f t="shared" si="43"/>
        <v>238</v>
      </c>
      <c r="AI196" s="1053">
        <v>13063501</v>
      </c>
      <c r="AJ196" s="1054">
        <v>2</v>
      </c>
      <c r="AK196" s="1055">
        <v>370.61585000000002</v>
      </c>
      <c r="AL196" s="1055">
        <v>9.5145999999999997</v>
      </c>
      <c r="AM196" s="1054">
        <v>39</v>
      </c>
      <c r="AN196" s="1056">
        <v>0.31719999999999998</v>
      </c>
    </row>
    <row r="197" spans="1:40">
      <c r="A197" s="153" t="s">
        <v>5216</v>
      </c>
      <c r="B197" s="153" t="s">
        <v>6362</v>
      </c>
      <c r="C197" s="145">
        <f t="array" ref="C197">VLOOKUP("小计"&amp;B197,IF({1,0},小计&amp;城市,包月),2,0)</f>
        <v>1</v>
      </c>
      <c r="D197" s="145">
        <f t="array" ref="D197">VLOOKUP("小计"&amp;B197,IF({1,0},小计&amp;城市,区域贴),2,0)</f>
        <v>0</v>
      </c>
      <c r="E197" s="145">
        <f t="array" ref="E197">VLOOKUP("小计"&amp;B197,IF({1,0},小计&amp;城市,贴片A1),2,0)</f>
        <v>0</v>
      </c>
      <c r="F197" s="145">
        <f t="array" ref="F197">VLOOKUP("小计"&amp;B197,IF({1,0},小计&amp;城市,贴片A2),2,0)</f>
        <v>0</v>
      </c>
      <c r="G197" s="145">
        <f t="array" ref="G197">VLOOKUP("小计"&amp;B197,IF({1,0},小计&amp;城市,贴片max),2,0)</f>
        <v>0</v>
      </c>
      <c r="H197" s="145">
        <f t="array" ref="H197">VLOOKUP("小计"&amp;B197,IF({1,0},小计&amp;城市,包月厅数),2,0)</f>
        <v>5</v>
      </c>
      <c r="I197" s="145">
        <f t="array" ref="I197">VLOOKUP("小计"&amp;B197,IF({1,0},小计&amp;城市,区域贴厅数),2,0)</f>
        <v>0</v>
      </c>
      <c r="J197" s="145">
        <f t="array" ref="J197">VLOOKUP("小计"&amp;B197,IF({1,0},小计&amp;城市,贴片A1厅数),2,0)</f>
        <v>0</v>
      </c>
      <c r="K197" s="145">
        <f t="array" ref="K197">VLOOKUP("小计"&amp;B197,IF({1,0},小计&amp;城市,贴片A2厅数),2,0)</f>
        <v>0</v>
      </c>
      <c r="L197" s="145">
        <f t="array" ref="L197">VLOOKUP("小计"&amp;B197,IF({1,0},小计&amp;城市,贴片max厅数),2,0)</f>
        <v>0</v>
      </c>
      <c r="M197" s="146">
        <f t="shared" ref="M197:M199" si="58">I197*6*0.5*12</f>
        <v>0</v>
      </c>
      <c r="N197" s="146">
        <f t="shared" ref="N197:N199" si="59">ROUND(I197*6*0.35*12,0)</f>
        <v>0</v>
      </c>
      <c r="O197" s="146">
        <f t="shared" ref="O197:O199" si="60">I197*6*0.25*10</f>
        <v>0</v>
      </c>
      <c r="P197" s="146">
        <f t="shared" ref="P197:P199" si="61">I197*6*0.15*10</f>
        <v>0</v>
      </c>
      <c r="W197" s="150" t="str">
        <f t="shared" ref="W197:W260" si="62">AA197&amp;AB197</f>
        <v>30245</v>
      </c>
      <c r="X197" s="142">
        <f t="shared" ref="X197:X260" si="63">Y197*Z197</f>
        <v>8.75</v>
      </c>
      <c r="Y197" s="135">
        <f t="shared" ref="Y197:Y260" si="64">IF(AA197=5,0.385,IF(AA197=10,0.55,IF(AA197=15,0.55,AA197/30)))</f>
        <v>1</v>
      </c>
      <c r="Z197" s="142">
        <f t="shared" ref="Z197:Z260" si="65">IF(AB197=7,0.385,IF(AB197=14,0.55,AB197/28))</f>
        <v>8.75</v>
      </c>
      <c r="AA197" s="135">
        <v>30</v>
      </c>
      <c r="AB197" s="164">
        <f t="shared" si="43"/>
        <v>245</v>
      </c>
      <c r="AI197" s="1053">
        <v>61011201</v>
      </c>
      <c r="AJ197" s="1054">
        <v>5</v>
      </c>
      <c r="AK197" s="1055">
        <v>369.41879999999998</v>
      </c>
      <c r="AL197" s="1055">
        <v>8.5866000000000007</v>
      </c>
      <c r="AM197" s="1054">
        <v>43</v>
      </c>
      <c r="AN197" s="1056">
        <v>0.2089</v>
      </c>
    </row>
    <row r="198" spans="1:40">
      <c r="A198" s="153" t="s">
        <v>5216</v>
      </c>
      <c r="B198" s="144" t="s">
        <v>6198</v>
      </c>
      <c r="C198" s="145">
        <f t="array" ref="C198">VLOOKUP("小计"&amp;B198,IF({1,0},小计&amp;城市,包月),2,0)</f>
        <v>8</v>
      </c>
      <c r="D198" s="145">
        <f t="array" ref="D198">VLOOKUP("小计"&amp;B198,IF({1,0},小计&amp;城市,区域贴),2,0)</f>
        <v>1</v>
      </c>
      <c r="E198" s="145">
        <f t="array" ref="E198">VLOOKUP("小计"&amp;B198,IF({1,0},小计&amp;城市,贴片A1),2,0)</f>
        <v>0</v>
      </c>
      <c r="F198" s="145">
        <f t="array" ref="F198">VLOOKUP("小计"&amp;B198,IF({1,0},小计&amp;城市,贴片A2),2,0)</f>
        <v>0</v>
      </c>
      <c r="G198" s="145">
        <f t="array" ref="G198">VLOOKUP("小计"&amp;B198,IF({1,0},小计&amp;城市,贴片max),2,0)</f>
        <v>1</v>
      </c>
      <c r="H198" s="145">
        <f t="array" ref="H198">VLOOKUP("小计"&amp;B198,IF({1,0},小计&amp;城市,包月厅数),2,0)</f>
        <v>46</v>
      </c>
      <c r="I198" s="145">
        <f t="array" ref="I198">VLOOKUP("小计"&amp;B198,IF({1,0},小计&amp;城市,区域贴厅数),2,0)</f>
        <v>4</v>
      </c>
      <c r="J198" s="145">
        <f t="array" ref="J198">VLOOKUP("小计"&amp;B198,IF({1,0},小计&amp;城市,贴片A1厅数),2,0)</f>
        <v>0</v>
      </c>
      <c r="K198" s="145">
        <f t="array" ref="K198">VLOOKUP("小计"&amp;B198,IF({1,0},小计&amp;城市,贴片A2厅数),2,0)</f>
        <v>0</v>
      </c>
      <c r="L198" s="145">
        <f t="array" ref="L198">VLOOKUP("小计"&amp;B198,IF({1,0},小计&amp;城市,贴片max厅数),2,0)</f>
        <v>4</v>
      </c>
      <c r="M198" s="146">
        <f t="shared" si="58"/>
        <v>144</v>
      </c>
      <c r="N198" s="146">
        <f t="shared" si="59"/>
        <v>101</v>
      </c>
      <c r="O198" s="146">
        <f t="shared" si="60"/>
        <v>60</v>
      </c>
      <c r="P198" s="146">
        <f t="shared" si="61"/>
        <v>36</v>
      </c>
      <c r="W198" s="150" t="str">
        <f t="shared" si="62"/>
        <v>30252</v>
      </c>
      <c r="X198" s="142">
        <f t="shared" si="63"/>
        <v>9</v>
      </c>
      <c r="Y198" s="135">
        <f t="shared" si="64"/>
        <v>1</v>
      </c>
      <c r="Z198" s="142">
        <f t="shared" si="65"/>
        <v>9</v>
      </c>
      <c r="AA198" s="135">
        <v>30</v>
      </c>
      <c r="AB198" s="164">
        <f t="shared" si="43"/>
        <v>252</v>
      </c>
      <c r="AI198" s="1053">
        <v>51010101</v>
      </c>
      <c r="AJ198" s="1054">
        <v>7</v>
      </c>
      <c r="AK198" s="1055">
        <v>368.134503</v>
      </c>
      <c r="AL198" s="1055">
        <v>8.9617000000000004</v>
      </c>
      <c r="AM198" s="1054">
        <v>41</v>
      </c>
      <c r="AN198" s="1056">
        <v>0.24850000000000003</v>
      </c>
    </row>
    <row r="199" spans="1:40">
      <c r="A199" s="161" t="s">
        <v>5359</v>
      </c>
      <c r="B199" s="173" t="s">
        <v>5360</v>
      </c>
      <c r="C199" s="145">
        <f t="array" ref="C199">VLOOKUP("小计"&amp;B199,IF({1,0},小计&amp;城市,包月),2,0)</f>
        <v>8</v>
      </c>
      <c r="D199" s="145">
        <f t="array" ref="D199">VLOOKUP("小计"&amp;B199,IF({1,0},小计&amp;城市,区域贴),2,0)</f>
        <v>1</v>
      </c>
      <c r="E199" s="145">
        <f t="array" ref="E199">VLOOKUP("小计"&amp;B199,IF({1,0},小计&amp;城市,贴片A1),2,0)</f>
        <v>1</v>
      </c>
      <c r="F199" s="145">
        <f t="array" ref="F199">VLOOKUP("小计"&amp;B199,IF({1,0},小计&amp;城市,贴片A2),2,0)</f>
        <v>1</v>
      </c>
      <c r="G199" s="145">
        <f t="array" ref="G199">VLOOKUP("小计"&amp;B199,IF({1,0},小计&amp;城市,贴片max),2,0)</f>
        <v>1</v>
      </c>
      <c r="H199" s="145">
        <f t="array" ref="H199">VLOOKUP("小计"&amp;B199,IF({1,0},小计&amp;城市,包月厅数),2,0)</f>
        <v>59</v>
      </c>
      <c r="I199" s="145">
        <f t="array" ref="I199">VLOOKUP("小计"&amp;B199,IF({1,0},小计&amp;城市,区域贴厅数),2,0)</f>
        <v>9</v>
      </c>
      <c r="J199" s="145">
        <f t="array" ref="J199">VLOOKUP("小计"&amp;B199,IF({1,0},小计&amp;城市,贴片A1厅数),2,0)</f>
        <v>9</v>
      </c>
      <c r="K199" s="145">
        <f t="array" ref="K199">VLOOKUP("小计"&amp;B199,IF({1,0},小计&amp;城市,贴片A2厅数),2,0)</f>
        <v>9</v>
      </c>
      <c r="L199" s="145">
        <f t="array" ref="L199">VLOOKUP("小计"&amp;B199,IF({1,0},小计&amp;城市,贴片max厅数),2,0)</f>
        <v>9</v>
      </c>
      <c r="M199" s="146">
        <f t="shared" si="58"/>
        <v>324</v>
      </c>
      <c r="N199" s="146">
        <f t="shared" si="59"/>
        <v>227</v>
      </c>
      <c r="O199" s="146">
        <f t="shared" si="60"/>
        <v>135</v>
      </c>
      <c r="P199" s="146">
        <f t="shared" si="61"/>
        <v>81</v>
      </c>
      <c r="W199" s="150" t="str">
        <f t="shared" si="62"/>
        <v>30259</v>
      </c>
      <c r="X199" s="142">
        <f t="shared" si="63"/>
        <v>9.25</v>
      </c>
      <c r="Y199" s="135">
        <f t="shared" si="64"/>
        <v>1</v>
      </c>
      <c r="Z199" s="142">
        <f t="shared" si="65"/>
        <v>9.25</v>
      </c>
      <c r="AA199" s="135">
        <v>30</v>
      </c>
      <c r="AB199" s="164">
        <f t="shared" si="43"/>
        <v>259</v>
      </c>
      <c r="AI199" s="1053">
        <v>31124201</v>
      </c>
      <c r="AJ199" s="1054">
        <v>8</v>
      </c>
      <c r="AK199" s="1055">
        <v>367.61737999999997</v>
      </c>
      <c r="AL199" s="1055">
        <v>7.0288000000000004</v>
      </c>
      <c r="AM199" s="1054">
        <v>52</v>
      </c>
      <c r="AN199" s="1056">
        <v>0.33079999999999998</v>
      </c>
    </row>
    <row r="200" spans="1:40">
      <c r="A200" s="153" t="s">
        <v>5359</v>
      </c>
      <c r="B200" s="144" t="s">
        <v>7438</v>
      </c>
      <c r="C200" s="145">
        <f t="array" ref="C200">VLOOKUP("小计"&amp;B200,IF({1,0},小计&amp;城市,包月),2,0)</f>
        <v>1</v>
      </c>
      <c r="D200" s="145">
        <f t="array" ref="D200">VLOOKUP("小计"&amp;B200,IF({1,0},小计&amp;城市,区域贴),2,0)</f>
        <v>1</v>
      </c>
      <c r="E200" s="145">
        <f t="array" ref="E200">VLOOKUP("小计"&amp;B200,IF({1,0},小计&amp;城市,贴片A1),2,0)</f>
        <v>0</v>
      </c>
      <c r="F200" s="145">
        <f t="array" ref="F200">VLOOKUP("小计"&amp;B200,IF({1,0},小计&amp;城市,贴片A2),2,0)</f>
        <v>0</v>
      </c>
      <c r="G200" s="145">
        <f t="array" ref="G200">VLOOKUP("小计"&amp;B200,IF({1,0},小计&amp;城市,贴片max),2,0)</f>
        <v>1</v>
      </c>
      <c r="H200" s="145">
        <f t="array" ref="H200">VLOOKUP("小计"&amp;B200,IF({1,0},小计&amp;城市,包月厅数),2,0)</f>
        <v>7</v>
      </c>
      <c r="I200" s="145">
        <f t="array" ref="I200">VLOOKUP("小计"&amp;B200,IF({1,0},小计&amp;城市,区域贴厅数),2,0)</f>
        <v>7</v>
      </c>
      <c r="J200" s="145">
        <f t="array" ref="J200">VLOOKUP("小计"&amp;B200,IF({1,0},小计&amp;城市,贴片A1厅数),2,0)</f>
        <v>0</v>
      </c>
      <c r="K200" s="145">
        <f t="array" ref="K200">VLOOKUP("小计"&amp;B200,IF({1,0},小计&amp;城市,贴片A2厅数),2,0)</f>
        <v>0</v>
      </c>
      <c r="L200" s="145">
        <f t="array" ref="L200">VLOOKUP("小计"&amp;B200,IF({1,0},小计&amp;城市,贴片max厅数),2,0)</f>
        <v>7</v>
      </c>
      <c r="M200" s="146">
        <f t="shared" ref="M200" si="66">I200*6*0.5*12</f>
        <v>252</v>
      </c>
      <c r="N200" s="146">
        <f t="shared" ref="N200" si="67">ROUND(I200*6*0.35*12,0)</f>
        <v>176</v>
      </c>
      <c r="O200" s="146">
        <f t="shared" ref="O200" si="68">I200*6*0.25*10</f>
        <v>105</v>
      </c>
      <c r="P200" s="146">
        <f t="shared" ref="P200" si="69">I200*6*0.15*10</f>
        <v>63</v>
      </c>
      <c r="W200" s="150" t="str">
        <f t="shared" si="62"/>
        <v>30266</v>
      </c>
      <c r="X200" s="142">
        <f t="shared" si="63"/>
        <v>9.5</v>
      </c>
      <c r="Y200" s="135">
        <f t="shared" si="64"/>
        <v>1</v>
      </c>
      <c r="Z200" s="142">
        <f t="shared" si="65"/>
        <v>9.5</v>
      </c>
      <c r="AA200" s="135">
        <v>30</v>
      </c>
      <c r="AB200" s="164">
        <f t="shared" si="43"/>
        <v>266</v>
      </c>
      <c r="AI200" s="1053">
        <v>44001241</v>
      </c>
      <c r="AJ200" s="1054">
        <v>10</v>
      </c>
      <c r="AK200" s="1055">
        <v>366.97168999999997</v>
      </c>
      <c r="AL200" s="1055">
        <v>7.6525999999999996</v>
      </c>
      <c r="AM200" s="1054">
        <v>48</v>
      </c>
      <c r="AN200" s="1056">
        <v>0.2843</v>
      </c>
    </row>
    <row r="201" spans="1:40">
      <c r="A201" s="161" t="s">
        <v>5693</v>
      </c>
      <c r="B201" s="157" t="s">
        <v>6437</v>
      </c>
      <c r="C201" s="145">
        <f t="array" ref="C201">VLOOKUP("小计"&amp;B201,IF({1,0},小计&amp;城市,包月),2,0)</f>
        <v>2</v>
      </c>
      <c r="D201" s="145">
        <f t="array" ref="D201">VLOOKUP("小计"&amp;B201,IF({1,0},小计&amp;城市,区域贴),2,0)</f>
        <v>0</v>
      </c>
      <c r="E201" s="145">
        <f t="array" ref="E201">VLOOKUP("小计"&amp;B201,IF({1,0},小计&amp;城市,贴片A1),2,0)</f>
        <v>0</v>
      </c>
      <c r="F201" s="145">
        <f t="array" ref="F201">VLOOKUP("小计"&amp;B201,IF({1,0},小计&amp;城市,贴片A2),2,0)</f>
        <v>0</v>
      </c>
      <c r="G201" s="145">
        <f t="array" ref="G201">VLOOKUP("小计"&amp;B201,IF({1,0},小计&amp;城市,贴片max),2,0)</f>
        <v>0</v>
      </c>
      <c r="H201" s="145">
        <f t="array" ref="H201">VLOOKUP("小计"&amp;B201,IF({1,0},小计&amp;城市,包月厅数),2,0)</f>
        <v>13</v>
      </c>
      <c r="I201" s="145">
        <f t="array" ref="I201">VLOOKUP("小计"&amp;B201,IF({1,0},小计&amp;城市,区域贴厅数),2,0)</f>
        <v>0</v>
      </c>
      <c r="J201" s="145">
        <f t="array" ref="J201">VLOOKUP("小计"&amp;B201,IF({1,0},小计&amp;城市,贴片A1厅数),2,0)</f>
        <v>0</v>
      </c>
      <c r="K201" s="145">
        <f t="array" ref="K201">VLOOKUP("小计"&amp;B201,IF({1,0},小计&amp;城市,贴片A2厅数),2,0)</f>
        <v>0</v>
      </c>
      <c r="L201" s="145">
        <f t="array" ref="L201">VLOOKUP("小计"&amp;B201,IF({1,0},小计&amp;城市,贴片max厅数),2,0)</f>
        <v>0</v>
      </c>
      <c r="M201" s="146">
        <f t="shared" ref="M201:M204" si="70">I201*6*0.5*12</f>
        <v>0</v>
      </c>
      <c r="N201" s="146">
        <f t="shared" ref="N201:N204" si="71">ROUND(I201*6*0.35*12,0)</f>
        <v>0</v>
      </c>
      <c r="O201" s="146">
        <f t="shared" ref="O201:O204" si="72">I201*6*0.25*10</f>
        <v>0</v>
      </c>
      <c r="P201" s="146">
        <f t="shared" ref="P201:P204" si="73">I201*6*0.15*10</f>
        <v>0</v>
      </c>
      <c r="W201" s="150" t="str">
        <f t="shared" si="62"/>
        <v>30273</v>
      </c>
      <c r="X201" s="142">
        <f t="shared" si="63"/>
        <v>9.75</v>
      </c>
      <c r="Y201" s="135">
        <f t="shared" si="64"/>
        <v>1</v>
      </c>
      <c r="Z201" s="142">
        <f t="shared" si="65"/>
        <v>9.75</v>
      </c>
      <c r="AA201" s="135">
        <v>30</v>
      </c>
      <c r="AB201" s="164">
        <f t="shared" si="43"/>
        <v>273</v>
      </c>
      <c r="AI201" s="1053">
        <v>34160701</v>
      </c>
      <c r="AJ201" s="1054">
        <v>1</v>
      </c>
      <c r="AK201" s="1055">
        <v>366.60469999999998</v>
      </c>
      <c r="AL201" s="1055">
        <v>8.6881000000000004</v>
      </c>
      <c r="AM201" s="1054">
        <v>42</v>
      </c>
      <c r="AN201" s="1056">
        <v>0.40389999999999998</v>
      </c>
    </row>
    <row r="202" spans="1:40">
      <c r="A202" s="155" t="s">
        <v>631</v>
      </c>
      <c r="B202" s="155" t="s">
        <v>5361</v>
      </c>
      <c r="C202" s="145">
        <f t="array" ref="C202">VLOOKUP("小计"&amp;B202,IF({1,0},小计&amp;城市,包月),2,0)</f>
        <v>3</v>
      </c>
      <c r="D202" s="145">
        <f t="array" ref="D202">VLOOKUP("小计"&amp;B202,IF({1,0},小计&amp;城市,区域贴),2,0)</f>
        <v>2</v>
      </c>
      <c r="E202" s="145">
        <f t="array" ref="E202">VLOOKUP("小计"&amp;B202,IF({1,0},小计&amp;城市,贴片A1),2,0)</f>
        <v>1</v>
      </c>
      <c r="F202" s="145">
        <f t="array" ref="F202">VLOOKUP("小计"&amp;B202,IF({1,0},小计&amp;城市,贴片A2),2,0)</f>
        <v>1</v>
      </c>
      <c r="G202" s="145">
        <f t="array" ref="G202">VLOOKUP("小计"&amp;B202,IF({1,0},小计&amp;城市,贴片max),2,0)</f>
        <v>2</v>
      </c>
      <c r="H202" s="145">
        <f t="array" ref="H202">VLOOKUP("小计"&amp;B202,IF({1,0},小计&amp;城市,包月厅数),2,0)</f>
        <v>21</v>
      </c>
      <c r="I202" s="145">
        <f t="array" ref="I202">VLOOKUP("小计"&amp;B202,IF({1,0},小计&amp;城市,区域贴厅数),2,0)</f>
        <v>15</v>
      </c>
      <c r="J202" s="145">
        <f t="array" ref="J202">VLOOKUP("小计"&amp;B202,IF({1,0},小计&amp;城市,贴片A1厅数),2,0)</f>
        <v>7</v>
      </c>
      <c r="K202" s="145">
        <f t="array" ref="K202">VLOOKUP("小计"&amp;B202,IF({1,0},小计&amp;城市,贴片A2厅数),2,0)</f>
        <v>7</v>
      </c>
      <c r="L202" s="145">
        <f t="array" ref="L202">VLOOKUP("小计"&amp;B202,IF({1,0},小计&amp;城市,贴片max厅数),2,0)</f>
        <v>15</v>
      </c>
      <c r="M202" s="146">
        <f t="shared" si="70"/>
        <v>540</v>
      </c>
      <c r="N202" s="146">
        <f t="shared" si="71"/>
        <v>378</v>
      </c>
      <c r="O202" s="146">
        <f t="shared" si="72"/>
        <v>225</v>
      </c>
      <c r="P202" s="146">
        <f t="shared" si="73"/>
        <v>135</v>
      </c>
      <c r="W202" s="150" t="str">
        <f t="shared" si="62"/>
        <v>30280</v>
      </c>
      <c r="X202" s="142">
        <f t="shared" si="63"/>
        <v>10</v>
      </c>
      <c r="Y202" s="135">
        <f t="shared" si="64"/>
        <v>1</v>
      </c>
      <c r="Z202" s="142">
        <f t="shared" si="65"/>
        <v>10</v>
      </c>
      <c r="AA202" s="135">
        <v>30</v>
      </c>
      <c r="AB202" s="164">
        <f t="shared" si="43"/>
        <v>280</v>
      </c>
      <c r="AI202" s="1053">
        <v>31092501</v>
      </c>
      <c r="AJ202" s="1054">
        <v>9</v>
      </c>
      <c r="AK202" s="1055">
        <v>366.24259999999998</v>
      </c>
      <c r="AL202" s="1055">
        <v>7.0678999999999998</v>
      </c>
      <c r="AM202" s="1054">
        <v>52</v>
      </c>
      <c r="AN202" s="1056">
        <v>0.2873</v>
      </c>
    </row>
    <row r="203" spans="1:40">
      <c r="A203" s="155" t="s">
        <v>631</v>
      </c>
      <c r="B203" s="144" t="s">
        <v>5769</v>
      </c>
      <c r="C203" s="145">
        <f t="array" ref="C203">VLOOKUP("小计"&amp;B203,IF({1,0},小计&amp;城市,包月),2,0)</f>
        <v>1</v>
      </c>
      <c r="D203" s="145">
        <f t="array" ref="D203">VLOOKUP("小计"&amp;B203,IF({1,0},小计&amp;城市,区域贴),2,0)</f>
        <v>0</v>
      </c>
      <c r="E203" s="145">
        <f t="array" ref="E203">VLOOKUP("小计"&amp;B203,IF({1,0},小计&amp;城市,贴片A1),2,0)</f>
        <v>0</v>
      </c>
      <c r="F203" s="145">
        <f t="array" ref="F203">VLOOKUP("小计"&amp;B203,IF({1,0},小计&amp;城市,贴片A2),2,0)</f>
        <v>0</v>
      </c>
      <c r="G203" s="145">
        <f t="array" ref="G203">VLOOKUP("小计"&amp;B203,IF({1,0},小计&amp;城市,贴片max),2,0)</f>
        <v>0</v>
      </c>
      <c r="H203" s="145">
        <f t="array" ref="H203">VLOOKUP("小计"&amp;B203,IF({1,0},小计&amp;城市,包月厅数),2,0)</f>
        <v>4</v>
      </c>
      <c r="I203" s="145">
        <f t="array" ref="I203">VLOOKUP("小计"&amp;B203,IF({1,0},小计&amp;城市,区域贴厅数),2,0)</f>
        <v>0</v>
      </c>
      <c r="J203" s="145">
        <f t="array" ref="J203">VLOOKUP("小计"&amp;B203,IF({1,0},小计&amp;城市,贴片A1厅数),2,0)</f>
        <v>0</v>
      </c>
      <c r="K203" s="145">
        <f t="array" ref="K203">VLOOKUP("小计"&amp;B203,IF({1,0},小计&amp;城市,贴片A2厅数),2,0)</f>
        <v>0</v>
      </c>
      <c r="L203" s="145">
        <f t="array" ref="L203">VLOOKUP("小计"&amp;B203,IF({1,0},小计&amp;城市,贴片max厅数),2,0)</f>
        <v>0</v>
      </c>
      <c r="M203" s="146">
        <f t="shared" si="70"/>
        <v>0</v>
      </c>
      <c r="N203" s="146">
        <f t="shared" si="71"/>
        <v>0</v>
      </c>
      <c r="O203" s="146">
        <f t="shared" si="72"/>
        <v>0</v>
      </c>
      <c r="P203" s="146">
        <f t="shared" si="73"/>
        <v>0</v>
      </c>
      <c r="W203" s="150" t="str">
        <f t="shared" si="62"/>
        <v>30287</v>
      </c>
      <c r="X203" s="142">
        <f t="shared" si="63"/>
        <v>10.25</v>
      </c>
      <c r="Y203" s="135">
        <f t="shared" si="64"/>
        <v>1</v>
      </c>
      <c r="Z203" s="142">
        <f t="shared" si="65"/>
        <v>10.25</v>
      </c>
      <c r="AA203" s="135">
        <v>30</v>
      </c>
      <c r="AB203" s="164">
        <f t="shared" si="43"/>
        <v>287</v>
      </c>
      <c r="AI203" s="1053">
        <v>51079201</v>
      </c>
      <c r="AJ203" s="1054">
        <v>1</v>
      </c>
      <c r="AK203" s="1055">
        <v>366.13220000000001</v>
      </c>
      <c r="AL203" s="1055">
        <v>10.650499999999999</v>
      </c>
      <c r="AM203" s="1054">
        <v>34</v>
      </c>
      <c r="AN203" s="1056">
        <v>0.37890000000000001</v>
      </c>
    </row>
    <row r="204" spans="1:40">
      <c r="A204" s="155" t="s">
        <v>5362</v>
      </c>
      <c r="B204" s="173" t="s">
        <v>2293</v>
      </c>
      <c r="C204" s="145">
        <f t="array" ref="C204">VLOOKUP("小计"&amp;B204,IF({1,0},小计&amp;城市,包月),2,0)</f>
        <v>9</v>
      </c>
      <c r="D204" s="145">
        <f t="array" ref="D204">VLOOKUP("小计"&amp;B204,IF({1,0},小计&amp;城市,区域贴),2,0)</f>
        <v>0</v>
      </c>
      <c r="E204" s="145">
        <f t="array" ref="E204">VLOOKUP("小计"&amp;B204,IF({1,0},小计&amp;城市,贴片A1),2,0)</f>
        <v>0</v>
      </c>
      <c r="F204" s="145">
        <f t="array" ref="F204">VLOOKUP("小计"&amp;B204,IF({1,0},小计&amp;城市,贴片A2),2,0)</f>
        <v>0</v>
      </c>
      <c r="G204" s="145">
        <f t="array" ref="G204">VLOOKUP("小计"&amp;B204,IF({1,0},小计&amp;城市,贴片max),2,0)</f>
        <v>0</v>
      </c>
      <c r="H204" s="145">
        <f t="array" ref="H204">VLOOKUP("小计"&amp;B204,IF({1,0},小计&amp;城市,包月厅数),2,0)</f>
        <v>84</v>
      </c>
      <c r="I204" s="145">
        <f t="array" ref="I204">VLOOKUP("小计"&amp;B204,IF({1,0},小计&amp;城市,区域贴厅数),2,0)</f>
        <v>0</v>
      </c>
      <c r="J204" s="145">
        <f t="array" ref="J204">VLOOKUP("小计"&amp;B204,IF({1,0},小计&amp;城市,贴片A1厅数),2,0)</f>
        <v>0</v>
      </c>
      <c r="K204" s="145">
        <f t="array" ref="K204">VLOOKUP("小计"&amp;B204,IF({1,0},小计&amp;城市,贴片A2厅数),2,0)</f>
        <v>0</v>
      </c>
      <c r="L204" s="145">
        <f t="array" ref="L204">VLOOKUP("小计"&amp;B204,IF({1,0},小计&amp;城市,贴片max厅数),2,0)</f>
        <v>0</v>
      </c>
      <c r="M204" s="146">
        <f t="shared" si="70"/>
        <v>0</v>
      </c>
      <c r="N204" s="146">
        <f t="shared" si="71"/>
        <v>0</v>
      </c>
      <c r="O204" s="146">
        <f t="shared" si="72"/>
        <v>0</v>
      </c>
      <c r="P204" s="146">
        <f t="shared" si="73"/>
        <v>0</v>
      </c>
      <c r="W204" s="150" t="str">
        <f t="shared" si="62"/>
        <v>30294</v>
      </c>
      <c r="X204" s="142">
        <f t="shared" si="63"/>
        <v>10.5</v>
      </c>
      <c r="Y204" s="135">
        <f t="shared" si="64"/>
        <v>1</v>
      </c>
      <c r="Z204" s="142">
        <f t="shared" si="65"/>
        <v>10.5</v>
      </c>
      <c r="AA204" s="135">
        <v>30</v>
      </c>
      <c r="AB204" s="164">
        <f t="shared" si="43"/>
        <v>294</v>
      </c>
      <c r="AI204" s="1053">
        <v>37077001</v>
      </c>
      <c r="AJ204" s="1054">
        <v>1</v>
      </c>
      <c r="AK204" s="1055">
        <v>365.29349999999999</v>
      </c>
      <c r="AL204" s="1055">
        <v>7.923</v>
      </c>
      <c r="AM204" s="1054">
        <v>46</v>
      </c>
      <c r="AN204" s="1056">
        <v>0.30969999999999998</v>
      </c>
    </row>
    <row r="205" spans="1:40">
      <c r="A205" s="155" t="s">
        <v>5362</v>
      </c>
      <c r="B205" s="173" t="s">
        <v>5363</v>
      </c>
      <c r="C205" s="145">
        <f t="array" ref="C205">VLOOKUP("小计"&amp;B205,IF({1,0},小计&amp;城市,包月),2,0)</f>
        <v>1</v>
      </c>
      <c r="D205" s="145">
        <f t="array" ref="D205">VLOOKUP("小计"&amp;B205,IF({1,0},小计&amp;城市,区域贴),2,0)</f>
        <v>0</v>
      </c>
      <c r="E205" s="145">
        <f t="array" ref="E205">VLOOKUP("小计"&amp;B205,IF({1,0},小计&amp;城市,贴片A1),2,0)</f>
        <v>0</v>
      </c>
      <c r="F205" s="145">
        <f t="array" ref="F205">VLOOKUP("小计"&amp;B205,IF({1,0},小计&amp;城市,贴片A2),2,0)</f>
        <v>0</v>
      </c>
      <c r="G205" s="145">
        <f t="array" ref="G205">VLOOKUP("小计"&amp;B205,IF({1,0},小计&amp;城市,贴片max),2,0)</f>
        <v>0</v>
      </c>
      <c r="H205" s="145">
        <f t="array" ref="H205">VLOOKUP("小计"&amp;B205,IF({1,0},小计&amp;城市,包月厅数),2,0)</f>
        <v>7</v>
      </c>
      <c r="I205" s="145">
        <f t="array" ref="I205">VLOOKUP("小计"&amp;B205,IF({1,0},小计&amp;城市,区域贴厅数),2,0)</f>
        <v>0</v>
      </c>
      <c r="J205" s="145">
        <f t="array" ref="J205">VLOOKUP("小计"&amp;B205,IF({1,0},小计&amp;城市,贴片A1厅数),2,0)</f>
        <v>0</v>
      </c>
      <c r="K205" s="145">
        <f t="array" ref="K205">VLOOKUP("小计"&amp;B205,IF({1,0},小计&amp;城市,贴片A2厅数),2,0)</f>
        <v>0</v>
      </c>
      <c r="L205" s="145">
        <f t="array" ref="L205">VLOOKUP("小计"&amp;B205,IF({1,0},小计&amp;城市,贴片max厅数),2,0)</f>
        <v>0</v>
      </c>
      <c r="M205" s="146">
        <f t="shared" ref="M205" si="74">I205*6*0.5*12</f>
        <v>0</v>
      </c>
      <c r="N205" s="146">
        <f t="shared" ref="N205" si="75">ROUND(I205*6*0.35*12,0)</f>
        <v>0</v>
      </c>
      <c r="O205" s="146">
        <f t="shared" ref="O205" si="76">I205*6*0.25*10</f>
        <v>0</v>
      </c>
      <c r="P205" s="146">
        <f t="shared" ref="P205" si="77">I205*6*0.15*10</f>
        <v>0</v>
      </c>
      <c r="W205" s="150" t="str">
        <f t="shared" si="62"/>
        <v>30301</v>
      </c>
      <c r="X205" s="142">
        <f t="shared" si="63"/>
        <v>10.75</v>
      </c>
      <c r="Y205" s="135">
        <f t="shared" si="64"/>
        <v>1</v>
      </c>
      <c r="Z205" s="142">
        <f t="shared" si="65"/>
        <v>10.75</v>
      </c>
      <c r="AA205" s="135">
        <v>30</v>
      </c>
      <c r="AB205" s="164">
        <f t="shared" si="43"/>
        <v>301</v>
      </c>
      <c r="AI205" s="1053">
        <v>44072301</v>
      </c>
      <c r="AJ205" s="1054">
        <v>2</v>
      </c>
      <c r="AK205" s="1055">
        <v>365.27221900000001</v>
      </c>
      <c r="AL205" s="1055">
        <v>7.4439000000000002</v>
      </c>
      <c r="AM205" s="1054">
        <v>49</v>
      </c>
      <c r="AN205" s="1056">
        <v>0.3029</v>
      </c>
    </row>
    <row r="206" spans="1:40">
      <c r="A206" s="153" t="s">
        <v>5362</v>
      </c>
      <c r="B206" s="144" t="s">
        <v>9089</v>
      </c>
      <c r="C206" s="145">
        <f t="array" ref="C206">VLOOKUP("小计"&amp;B206,IF({1,0},小计&amp;城市,包月),2,0)</f>
        <v>1</v>
      </c>
      <c r="D206" s="145">
        <f t="array" ref="D206">VLOOKUP("小计"&amp;B206,IF({1,0},小计&amp;城市,区域贴),2,0)</f>
        <v>0</v>
      </c>
      <c r="E206" s="145">
        <f t="array" ref="E206">VLOOKUP("小计"&amp;B206,IF({1,0},小计&amp;城市,贴片A1),2,0)</f>
        <v>0</v>
      </c>
      <c r="F206" s="145">
        <f t="array" ref="F206">VLOOKUP("小计"&amp;B206,IF({1,0},小计&amp;城市,贴片A2),2,0)</f>
        <v>0</v>
      </c>
      <c r="G206" s="145">
        <f t="array" ref="G206">VLOOKUP("小计"&amp;B206,IF({1,0},小计&amp;城市,贴片max),2,0)</f>
        <v>0</v>
      </c>
      <c r="H206" s="145">
        <f t="array" ref="H206">VLOOKUP("小计"&amp;B206,IF({1,0},小计&amp;城市,包月厅数),2,0)</f>
        <v>9</v>
      </c>
      <c r="I206" s="145">
        <f t="array" ref="I206">VLOOKUP("小计"&amp;B206,IF({1,0},小计&amp;城市,区域贴厅数),2,0)</f>
        <v>0</v>
      </c>
      <c r="J206" s="145">
        <f t="array" ref="J206">VLOOKUP("小计"&amp;B206,IF({1,0},小计&amp;城市,贴片A1厅数),2,0)</f>
        <v>0</v>
      </c>
      <c r="K206" s="145">
        <f t="array" ref="K206">VLOOKUP("小计"&amp;B206,IF({1,0},小计&amp;城市,贴片A2厅数),2,0)</f>
        <v>0</v>
      </c>
      <c r="L206" s="145">
        <f t="array" ref="L206">VLOOKUP("小计"&amp;B206,IF({1,0},小计&amp;城市,贴片max厅数),2,0)</f>
        <v>0</v>
      </c>
      <c r="M206" s="146">
        <f t="shared" ref="M206" si="78">I206*6*0.5*12</f>
        <v>0</v>
      </c>
      <c r="N206" s="146">
        <f t="shared" ref="N206" si="79">ROUND(I206*6*0.35*12,0)</f>
        <v>0</v>
      </c>
      <c r="O206" s="146">
        <f t="shared" ref="O206" si="80">I206*6*0.25*10</f>
        <v>0</v>
      </c>
      <c r="P206" s="146">
        <f t="shared" ref="P206" si="81">I206*6*0.15*10</f>
        <v>0</v>
      </c>
      <c r="W206" s="150" t="str">
        <f t="shared" si="62"/>
        <v>30308</v>
      </c>
      <c r="X206" s="142">
        <f t="shared" si="63"/>
        <v>11</v>
      </c>
      <c r="Y206" s="135">
        <f t="shared" si="64"/>
        <v>1</v>
      </c>
      <c r="Z206" s="142">
        <f t="shared" si="65"/>
        <v>11</v>
      </c>
      <c r="AA206" s="135">
        <v>30</v>
      </c>
      <c r="AB206" s="164">
        <f t="shared" si="43"/>
        <v>308</v>
      </c>
      <c r="AI206" s="1053">
        <v>21010721</v>
      </c>
      <c r="AJ206" s="1054">
        <v>1</v>
      </c>
      <c r="AK206" s="1055">
        <v>364.46570000000003</v>
      </c>
      <c r="AL206" s="1055">
        <v>10.886699999999999</v>
      </c>
      <c r="AM206" s="1054">
        <v>33</v>
      </c>
      <c r="AN206" s="1056">
        <v>0.23019999999999999</v>
      </c>
    </row>
    <row r="207" spans="1:40">
      <c r="A207" s="153"/>
      <c r="B207" s="144"/>
      <c r="C207" s="145">
        <f>SUM(C3:C206)</f>
        <v>1198</v>
      </c>
      <c r="D207" s="145">
        <f t="shared" ref="D207:P207" si="82">SUM(D3:D206)</f>
        <v>712</v>
      </c>
      <c r="E207" s="145">
        <f t="shared" si="82"/>
        <v>400</v>
      </c>
      <c r="F207" s="145">
        <f t="shared" si="82"/>
        <v>400</v>
      </c>
      <c r="G207" s="145">
        <f t="shared" si="82"/>
        <v>702</v>
      </c>
      <c r="H207" s="145">
        <f t="shared" si="82"/>
        <v>8283</v>
      </c>
      <c r="I207" s="145">
        <f t="shared" si="82"/>
        <v>5144</v>
      </c>
      <c r="J207" s="145">
        <f t="shared" si="82"/>
        <v>2821</v>
      </c>
      <c r="K207" s="145">
        <f t="shared" si="82"/>
        <v>2820</v>
      </c>
      <c r="L207" s="145">
        <f t="shared" si="82"/>
        <v>5083</v>
      </c>
      <c r="M207" s="145">
        <f t="shared" si="82"/>
        <v>185184</v>
      </c>
      <c r="N207" s="145">
        <f t="shared" si="82"/>
        <v>129627</v>
      </c>
      <c r="O207" s="145">
        <f t="shared" si="82"/>
        <v>77160</v>
      </c>
      <c r="P207" s="145">
        <f t="shared" si="82"/>
        <v>46296</v>
      </c>
      <c r="W207" s="150" t="str">
        <f t="shared" si="62"/>
        <v>30315</v>
      </c>
      <c r="X207" s="142">
        <f t="shared" si="63"/>
        <v>11.25</v>
      </c>
      <c r="Y207" s="135">
        <f t="shared" si="64"/>
        <v>1</v>
      </c>
      <c r="Z207" s="142">
        <f t="shared" si="65"/>
        <v>11.25</v>
      </c>
      <c r="AA207" s="135">
        <v>30</v>
      </c>
      <c r="AB207" s="164">
        <f t="shared" si="43"/>
        <v>315</v>
      </c>
      <c r="AI207" s="1053">
        <v>34011301</v>
      </c>
      <c r="AJ207" s="1054">
        <v>1</v>
      </c>
      <c r="AK207" s="1055">
        <v>363.9991</v>
      </c>
      <c r="AL207" s="1055">
        <v>7.6997</v>
      </c>
      <c r="AM207" s="1054">
        <v>47</v>
      </c>
      <c r="AN207" s="1056">
        <v>0.2903</v>
      </c>
    </row>
    <row r="208" spans="1:40">
      <c r="A208" s="153"/>
      <c r="B208" s="144"/>
      <c r="C208" s="145"/>
      <c r="D208" s="145"/>
      <c r="E208" s="145"/>
      <c r="F208" s="145"/>
      <c r="G208" s="145"/>
      <c r="H208" s="145"/>
      <c r="I208" s="145"/>
      <c r="J208" s="145"/>
      <c r="K208" s="145"/>
      <c r="L208" s="145"/>
      <c r="M208" s="146"/>
      <c r="N208" s="146"/>
      <c r="O208" s="146"/>
      <c r="P208" s="146"/>
      <c r="W208" s="150" t="str">
        <f t="shared" si="62"/>
        <v>30322</v>
      </c>
      <c r="X208" s="142">
        <f t="shared" si="63"/>
        <v>11.5</v>
      </c>
      <c r="Y208" s="135">
        <f t="shared" si="64"/>
        <v>1</v>
      </c>
      <c r="Z208" s="142">
        <f t="shared" si="65"/>
        <v>11.5</v>
      </c>
      <c r="AA208" s="135">
        <v>30</v>
      </c>
      <c r="AB208" s="164">
        <f t="shared" si="43"/>
        <v>322</v>
      </c>
      <c r="AI208" s="1053">
        <v>13063301</v>
      </c>
      <c r="AJ208" s="1054">
        <v>3</v>
      </c>
      <c r="AK208" s="1055">
        <v>363.25020000000001</v>
      </c>
      <c r="AL208" s="1055">
        <v>8.2273999999999994</v>
      </c>
      <c r="AM208" s="1054">
        <v>44</v>
      </c>
      <c r="AN208" s="1056">
        <v>0.40240000000000004</v>
      </c>
    </row>
    <row r="209" spans="1:40">
      <c r="A209" s="153"/>
      <c r="B209" s="144"/>
      <c r="C209" s="145"/>
      <c r="D209" s="145"/>
      <c r="E209" s="145"/>
      <c r="F209" s="145"/>
      <c r="G209" s="145"/>
      <c r="H209" s="145"/>
      <c r="I209" s="145"/>
      <c r="J209" s="145"/>
      <c r="K209" s="145"/>
      <c r="L209" s="145"/>
      <c r="M209" s="146"/>
      <c r="N209" s="146"/>
      <c r="O209" s="146"/>
      <c r="P209" s="146"/>
      <c r="W209" s="150" t="str">
        <f t="shared" si="62"/>
        <v>30329</v>
      </c>
      <c r="X209" s="142">
        <f t="shared" si="63"/>
        <v>11.75</v>
      </c>
      <c r="Y209" s="135">
        <f t="shared" si="64"/>
        <v>1</v>
      </c>
      <c r="Z209" s="142">
        <f t="shared" si="65"/>
        <v>11.75</v>
      </c>
      <c r="AA209" s="135">
        <v>30</v>
      </c>
      <c r="AB209" s="164">
        <f t="shared" si="43"/>
        <v>329</v>
      </c>
      <c r="AI209" s="1053">
        <v>53011801</v>
      </c>
      <c r="AJ209" s="1054">
        <v>3</v>
      </c>
      <c r="AK209" s="1055">
        <v>363.19189999999998</v>
      </c>
      <c r="AL209" s="1055">
        <v>8.1475000000000009</v>
      </c>
      <c r="AM209" s="1054">
        <v>45</v>
      </c>
      <c r="AN209" s="1056">
        <v>0.24660000000000001</v>
      </c>
    </row>
    <row r="210" spans="1:40">
      <c r="A210" s="153"/>
      <c r="B210" s="144"/>
      <c r="C210" s="145"/>
      <c r="D210" s="145"/>
      <c r="E210" s="145"/>
      <c r="F210" s="145"/>
      <c r="G210" s="145"/>
      <c r="H210" s="145"/>
      <c r="I210" s="145"/>
      <c r="J210" s="145"/>
      <c r="K210" s="145"/>
      <c r="L210" s="145"/>
      <c r="M210" s="146"/>
      <c r="N210" s="146"/>
      <c r="O210" s="146"/>
      <c r="P210" s="146"/>
      <c r="W210" s="150" t="str">
        <f t="shared" si="62"/>
        <v>30336</v>
      </c>
      <c r="X210" s="142">
        <f t="shared" si="63"/>
        <v>12</v>
      </c>
      <c r="Y210" s="135">
        <f t="shared" si="64"/>
        <v>1</v>
      </c>
      <c r="Z210" s="142">
        <f t="shared" si="65"/>
        <v>12</v>
      </c>
      <c r="AA210" s="135">
        <v>30</v>
      </c>
      <c r="AB210" s="164">
        <f t="shared" si="43"/>
        <v>336</v>
      </c>
      <c r="AI210" s="1053">
        <v>37064501</v>
      </c>
      <c r="AJ210" s="1054">
        <v>2</v>
      </c>
      <c r="AK210" s="1055">
        <v>363.03440000000001</v>
      </c>
      <c r="AL210" s="1055">
        <v>7.6525999999999996</v>
      </c>
      <c r="AM210" s="1054">
        <v>47</v>
      </c>
      <c r="AN210" s="1056">
        <v>0.24399999999999999</v>
      </c>
    </row>
    <row r="211" spans="1:40">
      <c r="A211" s="1094"/>
      <c r="B211" s="1094"/>
      <c r="C211" s="145"/>
      <c r="D211" s="145"/>
      <c r="E211" s="145"/>
      <c r="F211" s="145"/>
      <c r="G211" s="145"/>
      <c r="H211" s="145"/>
      <c r="I211" s="145"/>
      <c r="J211" s="145"/>
      <c r="K211" s="145"/>
      <c r="L211" s="145"/>
      <c r="M211" s="146"/>
      <c r="N211" s="146"/>
      <c r="O211" s="146"/>
      <c r="P211" s="146"/>
      <c r="W211" s="150" t="str">
        <f t="shared" si="62"/>
        <v>30343</v>
      </c>
      <c r="X211" s="142">
        <f t="shared" si="63"/>
        <v>12.25</v>
      </c>
      <c r="Y211" s="135">
        <f t="shared" si="64"/>
        <v>1</v>
      </c>
      <c r="Z211" s="142">
        <f t="shared" si="65"/>
        <v>12.25</v>
      </c>
      <c r="AA211" s="135">
        <v>30</v>
      </c>
      <c r="AB211" s="164">
        <f t="shared" si="43"/>
        <v>343</v>
      </c>
      <c r="AI211" s="1053">
        <v>22041801</v>
      </c>
      <c r="AJ211" s="1054">
        <v>1</v>
      </c>
      <c r="AK211" s="1055">
        <v>362.61529999999999</v>
      </c>
      <c r="AL211" s="1055">
        <v>8.2510999999999992</v>
      </c>
      <c r="AM211" s="1054">
        <v>44</v>
      </c>
      <c r="AN211" s="1056">
        <v>0.30180000000000001</v>
      </c>
    </row>
    <row r="212" spans="1:40">
      <c r="A212" s="1094"/>
      <c r="B212" s="1094"/>
      <c r="C212" s="145"/>
      <c r="D212" s="145"/>
      <c r="E212" s="145"/>
      <c r="F212" s="145"/>
      <c r="G212" s="145"/>
      <c r="H212" s="145"/>
      <c r="I212" s="145"/>
      <c r="J212" s="145"/>
      <c r="K212" s="145"/>
      <c r="L212" s="145"/>
      <c r="M212" s="146"/>
      <c r="N212" s="146"/>
      <c r="O212" s="146"/>
      <c r="P212" s="146"/>
      <c r="W212" s="150" t="str">
        <f t="shared" si="62"/>
        <v>30350</v>
      </c>
      <c r="X212" s="142">
        <f t="shared" si="63"/>
        <v>12.5</v>
      </c>
      <c r="Y212" s="135">
        <f t="shared" si="64"/>
        <v>1</v>
      </c>
      <c r="Z212" s="142">
        <f t="shared" si="65"/>
        <v>12.5</v>
      </c>
      <c r="AA212" s="135">
        <v>30</v>
      </c>
      <c r="AB212" s="164">
        <f t="shared" si="43"/>
        <v>350</v>
      </c>
      <c r="AI212" s="1053">
        <v>11051311</v>
      </c>
      <c r="AJ212" s="1054">
        <v>20</v>
      </c>
      <c r="AK212" s="1055">
        <v>362.20339999999999</v>
      </c>
      <c r="AL212" s="1055">
        <v>5.9809000000000001</v>
      </c>
      <c r="AM212" s="1054">
        <v>61</v>
      </c>
      <c r="AN212" s="1056">
        <v>0.26919999999999999</v>
      </c>
    </row>
    <row r="213" spans="1:40">
      <c r="A213" s="1094"/>
      <c r="B213" s="1094"/>
      <c r="C213" s="145"/>
      <c r="D213" s="145"/>
      <c r="E213" s="145"/>
      <c r="F213" s="145"/>
      <c r="G213" s="145"/>
      <c r="H213" s="145"/>
      <c r="I213" s="145"/>
      <c r="J213" s="145"/>
      <c r="K213" s="145"/>
      <c r="L213" s="145"/>
      <c r="M213" s="146"/>
      <c r="N213" s="146"/>
      <c r="O213" s="146"/>
      <c r="P213" s="146"/>
      <c r="W213" s="150" t="str">
        <f t="shared" si="62"/>
        <v>30357</v>
      </c>
      <c r="X213" s="142">
        <f t="shared" si="63"/>
        <v>12.75</v>
      </c>
      <c r="Y213" s="135">
        <f t="shared" si="64"/>
        <v>1</v>
      </c>
      <c r="Z213" s="142">
        <f t="shared" si="65"/>
        <v>12.75</v>
      </c>
      <c r="AA213" s="135">
        <v>30</v>
      </c>
      <c r="AB213" s="164">
        <f t="shared" si="43"/>
        <v>357</v>
      </c>
      <c r="AI213" s="1053">
        <v>45011801</v>
      </c>
      <c r="AJ213" s="1054">
        <v>4</v>
      </c>
      <c r="AK213" s="1055">
        <v>361.94806</v>
      </c>
      <c r="AL213" s="1055">
        <v>7.7975000000000003</v>
      </c>
      <c r="AM213" s="1054">
        <v>46</v>
      </c>
      <c r="AN213" s="1056">
        <v>0.29149999999999998</v>
      </c>
    </row>
    <row r="214" spans="1:40">
      <c r="A214" s="174"/>
      <c r="B214" s="174"/>
      <c r="C214" s="145"/>
      <c r="D214" s="145"/>
      <c r="E214" s="145"/>
      <c r="F214" s="145"/>
      <c r="G214" s="145"/>
      <c r="H214" s="145"/>
      <c r="I214" s="145"/>
      <c r="J214" s="145"/>
      <c r="K214" s="145"/>
      <c r="L214" s="145"/>
      <c r="M214" s="146"/>
      <c r="N214" s="146"/>
      <c r="O214" s="146"/>
      <c r="P214" s="146"/>
      <c r="W214" s="150" t="str">
        <f t="shared" si="62"/>
        <v>30364</v>
      </c>
      <c r="X214" s="142">
        <f t="shared" si="63"/>
        <v>13</v>
      </c>
      <c r="Y214" s="135">
        <f t="shared" si="64"/>
        <v>1</v>
      </c>
      <c r="Z214" s="142">
        <f t="shared" si="65"/>
        <v>13</v>
      </c>
      <c r="AA214" s="135">
        <v>30</v>
      </c>
      <c r="AB214" s="164">
        <f t="shared" si="43"/>
        <v>364</v>
      </c>
      <c r="AI214" s="1053">
        <v>34016201</v>
      </c>
      <c r="AJ214" s="1054">
        <v>2</v>
      </c>
      <c r="AK214" s="1055">
        <v>361.5487</v>
      </c>
      <c r="AL214" s="1055">
        <v>8.0061999999999998</v>
      </c>
      <c r="AM214" s="1054">
        <v>45</v>
      </c>
      <c r="AN214" s="1056">
        <v>0.26300000000000001</v>
      </c>
    </row>
    <row r="215" spans="1:40">
      <c r="A215" s="174"/>
      <c r="B215" s="174"/>
      <c r="C215" s="145"/>
      <c r="D215" s="145"/>
      <c r="E215" s="145"/>
      <c r="F215" s="145"/>
      <c r="G215" s="145"/>
      <c r="H215" s="145"/>
      <c r="I215" s="145"/>
      <c r="J215" s="145"/>
      <c r="K215" s="145"/>
      <c r="L215" s="145"/>
      <c r="M215" s="146"/>
      <c r="N215" s="146"/>
      <c r="O215" s="146"/>
      <c r="P215" s="146"/>
      <c r="W215" s="150" t="str">
        <f t="shared" si="62"/>
        <v>30371</v>
      </c>
      <c r="X215" s="142">
        <f t="shared" si="63"/>
        <v>13.25</v>
      </c>
      <c r="Y215" s="135">
        <f t="shared" si="64"/>
        <v>1</v>
      </c>
      <c r="Z215" s="142">
        <f t="shared" si="65"/>
        <v>13.25</v>
      </c>
      <c r="AA215" s="135">
        <v>30</v>
      </c>
      <c r="AB215" s="164">
        <f t="shared" si="43"/>
        <v>371</v>
      </c>
      <c r="AI215" s="1053">
        <v>51159961</v>
      </c>
      <c r="AJ215" s="1054">
        <v>1</v>
      </c>
      <c r="AK215" s="1055">
        <v>361.4699</v>
      </c>
      <c r="AL215" s="1055">
        <v>8.3809000000000005</v>
      </c>
      <c r="AM215" s="1054">
        <v>43</v>
      </c>
      <c r="AN215" s="1056">
        <v>0.29309999999999997</v>
      </c>
    </row>
    <row r="216" spans="1:40">
      <c r="A216" s="174"/>
      <c r="B216" s="174"/>
      <c r="C216" s="145"/>
      <c r="D216" s="145"/>
      <c r="E216" s="145"/>
      <c r="F216" s="145"/>
      <c r="G216" s="145"/>
      <c r="H216" s="145"/>
      <c r="I216" s="145"/>
      <c r="J216" s="145"/>
      <c r="K216" s="145"/>
      <c r="L216" s="145"/>
      <c r="M216" s="146"/>
      <c r="N216" s="146"/>
      <c r="O216" s="146"/>
      <c r="P216" s="146"/>
      <c r="W216" s="150" t="str">
        <f t="shared" si="62"/>
        <v>457</v>
      </c>
      <c r="X216" s="142">
        <f t="shared" si="63"/>
        <v>0.57750000000000001</v>
      </c>
      <c r="Y216" s="135">
        <f t="shared" si="64"/>
        <v>1.5</v>
      </c>
      <c r="Z216" s="142">
        <f t="shared" si="65"/>
        <v>0.38500000000000001</v>
      </c>
      <c r="AA216" s="135">
        <v>45</v>
      </c>
      <c r="AB216" s="151">
        <v>7</v>
      </c>
      <c r="AI216" s="1053">
        <v>42170801</v>
      </c>
      <c r="AJ216" s="1054">
        <v>6</v>
      </c>
      <c r="AK216" s="1055">
        <v>361.44015999999999</v>
      </c>
      <c r="AL216" s="1055">
        <v>8.9125999999999994</v>
      </c>
      <c r="AM216" s="1054">
        <v>41</v>
      </c>
      <c r="AN216" s="1056">
        <v>0.21780000000000002</v>
      </c>
    </row>
    <row r="217" spans="1:40">
      <c r="A217" s="174"/>
      <c r="B217" s="174"/>
      <c r="C217" s="174"/>
      <c r="D217" s="174"/>
      <c r="E217" s="174"/>
      <c r="F217" s="174"/>
      <c r="G217" s="174"/>
      <c r="H217" s="174"/>
      <c r="I217" s="174"/>
      <c r="J217" s="174"/>
      <c r="K217" s="174"/>
      <c r="L217" s="174"/>
      <c r="M217" s="174"/>
      <c r="N217" s="174"/>
      <c r="O217" s="174"/>
      <c r="P217" s="174"/>
      <c r="W217" s="150" t="str">
        <f t="shared" si="62"/>
        <v>4514</v>
      </c>
      <c r="X217" s="142">
        <f t="shared" si="63"/>
        <v>0.82500000000000007</v>
      </c>
      <c r="Y217" s="135">
        <f t="shared" si="64"/>
        <v>1.5</v>
      </c>
      <c r="Z217" s="142">
        <f t="shared" si="65"/>
        <v>0.55000000000000004</v>
      </c>
      <c r="AA217" s="135">
        <v>45</v>
      </c>
      <c r="AB217" s="164">
        <f>AB216+7</f>
        <v>14</v>
      </c>
      <c r="AI217" s="1053">
        <v>44001311</v>
      </c>
      <c r="AJ217" s="1054">
        <v>11</v>
      </c>
      <c r="AK217" s="1055">
        <v>361.40823999999998</v>
      </c>
      <c r="AL217" s="1055">
        <v>6.5972999999999997</v>
      </c>
      <c r="AM217" s="1054">
        <v>55</v>
      </c>
      <c r="AN217" s="1056">
        <v>0.34950000000000003</v>
      </c>
    </row>
    <row r="218" spans="1:40">
      <c r="A218" s="174"/>
      <c r="B218" s="174"/>
      <c r="C218" s="174"/>
      <c r="D218" s="174"/>
      <c r="E218" s="175"/>
      <c r="F218" s="175"/>
      <c r="G218" s="174"/>
      <c r="H218" s="174"/>
      <c r="I218" s="174"/>
      <c r="J218" s="175"/>
      <c r="K218" s="175"/>
      <c r="L218" s="174"/>
      <c r="M218" s="145"/>
      <c r="N218" s="174"/>
      <c r="O218" s="174"/>
      <c r="P218" s="174"/>
      <c r="W218" s="150" t="str">
        <f t="shared" si="62"/>
        <v>4521</v>
      </c>
      <c r="X218" s="142">
        <f t="shared" si="63"/>
        <v>1.125</v>
      </c>
      <c r="Y218" s="135">
        <f t="shared" si="64"/>
        <v>1.5</v>
      </c>
      <c r="Z218" s="142">
        <f t="shared" si="65"/>
        <v>0.75</v>
      </c>
      <c r="AA218" s="135">
        <v>45</v>
      </c>
      <c r="AB218" s="164">
        <f t="shared" ref="AB218:AB268" si="83">AB217+7</f>
        <v>21</v>
      </c>
      <c r="AI218" s="1053">
        <v>23012201</v>
      </c>
      <c r="AJ218" s="1054">
        <v>3</v>
      </c>
      <c r="AK218" s="1055">
        <v>360.75170000000003</v>
      </c>
      <c r="AL218" s="1055">
        <v>8.2207000000000008</v>
      </c>
      <c r="AM218" s="1054">
        <v>44</v>
      </c>
      <c r="AN218" s="1056">
        <v>0.28389999999999999</v>
      </c>
    </row>
    <row r="219" spans="1:40">
      <c r="A219" s="174"/>
      <c r="B219" s="174"/>
      <c r="C219" s="174"/>
      <c r="D219" s="174"/>
      <c r="E219" s="175"/>
      <c r="F219" s="175"/>
      <c r="G219" s="174"/>
      <c r="H219" s="174"/>
      <c r="I219" s="174"/>
      <c r="J219" s="175"/>
      <c r="K219" s="175"/>
      <c r="L219" s="174"/>
      <c r="M219" s="145"/>
      <c r="N219" s="174"/>
      <c r="O219" s="174"/>
      <c r="P219" s="174"/>
      <c r="W219" s="150" t="str">
        <f t="shared" si="62"/>
        <v>4528</v>
      </c>
      <c r="X219" s="142">
        <f t="shared" si="63"/>
        <v>1.5</v>
      </c>
      <c r="Y219" s="135">
        <f t="shared" si="64"/>
        <v>1.5</v>
      </c>
      <c r="Z219" s="142">
        <f t="shared" si="65"/>
        <v>1</v>
      </c>
      <c r="AA219" s="135">
        <v>45</v>
      </c>
      <c r="AB219" s="164">
        <f t="shared" si="83"/>
        <v>28</v>
      </c>
      <c r="AI219" s="1053">
        <v>21010851</v>
      </c>
      <c r="AJ219" s="1054">
        <v>2</v>
      </c>
      <c r="AK219" s="1055">
        <v>360.73450000000003</v>
      </c>
      <c r="AL219" s="1055">
        <v>10.378</v>
      </c>
      <c r="AM219" s="1054">
        <v>35</v>
      </c>
      <c r="AN219" s="1056">
        <v>0.40850000000000003</v>
      </c>
    </row>
    <row r="220" spans="1:40">
      <c r="A220" s="174"/>
      <c r="B220" s="174"/>
      <c r="C220" s="174"/>
      <c r="D220" s="174"/>
      <c r="E220" s="175"/>
      <c r="F220" s="175"/>
      <c r="G220" s="174"/>
      <c r="H220" s="174"/>
      <c r="I220" s="174"/>
      <c r="J220" s="175"/>
      <c r="K220" s="175"/>
      <c r="L220" s="174"/>
      <c r="M220" s="145"/>
      <c r="N220" s="174"/>
      <c r="O220" s="174"/>
      <c r="P220" s="174"/>
      <c r="W220" s="150" t="str">
        <f t="shared" si="62"/>
        <v>4535</v>
      </c>
      <c r="X220" s="142">
        <f t="shared" si="63"/>
        <v>1.875</v>
      </c>
      <c r="Y220" s="135">
        <f t="shared" si="64"/>
        <v>1.5</v>
      </c>
      <c r="Z220" s="142">
        <f t="shared" si="65"/>
        <v>1.25</v>
      </c>
      <c r="AA220" s="135">
        <v>45</v>
      </c>
      <c r="AB220" s="164">
        <f t="shared" si="83"/>
        <v>35</v>
      </c>
      <c r="AI220" s="1053">
        <v>51160161</v>
      </c>
      <c r="AJ220" s="1054">
        <v>1</v>
      </c>
      <c r="AK220" s="1055">
        <v>360.47130299999998</v>
      </c>
      <c r="AL220" s="1055">
        <v>8.5851000000000006</v>
      </c>
      <c r="AM220" s="1054">
        <v>42</v>
      </c>
      <c r="AN220" s="1056">
        <v>0.28489999999999999</v>
      </c>
    </row>
    <row r="221" spans="1:40">
      <c r="A221" s="174"/>
      <c r="B221" s="174"/>
      <c r="C221" s="174"/>
      <c r="D221" s="174"/>
      <c r="E221" s="175"/>
      <c r="F221" s="175"/>
      <c r="G221" s="174"/>
      <c r="H221" s="174"/>
      <c r="I221" s="174"/>
      <c r="J221" s="175"/>
      <c r="K221" s="175"/>
      <c r="L221" s="174"/>
      <c r="M221" s="145"/>
      <c r="N221" s="174"/>
      <c r="O221" s="174"/>
      <c r="P221" s="174"/>
      <c r="W221" s="150" t="str">
        <f t="shared" si="62"/>
        <v>4542</v>
      </c>
      <c r="X221" s="142">
        <f t="shared" si="63"/>
        <v>2.25</v>
      </c>
      <c r="Y221" s="135">
        <f t="shared" si="64"/>
        <v>1.5</v>
      </c>
      <c r="Z221" s="142">
        <f t="shared" si="65"/>
        <v>1.5</v>
      </c>
      <c r="AA221" s="135">
        <v>45</v>
      </c>
      <c r="AB221" s="164">
        <f t="shared" si="83"/>
        <v>42</v>
      </c>
      <c r="AI221" s="1053">
        <v>11071051</v>
      </c>
      <c r="AJ221" s="1054">
        <v>21</v>
      </c>
      <c r="AK221" s="1055">
        <v>360.15780000000001</v>
      </c>
      <c r="AL221" s="1055">
        <v>7.4793000000000003</v>
      </c>
      <c r="AM221" s="1054">
        <v>48</v>
      </c>
      <c r="AN221" s="1056">
        <v>0.34110000000000001</v>
      </c>
    </row>
    <row r="222" spans="1:40">
      <c r="A222" s="174"/>
      <c r="B222" s="174"/>
      <c r="C222" s="174"/>
      <c r="D222" s="174"/>
      <c r="E222" s="175"/>
      <c r="F222" s="175"/>
      <c r="G222" s="174"/>
      <c r="H222" s="174"/>
      <c r="I222" s="174"/>
      <c r="J222" s="175"/>
      <c r="K222" s="175"/>
      <c r="L222" s="174"/>
      <c r="M222" s="145"/>
      <c r="N222" s="174"/>
      <c r="O222" s="174"/>
      <c r="P222" s="174"/>
      <c r="W222" s="150" t="str">
        <f t="shared" si="62"/>
        <v>4549</v>
      </c>
      <c r="X222" s="142">
        <f t="shared" si="63"/>
        <v>2.625</v>
      </c>
      <c r="Y222" s="135">
        <f t="shared" si="64"/>
        <v>1.5</v>
      </c>
      <c r="Z222" s="142">
        <f t="shared" si="65"/>
        <v>1.75</v>
      </c>
      <c r="AA222" s="135">
        <v>45</v>
      </c>
      <c r="AB222" s="164">
        <f t="shared" si="83"/>
        <v>49</v>
      </c>
      <c r="AI222" s="1053">
        <v>32012001</v>
      </c>
      <c r="AJ222" s="1054">
        <v>3</v>
      </c>
      <c r="AK222" s="1055">
        <v>359.93509999999998</v>
      </c>
      <c r="AL222" s="1055">
        <v>8.7771000000000008</v>
      </c>
      <c r="AM222" s="1054">
        <v>41</v>
      </c>
      <c r="AN222" s="1056">
        <v>0.25940000000000002</v>
      </c>
    </row>
    <row r="223" spans="1:40">
      <c r="A223" s="174"/>
      <c r="B223" s="174"/>
      <c r="C223" s="174"/>
      <c r="D223" s="174"/>
      <c r="E223" s="175"/>
      <c r="F223" s="175"/>
      <c r="G223" s="174"/>
      <c r="H223" s="174"/>
      <c r="I223" s="174"/>
      <c r="J223" s="175"/>
      <c r="K223" s="175"/>
      <c r="L223" s="174"/>
      <c r="M223" s="145"/>
      <c r="N223" s="174"/>
      <c r="O223" s="174"/>
      <c r="P223" s="174"/>
      <c r="W223" s="150" t="str">
        <f t="shared" si="62"/>
        <v>4556</v>
      </c>
      <c r="X223" s="142">
        <f t="shared" si="63"/>
        <v>3</v>
      </c>
      <c r="Y223" s="135">
        <f t="shared" si="64"/>
        <v>1.5</v>
      </c>
      <c r="Z223" s="142">
        <f t="shared" si="65"/>
        <v>2</v>
      </c>
      <c r="AA223" s="135">
        <v>45</v>
      </c>
      <c r="AB223" s="164">
        <f t="shared" si="83"/>
        <v>56</v>
      </c>
      <c r="AI223" s="1053">
        <v>35014421</v>
      </c>
      <c r="AJ223" s="1054">
        <v>7</v>
      </c>
      <c r="AK223" s="1055">
        <v>359.50183500000003</v>
      </c>
      <c r="AL223" s="1055">
        <v>9.0649999999999995</v>
      </c>
      <c r="AM223" s="1054">
        <v>40</v>
      </c>
      <c r="AN223" s="1056">
        <v>0.19570000000000001</v>
      </c>
    </row>
    <row r="224" spans="1:40">
      <c r="A224" s="174"/>
      <c r="B224" s="174"/>
      <c r="C224" s="174"/>
      <c r="D224" s="174"/>
      <c r="E224" s="175"/>
      <c r="F224" s="175"/>
      <c r="G224" s="174"/>
      <c r="H224" s="174"/>
      <c r="I224" s="174"/>
      <c r="J224" s="175"/>
      <c r="K224" s="175"/>
      <c r="L224" s="174"/>
      <c r="M224" s="145"/>
      <c r="N224" s="174"/>
      <c r="O224" s="174"/>
      <c r="P224" s="174"/>
      <c r="W224" s="150" t="str">
        <f t="shared" si="62"/>
        <v>4563</v>
      </c>
      <c r="X224" s="142">
        <f t="shared" si="63"/>
        <v>3.375</v>
      </c>
      <c r="Y224" s="135">
        <f t="shared" si="64"/>
        <v>1.5</v>
      </c>
      <c r="Z224" s="142">
        <f t="shared" si="65"/>
        <v>2.25</v>
      </c>
      <c r="AA224" s="135">
        <v>45</v>
      </c>
      <c r="AB224" s="164">
        <f t="shared" si="83"/>
        <v>63</v>
      </c>
      <c r="AI224" s="1053">
        <v>61015401</v>
      </c>
      <c r="AJ224" s="1054">
        <v>6</v>
      </c>
      <c r="AK224" s="1055">
        <v>359.2953</v>
      </c>
      <c r="AL224" s="1055">
        <v>9.0053999999999998</v>
      </c>
      <c r="AM224" s="1054">
        <v>40</v>
      </c>
      <c r="AN224" s="1056">
        <v>0.36090000000000005</v>
      </c>
    </row>
    <row r="225" spans="1:40">
      <c r="A225" s="174"/>
      <c r="B225" s="174"/>
      <c r="C225" s="174"/>
      <c r="D225" s="174"/>
      <c r="E225" s="175"/>
      <c r="F225" s="175"/>
      <c r="G225" s="174"/>
      <c r="H225" s="174"/>
      <c r="I225" s="174"/>
      <c r="J225" s="175"/>
      <c r="K225" s="175"/>
      <c r="L225" s="174"/>
      <c r="M225" s="145"/>
      <c r="N225" s="174"/>
      <c r="O225" s="174"/>
      <c r="P225" s="174"/>
      <c r="W225" s="150" t="str">
        <f t="shared" si="62"/>
        <v>4570</v>
      </c>
      <c r="X225" s="142">
        <f t="shared" si="63"/>
        <v>3.75</v>
      </c>
      <c r="Y225" s="135">
        <f t="shared" si="64"/>
        <v>1.5</v>
      </c>
      <c r="Z225" s="142">
        <f t="shared" si="65"/>
        <v>2.5</v>
      </c>
      <c r="AA225" s="135">
        <v>45</v>
      </c>
      <c r="AB225" s="164">
        <f t="shared" si="83"/>
        <v>70</v>
      </c>
      <c r="AI225" s="1053">
        <v>13092501</v>
      </c>
      <c r="AJ225" s="1054">
        <v>2</v>
      </c>
      <c r="AK225" s="1055">
        <v>359.00833599999999</v>
      </c>
      <c r="AL225" s="1055">
        <v>9</v>
      </c>
      <c r="AM225" s="1054">
        <v>40</v>
      </c>
      <c r="AN225" s="1056">
        <v>0.38579999999999998</v>
      </c>
    </row>
    <row r="226" spans="1:40">
      <c r="A226" s="174"/>
      <c r="B226" s="174"/>
      <c r="C226" s="174"/>
      <c r="D226" s="174"/>
      <c r="E226" s="175"/>
      <c r="F226" s="175"/>
      <c r="G226" s="174"/>
      <c r="H226" s="174"/>
      <c r="I226" s="174"/>
      <c r="J226" s="175"/>
      <c r="K226" s="175"/>
      <c r="L226" s="174"/>
      <c r="M226" s="145"/>
      <c r="N226" s="174"/>
      <c r="O226" s="174"/>
      <c r="P226" s="174"/>
      <c r="W226" s="150" t="str">
        <f t="shared" si="62"/>
        <v>4577</v>
      </c>
      <c r="X226" s="142">
        <f t="shared" si="63"/>
        <v>4.125</v>
      </c>
      <c r="Y226" s="135">
        <f t="shared" si="64"/>
        <v>1.5</v>
      </c>
      <c r="Z226" s="142">
        <f t="shared" si="65"/>
        <v>2.75</v>
      </c>
      <c r="AA226" s="135">
        <v>45</v>
      </c>
      <c r="AB226" s="164">
        <f t="shared" si="83"/>
        <v>77</v>
      </c>
      <c r="AI226" s="1053">
        <v>21021801</v>
      </c>
      <c r="AJ226" s="1054">
        <v>2</v>
      </c>
      <c r="AK226" s="1055">
        <v>358.96800000000002</v>
      </c>
      <c r="AL226" s="1055">
        <v>11.427300000000001</v>
      </c>
      <c r="AM226" s="1054">
        <v>31</v>
      </c>
      <c r="AN226" s="1056">
        <v>0.5837</v>
      </c>
    </row>
    <row r="227" spans="1:40">
      <c r="A227" s="174"/>
      <c r="B227" s="174"/>
      <c r="C227" s="174"/>
      <c r="D227" s="174"/>
      <c r="E227" s="175"/>
      <c r="F227" s="175"/>
      <c r="G227" s="174"/>
      <c r="H227" s="174"/>
      <c r="I227" s="174"/>
      <c r="J227" s="175"/>
      <c r="K227" s="175"/>
      <c r="L227" s="174"/>
      <c r="M227" s="145"/>
      <c r="N227" s="174"/>
      <c r="O227" s="174"/>
      <c r="P227" s="174"/>
      <c r="W227" s="150" t="str">
        <f t="shared" si="62"/>
        <v>4584</v>
      </c>
      <c r="X227" s="142">
        <f t="shared" si="63"/>
        <v>4.5</v>
      </c>
      <c r="Y227" s="135">
        <f t="shared" si="64"/>
        <v>1.5</v>
      </c>
      <c r="Z227" s="142">
        <f t="shared" si="65"/>
        <v>3</v>
      </c>
      <c r="AA227" s="135">
        <v>45</v>
      </c>
      <c r="AB227" s="164">
        <f t="shared" si="83"/>
        <v>84</v>
      </c>
      <c r="AI227" s="1053">
        <v>21024001</v>
      </c>
      <c r="AJ227" s="1054">
        <v>3</v>
      </c>
      <c r="AK227" s="1055">
        <v>358.91269999999997</v>
      </c>
      <c r="AL227" s="1055">
        <v>8.6965000000000003</v>
      </c>
      <c r="AM227" s="1054">
        <v>41</v>
      </c>
      <c r="AN227" s="1056">
        <v>0.26090000000000002</v>
      </c>
    </row>
    <row r="228" spans="1:40">
      <c r="A228" s="174"/>
      <c r="B228" s="174"/>
      <c r="C228" s="174"/>
      <c r="D228" s="174"/>
      <c r="E228" s="175"/>
      <c r="F228" s="175"/>
      <c r="G228" s="174"/>
      <c r="H228" s="174"/>
      <c r="I228" s="174"/>
      <c r="J228" s="175"/>
      <c r="K228" s="175"/>
      <c r="L228" s="174"/>
      <c r="M228" s="145"/>
      <c r="N228" s="174"/>
      <c r="O228" s="174"/>
      <c r="P228" s="174"/>
      <c r="W228" s="150" t="str">
        <f t="shared" si="62"/>
        <v>4591</v>
      </c>
      <c r="X228" s="142">
        <f t="shared" si="63"/>
        <v>4.875</v>
      </c>
      <c r="Y228" s="135">
        <f t="shared" si="64"/>
        <v>1.5</v>
      </c>
      <c r="Z228" s="142">
        <f t="shared" si="65"/>
        <v>3.25</v>
      </c>
      <c r="AA228" s="135">
        <v>45</v>
      </c>
      <c r="AB228" s="164">
        <f t="shared" si="83"/>
        <v>91</v>
      </c>
      <c r="AI228" s="1053">
        <v>42072401</v>
      </c>
      <c r="AJ228" s="1054">
        <v>1</v>
      </c>
      <c r="AK228" s="1055">
        <v>358.85315000000003</v>
      </c>
      <c r="AL228" s="1055">
        <v>8.1844000000000001</v>
      </c>
      <c r="AM228" s="1054">
        <v>44</v>
      </c>
      <c r="AN228" s="1056">
        <v>0.43369999999999997</v>
      </c>
    </row>
    <row r="229" spans="1:40">
      <c r="A229" s="174"/>
      <c r="B229" s="174"/>
      <c r="C229" s="174"/>
      <c r="D229" s="174"/>
      <c r="E229" s="175"/>
      <c r="F229" s="175"/>
      <c r="G229" s="174"/>
      <c r="H229" s="174"/>
      <c r="I229" s="174"/>
      <c r="J229" s="175"/>
      <c r="K229" s="175"/>
      <c r="L229" s="174"/>
      <c r="M229" s="145"/>
      <c r="N229" s="174"/>
      <c r="O229" s="174"/>
      <c r="P229" s="174"/>
      <c r="W229" s="150" t="str">
        <f t="shared" si="62"/>
        <v>4598</v>
      </c>
      <c r="X229" s="142">
        <f t="shared" si="63"/>
        <v>5.25</v>
      </c>
      <c r="Y229" s="135">
        <f t="shared" si="64"/>
        <v>1.5</v>
      </c>
      <c r="Z229" s="142">
        <f t="shared" si="65"/>
        <v>3.5</v>
      </c>
      <c r="AA229" s="135">
        <v>45</v>
      </c>
      <c r="AB229" s="164">
        <f t="shared" si="83"/>
        <v>98</v>
      </c>
      <c r="AI229" s="1053">
        <v>44101081</v>
      </c>
      <c r="AJ229" s="1054">
        <v>2</v>
      </c>
      <c r="AK229" s="1055">
        <v>358.54149999999998</v>
      </c>
      <c r="AL229" s="1055">
        <v>7.9218999999999999</v>
      </c>
      <c r="AM229" s="1054">
        <v>45</v>
      </c>
      <c r="AN229" s="1056">
        <v>0.25509999999999999</v>
      </c>
    </row>
    <row r="230" spans="1:40">
      <c r="A230" s="174"/>
      <c r="B230" s="174"/>
      <c r="C230" s="174"/>
      <c r="D230" s="174"/>
      <c r="E230" s="175"/>
      <c r="F230" s="175"/>
      <c r="G230" s="174"/>
      <c r="H230" s="174"/>
      <c r="I230" s="174"/>
      <c r="J230" s="175"/>
      <c r="K230" s="175"/>
      <c r="L230" s="174"/>
      <c r="M230" s="145"/>
      <c r="N230" s="174"/>
      <c r="O230" s="174"/>
      <c r="P230" s="174"/>
      <c r="W230" s="150" t="str">
        <f t="shared" si="62"/>
        <v>45105</v>
      </c>
      <c r="X230" s="142">
        <f t="shared" si="63"/>
        <v>5.625</v>
      </c>
      <c r="Y230" s="135">
        <f t="shared" si="64"/>
        <v>1.5</v>
      </c>
      <c r="Z230" s="142">
        <f t="shared" si="65"/>
        <v>3.75</v>
      </c>
      <c r="AA230" s="135">
        <v>45</v>
      </c>
      <c r="AB230" s="164">
        <f t="shared" si="83"/>
        <v>105</v>
      </c>
      <c r="AI230" s="1053">
        <v>14012521</v>
      </c>
      <c r="AJ230" s="1054">
        <v>3</v>
      </c>
      <c r="AK230" s="1055">
        <v>357.57324</v>
      </c>
      <c r="AL230" s="1055">
        <v>7.7523</v>
      </c>
      <c r="AM230" s="1054">
        <v>46</v>
      </c>
      <c r="AN230" s="1056">
        <v>0.38400000000000001</v>
      </c>
    </row>
    <row r="231" spans="1:40">
      <c r="A231" s="174"/>
      <c r="B231" s="174"/>
      <c r="C231" s="174"/>
      <c r="D231" s="174"/>
      <c r="E231" s="175"/>
      <c r="F231" s="175"/>
      <c r="G231" s="174"/>
      <c r="H231" s="174"/>
      <c r="I231" s="174"/>
      <c r="J231" s="175"/>
      <c r="K231" s="175"/>
      <c r="L231" s="174"/>
      <c r="M231" s="145"/>
      <c r="N231" s="174"/>
      <c r="O231" s="174"/>
      <c r="P231" s="174"/>
      <c r="W231" s="150" t="str">
        <f t="shared" si="62"/>
        <v>45112</v>
      </c>
      <c r="X231" s="142">
        <f t="shared" si="63"/>
        <v>6</v>
      </c>
      <c r="Y231" s="135">
        <f t="shared" si="64"/>
        <v>1.5</v>
      </c>
      <c r="Z231" s="142">
        <f t="shared" si="65"/>
        <v>4</v>
      </c>
      <c r="AA231" s="135">
        <v>45</v>
      </c>
      <c r="AB231" s="164">
        <f t="shared" si="83"/>
        <v>112</v>
      </c>
      <c r="AI231" s="1053">
        <v>61010701</v>
      </c>
      <c r="AJ231" s="1054">
        <v>7</v>
      </c>
      <c r="AK231" s="1055">
        <v>357.27519999999998</v>
      </c>
      <c r="AL231" s="1055">
        <v>9.6616</v>
      </c>
      <c r="AM231" s="1054">
        <v>37</v>
      </c>
      <c r="AN231" s="1056">
        <v>0.32689999999999997</v>
      </c>
    </row>
    <row r="232" spans="1:40">
      <c r="A232" s="174"/>
      <c r="B232" s="174"/>
      <c r="C232" s="174"/>
      <c r="D232" s="174"/>
      <c r="E232" s="175"/>
      <c r="F232" s="175"/>
      <c r="G232" s="174"/>
      <c r="H232" s="174"/>
      <c r="I232" s="174"/>
      <c r="J232" s="175"/>
      <c r="K232" s="175"/>
      <c r="L232" s="174"/>
      <c r="M232" s="145"/>
      <c r="N232" s="174"/>
      <c r="O232" s="174"/>
      <c r="P232" s="174"/>
      <c r="W232" s="150" t="str">
        <f t="shared" si="62"/>
        <v>45119</v>
      </c>
      <c r="X232" s="142">
        <f t="shared" si="63"/>
        <v>6.375</v>
      </c>
      <c r="Y232" s="135">
        <f t="shared" si="64"/>
        <v>1.5</v>
      </c>
      <c r="Z232" s="142">
        <f t="shared" si="65"/>
        <v>4.25</v>
      </c>
      <c r="AA232" s="135">
        <v>45</v>
      </c>
      <c r="AB232" s="164">
        <f t="shared" si="83"/>
        <v>119</v>
      </c>
      <c r="AI232" s="1053">
        <v>32074711</v>
      </c>
      <c r="AJ232" s="1054">
        <v>1</v>
      </c>
      <c r="AK232" s="1055">
        <v>357.0994</v>
      </c>
      <c r="AL232" s="1055">
        <v>8.1257000000000001</v>
      </c>
      <c r="AM232" s="1054">
        <v>44</v>
      </c>
      <c r="AN232" s="1056">
        <v>0.31340000000000001</v>
      </c>
    </row>
    <row r="233" spans="1:40">
      <c r="A233" s="174"/>
      <c r="B233" s="174"/>
      <c r="C233" s="174"/>
      <c r="D233" s="174"/>
      <c r="E233" s="175"/>
      <c r="F233" s="175"/>
      <c r="G233" s="174"/>
      <c r="H233" s="174"/>
      <c r="I233" s="174"/>
      <c r="J233" s="175"/>
      <c r="K233" s="175"/>
      <c r="L233" s="174"/>
      <c r="M233" s="145"/>
      <c r="N233" s="174"/>
      <c r="O233" s="174"/>
      <c r="P233" s="174"/>
      <c r="W233" s="150" t="str">
        <f t="shared" si="62"/>
        <v>45126</v>
      </c>
      <c r="X233" s="142">
        <f t="shared" si="63"/>
        <v>6.75</v>
      </c>
      <c r="Y233" s="135">
        <f t="shared" si="64"/>
        <v>1.5</v>
      </c>
      <c r="Z233" s="142">
        <f t="shared" si="65"/>
        <v>4.5</v>
      </c>
      <c r="AA233" s="135">
        <v>45</v>
      </c>
      <c r="AB233" s="164">
        <f t="shared" si="83"/>
        <v>126</v>
      </c>
      <c r="AI233" s="1053">
        <v>11110711</v>
      </c>
      <c r="AJ233" s="1054">
        <v>22</v>
      </c>
      <c r="AK233" s="1055">
        <v>356.93049999999999</v>
      </c>
      <c r="AL233" s="1055">
        <v>8.5439000000000007</v>
      </c>
      <c r="AM233" s="1054">
        <v>42</v>
      </c>
      <c r="AN233" s="1056">
        <v>0.34039999999999998</v>
      </c>
    </row>
    <row r="234" spans="1:40">
      <c r="A234" s="174"/>
      <c r="B234" s="174"/>
      <c r="C234" s="174"/>
      <c r="D234" s="174"/>
      <c r="E234" s="175"/>
      <c r="F234" s="175"/>
      <c r="G234" s="174"/>
      <c r="H234" s="174"/>
      <c r="I234" s="174"/>
      <c r="J234" s="175"/>
      <c r="K234" s="175"/>
      <c r="L234" s="174"/>
      <c r="M234" s="145"/>
      <c r="N234" s="174"/>
      <c r="O234" s="174"/>
      <c r="P234" s="174"/>
      <c r="W234" s="150" t="str">
        <f t="shared" si="62"/>
        <v>45133</v>
      </c>
      <c r="X234" s="142">
        <f t="shared" si="63"/>
        <v>7.125</v>
      </c>
      <c r="Y234" s="135">
        <f t="shared" si="64"/>
        <v>1.5</v>
      </c>
      <c r="Z234" s="142">
        <f t="shared" si="65"/>
        <v>4.75</v>
      </c>
      <c r="AA234" s="135">
        <v>45</v>
      </c>
      <c r="AB234" s="164">
        <f t="shared" si="83"/>
        <v>133</v>
      </c>
      <c r="AI234" s="1053">
        <v>51012301</v>
      </c>
      <c r="AJ234" s="1054">
        <v>8</v>
      </c>
      <c r="AK234" s="1055">
        <v>356.84056699999996</v>
      </c>
      <c r="AL234" s="1055">
        <v>9.0385000000000009</v>
      </c>
      <c r="AM234" s="1054">
        <v>39</v>
      </c>
      <c r="AN234" s="1056">
        <v>0.31269999999999998</v>
      </c>
    </row>
    <row r="235" spans="1:40">
      <c r="A235" s="174"/>
      <c r="B235" s="174"/>
      <c r="C235" s="174"/>
      <c r="D235" s="174"/>
      <c r="E235" s="175"/>
      <c r="F235" s="175"/>
      <c r="G235" s="174"/>
      <c r="H235" s="174"/>
      <c r="I235" s="174"/>
      <c r="J235" s="175"/>
      <c r="K235" s="175"/>
      <c r="L235" s="174"/>
      <c r="M235" s="145"/>
      <c r="N235" s="174"/>
      <c r="O235" s="174"/>
      <c r="P235" s="174"/>
      <c r="W235" s="150" t="str">
        <f t="shared" si="62"/>
        <v>45140</v>
      </c>
      <c r="X235" s="142">
        <f t="shared" si="63"/>
        <v>7.5</v>
      </c>
      <c r="Y235" s="135">
        <f t="shared" si="64"/>
        <v>1.5</v>
      </c>
      <c r="Z235" s="142">
        <f t="shared" si="65"/>
        <v>5</v>
      </c>
      <c r="AA235" s="135">
        <v>45</v>
      </c>
      <c r="AB235" s="164">
        <f t="shared" si="83"/>
        <v>140</v>
      </c>
      <c r="AI235" s="1053">
        <v>44101101</v>
      </c>
      <c r="AJ235" s="1054">
        <v>3</v>
      </c>
      <c r="AK235" s="1055">
        <v>356.40010000000001</v>
      </c>
      <c r="AL235" s="1055">
        <v>8.0470000000000006</v>
      </c>
      <c r="AM235" s="1054">
        <v>44</v>
      </c>
      <c r="AN235" s="1056">
        <v>0.23629999999999998</v>
      </c>
    </row>
    <row r="236" spans="1:40">
      <c r="A236" s="174"/>
      <c r="B236" s="174"/>
      <c r="C236" s="174"/>
      <c r="D236" s="174"/>
      <c r="E236" s="175"/>
      <c r="F236" s="175"/>
      <c r="G236" s="174"/>
      <c r="H236" s="174"/>
      <c r="I236" s="174"/>
      <c r="J236" s="175"/>
      <c r="K236" s="175"/>
      <c r="L236" s="174"/>
      <c r="M236" s="145"/>
      <c r="N236" s="174"/>
      <c r="O236" s="174"/>
      <c r="P236" s="174"/>
      <c r="W236" s="150" t="str">
        <f t="shared" si="62"/>
        <v>45147</v>
      </c>
      <c r="X236" s="142">
        <f t="shared" si="63"/>
        <v>7.875</v>
      </c>
      <c r="Y236" s="135">
        <f t="shared" si="64"/>
        <v>1.5</v>
      </c>
      <c r="Z236" s="142">
        <f t="shared" si="65"/>
        <v>5.25</v>
      </c>
      <c r="AA236" s="135">
        <v>45</v>
      </c>
      <c r="AB236" s="164">
        <f t="shared" si="83"/>
        <v>147</v>
      </c>
      <c r="AI236" s="1053">
        <v>45010571</v>
      </c>
      <c r="AJ236" s="1054">
        <v>5</v>
      </c>
      <c r="AK236" s="1055">
        <v>355.65800000000002</v>
      </c>
      <c r="AL236" s="1055">
        <v>7.2122999999999999</v>
      </c>
      <c r="AM236" s="1054">
        <v>49</v>
      </c>
      <c r="AN236" s="1056">
        <v>0.2336</v>
      </c>
    </row>
    <row r="237" spans="1:40">
      <c r="A237" s="174"/>
      <c r="B237" s="174"/>
      <c r="C237" s="174"/>
      <c r="D237" s="174"/>
      <c r="E237" s="175"/>
      <c r="F237" s="175"/>
      <c r="G237" s="174"/>
      <c r="H237" s="174"/>
      <c r="I237" s="174"/>
      <c r="J237" s="175"/>
      <c r="K237" s="175"/>
      <c r="L237" s="174"/>
      <c r="M237" s="145"/>
      <c r="N237" s="174"/>
      <c r="O237" s="174"/>
      <c r="P237" s="174"/>
      <c r="W237" s="150" t="str">
        <f t="shared" si="62"/>
        <v>45154</v>
      </c>
      <c r="X237" s="142">
        <f t="shared" si="63"/>
        <v>8.25</v>
      </c>
      <c r="Y237" s="135">
        <f t="shared" si="64"/>
        <v>1.5</v>
      </c>
      <c r="Z237" s="142">
        <f t="shared" si="65"/>
        <v>5.5</v>
      </c>
      <c r="AA237" s="135">
        <v>45</v>
      </c>
      <c r="AB237" s="164">
        <f t="shared" si="83"/>
        <v>154</v>
      </c>
      <c r="AI237" s="1053">
        <v>31164101</v>
      </c>
      <c r="AJ237" s="1054">
        <v>10</v>
      </c>
      <c r="AK237" s="1055">
        <v>354.71809000000002</v>
      </c>
      <c r="AL237" s="1055">
        <v>7.5007000000000001</v>
      </c>
      <c r="AM237" s="1054">
        <v>47</v>
      </c>
      <c r="AN237" s="1056">
        <v>0.2281</v>
      </c>
    </row>
    <row r="238" spans="1:40">
      <c r="A238" s="174"/>
      <c r="B238" s="174"/>
      <c r="C238" s="174"/>
      <c r="D238" s="174"/>
      <c r="E238" s="175"/>
      <c r="F238" s="175"/>
      <c r="G238" s="174"/>
      <c r="H238" s="174"/>
      <c r="I238" s="174"/>
      <c r="J238" s="175"/>
      <c r="K238" s="175"/>
      <c r="L238" s="174"/>
      <c r="M238" s="145"/>
      <c r="N238" s="174"/>
      <c r="O238" s="174"/>
      <c r="P238" s="174"/>
      <c r="W238" s="150" t="str">
        <f t="shared" si="62"/>
        <v>45161</v>
      </c>
      <c r="X238" s="142">
        <f t="shared" si="63"/>
        <v>8.625</v>
      </c>
      <c r="Y238" s="135">
        <f t="shared" si="64"/>
        <v>1.5</v>
      </c>
      <c r="Z238" s="142">
        <f t="shared" si="65"/>
        <v>5.75</v>
      </c>
      <c r="AA238" s="135">
        <v>45</v>
      </c>
      <c r="AB238" s="164">
        <f t="shared" si="83"/>
        <v>161</v>
      </c>
      <c r="AI238" s="1053">
        <v>42170501</v>
      </c>
      <c r="AJ238" s="1054">
        <v>7</v>
      </c>
      <c r="AK238" s="1055">
        <v>354.66849999999999</v>
      </c>
      <c r="AL238" s="1055">
        <v>9.0088000000000008</v>
      </c>
      <c r="AM238" s="1054">
        <v>39</v>
      </c>
      <c r="AN238" s="1056">
        <v>0.31719999999999998</v>
      </c>
    </row>
    <row r="239" spans="1:40">
      <c r="A239" s="174"/>
      <c r="B239" s="174"/>
      <c r="C239" s="174"/>
      <c r="D239" s="174"/>
      <c r="E239" s="175"/>
      <c r="F239" s="175"/>
      <c r="G239" s="174"/>
      <c r="H239" s="174"/>
      <c r="I239" s="174"/>
      <c r="J239" s="175"/>
      <c r="K239" s="175"/>
      <c r="L239" s="174"/>
      <c r="M239" s="145"/>
      <c r="N239" s="174"/>
      <c r="O239" s="174"/>
      <c r="P239" s="174"/>
      <c r="W239" s="150" t="str">
        <f t="shared" si="62"/>
        <v>45168</v>
      </c>
      <c r="X239" s="142">
        <f t="shared" si="63"/>
        <v>9</v>
      </c>
      <c r="Y239" s="135">
        <f t="shared" si="64"/>
        <v>1.5</v>
      </c>
      <c r="Z239" s="142">
        <f t="shared" si="65"/>
        <v>6</v>
      </c>
      <c r="AA239" s="135">
        <v>45</v>
      </c>
      <c r="AB239" s="164">
        <f t="shared" si="83"/>
        <v>168</v>
      </c>
      <c r="AI239" s="1053">
        <v>33033601</v>
      </c>
      <c r="AJ239" s="1054">
        <v>1</v>
      </c>
      <c r="AK239" s="1055">
        <v>353.85730000000001</v>
      </c>
      <c r="AL239" s="1055">
        <v>7.4367999999999999</v>
      </c>
      <c r="AM239" s="1054">
        <v>48</v>
      </c>
      <c r="AN239" s="1056">
        <v>0.31090000000000001</v>
      </c>
    </row>
    <row r="240" spans="1:40">
      <c r="A240" s="174"/>
      <c r="B240" s="174"/>
      <c r="C240" s="174"/>
      <c r="D240" s="174"/>
      <c r="E240" s="175"/>
      <c r="F240" s="175"/>
      <c r="G240" s="174"/>
      <c r="H240" s="174"/>
      <c r="I240" s="174"/>
      <c r="J240" s="175"/>
      <c r="K240" s="175"/>
      <c r="L240" s="174"/>
      <c r="M240" s="145"/>
      <c r="N240" s="174"/>
      <c r="O240" s="174"/>
      <c r="P240" s="174"/>
      <c r="W240" s="150" t="str">
        <f t="shared" si="62"/>
        <v>45175</v>
      </c>
      <c r="X240" s="142">
        <f t="shared" si="63"/>
        <v>9.375</v>
      </c>
      <c r="Y240" s="135">
        <f t="shared" si="64"/>
        <v>1.5</v>
      </c>
      <c r="Z240" s="142">
        <f t="shared" si="65"/>
        <v>6.25</v>
      </c>
      <c r="AA240" s="135">
        <v>45</v>
      </c>
      <c r="AB240" s="164">
        <f t="shared" si="83"/>
        <v>175</v>
      </c>
      <c r="AI240" s="1053">
        <v>31182001</v>
      </c>
      <c r="AJ240" s="1054">
        <v>11</v>
      </c>
      <c r="AK240" s="1055">
        <v>353.62212</v>
      </c>
      <c r="AL240" s="1055">
        <v>7.01</v>
      </c>
      <c r="AM240" s="1054">
        <v>50</v>
      </c>
      <c r="AN240" s="1056">
        <v>0.21989999999999998</v>
      </c>
    </row>
    <row r="241" spans="1:40">
      <c r="A241" s="174"/>
      <c r="B241" s="174"/>
      <c r="C241" s="174"/>
      <c r="D241" s="174"/>
      <c r="E241" s="175"/>
      <c r="F241" s="175"/>
      <c r="G241" s="174"/>
      <c r="H241" s="174"/>
      <c r="I241" s="174"/>
      <c r="J241" s="175"/>
      <c r="K241" s="175"/>
      <c r="L241" s="174"/>
      <c r="M241" s="145"/>
      <c r="N241" s="174"/>
      <c r="O241" s="174"/>
      <c r="P241" s="174"/>
      <c r="W241" s="150" t="str">
        <f t="shared" si="62"/>
        <v>45182</v>
      </c>
      <c r="X241" s="142">
        <f t="shared" si="63"/>
        <v>9.75</v>
      </c>
      <c r="Y241" s="135">
        <f t="shared" si="64"/>
        <v>1.5</v>
      </c>
      <c r="Z241" s="142">
        <f t="shared" si="65"/>
        <v>6.5</v>
      </c>
      <c r="AA241" s="135">
        <v>45</v>
      </c>
      <c r="AB241" s="164">
        <f t="shared" si="83"/>
        <v>182</v>
      </c>
      <c r="AI241" s="1053">
        <v>15010401</v>
      </c>
      <c r="AJ241" s="1054">
        <v>1</v>
      </c>
      <c r="AK241" s="1055">
        <v>353.42880000000002</v>
      </c>
      <c r="AL241" s="1055">
        <v>8.3899000000000008</v>
      </c>
      <c r="AM241" s="1054">
        <v>42</v>
      </c>
      <c r="AN241" s="1056">
        <v>0.33140000000000003</v>
      </c>
    </row>
    <row r="242" spans="1:40">
      <c r="A242" s="174"/>
      <c r="B242" s="174"/>
      <c r="C242" s="174"/>
      <c r="D242" s="174"/>
      <c r="E242" s="175"/>
      <c r="F242" s="175"/>
      <c r="G242" s="174"/>
      <c r="H242" s="174"/>
      <c r="I242" s="174"/>
      <c r="J242" s="175"/>
      <c r="K242" s="175"/>
      <c r="L242" s="174"/>
      <c r="M242" s="145"/>
      <c r="N242" s="174"/>
      <c r="O242" s="174"/>
      <c r="P242" s="174"/>
      <c r="W242" s="150" t="str">
        <f t="shared" si="62"/>
        <v>45189</v>
      </c>
      <c r="X242" s="142">
        <f t="shared" si="63"/>
        <v>10.125</v>
      </c>
      <c r="Y242" s="135">
        <f t="shared" si="64"/>
        <v>1.5</v>
      </c>
      <c r="Z242" s="142">
        <f t="shared" si="65"/>
        <v>6.75</v>
      </c>
      <c r="AA242" s="135">
        <v>45</v>
      </c>
      <c r="AB242" s="164">
        <f t="shared" si="83"/>
        <v>189</v>
      </c>
      <c r="AI242" s="1053">
        <v>33047601</v>
      </c>
      <c r="AJ242" s="1054">
        <v>3</v>
      </c>
      <c r="AK242" s="1055">
        <v>353.19850000000002</v>
      </c>
      <c r="AL242" s="1055">
        <v>8.4082000000000008</v>
      </c>
      <c r="AM242" s="1054">
        <v>42</v>
      </c>
      <c r="AN242" s="1056">
        <v>0.39539999999999997</v>
      </c>
    </row>
    <row r="243" spans="1:40">
      <c r="A243" s="174"/>
      <c r="B243" s="174"/>
      <c r="C243" s="174"/>
      <c r="D243" s="174"/>
      <c r="E243" s="175"/>
      <c r="F243" s="175"/>
      <c r="G243" s="174"/>
      <c r="H243" s="174"/>
      <c r="I243" s="174"/>
      <c r="J243" s="175"/>
      <c r="K243" s="175"/>
      <c r="L243" s="174"/>
      <c r="M243" s="145"/>
      <c r="N243" s="174"/>
      <c r="O243" s="174"/>
      <c r="P243" s="174"/>
      <c r="W243" s="150" t="str">
        <f t="shared" si="62"/>
        <v>45196</v>
      </c>
      <c r="X243" s="142">
        <f t="shared" si="63"/>
        <v>10.5</v>
      </c>
      <c r="Y243" s="135">
        <f t="shared" si="64"/>
        <v>1.5</v>
      </c>
      <c r="Z243" s="142">
        <f t="shared" si="65"/>
        <v>7</v>
      </c>
      <c r="AA243" s="135">
        <v>45</v>
      </c>
      <c r="AB243" s="164">
        <f t="shared" si="83"/>
        <v>196</v>
      </c>
      <c r="AI243" s="1053">
        <v>44008101</v>
      </c>
      <c r="AJ243" s="1054">
        <v>12</v>
      </c>
      <c r="AK243" s="1055">
        <v>352.98110000000003</v>
      </c>
      <c r="AL243" s="1055">
        <v>7.8319999999999999</v>
      </c>
      <c r="AM243" s="1054">
        <v>45</v>
      </c>
      <c r="AN243" s="1056">
        <v>0.31219999999999998</v>
      </c>
    </row>
    <row r="244" spans="1:40">
      <c r="A244" s="174"/>
      <c r="B244" s="174"/>
      <c r="C244" s="174"/>
      <c r="D244" s="174"/>
      <c r="E244" s="175"/>
      <c r="F244" s="175"/>
      <c r="G244" s="174"/>
      <c r="H244" s="174"/>
      <c r="I244" s="174"/>
      <c r="J244" s="175"/>
      <c r="K244" s="175"/>
      <c r="L244" s="174"/>
      <c r="M244" s="145"/>
      <c r="N244" s="174"/>
      <c r="O244" s="174"/>
      <c r="P244" s="174"/>
      <c r="W244" s="150" t="str">
        <f t="shared" si="62"/>
        <v>45203</v>
      </c>
      <c r="X244" s="142">
        <f t="shared" si="63"/>
        <v>10.875</v>
      </c>
      <c r="Y244" s="135">
        <f t="shared" si="64"/>
        <v>1.5</v>
      </c>
      <c r="Z244" s="142">
        <f t="shared" si="65"/>
        <v>7.25</v>
      </c>
      <c r="AA244" s="135">
        <v>45</v>
      </c>
      <c r="AB244" s="164">
        <f t="shared" si="83"/>
        <v>203</v>
      </c>
      <c r="AI244" s="1053">
        <v>21020481</v>
      </c>
      <c r="AJ244" s="1054">
        <v>4</v>
      </c>
      <c r="AK244" s="1055">
        <v>352.3229</v>
      </c>
      <c r="AL244" s="1055">
        <v>9.0625</v>
      </c>
      <c r="AM244" s="1054">
        <v>39</v>
      </c>
      <c r="AN244" s="1056">
        <v>0.3972</v>
      </c>
    </row>
    <row r="245" spans="1:40">
      <c r="A245" s="174"/>
      <c r="B245" s="174"/>
      <c r="C245" s="174"/>
      <c r="D245" s="174"/>
      <c r="E245" s="175"/>
      <c r="F245" s="175"/>
      <c r="G245" s="174"/>
      <c r="H245" s="174"/>
      <c r="I245" s="174"/>
      <c r="J245" s="175"/>
      <c r="K245" s="175"/>
      <c r="L245" s="174"/>
      <c r="M245" s="145"/>
      <c r="N245" s="174"/>
      <c r="O245" s="174"/>
      <c r="P245" s="174"/>
      <c r="W245" s="150" t="str">
        <f t="shared" si="62"/>
        <v>45210</v>
      </c>
      <c r="X245" s="142">
        <f t="shared" si="63"/>
        <v>11.25</v>
      </c>
      <c r="Y245" s="135">
        <f t="shared" si="64"/>
        <v>1.5</v>
      </c>
      <c r="Z245" s="142">
        <f t="shared" si="65"/>
        <v>7.5</v>
      </c>
      <c r="AA245" s="135">
        <v>45</v>
      </c>
      <c r="AB245" s="164">
        <f t="shared" si="83"/>
        <v>210</v>
      </c>
      <c r="AI245" s="1053">
        <v>41121601</v>
      </c>
      <c r="AJ245" s="1054">
        <v>1</v>
      </c>
      <c r="AK245" s="1055">
        <v>351.90730000000002</v>
      </c>
      <c r="AL245" s="1055">
        <v>8.2943999999999996</v>
      </c>
      <c r="AM245" s="1054">
        <v>42</v>
      </c>
      <c r="AN245" s="1056">
        <v>0.27829999999999999</v>
      </c>
    </row>
    <row r="246" spans="1:40">
      <c r="A246" s="174"/>
      <c r="B246" s="174"/>
      <c r="C246" s="174"/>
      <c r="D246" s="174"/>
      <c r="E246" s="175"/>
      <c r="F246" s="175"/>
      <c r="G246" s="174"/>
      <c r="H246" s="174"/>
      <c r="I246" s="174"/>
      <c r="J246" s="175"/>
      <c r="K246" s="175"/>
      <c r="L246" s="174"/>
      <c r="M246" s="145"/>
      <c r="N246" s="174"/>
      <c r="O246" s="174"/>
      <c r="P246" s="174"/>
      <c r="W246" s="150" t="str">
        <f t="shared" si="62"/>
        <v>45217</v>
      </c>
      <c r="X246" s="142">
        <f t="shared" si="63"/>
        <v>11.625</v>
      </c>
      <c r="Y246" s="135">
        <f t="shared" si="64"/>
        <v>1.5</v>
      </c>
      <c r="Z246" s="142">
        <f t="shared" si="65"/>
        <v>7.75</v>
      </c>
      <c r="AA246" s="135">
        <v>45</v>
      </c>
      <c r="AB246" s="164">
        <f t="shared" si="83"/>
        <v>217</v>
      </c>
      <c r="AI246" s="1053">
        <v>23020211</v>
      </c>
      <c r="AJ246" s="1054">
        <v>2</v>
      </c>
      <c r="AK246" s="1055">
        <v>351.13339999999999</v>
      </c>
      <c r="AL246" s="1055">
        <v>8.9641999999999999</v>
      </c>
      <c r="AM246" s="1054">
        <v>39</v>
      </c>
      <c r="AN246" s="1056">
        <v>0.33210000000000001</v>
      </c>
    </row>
    <row r="247" spans="1:40">
      <c r="A247" s="174"/>
      <c r="B247" s="174"/>
      <c r="C247" s="174"/>
      <c r="D247" s="174"/>
      <c r="E247" s="175"/>
      <c r="F247" s="175"/>
      <c r="G247" s="174"/>
      <c r="H247" s="174"/>
      <c r="I247" s="174"/>
      <c r="J247" s="175"/>
      <c r="K247" s="175"/>
      <c r="L247" s="174"/>
      <c r="M247" s="145"/>
      <c r="N247" s="174"/>
      <c r="O247" s="174"/>
      <c r="P247" s="174"/>
      <c r="W247" s="150" t="str">
        <f t="shared" si="62"/>
        <v>45224</v>
      </c>
      <c r="X247" s="142">
        <f t="shared" si="63"/>
        <v>12</v>
      </c>
      <c r="Y247" s="135">
        <f t="shared" si="64"/>
        <v>1.5</v>
      </c>
      <c r="Z247" s="142">
        <f t="shared" si="65"/>
        <v>8</v>
      </c>
      <c r="AA247" s="135">
        <v>45</v>
      </c>
      <c r="AB247" s="164">
        <f t="shared" si="83"/>
        <v>224</v>
      </c>
      <c r="AI247" s="1053">
        <v>32011501</v>
      </c>
      <c r="AJ247" s="1054">
        <v>4</v>
      </c>
      <c r="AK247" s="1055">
        <v>350.96742</v>
      </c>
      <c r="AL247" s="1055">
        <v>10.7342</v>
      </c>
      <c r="AM247" s="1054">
        <v>33</v>
      </c>
      <c r="AN247" s="1056">
        <v>0.2858</v>
      </c>
    </row>
    <row r="248" spans="1:40">
      <c r="A248" s="174"/>
      <c r="B248" s="174"/>
      <c r="C248" s="174"/>
      <c r="D248" s="174"/>
      <c r="E248" s="175"/>
      <c r="F248" s="175"/>
      <c r="G248" s="174"/>
      <c r="H248" s="174"/>
      <c r="I248" s="174"/>
      <c r="J248" s="175"/>
      <c r="K248" s="175"/>
      <c r="L248" s="174"/>
      <c r="M248" s="145"/>
      <c r="N248" s="174"/>
      <c r="O248" s="174"/>
      <c r="P248" s="174"/>
      <c r="W248" s="150" t="str">
        <f t="shared" si="62"/>
        <v>45231</v>
      </c>
      <c r="X248" s="142">
        <f t="shared" si="63"/>
        <v>12.375</v>
      </c>
      <c r="Y248" s="135">
        <f t="shared" si="64"/>
        <v>1.5</v>
      </c>
      <c r="Z248" s="142">
        <f t="shared" si="65"/>
        <v>8.25</v>
      </c>
      <c r="AA248" s="135">
        <v>45</v>
      </c>
      <c r="AB248" s="164">
        <f t="shared" si="83"/>
        <v>231</v>
      </c>
      <c r="AI248" s="1053">
        <v>35014161</v>
      </c>
      <c r="AJ248" s="1054">
        <v>8</v>
      </c>
      <c r="AK248" s="1055">
        <v>350.86360000000002</v>
      </c>
      <c r="AL248" s="1055">
        <v>6.8501000000000003</v>
      </c>
      <c r="AM248" s="1054">
        <v>51</v>
      </c>
      <c r="AN248" s="1056">
        <v>0.26979999999999998</v>
      </c>
    </row>
    <row r="249" spans="1:40">
      <c r="A249" s="174"/>
      <c r="B249" s="174"/>
      <c r="C249" s="174"/>
      <c r="D249" s="174"/>
      <c r="E249" s="175"/>
      <c r="F249" s="175"/>
      <c r="G249" s="174"/>
      <c r="H249" s="174"/>
      <c r="I249" s="174"/>
      <c r="J249" s="175"/>
      <c r="K249" s="175"/>
      <c r="L249" s="174"/>
      <c r="M249" s="145"/>
      <c r="N249" s="174"/>
      <c r="O249" s="174"/>
      <c r="P249" s="174"/>
      <c r="W249" s="150" t="str">
        <f t="shared" si="62"/>
        <v>45238</v>
      </c>
      <c r="X249" s="142">
        <f t="shared" si="63"/>
        <v>12.75</v>
      </c>
      <c r="Y249" s="135">
        <f t="shared" si="64"/>
        <v>1.5</v>
      </c>
      <c r="Z249" s="142">
        <f t="shared" si="65"/>
        <v>8.5</v>
      </c>
      <c r="AA249" s="135">
        <v>45</v>
      </c>
      <c r="AB249" s="164">
        <f t="shared" si="83"/>
        <v>238</v>
      </c>
      <c r="AI249" s="1053">
        <v>44001801</v>
      </c>
      <c r="AJ249" s="1054">
        <v>13</v>
      </c>
      <c r="AK249" s="1055">
        <v>350.81407999999999</v>
      </c>
      <c r="AL249" s="1055">
        <v>9.4681999999999995</v>
      </c>
      <c r="AM249" s="1054">
        <v>37</v>
      </c>
      <c r="AN249" s="1056">
        <v>0.32250000000000001</v>
      </c>
    </row>
    <row r="250" spans="1:40">
      <c r="A250" s="174"/>
      <c r="B250" s="174"/>
      <c r="C250" s="174"/>
      <c r="D250" s="174"/>
      <c r="E250" s="175"/>
      <c r="F250" s="175"/>
      <c r="G250" s="174"/>
      <c r="H250" s="174"/>
      <c r="I250" s="174"/>
      <c r="J250" s="175"/>
      <c r="K250" s="175"/>
      <c r="L250" s="174"/>
      <c r="M250" s="145"/>
      <c r="N250" s="174"/>
      <c r="O250" s="174"/>
      <c r="P250" s="174"/>
      <c r="W250" s="150" t="str">
        <f t="shared" si="62"/>
        <v>45245</v>
      </c>
      <c r="X250" s="142">
        <f t="shared" si="63"/>
        <v>13.125</v>
      </c>
      <c r="Y250" s="135">
        <f t="shared" si="64"/>
        <v>1.5</v>
      </c>
      <c r="Z250" s="142">
        <f t="shared" si="65"/>
        <v>8.75</v>
      </c>
      <c r="AA250" s="135">
        <v>45</v>
      </c>
      <c r="AB250" s="164">
        <f t="shared" si="83"/>
        <v>245</v>
      </c>
      <c r="AI250" s="1053">
        <v>33063901</v>
      </c>
      <c r="AJ250" s="1054">
        <v>1</v>
      </c>
      <c r="AK250" s="1055">
        <v>350.5446</v>
      </c>
      <c r="AL250" s="1055">
        <v>7.9740000000000002</v>
      </c>
      <c r="AM250" s="1054">
        <v>44</v>
      </c>
      <c r="AN250" s="1056">
        <v>0.29260000000000003</v>
      </c>
    </row>
    <row r="251" spans="1:40">
      <c r="W251" s="150" t="str">
        <f t="shared" si="62"/>
        <v>45252</v>
      </c>
      <c r="X251" s="142">
        <f t="shared" si="63"/>
        <v>13.5</v>
      </c>
      <c r="Y251" s="135">
        <f t="shared" si="64"/>
        <v>1.5</v>
      </c>
      <c r="Z251" s="142">
        <f t="shared" si="65"/>
        <v>9</v>
      </c>
      <c r="AA251" s="135">
        <v>45</v>
      </c>
      <c r="AB251" s="164">
        <f t="shared" si="83"/>
        <v>252</v>
      </c>
      <c r="AI251" s="1053">
        <v>51010231</v>
      </c>
      <c r="AJ251" s="1054">
        <v>9</v>
      </c>
      <c r="AK251" s="1055">
        <v>350.2629</v>
      </c>
      <c r="AL251" s="1055">
        <v>7.9775999999999998</v>
      </c>
      <c r="AM251" s="1054">
        <v>44</v>
      </c>
      <c r="AN251" s="1056">
        <v>0.33630000000000004</v>
      </c>
    </row>
    <row r="252" spans="1:40">
      <c r="W252" s="150" t="str">
        <f t="shared" si="62"/>
        <v>45259</v>
      </c>
      <c r="X252" s="142">
        <f t="shared" si="63"/>
        <v>13.875</v>
      </c>
      <c r="Y252" s="135">
        <f t="shared" si="64"/>
        <v>1.5</v>
      </c>
      <c r="Z252" s="142">
        <f t="shared" si="65"/>
        <v>9.25</v>
      </c>
      <c r="AA252" s="135">
        <v>45</v>
      </c>
      <c r="AB252" s="164">
        <f t="shared" si="83"/>
        <v>259</v>
      </c>
      <c r="AI252" s="1053">
        <v>35011702</v>
      </c>
      <c r="AJ252" s="1054">
        <v>9</v>
      </c>
      <c r="AK252" s="1055">
        <v>349.939347</v>
      </c>
      <c r="AL252" s="1055">
        <v>7.2294</v>
      </c>
      <c r="AM252" s="1054">
        <v>48</v>
      </c>
      <c r="AN252" s="1056">
        <v>0.28489999999999999</v>
      </c>
    </row>
    <row r="253" spans="1:40">
      <c r="W253" s="150" t="str">
        <f t="shared" si="62"/>
        <v>45266</v>
      </c>
      <c r="X253" s="142">
        <f t="shared" si="63"/>
        <v>14.25</v>
      </c>
      <c r="Y253" s="135">
        <f t="shared" si="64"/>
        <v>1.5</v>
      </c>
      <c r="Z253" s="142">
        <f t="shared" si="65"/>
        <v>9.5</v>
      </c>
      <c r="AA253" s="135">
        <v>45</v>
      </c>
      <c r="AB253" s="164">
        <f t="shared" si="83"/>
        <v>266</v>
      </c>
      <c r="AI253" s="1053">
        <v>33033201</v>
      </c>
      <c r="AJ253" s="1054">
        <v>2</v>
      </c>
      <c r="AK253" s="1055">
        <v>349.66624999999999</v>
      </c>
      <c r="AL253" s="1055">
        <v>8.0564999999999998</v>
      </c>
      <c r="AM253" s="1054">
        <v>43</v>
      </c>
      <c r="AN253" s="1056">
        <v>0.34110000000000001</v>
      </c>
    </row>
    <row r="254" spans="1:40">
      <c r="W254" s="150" t="str">
        <f t="shared" si="62"/>
        <v>45273</v>
      </c>
      <c r="X254" s="142">
        <f t="shared" si="63"/>
        <v>14.625</v>
      </c>
      <c r="Y254" s="135">
        <f t="shared" si="64"/>
        <v>1.5</v>
      </c>
      <c r="Z254" s="142">
        <f t="shared" si="65"/>
        <v>9.75</v>
      </c>
      <c r="AA254" s="135">
        <v>45</v>
      </c>
      <c r="AB254" s="164">
        <f t="shared" si="83"/>
        <v>273</v>
      </c>
      <c r="AI254" s="1053">
        <v>34141001</v>
      </c>
      <c r="AJ254" s="1054">
        <v>1</v>
      </c>
      <c r="AK254" s="1055">
        <v>349.12810000000002</v>
      </c>
      <c r="AL254" s="1055">
        <v>8.9907000000000004</v>
      </c>
      <c r="AM254" s="1054">
        <v>39</v>
      </c>
      <c r="AN254" s="1056">
        <v>0.48749999999999999</v>
      </c>
    </row>
    <row r="255" spans="1:40">
      <c r="W255" s="150" t="str">
        <f t="shared" si="62"/>
        <v>45280</v>
      </c>
      <c r="X255" s="142">
        <f t="shared" si="63"/>
        <v>15</v>
      </c>
      <c r="Y255" s="135">
        <f t="shared" si="64"/>
        <v>1.5</v>
      </c>
      <c r="Z255" s="142">
        <f t="shared" si="65"/>
        <v>10</v>
      </c>
      <c r="AA255" s="135">
        <v>45</v>
      </c>
      <c r="AB255" s="164">
        <f t="shared" si="83"/>
        <v>280</v>
      </c>
      <c r="AI255" s="1053">
        <v>32033801</v>
      </c>
      <c r="AJ255" s="1054">
        <v>4</v>
      </c>
      <c r="AK255" s="1055">
        <v>349.03709900000001</v>
      </c>
      <c r="AL255" s="1055">
        <v>7.8323</v>
      </c>
      <c r="AM255" s="1054">
        <v>45</v>
      </c>
      <c r="AN255" s="1056">
        <v>0.27</v>
      </c>
    </row>
    <row r="256" spans="1:40">
      <c r="W256" s="150" t="str">
        <f t="shared" si="62"/>
        <v>45287</v>
      </c>
      <c r="X256" s="142">
        <f t="shared" si="63"/>
        <v>15.375</v>
      </c>
      <c r="Y256" s="135">
        <f t="shared" si="64"/>
        <v>1.5</v>
      </c>
      <c r="Z256" s="142">
        <f t="shared" si="65"/>
        <v>10.25</v>
      </c>
      <c r="AA256" s="135">
        <v>45</v>
      </c>
      <c r="AB256" s="164">
        <f t="shared" si="83"/>
        <v>287</v>
      </c>
      <c r="AI256" s="1053">
        <v>62040201</v>
      </c>
      <c r="AJ256" s="1054">
        <v>1</v>
      </c>
      <c r="AK256" s="1055">
        <v>349.03056000000004</v>
      </c>
      <c r="AL256" s="1055">
        <v>8.5548000000000002</v>
      </c>
      <c r="AM256" s="1054">
        <v>41</v>
      </c>
      <c r="AN256" s="1056">
        <v>0.35100000000000003</v>
      </c>
    </row>
    <row r="257" spans="23:40">
      <c r="W257" s="150" t="str">
        <f t="shared" si="62"/>
        <v>45294</v>
      </c>
      <c r="X257" s="142">
        <f t="shared" si="63"/>
        <v>15.75</v>
      </c>
      <c r="Y257" s="135">
        <f t="shared" si="64"/>
        <v>1.5</v>
      </c>
      <c r="Z257" s="142">
        <f t="shared" si="65"/>
        <v>10.5</v>
      </c>
      <c r="AA257" s="135">
        <v>45</v>
      </c>
      <c r="AB257" s="164">
        <f t="shared" si="83"/>
        <v>294</v>
      </c>
      <c r="AI257" s="1053">
        <v>37057101</v>
      </c>
      <c r="AJ257" s="1054">
        <v>1</v>
      </c>
      <c r="AK257" s="1055">
        <v>348.7593</v>
      </c>
      <c r="AL257" s="1055">
        <v>8.4636999999999993</v>
      </c>
      <c r="AM257" s="1054">
        <v>41</v>
      </c>
      <c r="AN257" s="1056">
        <v>0.2853</v>
      </c>
    </row>
    <row r="258" spans="23:40">
      <c r="W258" s="150" t="str">
        <f t="shared" si="62"/>
        <v>45301</v>
      </c>
      <c r="X258" s="142">
        <f t="shared" si="63"/>
        <v>16.125</v>
      </c>
      <c r="Y258" s="135">
        <f t="shared" si="64"/>
        <v>1.5</v>
      </c>
      <c r="Z258" s="142">
        <f t="shared" si="65"/>
        <v>10.75</v>
      </c>
      <c r="AA258" s="135">
        <v>45</v>
      </c>
      <c r="AB258" s="164">
        <f t="shared" si="83"/>
        <v>301</v>
      </c>
      <c r="AI258" s="1053">
        <v>42016401</v>
      </c>
      <c r="AJ258" s="1054">
        <v>8</v>
      </c>
      <c r="AK258" s="1055">
        <v>348.68079999999998</v>
      </c>
      <c r="AL258" s="1055">
        <v>10.537100000000001</v>
      </c>
      <c r="AM258" s="1054">
        <v>33</v>
      </c>
      <c r="AN258" s="1056">
        <v>0.35139999999999999</v>
      </c>
    </row>
    <row r="259" spans="23:40">
      <c r="W259" s="150" t="str">
        <f t="shared" si="62"/>
        <v>45308</v>
      </c>
      <c r="X259" s="142">
        <f t="shared" si="63"/>
        <v>16.5</v>
      </c>
      <c r="Y259" s="135">
        <f t="shared" si="64"/>
        <v>1.5</v>
      </c>
      <c r="Z259" s="142">
        <f t="shared" si="65"/>
        <v>11</v>
      </c>
      <c r="AA259" s="135">
        <v>45</v>
      </c>
      <c r="AB259" s="164">
        <f t="shared" si="83"/>
        <v>308</v>
      </c>
      <c r="AI259" s="1053">
        <v>42032001</v>
      </c>
      <c r="AJ259" s="1054">
        <v>2</v>
      </c>
      <c r="AK259" s="1055">
        <v>348.1823</v>
      </c>
      <c r="AL259" s="1055">
        <v>8.1252999999999993</v>
      </c>
      <c r="AM259" s="1054">
        <v>43</v>
      </c>
      <c r="AN259" s="1056">
        <v>0.41810000000000003</v>
      </c>
    </row>
    <row r="260" spans="23:40">
      <c r="W260" s="150" t="str">
        <f t="shared" si="62"/>
        <v>45315</v>
      </c>
      <c r="X260" s="142">
        <f t="shared" si="63"/>
        <v>16.875</v>
      </c>
      <c r="Y260" s="135">
        <f t="shared" si="64"/>
        <v>1.5</v>
      </c>
      <c r="Z260" s="142">
        <f t="shared" si="65"/>
        <v>11.25</v>
      </c>
      <c r="AA260" s="135">
        <v>45</v>
      </c>
      <c r="AB260" s="164">
        <f t="shared" si="83"/>
        <v>315</v>
      </c>
      <c r="AI260" s="1053">
        <v>51017601</v>
      </c>
      <c r="AJ260" s="1054">
        <v>10</v>
      </c>
      <c r="AK260" s="1055">
        <v>348.13069999999999</v>
      </c>
      <c r="AL260" s="1055">
        <v>8.8843999999999994</v>
      </c>
      <c r="AM260" s="1054">
        <v>39</v>
      </c>
      <c r="AN260" s="1056">
        <v>0.27579999999999999</v>
      </c>
    </row>
    <row r="261" spans="23:40">
      <c r="W261" s="150" t="str">
        <f t="shared" ref="W261:W324" si="84">AA261&amp;AB261</f>
        <v>45322</v>
      </c>
      <c r="X261" s="142">
        <f t="shared" ref="X261:X324" si="85">Y261*Z261</f>
        <v>17.25</v>
      </c>
      <c r="Y261" s="135">
        <f t="shared" ref="Y261:Y324" si="86">IF(AA261=5,0.385,IF(AA261=10,0.55,IF(AA261=15,0.55,AA261/30)))</f>
        <v>1.5</v>
      </c>
      <c r="Z261" s="142">
        <f t="shared" ref="Z261:Z324" si="87">IF(AB261=7,0.385,IF(AB261=14,0.55,AB261/28))</f>
        <v>11.5</v>
      </c>
      <c r="AA261" s="135">
        <v>45</v>
      </c>
      <c r="AB261" s="164">
        <f t="shared" si="83"/>
        <v>322</v>
      </c>
      <c r="AI261" s="1053">
        <v>51019941</v>
      </c>
      <c r="AJ261" s="1054">
        <v>11</v>
      </c>
      <c r="AK261" s="1055">
        <v>347.89659999999998</v>
      </c>
      <c r="AL261" s="1055">
        <v>9.1706000000000003</v>
      </c>
      <c r="AM261" s="1054">
        <v>38</v>
      </c>
      <c r="AN261" s="1056">
        <v>0.37709999999999999</v>
      </c>
    </row>
    <row r="262" spans="23:40">
      <c r="W262" s="150" t="str">
        <f t="shared" si="84"/>
        <v>45329</v>
      </c>
      <c r="X262" s="142">
        <f t="shared" si="85"/>
        <v>17.625</v>
      </c>
      <c r="Y262" s="135">
        <f t="shared" si="86"/>
        <v>1.5</v>
      </c>
      <c r="Z262" s="142">
        <f t="shared" si="87"/>
        <v>11.75</v>
      </c>
      <c r="AA262" s="135">
        <v>45</v>
      </c>
      <c r="AB262" s="164">
        <f t="shared" si="83"/>
        <v>329</v>
      </c>
      <c r="AI262" s="1053">
        <v>33077701</v>
      </c>
      <c r="AJ262" s="1054">
        <v>4</v>
      </c>
      <c r="AK262" s="1055">
        <v>347.77283</v>
      </c>
      <c r="AL262" s="1055">
        <v>6.0511999999999997</v>
      </c>
      <c r="AM262" s="1054">
        <v>57</v>
      </c>
      <c r="AN262" s="1056">
        <v>0.24390000000000001</v>
      </c>
    </row>
    <row r="263" spans="23:40">
      <c r="W263" s="150" t="str">
        <f t="shared" si="84"/>
        <v>45336</v>
      </c>
      <c r="X263" s="142">
        <f t="shared" si="85"/>
        <v>18</v>
      </c>
      <c r="Y263" s="135">
        <f t="shared" si="86"/>
        <v>1.5</v>
      </c>
      <c r="Z263" s="142">
        <f t="shared" si="87"/>
        <v>12</v>
      </c>
      <c r="AA263" s="135">
        <v>45</v>
      </c>
      <c r="AB263" s="164">
        <f t="shared" si="83"/>
        <v>336</v>
      </c>
      <c r="AI263" s="1053">
        <v>51088211</v>
      </c>
      <c r="AJ263" s="1054">
        <v>12</v>
      </c>
      <c r="AK263" s="1055">
        <v>347.68709999999999</v>
      </c>
      <c r="AL263" s="1055">
        <v>7.7530000000000001</v>
      </c>
      <c r="AM263" s="1054">
        <v>45</v>
      </c>
      <c r="AN263" s="1056">
        <v>0.42909999999999998</v>
      </c>
    </row>
    <row r="264" spans="23:40">
      <c r="W264" s="150" t="str">
        <f t="shared" si="84"/>
        <v>45343</v>
      </c>
      <c r="X264" s="142">
        <f t="shared" si="85"/>
        <v>18.375</v>
      </c>
      <c r="Y264" s="135">
        <f t="shared" si="86"/>
        <v>1.5</v>
      </c>
      <c r="Z264" s="142">
        <f t="shared" si="87"/>
        <v>12.25</v>
      </c>
      <c r="AA264" s="135">
        <v>45</v>
      </c>
      <c r="AB264" s="164">
        <f t="shared" si="83"/>
        <v>343</v>
      </c>
      <c r="AI264" s="1053">
        <v>51020301</v>
      </c>
      <c r="AJ264" s="1054">
        <v>2</v>
      </c>
      <c r="AK264" s="1055">
        <v>347.48523999999998</v>
      </c>
      <c r="AL264" s="1055">
        <v>8.4177999999999997</v>
      </c>
      <c r="AM264" s="1054">
        <v>41</v>
      </c>
      <c r="AN264" s="1056">
        <v>0.46860000000000002</v>
      </c>
    </row>
    <row r="265" spans="23:40">
      <c r="W265" s="150" t="str">
        <f t="shared" si="84"/>
        <v>45350</v>
      </c>
      <c r="X265" s="142">
        <f t="shared" si="85"/>
        <v>18.75</v>
      </c>
      <c r="Y265" s="135">
        <f t="shared" si="86"/>
        <v>1.5</v>
      </c>
      <c r="Z265" s="142">
        <f t="shared" si="87"/>
        <v>12.5</v>
      </c>
      <c r="AA265" s="135">
        <v>45</v>
      </c>
      <c r="AB265" s="164">
        <f t="shared" si="83"/>
        <v>350</v>
      </c>
      <c r="AI265" s="1053">
        <v>21040801</v>
      </c>
      <c r="AJ265" s="1054">
        <v>1</v>
      </c>
      <c r="AK265" s="1055">
        <v>346.91184500000003</v>
      </c>
      <c r="AL265" s="1055">
        <v>8.7791999999999994</v>
      </c>
      <c r="AM265" s="1054">
        <v>40</v>
      </c>
      <c r="AN265" s="1056">
        <v>0.32090000000000002</v>
      </c>
    </row>
    <row r="266" spans="23:40">
      <c r="W266" s="150" t="str">
        <f t="shared" si="84"/>
        <v>45357</v>
      </c>
      <c r="X266" s="142">
        <f t="shared" si="85"/>
        <v>19.125</v>
      </c>
      <c r="Y266" s="135">
        <f t="shared" si="86"/>
        <v>1.5</v>
      </c>
      <c r="Z266" s="142">
        <f t="shared" si="87"/>
        <v>12.75</v>
      </c>
      <c r="AA266" s="135">
        <v>45</v>
      </c>
      <c r="AB266" s="164">
        <f t="shared" si="83"/>
        <v>357</v>
      </c>
      <c r="AI266" s="1053">
        <v>14011101</v>
      </c>
      <c r="AJ266" s="1054">
        <v>4</v>
      </c>
      <c r="AK266" s="1055">
        <v>346.62849999999997</v>
      </c>
      <c r="AL266" s="1055">
        <v>7.9229000000000003</v>
      </c>
      <c r="AM266" s="1054">
        <v>44</v>
      </c>
      <c r="AN266" s="1056">
        <v>0.32630000000000003</v>
      </c>
    </row>
    <row r="267" spans="23:40">
      <c r="W267" s="150" t="str">
        <f t="shared" si="84"/>
        <v>45364</v>
      </c>
      <c r="X267" s="142">
        <f t="shared" si="85"/>
        <v>19.5</v>
      </c>
      <c r="Y267" s="135">
        <f t="shared" si="86"/>
        <v>1.5</v>
      </c>
      <c r="Z267" s="142">
        <f t="shared" si="87"/>
        <v>13</v>
      </c>
      <c r="AA267" s="135">
        <v>45</v>
      </c>
      <c r="AB267" s="164">
        <f t="shared" si="83"/>
        <v>364</v>
      </c>
      <c r="AI267" s="1053">
        <v>22111301</v>
      </c>
      <c r="AJ267" s="1054">
        <v>4</v>
      </c>
      <c r="AK267" s="1055">
        <v>346.49529999999999</v>
      </c>
      <c r="AL267" s="1055">
        <v>7.8368000000000002</v>
      </c>
      <c r="AM267" s="1054">
        <v>44</v>
      </c>
      <c r="AN267" s="1056">
        <v>0.36899999999999999</v>
      </c>
    </row>
    <row r="268" spans="23:40">
      <c r="W268" s="150" t="str">
        <f t="shared" si="84"/>
        <v>45371</v>
      </c>
      <c r="X268" s="142">
        <f t="shared" si="85"/>
        <v>19.875</v>
      </c>
      <c r="Y268" s="135">
        <f t="shared" si="86"/>
        <v>1.5</v>
      </c>
      <c r="Z268" s="142">
        <f t="shared" si="87"/>
        <v>13.25</v>
      </c>
      <c r="AA268" s="135">
        <v>45</v>
      </c>
      <c r="AB268" s="164">
        <f t="shared" si="83"/>
        <v>371</v>
      </c>
      <c r="AI268" s="1053">
        <v>43012201</v>
      </c>
      <c r="AJ268" s="1054">
        <v>4</v>
      </c>
      <c r="AK268" s="1055">
        <v>345.79700000000003</v>
      </c>
      <c r="AL268" s="1055">
        <v>8.1227</v>
      </c>
      <c r="AM268" s="1054">
        <v>43</v>
      </c>
      <c r="AN268" s="1056">
        <v>0.35670000000000002</v>
      </c>
    </row>
    <row r="269" spans="23:40">
      <c r="W269" s="150" t="str">
        <f t="shared" si="84"/>
        <v>607</v>
      </c>
      <c r="X269" s="142">
        <f t="shared" si="85"/>
        <v>0.77</v>
      </c>
      <c r="Y269" s="135">
        <f t="shared" si="86"/>
        <v>2</v>
      </c>
      <c r="Z269" s="142">
        <f t="shared" si="87"/>
        <v>0.38500000000000001</v>
      </c>
      <c r="AA269" s="135">
        <v>60</v>
      </c>
      <c r="AB269" s="151">
        <v>7</v>
      </c>
      <c r="AI269" s="1053">
        <v>44011501</v>
      </c>
      <c r="AJ269" s="1054">
        <v>6</v>
      </c>
      <c r="AK269" s="1055">
        <v>345.58477999999997</v>
      </c>
      <c r="AL269" s="1055">
        <v>7.9759000000000002</v>
      </c>
      <c r="AM269" s="1054">
        <v>43</v>
      </c>
      <c r="AN269" s="1056">
        <v>0.33049999999999996</v>
      </c>
    </row>
    <row r="270" spans="23:40">
      <c r="W270" s="150" t="str">
        <f t="shared" si="84"/>
        <v>6014</v>
      </c>
      <c r="X270" s="142">
        <f t="shared" si="85"/>
        <v>1.1000000000000001</v>
      </c>
      <c r="Y270" s="135">
        <f t="shared" si="86"/>
        <v>2</v>
      </c>
      <c r="Z270" s="142">
        <f t="shared" si="87"/>
        <v>0.55000000000000004</v>
      </c>
      <c r="AA270" s="135">
        <v>60</v>
      </c>
      <c r="AB270" s="135">
        <f>AB269+7</f>
        <v>14</v>
      </c>
      <c r="AI270" s="1053">
        <v>11051401</v>
      </c>
      <c r="AJ270" s="1054">
        <v>23</v>
      </c>
      <c r="AK270" s="1055">
        <v>344.92574999999999</v>
      </c>
      <c r="AL270" s="1055">
        <v>5.3148</v>
      </c>
      <c r="AM270" s="1054">
        <v>65</v>
      </c>
      <c r="AN270" s="1056">
        <v>0.19409999999999999</v>
      </c>
    </row>
    <row r="271" spans="23:40">
      <c r="W271" s="150" t="str">
        <f t="shared" si="84"/>
        <v>6021</v>
      </c>
      <c r="X271" s="142">
        <f t="shared" si="85"/>
        <v>1.5</v>
      </c>
      <c r="Y271" s="135">
        <f t="shared" si="86"/>
        <v>2</v>
      </c>
      <c r="Z271" s="142">
        <f t="shared" si="87"/>
        <v>0.75</v>
      </c>
      <c r="AA271" s="135">
        <v>60</v>
      </c>
      <c r="AB271" s="135">
        <f t="shared" ref="AB271:AB321" si="88">AB270+7</f>
        <v>21</v>
      </c>
      <c r="AI271" s="1053">
        <v>36120011</v>
      </c>
      <c r="AJ271" s="1054">
        <v>3</v>
      </c>
      <c r="AK271" s="1055">
        <v>344.6497</v>
      </c>
      <c r="AL271" s="1055">
        <v>8.0073000000000008</v>
      </c>
      <c r="AM271" s="1054">
        <v>43</v>
      </c>
      <c r="AN271" s="1056">
        <v>0.30640000000000001</v>
      </c>
    </row>
    <row r="272" spans="23:40">
      <c r="W272" s="150" t="str">
        <f t="shared" si="84"/>
        <v>6028</v>
      </c>
      <c r="X272" s="142">
        <f t="shared" si="85"/>
        <v>2</v>
      </c>
      <c r="Y272" s="135">
        <f t="shared" si="86"/>
        <v>2</v>
      </c>
      <c r="Z272" s="142">
        <f t="shared" si="87"/>
        <v>1</v>
      </c>
      <c r="AA272" s="135">
        <v>60</v>
      </c>
      <c r="AB272" s="135">
        <f t="shared" si="88"/>
        <v>28</v>
      </c>
      <c r="AI272" s="1053">
        <v>32011801</v>
      </c>
      <c r="AJ272" s="1054">
        <v>5</v>
      </c>
      <c r="AK272" s="1055">
        <v>344.42570000000001</v>
      </c>
      <c r="AL272" s="1055">
        <v>9.8514999999999997</v>
      </c>
      <c r="AM272" s="1054">
        <v>35</v>
      </c>
      <c r="AN272" s="1056">
        <v>0.28570000000000001</v>
      </c>
    </row>
    <row r="273" spans="23:40">
      <c r="W273" s="150" t="str">
        <f t="shared" si="84"/>
        <v>6035</v>
      </c>
      <c r="X273" s="142">
        <f t="shared" si="85"/>
        <v>2.5</v>
      </c>
      <c r="Y273" s="135">
        <f t="shared" si="86"/>
        <v>2</v>
      </c>
      <c r="Z273" s="142">
        <f t="shared" si="87"/>
        <v>1.25</v>
      </c>
      <c r="AA273" s="135">
        <v>60</v>
      </c>
      <c r="AB273" s="135">
        <f t="shared" si="88"/>
        <v>35</v>
      </c>
      <c r="AI273" s="1053">
        <v>42041401</v>
      </c>
      <c r="AJ273" s="1054">
        <v>1</v>
      </c>
      <c r="AK273" s="1055">
        <v>344.315</v>
      </c>
      <c r="AL273" s="1055">
        <v>7.4776999999999996</v>
      </c>
      <c r="AM273" s="1054">
        <v>46</v>
      </c>
      <c r="AN273" s="1056">
        <v>0.2122</v>
      </c>
    </row>
    <row r="274" spans="23:40">
      <c r="W274" s="150" t="str">
        <f t="shared" si="84"/>
        <v>6042</v>
      </c>
      <c r="X274" s="142">
        <f t="shared" si="85"/>
        <v>3</v>
      </c>
      <c r="Y274" s="135">
        <f t="shared" si="86"/>
        <v>2</v>
      </c>
      <c r="Z274" s="142">
        <f t="shared" si="87"/>
        <v>1.5</v>
      </c>
      <c r="AA274" s="135">
        <v>60</v>
      </c>
      <c r="AB274" s="135">
        <f t="shared" si="88"/>
        <v>42</v>
      </c>
      <c r="AI274" s="1053">
        <v>21020601</v>
      </c>
      <c r="AJ274" s="1054">
        <v>5</v>
      </c>
      <c r="AK274" s="1055">
        <v>344.16329999999999</v>
      </c>
      <c r="AL274" s="1055">
        <v>8.0300999999999991</v>
      </c>
      <c r="AM274" s="1054">
        <v>43</v>
      </c>
      <c r="AN274" s="1056">
        <v>0.24260000000000001</v>
      </c>
    </row>
    <row r="275" spans="23:40">
      <c r="W275" s="150" t="str">
        <f t="shared" si="84"/>
        <v>6049</v>
      </c>
      <c r="X275" s="142">
        <f t="shared" si="85"/>
        <v>3.5</v>
      </c>
      <c r="Y275" s="135">
        <f t="shared" si="86"/>
        <v>2</v>
      </c>
      <c r="Z275" s="142">
        <f t="shared" si="87"/>
        <v>1.75</v>
      </c>
      <c r="AA275" s="135">
        <v>60</v>
      </c>
      <c r="AB275" s="135">
        <f t="shared" si="88"/>
        <v>49</v>
      </c>
      <c r="AI275" s="1053">
        <v>21020731</v>
      </c>
      <c r="AJ275" s="1054">
        <v>6</v>
      </c>
      <c r="AK275" s="1055">
        <v>343.71645000000001</v>
      </c>
      <c r="AL275" s="1055">
        <v>7.9766000000000004</v>
      </c>
      <c r="AM275" s="1054">
        <v>43</v>
      </c>
      <c r="AN275" s="1056">
        <v>0.30969999999999998</v>
      </c>
    </row>
    <row r="276" spans="23:40">
      <c r="W276" s="150" t="str">
        <f t="shared" si="84"/>
        <v>6056</v>
      </c>
      <c r="X276" s="142">
        <f t="shared" si="85"/>
        <v>4</v>
      </c>
      <c r="Y276" s="135">
        <f t="shared" si="86"/>
        <v>2</v>
      </c>
      <c r="Z276" s="142">
        <f t="shared" si="87"/>
        <v>2</v>
      </c>
      <c r="AA276" s="135">
        <v>60</v>
      </c>
      <c r="AB276" s="135">
        <f t="shared" si="88"/>
        <v>56</v>
      </c>
      <c r="AI276" s="1053">
        <v>46022101</v>
      </c>
      <c r="AJ276" s="1054">
        <v>2</v>
      </c>
      <c r="AK276" s="1055">
        <v>343.69319000000002</v>
      </c>
      <c r="AL276" s="1055">
        <v>7.1801000000000004</v>
      </c>
      <c r="AM276" s="1054">
        <v>48</v>
      </c>
      <c r="AN276" s="1056">
        <v>0.22109999999999999</v>
      </c>
    </row>
    <row r="277" spans="23:40">
      <c r="W277" s="150" t="str">
        <f t="shared" si="84"/>
        <v>6063</v>
      </c>
      <c r="X277" s="142">
        <f t="shared" si="85"/>
        <v>4.5</v>
      </c>
      <c r="Y277" s="135">
        <f t="shared" si="86"/>
        <v>2</v>
      </c>
      <c r="Z277" s="142">
        <f t="shared" si="87"/>
        <v>2.25</v>
      </c>
      <c r="AA277" s="135">
        <v>60</v>
      </c>
      <c r="AB277" s="135">
        <f t="shared" si="88"/>
        <v>63</v>
      </c>
      <c r="AI277" s="1053">
        <v>11160851</v>
      </c>
      <c r="AJ277" s="1054">
        <v>24</v>
      </c>
      <c r="AK277" s="1055">
        <v>343.36840000000001</v>
      </c>
      <c r="AL277" s="1055">
        <v>7.3474000000000004</v>
      </c>
      <c r="AM277" s="1054">
        <v>47</v>
      </c>
      <c r="AN277" s="1056">
        <v>0.36259999999999998</v>
      </c>
    </row>
    <row r="278" spans="23:40">
      <c r="W278" s="150" t="str">
        <f t="shared" si="84"/>
        <v>6070</v>
      </c>
      <c r="X278" s="142">
        <f t="shared" si="85"/>
        <v>5</v>
      </c>
      <c r="Y278" s="135">
        <f t="shared" si="86"/>
        <v>2</v>
      </c>
      <c r="Z278" s="142">
        <f t="shared" si="87"/>
        <v>2.5</v>
      </c>
      <c r="AA278" s="135">
        <v>60</v>
      </c>
      <c r="AB278" s="135">
        <f t="shared" si="88"/>
        <v>70</v>
      </c>
      <c r="AI278" s="1053">
        <v>32084711</v>
      </c>
      <c r="AJ278" s="1054">
        <v>1</v>
      </c>
      <c r="AK278" s="1055">
        <v>343.26049999999998</v>
      </c>
      <c r="AL278" s="1055">
        <v>7.3270999999999997</v>
      </c>
      <c r="AM278" s="1054">
        <v>47</v>
      </c>
      <c r="AN278" s="1056">
        <v>0.23739999999999997</v>
      </c>
    </row>
    <row r="279" spans="23:40">
      <c r="W279" s="150" t="str">
        <f t="shared" si="84"/>
        <v>6077</v>
      </c>
      <c r="X279" s="142">
        <f t="shared" si="85"/>
        <v>5.5</v>
      </c>
      <c r="Y279" s="135">
        <f t="shared" si="86"/>
        <v>2</v>
      </c>
      <c r="Z279" s="142">
        <f t="shared" si="87"/>
        <v>2.75</v>
      </c>
      <c r="AA279" s="135">
        <v>60</v>
      </c>
      <c r="AB279" s="135">
        <f t="shared" si="88"/>
        <v>77</v>
      </c>
      <c r="AI279" s="1053">
        <v>45061701</v>
      </c>
      <c r="AJ279" s="1054">
        <v>1</v>
      </c>
      <c r="AK279" s="1055">
        <v>343.10354999999998</v>
      </c>
      <c r="AL279" s="1055">
        <v>10.4413</v>
      </c>
      <c r="AM279" s="1054">
        <v>33</v>
      </c>
      <c r="AN279" s="1056">
        <v>0.47689999999999999</v>
      </c>
    </row>
    <row r="280" spans="23:40">
      <c r="W280" s="150" t="str">
        <f t="shared" si="84"/>
        <v>6084</v>
      </c>
      <c r="X280" s="142">
        <f t="shared" si="85"/>
        <v>6</v>
      </c>
      <c r="Y280" s="135">
        <f t="shared" si="86"/>
        <v>2</v>
      </c>
      <c r="Z280" s="142">
        <f t="shared" si="87"/>
        <v>3</v>
      </c>
      <c r="AA280" s="135">
        <v>60</v>
      </c>
      <c r="AB280" s="135">
        <f t="shared" si="88"/>
        <v>84</v>
      </c>
      <c r="AI280" s="1053">
        <v>22020801</v>
      </c>
      <c r="AJ280" s="1054">
        <v>2</v>
      </c>
      <c r="AK280" s="1055">
        <v>342.26679999999999</v>
      </c>
      <c r="AL280" s="1055">
        <v>7.9196</v>
      </c>
      <c r="AM280" s="1054">
        <v>43</v>
      </c>
      <c r="AN280" s="1056">
        <v>0.35399999999999998</v>
      </c>
    </row>
    <row r="281" spans="23:40">
      <c r="W281" s="150" t="str">
        <f t="shared" si="84"/>
        <v>6091</v>
      </c>
      <c r="X281" s="142">
        <f t="shared" si="85"/>
        <v>6.5</v>
      </c>
      <c r="Y281" s="135">
        <f t="shared" si="86"/>
        <v>2</v>
      </c>
      <c r="Z281" s="142">
        <f t="shared" si="87"/>
        <v>3.25</v>
      </c>
      <c r="AA281" s="135">
        <v>60</v>
      </c>
      <c r="AB281" s="135">
        <f t="shared" si="88"/>
        <v>91</v>
      </c>
      <c r="AI281" s="1053">
        <v>44104801</v>
      </c>
      <c r="AJ281" s="1054">
        <v>4</v>
      </c>
      <c r="AK281" s="1055">
        <v>342.18218999999999</v>
      </c>
      <c r="AL281" s="1055">
        <v>7.7449000000000003</v>
      </c>
      <c r="AM281" s="1054">
        <v>44</v>
      </c>
      <c r="AN281" s="1056">
        <v>0.2611</v>
      </c>
    </row>
    <row r="282" spans="23:40">
      <c r="W282" s="150" t="str">
        <f t="shared" si="84"/>
        <v>6098</v>
      </c>
      <c r="X282" s="142">
        <f t="shared" si="85"/>
        <v>7</v>
      </c>
      <c r="Y282" s="135">
        <f t="shared" si="86"/>
        <v>2</v>
      </c>
      <c r="Z282" s="142">
        <f t="shared" si="87"/>
        <v>3.5</v>
      </c>
      <c r="AA282" s="135">
        <v>60</v>
      </c>
      <c r="AB282" s="135">
        <f t="shared" si="88"/>
        <v>98</v>
      </c>
      <c r="AI282" s="1053">
        <v>21010841</v>
      </c>
      <c r="AJ282" s="1054">
        <v>3</v>
      </c>
      <c r="AK282" s="1055">
        <v>341.8732</v>
      </c>
      <c r="AL282" s="1055">
        <v>8.4946000000000002</v>
      </c>
      <c r="AM282" s="1054">
        <v>40</v>
      </c>
      <c r="AN282" s="1056">
        <v>0.33299999999999996</v>
      </c>
    </row>
    <row r="283" spans="23:40">
      <c r="W283" s="150" t="str">
        <f t="shared" si="84"/>
        <v>60105</v>
      </c>
      <c r="X283" s="142">
        <f t="shared" si="85"/>
        <v>7.5</v>
      </c>
      <c r="Y283" s="135">
        <f t="shared" si="86"/>
        <v>2</v>
      </c>
      <c r="Z283" s="142">
        <f t="shared" si="87"/>
        <v>3.75</v>
      </c>
      <c r="AA283" s="135">
        <v>60</v>
      </c>
      <c r="AB283" s="135">
        <f t="shared" si="88"/>
        <v>105</v>
      </c>
      <c r="AI283" s="1053">
        <v>36016401</v>
      </c>
      <c r="AJ283" s="1054">
        <v>4</v>
      </c>
      <c r="AK283" s="1055">
        <v>340.83235000000002</v>
      </c>
      <c r="AL283" s="1055">
        <v>7.5095999999999998</v>
      </c>
      <c r="AM283" s="1054">
        <v>45</v>
      </c>
      <c r="AN283" s="1056">
        <v>0.24660000000000001</v>
      </c>
    </row>
    <row r="284" spans="23:40">
      <c r="W284" s="150" t="str">
        <f t="shared" si="84"/>
        <v>60112</v>
      </c>
      <c r="X284" s="142">
        <f t="shared" si="85"/>
        <v>8</v>
      </c>
      <c r="Y284" s="135">
        <f t="shared" si="86"/>
        <v>2</v>
      </c>
      <c r="Z284" s="142">
        <f t="shared" si="87"/>
        <v>4</v>
      </c>
      <c r="AA284" s="135">
        <v>60</v>
      </c>
      <c r="AB284" s="135">
        <f t="shared" si="88"/>
        <v>112</v>
      </c>
      <c r="AI284" s="1053">
        <v>37047051</v>
      </c>
      <c r="AJ284" s="1054">
        <v>1</v>
      </c>
      <c r="AK284" s="1055">
        <v>340.03213</v>
      </c>
      <c r="AL284" s="1055">
        <v>8.8294999999999995</v>
      </c>
      <c r="AM284" s="1054">
        <v>39</v>
      </c>
      <c r="AN284" s="1056">
        <v>0.36070000000000002</v>
      </c>
    </row>
    <row r="285" spans="23:40">
      <c r="W285" s="150" t="str">
        <f t="shared" si="84"/>
        <v>60119</v>
      </c>
      <c r="X285" s="142">
        <f t="shared" si="85"/>
        <v>8.5</v>
      </c>
      <c r="Y285" s="135">
        <f t="shared" si="86"/>
        <v>2</v>
      </c>
      <c r="Z285" s="142">
        <f t="shared" si="87"/>
        <v>4.25</v>
      </c>
      <c r="AA285" s="135">
        <v>60</v>
      </c>
      <c r="AB285" s="135">
        <f t="shared" si="88"/>
        <v>119</v>
      </c>
      <c r="AI285" s="1053">
        <v>33072201</v>
      </c>
      <c r="AJ285" s="1054">
        <v>5</v>
      </c>
      <c r="AK285" s="1055">
        <v>339.61091699999997</v>
      </c>
      <c r="AL285" s="1055">
        <v>7.9797000000000002</v>
      </c>
      <c r="AM285" s="1054">
        <v>43</v>
      </c>
      <c r="AN285" s="1056">
        <v>0.50800000000000001</v>
      </c>
    </row>
    <row r="286" spans="23:40">
      <c r="W286" s="150" t="str">
        <f t="shared" si="84"/>
        <v>60126</v>
      </c>
      <c r="X286" s="142">
        <f t="shared" si="85"/>
        <v>9</v>
      </c>
      <c r="Y286" s="135">
        <f t="shared" si="86"/>
        <v>2</v>
      </c>
      <c r="Z286" s="142">
        <f t="shared" si="87"/>
        <v>4.5</v>
      </c>
      <c r="AA286" s="135">
        <v>60</v>
      </c>
      <c r="AB286" s="135">
        <f t="shared" si="88"/>
        <v>126</v>
      </c>
      <c r="AI286" s="1053">
        <v>11068701</v>
      </c>
      <c r="AJ286" s="1054">
        <v>25</v>
      </c>
      <c r="AK286" s="1055">
        <v>339.40530000000001</v>
      </c>
      <c r="AL286" s="1055">
        <v>6.5019</v>
      </c>
      <c r="AM286" s="1054">
        <v>52</v>
      </c>
      <c r="AN286" s="1056">
        <v>0.29760000000000003</v>
      </c>
    </row>
    <row r="287" spans="23:40">
      <c r="W287" s="150" t="str">
        <f t="shared" si="84"/>
        <v>60133</v>
      </c>
      <c r="X287" s="142">
        <f t="shared" si="85"/>
        <v>9.5</v>
      </c>
      <c r="Y287" s="135">
        <f t="shared" si="86"/>
        <v>2</v>
      </c>
      <c r="Z287" s="142">
        <f t="shared" si="87"/>
        <v>4.75</v>
      </c>
      <c r="AA287" s="135">
        <v>60</v>
      </c>
      <c r="AB287" s="135">
        <f t="shared" si="88"/>
        <v>133</v>
      </c>
      <c r="AI287" s="1053">
        <v>41013601</v>
      </c>
      <c r="AJ287" s="1054">
        <v>5</v>
      </c>
      <c r="AK287" s="1055">
        <v>339.05079999999998</v>
      </c>
      <c r="AL287" s="1055">
        <v>9.0862999999999996</v>
      </c>
      <c r="AM287" s="1054">
        <v>37</v>
      </c>
      <c r="AN287" s="1056">
        <v>0.39149999999999996</v>
      </c>
    </row>
    <row r="288" spans="23:40">
      <c r="W288" s="150" t="str">
        <f t="shared" si="84"/>
        <v>60140</v>
      </c>
      <c r="X288" s="142">
        <f t="shared" si="85"/>
        <v>10</v>
      </c>
      <c r="Y288" s="135">
        <f t="shared" si="86"/>
        <v>2</v>
      </c>
      <c r="Z288" s="142">
        <f t="shared" si="87"/>
        <v>5</v>
      </c>
      <c r="AA288" s="135">
        <v>60</v>
      </c>
      <c r="AB288" s="135">
        <f t="shared" si="88"/>
        <v>140</v>
      </c>
      <c r="AI288" s="1053">
        <v>51028801</v>
      </c>
      <c r="AJ288" s="1054">
        <v>3</v>
      </c>
      <c r="AK288" s="1055">
        <v>338.68920000000003</v>
      </c>
      <c r="AL288" s="1055">
        <v>8.1013999999999999</v>
      </c>
      <c r="AM288" s="1054">
        <v>42</v>
      </c>
      <c r="AN288" s="1056">
        <v>0.32750000000000001</v>
      </c>
    </row>
    <row r="289" spans="23:40">
      <c r="W289" s="150" t="str">
        <f t="shared" si="84"/>
        <v>60147</v>
      </c>
      <c r="X289" s="142">
        <f t="shared" si="85"/>
        <v>10.5</v>
      </c>
      <c r="Y289" s="135">
        <f t="shared" si="86"/>
        <v>2</v>
      </c>
      <c r="Z289" s="142">
        <f t="shared" si="87"/>
        <v>5.25</v>
      </c>
      <c r="AA289" s="135">
        <v>60</v>
      </c>
      <c r="AB289" s="135">
        <f t="shared" si="88"/>
        <v>147</v>
      </c>
      <c r="AI289" s="1053">
        <v>12071301</v>
      </c>
      <c r="AJ289" s="1054">
        <v>4</v>
      </c>
      <c r="AK289" s="1055">
        <v>338.68259999999998</v>
      </c>
      <c r="AL289" s="1055">
        <v>8.9877000000000002</v>
      </c>
      <c r="AM289" s="1054">
        <v>38</v>
      </c>
      <c r="AN289" s="1056">
        <v>0.25879999999999997</v>
      </c>
    </row>
    <row r="290" spans="23:40">
      <c r="W290" s="150" t="str">
        <f t="shared" si="84"/>
        <v>60154</v>
      </c>
      <c r="X290" s="142">
        <f t="shared" si="85"/>
        <v>11</v>
      </c>
      <c r="Y290" s="135">
        <f t="shared" si="86"/>
        <v>2</v>
      </c>
      <c r="Z290" s="142">
        <f t="shared" si="87"/>
        <v>5.5</v>
      </c>
      <c r="AA290" s="135">
        <v>60</v>
      </c>
      <c r="AB290" s="135">
        <f t="shared" si="88"/>
        <v>154</v>
      </c>
      <c r="AI290" s="1053">
        <v>15011031</v>
      </c>
      <c r="AJ290" s="1054">
        <v>2</v>
      </c>
      <c r="AK290" s="1055">
        <v>337.90311000000003</v>
      </c>
      <c r="AL290" s="1055">
        <v>7.5042999999999997</v>
      </c>
      <c r="AM290" s="1054">
        <v>45</v>
      </c>
      <c r="AN290" s="1056">
        <v>0.37920000000000004</v>
      </c>
    </row>
    <row r="291" spans="23:40">
      <c r="W291" s="150" t="str">
        <f t="shared" si="84"/>
        <v>60161</v>
      </c>
      <c r="X291" s="142">
        <f t="shared" si="85"/>
        <v>11.5</v>
      </c>
      <c r="Y291" s="135">
        <f t="shared" si="86"/>
        <v>2</v>
      </c>
      <c r="Z291" s="142">
        <f t="shared" si="87"/>
        <v>5.75</v>
      </c>
      <c r="AA291" s="135">
        <v>60</v>
      </c>
      <c r="AB291" s="135">
        <f t="shared" si="88"/>
        <v>161</v>
      </c>
      <c r="AI291" s="1053">
        <v>37035901</v>
      </c>
      <c r="AJ291" s="1054">
        <v>2</v>
      </c>
      <c r="AK291" s="1055">
        <v>337.62099999999998</v>
      </c>
      <c r="AL291" s="1055">
        <v>7.2031999999999998</v>
      </c>
      <c r="AM291" s="1054">
        <v>47</v>
      </c>
      <c r="AN291" s="1056">
        <v>0.21179999999999999</v>
      </c>
    </row>
    <row r="292" spans="23:40">
      <c r="W292" s="150" t="str">
        <f t="shared" si="84"/>
        <v>60168</v>
      </c>
      <c r="X292" s="142">
        <f t="shared" si="85"/>
        <v>12</v>
      </c>
      <c r="Y292" s="135">
        <f t="shared" si="86"/>
        <v>2</v>
      </c>
      <c r="Z292" s="142">
        <f t="shared" si="87"/>
        <v>6</v>
      </c>
      <c r="AA292" s="135">
        <v>60</v>
      </c>
      <c r="AB292" s="135">
        <f t="shared" si="88"/>
        <v>168</v>
      </c>
      <c r="AI292" s="1053">
        <v>61070101</v>
      </c>
      <c r="AJ292" s="1054">
        <v>1</v>
      </c>
      <c r="AK292" s="1055">
        <v>337.46019999999999</v>
      </c>
      <c r="AL292" s="1055">
        <v>7.9927000000000001</v>
      </c>
      <c r="AM292" s="1054">
        <v>42</v>
      </c>
      <c r="AN292" s="1056">
        <v>0.31640000000000001</v>
      </c>
    </row>
    <row r="293" spans="23:40">
      <c r="W293" s="150" t="str">
        <f t="shared" si="84"/>
        <v>60175</v>
      </c>
      <c r="X293" s="142">
        <f t="shared" si="85"/>
        <v>12.5</v>
      </c>
      <c r="Y293" s="135">
        <f t="shared" si="86"/>
        <v>2</v>
      </c>
      <c r="Z293" s="142">
        <f t="shared" si="87"/>
        <v>6.25</v>
      </c>
      <c r="AA293" s="135">
        <v>60</v>
      </c>
      <c r="AB293" s="135">
        <f t="shared" si="88"/>
        <v>175</v>
      </c>
      <c r="AI293" s="1053">
        <v>34013001</v>
      </c>
      <c r="AJ293" s="1054">
        <v>3</v>
      </c>
      <c r="AK293" s="1055">
        <v>337.37610000000001</v>
      </c>
      <c r="AL293" s="1055">
        <v>7.8075000000000001</v>
      </c>
      <c r="AM293" s="1054">
        <v>43</v>
      </c>
      <c r="AN293" s="1056">
        <v>0.31129999999999997</v>
      </c>
    </row>
    <row r="294" spans="23:40">
      <c r="W294" s="150" t="str">
        <f t="shared" si="84"/>
        <v>60182</v>
      </c>
      <c r="X294" s="142">
        <f t="shared" si="85"/>
        <v>13</v>
      </c>
      <c r="Y294" s="135">
        <f t="shared" si="86"/>
        <v>2</v>
      </c>
      <c r="Z294" s="142">
        <f t="shared" si="87"/>
        <v>6.5</v>
      </c>
      <c r="AA294" s="135">
        <v>60</v>
      </c>
      <c r="AB294" s="135">
        <f t="shared" si="88"/>
        <v>182</v>
      </c>
      <c r="AI294" s="1053">
        <v>33015901</v>
      </c>
      <c r="AJ294" s="1054">
        <v>3</v>
      </c>
      <c r="AK294" s="1055">
        <v>337.03379999999999</v>
      </c>
      <c r="AL294" s="1055">
        <v>7.7911999999999999</v>
      </c>
      <c r="AM294" s="1054">
        <v>43</v>
      </c>
      <c r="AN294" s="1056">
        <v>0.40909999999999996</v>
      </c>
    </row>
    <row r="295" spans="23:40">
      <c r="W295" s="150" t="str">
        <f t="shared" si="84"/>
        <v>60189</v>
      </c>
      <c r="X295" s="142">
        <f t="shared" si="85"/>
        <v>13.5</v>
      </c>
      <c r="Y295" s="135">
        <f t="shared" si="86"/>
        <v>2</v>
      </c>
      <c r="Z295" s="142">
        <f t="shared" si="87"/>
        <v>6.75</v>
      </c>
      <c r="AA295" s="135">
        <v>60</v>
      </c>
      <c r="AB295" s="135">
        <f t="shared" si="88"/>
        <v>189</v>
      </c>
      <c r="AI295" s="1053">
        <v>31051401</v>
      </c>
      <c r="AJ295" s="1054">
        <v>12</v>
      </c>
      <c r="AK295" s="1055">
        <v>336.5215</v>
      </c>
      <c r="AL295" s="1055">
        <v>6.9222000000000001</v>
      </c>
      <c r="AM295" s="1054">
        <v>49</v>
      </c>
      <c r="AN295" s="1056">
        <v>0.37200000000000005</v>
      </c>
    </row>
    <row r="296" spans="23:40">
      <c r="W296" s="150" t="str">
        <f t="shared" si="84"/>
        <v>60196</v>
      </c>
      <c r="X296" s="142">
        <f t="shared" si="85"/>
        <v>14</v>
      </c>
      <c r="Y296" s="135">
        <f t="shared" si="86"/>
        <v>2</v>
      </c>
      <c r="Z296" s="142">
        <f t="shared" si="87"/>
        <v>7</v>
      </c>
      <c r="AA296" s="135">
        <v>60</v>
      </c>
      <c r="AB296" s="135">
        <f t="shared" si="88"/>
        <v>196</v>
      </c>
      <c r="AI296" s="1053">
        <v>12025601</v>
      </c>
      <c r="AJ296" s="1054">
        <v>5</v>
      </c>
      <c r="AK296" s="1055">
        <v>336.21379999999999</v>
      </c>
      <c r="AL296" s="1055">
        <v>9.65</v>
      </c>
      <c r="AM296" s="1054">
        <v>35</v>
      </c>
      <c r="AN296" s="1056">
        <v>0.33880000000000005</v>
      </c>
    </row>
    <row r="297" spans="23:40">
      <c r="W297" s="150" t="str">
        <f t="shared" si="84"/>
        <v>60203</v>
      </c>
      <c r="X297" s="142">
        <f t="shared" si="85"/>
        <v>14.5</v>
      </c>
      <c r="Y297" s="135">
        <f t="shared" si="86"/>
        <v>2</v>
      </c>
      <c r="Z297" s="142">
        <f t="shared" si="87"/>
        <v>7.25</v>
      </c>
      <c r="AA297" s="135">
        <v>60</v>
      </c>
      <c r="AB297" s="135">
        <f t="shared" si="88"/>
        <v>203</v>
      </c>
      <c r="AI297" s="1053">
        <v>31195201</v>
      </c>
      <c r="AJ297" s="1054">
        <v>13</v>
      </c>
      <c r="AK297" s="1055">
        <v>335.92421000000002</v>
      </c>
      <c r="AL297" s="1055">
        <v>8.7560000000000002</v>
      </c>
      <c r="AM297" s="1054">
        <v>38</v>
      </c>
      <c r="AN297" s="1056">
        <v>0.23920000000000002</v>
      </c>
    </row>
    <row r="298" spans="23:40">
      <c r="W298" s="150" t="str">
        <f t="shared" si="84"/>
        <v>60210</v>
      </c>
      <c r="X298" s="142">
        <f t="shared" si="85"/>
        <v>15</v>
      </c>
      <c r="Y298" s="135">
        <f t="shared" si="86"/>
        <v>2</v>
      </c>
      <c r="Z298" s="142">
        <f t="shared" si="87"/>
        <v>7.5</v>
      </c>
      <c r="AA298" s="135">
        <v>60</v>
      </c>
      <c r="AB298" s="135">
        <f t="shared" si="88"/>
        <v>210</v>
      </c>
      <c r="AI298" s="1053">
        <v>14023611</v>
      </c>
      <c r="AJ298" s="1054">
        <v>1</v>
      </c>
      <c r="AK298" s="1055">
        <v>335.44580000000002</v>
      </c>
      <c r="AL298" s="1055">
        <v>7.7045000000000003</v>
      </c>
      <c r="AM298" s="1054">
        <v>44</v>
      </c>
      <c r="AN298" s="1056">
        <v>0.32650000000000001</v>
      </c>
    </row>
    <row r="299" spans="23:40">
      <c r="W299" s="150" t="str">
        <f t="shared" si="84"/>
        <v>60217</v>
      </c>
      <c r="X299" s="142">
        <f t="shared" si="85"/>
        <v>15.5</v>
      </c>
      <c r="Y299" s="135">
        <f t="shared" si="86"/>
        <v>2</v>
      </c>
      <c r="Z299" s="142">
        <f t="shared" si="87"/>
        <v>7.75</v>
      </c>
      <c r="AA299" s="135">
        <v>60</v>
      </c>
      <c r="AB299" s="135">
        <f t="shared" si="88"/>
        <v>217</v>
      </c>
      <c r="AI299" s="1053">
        <v>44181601</v>
      </c>
      <c r="AJ299" s="1054">
        <v>1</v>
      </c>
      <c r="AK299" s="1055">
        <v>335.43835000000001</v>
      </c>
      <c r="AL299" s="1055">
        <v>6.8696000000000002</v>
      </c>
      <c r="AM299" s="1054">
        <v>49</v>
      </c>
      <c r="AN299" s="1056">
        <v>0.23219999999999999</v>
      </c>
    </row>
    <row r="300" spans="23:40">
      <c r="W300" s="150" t="str">
        <f t="shared" si="84"/>
        <v>60224</v>
      </c>
      <c r="X300" s="142">
        <f t="shared" si="85"/>
        <v>16</v>
      </c>
      <c r="Y300" s="135">
        <f t="shared" si="86"/>
        <v>2</v>
      </c>
      <c r="Z300" s="142">
        <f t="shared" si="87"/>
        <v>8</v>
      </c>
      <c r="AA300" s="135">
        <v>60</v>
      </c>
      <c r="AB300" s="135">
        <f t="shared" si="88"/>
        <v>224</v>
      </c>
      <c r="AI300" s="1053">
        <v>44103901</v>
      </c>
      <c r="AJ300" s="1054">
        <v>5</v>
      </c>
      <c r="AK300" s="1055">
        <v>334.63592999999997</v>
      </c>
      <c r="AL300" s="1055">
        <v>9.1625999999999994</v>
      </c>
      <c r="AM300" s="1054">
        <v>37</v>
      </c>
      <c r="AN300" s="1056">
        <v>0.23680000000000001</v>
      </c>
    </row>
    <row r="301" spans="23:40">
      <c r="W301" s="150" t="str">
        <f t="shared" si="84"/>
        <v>60231</v>
      </c>
      <c r="X301" s="142">
        <f t="shared" si="85"/>
        <v>16.5</v>
      </c>
      <c r="Y301" s="135">
        <f t="shared" si="86"/>
        <v>2</v>
      </c>
      <c r="Z301" s="142">
        <f t="shared" si="87"/>
        <v>8.25</v>
      </c>
      <c r="AA301" s="135">
        <v>60</v>
      </c>
      <c r="AB301" s="135">
        <f t="shared" si="88"/>
        <v>231</v>
      </c>
      <c r="AI301" s="1053">
        <v>33045001</v>
      </c>
      <c r="AJ301" s="1054">
        <v>4</v>
      </c>
      <c r="AK301" s="1055">
        <v>334.58556900000002</v>
      </c>
      <c r="AL301" s="1055">
        <v>6.3917999999999999</v>
      </c>
      <c r="AM301" s="1054">
        <v>52</v>
      </c>
      <c r="AN301" s="1056">
        <v>0.25009999999999999</v>
      </c>
    </row>
    <row r="302" spans="23:40">
      <c r="W302" s="150" t="str">
        <f t="shared" si="84"/>
        <v>60238</v>
      </c>
      <c r="X302" s="142">
        <f t="shared" si="85"/>
        <v>17</v>
      </c>
      <c r="Y302" s="135">
        <f t="shared" si="86"/>
        <v>2</v>
      </c>
      <c r="Z302" s="142">
        <f t="shared" si="87"/>
        <v>8.5</v>
      </c>
      <c r="AA302" s="135">
        <v>60</v>
      </c>
      <c r="AB302" s="135">
        <f t="shared" si="88"/>
        <v>238</v>
      </c>
      <c r="AI302" s="1053">
        <v>45020211</v>
      </c>
      <c r="AJ302" s="1054">
        <v>2</v>
      </c>
      <c r="AK302" s="1055">
        <v>334.2045</v>
      </c>
      <c r="AL302" s="1055">
        <v>7.6</v>
      </c>
      <c r="AM302" s="1054">
        <v>44</v>
      </c>
      <c r="AN302" s="1056">
        <v>0.2407</v>
      </c>
    </row>
    <row r="303" spans="23:40">
      <c r="W303" s="150" t="str">
        <f t="shared" si="84"/>
        <v>60245</v>
      </c>
      <c r="X303" s="142">
        <f t="shared" si="85"/>
        <v>17.5</v>
      </c>
      <c r="Y303" s="135">
        <f t="shared" si="86"/>
        <v>2</v>
      </c>
      <c r="Z303" s="142">
        <f t="shared" si="87"/>
        <v>8.75</v>
      </c>
      <c r="AA303" s="135">
        <v>60</v>
      </c>
      <c r="AB303" s="135">
        <f t="shared" si="88"/>
        <v>245</v>
      </c>
      <c r="AI303" s="1053">
        <v>13092301</v>
      </c>
      <c r="AJ303" s="1054">
        <v>3</v>
      </c>
      <c r="AK303" s="1055">
        <v>333.38993999999997</v>
      </c>
      <c r="AL303" s="1055">
        <v>8.1516000000000002</v>
      </c>
      <c r="AM303" s="1054">
        <v>41</v>
      </c>
      <c r="AN303" s="1056">
        <v>0.4042</v>
      </c>
    </row>
    <row r="304" spans="23:40">
      <c r="W304" s="150" t="str">
        <f t="shared" si="84"/>
        <v>60252</v>
      </c>
      <c r="X304" s="142">
        <f t="shared" si="85"/>
        <v>18</v>
      </c>
      <c r="Y304" s="135">
        <f t="shared" si="86"/>
        <v>2</v>
      </c>
      <c r="Z304" s="142">
        <f t="shared" si="87"/>
        <v>9</v>
      </c>
      <c r="AA304" s="135">
        <v>60</v>
      </c>
      <c r="AB304" s="135">
        <f t="shared" si="88"/>
        <v>252</v>
      </c>
      <c r="AI304" s="1053">
        <v>42051301</v>
      </c>
      <c r="AJ304" s="1054">
        <v>2</v>
      </c>
      <c r="AK304" s="1055">
        <v>333.31729999999999</v>
      </c>
      <c r="AL304" s="1055">
        <v>9.1013000000000002</v>
      </c>
      <c r="AM304" s="1054">
        <v>37</v>
      </c>
      <c r="AN304" s="1056">
        <v>0.4486</v>
      </c>
    </row>
    <row r="305" spans="23:40">
      <c r="W305" s="150" t="str">
        <f t="shared" si="84"/>
        <v>60259</v>
      </c>
      <c r="X305" s="142">
        <f t="shared" si="85"/>
        <v>18.5</v>
      </c>
      <c r="Y305" s="135">
        <f t="shared" si="86"/>
        <v>2</v>
      </c>
      <c r="Z305" s="142">
        <f t="shared" si="87"/>
        <v>9.25</v>
      </c>
      <c r="AA305" s="135">
        <v>60</v>
      </c>
      <c r="AB305" s="135">
        <f t="shared" si="88"/>
        <v>259</v>
      </c>
      <c r="AI305" s="1053">
        <v>33047501</v>
      </c>
      <c r="AJ305" s="1054">
        <v>5</v>
      </c>
      <c r="AK305" s="1055">
        <v>332.99829999999997</v>
      </c>
      <c r="AL305" s="1055">
        <v>8.0486000000000004</v>
      </c>
      <c r="AM305" s="1054">
        <v>41</v>
      </c>
      <c r="AN305" s="1056">
        <v>0.32299999999999995</v>
      </c>
    </row>
    <row r="306" spans="23:40">
      <c r="W306" s="150" t="str">
        <f t="shared" si="84"/>
        <v>60266</v>
      </c>
      <c r="X306" s="142">
        <f t="shared" si="85"/>
        <v>19</v>
      </c>
      <c r="Y306" s="135">
        <f t="shared" si="86"/>
        <v>2</v>
      </c>
      <c r="Z306" s="142">
        <f t="shared" si="87"/>
        <v>9.5</v>
      </c>
      <c r="AA306" s="135">
        <v>60</v>
      </c>
      <c r="AB306" s="135">
        <f t="shared" si="88"/>
        <v>266</v>
      </c>
      <c r="AI306" s="1053">
        <v>23050901</v>
      </c>
      <c r="AJ306" s="1054">
        <v>1</v>
      </c>
      <c r="AK306" s="1055">
        <v>332.79300000000001</v>
      </c>
      <c r="AL306" s="1055">
        <v>7.1123000000000003</v>
      </c>
      <c r="AM306" s="1054">
        <v>47</v>
      </c>
      <c r="AN306" s="1056">
        <v>0.25459999999999999</v>
      </c>
    </row>
    <row r="307" spans="23:40">
      <c r="W307" s="150" t="str">
        <f t="shared" si="84"/>
        <v>60273</v>
      </c>
      <c r="X307" s="142">
        <f t="shared" si="85"/>
        <v>19.5</v>
      </c>
      <c r="Y307" s="135">
        <f t="shared" si="86"/>
        <v>2</v>
      </c>
      <c r="Z307" s="142">
        <f t="shared" si="87"/>
        <v>9.75</v>
      </c>
      <c r="AA307" s="135">
        <v>60</v>
      </c>
      <c r="AB307" s="135">
        <f t="shared" si="88"/>
        <v>273</v>
      </c>
      <c r="AI307" s="1053">
        <v>34100201</v>
      </c>
      <c r="AJ307" s="1054">
        <v>2</v>
      </c>
      <c r="AK307" s="1055">
        <v>332.27179999999998</v>
      </c>
      <c r="AL307" s="1055">
        <v>7.4728000000000003</v>
      </c>
      <c r="AM307" s="1054">
        <v>44</v>
      </c>
      <c r="AN307" s="1056">
        <v>0.36659999999999998</v>
      </c>
    </row>
    <row r="308" spans="23:40">
      <c r="W308" s="150" t="str">
        <f t="shared" si="84"/>
        <v>60280</v>
      </c>
      <c r="X308" s="142">
        <f t="shared" si="85"/>
        <v>20</v>
      </c>
      <c r="Y308" s="135">
        <f t="shared" si="86"/>
        <v>2</v>
      </c>
      <c r="Z308" s="142">
        <f t="shared" si="87"/>
        <v>10</v>
      </c>
      <c r="AA308" s="135">
        <v>60</v>
      </c>
      <c r="AB308" s="135">
        <f t="shared" si="88"/>
        <v>280</v>
      </c>
      <c r="AI308" s="1053">
        <v>61012101</v>
      </c>
      <c r="AJ308" s="1054">
        <v>8</v>
      </c>
      <c r="AK308" s="1055">
        <v>332.26132999999999</v>
      </c>
      <c r="AL308" s="1055">
        <v>7.5003000000000002</v>
      </c>
      <c r="AM308" s="1054">
        <v>44</v>
      </c>
      <c r="AN308" s="1056">
        <v>0.3196</v>
      </c>
    </row>
    <row r="309" spans="23:40">
      <c r="W309" s="150" t="str">
        <f t="shared" si="84"/>
        <v>60287</v>
      </c>
      <c r="X309" s="142">
        <f t="shared" si="85"/>
        <v>20.5</v>
      </c>
      <c r="Y309" s="135">
        <f t="shared" si="86"/>
        <v>2</v>
      </c>
      <c r="Z309" s="142">
        <f t="shared" si="87"/>
        <v>10.25</v>
      </c>
      <c r="AA309" s="135">
        <v>60</v>
      </c>
      <c r="AB309" s="135">
        <f t="shared" si="88"/>
        <v>287</v>
      </c>
      <c r="AI309" s="1053">
        <v>32029151</v>
      </c>
      <c r="AJ309" s="1054">
        <v>1</v>
      </c>
      <c r="AK309" s="1055">
        <v>332.12043999999997</v>
      </c>
      <c r="AL309" s="1055">
        <v>7.3226000000000004</v>
      </c>
      <c r="AM309" s="1054">
        <v>45</v>
      </c>
      <c r="AN309" s="1056">
        <v>0.34189999999999998</v>
      </c>
    </row>
    <row r="310" spans="23:40">
      <c r="W310" s="150" t="str">
        <f t="shared" si="84"/>
        <v>60294</v>
      </c>
      <c r="X310" s="142">
        <f t="shared" si="85"/>
        <v>21</v>
      </c>
      <c r="Y310" s="135">
        <f t="shared" si="86"/>
        <v>2</v>
      </c>
      <c r="Z310" s="142">
        <f t="shared" si="87"/>
        <v>10.5</v>
      </c>
      <c r="AA310" s="135">
        <v>60</v>
      </c>
      <c r="AB310" s="135">
        <f t="shared" si="88"/>
        <v>294</v>
      </c>
      <c r="AI310" s="1053">
        <v>42030101</v>
      </c>
      <c r="AJ310" s="1054">
        <v>3</v>
      </c>
      <c r="AK310" s="1055">
        <v>331.92523</v>
      </c>
      <c r="AL310" s="1055">
        <v>8.5218000000000007</v>
      </c>
      <c r="AM310" s="1054">
        <v>39</v>
      </c>
      <c r="AN310" s="1056">
        <v>0.40060000000000001</v>
      </c>
    </row>
    <row r="311" spans="23:40">
      <c r="W311" s="150" t="str">
        <f t="shared" si="84"/>
        <v>60301</v>
      </c>
      <c r="X311" s="142">
        <f t="shared" si="85"/>
        <v>21.5</v>
      </c>
      <c r="Y311" s="135">
        <f t="shared" si="86"/>
        <v>2</v>
      </c>
      <c r="Z311" s="142">
        <f t="shared" si="87"/>
        <v>10.75</v>
      </c>
      <c r="AA311" s="135">
        <v>60</v>
      </c>
      <c r="AB311" s="135">
        <f t="shared" si="88"/>
        <v>301</v>
      </c>
      <c r="AI311" s="1053">
        <v>11063601</v>
      </c>
      <c r="AJ311" s="1054">
        <v>26</v>
      </c>
      <c r="AK311" s="1055">
        <v>331.75693200000001</v>
      </c>
      <c r="AL311" s="1055">
        <v>4.8593999999999999</v>
      </c>
      <c r="AM311" s="1054">
        <v>68</v>
      </c>
      <c r="AN311" s="1056">
        <v>0.18770000000000001</v>
      </c>
    </row>
    <row r="312" spans="23:40">
      <c r="W312" s="150" t="str">
        <f t="shared" si="84"/>
        <v>60308</v>
      </c>
      <c r="X312" s="142">
        <f t="shared" si="85"/>
        <v>22</v>
      </c>
      <c r="Y312" s="135">
        <f t="shared" si="86"/>
        <v>2</v>
      </c>
      <c r="Z312" s="142">
        <f t="shared" si="87"/>
        <v>11</v>
      </c>
      <c r="AA312" s="135">
        <v>60</v>
      </c>
      <c r="AB312" s="135">
        <f t="shared" si="88"/>
        <v>308</v>
      </c>
      <c r="AI312" s="1053">
        <v>21016601</v>
      </c>
      <c r="AJ312" s="1054">
        <v>4</v>
      </c>
      <c r="AK312" s="1055">
        <v>331.57378</v>
      </c>
      <c r="AL312" s="1055">
        <v>7.7190000000000003</v>
      </c>
      <c r="AM312" s="1054">
        <v>43</v>
      </c>
      <c r="AN312" s="1056">
        <v>0.33229999999999998</v>
      </c>
    </row>
    <row r="313" spans="23:40">
      <c r="W313" s="150" t="str">
        <f t="shared" si="84"/>
        <v>60315</v>
      </c>
      <c r="X313" s="142">
        <f t="shared" si="85"/>
        <v>22.5</v>
      </c>
      <c r="Y313" s="135">
        <f t="shared" si="86"/>
        <v>2</v>
      </c>
      <c r="Z313" s="142">
        <f t="shared" si="87"/>
        <v>11.25</v>
      </c>
      <c r="AA313" s="135">
        <v>60</v>
      </c>
      <c r="AB313" s="135">
        <f t="shared" si="88"/>
        <v>315</v>
      </c>
      <c r="AI313" s="1053">
        <v>22021701</v>
      </c>
      <c r="AJ313" s="1054">
        <v>3</v>
      </c>
      <c r="AK313" s="1055">
        <v>331.18509999999998</v>
      </c>
      <c r="AL313" s="1055">
        <v>7.8426999999999998</v>
      </c>
      <c r="AM313" s="1054">
        <v>42</v>
      </c>
      <c r="AN313" s="1056">
        <v>0.28559999999999997</v>
      </c>
    </row>
    <row r="314" spans="23:40">
      <c r="W314" s="150" t="str">
        <f t="shared" si="84"/>
        <v>60322</v>
      </c>
      <c r="X314" s="142">
        <f t="shared" si="85"/>
        <v>23</v>
      </c>
      <c r="Y314" s="135">
        <f t="shared" si="86"/>
        <v>2</v>
      </c>
      <c r="Z314" s="142">
        <f t="shared" si="87"/>
        <v>11.5</v>
      </c>
      <c r="AA314" s="135">
        <v>60</v>
      </c>
      <c r="AB314" s="135">
        <f t="shared" si="88"/>
        <v>322</v>
      </c>
      <c r="AI314" s="1053">
        <v>42018001</v>
      </c>
      <c r="AJ314" s="1054">
        <v>9</v>
      </c>
      <c r="AK314" s="1055">
        <v>330.61349999999999</v>
      </c>
      <c r="AL314" s="1055">
        <v>8.1739999999999995</v>
      </c>
      <c r="AM314" s="1054">
        <v>40</v>
      </c>
      <c r="AN314" s="1056">
        <v>0.30459999999999998</v>
      </c>
    </row>
    <row r="315" spans="23:40">
      <c r="W315" s="150" t="str">
        <f t="shared" si="84"/>
        <v>60329</v>
      </c>
      <c r="X315" s="142">
        <f t="shared" si="85"/>
        <v>23.5</v>
      </c>
      <c r="Y315" s="135">
        <f t="shared" si="86"/>
        <v>2</v>
      </c>
      <c r="Z315" s="142">
        <f t="shared" si="87"/>
        <v>11.75</v>
      </c>
      <c r="AA315" s="135">
        <v>60</v>
      </c>
      <c r="AB315" s="135">
        <f t="shared" si="88"/>
        <v>329</v>
      </c>
      <c r="AI315" s="1053">
        <v>23011011</v>
      </c>
      <c r="AJ315" s="1054">
        <v>4</v>
      </c>
      <c r="AK315" s="1055">
        <v>330.4</v>
      </c>
      <c r="AL315" s="1055">
        <v>9.6089000000000002</v>
      </c>
      <c r="AM315" s="1054">
        <v>34</v>
      </c>
      <c r="AN315" s="1056">
        <v>0.27140000000000003</v>
      </c>
    </row>
    <row r="316" spans="23:40">
      <c r="W316" s="150" t="str">
        <f t="shared" si="84"/>
        <v>60336</v>
      </c>
      <c r="X316" s="142">
        <f t="shared" si="85"/>
        <v>24</v>
      </c>
      <c r="Y316" s="135">
        <f t="shared" si="86"/>
        <v>2</v>
      </c>
      <c r="Z316" s="142">
        <f t="shared" si="87"/>
        <v>12</v>
      </c>
      <c r="AA316" s="135">
        <v>60</v>
      </c>
      <c r="AB316" s="135">
        <f t="shared" si="88"/>
        <v>336</v>
      </c>
      <c r="AI316" s="1053">
        <v>52012401</v>
      </c>
      <c r="AJ316" s="1054">
        <v>4</v>
      </c>
      <c r="AK316" s="1055">
        <v>330.39537999999999</v>
      </c>
      <c r="AL316" s="1055">
        <v>7.0210999999999997</v>
      </c>
      <c r="AM316" s="1054">
        <v>47</v>
      </c>
      <c r="AN316" s="1056">
        <v>0.38659999999999994</v>
      </c>
    </row>
    <row r="317" spans="23:40">
      <c r="W317" s="150" t="str">
        <f t="shared" si="84"/>
        <v>60343</v>
      </c>
      <c r="X317" s="142">
        <f t="shared" si="85"/>
        <v>24.5</v>
      </c>
      <c r="Y317" s="135">
        <f t="shared" si="86"/>
        <v>2</v>
      </c>
      <c r="Z317" s="142">
        <f t="shared" si="87"/>
        <v>12.25</v>
      </c>
      <c r="AA317" s="135">
        <v>60</v>
      </c>
      <c r="AB317" s="135">
        <f t="shared" si="88"/>
        <v>343</v>
      </c>
      <c r="AI317" s="1053">
        <v>31070901</v>
      </c>
      <c r="AJ317" s="1054">
        <v>14</v>
      </c>
      <c r="AK317" s="1055">
        <v>330.27457999999996</v>
      </c>
      <c r="AL317" s="1055">
        <v>5.8876999999999997</v>
      </c>
      <c r="AM317" s="1054">
        <v>56</v>
      </c>
      <c r="AN317" s="1056">
        <v>0.36090000000000005</v>
      </c>
    </row>
    <row r="318" spans="23:40">
      <c r="W318" s="150" t="str">
        <f t="shared" si="84"/>
        <v>60350</v>
      </c>
      <c r="X318" s="142">
        <f t="shared" si="85"/>
        <v>25</v>
      </c>
      <c r="Y318" s="135">
        <f t="shared" si="86"/>
        <v>2</v>
      </c>
      <c r="Z318" s="142">
        <f t="shared" si="87"/>
        <v>12.5</v>
      </c>
      <c r="AA318" s="135">
        <v>60</v>
      </c>
      <c r="AB318" s="135">
        <f t="shared" si="88"/>
        <v>350</v>
      </c>
      <c r="AI318" s="1053">
        <v>44212001</v>
      </c>
      <c r="AJ318" s="1054">
        <v>14</v>
      </c>
      <c r="AK318" s="1055">
        <v>330.07380000000001</v>
      </c>
      <c r="AL318" s="1055">
        <v>6.9321999999999999</v>
      </c>
      <c r="AM318" s="1054">
        <v>48</v>
      </c>
      <c r="AN318" s="1056">
        <v>0.32799999999999996</v>
      </c>
    </row>
    <row r="319" spans="23:40">
      <c r="W319" s="150" t="str">
        <f t="shared" si="84"/>
        <v>60357</v>
      </c>
      <c r="X319" s="142">
        <f t="shared" si="85"/>
        <v>25.5</v>
      </c>
      <c r="Y319" s="135">
        <f t="shared" si="86"/>
        <v>2</v>
      </c>
      <c r="Z319" s="142">
        <f t="shared" si="87"/>
        <v>12.75</v>
      </c>
      <c r="AA319" s="135">
        <v>60</v>
      </c>
      <c r="AB319" s="135">
        <f t="shared" si="88"/>
        <v>357</v>
      </c>
      <c r="AI319" s="1053">
        <v>12121021</v>
      </c>
      <c r="AJ319" s="1054">
        <v>6</v>
      </c>
      <c r="AK319" s="1055">
        <v>330.05279999999999</v>
      </c>
      <c r="AL319" s="1055">
        <v>8.9246999999999996</v>
      </c>
      <c r="AM319" s="1054">
        <v>37</v>
      </c>
      <c r="AN319" s="1056">
        <v>0.33409999999999995</v>
      </c>
    </row>
    <row r="320" spans="23:40">
      <c r="W320" s="150" t="str">
        <f t="shared" si="84"/>
        <v>60364</v>
      </c>
      <c r="X320" s="142">
        <f t="shared" si="85"/>
        <v>26</v>
      </c>
      <c r="Y320" s="135">
        <f t="shared" si="86"/>
        <v>2</v>
      </c>
      <c r="Z320" s="142">
        <f t="shared" si="87"/>
        <v>13</v>
      </c>
      <c r="AA320" s="135">
        <v>60</v>
      </c>
      <c r="AB320" s="135">
        <f t="shared" si="88"/>
        <v>364</v>
      </c>
      <c r="AI320" s="1053">
        <v>13026601</v>
      </c>
      <c r="AJ320" s="1054">
        <v>2</v>
      </c>
      <c r="AK320" s="1055">
        <v>330.02429999999998</v>
      </c>
      <c r="AL320" s="1055">
        <v>8.5487000000000002</v>
      </c>
      <c r="AM320" s="1054">
        <v>39</v>
      </c>
      <c r="AN320" s="1056">
        <v>0.45069999999999999</v>
      </c>
    </row>
    <row r="321" spans="23:40">
      <c r="W321" s="150" t="str">
        <f t="shared" si="84"/>
        <v>60371</v>
      </c>
      <c r="X321" s="142">
        <f t="shared" si="85"/>
        <v>26.5</v>
      </c>
      <c r="Y321" s="135">
        <f t="shared" si="86"/>
        <v>2</v>
      </c>
      <c r="Z321" s="142">
        <f t="shared" si="87"/>
        <v>13.25</v>
      </c>
      <c r="AA321" s="135">
        <v>60</v>
      </c>
      <c r="AB321" s="135">
        <f t="shared" si="88"/>
        <v>371</v>
      </c>
      <c r="AI321" s="1053">
        <v>31115101</v>
      </c>
      <c r="AJ321" s="1054">
        <v>15</v>
      </c>
      <c r="AK321" s="1055">
        <v>329.47910000000002</v>
      </c>
      <c r="AL321" s="1055">
        <v>5.8758999999999997</v>
      </c>
      <c r="AM321" s="1054">
        <v>56</v>
      </c>
      <c r="AN321" s="1056">
        <v>0.21010000000000001</v>
      </c>
    </row>
    <row r="322" spans="23:40">
      <c r="W322" s="150" t="str">
        <f t="shared" si="84"/>
        <v>757</v>
      </c>
      <c r="X322" s="142">
        <f t="shared" si="85"/>
        <v>0.96250000000000002</v>
      </c>
      <c r="Y322" s="135">
        <f t="shared" si="86"/>
        <v>2.5</v>
      </c>
      <c r="Z322" s="142">
        <f t="shared" si="87"/>
        <v>0.38500000000000001</v>
      </c>
      <c r="AA322" s="135">
        <v>75</v>
      </c>
      <c r="AB322" s="151">
        <v>7</v>
      </c>
      <c r="AI322" s="1053">
        <v>42012001</v>
      </c>
      <c r="AJ322" s="1054">
        <v>10</v>
      </c>
      <c r="AK322" s="1055">
        <v>329.46050000000002</v>
      </c>
      <c r="AL322" s="1055">
        <v>9.3032000000000004</v>
      </c>
      <c r="AM322" s="1054">
        <v>35</v>
      </c>
      <c r="AN322" s="1056">
        <v>0.24179999999999999</v>
      </c>
    </row>
    <row r="323" spans="23:40">
      <c r="W323" s="150" t="str">
        <f t="shared" si="84"/>
        <v>7514</v>
      </c>
      <c r="X323" s="142">
        <f t="shared" si="85"/>
        <v>1.375</v>
      </c>
      <c r="Y323" s="135">
        <f t="shared" si="86"/>
        <v>2.5</v>
      </c>
      <c r="Z323" s="142">
        <f t="shared" si="87"/>
        <v>0.55000000000000004</v>
      </c>
      <c r="AA323" s="135">
        <v>75</v>
      </c>
      <c r="AB323" s="135">
        <f>AB322+7</f>
        <v>14</v>
      </c>
      <c r="AI323" s="1053">
        <v>33052001</v>
      </c>
      <c r="AJ323" s="1054">
        <v>3</v>
      </c>
      <c r="AK323" s="1055">
        <v>329.31115</v>
      </c>
      <c r="AL323" s="1055">
        <v>6.6890999999999998</v>
      </c>
      <c r="AM323" s="1054">
        <v>49</v>
      </c>
      <c r="AN323" s="1056">
        <v>0.28939999999999999</v>
      </c>
    </row>
    <row r="324" spans="23:40">
      <c r="W324" s="150" t="str">
        <f t="shared" si="84"/>
        <v>7521</v>
      </c>
      <c r="X324" s="142">
        <f t="shared" si="85"/>
        <v>1.875</v>
      </c>
      <c r="Y324" s="135">
        <f t="shared" si="86"/>
        <v>2.5</v>
      </c>
      <c r="Z324" s="142">
        <f t="shared" si="87"/>
        <v>0.75</v>
      </c>
      <c r="AA324" s="135">
        <v>75</v>
      </c>
      <c r="AB324" s="135">
        <f t="shared" ref="AB324:AB374" si="89">AB323+7</f>
        <v>21</v>
      </c>
      <c r="AI324" s="1053">
        <v>37107011</v>
      </c>
      <c r="AJ324" s="1054">
        <v>1</v>
      </c>
      <c r="AK324" s="1055">
        <v>329.30020000000002</v>
      </c>
      <c r="AL324" s="1055">
        <v>6.7187999999999999</v>
      </c>
      <c r="AM324" s="1054">
        <v>49</v>
      </c>
      <c r="AN324" s="1056">
        <v>0.20710000000000001</v>
      </c>
    </row>
    <row r="325" spans="23:40">
      <c r="W325" s="150" t="str">
        <f t="shared" ref="W325:W388" si="90">AA325&amp;AB325</f>
        <v>7528</v>
      </c>
      <c r="X325" s="142">
        <f t="shared" ref="X325:X388" si="91">Y325*Z325</f>
        <v>2.5</v>
      </c>
      <c r="Y325" s="135">
        <f t="shared" ref="Y325:Y388" si="92">IF(AA325=5,0.385,IF(AA325=10,0.55,IF(AA325=15,0.55,AA325/30)))</f>
        <v>2.5</v>
      </c>
      <c r="Z325" s="142">
        <f t="shared" ref="Z325:Z388" si="93">IF(AB325=7,0.385,IF(AB325=14,0.55,AB325/28))</f>
        <v>1</v>
      </c>
      <c r="AA325" s="135">
        <v>75</v>
      </c>
      <c r="AB325" s="135">
        <f t="shared" si="89"/>
        <v>28</v>
      </c>
      <c r="AI325" s="1053">
        <v>45030321</v>
      </c>
      <c r="AJ325" s="1054">
        <v>1</v>
      </c>
      <c r="AK325" s="1055">
        <v>329.24447999999995</v>
      </c>
      <c r="AL325" s="1055">
        <v>7.0890000000000004</v>
      </c>
      <c r="AM325" s="1054">
        <v>46</v>
      </c>
      <c r="AN325" s="1056">
        <v>0.2235</v>
      </c>
    </row>
    <row r="326" spans="23:40">
      <c r="W326" s="150" t="str">
        <f t="shared" si="90"/>
        <v>7535</v>
      </c>
      <c r="X326" s="142">
        <f t="shared" si="91"/>
        <v>3.125</v>
      </c>
      <c r="Y326" s="135">
        <f t="shared" si="92"/>
        <v>2.5</v>
      </c>
      <c r="Z326" s="142">
        <f t="shared" si="93"/>
        <v>1.25</v>
      </c>
      <c r="AA326" s="135">
        <v>75</v>
      </c>
      <c r="AB326" s="135">
        <f t="shared" si="89"/>
        <v>35</v>
      </c>
      <c r="AI326" s="1053">
        <v>51012701</v>
      </c>
      <c r="AJ326" s="1054">
        <v>13</v>
      </c>
      <c r="AK326" s="1055">
        <v>329.05272000000002</v>
      </c>
      <c r="AL326" s="1055">
        <v>8.6803000000000008</v>
      </c>
      <c r="AM326" s="1054">
        <v>38</v>
      </c>
      <c r="AN326" s="1056">
        <v>0.48330000000000001</v>
      </c>
    </row>
    <row r="327" spans="23:40">
      <c r="W327" s="150" t="str">
        <f t="shared" si="90"/>
        <v>7542</v>
      </c>
      <c r="X327" s="142">
        <f t="shared" si="91"/>
        <v>3.75</v>
      </c>
      <c r="Y327" s="135">
        <f t="shared" si="92"/>
        <v>2.5</v>
      </c>
      <c r="Z327" s="142">
        <f t="shared" si="93"/>
        <v>1.5</v>
      </c>
      <c r="AA327" s="135">
        <v>75</v>
      </c>
      <c r="AB327" s="135">
        <f t="shared" si="89"/>
        <v>42</v>
      </c>
      <c r="AI327" s="1053">
        <v>44001151</v>
      </c>
      <c r="AJ327" s="1054">
        <v>15</v>
      </c>
      <c r="AK327" s="1055">
        <v>328.9676</v>
      </c>
      <c r="AL327" s="1055">
        <v>6.2462</v>
      </c>
      <c r="AM327" s="1054">
        <v>53</v>
      </c>
      <c r="AN327" s="1056">
        <v>0.2235</v>
      </c>
    </row>
    <row r="328" spans="23:40">
      <c r="W328" s="150" t="str">
        <f t="shared" si="90"/>
        <v>7549</v>
      </c>
      <c r="X328" s="142">
        <f t="shared" si="91"/>
        <v>4.375</v>
      </c>
      <c r="Y328" s="135">
        <f t="shared" si="92"/>
        <v>2.5</v>
      </c>
      <c r="Z328" s="142">
        <f t="shared" si="93"/>
        <v>1.75</v>
      </c>
      <c r="AA328" s="135">
        <v>75</v>
      </c>
      <c r="AB328" s="135">
        <f t="shared" si="89"/>
        <v>49</v>
      </c>
      <c r="AI328" s="1053">
        <v>51080601</v>
      </c>
      <c r="AJ328" s="1054">
        <v>1</v>
      </c>
      <c r="AK328" s="1055">
        <v>328.92798399999998</v>
      </c>
      <c r="AL328" s="1055">
        <v>8.1035000000000004</v>
      </c>
      <c r="AM328" s="1054">
        <v>41</v>
      </c>
      <c r="AN328" s="1056">
        <v>0.27289999999999998</v>
      </c>
    </row>
    <row r="329" spans="23:40">
      <c r="W329" s="150" t="str">
        <f t="shared" si="90"/>
        <v>7556</v>
      </c>
      <c r="X329" s="142">
        <f t="shared" si="91"/>
        <v>5</v>
      </c>
      <c r="Y329" s="135">
        <f t="shared" si="92"/>
        <v>2.5</v>
      </c>
      <c r="Z329" s="142">
        <f t="shared" si="93"/>
        <v>2</v>
      </c>
      <c r="AA329" s="135">
        <v>75</v>
      </c>
      <c r="AB329" s="135">
        <f t="shared" si="89"/>
        <v>56</v>
      </c>
      <c r="AI329" s="1053">
        <v>32043511</v>
      </c>
      <c r="AJ329" s="1054">
        <v>1</v>
      </c>
      <c r="AK329" s="1055">
        <v>328.87495999999999</v>
      </c>
      <c r="AL329" s="1055">
        <v>6.9775999999999998</v>
      </c>
      <c r="AM329" s="1054">
        <v>47</v>
      </c>
      <c r="AN329" s="1056">
        <v>0.20629999999999998</v>
      </c>
    </row>
    <row r="330" spans="23:40">
      <c r="W330" s="150" t="str">
        <f t="shared" si="90"/>
        <v>7563</v>
      </c>
      <c r="X330" s="142">
        <f t="shared" si="91"/>
        <v>5.625</v>
      </c>
      <c r="Y330" s="135">
        <f t="shared" si="92"/>
        <v>2.5</v>
      </c>
      <c r="Z330" s="142">
        <f t="shared" si="93"/>
        <v>2.25</v>
      </c>
      <c r="AA330" s="135">
        <v>75</v>
      </c>
      <c r="AB330" s="135">
        <f t="shared" si="89"/>
        <v>63</v>
      </c>
      <c r="AI330" s="1053">
        <v>33077301</v>
      </c>
      <c r="AJ330" s="1054">
        <v>6</v>
      </c>
      <c r="AK330" s="1055">
        <v>328.82769999999999</v>
      </c>
      <c r="AL330" s="1055">
        <v>5.3579999999999997</v>
      </c>
      <c r="AM330" s="1054">
        <v>61</v>
      </c>
      <c r="AN330" s="1056">
        <v>0.36060000000000003</v>
      </c>
    </row>
    <row r="331" spans="23:40">
      <c r="W331" s="150" t="str">
        <f t="shared" si="90"/>
        <v>7570</v>
      </c>
      <c r="X331" s="142">
        <f t="shared" si="91"/>
        <v>6.25</v>
      </c>
      <c r="Y331" s="135">
        <f t="shared" si="92"/>
        <v>2.5</v>
      </c>
      <c r="Z331" s="142">
        <f t="shared" si="93"/>
        <v>2.5</v>
      </c>
      <c r="AA331" s="135">
        <v>75</v>
      </c>
      <c r="AB331" s="135">
        <f t="shared" si="89"/>
        <v>70</v>
      </c>
      <c r="AI331" s="1053">
        <v>37047011</v>
      </c>
      <c r="AJ331" s="1054">
        <v>2</v>
      </c>
      <c r="AK331" s="1055">
        <v>328.2448</v>
      </c>
      <c r="AL331" s="1055">
        <v>9.0985999999999994</v>
      </c>
      <c r="AM331" s="1054">
        <v>36</v>
      </c>
      <c r="AN331" s="1056">
        <v>0.35880000000000001</v>
      </c>
    </row>
    <row r="332" spans="23:40">
      <c r="W332" s="150" t="str">
        <f t="shared" si="90"/>
        <v>7577</v>
      </c>
      <c r="X332" s="142">
        <f t="shared" si="91"/>
        <v>6.875</v>
      </c>
      <c r="Y332" s="135">
        <f t="shared" si="92"/>
        <v>2.5</v>
      </c>
      <c r="Z332" s="142">
        <f t="shared" si="93"/>
        <v>2.75</v>
      </c>
      <c r="AA332" s="135">
        <v>75</v>
      </c>
      <c r="AB332" s="135">
        <f t="shared" si="89"/>
        <v>77</v>
      </c>
      <c r="AI332" s="1053">
        <v>45050141</v>
      </c>
      <c r="AJ332" s="1054">
        <v>2</v>
      </c>
      <c r="AK332" s="1055">
        <v>328.01787000000002</v>
      </c>
      <c r="AL332" s="1055">
        <v>7.2233999999999998</v>
      </c>
      <c r="AM332" s="1054">
        <v>45</v>
      </c>
      <c r="AN332" s="1056">
        <v>0.30519999999999997</v>
      </c>
    </row>
    <row r="333" spans="23:40">
      <c r="W333" s="150" t="str">
        <f t="shared" si="90"/>
        <v>7584</v>
      </c>
      <c r="X333" s="142">
        <f t="shared" si="91"/>
        <v>7.5</v>
      </c>
      <c r="Y333" s="135">
        <f t="shared" si="92"/>
        <v>2.5</v>
      </c>
      <c r="Z333" s="142">
        <f t="shared" si="93"/>
        <v>3</v>
      </c>
      <c r="AA333" s="135">
        <v>75</v>
      </c>
      <c r="AB333" s="135">
        <f t="shared" si="89"/>
        <v>84</v>
      </c>
      <c r="AI333" s="1053">
        <v>41011601</v>
      </c>
      <c r="AJ333" s="1054">
        <v>6</v>
      </c>
      <c r="AK333" s="1055">
        <v>327.87639999999999</v>
      </c>
      <c r="AL333" s="1055">
        <v>8.7650000000000006</v>
      </c>
      <c r="AM333" s="1054">
        <v>37</v>
      </c>
      <c r="AN333" s="1056">
        <v>0.38770000000000004</v>
      </c>
    </row>
    <row r="334" spans="23:40">
      <c r="W334" s="150" t="str">
        <f t="shared" si="90"/>
        <v>7591</v>
      </c>
      <c r="X334" s="142">
        <f t="shared" si="91"/>
        <v>8.125</v>
      </c>
      <c r="Y334" s="135">
        <f t="shared" si="92"/>
        <v>2.5</v>
      </c>
      <c r="Z334" s="142">
        <f t="shared" si="93"/>
        <v>3.25</v>
      </c>
      <c r="AA334" s="135">
        <v>75</v>
      </c>
      <c r="AB334" s="135">
        <f t="shared" si="89"/>
        <v>91</v>
      </c>
      <c r="AI334" s="1053">
        <v>51010691</v>
      </c>
      <c r="AJ334" s="1054">
        <v>14</v>
      </c>
      <c r="AK334" s="1055">
        <v>327.81889999999999</v>
      </c>
      <c r="AL334" s="1055">
        <v>8.3415999999999997</v>
      </c>
      <c r="AM334" s="1054">
        <v>39</v>
      </c>
      <c r="AN334" s="1056">
        <v>0.21710000000000002</v>
      </c>
    </row>
    <row r="335" spans="23:40">
      <c r="W335" s="150" t="str">
        <f t="shared" si="90"/>
        <v>7598</v>
      </c>
      <c r="X335" s="142">
        <f t="shared" si="91"/>
        <v>8.75</v>
      </c>
      <c r="Y335" s="135">
        <f t="shared" si="92"/>
        <v>2.5</v>
      </c>
      <c r="Z335" s="142">
        <f t="shared" si="93"/>
        <v>3.5</v>
      </c>
      <c r="AA335" s="135">
        <v>75</v>
      </c>
      <c r="AB335" s="135">
        <f t="shared" si="89"/>
        <v>98</v>
      </c>
      <c r="AI335" s="1053">
        <v>13011601</v>
      </c>
      <c r="AJ335" s="1054">
        <v>3</v>
      </c>
      <c r="AK335" s="1055">
        <v>327.64628999999996</v>
      </c>
      <c r="AL335" s="1055">
        <v>8.1839999999999993</v>
      </c>
      <c r="AM335" s="1054">
        <v>40</v>
      </c>
      <c r="AN335" s="1056">
        <v>0.33100000000000002</v>
      </c>
    </row>
    <row r="336" spans="23:40">
      <c r="W336" s="150" t="str">
        <f t="shared" si="90"/>
        <v>75105</v>
      </c>
      <c r="X336" s="142">
        <f t="shared" si="91"/>
        <v>9.375</v>
      </c>
      <c r="Y336" s="135">
        <f t="shared" si="92"/>
        <v>2.5</v>
      </c>
      <c r="Z336" s="142">
        <f t="shared" si="93"/>
        <v>3.75</v>
      </c>
      <c r="AA336" s="135">
        <v>75</v>
      </c>
      <c r="AB336" s="135">
        <f t="shared" si="89"/>
        <v>105</v>
      </c>
      <c r="AI336" s="1053">
        <v>11120641</v>
      </c>
      <c r="AJ336" s="1054">
        <v>27</v>
      </c>
      <c r="AK336" s="1055">
        <v>327.37220000000002</v>
      </c>
      <c r="AL336" s="1055">
        <v>5.3879000000000001</v>
      </c>
      <c r="AM336" s="1054">
        <v>61</v>
      </c>
      <c r="AN336" s="1056">
        <v>0.19579999999999997</v>
      </c>
    </row>
    <row r="337" spans="23:40">
      <c r="W337" s="150" t="str">
        <f t="shared" si="90"/>
        <v>75112</v>
      </c>
      <c r="X337" s="142">
        <f t="shared" si="91"/>
        <v>10</v>
      </c>
      <c r="Y337" s="135">
        <f t="shared" si="92"/>
        <v>2.5</v>
      </c>
      <c r="Z337" s="142">
        <f t="shared" si="93"/>
        <v>4</v>
      </c>
      <c r="AA337" s="135">
        <v>75</v>
      </c>
      <c r="AB337" s="135">
        <f t="shared" si="89"/>
        <v>112</v>
      </c>
      <c r="AI337" s="1053">
        <v>43017801</v>
      </c>
      <c r="AJ337" s="1054">
        <v>5</v>
      </c>
      <c r="AK337" s="1055">
        <v>326.96589999999998</v>
      </c>
      <c r="AL337" s="1055">
        <v>7.2224000000000004</v>
      </c>
      <c r="AM337" s="1054">
        <v>45</v>
      </c>
      <c r="AN337" s="1056">
        <v>0.2341</v>
      </c>
    </row>
    <row r="338" spans="23:40">
      <c r="W338" s="150" t="str">
        <f t="shared" si="90"/>
        <v>75119</v>
      </c>
      <c r="X338" s="142">
        <f t="shared" si="91"/>
        <v>10.625</v>
      </c>
      <c r="Y338" s="135">
        <f t="shared" si="92"/>
        <v>2.5</v>
      </c>
      <c r="Z338" s="142">
        <f t="shared" si="93"/>
        <v>4.25</v>
      </c>
      <c r="AA338" s="135">
        <v>75</v>
      </c>
      <c r="AB338" s="135">
        <f t="shared" si="89"/>
        <v>119</v>
      </c>
      <c r="AI338" s="1053">
        <v>22114301</v>
      </c>
      <c r="AJ338" s="1054">
        <v>5</v>
      </c>
      <c r="AK338" s="1055">
        <v>326.9298</v>
      </c>
      <c r="AL338" s="1055">
        <v>10.573700000000001</v>
      </c>
      <c r="AM338" s="1054">
        <v>31</v>
      </c>
      <c r="AN338" s="1056">
        <v>0.33329999999999999</v>
      </c>
    </row>
    <row r="339" spans="23:40">
      <c r="W339" s="150" t="str">
        <f t="shared" si="90"/>
        <v>75126</v>
      </c>
      <c r="X339" s="142">
        <f t="shared" si="91"/>
        <v>11.25</v>
      </c>
      <c r="Y339" s="135">
        <f t="shared" si="92"/>
        <v>2.5</v>
      </c>
      <c r="Z339" s="142">
        <f t="shared" si="93"/>
        <v>4.5</v>
      </c>
      <c r="AA339" s="135">
        <v>75</v>
      </c>
      <c r="AB339" s="135">
        <f t="shared" si="89"/>
        <v>126</v>
      </c>
      <c r="AI339" s="1053">
        <v>37036101</v>
      </c>
      <c r="AJ339" s="1054">
        <v>3</v>
      </c>
      <c r="AK339" s="1055">
        <v>326.8741</v>
      </c>
      <c r="AL339" s="1055">
        <v>7.6623999999999999</v>
      </c>
      <c r="AM339" s="1054">
        <v>43</v>
      </c>
      <c r="AN339" s="1056">
        <v>0.27560000000000001</v>
      </c>
    </row>
    <row r="340" spans="23:40">
      <c r="W340" s="150" t="str">
        <f t="shared" si="90"/>
        <v>75133</v>
      </c>
      <c r="X340" s="142">
        <f t="shared" si="91"/>
        <v>11.875</v>
      </c>
      <c r="Y340" s="135">
        <f t="shared" si="92"/>
        <v>2.5</v>
      </c>
      <c r="Z340" s="142">
        <f t="shared" si="93"/>
        <v>4.75</v>
      </c>
      <c r="AA340" s="135">
        <v>75</v>
      </c>
      <c r="AB340" s="135">
        <f t="shared" si="89"/>
        <v>133</v>
      </c>
      <c r="AI340" s="1053">
        <v>21013401</v>
      </c>
      <c r="AJ340" s="1054">
        <v>5</v>
      </c>
      <c r="AK340" s="1055">
        <v>326.60497999999995</v>
      </c>
      <c r="AL340" s="1055">
        <v>8.0413999999999994</v>
      </c>
      <c r="AM340" s="1054">
        <v>41</v>
      </c>
      <c r="AN340" s="1056">
        <v>0.2651</v>
      </c>
    </row>
    <row r="341" spans="23:40">
      <c r="W341" s="150" t="str">
        <f t="shared" si="90"/>
        <v>75140</v>
      </c>
      <c r="X341" s="142">
        <f t="shared" si="91"/>
        <v>12.5</v>
      </c>
      <c r="Y341" s="135">
        <f t="shared" si="92"/>
        <v>2.5</v>
      </c>
      <c r="Z341" s="142">
        <f t="shared" si="93"/>
        <v>5</v>
      </c>
      <c r="AA341" s="135">
        <v>75</v>
      </c>
      <c r="AB341" s="135">
        <f t="shared" si="89"/>
        <v>140</v>
      </c>
      <c r="AI341" s="1053">
        <v>37057041</v>
      </c>
      <c r="AJ341" s="1054">
        <v>2</v>
      </c>
      <c r="AK341" s="1055">
        <v>326.56720000000001</v>
      </c>
      <c r="AL341" s="1055">
        <v>7.3917999999999999</v>
      </c>
      <c r="AM341" s="1054">
        <v>44</v>
      </c>
      <c r="AN341" s="1056">
        <v>0.24579999999999999</v>
      </c>
    </row>
    <row r="342" spans="23:40">
      <c r="W342" s="150" t="str">
        <f t="shared" si="90"/>
        <v>75147</v>
      </c>
      <c r="X342" s="142">
        <f t="shared" si="91"/>
        <v>13.125</v>
      </c>
      <c r="Y342" s="135">
        <f t="shared" si="92"/>
        <v>2.5</v>
      </c>
      <c r="Z342" s="142">
        <f t="shared" si="93"/>
        <v>5.25</v>
      </c>
      <c r="AA342" s="135">
        <v>75</v>
      </c>
      <c r="AB342" s="135">
        <f t="shared" si="89"/>
        <v>147</v>
      </c>
      <c r="AI342" s="1053">
        <v>14020701</v>
      </c>
      <c r="AJ342" s="1054">
        <v>2</v>
      </c>
      <c r="AK342" s="1055">
        <v>326.20679999999999</v>
      </c>
      <c r="AL342" s="1055">
        <v>8.1317000000000004</v>
      </c>
      <c r="AM342" s="1054">
        <v>40</v>
      </c>
      <c r="AN342" s="1056">
        <v>0.45679999999999998</v>
      </c>
    </row>
    <row r="343" spans="23:40">
      <c r="W343" s="150" t="str">
        <f t="shared" si="90"/>
        <v>75154</v>
      </c>
      <c r="X343" s="142">
        <f t="shared" si="91"/>
        <v>13.75</v>
      </c>
      <c r="Y343" s="135">
        <f t="shared" si="92"/>
        <v>2.5</v>
      </c>
      <c r="Z343" s="142">
        <f t="shared" si="93"/>
        <v>5.5</v>
      </c>
      <c r="AA343" s="135">
        <v>75</v>
      </c>
      <c r="AB343" s="135">
        <f t="shared" si="89"/>
        <v>154</v>
      </c>
      <c r="AI343" s="1053">
        <v>45010421</v>
      </c>
      <c r="AJ343" s="1054">
        <v>6</v>
      </c>
      <c r="AK343" s="1055">
        <v>326.15499999999997</v>
      </c>
      <c r="AL343" s="1055">
        <v>7.1143000000000001</v>
      </c>
      <c r="AM343" s="1054">
        <v>46</v>
      </c>
      <c r="AN343" s="1056">
        <v>0.32299999999999995</v>
      </c>
    </row>
    <row r="344" spans="23:40">
      <c r="W344" s="150" t="str">
        <f t="shared" si="90"/>
        <v>75161</v>
      </c>
      <c r="X344" s="142">
        <f t="shared" si="91"/>
        <v>14.375</v>
      </c>
      <c r="Y344" s="135">
        <f t="shared" si="92"/>
        <v>2.5</v>
      </c>
      <c r="Z344" s="142">
        <f t="shared" si="93"/>
        <v>5.75</v>
      </c>
      <c r="AA344" s="135">
        <v>75</v>
      </c>
      <c r="AB344" s="135">
        <f t="shared" si="89"/>
        <v>161</v>
      </c>
      <c r="AI344" s="1053">
        <v>11073601</v>
      </c>
      <c r="AJ344" s="1054">
        <v>28</v>
      </c>
      <c r="AK344" s="1055">
        <v>325.99540000000002</v>
      </c>
      <c r="AL344" s="1055">
        <v>7.2447999999999997</v>
      </c>
      <c r="AM344" s="1054">
        <v>45</v>
      </c>
      <c r="AN344" s="1056">
        <v>0.26750000000000002</v>
      </c>
    </row>
    <row r="345" spans="23:40">
      <c r="W345" s="150" t="str">
        <f t="shared" si="90"/>
        <v>75168</v>
      </c>
      <c r="X345" s="142">
        <f t="shared" si="91"/>
        <v>15</v>
      </c>
      <c r="Y345" s="135">
        <f t="shared" si="92"/>
        <v>2.5</v>
      </c>
      <c r="Z345" s="142">
        <f t="shared" si="93"/>
        <v>6</v>
      </c>
      <c r="AA345" s="135">
        <v>75</v>
      </c>
      <c r="AB345" s="135">
        <f t="shared" si="89"/>
        <v>168</v>
      </c>
      <c r="AI345" s="1053">
        <v>32060901</v>
      </c>
      <c r="AJ345" s="1054">
        <v>1</v>
      </c>
      <c r="AK345" s="1055">
        <v>325.8159</v>
      </c>
      <c r="AL345" s="1055">
        <v>7.5601000000000003</v>
      </c>
      <c r="AM345" s="1054">
        <v>43</v>
      </c>
      <c r="AN345" s="1056">
        <v>0.26619999999999999</v>
      </c>
    </row>
    <row r="346" spans="23:40">
      <c r="W346" s="150" t="str">
        <f t="shared" si="90"/>
        <v>75175</v>
      </c>
      <c r="X346" s="142">
        <f t="shared" si="91"/>
        <v>15.625</v>
      </c>
      <c r="Y346" s="135">
        <f t="shared" si="92"/>
        <v>2.5</v>
      </c>
      <c r="Z346" s="142">
        <f t="shared" si="93"/>
        <v>6.25</v>
      </c>
      <c r="AA346" s="135">
        <v>75</v>
      </c>
      <c r="AB346" s="135">
        <f t="shared" si="89"/>
        <v>175</v>
      </c>
      <c r="AI346" s="1053">
        <v>44223601</v>
      </c>
      <c r="AJ346" s="1054">
        <v>7</v>
      </c>
      <c r="AK346" s="1055">
        <v>325.54700000000003</v>
      </c>
      <c r="AL346" s="1055">
        <v>7.7663000000000002</v>
      </c>
      <c r="AM346" s="1054">
        <v>42</v>
      </c>
      <c r="AN346" s="1056">
        <v>0.36549999999999999</v>
      </c>
    </row>
    <row r="347" spans="23:40">
      <c r="W347" s="150" t="str">
        <f t="shared" si="90"/>
        <v>75182</v>
      </c>
      <c r="X347" s="142">
        <f t="shared" si="91"/>
        <v>16.25</v>
      </c>
      <c r="Y347" s="135">
        <f t="shared" si="92"/>
        <v>2.5</v>
      </c>
      <c r="Z347" s="142">
        <f t="shared" si="93"/>
        <v>6.5</v>
      </c>
      <c r="AA347" s="135">
        <v>75</v>
      </c>
      <c r="AB347" s="135">
        <f t="shared" si="89"/>
        <v>182</v>
      </c>
      <c r="AI347" s="1053">
        <v>33093601</v>
      </c>
      <c r="AJ347" s="1054">
        <v>2</v>
      </c>
      <c r="AK347" s="1055">
        <v>325.49159600000002</v>
      </c>
      <c r="AL347" s="1055">
        <v>7.2361000000000004</v>
      </c>
      <c r="AM347" s="1054">
        <v>45</v>
      </c>
      <c r="AN347" s="1056">
        <v>0.38520000000000004</v>
      </c>
    </row>
    <row r="348" spans="23:40">
      <c r="W348" s="150" t="str">
        <f t="shared" si="90"/>
        <v>75189</v>
      </c>
      <c r="X348" s="142">
        <f t="shared" si="91"/>
        <v>16.875</v>
      </c>
      <c r="Y348" s="135">
        <f t="shared" si="92"/>
        <v>2.5</v>
      </c>
      <c r="Z348" s="142">
        <f t="shared" si="93"/>
        <v>6.75</v>
      </c>
      <c r="AA348" s="135">
        <v>75</v>
      </c>
      <c r="AB348" s="135">
        <f t="shared" si="89"/>
        <v>189</v>
      </c>
      <c r="AI348" s="1053">
        <v>21130121</v>
      </c>
      <c r="AJ348" s="1054">
        <v>1</v>
      </c>
      <c r="AK348" s="1055">
        <v>325.41452500000003</v>
      </c>
      <c r="AL348" s="1055">
        <v>8.2039000000000009</v>
      </c>
      <c r="AM348" s="1054">
        <v>40</v>
      </c>
      <c r="AN348" s="1056">
        <v>0.32579999999999998</v>
      </c>
    </row>
    <row r="349" spans="23:40">
      <c r="W349" s="150" t="str">
        <f t="shared" si="90"/>
        <v>75196</v>
      </c>
      <c r="X349" s="142">
        <f t="shared" si="91"/>
        <v>17.5</v>
      </c>
      <c r="Y349" s="135">
        <f t="shared" si="92"/>
        <v>2.5</v>
      </c>
      <c r="Z349" s="142">
        <f t="shared" si="93"/>
        <v>7</v>
      </c>
      <c r="AA349" s="135">
        <v>75</v>
      </c>
      <c r="AB349" s="135">
        <f t="shared" si="89"/>
        <v>196</v>
      </c>
      <c r="AI349" s="1053">
        <v>51014001</v>
      </c>
      <c r="AJ349" s="1054">
        <v>15</v>
      </c>
      <c r="AK349" s="1055">
        <v>325.19380000000001</v>
      </c>
      <c r="AL349" s="1055">
        <v>7.3093000000000004</v>
      </c>
      <c r="AM349" s="1054">
        <v>44</v>
      </c>
      <c r="AN349" s="1056">
        <v>0.28059999999999996</v>
      </c>
    </row>
    <row r="350" spans="23:40">
      <c r="W350" s="150" t="str">
        <f t="shared" si="90"/>
        <v>75203</v>
      </c>
      <c r="X350" s="142">
        <f t="shared" si="91"/>
        <v>18.125</v>
      </c>
      <c r="Y350" s="135">
        <f t="shared" si="92"/>
        <v>2.5</v>
      </c>
      <c r="Z350" s="142">
        <f t="shared" si="93"/>
        <v>7.25</v>
      </c>
      <c r="AA350" s="135">
        <v>75</v>
      </c>
      <c r="AB350" s="135">
        <f t="shared" si="89"/>
        <v>203</v>
      </c>
      <c r="AI350" s="1053">
        <v>36012601</v>
      </c>
      <c r="AJ350" s="1054">
        <v>5</v>
      </c>
      <c r="AK350" s="1055">
        <v>324.95578</v>
      </c>
      <c r="AL350" s="1055">
        <v>7.9231999999999996</v>
      </c>
      <c r="AM350" s="1054">
        <v>41</v>
      </c>
      <c r="AN350" s="1056">
        <v>0.41549999999999998</v>
      </c>
    </row>
    <row r="351" spans="23:40">
      <c r="W351" s="150" t="str">
        <f t="shared" si="90"/>
        <v>75210</v>
      </c>
      <c r="X351" s="142">
        <f t="shared" si="91"/>
        <v>18.75</v>
      </c>
      <c r="Y351" s="135">
        <f t="shared" si="92"/>
        <v>2.5</v>
      </c>
      <c r="Z351" s="142">
        <f t="shared" si="93"/>
        <v>7.5</v>
      </c>
      <c r="AA351" s="135">
        <v>75</v>
      </c>
      <c r="AB351" s="135">
        <f t="shared" si="89"/>
        <v>210</v>
      </c>
      <c r="AI351" s="1053">
        <v>32072001</v>
      </c>
      <c r="AJ351" s="1054">
        <v>2</v>
      </c>
      <c r="AK351" s="1055">
        <v>324.8159</v>
      </c>
      <c r="AL351" s="1055">
        <v>6.9257999999999997</v>
      </c>
      <c r="AM351" s="1054">
        <v>47</v>
      </c>
      <c r="AN351" s="1056">
        <v>0.26150000000000001</v>
      </c>
    </row>
    <row r="352" spans="23:40">
      <c r="W352" s="150" t="str">
        <f t="shared" si="90"/>
        <v>75217</v>
      </c>
      <c r="X352" s="142">
        <f t="shared" si="91"/>
        <v>19.375</v>
      </c>
      <c r="Y352" s="135">
        <f t="shared" si="92"/>
        <v>2.5</v>
      </c>
      <c r="Z352" s="142">
        <f t="shared" si="93"/>
        <v>7.75</v>
      </c>
      <c r="AA352" s="135">
        <v>75</v>
      </c>
      <c r="AB352" s="135">
        <f t="shared" si="89"/>
        <v>217</v>
      </c>
      <c r="AI352" s="1053">
        <v>21080171</v>
      </c>
      <c r="AJ352" s="1054">
        <v>1</v>
      </c>
      <c r="AK352" s="1055">
        <v>324.80939999999998</v>
      </c>
      <c r="AL352" s="1055">
        <v>7.6889000000000003</v>
      </c>
      <c r="AM352" s="1054">
        <v>42</v>
      </c>
      <c r="AN352" s="1056">
        <v>0.2656</v>
      </c>
    </row>
    <row r="353" spans="23:40">
      <c r="W353" s="150" t="str">
        <f t="shared" si="90"/>
        <v>75224</v>
      </c>
      <c r="X353" s="142">
        <f t="shared" si="91"/>
        <v>20</v>
      </c>
      <c r="Y353" s="135">
        <f t="shared" si="92"/>
        <v>2.5</v>
      </c>
      <c r="Z353" s="142">
        <f t="shared" si="93"/>
        <v>8</v>
      </c>
      <c r="AA353" s="135">
        <v>75</v>
      </c>
      <c r="AB353" s="135">
        <f t="shared" si="89"/>
        <v>224</v>
      </c>
      <c r="AI353" s="1053">
        <v>42017301</v>
      </c>
      <c r="AJ353" s="1054">
        <v>11</v>
      </c>
      <c r="AK353" s="1055">
        <v>324.5924</v>
      </c>
      <c r="AL353" s="1055">
        <v>8.5062999999999995</v>
      </c>
      <c r="AM353" s="1054">
        <v>38</v>
      </c>
      <c r="AN353" s="1056">
        <v>0.28289999999999998</v>
      </c>
    </row>
    <row r="354" spans="23:40">
      <c r="W354" s="150" t="str">
        <f t="shared" si="90"/>
        <v>75231</v>
      </c>
      <c r="X354" s="142">
        <f t="shared" si="91"/>
        <v>20.625</v>
      </c>
      <c r="Y354" s="135">
        <f t="shared" si="92"/>
        <v>2.5</v>
      </c>
      <c r="Z354" s="142">
        <f t="shared" si="93"/>
        <v>8.25</v>
      </c>
      <c r="AA354" s="135">
        <v>75</v>
      </c>
      <c r="AB354" s="135">
        <f t="shared" si="89"/>
        <v>231</v>
      </c>
      <c r="AI354" s="1053">
        <v>43032201</v>
      </c>
      <c r="AJ354" s="1054">
        <v>1</v>
      </c>
      <c r="AK354" s="1055">
        <v>324.38780000000003</v>
      </c>
      <c r="AL354" s="1055">
        <v>7.4751000000000003</v>
      </c>
      <c r="AM354" s="1054">
        <v>43</v>
      </c>
      <c r="AN354" s="1056">
        <v>0.17420000000000002</v>
      </c>
    </row>
    <row r="355" spans="23:40">
      <c r="W355" s="150" t="str">
        <f t="shared" si="90"/>
        <v>75238</v>
      </c>
      <c r="X355" s="142">
        <f t="shared" si="91"/>
        <v>21.25</v>
      </c>
      <c r="Y355" s="135">
        <f t="shared" si="92"/>
        <v>2.5</v>
      </c>
      <c r="Z355" s="142">
        <f t="shared" si="93"/>
        <v>8.5</v>
      </c>
      <c r="AA355" s="135">
        <v>75</v>
      </c>
      <c r="AB355" s="135">
        <f t="shared" si="89"/>
        <v>238</v>
      </c>
      <c r="AI355" s="1053">
        <v>35044251</v>
      </c>
      <c r="AJ355" s="1054">
        <v>2</v>
      </c>
      <c r="AK355" s="1055">
        <v>324.14999999999998</v>
      </c>
      <c r="AL355" s="1055">
        <v>6.9497</v>
      </c>
      <c r="AM355" s="1054">
        <v>47</v>
      </c>
      <c r="AN355" s="1056">
        <v>0.39179999999999998</v>
      </c>
    </row>
    <row r="356" spans="23:40">
      <c r="W356" s="150" t="str">
        <f t="shared" si="90"/>
        <v>75245</v>
      </c>
      <c r="X356" s="142">
        <f t="shared" si="91"/>
        <v>21.875</v>
      </c>
      <c r="Y356" s="135">
        <f t="shared" si="92"/>
        <v>2.5</v>
      </c>
      <c r="Z356" s="142">
        <f t="shared" si="93"/>
        <v>8.75</v>
      </c>
      <c r="AA356" s="135">
        <v>75</v>
      </c>
      <c r="AB356" s="135">
        <f t="shared" si="89"/>
        <v>245</v>
      </c>
      <c r="AI356" s="1053">
        <v>37057031</v>
      </c>
      <c r="AJ356" s="1054">
        <v>3</v>
      </c>
      <c r="AK356" s="1055">
        <v>323.94066000000004</v>
      </c>
      <c r="AL356" s="1055">
        <v>7.8609999999999998</v>
      </c>
      <c r="AM356" s="1054">
        <v>41</v>
      </c>
      <c r="AN356" s="1056">
        <v>0.2581</v>
      </c>
    </row>
    <row r="357" spans="23:40">
      <c r="W357" s="150" t="str">
        <f t="shared" si="90"/>
        <v>75252</v>
      </c>
      <c r="X357" s="142">
        <f t="shared" si="91"/>
        <v>22.5</v>
      </c>
      <c r="Y357" s="135">
        <f t="shared" si="92"/>
        <v>2.5</v>
      </c>
      <c r="Z357" s="142">
        <f t="shared" si="93"/>
        <v>9</v>
      </c>
      <c r="AA357" s="135">
        <v>75</v>
      </c>
      <c r="AB357" s="135">
        <f t="shared" si="89"/>
        <v>252</v>
      </c>
      <c r="AI357" s="1053">
        <v>14020301</v>
      </c>
      <c r="AJ357" s="1054">
        <v>3</v>
      </c>
      <c r="AK357" s="1055">
        <v>323.68079999999998</v>
      </c>
      <c r="AL357" s="1055">
        <v>7.9433999999999996</v>
      </c>
      <c r="AM357" s="1054">
        <v>41</v>
      </c>
      <c r="AN357" s="1056">
        <v>0.4017</v>
      </c>
    </row>
    <row r="358" spans="23:40">
      <c r="W358" s="150" t="str">
        <f t="shared" si="90"/>
        <v>75259</v>
      </c>
      <c r="X358" s="142">
        <f t="shared" si="91"/>
        <v>23.125</v>
      </c>
      <c r="Y358" s="135">
        <f t="shared" si="92"/>
        <v>2.5</v>
      </c>
      <c r="Z358" s="142">
        <f t="shared" si="93"/>
        <v>9.25</v>
      </c>
      <c r="AA358" s="135">
        <v>75</v>
      </c>
      <c r="AB358" s="135">
        <f t="shared" si="89"/>
        <v>259</v>
      </c>
      <c r="AI358" s="1053">
        <v>44085401</v>
      </c>
      <c r="AJ358" s="1054">
        <v>2</v>
      </c>
      <c r="AK358" s="1055">
        <v>323.33587999999997</v>
      </c>
      <c r="AL358" s="1055">
        <v>6.9440999999999997</v>
      </c>
      <c r="AM358" s="1054">
        <v>47</v>
      </c>
      <c r="AN358" s="1056">
        <v>0.26929999999999998</v>
      </c>
    </row>
    <row r="359" spans="23:40">
      <c r="W359" s="150" t="str">
        <f t="shared" si="90"/>
        <v>75266</v>
      </c>
      <c r="X359" s="142">
        <f t="shared" si="91"/>
        <v>23.75</v>
      </c>
      <c r="Y359" s="135">
        <f t="shared" si="92"/>
        <v>2.5</v>
      </c>
      <c r="Z359" s="142">
        <f t="shared" si="93"/>
        <v>9.5</v>
      </c>
      <c r="AA359" s="135">
        <v>75</v>
      </c>
      <c r="AB359" s="135">
        <f t="shared" si="89"/>
        <v>266</v>
      </c>
      <c r="AI359" s="1053">
        <v>44001031</v>
      </c>
      <c r="AJ359" s="1054">
        <v>16</v>
      </c>
      <c r="AK359" s="1055">
        <v>323.29915</v>
      </c>
      <c r="AL359" s="1055">
        <v>5.8311999999999999</v>
      </c>
      <c r="AM359" s="1054">
        <v>55</v>
      </c>
      <c r="AN359" s="1056">
        <v>0.2145</v>
      </c>
    </row>
    <row r="360" spans="23:40">
      <c r="W360" s="150" t="str">
        <f t="shared" si="90"/>
        <v>75273</v>
      </c>
      <c r="X360" s="142">
        <f t="shared" si="91"/>
        <v>24.375</v>
      </c>
      <c r="Y360" s="135">
        <f t="shared" si="92"/>
        <v>2.5</v>
      </c>
      <c r="Z360" s="142">
        <f t="shared" si="93"/>
        <v>9.75</v>
      </c>
      <c r="AA360" s="135">
        <v>75</v>
      </c>
      <c r="AB360" s="135">
        <f t="shared" si="89"/>
        <v>273</v>
      </c>
      <c r="AI360" s="1053">
        <v>23012541</v>
      </c>
      <c r="AJ360" s="1054">
        <v>5</v>
      </c>
      <c r="AK360" s="1055">
        <v>322.93849999999998</v>
      </c>
      <c r="AL360" s="1055">
        <v>7.3493000000000004</v>
      </c>
      <c r="AM360" s="1054">
        <v>44</v>
      </c>
      <c r="AN360" s="1056">
        <v>0.23569999999999999</v>
      </c>
    </row>
    <row r="361" spans="23:40">
      <c r="W361" s="150" t="str">
        <f t="shared" si="90"/>
        <v>75280</v>
      </c>
      <c r="X361" s="142">
        <f t="shared" si="91"/>
        <v>25</v>
      </c>
      <c r="Y361" s="135">
        <f t="shared" si="92"/>
        <v>2.5</v>
      </c>
      <c r="Z361" s="142">
        <f t="shared" si="93"/>
        <v>10</v>
      </c>
      <c r="AA361" s="135">
        <v>75</v>
      </c>
      <c r="AB361" s="135">
        <f t="shared" si="89"/>
        <v>280</v>
      </c>
      <c r="AI361" s="1053">
        <v>15071071</v>
      </c>
      <c r="AJ361" s="1054">
        <v>1</v>
      </c>
      <c r="AK361" s="1055">
        <v>322.73017799999997</v>
      </c>
      <c r="AL361" s="1055">
        <v>7.6246999999999998</v>
      </c>
      <c r="AM361" s="1054">
        <v>42</v>
      </c>
      <c r="AN361" s="1056">
        <v>0.31679999999999997</v>
      </c>
    </row>
    <row r="362" spans="23:40">
      <c r="W362" s="150" t="str">
        <f t="shared" si="90"/>
        <v>75287</v>
      </c>
      <c r="X362" s="142">
        <f t="shared" si="91"/>
        <v>25.625</v>
      </c>
      <c r="Y362" s="135">
        <f t="shared" si="92"/>
        <v>2.5</v>
      </c>
      <c r="Z362" s="142">
        <f t="shared" si="93"/>
        <v>10.25</v>
      </c>
      <c r="AA362" s="135">
        <v>75</v>
      </c>
      <c r="AB362" s="135">
        <f t="shared" si="89"/>
        <v>287</v>
      </c>
      <c r="AI362" s="1053">
        <v>37063201</v>
      </c>
      <c r="AJ362" s="1054">
        <v>3</v>
      </c>
      <c r="AK362" s="1055">
        <v>322.69990000000001</v>
      </c>
      <c r="AL362" s="1055">
        <v>8.3424999999999994</v>
      </c>
      <c r="AM362" s="1054">
        <v>39</v>
      </c>
      <c r="AN362" s="1056">
        <v>0.41520000000000001</v>
      </c>
    </row>
    <row r="363" spans="23:40">
      <c r="W363" s="150" t="str">
        <f t="shared" si="90"/>
        <v>75294</v>
      </c>
      <c r="X363" s="142">
        <f t="shared" si="91"/>
        <v>26.25</v>
      </c>
      <c r="Y363" s="135">
        <f t="shared" si="92"/>
        <v>2.5</v>
      </c>
      <c r="Z363" s="142">
        <f t="shared" si="93"/>
        <v>10.5</v>
      </c>
      <c r="AA363" s="135">
        <v>75</v>
      </c>
      <c r="AB363" s="135">
        <f t="shared" si="89"/>
        <v>294</v>
      </c>
      <c r="AI363" s="1053">
        <v>33075601</v>
      </c>
      <c r="AJ363" s="1054">
        <v>7</v>
      </c>
      <c r="AK363" s="1055">
        <v>322.60660000000001</v>
      </c>
      <c r="AL363" s="1055">
        <v>7.2371999999999996</v>
      </c>
      <c r="AM363" s="1054">
        <v>45</v>
      </c>
      <c r="AN363" s="1056">
        <v>0.49229999999999996</v>
      </c>
    </row>
    <row r="364" spans="23:40">
      <c r="W364" s="150" t="str">
        <f t="shared" si="90"/>
        <v>75301</v>
      </c>
      <c r="X364" s="142">
        <f t="shared" si="91"/>
        <v>26.875</v>
      </c>
      <c r="Y364" s="135">
        <f t="shared" si="92"/>
        <v>2.5</v>
      </c>
      <c r="Z364" s="142">
        <f t="shared" si="93"/>
        <v>10.75</v>
      </c>
      <c r="AA364" s="135">
        <v>75</v>
      </c>
      <c r="AB364" s="135">
        <f t="shared" si="89"/>
        <v>301</v>
      </c>
      <c r="AI364" s="1053">
        <v>41083001</v>
      </c>
      <c r="AJ364" s="1054">
        <v>1</v>
      </c>
      <c r="AK364" s="1055">
        <v>322.51605000000001</v>
      </c>
      <c r="AL364" s="1055">
        <v>7.9732000000000003</v>
      </c>
      <c r="AM364" s="1054">
        <v>40</v>
      </c>
      <c r="AN364" s="1056">
        <v>0.27639999999999998</v>
      </c>
    </row>
    <row r="365" spans="23:40">
      <c r="W365" s="150" t="str">
        <f t="shared" si="90"/>
        <v>75308</v>
      </c>
      <c r="X365" s="142">
        <f t="shared" si="91"/>
        <v>27.5</v>
      </c>
      <c r="Y365" s="135">
        <f t="shared" si="92"/>
        <v>2.5</v>
      </c>
      <c r="Z365" s="142">
        <f t="shared" si="93"/>
        <v>11</v>
      </c>
      <c r="AA365" s="135">
        <v>75</v>
      </c>
      <c r="AB365" s="135">
        <f t="shared" si="89"/>
        <v>308</v>
      </c>
      <c r="AI365" s="1053">
        <v>50070301</v>
      </c>
      <c r="AJ365" s="1054">
        <v>7</v>
      </c>
      <c r="AK365" s="1055">
        <v>322.23706400000003</v>
      </c>
      <c r="AL365" s="1055">
        <v>6.7887000000000004</v>
      </c>
      <c r="AM365" s="1054">
        <v>47</v>
      </c>
      <c r="AN365" s="1056">
        <v>0.2349</v>
      </c>
    </row>
    <row r="366" spans="23:40">
      <c r="W366" s="150" t="str">
        <f t="shared" si="90"/>
        <v>75315</v>
      </c>
      <c r="X366" s="142">
        <f t="shared" si="91"/>
        <v>28.125</v>
      </c>
      <c r="Y366" s="135">
        <f t="shared" si="92"/>
        <v>2.5</v>
      </c>
      <c r="Z366" s="142">
        <f t="shared" si="93"/>
        <v>11.25</v>
      </c>
      <c r="AA366" s="135">
        <v>75</v>
      </c>
      <c r="AB366" s="135">
        <f t="shared" si="89"/>
        <v>315</v>
      </c>
      <c r="AI366" s="1053">
        <v>36014701</v>
      </c>
      <c r="AJ366" s="1054">
        <v>6</v>
      </c>
      <c r="AK366" s="1055">
        <v>322.18520000000001</v>
      </c>
      <c r="AL366" s="1055">
        <v>8.9245999999999999</v>
      </c>
      <c r="AM366" s="1054">
        <v>36</v>
      </c>
      <c r="AN366" s="1056">
        <v>0.46939999999999998</v>
      </c>
    </row>
    <row r="367" spans="23:40">
      <c r="W367" s="150" t="str">
        <f t="shared" si="90"/>
        <v>75322</v>
      </c>
      <c r="X367" s="142">
        <f t="shared" si="91"/>
        <v>28.75</v>
      </c>
      <c r="Y367" s="135">
        <f t="shared" si="92"/>
        <v>2.5</v>
      </c>
      <c r="Z367" s="142">
        <f t="shared" si="93"/>
        <v>11.5</v>
      </c>
      <c r="AA367" s="135">
        <v>75</v>
      </c>
      <c r="AB367" s="135">
        <f t="shared" si="89"/>
        <v>322</v>
      </c>
      <c r="AI367" s="1053">
        <v>44016101</v>
      </c>
      <c r="AJ367" s="1054">
        <v>17</v>
      </c>
      <c r="AK367" s="1055">
        <v>321.97669999999999</v>
      </c>
      <c r="AL367" s="1055">
        <v>7.3914</v>
      </c>
      <c r="AM367" s="1054">
        <v>44</v>
      </c>
      <c r="AN367" s="1056">
        <v>0.32929999999999998</v>
      </c>
    </row>
    <row r="368" spans="23:40">
      <c r="W368" s="150" t="str">
        <f t="shared" si="90"/>
        <v>75329</v>
      </c>
      <c r="X368" s="142">
        <f t="shared" si="91"/>
        <v>29.375</v>
      </c>
      <c r="Y368" s="135">
        <f t="shared" si="92"/>
        <v>2.5</v>
      </c>
      <c r="Z368" s="142">
        <f t="shared" si="93"/>
        <v>11.75</v>
      </c>
      <c r="AA368" s="135">
        <v>75</v>
      </c>
      <c r="AB368" s="135">
        <f t="shared" si="89"/>
        <v>329</v>
      </c>
      <c r="AI368" s="1053">
        <v>37022201</v>
      </c>
      <c r="AJ368" s="1054">
        <v>3</v>
      </c>
      <c r="AK368" s="1055">
        <v>321.94659999999999</v>
      </c>
      <c r="AL368" s="1055">
        <v>7.3819999999999997</v>
      </c>
      <c r="AM368" s="1054">
        <v>44</v>
      </c>
      <c r="AN368" s="1056">
        <v>0.38060000000000005</v>
      </c>
    </row>
    <row r="369" spans="23:40">
      <c r="W369" s="150" t="str">
        <f t="shared" si="90"/>
        <v>75336</v>
      </c>
      <c r="X369" s="142">
        <f t="shared" si="91"/>
        <v>30</v>
      </c>
      <c r="Y369" s="135">
        <f t="shared" si="92"/>
        <v>2.5</v>
      </c>
      <c r="Z369" s="142">
        <f t="shared" si="93"/>
        <v>12</v>
      </c>
      <c r="AA369" s="135">
        <v>75</v>
      </c>
      <c r="AB369" s="135">
        <f t="shared" si="89"/>
        <v>336</v>
      </c>
      <c r="AI369" s="1053">
        <v>51019201</v>
      </c>
      <c r="AJ369" s="1054">
        <v>16</v>
      </c>
      <c r="AK369" s="1055">
        <v>321.74869999999999</v>
      </c>
      <c r="AL369" s="1055">
        <v>8.0521999999999991</v>
      </c>
      <c r="AM369" s="1054">
        <v>40</v>
      </c>
      <c r="AN369" s="1056">
        <v>0.47119999999999995</v>
      </c>
    </row>
    <row r="370" spans="23:40">
      <c r="W370" s="150" t="str">
        <f t="shared" si="90"/>
        <v>75343</v>
      </c>
      <c r="X370" s="142">
        <f t="shared" si="91"/>
        <v>30.625</v>
      </c>
      <c r="Y370" s="135">
        <f t="shared" si="92"/>
        <v>2.5</v>
      </c>
      <c r="Z370" s="142">
        <f t="shared" si="93"/>
        <v>12.25</v>
      </c>
      <c r="AA370" s="135">
        <v>75</v>
      </c>
      <c r="AB370" s="135">
        <f t="shared" si="89"/>
        <v>343</v>
      </c>
      <c r="AI370" s="1053">
        <v>31128201</v>
      </c>
      <c r="AJ370" s="1054">
        <v>16</v>
      </c>
      <c r="AK370" s="1055">
        <v>321.37700000000001</v>
      </c>
      <c r="AL370" s="1055">
        <v>6.3971999999999998</v>
      </c>
      <c r="AM370" s="1054">
        <v>50</v>
      </c>
      <c r="AN370" s="1056">
        <v>0.23769999999999999</v>
      </c>
    </row>
    <row r="371" spans="23:40">
      <c r="W371" s="150" t="str">
        <f t="shared" si="90"/>
        <v>75350</v>
      </c>
      <c r="X371" s="142">
        <f t="shared" si="91"/>
        <v>31.25</v>
      </c>
      <c r="Y371" s="135">
        <f t="shared" si="92"/>
        <v>2.5</v>
      </c>
      <c r="Z371" s="142">
        <f t="shared" si="93"/>
        <v>12.5</v>
      </c>
      <c r="AA371" s="135">
        <v>75</v>
      </c>
      <c r="AB371" s="135">
        <f t="shared" si="89"/>
        <v>350</v>
      </c>
      <c r="AI371" s="1053">
        <v>32120501</v>
      </c>
      <c r="AJ371" s="1054">
        <v>1</v>
      </c>
      <c r="AK371" s="1055">
        <v>321.167824</v>
      </c>
      <c r="AL371" s="1055">
        <v>8.1365999999999996</v>
      </c>
      <c r="AM371" s="1054">
        <v>39</v>
      </c>
      <c r="AN371" s="1056">
        <v>0.35119999999999996</v>
      </c>
    </row>
    <row r="372" spans="23:40">
      <c r="W372" s="150" t="str">
        <f t="shared" si="90"/>
        <v>75357</v>
      </c>
      <c r="X372" s="142">
        <f t="shared" si="91"/>
        <v>31.875</v>
      </c>
      <c r="Y372" s="135">
        <f t="shared" si="92"/>
        <v>2.5</v>
      </c>
      <c r="Z372" s="142">
        <f t="shared" si="93"/>
        <v>12.75</v>
      </c>
      <c r="AA372" s="135">
        <v>75</v>
      </c>
      <c r="AB372" s="135">
        <f t="shared" si="89"/>
        <v>357</v>
      </c>
      <c r="AI372" s="1053">
        <v>43014101</v>
      </c>
      <c r="AJ372" s="1054">
        <v>6</v>
      </c>
      <c r="AK372" s="1055">
        <v>320.93025</v>
      </c>
      <c r="AL372" s="1055">
        <v>8.4015000000000004</v>
      </c>
      <c r="AM372" s="1054">
        <v>38</v>
      </c>
      <c r="AN372" s="1056">
        <v>0.28649999999999998</v>
      </c>
    </row>
    <row r="373" spans="23:40">
      <c r="W373" s="150" t="str">
        <f t="shared" si="90"/>
        <v>75364</v>
      </c>
      <c r="X373" s="142">
        <f t="shared" si="91"/>
        <v>32.5</v>
      </c>
      <c r="Y373" s="135">
        <f t="shared" si="92"/>
        <v>2.5</v>
      </c>
      <c r="Z373" s="142">
        <f t="shared" si="93"/>
        <v>13</v>
      </c>
      <c r="AA373" s="135">
        <v>75</v>
      </c>
      <c r="AB373" s="135">
        <f t="shared" si="89"/>
        <v>364</v>
      </c>
      <c r="AI373" s="1053">
        <v>11120681</v>
      </c>
      <c r="AJ373" s="1054">
        <v>29</v>
      </c>
      <c r="AK373" s="1055">
        <v>320.89960000000002</v>
      </c>
      <c r="AL373" s="1055">
        <v>5.8063000000000002</v>
      </c>
      <c r="AM373" s="1054">
        <v>55</v>
      </c>
      <c r="AN373" s="1056">
        <v>0.32390000000000002</v>
      </c>
    </row>
    <row r="374" spans="23:40">
      <c r="W374" s="150" t="str">
        <f t="shared" si="90"/>
        <v>75371</v>
      </c>
      <c r="X374" s="142">
        <f t="shared" si="91"/>
        <v>33.125</v>
      </c>
      <c r="Y374" s="135">
        <f t="shared" si="92"/>
        <v>2.5</v>
      </c>
      <c r="Z374" s="142">
        <f t="shared" si="93"/>
        <v>13.25</v>
      </c>
      <c r="AA374" s="135">
        <v>75</v>
      </c>
      <c r="AB374" s="135">
        <f t="shared" si="89"/>
        <v>371</v>
      </c>
      <c r="AI374" s="1053">
        <v>41011001</v>
      </c>
      <c r="AJ374" s="1054">
        <v>7</v>
      </c>
      <c r="AK374" s="1055">
        <v>320.83519999999999</v>
      </c>
      <c r="AL374" s="1055">
        <v>9.3086000000000002</v>
      </c>
      <c r="AM374" s="1054">
        <v>34</v>
      </c>
      <c r="AN374" s="1056">
        <v>0.33529999999999999</v>
      </c>
    </row>
    <row r="375" spans="23:40">
      <c r="W375" s="150" t="str">
        <f t="shared" si="90"/>
        <v>907</v>
      </c>
      <c r="X375" s="142">
        <f t="shared" si="91"/>
        <v>1.155</v>
      </c>
      <c r="Y375" s="135">
        <f t="shared" si="92"/>
        <v>3</v>
      </c>
      <c r="Z375" s="142">
        <f t="shared" si="93"/>
        <v>0.38500000000000001</v>
      </c>
      <c r="AA375" s="135">
        <v>90</v>
      </c>
      <c r="AB375" s="151">
        <v>7</v>
      </c>
      <c r="AI375" s="1053">
        <v>44011061</v>
      </c>
      <c r="AJ375" s="1054">
        <v>8</v>
      </c>
      <c r="AK375" s="1055">
        <v>320.49880000000002</v>
      </c>
      <c r="AL375" s="1055">
        <v>6.9237000000000002</v>
      </c>
      <c r="AM375" s="1054">
        <v>46</v>
      </c>
      <c r="AN375" s="1056">
        <v>0.34039999999999998</v>
      </c>
    </row>
    <row r="376" spans="23:40">
      <c r="W376" s="150" t="str">
        <f t="shared" si="90"/>
        <v>9014</v>
      </c>
      <c r="X376" s="142">
        <f t="shared" si="91"/>
        <v>1.6500000000000001</v>
      </c>
      <c r="Y376" s="135">
        <f t="shared" si="92"/>
        <v>3</v>
      </c>
      <c r="Z376" s="142">
        <f t="shared" si="93"/>
        <v>0.55000000000000004</v>
      </c>
      <c r="AA376" s="135">
        <v>90</v>
      </c>
      <c r="AB376" s="164">
        <f>AB375+7</f>
        <v>14</v>
      </c>
      <c r="AI376" s="1053">
        <v>45010451</v>
      </c>
      <c r="AJ376" s="1054">
        <v>7</v>
      </c>
      <c r="AK376" s="1055">
        <v>320.39389999999997</v>
      </c>
      <c r="AL376" s="1055">
        <v>6.4248000000000003</v>
      </c>
      <c r="AM376" s="1054">
        <v>50</v>
      </c>
      <c r="AN376" s="1056">
        <v>0.22070000000000001</v>
      </c>
    </row>
    <row r="377" spans="23:40">
      <c r="W377" s="150" t="str">
        <f t="shared" si="90"/>
        <v>9021</v>
      </c>
      <c r="X377" s="142">
        <f t="shared" si="91"/>
        <v>2.25</v>
      </c>
      <c r="Y377" s="135">
        <f t="shared" si="92"/>
        <v>3</v>
      </c>
      <c r="Z377" s="142">
        <f t="shared" si="93"/>
        <v>0.75</v>
      </c>
      <c r="AA377" s="135">
        <v>90</v>
      </c>
      <c r="AB377" s="164">
        <f t="shared" ref="AB377:AB427" si="94">AB376+7</f>
        <v>21</v>
      </c>
      <c r="AI377" s="1053">
        <v>11088801</v>
      </c>
      <c r="AJ377" s="1054">
        <v>30</v>
      </c>
      <c r="AK377" s="1055">
        <v>320.37914999999998</v>
      </c>
      <c r="AL377" s="1055">
        <v>5.9423000000000004</v>
      </c>
      <c r="AM377" s="1054">
        <v>54</v>
      </c>
      <c r="AN377" s="1056">
        <v>0.30530000000000002</v>
      </c>
    </row>
    <row r="378" spans="23:40">
      <c r="W378" s="150" t="str">
        <f t="shared" si="90"/>
        <v>9028</v>
      </c>
      <c r="X378" s="142">
        <f t="shared" si="91"/>
        <v>3</v>
      </c>
      <c r="Y378" s="135">
        <f t="shared" si="92"/>
        <v>3</v>
      </c>
      <c r="Z378" s="142">
        <f t="shared" si="93"/>
        <v>1</v>
      </c>
      <c r="AA378" s="135">
        <v>90</v>
      </c>
      <c r="AB378" s="164">
        <f t="shared" si="94"/>
        <v>28</v>
      </c>
      <c r="AI378" s="1053">
        <v>15010801</v>
      </c>
      <c r="AJ378" s="1054">
        <v>3</v>
      </c>
      <c r="AK378" s="1055">
        <v>320.12736599999999</v>
      </c>
      <c r="AL378" s="1055">
        <v>8.1676000000000002</v>
      </c>
      <c r="AM378" s="1054">
        <v>39</v>
      </c>
      <c r="AN378" s="1056">
        <v>0.39179999999999998</v>
      </c>
    </row>
    <row r="379" spans="23:40">
      <c r="W379" s="150" t="str">
        <f t="shared" si="90"/>
        <v>9035</v>
      </c>
      <c r="X379" s="142">
        <f t="shared" si="91"/>
        <v>3.75</v>
      </c>
      <c r="Y379" s="135">
        <f t="shared" si="92"/>
        <v>3</v>
      </c>
      <c r="Z379" s="142">
        <f t="shared" si="93"/>
        <v>1.25</v>
      </c>
      <c r="AA379" s="135">
        <v>90</v>
      </c>
      <c r="AB379" s="164">
        <f t="shared" si="94"/>
        <v>35</v>
      </c>
      <c r="AI379" s="1053">
        <v>42072501</v>
      </c>
      <c r="AJ379" s="1054">
        <v>2</v>
      </c>
      <c r="AK379" s="1055">
        <v>320.06849999999997</v>
      </c>
      <c r="AL379" s="1055">
        <v>7.4626000000000001</v>
      </c>
      <c r="AM379" s="1054">
        <v>43</v>
      </c>
      <c r="AN379" s="1056">
        <v>0.3256</v>
      </c>
    </row>
    <row r="380" spans="23:40">
      <c r="W380" s="150" t="str">
        <f t="shared" si="90"/>
        <v>9042</v>
      </c>
      <c r="X380" s="142">
        <f t="shared" si="91"/>
        <v>4.5</v>
      </c>
      <c r="Y380" s="135">
        <f t="shared" si="92"/>
        <v>3</v>
      </c>
      <c r="Z380" s="142">
        <f t="shared" si="93"/>
        <v>1.5</v>
      </c>
      <c r="AA380" s="135">
        <v>90</v>
      </c>
      <c r="AB380" s="164">
        <f t="shared" si="94"/>
        <v>42</v>
      </c>
      <c r="AI380" s="1053">
        <v>52013701</v>
      </c>
      <c r="AJ380" s="1054">
        <v>5</v>
      </c>
      <c r="AK380" s="1055">
        <v>319.47289999999998</v>
      </c>
      <c r="AL380" s="1055">
        <v>8.8004999999999995</v>
      </c>
      <c r="AM380" s="1054">
        <v>36</v>
      </c>
      <c r="AN380" s="1056">
        <v>0.29630000000000001</v>
      </c>
    </row>
    <row r="381" spans="23:40">
      <c r="W381" s="150" t="str">
        <f t="shared" si="90"/>
        <v>9049</v>
      </c>
      <c r="X381" s="142">
        <f t="shared" si="91"/>
        <v>5.25</v>
      </c>
      <c r="Y381" s="135">
        <f t="shared" si="92"/>
        <v>3</v>
      </c>
      <c r="Z381" s="142">
        <f t="shared" si="93"/>
        <v>1.75</v>
      </c>
      <c r="AA381" s="135">
        <v>90</v>
      </c>
      <c r="AB381" s="164">
        <f t="shared" si="94"/>
        <v>49</v>
      </c>
      <c r="AI381" s="1053">
        <v>42120201</v>
      </c>
      <c r="AJ381" s="1054">
        <v>1</v>
      </c>
      <c r="AK381" s="1055">
        <v>319.3922</v>
      </c>
      <c r="AL381" s="1055">
        <v>7.4127999999999998</v>
      </c>
      <c r="AM381" s="1054">
        <v>43</v>
      </c>
      <c r="AN381" s="1056">
        <v>0.37040000000000001</v>
      </c>
    </row>
    <row r="382" spans="23:40">
      <c r="W382" s="150" t="str">
        <f t="shared" si="90"/>
        <v>9056</v>
      </c>
      <c r="X382" s="142">
        <f t="shared" si="91"/>
        <v>6</v>
      </c>
      <c r="Y382" s="135">
        <f t="shared" si="92"/>
        <v>3</v>
      </c>
      <c r="Z382" s="142">
        <f t="shared" si="93"/>
        <v>2</v>
      </c>
      <c r="AA382" s="135">
        <v>90</v>
      </c>
      <c r="AB382" s="164">
        <f t="shared" si="94"/>
        <v>56</v>
      </c>
      <c r="AI382" s="1053">
        <v>22110201</v>
      </c>
      <c r="AJ382" s="1054">
        <v>6</v>
      </c>
      <c r="AK382" s="1055">
        <v>319.09699999999998</v>
      </c>
      <c r="AL382" s="1055">
        <v>7.3216999999999999</v>
      </c>
      <c r="AM382" s="1054">
        <v>44</v>
      </c>
      <c r="AN382" s="1056">
        <v>0.245</v>
      </c>
    </row>
    <row r="383" spans="23:40">
      <c r="W383" s="150" t="str">
        <f t="shared" si="90"/>
        <v>9063</v>
      </c>
      <c r="X383" s="142">
        <f t="shared" si="91"/>
        <v>6.75</v>
      </c>
      <c r="Y383" s="135">
        <f t="shared" si="92"/>
        <v>3</v>
      </c>
      <c r="Z383" s="142">
        <f t="shared" si="93"/>
        <v>2.25</v>
      </c>
      <c r="AA383" s="135">
        <v>90</v>
      </c>
      <c r="AB383" s="164">
        <f t="shared" si="94"/>
        <v>63</v>
      </c>
      <c r="AI383" s="1053">
        <v>21020741</v>
      </c>
      <c r="AJ383" s="1054">
        <v>7</v>
      </c>
      <c r="AK383" s="1055">
        <v>318.96870000000001</v>
      </c>
      <c r="AL383" s="1055">
        <v>8.0198</v>
      </c>
      <c r="AM383" s="1054">
        <v>40</v>
      </c>
      <c r="AN383" s="1056">
        <v>0.29570000000000002</v>
      </c>
    </row>
    <row r="384" spans="23:40">
      <c r="W384" s="150" t="str">
        <f t="shared" si="90"/>
        <v>9070</v>
      </c>
      <c r="X384" s="142">
        <f t="shared" si="91"/>
        <v>7.5</v>
      </c>
      <c r="Y384" s="135">
        <f t="shared" si="92"/>
        <v>3</v>
      </c>
      <c r="Z384" s="142">
        <f t="shared" si="93"/>
        <v>2.5</v>
      </c>
      <c r="AA384" s="135">
        <v>90</v>
      </c>
      <c r="AB384" s="164">
        <f t="shared" si="94"/>
        <v>70</v>
      </c>
      <c r="AI384" s="1053">
        <v>32029501</v>
      </c>
      <c r="AJ384" s="1054">
        <v>3</v>
      </c>
      <c r="AK384" s="1055">
        <v>318.90319</v>
      </c>
      <c r="AL384" s="1055">
        <v>6.7973999999999997</v>
      </c>
      <c r="AM384" s="1054">
        <v>47</v>
      </c>
      <c r="AN384" s="1056">
        <v>0.23309999999999997</v>
      </c>
    </row>
    <row r="385" spans="23:40">
      <c r="W385" s="150" t="str">
        <f t="shared" si="90"/>
        <v>9077</v>
      </c>
      <c r="X385" s="142">
        <f t="shared" si="91"/>
        <v>8.25</v>
      </c>
      <c r="Y385" s="135">
        <f t="shared" si="92"/>
        <v>3</v>
      </c>
      <c r="Z385" s="142">
        <f t="shared" si="93"/>
        <v>2.75</v>
      </c>
      <c r="AA385" s="135">
        <v>90</v>
      </c>
      <c r="AB385" s="164">
        <f t="shared" si="94"/>
        <v>77</v>
      </c>
      <c r="AI385" s="1053">
        <v>44001471</v>
      </c>
      <c r="AJ385" s="1054">
        <v>18</v>
      </c>
      <c r="AK385" s="1055">
        <v>318.61770000000001</v>
      </c>
      <c r="AL385" s="1055">
        <v>5.8963999999999999</v>
      </c>
      <c r="AM385" s="1054">
        <v>54</v>
      </c>
      <c r="AN385" s="1056">
        <v>0.27079999999999999</v>
      </c>
    </row>
    <row r="386" spans="23:40">
      <c r="W386" s="150" t="str">
        <f t="shared" si="90"/>
        <v>9084</v>
      </c>
      <c r="X386" s="142">
        <f t="shared" si="91"/>
        <v>9</v>
      </c>
      <c r="Y386" s="135">
        <f t="shared" si="92"/>
        <v>3</v>
      </c>
      <c r="Z386" s="142">
        <f t="shared" si="93"/>
        <v>3</v>
      </c>
      <c r="AA386" s="135">
        <v>90</v>
      </c>
      <c r="AB386" s="164">
        <f t="shared" si="94"/>
        <v>84</v>
      </c>
      <c r="AI386" s="1053">
        <v>44030701</v>
      </c>
      <c r="AJ386" s="1054">
        <v>1</v>
      </c>
      <c r="AK386" s="1055">
        <v>318.45589999999999</v>
      </c>
      <c r="AL386" s="1055">
        <v>6.1064999999999996</v>
      </c>
      <c r="AM386" s="1054">
        <v>52</v>
      </c>
      <c r="AN386" s="1056">
        <v>0.19020000000000001</v>
      </c>
    </row>
    <row r="387" spans="23:40">
      <c r="W387" s="150" t="str">
        <f t="shared" si="90"/>
        <v>9091</v>
      </c>
      <c r="X387" s="142">
        <f t="shared" si="91"/>
        <v>9.75</v>
      </c>
      <c r="Y387" s="135">
        <f t="shared" si="92"/>
        <v>3</v>
      </c>
      <c r="Z387" s="142">
        <f t="shared" si="93"/>
        <v>3.25</v>
      </c>
      <c r="AA387" s="135">
        <v>90</v>
      </c>
      <c r="AB387" s="164">
        <f t="shared" si="94"/>
        <v>91</v>
      </c>
      <c r="AI387" s="1053">
        <v>31112601</v>
      </c>
      <c r="AJ387" s="1054">
        <v>17</v>
      </c>
      <c r="AK387" s="1055">
        <v>317.3965</v>
      </c>
      <c r="AL387" s="1055">
        <v>6.2359999999999998</v>
      </c>
      <c r="AM387" s="1054">
        <v>51</v>
      </c>
      <c r="AN387" s="1056">
        <v>0.22070000000000001</v>
      </c>
    </row>
    <row r="388" spans="23:40">
      <c r="W388" s="150" t="str">
        <f t="shared" si="90"/>
        <v>9098</v>
      </c>
      <c r="X388" s="142">
        <f t="shared" si="91"/>
        <v>10.5</v>
      </c>
      <c r="Y388" s="135">
        <f t="shared" si="92"/>
        <v>3</v>
      </c>
      <c r="Z388" s="142">
        <f t="shared" si="93"/>
        <v>3.5</v>
      </c>
      <c r="AA388" s="135">
        <v>90</v>
      </c>
      <c r="AB388" s="164">
        <f t="shared" si="94"/>
        <v>98</v>
      </c>
      <c r="AI388" s="1053">
        <v>44032201</v>
      </c>
      <c r="AJ388" s="1054">
        <v>1</v>
      </c>
      <c r="AK388" s="1055">
        <v>317.37765000000002</v>
      </c>
      <c r="AL388" s="1055">
        <v>7.0808</v>
      </c>
      <c r="AM388" s="1054">
        <v>45</v>
      </c>
      <c r="AN388" s="1056">
        <v>0.40799999999999997</v>
      </c>
    </row>
    <row r="389" spans="23:40">
      <c r="W389" s="150" t="str">
        <f t="shared" ref="W389:W452" si="95">AA389&amp;AB389</f>
        <v>90105</v>
      </c>
      <c r="X389" s="142">
        <f t="shared" ref="X389:X452" si="96">Y389*Z389</f>
        <v>11.25</v>
      </c>
      <c r="Y389" s="135">
        <f t="shared" ref="Y389:Y452" si="97">IF(AA389=5,0.385,IF(AA389=10,0.55,IF(AA389=15,0.55,AA389/30)))</f>
        <v>3</v>
      </c>
      <c r="Z389" s="142">
        <f t="shared" ref="Z389:Z452" si="98">IF(AB389=7,0.385,IF(AB389=14,0.55,AB389/28))</f>
        <v>3.75</v>
      </c>
      <c r="AA389" s="135">
        <v>90</v>
      </c>
      <c r="AB389" s="164">
        <f t="shared" si="94"/>
        <v>105</v>
      </c>
      <c r="AI389" s="1053">
        <v>44211501</v>
      </c>
      <c r="AJ389" s="1054">
        <v>19</v>
      </c>
      <c r="AK389" s="1055">
        <v>317.21839999999997</v>
      </c>
      <c r="AL389" s="1055">
        <v>6.9546000000000001</v>
      </c>
      <c r="AM389" s="1054">
        <v>46</v>
      </c>
      <c r="AN389" s="1056">
        <v>0.33439999999999998</v>
      </c>
    </row>
    <row r="390" spans="23:40">
      <c r="W390" s="150" t="str">
        <f t="shared" si="95"/>
        <v>90112</v>
      </c>
      <c r="X390" s="142">
        <f t="shared" si="96"/>
        <v>12</v>
      </c>
      <c r="Y390" s="135">
        <f t="shared" si="97"/>
        <v>3</v>
      </c>
      <c r="Z390" s="142">
        <f t="shared" si="98"/>
        <v>4</v>
      </c>
      <c r="AA390" s="135">
        <v>90</v>
      </c>
      <c r="AB390" s="164">
        <f t="shared" si="94"/>
        <v>112</v>
      </c>
      <c r="AI390" s="1053">
        <v>51015001</v>
      </c>
      <c r="AJ390" s="1054">
        <v>17</v>
      </c>
      <c r="AK390" s="1055">
        <v>317.0772</v>
      </c>
      <c r="AL390" s="1055">
        <v>7.5942999999999996</v>
      </c>
      <c r="AM390" s="1054">
        <v>42</v>
      </c>
      <c r="AN390" s="1056">
        <v>0.27289999999999998</v>
      </c>
    </row>
    <row r="391" spans="23:40">
      <c r="W391" s="150" t="str">
        <f t="shared" si="95"/>
        <v>90119</v>
      </c>
      <c r="X391" s="142">
        <f t="shared" si="96"/>
        <v>12.75</v>
      </c>
      <c r="Y391" s="135">
        <f t="shared" si="97"/>
        <v>3</v>
      </c>
      <c r="Z391" s="142">
        <f t="shared" si="98"/>
        <v>4.25</v>
      </c>
      <c r="AA391" s="135">
        <v>90</v>
      </c>
      <c r="AB391" s="164">
        <f t="shared" si="94"/>
        <v>119</v>
      </c>
      <c r="AI391" s="1053">
        <v>32017211</v>
      </c>
      <c r="AJ391" s="1054">
        <v>6</v>
      </c>
      <c r="AK391" s="1055">
        <v>317.05029999999999</v>
      </c>
      <c r="AL391" s="1055">
        <v>9.7948000000000004</v>
      </c>
      <c r="AM391" s="1054">
        <v>32</v>
      </c>
      <c r="AN391" s="1056">
        <v>0.36219999999999997</v>
      </c>
    </row>
    <row r="392" spans="23:40">
      <c r="W392" s="150" t="str">
        <f t="shared" si="95"/>
        <v>90126</v>
      </c>
      <c r="X392" s="142">
        <f t="shared" si="96"/>
        <v>13.5</v>
      </c>
      <c r="Y392" s="135">
        <f t="shared" si="97"/>
        <v>3</v>
      </c>
      <c r="Z392" s="142">
        <f t="shared" si="98"/>
        <v>4.5</v>
      </c>
      <c r="AA392" s="135">
        <v>90</v>
      </c>
      <c r="AB392" s="164">
        <f t="shared" si="94"/>
        <v>126</v>
      </c>
      <c r="AI392" s="1053">
        <v>64012311</v>
      </c>
      <c r="AJ392" s="1054">
        <v>2</v>
      </c>
      <c r="AK392" s="1055">
        <v>317.01732999999996</v>
      </c>
      <c r="AL392" s="1055">
        <v>7.99</v>
      </c>
      <c r="AM392" s="1054">
        <v>40</v>
      </c>
      <c r="AN392" s="1056">
        <v>0.23010000000000003</v>
      </c>
    </row>
    <row r="393" spans="23:40">
      <c r="W393" s="150" t="str">
        <f t="shared" si="95"/>
        <v>90133</v>
      </c>
      <c r="X393" s="142">
        <f t="shared" si="96"/>
        <v>14.25</v>
      </c>
      <c r="Y393" s="135">
        <f t="shared" si="97"/>
        <v>3</v>
      </c>
      <c r="Z393" s="142">
        <f t="shared" si="98"/>
        <v>4.75</v>
      </c>
      <c r="AA393" s="135">
        <v>90</v>
      </c>
      <c r="AB393" s="164">
        <f t="shared" si="94"/>
        <v>133</v>
      </c>
      <c r="AI393" s="1053">
        <v>41074101</v>
      </c>
      <c r="AJ393" s="1054">
        <v>1</v>
      </c>
      <c r="AK393" s="1055">
        <v>316.97160000000002</v>
      </c>
      <c r="AL393" s="1055">
        <v>7.2190000000000003</v>
      </c>
      <c r="AM393" s="1054">
        <v>44</v>
      </c>
      <c r="AN393" s="1056">
        <v>0.28249999999999997</v>
      </c>
    </row>
    <row r="394" spans="23:40">
      <c r="W394" s="150" t="str">
        <f t="shared" si="95"/>
        <v>90140</v>
      </c>
      <c r="X394" s="142">
        <f t="shared" si="96"/>
        <v>15</v>
      </c>
      <c r="Y394" s="135">
        <f t="shared" si="97"/>
        <v>3</v>
      </c>
      <c r="Z394" s="142">
        <f t="shared" si="98"/>
        <v>5</v>
      </c>
      <c r="AA394" s="135">
        <v>90</v>
      </c>
      <c r="AB394" s="164">
        <f t="shared" si="94"/>
        <v>140</v>
      </c>
      <c r="AI394" s="1053">
        <v>51011161</v>
      </c>
      <c r="AJ394" s="1054">
        <v>18</v>
      </c>
      <c r="AK394" s="1055">
        <v>316.8682</v>
      </c>
      <c r="AL394" s="1055">
        <v>7.8140000000000001</v>
      </c>
      <c r="AM394" s="1054">
        <v>41</v>
      </c>
      <c r="AN394" s="1056">
        <v>0.24160000000000001</v>
      </c>
    </row>
    <row r="395" spans="23:40">
      <c r="W395" s="150" t="str">
        <f t="shared" si="95"/>
        <v>90147</v>
      </c>
      <c r="X395" s="142">
        <f t="shared" si="96"/>
        <v>15.75</v>
      </c>
      <c r="Y395" s="135">
        <f t="shared" si="97"/>
        <v>3</v>
      </c>
      <c r="Z395" s="142">
        <f t="shared" si="98"/>
        <v>5.25</v>
      </c>
      <c r="AA395" s="135">
        <v>90</v>
      </c>
      <c r="AB395" s="164">
        <f t="shared" si="94"/>
        <v>147</v>
      </c>
      <c r="AI395" s="1053">
        <v>42017601</v>
      </c>
      <c r="AJ395" s="1054">
        <v>12</v>
      </c>
      <c r="AK395" s="1055">
        <v>316.6053</v>
      </c>
      <c r="AL395" s="1055">
        <v>9.1683000000000003</v>
      </c>
      <c r="AM395" s="1054">
        <v>35</v>
      </c>
      <c r="AN395" s="1056">
        <v>0.34450000000000003</v>
      </c>
    </row>
    <row r="396" spans="23:40">
      <c r="W396" s="150" t="str">
        <f t="shared" si="95"/>
        <v>90154</v>
      </c>
      <c r="X396" s="142">
        <f t="shared" si="96"/>
        <v>16.5</v>
      </c>
      <c r="Y396" s="135">
        <f t="shared" si="97"/>
        <v>3</v>
      </c>
      <c r="Z396" s="142">
        <f t="shared" si="98"/>
        <v>5.5</v>
      </c>
      <c r="AA396" s="135">
        <v>90</v>
      </c>
      <c r="AB396" s="164">
        <f t="shared" si="94"/>
        <v>154</v>
      </c>
      <c r="AI396" s="1053">
        <v>32029101</v>
      </c>
      <c r="AJ396" s="1054">
        <v>4</v>
      </c>
      <c r="AK396" s="1055">
        <v>316.51546999999999</v>
      </c>
      <c r="AL396" s="1055">
        <v>6.8467000000000002</v>
      </c>
      <c r="AM396" s="1054">
        <v>46</v>
      </c>
      <c r="AN396" s="1056">
        <v>0.2984</v>
      </c>
    </row>
    <row r="397" spans="23:40">
      <c r="W397" s="150" t="str">
        <f t="shared" si="95"/>
        <v>90161</v>
      </c>
      <c r="X397" s="142">
        <f t="shared" si="96"/>
        <v>17.25</v>
      </c>
      <c r="Y397" s="135">
        <f t="shared" si="97"/>
        <v>3</v>
      </c>
      <c r="Z397" s="142">
        <f t="shared" si="98"/>
        <v>5.75</v>
      </c>
      <c r="AA397" s="135">
        <v>90</v>
      </c>
      <c r="AB397" s="164">
        <f t="shared" si="94"/>
        <v>161</v>
      </c>
      <c r="AI397" s="1053">
        <v>50020091</v>
      </c>
      <c r="AJ397" s="1054">
        <v>8</v>
      </c>
      <c r="AK397" s="1055">
        <v>316.453238</v>
      </c>
      <c r="AL397" s="1055">
        <v>6.8552</v>
      </c>
      <c r="AM397" s="1054">
        <v>46</v>
      </c>
      <c r="AN397" s="1056">
        <v>0.31909999999999999</v>
      </c>
    </row>
    <row r="398" spans="23:40">
      <c r="W398" s="150" t="str">
        <f t="shared" si="95"/>
        <v>90168</v>
      </c>
      <c r="X398" s="142">
        <f t="shared" si="96"/>
        <v>18</v>
      </c>
      <c r="Y398" s="135">
        <f t="shared" si="97"/>
        <v>3</v>
      </c>
      <c r="Z398" s="142">
        <f t="shared" si="98"/>
        <v>6</v>
      </c>
      <c r="AA398" s="135">
        <v>90</v>
      </c>
      <c r="AB398" s="164">
        <f t="shared" si="94"/>
        <v>168</v>
      </c>
      <c r="AI398" s="1053">
        <v>51010041</v>
      </c>
      <c r="AJ398" s="1054">
        <v>19</v>
      </c>
      <c r="AK398" s="1055">
        <v>316.00664</v>
      </c>
      <c r="AL398" s="1055">
        <v>7.8738000000000001</v>
      </c>
      <c r="AM398" s="1054">
        <v>40</v>
      </c>
      <c r="AN398" s="1056">
        <v>0.33380000000000004</v>
      </c>
    </row>
    <row r="399" spans="23:40">
      <c r="W399" s="150" t="str">
        <f t="shared" si="95"/>
        <v>90175</v>
      </c>
      <c r="X399" s="142">
        <f t="shared" si="96"/>
        <v>18.75</v>
      </c>
      <c r="Y399" s="135">
        <f t="shared" si="97"/>
        <v>3</v>
      </c>
      <c r="Z399" s="142">
        <f t="shared" si="98"/>
        <v>6.25</v>
      </c>
      <c r="AA399" s="135">
        <v>90</v>
      </c>
      <c r="AB399" s="164">
        <f t="shared" si="94"/>
        <v>175</v>
      </c>
      <c r="AI399" s="1053">
        <v>51015101</v>
      </c>
      <c r="AJ399" s="1054">
        <v>20</v>
      </c>
      <c r="AK399" s="1055">
        <v>315.96653800000001</v>
      </c>
      <c r="AL399" s="1055">
        <v>7.9147999999999996</v>
      </c>
      <c r="AM399" s="1054">
        <v>40</v>
      </c>
      <c r="AN399" s="1056">
        <v>0.31290000000000001</v>
      </c>
    </row>
    <row r="400" spans="23:40">
      <c r="W400" s="150" t="str">
        <f t="shared" si="95"/>
        <v>90182</v>
      </c>
      <c r="X400" s="142">
        <f t="shared" si="96"/>
        <v>19.5</v>
      </c>
      <c r="Y400" s="135">
        <f t="shared" si="97"/>
        <v>3</v>
      </c>
      <c r="Z400" s="142">
        <f t="shared" si="98"/>
        <v>6.5</v>
      </c>
      <c r="AA400" s="135">
        <v>90</v>
      </c>
      <c r="AB400" s="164">
        <f t="shared" si="94"/>
        <v>182</v>
      </c>
      <c r="AI400" s="1053">
        <v>51090091</v>
      </c>
      <c r="AJ400" s="1054">
        <v>1</v>
      </c>
      <c r="AK400" s="1055">
        <v>315.94110000000001</v>
      </c>
      <c r="AL400" s="1055">
        <v>8.1064000000000007</v>
      </c>
      <c r="AM400" s="1054">
        <v>39</v>
      </c>
      <c r="AN400" s="1056">
        <v>0.52110000000000001</v>
      </c>
    </row>
    <row r="401" spans="23:40">
      <c r="W401" s="150" t="str">
        <f t="shared" si="95"/>
        <v>90189</v>
      </c>
      <c r="X401" s="142">
        <f t="shared" si="96"/>
        <v>20.25</v>
      </c>
      <c r="Y401" s="135">
        <f t="shared" si="97"/>
        <v>3</v>
      </c>
      <c r="Z401" s="142">
        <f t="shared" si="98"/>
        <v>6.75</v>
      </c>
      <c r="AA401" s="135">
        <v>90</v>
      </c>
      <c r="AB401" s="164">
        <f t="shared" si="94"/>
        <v>189</v>
      </c>
      <c r="AI401" s="1053">
        <v>36031201</v>
      </c>
      <c r="AJ401" s="1054">
        <v>1</v>
      </c>
      <c r="AK401" s="1055">
        <v>315.43220000000002</v>
      </c>
      <c r="AL401" s="1055">
        <v>8.4588999999999999</v>
      </c>
      <c r="AM401" s="1054">
        <v>37</v>
      </c>
      <c r="AN401" s="1056">
        <v>0.3705</v>
      </c>
    </row>
    <row r="402" spans="23:40">
      <c r="W402" s="150" t="str">
        <f t="shared" si="95"/>
        <v>90196</v>
      </c>
      <c r="X402" s="142">
        <f t="shared" si="96"/>
        <v>21</v>
      </c>
      <c r="Y402" s="135">
        <f t="shared" si="97"/>
        <v>3</v>
      </c>
      <c r="Z402" s="142">
        <f t="shared" si="98"/>
        <v>7</v>
      </c>
      <c r="AA402" s="135">
        <v>90</v>
      </c>
      <c r="AB402" s="164">
        <f t="shared" si="94"/>
        <v>196</v>
      </c>
      <c r="AI402" s="1053">
        <v>42170101</v>
      </c>
      <c r="AJ402" s="1054">
        <v>13</v>
      </c>
      <c r="AK402" s="1055">
        <v>315.36340000000001</v>
      </c>
      <c r="AL402" s="1055">
        <v>8.3352000000000004</v>
      </c>
      <c r="AM402" s="1054">
        <v>38</v>
      </c>
      <c r="AN402" s="1056">
        <v>0.24249999999999999</v>
      </c>
    </row>
    <row r="403" spans="23:40">
      <c r="W403" s="150" t="str">
        <f t="shared" si="95"/>
        <v>90203</v>
      </c>
      <c r="X403" s="142">
        <f t="shared" si="96"/>
        <v>21.75</v>
      </c>
      <c r="Y403" s="135">
        <f t="shared" si="97"/>
        <v>3</v>
      </c>
      <c r="Z403" s="142">
        <f t="shared" si="98"/>
        <v>7.25</v>
      </c>
      <c r="AA403" s="135">
        <v>90</v>
      </c>
      <c r="AB403" s="164">
        <f t="shared" si="94"/>
        <v>203</v>
      </c>
      <c r="AI403" s="1053">
        <v>42101001</v>
      </c>
      <c r="AJ403" s="1054">
        <v>1</v>
      </c>
      <c r="AK403" s="1055">
        <v>315.3186</v>
      </c>
      <c r="AL403" s="1055">
        <v>7.4806999999999997</v>
      </c>
      <c r="AM403" s="1054">
        <v>42</v>
      </c>
      <c r="AN403" s="1056">
        <v>0.3196</v>
      </c>
    </row>
    <row r="404" spans="23:40">
      <c r="W404" s="150" t="str">
        <f t="shared" si="95"/>
        <v>90210</v>
      </c>
      <c r="X404" s="142">
        <f t="shared" si="96"/>
        <v>22.5</v>
      </c>
      <c r="Y404" s="135">
        <f t="shared" si="97"/>
        <v>3</v>
      </c>
      <c r="Z404" s="142">
        <f t="shared" si="98"/>
        <v>7.5</v>
      </c>
      <c r="AA404" s="135">
        <v>90</v>
      </c>
      <c r="AB404" s="164">
        <f t="shared" si="94"/>
        <v>210</v>
      </c>
      <c r="AI404" s="1053">
        <v>36090381</v>
      </c>
      <c r="AJ404" s="1054">
        <v>1</v>
      </c>
      <c r="AK404" s="1055">
        <v>315.16969999999998</v>
      </c>
      <c r="AL404" s="1055">
        <v>7.4871999999999996</v>
      </c>
      <c r="AM404" s="1054">
        <v>42</v>
      </c>
      <c r="AN404" s="1056">
        <v>0.25739999999999996</v>
      </c>
    </row>
    <row r="405" spans="23:40">
      <c r="W405" s="150" t="str">
        <f t="shared" si="95"/>
        <v>90217</v>
      </c>
      <c r="X405" s="142">
        <f t="shared" si="96"/>
        <v>23.25</v>
      </c>
      <c r="Y405" s="135">
        <f t="shared" si="97"/>
        <v>3</v>
      </c>
      <c r="Z405" s="142">
        <f t="shared" si="98"/>
        <v>7.75</v>
      </c>
      <c r="AA405" s="135">
        <v>90</v>
      </c>
      <c r="AB405" s="164">
        <f t="shared" si="94"/>
        <v>217</v>
      </c>
      <c r="AI405" s="1053">
        <v>44108801</v>
      </c>
      <c r="AJ405" s="1054">
        <v>6</v>
      </c>
      <c r="AK405" s="1055">
        <v>315.07240000000002</v>
      </c>
      <c r="AL405" s="1055">
        <v>7.0860000000000003</v>
      </c>
      <c r="AM405" s="1054">
        <v>44</v>
      </c>
      <c r="AN405" s="1056">
        <v>0.25989999999999996</v>
      </c>
    </row>
    <row r="406" spans="23:40">
      <c r="W406" s="150" t="str">
        <f t="shared" si="95"/>
        <v>90224</v>
      </c>
      <c r="X406" s="142">
        <f t="shared" si="96"/>
        <v>24</v>
      </c>
      <c r="Y406" s="135">
        <f t="shared" si="97"/>
        <v>3</v>
      </c>
      <c r="Z406" s="142">
        <f t="shared" si="98"/>
        <v>8</v>
      </c>
      <c r="AA406" s="135">
        <v>90</v>
      </c>
      <c r="AB406" s="164">
        <f t="shared" si="94"/>
        <v>224</v>
      </c>
      <c r="AI406" s="1053">
        <v>46020701</v>
      </c>
      <c r="AJ406" s="1054">
        <v>3</v>
      </c>
      <c r="AK406" s="1055">
        <v>314.37462999999997</v>
      </c>
      <c r="AL406" s="1055">
        <v>8.9512999999999998</v>
      </c>
      <c r="AM406" s="1054">
        <v>35</v>
      </c>
      <c r="AN406" s="1056">
        <v>0.28839999999999999</v>
      </c>
    </row>
    <row r="407" spans="23:40">
      <c r="W407" s="150" t="str">
        <f t="shared" si="95"/>
        <v>90231</v>
      </c>
      <c r="X407" s="142">
        <f t="shared" si="96"/>
        <v>24.75</v>
      </c>
      <c r="Y407" s="135">
        <f t="shared" si="97"/>
        <v>3</v>
      </c>
      <c r="Z407" s="142">
        <f t="shared" si="98"/>
        <v>8.25</v>
      </c>
      <c r="AA407" s="135">
        <v>90</v>
      </c>
      <c r="AB407" s="164">
        <f t="shared" si="94"/>
        <v>231</v>
      </c>
      <c r="AI407" s="1053">
        <v>11077901</v>
      </c>
      <c r="AJ407" s="1054">
        <v>31</v>
      </c>
      <c r="AK407" s="1055">
        <v>314.35584999999998</v>
      </c>
      <c r="AL407" s="1055">
        <v>6.9565000000000001</v>
      </c>
      <c r="AM407" s="1054">
        <v>45</v>
      </c>
      <c r="AN407" s="1056">
        <v>0.35499999999999998</v>
      </c>
    </row>
    <row r="408" spans="23:40">
      <c r="W408" s="150" t="str">
        <f t="shared" si="95"/>
        <v>90238</v>
      </c>
      <c r="X408" s="142">
        <f t="shared" si="96"/>
        <v>25.5</v>
      </c>
      <c r="Y408" s="135">
        <f t="shared" si="97"/>
        <v>3</v>
      </c>
      <c r="Z408" s="142">
        <f t="shared" si="98"/>
        <v>8.5</v>
      </c>
      <c r="AA408" s="135">
        <v>90</v>
      </c>
      <c r="AB408" s="164">
        <f t="shared" si="94"/>
        <v>238</v>
      </c>
      <c r="AI408" s="1053">
        <v>31126501</v>
      </c>
      <c r="AJ408" s="1054">
        <v>18</v>
      </c>
      <c r="AK408" s="1055">
        <v>314.2518</v>
      </c>
      <c r="AL408" s="1055">
        <v>6.2877999999999998</v>
      </c>
      <c r="AM408" s="1054">
        <v>50</v>
      </c>
      <c r="AN408" s="1056">
        <v>0.2823</v>
      </c>
    </row>
    <row r="409" spans="23:40">
      <c r="W409" s="150" t="str">
        <f t="shared" si="95"/>
        <v>90245</v>
      </c>
      <c r="X409" s="142">
        <f t="shared" si="96"/>
        <v>26.25</v>
      </c>
      <c r="Y409" s="135">
        <f t="shared" si="97"/>
        <v>3</v>
      </c>
      <c r="Z409" s="142">
        <f t="shared" si="98"/>
        <v>8.75</v>
      </c>
      <c r="AA409" s="135">
        <v>90</v>
      </c>
      <c r="AB409" s="164">
        <f t="shared" si="94"/>
        <v>245</v>
      </c>
      <c r="AI409" s="1053">
        <v>36044801</v>
      </c>
      <c r="AJ409" s="1054">
        <v>1</v>
      </c>
      <c r="AK409" s="1055">
        <v>313.71510000000001</v>
      </c>
      <c r="AL409" s="1055">
        <v>7.3258000000000001</v>
      </c>
      <c r="AM409" s="1054">
        <v>43</v>
      </c>
      <c r="AN409" s="1056">
        <v>0.25209999999999999</v>
      </c>
    </row>
    <row r="410" spans="23:40">
      <c r="W410" s="150" t="str">
        <f t="shared" si="95"/>
        <v>90252</v>
      </c>
      <c r="X410" s="142">
        <f t="shared" si="96"/>
        <v>27</v>
      </c>
      <c r="Y410" s="135">
        <f t="shared" si="97"/>
        <v>3</v>
      </c>
      <c r="Z410" s="142">
        <f t="shared" si="98"/>
        <v>9</v>
      </c>
      <c r="AA410" s="135">
        <v>90</v>
      </c>
      <c r="AB410" s="164">
        <f t="shared" si="94"/>
        <v>252</v>
      </c>
      <c r="AI410" s="1053">
        <v>11089701</v>
      </c>
      <c r="AJ410" s="1054">
        <v>32</v>
      </c>
      <c r="AK410" s="1055">
        <v>313.45549999999997</v>
      </c>
      <c r="AL410" s="1055">
        <v>5.9127000000000001</v>
      </c>
      <c r="AM410" s="1054">
        <v>53</v>
      </c>
      <c r="AN410" s="1056">
        <v>0.33179999999999998</v>
      </c>
    </row>
    <row r="411" spans="23:40">
      <c r="W411" s="150" t="str">
        <f t="shared" si="95"/>
        <v>90259</v>
      </c>
      <c r="X411" s="142">
        <f t="shared" si="96"/>
        <v>27.75</v>
      </c>
      <c r="Y411" s="135">
        <f t="shared" si="97"/>
        <v>3</v>
      </c>
      <c r="Z411" s="142">
        <f t="shared" si="98"/>
        <v>9.25</v>
      </c>
      <c r="AA411" s="135">
        <v>90</v>
      </c>
      <c r="AB411" s="164">
        <f t="shared" si="94"/>
        <v>259</v>
      </c>
      <c r="AI411" s="1053">
        <v>14010302</v>
      </c>
      <c r="AJ411" s="1054">
        <v>5</v>
      </c>
      <c r="AK411" s="1055">
        <v>313.45370000000003</v>
      </c>
      <c r="AL411" s="1055">
        <v>9.0158000000000005</v>
      </c>
      <c r="AM411" s="1054">
        <v>35</v>
      </c>
      <c r="AN411" s="1056">
        <v>0.27279999999999999</v>
      </c>
    </row>
    <row r="412" spans="23:40">
      <c r="W412" s="150" t="str">
        <f t="shared" si="95"/>
        <v>90266</v>
      </c>
      <c r="X412" s="142">
        <f t="shared" si="96"/>
        <v>28.5</v>
      </c>
      <c r="Y412" s="135">
        <f t="shared" si="97"/>
        <v>3</v>
      </c>
      <c r="Z412" s="142">
        <f t="shared" si="98"/>
        <v>9.5</v>
      </c>
      <c r="AA412" s="135">
        <v>90</v>
      </c>
      <c r="AB412" s="164">
        <f t="shared" si="94"/>
        <v>266</v>
      </c>
      <c r="AI412" s="1053">
        <v>32074611</v>
      </c>
      <c r="AJ412" s="1054">
        <v>3</v>
      </c>
      <c r="AK412" s="1055">
        <v>313.22519999999997</v>
      </c>
      <c r="AL412" s="1055">
        <v>6.9527999999999999</v>
      </c>
      <c r="AM412" s="1054">
        <v>45</v>
      </c>
      <c r="AN412" s="1056">
        <v>0.31620000000000004</v>
      </c>
    </row>
    <row r="413" spans="23:40">
      <c r="W413" s="150" t="str">
        <f t="shared" si="95"/>
        <v>90273</v>
      </c>
      <c r="X413" s="142">
        <f t="shared" si="96"/>
        <v>29.25</v>
      </c>
      <c r="Y413" s="135">
        <f t="shared" si="97"/>
        <v>3</v>
      </c>
      <c r="Z413" s="142">
        <f t="shared" si="98"/>
        <v>9.75</v>
      </c>
      <c r="AA413" s="135">
        <v>90</v>
      </c>
      <c r="AB413" s="164">
        <f t="shared" si="94"/>
        <v>273</v>
      </c>
      <c r="AI413" s="1053">
        <v>42171401</v>
      </c>
      <c r="AJ413" s="1054">
        <v>14</v>
      </c>
      <c r="AK413" s="1055">
        <v>313.17099999999999</v>
      </c>
      <c r="AL413" s="1055">
        <v>8.0589999999999993</v>
      </c>
      <c r="AM413" s="1054">
        <v>39</v>
      </c>
      <c r="AN413" s="1056">
        <v>0.31170000000000003</v>
      </c>
    </row>
    <row r="414" spans="23:40">
      <c r="W414" s="150" t="str">
        <f t="shared" si="95"/>
        <v>90280</v>
      </c>
      <c r="X414" s="142">
        <f t="shared" si="96"/>
        <v>30</v>
      </c>
      <c r="Y414" s="135">
        <f t="shared" si="97"/>
        <v>3</v>
      </c>
      <c r="Z414" s="142">
        <f t="shared" si="98"/>
        <v>10</v>
      </c>
      <c r="AA414" s="135">
        <v>90</v>
      </c>
      <c r="AB414" s="164">
        <f t="shared" si="94"/>
        <v>280</v>
      </c>
      <c r="AI414" s="1053">
        <v>61014501</v>
      </c>
      <c r="AJ414" s="1054">
        <v>9</v>
      </c>
      <c r="AK414" s="1055">
        <v>313.04762999999997</v>
      </c>
      <c r="AL414" s="1055">
        <v>8.3924000000000003</v>
      </c>
      <c r="AM414" s="1054">
        <v>37</v>
      </c>
      <c r="AN414" s="1056">
        <v>0.21440000000000001</v>
      </c>
    </row>
    <row r="415" spans="23:40">
      <c r="W415" s="150" t="str">
        <f t="shared" si="95"/>
        <v>90287</v>
      </c>
      <c r="X415" s="142">
        <f t="shared" si="96"/>
        <v>30.75</v>
      </c>
      <c r="Y415" s="135">
        <f t="shared" si="97"/>
        <v>3</v>
      </c>
      <c r="Z415" s="142">
        <f t="shared" si="98"/>
        <v>10.25</v>
      </c>
      <c r="AA415" s="135">
        <v>90</v>
      </c>
      <c r="AB415" s="164">
        <f t="shared" si="94"/>
        <v>287</v>
      </c>
      <c r="AI415" s="1053">
        <v>11140901</v>
      </c>
      <c r="AJ415" s="1054">
        <v>33</v>
      </c>
      <c r="AK415" s="1055">
        <v>312.63198</v>
      </c>
      <c r="AL415" s="1055">
        <v>6.9581999999999997</v>
      </c>
      <c r="AM415" s="1054">
        <v>45</v>
      </c>
      <c r="AN415" s="1056">
        <v>0.26280000000000003</v>
      </c>
    </row>
    <row r="416" spans="23:40">
      <c r="W416" s="150" t="str">
        <f t="shared" si="95"/>
        <v>90294</v>
      </c>
      <c r="X416" s="142">
        <f t="shared" si="96"/>
        <v>31.5</v>
      </c>
      <c r="Y416" s="135">
        <f t="shared" si="97"/>
        <v>3</v>
      </c>
      <c r="Z416" s="142">
        <f t="shared" si="98"/>
        <v>10.5</v>
      </c>
      <c r="AA416" s="135">
        <v>90</v>
      </c>
      <c r="AB416" s="164">
        <f t="shared" si="94"/>
        <v>294</v>
      </c>
      <c r="AI416" s="1053">
        <v>42019061</v>
      </c>
      <c r="AJ416" s="1054">
        <v>15</v>
      </c>
      <c r="AK416" s="1055">
        <v>312.23349000000002</v>
      </c>
      <c r="AL416" s="1055">
        <v>8.3702000000000005</v>
      </c>
      <c r="AM416" s="1054">
        <v>37</v>
      </c>
      <c r="AN416" s="1056">
        <v>0.3075</v>
      </c>
    </row>
    <row r="417" spans="23:40">
      <c r="W417" s="150" t="str">
        <f t="shared" si="95"/>
        <v>90301</v>
      </c>
      <c r="X417" s="142">
        <f t="shared" si="96"/>
        <v>32.25</v>
      </c>
      <c r="Y417" s="135">
        <f t="shared" si="97"/>
        <v>3</v>
      </c>
      <c r="Z417" s="142">
        <f t="shared" si="98"/>
        <v>10.75</v>
      </c>
      <c r="AA417" s="135">
        <v>90</v>
      </c>
      <c r="AB417" s="164">
        <f t="shared" si="94"/>
        <v>301</v>
      </c>
      <c r="AI417" s="1053">
        <v>51176121</v>
      </c>
      <c r="AJ417" s="1054">
        <v>1</v>
      </c>
      <c r="AK417" s="1055">
        <v>312.18459999999999</v>
      </c>
      <c r="AL417" s="1055">
        <v>7.2643000000000004</v>
      </c>
      <c r="AM417" s="1054">
        <v>43</v>
      </c>
      <c r="AN417" s="1056">
        <v>0.27940000000000004</v>
      </c>
    </row>
    <row r="418" spans="23:40">
      <c r="W418" s="150" t="str">
        <f t="shared" si="95"/>
        <v>90308</v>
      </c>
      <c r="X418" s="142">
        <f t="shared" si="96"/>
        <v>33</v>
      </c>
      <c r="Y418" s="135">
        <f t="shared" si="97"/>
        <v>3</v>
      </c>
      <c r="Z418" s="142">
        <f t="shared" si="98"/>
        <v>11</v>
      </c>
      <c r="AA418" s="135">
        <v>90</v>
      </c>
      <c r="AB418" s="164">
        <f t="shared" si="94"/>
        <v>308</v>
      </c>
      <c r="AI418" s="1053">
        <v>44162701</v>
      </c>
      <c r="AJ418" s="1054">
        <v>1</v>
      </c>
      <c r="AK418" s="1055">
        <v>311.91856100000001</v>
      </c>
      <c r="AL418" s="1055">
        <v>8.1335999999999995</v>
      </c>
      <c r="AM418" s="1054">
        <v>38</v>
      </c>
      <c r="AN418" s="1056">
        <v>0.28809999999999997</v>
      </c>
    </row>
    <row r="419" spans="23:40">
      <c r="W419" s="150" t="str">
        <f t="shared" si="95"/>
        <v>90315</v>
      </c>
      <c r="X419" s="142">
        <f t="shared" si="96"/>
        <v>33.75</v>
      </c>
      <c r="Y419" s="135">
        <f t="shared" si="97"/>
        <v>3</v>
      </c>
      <c r="Z419" s="142">
        <f t="shared" si="98"/>
        <v>11.25</v>
      </c>
      <c r="AA419" s="135">
        <v>90</v>
      </c>
      <c r="AB419" s="164">
        <f t="shared" si="94"/>
        <v>315</v>
      </c>
      <c r="AI419" s="1053">
        <v>42019201</v>
      </c>
      <c r="AJ419" s="1054">
        <v>16</v>
      </c>
      <c r="AK419" s="1055">
        <v>311.88200000000001</v>
      </c>
      <c r="AL419" s="1055">
        <v>8.5688999999999993</v>
      </c>
      <c r="AM419" s="1054">
        <v>36</v>
      </c>
      <c r="AN419" s="1056">
        <v>0.29380000000000001</v>
      </c>
    </row>
    <row r="420" spans="23:40">
      <c r="W420" s="150" t="str">
        <f t="shared" si="95"/>
        <v>90322</v>
      </c>
      <c r="X420" s="142">
        <f t="shared" si="96"/>
        <v>34.5</v>
      </c>
      <c r="Y420" s="135">
        <f t="shared" si="97"/>
        <v>3</v>
      </c>
      <c r="Z420" s="142">
        <f t="shared" si="98"/>
        <v>11.5</v>
      </c>
      <c r="AA420" s="135">
        <v>90</v>
      </c>
      <c r="AB420" s="164">
        <f t="shared" si="94"/>
        <v>322</v>
      </c>
      <c r="AI420" s="1053">
        <v>52011401</v>
      </c>
      <c r="AJ420" s="1054">
        <v>6</v>
      </c>
      <c r="AK420" s="1055">
        <v>311.76055600000001</v>
      </c>
      <c r="AL420" s="1055">
        <v>6.8137999999999996</v>
      </c>
      <c r="AM420" s="1054">
        <v>46</v>
      </c>
      <c r="AN420" s="1056">
        <v>0.35780000000000001</v>
      </c>
    </row>
    <row r="421" spans="23:40">
      <c r="W421" s="150" t="str">
        <f t="shared" si="95"/>
        <v>90329</v>
      </c>
      <c r="X421" s="142">
        <f t="shared" si="96"/>
        <v>35.25</v>
      </c>
      <c r="Y421" s="135">
        <f t="shared" si="97"/>
        <v>3</v>
      </c>
      <c r="Z421" s="142">
        <f t="shared" si="98"/>
        <v>11.75</v>
      </c>
      <c r="AA421" s="135">
        <v>90</v>
      </c>
      <c r="AB421" s="164">
        <f t="shared" si="94"/>
        <v>329</v>
      </c>
      <c r="AI421" s="1053">
        <v>12250811</v>
      </c>
      <c r="AJ421" s="1054">
        <v>7</v>
      </c>
      <c r="AK421" s="1055">
        <v>311.0926</v>
      </c>
      <c r="AL421" s="1055">
        <v>8.8233999999999995</v>
      </c>
      <c r="AM421" s="1054">
        <v>35</v>
      </c>
      <c r="AN421" s="1056">
        <v>0.44049999999999995</v>
      </c>
    </row>
    <row r="422" spans="23:40">
      <c r="W422" s="150" t="str">
        <f t="shared" si="95"/>
        <v>90336</v>
      </c>
      <c r="X422" s="142">
        <f t="shared" si="96"/>
        <v>36</v>
      </c>
      <c r="Y422" s="135">
        <f t="shared" si="97"/>
        <v>3</v>
      </c>
      <c r="Z422" s="142">
        <f t="shared" si="98"/>
        <v>12</v>
      </c>
      <c r="AA422" s="135">
        <v>90</v>
      </c>
      <c r="AB422" s="164">
        <f t="shared" si="94"/>
        <v>336</v>
      </c>
      <c r="AI422" s="1053">
        <v>31010101</v>
      </c>
      <c r="AJ422" s="1054">
        <v>19</v>
      </c>
      <c r="AK422" s="1055">
        <v>310.79349999999999</v>
      </c>
      <c r="AL422" s="1055">
        <v>7.0765000000000002</v>
      </c>
      <c r="AM422" s="1054">
        <v>44</v>
      </c>
      <c r="AN422" s="1056">
        <v>0.2712</v>
      </c>
    </row>
    <row r="423" spans="23:40">
      <c r="W423" s="150" t="str">
        <f t="shared" si="95"/>
        <v>90343</v>
      </c>
      <c r="X423" s="142">
        <f t="shared" si="96"/>
        <v>36.75</v>
      </c>
      <c r="Y423" s="135">
        <f t="shared" si="97"/>
        <v>3</v>
      </c>
      <c r="Z423" s="142">
        <f t="shared" si="98"/>
        <v>12.25</v>
      </c>
      <c r="AA423" s="135">
        <v>90</v>
      </c>
      <c r="AB423" s="164">
        <f t="shared" si="94"/>
        <v>343</v>
      </c>
      <c r="AI423" s="1053">
        <v>44032001</v>
      </c>
      <c r="AJ423" s="1054">
        <v>2</v>
      </c>
      <c r="AK423" s="1055">
        <v>310.79160000000002</v>
      </c>
      <c r="AL423" s="1055">
        <v>7.3569000000000004</v>
      </c>
      <c r="AM423" s="1054">
        <v>42</v>
      </c>
      <c r="AN423" s="1056">
        <v>0.40060000000000001</v>
      </c>
    </row>
    <row r="424" spans="23:40">
      <c r="W424" s="150" t="str">
        <f t="shared" si="95"/>
        <v>90350</v>
      </c>
      <c r="X424" s="142">
        <f t="shared" si="96"/>
        <v>37.5</v>
      </c>
      <c r="Y424" s="135">
        <f t="shared" si="97"/>
        <v>3</v>
      </c>
      <c r="Z424" s="142">
        <f t="shared" si="98"/>
        <v>12.5</v>
      </c>
      <c r="AA424" s="135">
        <v>90</v>
      </c>
      <c r="AB424" s="164">
        <f t="shared" si="94"/>
        <v>350</v>
      </c>
      <c r="AI424" s="1053">
        <v>51010601</v>
      </c>
      <c r="AJ424" s="1054">
        <v>21</v>
      </c>
      <c r="AK424" s="1055">
        <v>310.72471000000002</v>
      </c>
      <c r="AL424" s="1055">
        <v>8.2698999999999998</v>
      </c>
      <c r="AM424" s="1054">
        <v>38</v>
      </c>
      <c r="AN424" s="1056">
        <v>0.30709999999999998</v>
      </c>
    </row>
    <row r="425" spans="23:40">
      <c r="W425" s="150" t="str">
        <f t="shared" si="95"/>
        <v>90357</v>
      </c>
      <c r="X425" s="142">
        <f t="shared" si="96"/>
        <v>38.25</v>
      </c>
      <c r="Y425" s="135">
        <f t="shared" si="97"/>
        <v>3</v>
      </c>
      <c r="Z425" s="142">
        <f t="shared" si="98"/>
        <v>12.75</v>
      </c>
      <c r="AA425" s="135">
        <v>90</v>
      </c>
      <c r="AB425" s="164">
        <f t="shared" si="94"/>
        <v>357</v>
      </c>
      <c r="AI425" s="1053">
        <v>21080121</v>
      </c>
      <c r="AJ425" s="1054">
        <v>2</v>
      </c>
      <c r="AK425" s="1055">
        <v>310.71210000000002</v>
      </c>
      <c r="AL425" s="1055">
        <v>7.1005000000000003</v>
      </c>
      <c r="AM425" s="1054">
        <v>44</v>
      </c>
      <c r="AN425" s="1056">
        <v>0.29010000000000002</v>
      </c>
    </row>
    <row r="426" spans="23:40">
      <c r="W426" s="150" t="str">
        <f t="shared" si="95"/>
        <v>90364</v>
      </c>
      <c r="X426" s="142">
        <f t="shared" si="96"/>
        <v>39</v>
      </c>
      <c r="Y426" s="135">
        <f t="shared" si="97"/>
        <v>3</v>
      </c>
      <c r="Z426" s="142">
        <f t="shared" si="98"/>
        <v>13</v>
      </c>
      <c r="AA426" s="135">
        <v>90</v>
      </c>
      <c r="AB426" s="164">
        <f t="shared" si="94"/>
        <v>364</v>
      </c>
      <c r="AI426" s="1053">
        <v>33056001</v>
      </c>
      <c r="AJ426" s="1054">
        <v>4</v>
      </c>
      <c r="AK426" s="1055">
        <v>309.98090000000002</v>
      </c>
      <c r="AL426" s="1055">
        <v>7.0195999999999996</v>
      </c>
      <c r="AM426" s="1054">
        <v>44</v>
      </c>
      <c r="AN426" s="1056">
        <v>0.29430000000000001</v>
      </c>
    </row>
    <row r="427" spans="23:40">
      <c r="W427" s="150" t="str">
        <f t="shared" si="95"/>
        <v>90371</v>
      </c>
      <c r="X427" s="142">
        <f t="shared" si="96"/>
        <v>39.75</v>
      </c>
      <c r="Y427" s="135">
        <f t="shared" si="97"/>
        <v>3</v>
      </c>
      <c r="Z427" s="142">
        <f t="shared" si="98"/>
        <v>13.25</v>
      </c>
      <c r="AA427" s="135">
        <v>90</v>
      </c>
      <c r="AB427" s="164">
        <f t="shared" si="94"/>
        <v>371</v>
      </c>
      <c r="AI427" s="1053">
        <v>14022471</v>
      </c>
      <c r="AJ427" s="1054">
        <v>4</v>
      </c>
      <c r="AK427" s="1055">
        <v>309.85426000000001</v>
      </c>
      <c r="AL427" s="1055">
        <v>8.4913000000000007</v>
      </c>
      <c r="AM427" s="1054">
        <v>36</v>
      </c>
      <c r="AN427" s="1056">
        <v>0.39329999999999998</v>
      </c>
    </row>
    <row r="428" spans="23:40">
      <c r="W428" s="150" t="str">
        <f t="shared" si="95"/>
        <v>1057</v>
      </c>
      <c r="X428" s="142">
        <f t="shared" si="96"/>
        <v>1.3475000000000001</v>
      </c>
      <c r="Y428" s="135">
        <f t="shared" si="97"/>
        <v>3.5</v>
      </c>
      <c r="Z428" s="142">
        <f t="shared" si="98"/>
        <v>0.38500000000000001</v>
      </c>
      <c r="AA428" s="135">
        <v>105</v>
      </c>
      <c r="AB428" s="151">
        <v>7</v>
      </c>
      <c r="AI428" s="1053">
        <v>23010351</v>
      </c>
      <c r="AJ428" s="1054">
        <v>6</v>
      </c>
      <c r="AK428" s="1055">
        <v>309.30779999999999</v>
      </c>
      <c r="AL428" s="1055">
        <v>7.1167999999999996</v>
      </c>
      <c r="AM428" s="1054">
        <v>43</v>
      </c>
      <c r="AN428" s="1056">
        <v>0.2666</v>
      </c>
    </row>
    <row r="429" spans="23:40">
      <c r="W429" s="150" t="str">
        <f t="shared" si="95"/>
        <v>10514</v>
      </c>
      <c r="X429" s="142">
        <f t="shared" si="96"/>
        <v>1.9250000000000003</v>
      </c>
      <c r="Y429" s="135">
        <f t="shared" si="97"/>
        <v>3.5</v>
      </c>
      <c r="Z429" s="142">
        <f t="shared" si="98"/>
        <v>0.55000000000000004</v>
      </c>
      <c r="AA429" s="135">
        <v>105</v>
      </c>
      <c r="AB429" s="164">
        <f>AB428+7</f>
        <v>14</v>
      </c>
      <c r="AI429" s="1053">
        <v>44080301</v>
      </c>
      <c r="AJ429" s="1054">
        <v>3</v>
      </c>
      <c r="AK429" s="1055">
        <v>308.89116000000001</v>
      </c>
      <c r="AL429" s="1055">
        <v>7.1542000000000003</v>
      </c>
      <c r="AM429" s="1054">
        <v>43</v>
      </c>
      <c r="AN429" s="1056">
        <v>0.3664</v>
      </c>
    </row>
    <row r="430" spans="23:40">
      <c r="W430" s="150" t="str">
        <f t="shared" si="95"/>
        <v>10521</v>
      </c>
      <c r="X430" s="142">
        <f t="shared" si="96"/>
        <v>2.625</v>
      </c>
      <c r="Y430" s="135">
        <f t="shared" si="97"/>
        <v>3.5</v>
      </c>
      <c r="Z430" s="142">
        <f t="shared" si="98"/>
        <v>0.75</v>
      </c>
      <c r="AA430" s="135">
        <v>105</v>
      </c>
      <c r="AB430" s="164">
        <f t="shared" ref="AB430:AB480" si="99">AB429+7</f>
        <v>21</v>
      </c>
      <c r="AI430" s="1053">
        <v>44011861</v>
      </c>
      <c r="AJ430" s="1054">
        <v>9</v>
      </c>
      <c r="AK430" s="1055">
        <v>308.82420000000002</v>
      </c>
      <c r="AL430" s="1055">
        <v>6.1204999999999998</v>
      </c>
      <c r="AM430" s="1054">
        <v>50</v>
      </c>
      <c r="AN430" s="1056">
        <v>0.29809999999999998</v>
      </c>
    </row>
    <row r="431" spans="23:40">
      <c r="W431" s="150" t="str">
        <f t="shared" si="95"/>
        <v>10528</v>
      </c>
      <c r="X431" s="142">
        <f t="shared" si="96"/>
        <v>3.5</v>
      </c>
      <c r="Y431" s="135">
        <f t="shared" si="97"/>
        <v>3.5</v>
      </c>
      <c r="Z431" s="142">
        <f t="shared" si="98"/>
        <v>1</v>
      </c>
      <c r="AA431" s="135">
        <v>105</v>
      </c>
      <c r="AB431" s="164">
        <f t="shared" si="99"/>
        <v>28</v>
      </c>
      <c r="AI431" s="1053">
        <v>22110601</v>
      </c>
      <c r="AJ431" s="1054">
        <v>7</v>
      </c>
      <c r="AK431" s="1055">
        <v>308.7122</v>
      </c>
      <c r="AL431" s="1055">
        <v>7.2229999999999999</v>
      </c>
      <c r="AM431" s="1054">
        <v>43</v>
      </c>
      <c r="AN431" s="1056">
        <v>0.22320000000000001</v>
      </c>
    </row>
    <row r="432" spans="23:40">
      <c r="W432" s="150" t="str">
        <f t="shared" si="95"/>
        <v>10535</v>
      </c>
      <c r="X432" s="142">
        <f t="shared" si="96"/>
        <v>4.375</v>
      </c>
      <c r="Y432" s="135">
        <f t="shared" si="97"/>
        <v>3.5</v>
      </c>
      <c r="Z432" s="142">
        <f t="shared" si="98"/>
        <v>1.25</v>
      </c>
      <c r="AA432" s="135">
        <v>105</v>
      </c>
      <c r="AB432" s="164">
        <f t="shared" si="99"/>
        <v>35</v>
      </c>
      <c r="AI432" s="1053">
        <v>11071061</v>
      </c>
      <c r="AJ432" s="1054">
        <v>34</v>
      </c>
      <c r="AK432" s="1055">
        <v>308.37822499999999</v>
      </c>
      <c r="AL432" s="1055">
        <v>6.0617000000000001</v>
      </c>
      <c r="AM432" s="1054">
        <v>51</v>
      </c>
      <c r="AN432" s="1056">
        <v>0.1925</v>
      </c>
    </row>
    <row r="433" spans="23:40">
      <c r="W433" s="150" t="str">
        <f t="shared" si="95"/>
        <v>10542</v>
      </c>
      <c r="X433" s="142">
        <f t="shared" si="96"/>
        <v>5.25</v>
      </c>
      <c r="Y433" s="135">
        <f t="shared" si="97"/>
        <v>3.5</v>
      </c>
      <c r="Z433" s="142">
        <f t="shared" si="98"/>
        <v>1.5</v>
      </c>
      <c r="AA433" s="135">
        <v>105</v>
      </c>
      <c r="AB433" s="164">
        <f t="shared" si="99"/>
        <v>42</v>
      </c>
      <c r="AI433" s="1053">
        <v>32082501</v>
      </c>
      <c r="AJ433" s="1054">
        <v>2</v>
      </c>
      <c r="AK433" s="1055">
        <v>308.15320000000003</v>
      </c>
      <c r="AL433" s="1055">
        <v>7.5774999999999997</v>
      </c>
      <c r="AM433" s="1054">
        <v>41</v>
      </c>
      <c r="AN433" s="1056">
        <v>0.41759999999999997</v>
      </c>
    </row>
    <row r="434" spans="23:40">
      <c r="W434" s="150" t="str">
        <f t="shared" si="95"/>
        <v>10549</v>
      </c>
      <c r="X434" s="142">
        <f t="shared" si="96"/>
        <v>6.125</v>
      </c>
      <c r="Y434" s="135">
        <f t="shared" si="97"/>
        <v>3.5</v>
      </c>
      <c r="Z434" s="142">
        <f t="shared" si="98"/>
        <v>1.75</v>
      </c>
      <c r="AA434" s="135">
        <v>105</v>
      </c>
      <c r="AB434" s="164">
        <f t="shared" si="99"/>
        <v>49</v>
      </c>
      <c r="AI434" s="1053">
        <v>35013501</v>
      </c>
      <c r="AJ434" s="1054">
        <v>10</v>
      </c>
      <c r="AK434" s="1055">
        <v>308.03039999999999</v>
      </c>
      <c r="AL434" s="1055">
        <v>6.4961000000000002</v>
      </c>
      <c r="AM434" s="1054">
        <v>47</v>
      </c>
      <c r="AN434" s="1056">
        <v>0.2432</v>
      </c>
    </row>
    <row r="435" spans="23:40">
      <c r="W435" s="150" t="str">
        <f t="shared" si="95"/>
        <v>10556</v>
      </c>
      <c r="X435" s="142">
        <f t="shared" si="96"/>
        <v>7</v>
      </c>
      <c r="Y435" s="135">
        <f t="shared" si="97"/>
        <v>3.5</v>
      </c>
      <c r="Z435" s="142">
        <f t="shared" si="98"/>
        <v>2</v>
      </c>
      <c r="AA435" s="135">
        <v>105</v>
      </c>
      <c r="AB435" s="164">
        <f t="shared" si="99"/>
        <v>56</v>
      </c>
      <c r="AI435" s="1053">
        <v>33034301</v>
      </c>
      <c r="AJ435" s="1054">
        <v>3</v>
      </c>
      <c r="AK435" s="1055">
        <v>306.76706000000001</v>
      </c>
      <c r="AL435" s="1055">
        <v>6.4238</v>
      </c>
      <c r="AM435" s="1054">
        <v>48</v>
      </c>
      <c r="AN435" s="1056">
        <v>0.26919999999999999</v>
      </c>
    </row>
    <row r="436" spans="23:40">
      <c r="W436" s="150" t="str">
        <f t="shared" si="95"/>
        <v>10563</v>
      </c>
      <c r="X436" s="142">
        <f t="shared" si="96"/>
        <v>7.875</v>
      </c>
      <c r="Y436" s="135">
        <f t="shared" si="97"/>
        <v>3.5</v>
      </c>
      <c r="Z436" s="142">
        <f t="shared" si="98"/>
        <v>2.25</v>
      </c>
      <c r="AA436" s="135">
        <v>105</v>
      </c>
      <c r="AB436" s="164">
        <f t="shared" si="99"/>
        <v>63</v>
      </c>
      <c r="AI436" s="1053">
        <v>32045111</v>
      </c>
      <c r="AJ436" s="1054">
        <v>2</v>
      </c>
      <c r="AK436" s="1055">
        <v>306.72230000000002</v>
      </c>
      <c r="AL436" s="1055">
        <v>7.1420000000000003</v>
      </c>
      <c r="AM436" s="1054">
        <v>43</v>
      </c>
      <c r="AN436" s="1056">
        <v>0.25340000000000001</v>
      </c>
    </row>
    <row r="437" spans="23:40">
      <c r="W437" s="150" t="str">
        <f t="shared" si="95"/>
        <v>10570</v>
      </c>
      <c r="X437" s="142">
        <f t="shared" si="96"/>
        <v>8.75</v>
      </c>
      <c r="Y437" s="135">
        <f t="shared" si="97"/>
        <v>3.5</v>
      </c>
      <c r="Z437" s="142">
        <f t="shared" si="98"/>
        <v>2.5</v>
      </c>
      <c r="AA437" s="135">
        <v>105</v>
      </c>
      <c r="AB437" s="164">
        <f t="shared" si="99"/>
        <v>70</v>
      </c>
      <c r="AI437" s="1053">
        <v>44012491</v>
      </c>
      <c r="AJ437" s="1054">
        <v>10</v>
      </c>
      <c r="AK437" s="1055">
        <v>306.42160000000001</v>
      </c>
      <c r="AL437" s="1055">
        <v>5.7408000000000001</v>
      </c>
      <c r="AM437" s="1054">
        <v>53</v>
      </c>
      <c r="AN437" s="1056">
        <v>0.2009</v>
      </c>
    </row>
    <row r="438" spans="23:40">
      <c r="W438" s="150" t="str">
        <f t="shared" si="95"/>
        <v>10577</v>
      </c>
      <c r="X438" s="142">
        <f t="shared" si="96"/>
        <v>9.625</v>
      </c>
      <c r="Y438" s="135">
        <f t="shared" si="97"/>
        <v>3.5</v>
      </c>
      <c r="Z438" s="142">
        <f t="shared" si="98"/>
        <v>2.75</v>
      </c>
      <c r="AA438" s="135">
        <v>105</v>
      </c>
      <c r="AB438" s="164">
        <f t="shared" si="99"/>
        <v>77</v>
      </c>
      <c r="AI438" s="1053">
        <v>41051301</v>
      </c>
      <c r="AJ438" s="1054">
        <v>2</v>
      </c>
      <c r="AK438" s="1055">
        <v>305.9298</v>
      </c>
      <c r="AL438" s="1055">
        <v>8.6647999999999996</v>
      </c>
      <c r="AM438" s="1054">
        <v>35</v>
      </c>
      <c r="AN438" s="1056">
        <v>0.40850000000000003</v>
      </c>
    </row>
    <row r="439" spans="23:40">
      <c r="W439" s="150" t="str">
        <f t="shared" si="95"/>
        <v>10584</v>
      </c>
      <c r="X439" s="142">
        <f t="shared" si="96"/>
        <v>10.5</v>
      </c>
      <c r="Y439" s="135">
        <f t="shared" si="97"/>
        <v>3.5</v>
      </c>
      <c r="Z439" s="142">
        <f t="shared" si="98"/>
        <v>3</v>
      </c>
      <c r="AA439" s="135">
        <v>105</v>
      </c>
      <c r="AB439" s="164">
        <f t="shared" si="99"/>
        <v>84</v>
      </c>
      <c r="AI439" s="1053">
        <v>13015101</v>
      </c>
      <c r="AJ439" s="1054">
        <v>4</v>
      </c>
      <c r="AK439" s="1055">
        <v>305.35298999999998</v>
      </c>
      <c r="AL439" s="1055">
        <v>7.5227000000000004</v>
      </c>
      <c r="AM439" s="1054">
        <v>41</v>
      </c>
      <c r="AN439" s="1056">
        <v>0.34369999999999995</v>
      </c>
    </row>
    <row r="440" spans="23:40">
      <c r="W440" s="150" t="str">
        <f t="shared" si="95"/>
        <v>10591</v>
      </c>
      <c r="X440" s="142">
        <f t="shared" si="96"/>
        <v>11.375</v>
      </c>
      <c r="Y440" s="135">
        <f t="shared" si="97"/>
        <v>3.5</v>
      </c>
      <c r="Z440" s="142">
        <f t="shared" si="98"/>
        <v>3.25</v>
      </c>
      <c r="AA440" s="135">
        <v>105</v>
      </c>
      <c r="AB440" s="164">
        <f t="shared" si="99"/>
        <v>91</v>
      </c>
      <c r="AI440" s="1053">
        <v>33014601</v>
      </c>
      <c r="AJ440" s="1054">
        <v>4</v>
      </c>
      <c r="AK440" s="1055">
        <v>305.1155</v>
      </c>
      <c r="AL440" s="1055">
        <v>8.3542000000000005</v>
      </c>
      <c r="AM440" s="1054">
        <v>37</v>
      </c>
      <c r="AN440" s="1056">
        <v>0.39350000000000002</v>
      </c>
    </row>
    <row r="441" spans="23:40">
      <c r="W441" s="150" t="str">
        <f t="shared" si="95"/>
        <v>10598</v>
      </c>
      <c r="X441" s="142">
        <f t="shared" si="96"/>
        <v>12.25</v>
      </c>
      <c r="Y441" s="135">
        <f t="shared" si="97"/>
        <v>3.5</v>
      </c>
      <c r="Z441" s="142">
        <f t="shared" si="98"/>
        <v>3.5</v>
      </c>
      <c r="AA441" s="135">
        <v>105</v>
      </c>
      <c r="AB441" s="164">
        <f t="shared" si="99"/>
        <v>98</v>
      </c>
      <c r="AI441" s="1053">
        <v>34120701</v>
      </c>
      <c r="AJ441" s="1054">
        <v>1</v>
      </c>
      <c r="AK441" s="1055">
        <v>305.08681200000001</v>
      </c>
      <c r="AL441" s="1055">
        <v>9.3491</v>
      </c>
      <c r="AM441" s="1054">
        <v>33</v>
      </c>
      <c r="AN441" s="1056">
        <v>0.29899999999999999</v>
      </c>
    </row>
    <row r="442" spans="23:40">
      <c r="W442" s="150" t="str">
        <f t="shared" si="95"/>
        <v>105105</v>
      </c>
      <c r="X442" s="142">
        <f t="shared" si="96"/>
        <v>13.125</v>
      </c>
      <c r="Y442" s="135">
        <f t="shared" si="97"/>
        <v>3.5</v>
      </c>
      <c r="Z442" s="142">
        <f t="shared" si="98"/>
        <v>3.75</v>
      </c>
      <c r="AA442" s="135">
        <v>105</v>
      </c>
      <c r="AB442" s="164">
        <f t="shared" si="99"/>
        <v>105</v>
      </c>
      <c r="AI442" s="1053">
        <v>11066701</v>
      </c>
      <c r="AJ442" s="1054">
        <v>35</v>
      </c>
      <c r="AK442" s="1055">
        <v>304.97075999999998</v>
      </c>
      <c r="AL442" s="1055">
        <v>6.7584</v>
      </c>
      <c r="AM442" s="1054">
        <v>45</v>
      </c>
      <c r="AN442" s="1056">
        <v>0.28000000000000003</v>
      </c>
    </row>
    <row r="443" spans="23:40">
      <c r="W443" s="150" t="str">
        <f t="shared" si="95"/>
        <v>105112</v>
      </c>
      <c r="X443" s="142">
        <f t="shared" si="96"/>
        <v>14</v>
      </c>
      <c r="Y443" s="135">
        <f t="shared" si="97"/>
        <v>3.5</v>
      </c>
      <c r="Z443" s="142">
        <f t="shared" si="98"/>
        <v>4</v>
      </c>
      <c r="AA443" s="135">
        <v>105</v>
      </c>
      <c r="AB443" s="164">
        <f t="shared" si="99"/>
        <v>112</v>
      </c>
      <c r="AI443" s="1053">
        <v>22114201</v>
      </c>
      <c r="AJ443" s="1054">
        <v>8</v>
      </c>
      <c r="AK443" s="1055">
        <v>304.00502999999998</v>
      </c>
      <c r="AL443" s="1055">
        <v>7.4968000000000004</v>
      </c>
      <c r="AM443" s="1054">
        <v>41</v>
      </c>
      <c r="AN443" s="1056">
        <v>0.39829999999999999</v>
      </c>
    </row>
    <row r="444" spans="23:40">
      <c r="W444" s="150" t="str">
        <f t="shared" si="95"/>
        <v>105119</v>
      </c>
      <c r="X444" s="142">
        <f t="shared" si="96"/>
        <v>14.875</v>
      </c>
      <c r="Y444" s="135">
        <f t="shared" si="97"/>
        <v>3.5</v>
      </c>
      <c r="Z444" s="142">
        <f t="shared" si="98"/>
        <v>4.25</v>
      </c>
      <c r="AA444" s="135">
        <v>105</v>
      </c>
      <c r="AB444" s="164">
        <f t="shared" si="99"/>
        <v>119</v>
      </c>
      <c r="AI444" s="1053">
        <v>32122311</v>
      </c>
      <c r="AJ444" s="1054">
        <v>2</v>
      </c>
      <c r="AK444" s="1055">
        <v>303.88276000000002</v>
      </c>
      <c r="AL444" s="1055">
        <v>7.4820000000000002</v>
      </c>
      <c r="AM444" s="1054">
        <v>41</v>
      </c>
      <c r="AN444" s="1056">
        <v>0.31840000000000002</v>
      </c>
    </row>
    <row r="445" spans="23:40">
      <c r="W445" s="150" t="str">
        <f t="shared" si="95"/>
        <v>105126</v>
      </c>
      <c r="X445" s="142">
        <f t="shared" si="96"/>
        <v>15.75</v>
      </c>
      <c r="Y445" s="135">
        <f t="shared" si="97"/>
        <v>3.5</v>
      </c>
      <c r="Z445" s="142">
        <f t="shared" si="98"/>
        <v>4.5</v>
      </c>
      <c r="AA445" s="135">
        <v>105</v>
      </c>
      <c r="AB445" s="164">
        <f t="shared" si="99"/>
        <v>126</v>
      </c>
      <c r="AI445" s="1053">
        <v>44001111</v>
      </c>
      <c r="AJ445" s="1054">
        <v>20</v>
      </c>
      <c r="AK445" s="1055">
        <v>303.84969999999998</v>
      </c>
      <c r="AL445" s="1055">
        <v>7.0651999999999999</v>
      </c>
      <c r="AM445" s="1054">
        <v>43</v>
      </c>
      <c r="AN445" s="1056">
        <v>0.29719999999999996</v>
      </c>
    </row>
    <row r="446" spans="23:40">
      <c r="W446" s="150" t="str">
        <f t="shared" si="95"/>
        <v>105133</v>
      </c>
      <c r="X446" s="142">
        <f t="shared" si="96"/>
        <v>16.625</v>
      </c>
      <c r="Y446" s="135">
        <f t="shared" si="97"/>
        <v>3.5</v>
      </c>
      <c r="Z446" s="142">
        <f t="shared" si="98"/>
        <v>4.75</v>
      </c>
      <c r="AA446" s="135">
        <v>105</v>
      </c>
      <c r="AB446" s="164">
        <f t="shared" si="99"/>
        <v>133</v>
      </c>
      <c r="AI446" s="1053">
        <v>33065101</v>
      </c>
      <c r="AJ446" s="1054">
        <v>2</v>
      </c>
      <c r="AK446" s="1055">
        <v>303.625832</v>
      </c>
      <c r="AL446" s="1055">
        <v>5.9383999999999997</v>
      </c>
      <c r="AM446" s="1054">
        <v>51</v>
      </c>
      <c r="AN446" s="1056">
        <v>0.17920000000000003</v>
      </c>
    </row>
    <row r="447" spans="23:40">
      <c r="W447" s="150" t="str">
        <f t="shared" si="95"/>
        <v>105140</v>
      </c>
      <c r="X447" s="142">
        <f t="shared" si="96"/>
        <v>17.5</v>
      </c>
      <c r="Y447" s="135">
        <f t="shared" si="97"/>
        <v>3.5</v>
      </c>
      <c r="Z447" s="142">
        <f t="shared" si="98"/>
        <v>5</v>
      </c>
      <c r="AA447" s="135">
        <v>105</v>
      </c>
      <c r="AB447" s="164">
        <f t="shared" si="99"/>
        <v>140</v>
      </c>
      <c r="AI447" s="1053">
        <v>21015401</v>
      </c>
      <c r="AJ447" s="1054">
        <v>6</v>
      </c>
      <c r="AK447" s="1055">
        <v>303.065675</v>
      </c>
      <c r="AL447" s="1055">
        <v>7.4253999999999998</v>
      </c>
      <c r="AM447" s="1054">
        <v>41</v>
      </c>
      <c r="AN447" s="1056">
        <v>0.23039999999999999</v>
      </c>
    </row>
    <row r="448" spans="23:40">
      <c r="W448" s="150" t="str">
        <f t="shared" si="95"/>
        <v>105147</v>
      </c>
      <c r="X448" s="142">
        <f t="shared" si="96"/>
        <v>18.375</v>
      </c>
      <c r="Y448" s="135">
        <f t="shared" si="97"/>
        <v>3.5</v>
      </c>
      <c r="Z448" s="142">
        <f t="shared" si="98"/>
        <v>5.25</v>
      </c>
      <c r="AA448" s="135">
        <v>105</v>
      </c>
      <c r="AB448" s="164">
        <f t="shared" si="99"/>
        <v>147</v>
      </c>
      <c r="AI448" s="1053">
        <v>32132611</v>
      </c>
      <c r="AJ448" s="1054">
        <v>2</v>
      </c>
      <c r="AK448" s="1055">
        <v>302.42779999999999</v>
      </c>
      <c r="AL448" s="1055">
        <v>7.2046999999999999</v>
      </c>
      <c r="AM448" s="1054">
        <v>42</v>
      </c>
      <c r="AN448" s="1056">
        <v>0.48710000000000003</v>
      </c>
    </row>
    <row r="449" spans="23:40">
      <c r="W449" s="150" t="str">
        <f t="shared" si="95"/>
        <v>105154</v>
      </c>
      <c r="X449" s="142">
        <f t="shared" si="96"/>
        <v>19.25</v>
      </c>
      <c r="Y449" s="135">
        <f t="shared" si="97"/>
        <v>3.5</v>
      </c>
      <c r="Z449" s="142">
        <f t="shared" si="98"/>
        <v>5.5</v>
      </c>
      <c r="AA449" s="135">
        <v>105</v>
      </c>
      <c r="AB449" s="164">
        <f t="shared" si="99"/>
        <v>154</v>
      </c>
      <c r="AI449" s="1053">
        <v>11050801</v>
      </c>
      <c r="AJ449" s="1054">
        <v>36</v>
      </c>
      <c r="AK449" s="1055">
        <v>301.95249999999999</v>
      </c>
      <c r="AL449" s="1055">
        <v>7.4953000000000003</v>
      </c>
      <c r="AM449" s="1054">
        <v>40</v>
      </c>
      <c r="AN449" s="1056">
        <v>0.35499999999999998</v>
      </c>
    </row>
    <row r="450" spans="23:40">
      <c r="W450" s="150" t="str">
        <f t="shared" si="95"/>
        <v>105161</v>
      </c>
      <c r="X450" s="142">
        <f t="shared" si="96"/>
        <v>20.125</v>
      </c>
      <c r="Y450" s="135">
        <f t="shared" si="97"/>
        <v>3.5</v>
      </c>
      <c r="Z450" s="142">
        <f t="shared" si="98"/>
        <v>5.75</v>
      </c>
      <c r="AA450" s="135">
        <v>105</v>
      </c>
      <c r="AB450" s="164">
        <f t="shared" si="99"/>
        <v>161</v>
      </c>
      <c r="AI450" s="1053">
        <v>32041801</v>
      </c>
      <c r="AJ450" s="1054">
        <v>3</v>
      </c>
      <c r="AK450" s="1055">
        <v>301.85149999999999</v>
      </c>
      <c r="AL450" s="1055">
        <v>6.1977000000000002</v>
      </c>
      <c r="AM450" s="1054">
        <v>49</v>
      </c>
      <c r="AN450" s="1056">
        <v>0.29039999999999999</v>
      </c>
    </row>
    <row r="451" spans="23:40">
      <c r="W451" s="150" t="str">
        <f t="shared" si="95"/>
        <v>105168</v>
      </c>
      <c r="X451" s="142">
        <f t="shared" si="96"/>
        <v>21</v>
      </c>
      <c r="Y451" s="135">
        <f t="shared" si="97"/>
        <v>3.5</v>
      </c>
      <c r="Z451" s="142">
        <f t="shared" si="98"/>
        <v>6</v>
      </c>
      <c r="AA451" s="135">
        <v>105</v>
      </c>
      <c r="AB451" s="164">
        <f t="shared" si="99"/>
        <v>168</v>
      </c>
      <c r="AI451" s="1053">
        <v>41151701</v>
      </c>
      <c r="AJ451" s="1054">
        <v>1</v>
      </c>
      <c r="AK451" s="1055">
        <v>301.80224599999997</v>
      </c>
      <c r="AL451" s="1055">
        <v>5.9515000000000002</v>
      </c>
      <c r="AM451" s="1054">
        <v>51</v>
      </c>
      <c r="AN451" s="1056">
        <v>0.38740000000000002</v>
      </c>
    </row>
    <row r="452" spans="23:40">
      <c r="W452" s="150" t="str">
        <f t="shared" si="95"/>
        <v>105175</v>
      </c>
      <c r="X452" s="142">
        <f t="shared" si="96"/>
        <v>21.875</v>
      </c>
      <c r="Y452" s="135">
        <f t="shared" si="97"/>
        <v>3.5</v>
      </c>
      <c r="Z452" s="142">
        <f t="shared" si="98"/>
        <v>6.25</v>
      </c>
      <c r="AA452" s="135">
        <v>105</v>
      </c>
      <c r="AB452" s="164">
        <f t="shared" si="99"/>
        <v>175</v>
      </c>
      <c r="AI452" s="1053">
        <v>32090601</v>
      </c>
      <c r="AJ452" s="1054">
        <v>2</v>
      </c>
      <c r="AK452" s="1055">
        <v>301.68169999999998</v>
      </c>
      <c r="AL452" s="1055">
        <v>7.5500999999999996</v>
      </c>
      <c r="AM452" s="1054">
        <v>40</v>
      </c>
      <c r="AN452" s="1056">
        <v>0.36359999999999998</v>
      </c>
    </row>
    <row r="453" spans="23:40">
      <c r="W453" s="150" t="str">
        <f t="shared" ref="W453:W516" si="100">AA453&amp;AB453</f>
        <v>105182</v>
      </c>
      <c r="X453" s="142">
        <f t="shared" ref="X453:X516" si="101">Y453*Z453</f>
        <v>22.75</v>
      </c>
      <c r="Y453" s="135">
        <f t="shared" ref="Y453:Y516" si="102">IF(AA453=5,0.385,IF(AA453=10,0.55,IF(AA453=15,0.55,AA453/30)))</f>
        <v>3.5</v>
      </c>
      <c r="Z453" s="142">
        <f t="shared" ref="Z453:Z516" si="103">IF(AB453=7,0.385,IF(AB453=14,0.55,AB453/28))</f>
        <v>6.5</v>
      </c>
      <c r="AA453" s="135">
        <v>105</v>
      </c>
      <c r="AB453" s="164">
        <f t="shared" si="99"/>
        <v>182</v>
      </c>
      <c r="AI453" s="1053">
        <v>46022701</v>
      </c>
      <c r="AJ453" s="1054">
        <v>4</v>
      </c>
      <c r="AK453" s="1055">
        <v>301.50150000000002</v>
      </c>
      <c r="AL453" s="1055">
        <v>7.5533999999999999</v>
      </c>
      <c r="AM453" s="1054">
        <v>40</v>
      </c>
      <c r="AN453" s="1056">
        <v>0.27100000000000002</v>
      </c>
    </row>
    <row r="454" spans="23:40">
      <c r="W454" s="150" t="str">
        <f t="shared" si="100"/>
        <v>105189</v>
      </c>
      <c r="X454" s="142">
        <f t="shared" si="101"/>
        <v>23.625</v>
      </c>
      <c r="Y454" s="135">
        <f t="shared" si="102"/>
        <v>3.5</v>
      </c>
      <c r="Z454" s="142">
        <f t="shared" si="103"/>
        <v>6.75</v>
      </c>
      <c r="AA454" s="135">
        <v>105</v>
      </c>
      <c r="AB454" s="164">
        <f t="shared" si="99"/>
        <v>189</v>
      </c>
      <c r="AI454" s="1053">
        <v>33053701</v>
      </c>
      <c r="AJ454" s="1054">
        <v>5</v>
      </c>
      <c r="AK454" s="1055">
        <v>301.34679999999997</v>
      </c>
      <c r="AL454" s="1055">
        <v>7.6104000000000003</v>
      </c>
      <c r="AM454" s="1054">
        <v>40</v>
      </c>
      <c r="AN454" s="1056">
        <v>0.45600000000000002</v>
      </c>
    </row>
    <row r="455" spans="23:40">
      <c r="W455" s="150" t="str">
        <f t="shared" si="100"/>
        <v>105196</v>
      </c>
      <c r="X455" s="142">
        <f t="shared" si="101"/>
        <v>24.5</v>
      </c>
      <c r="Y455" s="135">
        <f t="shared" si="102"/>
        <v>3.5</v>
      </c>
      <c r="Z455" s="142">
        <f t="shared" si="103"/>
        <v>7</v>
      </c>
      <c r="AA455" s="135">
        <v>105</v>
      </c>
      <c r="AB455" s="164">
        <f t="shared" si="99"/>
        <v>196</v>
      </c>
      <c r="AI455" s="1053">
        <v>43020101</v>
      </c>
      <c r="AJ455" s="1054">
        <v>2</v>
      </c>
      <c r="AK455" s="1055">
        <v>301.000652</v>
      </c>
      <c r="AL455" s="1055">
        <v>8.4848999999999997</v>
      </c>
      <c r="AM455" s="1054">
        <v>35</v>
      </c>
      <c r="AN455" s="1056">
        <v>0.45729999999999998</v>
      </c>
    </row>
    <row r="456" spans="23:40">
      <c r="W456" s="150" t="str">
        <f t="shared" si="100"/>
        <v>105203</v>
      </c>
      <c r="X456" s="142">
        <f t="shared" si="101"/>
        <v>25.375</v>
      </c>
      <c r="Y456" s="135">
        <f t="shared" si="102"/>
        <v>3.5</v>
      </c>
      <c r="Z456" s="142">
        <f t="shared" si="103"/>
        <v>7.25</v>
      </c>
      <c r="AA456" s="135">
        <v>105</v>
      </c>
      <c r="AB456" s="164">
        <f t="shared" si="99"/>
        <v>203</v>
      </c>
      <c r="AI456" s="1053">
        <v>44071201</v>
      </c>
      <c r="AJ456" s="1054">
        <v>3</v>
      </c>
      <c r="AK456" s="1055">
        <v>300.61279999999999</v>
      </c>
      <c r="AL456" s="1055">
        <v>6.6401000000000003</v>
      </c>
      <c r="AM456" s="1054">
        <v>45</v>
      </c>
      <c r="AN456" s="1056">
        <v>0.34850000000000003</v>
      </c>
    </row>
    <row r="457" spans="23:40">
      <c r="W457" s="150" t="str">
        <f t="shared" si="100"/>
        <v>105210</v>
      </c>
      <c r="X457" s="142">
        <f t="shared" si="101"/>
        <v>26.25</v>
      </c>
      <c r="Y457" s="135">
        <f t="shared" si="102"/>
        <v>3.5</v>
      </c>
      <c r="Z457" s="142">
        <f t="shared" si="103"/>
        <v>7.5</v>
      </c>
      <c r="AA457" s="135">
        <v>105</v>
      </c>
      <c r="AB457" s="164">
        <f t="shared" si="99"/>
        <v>210</v>
      </c>
      <c r="AI457" s="1053">
        <v>44007501</v>
      </c>
      <c r="AJ457" s="1054">
        <v>21</v>
      </c>
      <c r="AK457" s="1055">
        <v>300.56057999999996</v>
      </c>
      <c r="AL457" s="1055">
        <v>7.4459999999999997</v>
      </c>
      <c r="AM457" s="1054">
        <v>40</v>
      </c>
      <c r="AN457" s="1056">
        <v>0.31010000000000004</v>
      </c>
    </row>
    <row r="458" spans="23:40">
      <c r="W458" s="150" t="str">
        <f t="shared" si="100"/>
        <v>105217</v>
      </c>
      <c r="X458" s="142">
        <f t="shared" si="101"/>
        <v>27.125</v>
      </c>
      <c r="Y458" s="135">
        <f t="shared" si="102"/>
        <v>3.5</v>
      </c>
      <c r="Z458" s="142">
        <f t="shared" si="103"/>
        <v>7.75</v>
      </c>
      <c r="AA458" s="135">
        <v>105</v>
      </c>
      <c r="AB458" s="164">
        <f t="shared" si="99"/>
        <v>217</v>
      </c>
      <c r="AI458" s="1053">
        <v>12012401</v>
      </c>
      <c r="AJ458" s="1054">
        <v>8</v>
      </c>
      <c r="AK458" s="1055">
        <v>300.32459999999998</v>
      </c>
      <c r="AL458" s="1055">
        <v>8.0338999999999992</v>
      </c>
      <c r="AM458" s="1054">
        <v>37</v>
      </c>
      <c r="AN458" s="1056">
        <v>0.30210000000000004</v>
      </c>
    </row>
    <row r="459" spans="23:40">
      <c r="W459" s="150" t="str">
        <f t="shared" si="100"/>
        <v>105224</v>
      </c>
      <c r="X459" s="142">
        <f t="shared" si="101"/>
        <v>28</v>
      </c>
      <c r="Y459" s="135">
        <f t="shared" si="102"/>
        <v>3.5</v>
      </c>
      <c r="Z459" s="142">
        <f t="shared" si="103"/>
        <v>8</v>
      </c>
      <c r="AA459" s="135">
        <v>105</v>
      </c>
      <c r="AB459" s="164">
        <f t="shared" si="99"/>
        <v>224</v>
      </c>
      <c r="AI459" s="1053">
        <v>51019301</v>
      </c>
      <c r="AJ459" s="1054">
        <v>22</v>
      </c>
      <c r="AK459" s="1055">
        <v>300.30630000000002</v>
      </c>
      <c r="AL459" s="1055">
        <v>7.4336000000000002</v>
      </c>
      <c r="AM459" s="1054">
        <v>40</v>
      </c>
      <c r="AN459" s="1056">
        <v>0.40049999999999997</v>
      </c>
    </row>
    <row r="460" spans="23:40">
      <c r="W460" s="150" t="str">
        <f t="shared" si="100"/>
        <v>105231</v>
      </c>
      <c r="X460" s="142">
        <f t="shared" si="101"/>
        <v>28.875</v>
      </c>
      <c r="Y460" s="135">
        <f t="shared" si="102"/>
        <v>3.5</v>
      </c>
      <c r="Z460" s="142">
        <f t="shared" si="103"/>
        <v>8.25</v>
      </c>
      <c r="AA460" s="135">
        <v>105</v>
      </c>
      <c r="AB460" s="164">
        <f t="shared" si="99"/>
        <v>231</v>
      </c>
      <c r="AI460" s="1053">
        <v>46021601</v>
      </c>
      <c r="AJ460" s="1054">
        <v>5</v>
      </c>
      <c r="AK460" s="1055">
        <v>300.25506000000001</v>
      </c>
      <c r="AL460" s="1055">
        <v>9.0245999999999995</v>
      </c>
      <c r="AM460" s="1054">
        <v>33</v>
      </c>
      <c r="AN460" s="1056">
        <v>0.32079999999999997</v>
      </c>
    </row>
    <row r="461" spans="23:40">
      <c r="W461" s="150" t="str">
        <f t="shared" si="100"/>
        <v>105238</v>
      </c>
      <c r="X461" s="142">
        <f t="shared" si="101"/>
        <v>29.75</v>
      </c>
      <c r="Y461" s="135">
        <f t="shared" si="102"/>
        <v>3.5</v>
      </c>
      <c r="Z461" s="142">
        <f t="shared" si="103"/>
        <v>8.5</v>
      </c>
      <c r="AA461" s="135">
        <v>105</v>
      </c>
      <c r="AB461" s="164">
        <f t="shared" si="99"/>
        <v>238</v>
      </c>
      <c r="AI461" s="1053">
        <v>33047301</v>
      </c>
      <c r="AJ461" s="1054">
        <v>6</v>
      </c>
      <c r="AK461" s="1055">
        <v>300.07008999999999</v>
      </c>
      <c r="AL461" s="1055">
        <v>6.4627999999999997</v>
      </c>
      <c r="AM461" s="1054">
        <v>46</v>
      </c>
      <c r="AN461" s="1056">
        <v>0.23980000000000001</v>
      </c>
    </row>
    <row r="462" spans="23:40">
      <c r="W462" s="150" t="str">
        <f t="shared" si="100"/>
        <v>105245</v>
      </c>
      <c r="X462" s="142">
        <f t="shared" si="101"/>
        <v>30.625</v>
      </c>
      <c r="Y462" s="135">
        <f t="shared" si="102"/>
        <v>3.5</v>
      </c>
      <c r="Z462" s="142">
        <f t="shared" si="103"/>
        <v>8.75</v>
      </c>
      <c r="AA462" s="135">
        <v>105</v>
      </c>
      <c r="AB462" s="164">
        <f t="shared" si="99"/>
        <v>245</v>
      </c>
      <c r="AI462" s="1053">
        <v>46010801</v>
      </c>
      <c r="AJ462" s="1054">
        <v>6</v>
      </c>
      <c r="AK462" s="1055">
        <v>299.73297000000002</v>
      </c>
      <c r="AL462" s="1055">
        <v>8.4393999999999991</v>
      </c>
      <c r="AM462" s="1054">
        <v>36</v>
      </c>
      <c r="AN462" s="1056">
        <v>0.3911</v>
      </c>
    </row>
    <row r="463" spans="23:40">
      <c r="W463" s="150" t="str">
        <f t="shared" si="100"/>
        <v>105252</v>
      </c>
      <c r="X463" s="142">
        <f t="shared" si="101"/>
        <v>31.5</v>
      </c>
      <c r="Y463" s="135">
        <f t="shared" si="102"/>
        <v>3.5</v>
      </c>
      <c r="Z463" s="142">
        <f t="shared" si="103"/>
        <v>9</v>
      </c>
      <c r="AA463" s="135">
        <v>105</v>
      </c>
      <c r="AB463" s="164">
        <f t="shared" si="99"/>
        <v>252</v>
      </c>
      <c r="AI463" s="1053">
        <v>11058401</v>
      </c>
      <c r="AJ463" s="1054">
        <v>37</v>
      </c>
      <c r="AK463" s="1055">
        <v>299.60000000000002</v>
      </c>
      <c r="AL463" s="1055">
        <v>5.3121999999999998</v>
      </c>
      <c r="AM463" s="1054">
        <v>56</v>
      </c>
      <c r="AN463" s="1056">
        <v>0.31730000000000003</v>
      </c>
    </row>
    <row r="464" spans="23:40">
      <c r="W464" s="150" t="str">
        <f t="shared" si="100"/>
        <v>105259</v>
      </c>
      <c r="X464" s="142">
        <f t="shared" si="101"/>
        <v>32.375</v>
      </c>
      <c r="Y464" s="135">
        <f t="shared" si="102"/>
        <v>3.5</v>
      </c>
      <c r="Z464" s="142">
        <f t="shared" si="103"/>
        <v>9.25</v>
      </c>
      <c r="AA464" s="135">
        <v>105</v>
      </c>
      <c r="AB464" s="164">
        <f t="shared" si="99"/>
        <v>259</v>
      </c>
      <c r="AI464" s="1053">
        <v>42019901</v>
      </c>
      <c r="AJ464" s="1054">
        <v>17</v>
      </c>
      <c r="AK464" s="1055">
        <v>299.52170000000001</v>
      </c>
      <c r="AL464" s="1055">
        <v>8.1991999999999994</v>
      </c>
      <c r="AM464" s="1054">
        <v>37</v>
      </c>
      <c r="AN464" s="1056">
        <v>0.43159999999999998</v>
      </c>
    </row>
    <row r="465" spans="23:40">
      <c r="W465" s="150" t="str">
        <f t="shared" si="100"/>
        <v>105266</v>
      </c>
      <c r="X465" s="142">
        <f t="shared" si="101"/>
        <v>33.25</v>
      </c>
      <c r="Y465" s="135">
        <f t="shared" si="102"/>
        <v>3.5</v>
      </c>
      <c r="Z465" s="142">
        <f t="shared" si="103"/>
        <v>9.5</v>
      </c>
      <c r="AA465" s="135">
        <v>105</v>
      </c>
      <c r="AB465" s="164">
        <f t="shared" si="99"/>
        <v>266</v>
      </c>
      <c r="AI465" s="1053">
        <v>41061401</v>
      </c>
      <c r="AJ465" s="1054">
        <v>1</v>
      </c>
      <c r="AK465" s="1055">
        <v>299.44979999999998</v>
      </c>
      <c r="AL465" s="1055">
        <v>7.7483000000000004</v>
      </c>
      <c r="AM465" s="1054">
        <v>39</v>
      </c>
      <c r="AN465" s="1056">
        <v>0.26450000000000001</v>
      </c>
    </row>
    <row r="466" spans="23:40">
      <c r="W466" s="150" t="str">
        <f t="shared" si="100"/>
        <v>105273</v>
      </c>
      <c r="X466" s="142">
        <f t="shared" si="101"/>
        <v>34.125</v>
      </c>
      <c r="Y466" s="135">
        <f t="shared" si="102"/>
        <v>3.5</v>
      </c>
      <c r="Z466" s="142">
        <f t="shared" si="103"/>
        <v>9.75</v>
      </c>
      <c r="AA466" s="135">
        <v>105</v>
      </c>
      <c r="AB466" s="164">
        <f t="shared" si="99"/>
        <v>273</v>
      </c>
      <c r="AI466" s="1053">
        <v>44017901</v>
      </c>
      <c r="AJ466" s="1054">
        <v>11</v>
      </c>
      <c r="AK466" s="1055">
        <v>299.2362</v>
      </c>
      <c r="AL466" s="1055">
        <v>5.6535000000000002</v>
      </c>
      <c r="AM466" s="1054">
        <v>53</v>
      </c>
      <c r="AN466" s="1056">
        <v>0.36590000000000006</v>
      </c>
    </row>
    <row r="467" spans="23:40">
      <c r="W467" s="150" t="str">
        <f t="shared" si="100"/>
        <v>105280</v>
      </c>
      <c r="X467" s="142">
        <f t="shared" si="101"/>
        <v>35</v>
      </c>
      <c r="Y467" s="135">
        <f t="shared" si="102"/>
        <v>3.5</v>
      </c>
      <c r="Z467" s="142">
        <f t="shared" si="103"/>
        <v>10</v>
      </c>
      <c r="AA467" s="135">
        <v>105</v>
      </c>
      <c r="AB467" s="164">
        <f t="shared" si="99"/>
        <v>280</v>
      </c>
      <c r="AI467" s="1053">
        <v>31081501</v>
      </c>
      <c r="AJ467" s="1054">
        <v>20</v>
      </c>
      <c r="AK467" s="1055">
        <v>299.06088999999997</v>
      </c>
      <c r="AL467" s="1055">
        <v>5.3075000000000001</v>
      </c>
      <c r="AM467" s="1054">
        <v>56</v>
      </c>
      <c r="AN467" s="1056">
        <v>0.1663</v>
      </c>
    </row>
    <row r="468" spans="23:40">
      <c r="W468" s="150" t="str">
        <f t="shared" si="100"/>
        <v>105287</v>
      </c>
      <c r="X468" s="142">
        <f t="shared" si="101"/>
        <v>35.875</v>
      </c>
      <c r="Y468" s="135">
        <f t="shared" si="102"/>
        <v>3.5</v>
      </c>
      <c r="Z468" s="142">
        <f t="shared" si="103"/>
        <v>10.25</v>
      </c>
      <c r="AA468" s="135">
        <v>105</v>
      </c>
      <c r="AB468" s="164">
        <f t="shared" si="99"/>
        <v>287</v>
      </c>
      <c r="AI468" s="1053">
        <v>32042101</v>
      </c>
      <c r="AJ468" s="1054">
        <v>4</v>
      </c>
      <c r="AK468" s="1055">
        <v>298.95047999999997</v>
      </c>
      <c r="AL468" s="1055">
        <v>7.3433999999999999</v>
      </c>
      <c r="AM468" s="1054">
        <v>41</v>
      </c>
      <c r="AN468" s="1056">
        <v>0.27739999999999998</v>
      </c>
    </row>
    <row r="469" spans="23:40">
      <c r="W469" s="150" t="str">
        <f t="shared" si="100"/>
        <v>105294</v>
      </c>
      <c r="X469" s="142">
        <f t="shared" si="101"/>
        <v>36.75</v>
      </c>
      <c r="Y469" s="135">
        <f t="shared" si="102"/>
        <v>3.5</v>
      </c>
      <c r="Z469" s="142">
        <f t="shared" si="103"/>
        <v>10.5</v>
      </c>
      <c r="AA469" s="135">
        <v>105</v>
      </c>
      <c r="AB469" s="164">
        <f t="shared" si="99"/>
        <v>294</v>
      </c>
      <c r="AI469" s="1053">
        <v>43013701</v>
      </c>
      <c r="AJ469" s="1054">
        <v>7</v>
      </c>
      <c r="AK469" s="1055">
        <v>298.71402999999998</v>
      </c>
      <c r="AL469" s="1055">
        <v>6.0646000000000004</v>
      </c>
      <c r="AM469" s="1054">
        <v>49</v>
      </c>
      <c r="AN469" s="1056">
        <v>0.22</v>
      </c>
    </row>
    <row r="470" spans="23:40">
      <c r="W470" s="150" t="str">
        <f t="shared" si="100"/>
        <v>105301</v>
      </c>
      <c r="X470" s="142">
        <f t="shared" si="101"/>
        <v>37.625</v>
      </c>
      <c r="Y470" s="135">
        <f t="shared" si="102"/>
        <v>3.5</v>
      </c>
      <c r="Z470" s="142">
        <f t="shared" si="103"/>
        <v>10.75</v>
      </c>
      <c r="AA470" s="135">
        <v>105</v>
      </c>
      <c r="AB470" s="164">
        <f t="shared" si="99"/>
        <v>301</v>
      </c>
      <c r="AI470" s="1053">
        <v>31152501</v>
      </c>
      <c r="AJ470" s="1054">
        <v>21</v>
      </c>
      <c r="AK470" s="1055">
        <v>298.60447999999997</v>
      </c>
      <c r="AL470" s="1055">
        <v>6.133</v>
      </c>
      <c r="AM470" s="1054">
        <v>49</v>
      </c>
      <c r="AN470" s="1056">
        <v>0.20980000000000001</v>
      </c>
    </row>
    <row r="471" spans="23:40">
      <c r="W471" s="150" t="str">
        <f t="shared" si="100"/>
        <v>105308</v>
      </c>
      <c r="X471" s="142">
        <f t="shared" si="101"/>
        <v>38.5</v>
      </c>
      <c r="Y471" s="135">
        <f t="shared" si="102"/>
        <v>3.5</v>
      </c>
      <c r="Z471" s="142">
        <f t="shared" si="103"/>
        <v>11</v>
      </c>
      <c r="AA471" s="135">
        <v>105</v>
      </c>
      <c r="AB471" s="164">
        <f t="shared" si="99"/>
        <v>308</v>
      </c>
      <c r="AI471" s="1053">
        <v>35013981</v>
      </c>
      <c r="AJ471" s="1054">
        <v>11</v>
      </c>
      <c r="AK471" s="1055">
        <v>298.5693</v>
      </c>
      <c r="AL471" s="1055">
        <v>6.7095000000000002</v>
      </c>
      <c r="AM471" s="1054">
        <v>44</v>
      </c>
      <c r="AN471" s="1056">
        <v>0.44</v>
      </c>
    </row>
    <row r="472" spans="23:40">
      <c r="W472" s="150" t="str">
        <f t="shared" si="100"/>
        <v>105315</v>
      </c>
      <c r="X472" s="142">
        <f t="shared" si="101"/>
        <v>39.375</v>
      </c>
      <c r="Y472" s="135">
        <f t="shared" si="102"/>
        <v>3.5</v>
      </c>
      <c r="Z472" s="142">
        <f t="shared" si="103"/>
        <v>11.25</v>
      </c>
      <c r="AA472" s="135">
        <v>105</v>
      </c>
      <c r="AB472" s="164">
        <f t="shared" si="99"/>
        <v>315</v>
      </c>
      <c r="AI472" s="1053">
        <v>64010402</v>
      </c>
      <c r="AJ472" s="1054">
        <v>3</v>
      </c>
      <c r="AK472" s="1055">
        <v>298.38889999999998</v>
      </c>
      <c r="AL472" s="1055">
        <v>7.3216000000000001</v>
      </c>
      <c r="AM472" s="1054">
        <v>41</v>
      </c>
      <c r="AN472" s="1056">
        <v>0.35320000000000001</v>
      </c>
    </row>
    <row r="473" spans="23:40">
      <c r="W473" s="150" t="str">
        <f t="shared" si="100"/>
        <v>105322</v>
      </c>
      <c r="X473" s="142">
        <f t="shared" si="101"/>
        <v>40.25</v>
      </c>
      <c r="Y473" s="135">
        <f t="shared" si="102"/>
        <v>3.5</v>
      </c>
      <c r="Z473" s="142">
        <f t="shared" si="103"/>
        <v>11.5</v>
      </c>
      <c r="AA473" s="135">
        <v>105</v>
      </c>
      <c r="AB473" s="164">
        <f t="shared" si="99"/>
        <v>322</v>
      </c>
      <c r="AI473" s="1053">
        <v>41030701</v>
      </c>
      <c r="AJ473" s="1054">
        <v>4</v>
      </c>
      <c r="AK473" s="1055">
        <v>298.11649999999997</v>
      </c>
      <c r="AL473" s="1055">
        <v>6.9306000000000001</v>
      </c>
      <c r="AM473" s="1054">
        <v>43</v>
      </c>
      <c r="AN473" s="1056">
        <v>0.42460000000000003</v>
      </c>
    </row>
    <row r="474" spans="23:40">
      <c r="W474" s="150" t="str">
        <f t="shared" si="100"/>
        <v>105329</v>
      </c>
      <c r="X474" s="142">
        <f t="shared" si="101"/>
        <v>41.125</v>
      </c>
      <c r="Y474" s="135">
        <f t="shared" si="102"/>
        <v>3.5</v>
      </c>
      <c r="Z474" s="142">
        <f t="shared" si="103"/>
        <v>11.75</v>
      </c>
      <c r="AA474" s="135">
        <v>105</v>
      </c>
      <c r="AB474" s="164">
        <f t="shared" si="99"/>
        <v>329</v>
      </c>
      <c r="AI474" s="1053">
        <v>33051901</v>
      </c>
      <c r="AJ474" s="1054">
        <v>6</v>
      </c>
      <c r="AK474" s="1055">
        <v>297.96890000000002</v>
      </c>
      <c r="AL474" s="1055">
        <v>7.1486999999999998</v>
      </c>
      <c r="AM474" s="1054">
        <v>42</v>
      </c>
      <c r="AN474" s="1056">
        <v>0.35139999999999999</v>
      </c>
    </row>
    <row r="475" spans="23:40">
      <c r="W475" s="150" t="str">
        <f t="shared" si="100"/>
        <v>105336</v>
      </c>
      <c r="X475" s="142">
        <f t="shared" si="101"/>
        <v>42</v>
      </c>
      <c r="Y475" s="135">
        <f t="shared" si="102"/>
        <v>3.5</v>
      </c>
      <c r="Z475" s="142">
        <f t="shared" si="103"/>
        <v>12</v>
      </c>
      <c r="AA475" s="135">
        <v>105</v>
      </c>
      <c r="AB475" s="164">
        <f t="shared" si="99"/>
        <v>336</v>
      </c>
      <c r="AI475" s="1053">
        <v>44012471</v>
      </c>
      <c r="AJ475" s="1054">
        <v>12</v>
      </c>
      <c r="AK475" s="1055">
        <v>297.43003999999996</v>
      </c>
      <c r="AL475" s="1055">
        <v>6.5960999999999999</v>
      </c>
      <c r="AM475" s="1054">
        <v>45</v>
      </c>
      <c r="AN475" s="1056">
        <v>0.26219999999999999</v>
      </c>
    </row>
    <row r="476" spans="23:40">
      <c r="W476" s="150" t="str">
        <f t="shared" si="100"/>
        <v>105343</v>
      </c>
      <c r="X476" s="142">
        <f t="shared" si="101"/>
        <v>42.875</v>
      </c>
      <c r="Y476" s="135">
        <f t="shared" si="102"/>
        <v>3.5</v>
      </c>
      <c r="Z476" s="142">
        <f t="shared" si="103"/>
        <v>12.25</v>
      </c>
      <c r="AA476" s="135">
        <v>105</v>
      </c>
      <c r="AB476" s="164">
        <f t="shared" si="99"/>
        <v>343</v>
      </c>
      <c r="AI476" s="1053">
        <v>37167051</v>
      </c>
      <c r="AJ476" s="1054">
        <v>1</v>
      </c>
      <c r="AK476" s="1055">
        <v>297.09780000000001</v>
      </c>
      <c r="AL476" s="1055">
        <v>7.8110999999999997</v>
      </c>
      <c r="AM476" s="1054">
        <v>38</v>
      </c>
      <c r="AN476" s="1056">
        <v>0.36990000000000001</v>
      </c>
    </row>
    <row r="477" spans="23:40">
      <c r="W477" s="150" t="str">
        <f t="shared" si="100"/>
        <v>105350</v>
      </c>
      <c r="X477" s="142">
        <f t="shared" si="101"/>
        <v>43.75</v>
      </c>
      <c r="Y477" s="135">
        <f t="shared" si="102"/>
        <v>3.5</v>
      </c>
      <c r="Z477" s="142">
        <f t="shared" si="103"/>
        <v>12.5</v>
      </c>
      <c r="AA477" s="135">
        <v>105</v>
      </c>
      <c r="AB477" s="164">
        <f t="shared" si="99"/>
        <v>350</v>
      </c>
      <c r="AI477" s="1053">
        <v>42170301</v>
      </c>
      <c r="AJ477" s="1054">
        <v>18</v>
      </c>
      <c r="AK477" s="1055">
        <v>296.83038599999998</v>
      </c>
      <c r="AL477" s="1055">
        <v>8.6906999999999996</v>
      </c>
      <c r="AM477" s="1054">
        <v>34</v>
      </c>
      <c r="AN477" s="1056">
        <v>0.35039999999999999</v>
      </c>
    </row>
    <row r="478" spans="23:40">
      <c r="W478" s="150" t="str">
        <f t="shared" si="100"/>
        <v>105357</v>
      </c>
      <c r="X478" s="142">
        <f t="shared" si="101"/>
        <v>44.625</v>
      </c>
      <c r="Y478" s="135">
        <f t="shared" si="102"/>
        <v>3.5</v>
      </c>
      <c r="Z478" s="142">
        <f t="shared" si="103"/>
        <v>12.75</v>
      </c>
      <c r="AA478" s="135">
        <v>105</v>
      </c>
      <c r="AB478" s="164">
        <f t="shared" si="99"/>
        <v>357</v>
      </c>
      <c r="AI478" s="1053">
        <v>13072201</v>
      </c>
      <c r="AJ478" s="1054">
        <v>1</v>
      </c>
      <c r="AK478" s="1055">
        <v>296.72188</v>
      </c>
      <c r="AL478" s="1055">
        <v>6.7309999999999999</v>
      </c>
      <c r="AM478" s="1054">
        <v>44</v>
      </c>
      <c r="AN478" s="1056">
        <v>0.38969999999999999</v>
      </c>
    </row>
    <row r="479" spans="23:40">
      <c r="W479" s="150" t="str">
        <f t="shared" si="100"/>
        <v>105364</v>
      </c>
      <c r="X479" s="142">
        <f t="shared" si="101"/>
        <v>45.5</v>
      </c>
      <c r="Y479" s="135">
        <f t="shared" si="102"/>
        <v>3.5</v>
      </c>
      <c r="Z479" s="142">
        <f t="shared" si="103"/>
        <v>13</v>
      </c>
      <c r="AA479" s="135">
        <v>105</v>
      </c>
      <c r="AB479" s="164">
        <f t="shared" si="99"/>
        <v>364</v>
      </c>
      <c r="AI479" s="1053">
        <v>43010701</v>
      </c>
      <c r="AJ479" s="1054">
        <v>8</v>
      </c>
      <c r="AK479" s="1055">
        <v>296.66287999999997</v>
      </c>
      <c r="AL479" s="1055">
        <v>7.4701000000000004</v>
      </c>
      <c r="AM479" s="1054">
        <v>40</v>
      </c>
      <c r="AN479" s="1056">
        <v>0.30640000000000001</v>
      </c>
    </row>
    <row r="480" spans="23:40">
      <c r="W480" s="150" t="str">
        <f t="shared" si="100"/>
        <v>105371</v>
      </c>
      <c r="X480" s="142">
        <f t="shared" si="101"/>
        <v>46.375</v>
      </c>
      <c r="Y480" s="135">
        <f t="shared" si="102"/>
        <v>3.5</v>
      </c>
      <c r="Z480" s="142">
        <f t="shared" si="103"/>
        <v>13.25</v>
      </c>
      <c r="AA480" s="135">
        <v>105</v>
      </c>
      <c r="AB480" s="164">
        <f t="shared" si="99"/>
        <v>371</v>
      </c>
      <c r="AI480" s="1053">
        <v>44032401</v>
      </c>
      <c r="AJ480" s="1054">
        <v>3</v>
      </c>
      <c r="AK480" s="1055">
        <v>296.55020000000002</v>
      </c>
      <c r="AL480" s="1055">
        <v>7.1520999999999999</v>
      </c>
      <c r="AM480" s="1054">
        <v>41</v>
      </c>
      <c r="AN480" s="1056">
        <v>0.35969999999999996</v>
      </c>
    </row>
    <row r="481" spans="23:40">
      <c r="W481" s="150" t="str">
        <f t="shared" si="100"/>
        <v>1207</v>
      </c>
      <c r="X481" s="142">
        <f t="shared" si="101"/>
        <v>1.54</v>
      </c>
      <c r="Y481" s="135">
        <f t="shared" si="102"/>
        <v>4</v>
      </c>
      <c r="Z481" s="142">
        <f t="shared" si="103"/>
        <v>0.38500000000000001</v>
      </c>
      <c r="AA481" s="135">
        <v>120</v>
      </c>
      <c r="AB481" s="151">
        <v>7</v>
      </c>
      <c r="AI481" s="1053">
        <v>42019091</v>
      </c>
      <c r="AJ481" s="1054">
        <v>19</v>
      </c>
      <c r="AK481" s="1055">
        <v>296.29660000000001</v>
      </c>
      <c r="AL481" s="1055">
        <v>6.6891999999999996</v>
      </c>
      <c r="AM481" s="1054">
        <v>44</v>
      </c>
      <c r="AN481" s="1056">
        <v>0.222</v>
      </c>
    </row>
    <row r="482" spans="23:40">
      <c r="W482" s="150" t="str">
        <f t="shared" si="100"/>
        <v>12014</v>
      </c>
      <c r="X482" s="142">
        <f t="shared" si="101"/>
        <v>2.2000000000000002</v>
      </c>
      <c r="Y482" s="135">
        <f t="shared" si="102"/>
        <v>4</v>
      </c>
      <c r="Z482" s="142">
        <f t="shared" si="103"/>
        <v>0.55000000000000004</v>
      </c>
      <c r="AA482" s="135">
        <v>120</v>
      </c>
      <c r="AB482" s="164">
        <f>AB481+7</f>
        <v>14</v>
      </c>
      <c r="AI482" s="1053">
        <v>32070601</v>
      </c>
      <c r="AJ482" s="1054">
        <v>4</v>
      </c>
      <c r="AK482" s="1055">
        <v>296.28465</v>
      </c>
      <c r="AL482" s="1055">
        <v>8.0901999999999994</v>
      </c>
      <c r="AM482" s="1054">
        <v>37</v>
      </c>
      <c r="AN482" s="1056">
        <v>0.27899999999999997</v>
      </c>
    </row>
    <row r="483" spans="23:40">
      <c r="W483" s="150" t="str">
        <f t="shared" si="100"/>
        <v>12021</v>
      </c>
      <c r="X483" s="142">
        <f t="shared" si="101"/>
        <v>3</v>
      </c>
      <c r="Y483" s="135">
        <f t="shared" si="102"/>
        <v>4</v>
      </c>
      <c r="Z483" s="142">
        <f t="shared" si="103"/>
        <v>0.75</v>
      </c>
      <c r="AA483" s="135">
        <v>120</v>
      </c>
      <c r="AB483" s="164">
        <f t="shared" ref="AB483:AB533" si="104">AB482+7</f>
        <v>21</v>
      </c>
      <c r="AI483" s="1053">
        <v>35084761</v>
      </c>
      <c r="AJ483" s="1054">
        <v>1</v>
      </c>
      <c r="AK483" s="1055">
        <v>295.94941899999998</v>
      </c>
      <c r="AL483" s="1055">
        <v>5.8776999999999999</v>
      </c>
      <c r="AM483" s="1054">
        <v>50</v>
      </c>
      <c r="AN483" s="1056">
        <v>0.27210000000000001</v>
      </c>
    </row>
    <row r="484" spans="23:40">
      <c r="W484" s="150" t="str">
        <f t="shared" si="100"/>
        <v>12028</v>
      </c>
      <c r="X484" s="142">
        <f t="shared" si="101"/>
        <v>4</v>
      </c>
      <c r="Y484" s="135">
        <f t="shared" si="102"/>
        <v>4</v>
      </c>
      <c r="Z484" s="142">
        <f t="shared" si="103"/>
        <v>1</v>
      </c>
      <c r="AA484" s="135">
        <v>120</v>
      </c>
      <c r="AB484" s="164">
        <f t="shared" si="104"/>
        <v>28</v>
      </c>
      <c r="AI484" s="1053">
        <v>32032901</v>
      </c>
      <c r="AJ484" s="1054">
        <v>5</v>
      </c>
      <c r="AK484" s="1055">
        <v>295.80399</v>
      </c>
      <c r="AL484" s="1055">
        <v>7.2832999999999997</v>
      </c>
      <c r="AM484" s="1054">
        <v>41</v>
      </c>
      <c r="AN484" s="1056">
        <v>0.23300000000000001</v>
      </c>
    </row>
    <row r="485" spans="23:40">
      <c r="W485" s="150" t="str">
        <f t="shared" si="100"/>
        <v>12035</v>
      </c>
      <c r="X485" s="142">
        <f t="shared" si="101"/>
        <v>5</v>
      </c>
      <c r="Y485" s="135">
        <f t="shared" si="102"/>
        <v>4</v>
      </c>
      <c r="Z485" s="142">
        <f t="shared" si="103"/>
        <v>1.25</v>
      </c>
      <c r="AA485" s="135">
        <v>120</v>
      </c>
      <c r="AB485" s="164">
        <f t="shared" si="104"/>
        <v>35</v>
      </c>
      <c r="AI485" s="1053">
        <v>50250021</v>
      </c>
      <c r="AJ485" s="1054">
        <v>9</v>
      </c>
      <c r="AK485" s="1055">
        <v>295.43589700000001</v>
      </c>
      <c r="AL485" s="1055">
        <v>6.7343000000000002</v>
      </c>
      <c r="AM485" s="1054">
        <v>44</v>
      </c>
      <c r="AN485" s="1056">
        <v>0.37549999999999994</v>
      </c>
    </row>
    <row r="486" spans="23:40">
      <c r="W486" s="150" t="str">
        <f t="shared" si="100"/>
        <v>12042</v>
      </c>
      <c r="X486" s="142">
        <f t="shared" si="101"/>
        <v>6</v>
      </c>
      <c r="Y486" s="135">
        <f t="shared" si="102"/>
        <v>4</v>
      </c>
      <c r="Z486" s="142">
        <f t="shared" si="103"/>
        <v>1.5</v>
      </c>
      <c r="AA486" s="135">
        <v>120</v>
      </c>
      <c r="AB486" s="164">
        <f t="shared" si="104"/>
        <v>42</v>
      </c>
      <c r="AI486" s="1053">
        <v>11070791</v>
      </c>
      <c r="AJ486" s="1054">
        <v>38</v>
      </c>
      <c r="AK486" s="1055">
        <v>295.23697999999996</v>
      </c>
      <c r="AL486" s="1055">
        <v>7.1584000000000003</v>
      </c>
      <c r="AM486" s="1054">
        <v>41</v>
      </c>
      <c r="AN486" s="1056">
        <v>0.35420000000000001</v>
      </c>
    </row>
    <row r="487" spans="23:40">
      <c r="W487" s="150" t="str">
        <f t="shared" si="100"/>
        <v>12049</v>
      </c>
      <c r="X487" s="142">
        <f t="shared" si="101"/>
        <v>7</v>
      </c>
      <c r="Y487" s="135">
        <f t="shared" si="102"/>
        <v>4</v>
      </c>
      <c r="Z487" s="142">
        <f t="shared" si="103"/>
        <v>1.75</v>
      </c>
      <c r="AA487" s="135">
        <v>120</v>
      </c>
      <c r="AB487" s="164">
        <f t="shared" si="104"/>
        <v>49</v>
      </c>
      <c r="AI487" s="1053">
        <v>13052201</v>
      </c>
      <c r="AJ487" s="1054">
        <v>1</v>
      </c>
      <c r="AK487" s="1055">
        <v>295.15260000000001</v>
      </c>
      <c r="AL487" s="1055">
        <v>6.9621000000000004</v>
      </c>
      <c r="AM487" s="1054">
        <v>42</v>
      </c>
      <c r="AN487" s="1056">
        <v>0.29089999999999999</v>
      </c>
    </row>
    <row r="488" spans="23:40">
      <c r="W488" s="150" t="str">
        <f t="shared" si="100"/>
        <v>12056</v>
      </c>
      <c r="X488" s="142">
        <f t="shared" si="101"/>
        <v>8</v>
      </c>
      <c r="Y488" s="135">
        <f t="shared" si="102"/>
        <v>4</v>
      </c>
      <c r="Z488" s="142">
        <f t="shared" si="103"/>
        <v>2</v>
      </c>
      <c r="AA488" s="135">
        <v>120</v>
      </c>
      <c r="AB488" s="164">
        <f t="shared" si="104"/>
        <v>56</v>
      </c>
      <c r="AI488" s="1053">
        <v>42102701</v>
      </c>
      <c r="AJ488" s="1054">
        <v>2</v>
      </c>
      <c r="AK488" s="1055">
        <v>295.03870000000001</v>
      </c>
      <c r="AL488" s="1055">
        <v>8.6288</v>
      </c>
      <c r="AM488" s="1054">
        <v>34</v>
      </c>
      <c r="AN488" s="1056">
        <v>0.36249999999999999</v>
      </c>
    </row>
    <row r="489" spans="23:40">
      <c r="W489" s="150" t="str">
        <f t="shared" si="100"/>
        <v>12063</v>
      </c>
      <c r="X489" s="142">
        <f t="shared" si="101"/>
        <v>9</v>
      </c>
      <c r="Y489" s="135">
        <f t="shared" si="102"/>
        <v>4</v>
      </c>
      <c r="Z489" s="142">
        <f t="shared" si="103"/>
        <v>2.25</v>
      </c>
      <c r="AA489" s="135">
        <v>120</v>
      </c>
      <c r="AB489" s="164">
        <f t="shared" si="104"/>
        <v>63</v>
      </c>
      <c r="AI489" s="1053">
        <v>32073811</v>
      </c>
      <c r="AJ489" s="1054">
        <v>5</v>
      </c>
      <c r="AK489" s="1055">
        <v>294.74565000000001</v>
      </c>
      <c r="AL489" s="1055">
        <v>7.0006000000000004</v>
      </c>
      <c r="AM489" s="1054">
        <v>42</v>
      </c>
      <c r="AN489" s="1056">
        <v>0.23010000000000003</v>
      </c>
    </row>
    <row r="490" spans="23:40">
      <c r="W490" s="150" t="str">
        <f t="shared" si="100"/>
        <v>12070</v>
      </c>
      <c r="X490" s="142">
        <f t="shared" si="101"/>
        <v>10</v>
      </c>
      <c r="Y490" s="135">
        <f t="shared" si="102"/>
        <v>4</v>
      </c>
      <c r="Z490" s="142">
        <f t="shared" si="103"/>
        <v>2.5</v>
      </c>
      <c r="AA490" s="135">
        <v>120</v>
      </c>
      <c r="AB490" s="164">
        <f t="shared" si="104"/>
        <v>70</v>
      </c>
      <c r="AI490" s="1053">
        <v>11171291</v>
      </c>
      <c r="AJ490" s="1054">
        <v>39</v>
      </c>
      <c r="AK490" s="1055">
        <v>294.66385299999996</v>
      </c>
      <c r="AL490" s="1055">
        <v>6.0133999999999999</v>
      </c>
      <c r="AM490" s="1054">
        <v>49</v>
      </c>
      <c r="AN490" s="1056">
        <v>0.34179999999999999</v>
      </c>
    </row>
    <row r="491" spans="23:40">
      <c r="W491" s="150" t="str">
        <f t="shared" si="100"/>
        <v>12077</v>
      </c>
      <c r="X491" s="142">
        <f t="shared" si="101"/>
        <v>11</v>
      </c>
      <c r="Y491" s="135">
        <f t="shared" si="102"/>
        <v>4</v>
      </c>
      <c r="Z491" s="142">
        <f t="shared" si="103"/>
        <v>2.75</v>
      </c>
      <c r="AA491" s="135">
        <v>120</v>
      </c>
      <c r="AB491" s="164">
        <f t="shared" si="104"/>
        <v>77</v>
      </c>
      <c r="AI491" s="1053">
        <v>35052901</v>
      </c>
      <c r="AJ491" s="1054">
        <v>4</v>
      </c>
      <c r="AK491" s="1055">
        <v>294.26870000000002</v>
      </c>
      <c r="AL491" s="1055">
        <v>6.6239999999999997</v>
      </c>
      <c r="AM491" s="1054">
        <v>44</v>
      </c>
      <c r="AN491" s="1056">
        <v>0.31850000000000001</v>
      </c>
    </row>
    <row r="492" spans="23:40">
      <c r="W492" s="150" t="str">
        <f t="shared" si="100"/>
        <v>12084</v>
      </c>
      <c r="X492" s="142">
        <f t="shared" si="101"/>
        <v>12</v>
      </c>
      <c r="Y492" s="135">
        <f t="shared" si="102"/>
        <v>4</v>
      </c>
      <c r="Z492" s="142">
        <f t="shared" si="103"/>
        <v>3</v>
      </c>
      <c r="AA492" s="135">
        <v>120</v>
      </c>
      <c r="AB492" s="164">
        <f t="shared" si="104"/>
        <v>84</v>
      </c>
      <c r="AI492" s="1053">
        <v>15011931</v>
      </c>
      <c r="AJ492" s="1054">
        <v>4</v>
      </c>
      <c r="AK492" s="1055">
        <v>293.9984</v>
      </c>
      <c r="AL492" s="1055">
        <v>7.0156000000000001</v>
      </c>
      <c r="AM492" s="1054">
        <v>42</v>
      </c>
      <c r="AN492" s="1056">
        <v>0.2354</v>
      </c>
    </row>
    <row r="493" spans="23:40">
      <c r="W493" s="150" t="str">
        <f t="shared" si="100"/>
        <v>12091</v>
      </c>
      <c r="X493" s="142">
        <f t="shared" si="101"/>
        <v>13</v>
      </c>
      <c r="Y493" s="135">
        <f t="shared" si="102"/>
        <v>4</v>
      </c>
      <c r="Z493" s="142">
        <f t="shared" si="103"/>
        <v>3.25</v>
      </c>
      <c r="AA493" s="135">
        <v>120</v>
      </c>
      <c r="AB493" s="164">
        <f t="shared" si="104"/>
        <v>91</v>
      </c>
      <c r="AI493" s="1053">
        <v>37021801</v>
      </c>
      <c r="AJ493" s="1054">
        <v>4</v>
      </c>
      <c r="AK493" s="1055">
        <v>293.90309999999999</v>
      </c>
      <c r="AL493" s="1055">
        <v>6.4317000000000002</v>
      </c>
      <c r="AM493" s="1054">
        <v>46</v>
      </c>
      <c r="AN493" s="1056">
        <v>0.28089999999999998</v>
      </c>
    </row>
    <row r="494" spans="23:40">
      <c r="W494" s="150" t="str">
        <f t="shared" si="100"/>
        <v>12098</v>
      </c>
      <c r="X494" s="142">
        <f t="shared" si="101"/>
        <v>14</v>
      </c>
      <c r="Y494" s="135">
        <f t="shared" si="102"/>
        <v>4</v>
      </c>
      <c r="Z494" s="142">
        <f t="shared" si="103"/>
        <v>3.5</v>
      </c>
      <c r="AA494" s="135">
        <v>120</v>
      </c>
      <c r="AB494" s="164">
        <f t="shared" si="104"/>
        <v>98</v>
      </c>
      <c r="AI494" s="1053">
        <v>32029051</v>
      </c>
      <c r="AJ494" s="1054">
        <v>5</v>
      </c>
      <c r="AK494" s="1055">
        <v>293.8295</v>
      </c>
      <c r="AL494" s="1055">
        <v>6.5251999999999999</v>
      </c>
      <c r="AM494" s="1054">
        <v>45</v>
      </c>
      <c r="AN494" s="1056">
        <v>0.17660000000000001</v>
      </c>
    </row>
    <row r="495" spans="23:40">
      <c r="W495" s="150" t="str">
        <f t="shared" si="100"/>
        <v>120105</v>
      </c>
      <c r="X495" s="142">
        <f t="shared" si="101"/>
        <v>15</v>
      </c>
      <c r="Y495" s="135">
        <f t="shared" si="102"/>
        <v>4</v>
      </c>
      <c r="Z495" s="142">
        <f t="shared" si="103"/>
        <v>3.75</v>
      </c>
      <c r="AA495" s="135">
        <v>120</v>
      </c>
      <c r="AB495" s="164">
        <f t="shared" si="104"/>
        <v>105</v>
      </c>
      <c r="AI495" s="1053">
        <v>44005601</v>
      </c>
      <c r="AJ495" s="1054">
        <v>22</v>
      </c>
      <c r="AK495" s="1055">
        <v>293.69970000000001</v>
      </c>
      <c r="AL495" s="1055">
        <v>7.1203000000000003</v>
      </c>
      <c r="AM495" s="1054">
        <v>41</v>
      </c>
      <c r="AN495" s="1056">
        <v>0.2979</v>
      </c>
    </row>
    <row r="496" spans="23:40">
      <c r="W496" s="150" t="str">
        <f t="shared" si="100"/>
        <v>120112</v>
      </c>
      <c r="X496" s="142">
        <f t="shared" si="101"/>
        <v>16</v>
      </c>
      <c r="Y496" s="135">
        <f t="shared" si="102"/>
        <v>4</v>
      </c>
      <c r="Z496" s="142">
        <f t="shared" si="103"/>
        <v>4</v>
      </c>
      <c r="AA496" s="135">
        <v>120</v>
      </c>
      <c r="AB496" s="164">
        <f t="shared" si="104"/>
        <v>112</v>
      </c>
      <c r="AI496" s="1053">
        <v>61016101</v>
      </c>
      <c r="AJ496" s="1054">
        <v>10</v>
      </c>
      <c r="AK496" s="1055">
        <v>293.54160000000002</v>
      </c>
      <c r="AL496" s="1055">
        <v>7.0730000000000004</v>
      </c>
      <c r="AM496" s="1054">
        <v>42</v>
      </c>
      <c r="AN496" s="1056">
        <v>0.31759999999999999</v>
      </c>
    </row>
    <row r="497" spans="23:40">
      <c r="W497" s="150" t="str">
        <f t="shared" si="100"/>
        <v>120119</v>
      </c>
      <c r="X497" s="142">
        <f t="shared" si="101"/>
        <v>17</v>
      </c>
      <c r="Y497" s="135">
        <f t="shared" si="102"/>
        <v>4</v>
      </c>
      <c r="Z497" s="142">
        <f t="shared" si="103"/>
        <v>4.25</v>
      </c>
      <c r="AA497" s="135">
        <v>120</v>
      </c>
      <c r="AB497" s="164">
        <f t="shared" si="104"/>
        <v>119</v>
      </c>
      <c r="AI497" s="1053">
        <v>33051001</v>
      </c>
      <c r="AJ497" s="1054">
        <v>7</v>
      </c>
      <c r="AK497" s="1055">
        <v>292.47829999999999</v>
      </c>
      <c r="AL497" s="1055">
        <v>6.6360000000000001</v>
      </c>
      <c r="AM497" s="1054">
        <v>44</v>
      </c>
      <c r="AN497" s="1056">
        <v>0.29680000000000001</v>
      </c>
    </row>
    <row r="498" spans="23:40">
      <c r="W498" s="150" t="str">
        <f t="shared" si="100"/>
        <v>120126</v>
      </c>
      <c r="X498" s="142">
        <f t="shared" si="101"/>
        <v>18</v>
      </c>
      <c r="Y498" s="135">
        <f t="shared" si="102"/>
        <v>4</v>
      </c>
      <c r="Z498" s="142">
        <f t="shared" si="103"/>
        <v>4.5</v>
      </c>
      <c r="AA498" s="135">
        <v>120</v>
      </c>
      <c r="AB498" s="164">
        <f t="shared" si="104"/>
        <v>126</v>
      </c>
      <c r="AI498" s="1053">
        <v>22111201</v>
      </c>
      <c r="AJ498" s="1054">
        <v>9</v>
      </c>
      <c r="AK498" s="1055">
        <v>292.44959999999998</v>
      </c>
      <c r="AL498" s="1055">
        <v>7.7609000000000004</v>
      </c>
      <c r="AM498" s="1054">
        <v>38</v>
      </c>
      <c r="AN498" s="1056">
        <v>0.40799999999999997</v>
      </c>
    </row>
    <row r="499" spans="23:40">
      <c r="W499" s="150" t="str">
        <f t="shared" si="100"/>
        <v>120133</v>
      </c>
      <c r="X499" s="142">
        <f t="shared" si="101"/>
        <v>19</v>
      </c>
      <c r="Y499" s="135">
        <f t="shared" si="102"/>
        <v>4</v>
      </c>
      <c r="Z499" s="142">
        <f t="shared" si="103"/>
        <v>4.75</v>
      </c>
      <c r="AA499" s="135">
        <v>120</v>
      </c>
      <c r="AB499" s="164">
        <f t="shared" si="104"/>
        <v>133</v>
      </c>
      <c r="AI499" s="1053">
        <v>44017001</v>
      </c>
      <c r="AJ499" s="1054">
        <v>13</v>
      </c>
      <c r="AK499" s="1055">
        <v>292.21719999999999</v>
      </c>
      <c r="AL499" s="1055">
        <v>7.3845000000000001</v>
      </c>
      <c r="AM499" s="1054">
        <v>40</v>
      </c>
      <c r="AN499" s="1056">
        <v>0.32979999999999998</v>
      </c>
    </row>
    <row r="500" spans="23:40">
      <c r="W500" s="150" t="str">
        <f t="shared" si="100"/>
        <v>120140</v>
      </c>
      <c r="X500" s="142">
        <f t="shared" si="101"/>
        <v>20</v>
      </c>
      <c r="Y500" s="135">
        <f t="shared" si="102"/>
        <v>4</v>
      </c>
      <c r="Z500" s="142">
        <f t="shared" si="103"/>
        <v>5</v>
      </c>
      <c r="AA500" s="135">
        <v>120</v>
      </c>
      <c r="AB500" s="164">
        <f t="shared" si="104"/>
        <v>140</v>
      </c>
      <c r="AI500" s="1053">
        <v>62100501</v>
      </c>
      <c r="AJ500" s="1054">
        <v>1</v>
      </c>
      <c r="AK500" s="1055">
        <v>292.082516</v>
      </c>
      <c r="AL500" s="1055">
        <v>6.6277999999999997</v>
      </c>
      <c r="AM500" s="1054">
        <v>44</v>
      </c>
      <c r="AN500" s="1056">
        <v>0.26829999999999998</v>
      </c>
    </row>
    <row r="501" spans="23:40">
      <c r="W501" s="150" t="str">
        <f t="shared" si="100"/>
        <v>120147</v>
      </c>
      <c r="X501" s="142">
        <f t="shared" si="101"/>
        <v>21</v>
      </c>
      <c r="Y501" s="135">
        <f t="shared" si="102"/>
        <v>4</v>
      </c>
      <c r="Z501" s="142">
        <f t="shared" si="103"/>
        <v>5.25</v>
      </c>
      <c r="AA501" s="135">
        <v>120</v>
      </c>
      <c r="AB501" s="164">
        <f t="shared" si="104"/>
        <v>147</v>
      </c>
      <c r="AI501" s="1053">
        <v>32044211</v>
      </c>
      <c r="AJ501" s="1054">
        <v>5</v>
      </c>
      <c r="AK501" s="1055">
        <v>291.99602000000004</v>
      </c>
      <c r="AL501" s="1055">
        <v>6.5629999999999997</v>
      </c>
      <c r="AM501" s="1054">
        <v>44</v>
      </c>
      <c r="AN501" s="1056">
        <v>0.26340000000000002</v>
      </c>
    </row>
    <row r="502" spans="23:40">
      <c r="W502" s="150" t="str">
        <f t="shared" si="100"/>
        <v>120154</v>
      </c>
      <c r="X502" s="142">
        <f t="shared" si="101"/>
        <v>22</v>
      </c>
      <c r="Y502" s="135">
        <f t="shared" si="102"/>
        <v>4</v>
      </c>
      <c r="Z502" s="142">
        <f t="shared" si="103"/>
        <v>5.5</v>
      </c>
      <c r="AA502" s="135">
        <v>120</v>
      </c>
      <c r="AB502" s="164">
        <f t="shared" si="104"/>
        <v>154</v>
      </c>
      <c r="AI502" s="1053">
        <v>31021201</v>
      </c>
      <c r="AJ502" s="1054">
        <v>22</v>
      </c>
      <c r="AK502" s="1055">
        <v>291.88690000000003</v>
      </c>
      <c r="AL502" s="1055">
        <v>4.6567999999999996</v>
      </c>
      <c r="AM502" s="1054">
        <v>63</v>
      </c>
      <c r="AN502" s="1056">
        <v>0.27789999999999998</v>
      </c>
    </row>
    <row r="503" spans="23:40">
      <c r="W503" s="150" t="str">
        <f t="shared" si="100"/>
        <v>120161</v>
      </c>
      <c r="X503" s="142">
        <f t="shared" si="101"/>
        <v>23</v>
      </c>
      <c r="Y503" s="135">
        <f t="shared" si="102"/>
        <v>4</v>
      </c>
      <c r="Z503" s="142">
        <f t="shared" si="103"/>
        <v>5.75</v>
      </c>
      <c r="AA503" s="135">
        <v>120</v>
      </c>
      <c r="AB503" s="164">
        <f t="shared" si="104"/>
        <v>161</v>
      </c>
      <c r="AI503" s="1053">
        <v>34032201</v>
      </c>
      <c r="AJ503" s="1054">
        <v>2</v>
      </c>
      <c r="AK503" s="1055">
        <v>291.76412999999997</v>
      </c>
      <c r="AL503" s="1055">
        <v>7.1193999999999997</v>
      </c>
      <c r="AM503" s="1054">
        <v>41</v>
      </c>
      <c r="AN503" s="1056">
        <v>0.28000000000000003</v>
      </c>
    </row>
    <row r="504" spans="23:40">
      <c r="W504" s="150" t="str">
        <f t="shared" si="100"/>
        <v>120168</v>
      </c>
      <c r="X504" s="142">
        <f t="shared" si="101"/>
        <v>24</v>
      </c>
      <c r="Y504" s="135">
        <f t="shared" si="102"/>
        <v>4</v>
      </c>
      <c r="Z504" s="142">
        <f t="shared" si="103"/>
        <v>6</v>
      </c>
      <c r="AA504" s="135">
        <v>120</v>
      </c>
      <c r="AB504" s="164">
        <f t="shared" si="104"/>
        <v>168</v>
      </c>
      <c r="AI504" s="1053">
        <v>51010561</v>
      </c>
      <c r="AJ504" s="1054">
        <v>23</v>
      </c>
      <c r="AK504" s="1055">
        <v>291.690001</v>
      </c>
      <c r="AL504" s="1055">
        <v>7.0412999999999997</v>
      </c>
      <c r="AM504" s="1054">
        <v>41</v>
      </c>
      <c r="AN504" s="1056">
        <v>0.22620000000000001</v>
      </c>
    </row>
    <row r="505" spans="23:40">
      <c r="W505" s="150" t="str">
        <f t="shared" si="100"/>
        <v>120175</v>
      </c>
      <c r="X505" s="142">
        <f t="shared" si="101"/>
        <v>25</v>
      </c>
      <c r="Y505" s="135">
        <f t="shared" si="102"/>
        <v>4</v>
      </c>
      <c r="Z505" s="142">
        <f t="shared" si="103"/>
        <v>6.25</v>
      </c>
      <c r="AA505" s="135">
        <v>120</v>
      </c>
      <c r="AB505" s="164">
        <f t="shared" si="104"/>
        <v>175</v>
      </c>
      <c r="AI505" s="1053">
        <v>21030231</v>
      </c>
      <c r="AJ505" s="1054">
        <v>1</v>
      </c>
      <c r="AK505" s="1055">
        <v>291.56950000000001</v>
      </c>
      <c r="AL505" s="1055">
        <v>8.2001000000000008</v>
      </c>
      <c r="AM505" s="1054">
        <v>36</v>
      </c>
      <c r="AN505" s="1056">
        <v>0.3579</v>
      </c>
    </row>
    <row r="506" spans="23:40">
      <c r="W506" s="150" t="str">
        <f t="shared" si="100"/>
        <v>120182</v>
      </c>
      <c r="X506" s="142">
        <f t="shared" si="101"/>
        <v>26</v>
      </c>
      <c r="Y506" s="135">
        <f t="shared" si="102"/>
        <v>4</v>
      </c>
      <c r="Z506" s="142">
        <f t="shared" si="103"/>
        <v>6.5</v>
      </c>
      <c r="AA506" s="135">
        <v>120</v>
      </c>
      <c r="AB506" s="164">
        <f t="shared" si="104"/>
        <v>182</v>
      </c>
      <c r="AI506" s="1053">
        <v>21031101</v>
      </c>
      <c r="AJ506" s="1054">
        <v>2</v>
      </c>
      <c r="AK506" s="1055">
        <v>291.2269</v>
      </c>
      <c r="AL506" s="1055">
        <v>9.0521999999999991</v>
      </c>
      <c r="AM506" s="1054">
        <v>32</v>
      </c>
      <c r="AN506" s="1056">
        <v>0.4551</v>
      </c>
    </row>
    <row r="507" spans="23:40">
      <c r="W507" s="150" t="str">
        <f t="shared" si="100"/>
        <v>120189</v>
      </c>
      <c r="X507" s="142">
        <f t="shared" si="101"/>
        <v>27</v>
      </c>
      <c r="Y507" s="135">
        <f t="shared" si="102"/>
        <v>4</v>
      </c>
      <c r="Z507" s="142">
        <f t="shared" si="103"/>
        <v>6.75</v>
      </c>
      <c r="AA507" s="135">
        <v>120</v>
      </c>
      <c r="AB507" s="164">
        <f t="shared" si="104"/>
        <v>189</v>
      </c>
      <c r="AI507" s="1053">
        <v>32037111</v>
      </c>
      <c r="AJ507" s="1054">
        <v>6</v>
      </c>
      <c r="AK507" s="1055">
        <v>290.70979999999997</v>
      </c>
      <c r="AL507" s="1055">
        <v>6.9581999999999997</v>
      </c>
      <c r="AM507" s="1054">
        <v>42</v>
      </c>
      <c r="AN507" s="1056">
        <v>0.28639999999999999</v>
      </c>
    </row>
    <row r="508" spans="23:40">
      <c r="W508" s="150" t="str">
        <f t="shared" si="100"/>
        <v>120196</v>
      </c>
      <c r="X508" s="142">
        <f t="shared" si="101"/>
        <v>28</v>
      </c>
      <c r="Y508" s="135">
        <f t="shared" si="102"/>
        <v>4</v>
      </c>
      <c r="Z508" s="142">
        <f t="shared" si="103"/>
        <v>7</v>
      </c>
      <c r="AA508" s="135">
        <v>120</v>
      </c>
      <c r="AB508" s="164">
        <f t="shared" si="104"/>
        <v>196</v>
      </c>
      <c r="AI508" s="1053">
        <v>31051101</v>
      </c>
      <c r="AJ508" s="1054">
        <v>23</v>
      </c>
      <c r="AK508" s="1055">
        <v>290.26609999999999</v>
      </c>
      <c r="AL508" s="1055">
        <v>6.8437000000000001</v>
      </c>
      <c r="AM508" s="1054">
        <v>42</v>
      </c>
      <c r="AN508" s="1056">
        <v>0.32829999999999998</v>
      </c>
    </row>
    <row r="509" spans="23:40">
      <c r="W509" s="150" t="str">
        <f t="shared" si="100"/>
        <v>120203</v>
      </c>
      <c r="X509" s="142">
        <f t="shared" si="101"/>
        <v>29</v>
      </c>
      <c r="Y509" s="135">
        <f t="shared" si="102"/>
        <v>4</v>
      </c>
      <c r="Z509" s="142">
        <f t="shared" si="103"/>
        <v>7.25</v>
      </c>
      <c r="AA509" s="135">
        <v>120</v>
      </c>
      <c r="AB509" s="164">
        <f t="shared" si="104"/>
        <v>203</v>
      </c>
      <c r="AI509" s="1053">
        <v>37027041</v>
      </c>
      <c r="AJ509" s="1054">
        <v>5</v>
      </c>
      <c r="AK509" s="1055">
        <v>289.81779999999998</v>
      </c>
      <c r="AL509" s="1055">
        <v>7.2869999999999999</v>
      </c>
      <c r="AM509" s="1054">
        <v>40</v>
      </c>
      <c r="AN509" s="1056">
        <v>0.3145</v>
      </c>
    </row>
    <row r="510" spans="23:40">
      <c r="W510" s="150" t="str">
        <f t="shared" si="100"/>
        <v>120210</v>
      </c>
      <c r="X510" s="142">
        <f t="shared" si="101"/>
        <v>30</v>
      </c>
      <c r="Y510" s="135">
        <f t="shared" si="102"/>
        <v>4</v>
      </c>
      <c r="Z510" s="142">
        <f t="shared" si="103"/>
        <v>7.5</v>
      </c>
      <c r="AA510" s="135">
        <v>120</v>
      </c>
      <c r="AB510" s="164">
        <f t="shared" si="104"/>
        <v>210</v>
      </c>
      <c r="AI510" s="1053">
        <v>32029591</v>
      </c>
      <c r="AJ510" s="1054">
        <v>6</v>
      </c>
      <c r="AK510" s="1055">
        <v>289.70864999999998</v>
      </c>
      <c r="AL510" s="1055">
        <v>5.5968999999999998</v>
      </c>
      <c r="AM510" s="1054">
        <v>52</v>
      </c>
      <c r="AN510" s="1056">
        <v>0.24440000000000001</v>
      </c>
    </row>
    <row r="511" spans="23:40">
      <c r="W511" s="150" t="str">
        <f t="shared" si="100"/>
        <v>120217</v>
      </c>
      <c r="X511" s="142">
        <f t="shared" si="101"/>
        <v>31</v>
      </c>
      <c r="Y511" s="135">
        <f t="shared" si="102"/>
        <v>4</v>
      </c>
      <c r="Z511" s="142">
        <f t="shared" si="103"/>
        <v>7.75</v>
      </c>
      <c r="AA511" s="135">
        <v>120</v>
      </c>
      <c r="AB511" s="164">
        <f t="shared" si="104"/>
        <v>217</v>
      </c>
      <c r="AI511" s="1053">
        <v>33014201</v>
      </c>
      <c r="AJ511" s="1054">
        <v>5</v>
      </c>
      <c r="AK511" s="1055">
        <v>289.60681</v>
      </c>
      <c r="AL511" s="1055">
        <v>6.5096999999999996</v>
      </c>
      <c r="AM511" s="1054">
        <v>44</v>
      </c>
      <c r="AN511" s="1056">
        <v>0.25239999999999996</v>
      </c>
    </row>
    <row r="512" spans="23:40">
      <c r="W512" s="150" t="str">
        <f t="shared" si="100"/>
        <v>120224</v>
      </c>
      <c r="X512" s="142">
        <f t="shared" si="101"/>
        <v>32</v>
      </c>
      <c r="Y512" s="135">
        <f t="shared" si="102"/>
        <v>4</v>
      </c>
      <c r="Z512" s="142">
        <f t="shared" si="103"/>
        <v>8</v>
      </c>
      <c r="AA512" s="135">
        <v>120</v>
      </c>
      <c r="AB512" s="164">
        <f t="shared" si="104"/>
        <v>224</v>
      </c>
      <c r="AI512" s="1053">
        <v>51011021</v>
      </c>
      <c r="AJ512" s="1054">
        <v>24</v>
      </c>
      <c r="AK512" s="1055">
        <v>289.59480000000002</v>
      </c>
      <c r="AL512" s="1055">
        <v>8.0503</v>
      </c>
      <c r="AM512" s="1054">
        <v>36</v>
      </c>
      <c r="AN512" s="1056">
        <v>0.47039999999999998</v>
      </c>
    </row>
    <row r="513" spans="23:40">
      <c r="W513" s="150" t="str">
        <f t="shared" si="100"/>
        <v>120231</v>
      </c>
      <c r="X513" s="142">
        <f t="shared" si="101"/>
        <v>33</v>
      </c>
      <c r="Y513" s="135">
        <f t="shared" si="102"/>
        <v>4</v>
      </c>
      <c r="Z513" s="142">
        <f t="shared" si="103"/>
        <v>8.25</v>
      </c>
      <c r="AA513" s="135">
        <v>120</v>
      </c>
      <c r="AB513" s="164">
        <f t="shared" si="104"/>
        <v>231</v>
      </c>
      <c r="AI513" s="1053">
        <v>33035301</v>
      </c>
      <c r="AJ513" s="1054">
        <v>4</v>
      </c>
      <c r="AK513" s="1055">
        <v>289.53269</v>
      </c>
      <c r="AL513" s="1055">
        <v>7.2915000000000001</v>
      </c>
      <c r="AM513" s="1054">
        <v>40</v>
      </c>
      <c r="AN513" s="1056">
        <v>0.28570000000000001</v>
      </c>
    </row>
    <row r="514" spans="23:40">
      <c r="W514" s="150" t="str">
        <f t="shared" si="100"/>
        <v>120238</v>
      </c>
      <c r="X514" s="142">
        <f t="shared" si="101"/>
        <v>34</v>
      </c>
      <c r="Y514" s="135">
        <f t="shared" si="102"/>
        <v>4</v>
      </c>
      <c r="Z514" s="142">
        <f t="shared" si="103"/>
        <v>8.5</v>
      </c>
      <c r="AA514" s="135">
        <v>120</v>
      </c>
      <c r="AB514" s="164">
        <f t="shared" si="104"/>
        <v>238</v>
      </c>
      <c r="AI514" s="1053">
        <v>23012221</v>
      </c>
      <c r="AJ514" s="1054">
        <v>7</v>
      </c>
      <c r="AK514" s="1055">
        <v>289.28467000000001</v>
      </c>
      <c r="AL514" s="1055">
        <v>7.1790000000000003</v>
      </c>
      <c r="AM514" s="1054">
        <v>40</v>
      </c>
      <c r="AN514" s="1056">
        <v>0.25159999999999999</v>
      </c>
    </row>
    <row r="515" spans="23:40">
      <c r="W515" s="150" t="str">
        <f t="shared" si="100"/>
        <v>120245</v>
      </c>
      <c r="X515" s="142">
        <f t="shared" si="101"/>
        <v>35</v>
      </c>
      <c r="Y515" s="135">
        <f t="shared" si="102"/>
        <v>4</v>
      </c>
      <c r="Z515" s="142">
        <f t="shared" si="103"/>
        <v>8.75</v>
      </c>
      <c r="AA515" s="135">
        <v>120</v>
      </c>
      <c r="AB515" s="164">
        <f t="shared" si="104"/>
        <v>245</v>
      </c>
      <c r="AI515" s="1053">
        <v>31116001</v>
      </c>
      <c r="AJ515" s="1054">
        <v>24</v>
      </c>
      <c r="AK515" s="1055">
        <v>289.22649999999999</v>
      </c>
      <c r="AL515" s="1055">
        <v>5.1524000000000001</v>
      </c>
      <c r="AM515" s="1054">
        <v>56</v>
      </c>
      <c r="AN515" s="1056">
        <v>0.18940000000000001</v>
      </c>
    </row>
    <row r="516" spans="23:40">
      <c r="W516" s="150" t="str">
        <f t="shared" si="100"/>
        <v>120252</v>
      </c>
      <c r="X516" s="142">
        <f t="shared" si="101"/>
        <v>36</v>
      </c>
      <c r="Y516" s="135">
        <f t="shared" si="102"/>
        <v>4</v>
      </c>
      <c r="Z516" s="142">
        <f t="shared" si="103"/>
        <v>9</v>
      </c>
      <c r="AA516" s="135">
        <v>120</v>
      </c>
      <c r="AB516" s="164">
        <f t="shared" si="104"/>
        <v>252</v>
      </c>
      <c r="AI516" s="1053">
        <v>44135501</v>
      </c>
      <c r="AJ516" s="1054">
        <v>1</v>
      </c>
      <c r="AK516" s="1055">
        <v>289.22359999999998</v>
      </c>
      <c r="AL516" s="1055">
        <v>6.3438999999999997</v>
      </c>
      <c r="AM516" s="1054">
        <v>46</v>
      </c>
      <c r="AN516" s="1056">
        <v>0.21260000000000001</v>
      </c>
    </row>
    <row r="517" spans="23:40">
      <c r="W517" s="150" t="str">
        <f t="shared" ref="W517:W580" si="105">AA517&amp;AB517</f>
        <v>120259</v>
      </c>
      <c r="X517" s="142">
        <f t="shared" ref="X517:X580" si="106">Y517*Z517</f>
        <v>37</v>
      </c>
      <c r="Y517" s="135">
        <f t="shared" ref="Y517:Y580" si="107">IF(AA517=5,0.385,IF(AA517=10,0.55,IF(AA517=15,0.55,AA517/30)))</f>
        <v>4</v>
      </c>
      <c r="Z517" s="142">
        <f t="shared" ref="Z517:Z580" si="108">IF(AB517=7,0.385,IF(AB517=14,0.55,AB517/28))</f>
        <v>9.25</v>
      </c>
      <c r="AA517" s="135">
        <v>120</v>
      </c>
      <c r="AB517" s="164">
        <f t="shared" si="104"/>
        <v>259</v>
      </c>
      <c r="AI517" s="1053">
        <v>32044011</v>
      </c>
      <c r="AJ517" s="1054">
        <v>6</v>
      </c>
      <c r="AK517" s="1055">
        <v>289.18979999999999</v>
      </c>
      <c r="AL517" s="1055">
        <v>7.5145</v>
      </c>
      <c r="AM517" s="1054">
        <v>38</v>
      </c>
      <c r="AN517" s="1056">
        <v>0.32679999999999998</v>
      </c>
    </row>
    <row r="518" spans="23:40">
      <c r="W518" s="150" t="str">
        <f t="shared" si="105"/>
        <v>120266</v>
      </c>
      <c r="X518" s="142">
        <f t="shared" si="106"/>
        <v>38</v>
      </c>
      <c r="Y518" s="135">
        <f t="shared" si="107"/>
        <v>4</v>
      </c>
      <c r="Z518" s="142">
        <f t="shared" si="108"/>
        <v>9.5</v>
      </c>
      <c r="AA518" s="135">
        <v>120</v>
      </c>
      <c r="AB518" s="164">
        <f t="shared" si="104"/>
        <v>266</v>
      </c>
      <c r="AI518" s="1053">
        <v>51015881</v>
      </c>
      <c r="AJ518" s="1054">
        <v>25</v>
      </c>
      <c r="AK518" s="1055">
        <v>288.73320000000001</v>
      </c>
      <c r="AL518" s="1055">
        <v>7.0252999999999997</v>
      </c>
      <c r="AM518" s="1054">
        <v>41</v>
      </c>
      <c r="AN518" s="1056">
        <v>0.29410000000000003</v>
      </c>
    </row>
    <row r="519" spans="23:40">
      <c r="W519" s="150" t="str">
        <f t="shared" si="105"/>
        <v>120273</v>
      </c>
      <c r="X519" s="142">
        <f t="shared" si="106"/>
        <v>39</v>
      </c>
      <c r="Y519" s="135">
        <f t="shared" si="107"/>
        <v>4</v>
      </c>
      <c r="Z519" s="142">
        <f t="shared" si="108"/>
        <v>9.75</v>
      </c>
      <c r="AA519" s="135">
        <v>120</v>
      </c>
      <c r="AB519" s="164">
        <f t="shared" si="104"/>
        <v>273</v>
      </c>
      <c r="AI519" s="1053">
        <v>41015901</v>
      </c>
      <c r="AJ519" s="1054">
        <v>8</v>
      </c>
      <c r="AK519" s="1055">
        <v>288.65910000000002</v>
      </c>
      <c r="AL519" s="1055">
        <v>6.89</v>
      </c>
      <c r="AM519" s="1054">
        <v>42</v>
      </c>
      <c r="AN519" s="1056">
        <v>0.31280000000000002</v>
      </c>
    </row>
    <row r="520" spans="23:40">
      <c r="W520" s="150" t="str">
        <f t="shared" si="105"/>
        <v>120280</v>
      </c>
      <c r="X520" s="142">
        <f t="shared" si="106"/>
        <v>40</v>
      </c>
      <c r="Y520" s="135">
        <f t="shared" si="107"/>
        <v>4</v>
      </c>
      <c r="Z520" s="142">
        <f t="shared" si="108"/>
        <v>10</v>
      </c>
      <c r="AA520" s="135">
        <v>120</v>
      </c>
      <c r="AB520" s="164">
        <f t="shared" si="104"/>
        <v>280</v>
      </c>
      <c r="AI520" s="1053">
        <v>33035801</v>
      </c>
      <c r="AJ520" s="1054">
        <v>5</v>
      </c>
      <c r="AK520" s="1055">
        <v>288.34440000000001</v>
      </c>
      <c r="AL520" s="1055">
        <v>6.3394000000000004</v>
      </c>
      <c r="AM520" s="1054">
        <v>45</v>
      </c>
      <c r="AN520" s="1056">
        <v>0.30940000000000001</v>
      </c>
    </row>
    <row r="521" spans="23:40">
      <c r="W521" s="150" t="str">
        <f t="shared" si="105"/>
        <v>120287</v>
      </c>
      <c r="X521" s="142">
        <f t="shared" si="106"/>
        <v>41</v>
      </c>
      <c r="Y521" s="135">
        <f t="shared" si="107"/>
        <v>4</v>
      </c>
      <c r="Z521" s="142">
        <f t="shared" si="108"/>
        <v>10.25</v>
      </c>
      <c r="AA521" s="135">
        <v>120</v>
      </c>
      <c r="AB521" s="164">
        <f t="shared" si="104"/>
        <v>287</v>
      </c>
      <c r="AI521" s="1053">
        <v>37037061</v>
      </c>
      <c r="AJ521" s="1054">
        <v>4</v>
      </c>
      <c r="AK521" s="1055">
        <v>287.99565999999999</v>
      </c>
      <c r="AL521" s="1055">
        <v>7.5130999999999997</v>
      </c>
      <c r="AM521" s="1054">
        <v>38</v>
      </c>
      <c r="AN521" s="1056">
        <v>0.35049999999999998</v>
      </c>
    </row>
    <row r="522" spans="23:40">
      <c r="W522" s="150" t="str">
        <f t="shared" si="105"/>
        <v>120294</v>
      </c>
      <c r="X522" s="142">
        <f t="shared" si="106"/>
        <v>42</v>
      </c>
      <c r="Y522" s="135">
        <f t="shared" si="107"/>
        <v>4</v>
      </c>
      <c r="Z522" s="142">
        <f t="shared" si="108"/>
        <v>10.5</v>
      </c>
      <c r="AA522" s="135">
        <v>120</v>
      </c>
      <c r="AB522" s="164">
        <f t="shared" si="104"/>
        <v>294</v>
      </c>
      <c r="AI522" s="1053">
        <v>22115601</v>
      </c>
      <c r="AJ522" s="1054">
        <v>10</v>
      </c>
      <c r="AK522" s="1055">
        <v>287.81009999999998</v>
      </c>
      <c r="AL522" s="1055">
        <v>7.9268999999999998</v>
      </c>
      <c r="AM522" s="1054">
        <v>36</v>
      </c>
      <c r="AN522" s="1056">
        <v>0.27699999999999997</v>
      </c>
    </row>
    <row r="523" spans="23:40">
      <c r="W523" s="150" t="str">
        <f t="shared" si="105"/>
        <v>120301</v>
      </c>
      <c r="X523" s="142">
        <f t="shared" si="106"/>
        <v>43</v>
      </c>
      <c r="Y523" s="135">
        <f t="shared" si="107"/>
        <v>4</v>
      </c>
      <c r="Z523" s="142">
        <f t="shared" si="108"/>
        <v>10.75</v>
      </c>
      <c r="AA523" s="135">
        <v>120</v>
      </c>
      <c r="AB523" s="164">
        <f t="shared" si="104"/>
        <v>301</v>
      </c>
      <c r="AI523" s="1053">
        <v>31162801</v>
      </c>
      <c r="AJ523" s="1054">
        <v>25</v>
      </c>
      <c r="AK523" s="1055">
        <v>287.65535</v>
      </c>
      <c r="AL523" s="1055">
        <v>6.9501999999999997</v>
      </c>
      <c r="AM523" s="1054">
        <v>41</v>
      </c>
      <c r="AN523" s="1056">
        <v>0.29749999999999999</v>
      </c>
    </row>
    <row r="524" spans="23:40">
      <c r="W524" s="150" t="str">
        <f t="shared" si="105"/>
        <v>120308</v>
      </c>
      <c r="X524" s="142">
        <f t="shared" si="106"/>
        <v>44</v>
      </c>
      <c r="Y524" s="135">
        <f t="shared" si="107"/>
        <v>4</v>
      </c>
      <c r="Z524" s="142">
        <f t="shared" si="108"/>
        <v>11</v>
      </c>
      <c r="AA524" s="135">
        <v>120</v>
      </c>
      <c r="AB524" s="164">
        <f t="shared" si="104"/>
        <v>308</v>
      </c>
      <c r="AI524" s="1053">
        <v>44004201</v>
      </c>
      <c r="AJ524" s="1054">
        <v>23</v>
      </c>
      <c r="AK524" s="1055">
        <v>287.35160000000002</v>
      </c>
      <c r="AL524" s="1055">
        <v>6.2507999999999999</v>
      </c>
      <c r="AM524" s="1054">
        <v>46</v>
      </c>
      <c r="AN524" s="1056">
        <v>0.25790000000000002</v>
      </c>
    </row>
    <row r="525" spans="23:40">
      <c r="W525" s="150" t="str">
        <f t="shared" si="105"/>
        <v>120315</v>
      </c>
      <c r="X525" s="142">
        <f t="shared" si="106"/>
        <v>45</v>
      </c>
      <c r="Y525" s="135">
        <f t="shared" si="107"/>
        <v>4</v>
      </c>
      <c r="Z525" s="142">
        <f t="shared" si="108"/>
        <v>11.25</v>
      </c>
      <c r="AA525" s="135">
        <v>120</v>
      </c>
      <c r="AB525" s="164">
        <f t="shared" si="104"/>
        <v>315</v>
      </c>
      <c r="AI525" s="1053">
        <v>37022301</v>
      </c>
      <c r="AJ525" s="1054">
        <v>6</v>
      </c>
      <c r="AK525" s="1055">
        <v>287.16140000000001</v>
      </c>
      <c r="AL525" s="1055">
        <v>6.7027999999999999</v>
      </c>
      <c r="AM525" s="1054">
        <v>43</v>
      </c>
      <c r="AN525" s="1056">
        <v>0.38319999999999999</v>
      </c>
    </row>
    <row r="526" spans="23:40">
      <c r="W526" s="150" t="str">
        <f t="shared" si="105"/>
        <v>120322</v>
      </c>
      <c r="X526" s="142">
        <f t="shared" si="106"/>
        <v>46</v>
      </c>
      <c r="Y526" s="135">
        <f t="shared" si="107"/>
        <v>4</v>
      </c>
      <c r="Z526" s="142">
        <f t="shared" si="108"/>
        <v>11.5</v>
      </c>
      <c r="AA526" s="135">
        <v>120</v>
      </c>
      <c r="AB526" s="164">
        <f t="shared" si="104"/>
        <v>322</v>
      </c>
      <c r="AI526" s="1053">
        <v>44124401</v>
      </c>
      <c r="AJ526" s="1054">
        <v>1</v>
      </c>
      <c r="AK526" s="1055">
        <v>287.04817500000001</v>
      </c>
      <c r="AL526" s="1055">
        <v>7.0042999999999997</v>
      </c>
      <c r="AM526" s="1054">
        <v>41</v>
      </c>
      <c r="AN526" s="1056">
        <v>0.2727</v>
      </c>
    </row>
    <row r="527" spans="23:40">
      <c r="W527" s="150" t="str">
        <f t="shared" si="105"/>
        <v>120329</v>
      </c>
      <c r="X527" s="142">
        <f t="shared" si="106"/>
        <v>47</v>
      </c>
      <c r="Y527" s="135">
        <f t="shared" si="107"/>
        <v>4</v>
      </c>
      <c r="Z527" s="142">
        <f t="shared" si="108"/>
        <v>11.75</v>
      </c>
      <c r="AA527" s="135">
        <v>120</v>
      </c>
      <c r="AB527" s="164">
        <f t="shared" si="104"/>
        <v>329</v>
      </c>
      <c r="AI527" s="1053">
        <v>51048801</v>
      </c>
      <c r="AJ527" s="1054">
        <v>2</v>
      </c>
      <c r="AK527" s="1055">
        <v>286.96440999999999</v>
      </c>
      <c r="AL527" s="1055">
        <v>8.0844000000000005</v>
      </c>
      <c r="AM527" s="1054">
        <v>36</v>
      </c>
      <c r="AN527" s="1056">
        <v>0.40799999999999997</v>
      </c>
    </row>
    <row r="528" spans="23:40">
      <c r="W528" s="150" t="str">
        <f t="shared" si="105"/>
        <v>120336</v>
      </c>
      <c r="X528" s="142">
        <f t="shared" si="106"/>
        <v>48</v>
      </c>
      <c r="Y528" s="135">
        <f t="shared" si="107"/>
        <v>4</v>
      </c>
      <c r="Z528" s="142">
        <f t="shared" si="108"/>
        <v>12</v>
      </c>
      <c r="AA528" s="135">
        <v>120</v>
      </c>
      <c r="AB528" s="164">
        <f t="shared" si="104"/>
        <v>336</v>
      </c>
      <c r="AI528" s="1053">
        <v>37067051</v>
      </c>
      <c r="AJ528" s="1054">
        <v>4</v>
      </c>
      <c r="AK528" s="1055">
        <v>286.91559999999998</v>
      </c>
      <c r="AL528" s="1055">
        <v>6.7698999999999998</v>
      </c>
      <c r="AM528" s="1054">
        <v>42</v>
      </c>
      <c r="AN528" s="1056">
        <v>0.33659999999999995</v>
      </c>
    </row>
    <row r="529" spans="23:40">
      <c r="W529" s="150" t="str">
        <f t="shared" si="105"/>
        <v>120343</v>
      </c>
      <c r="X529" s="142">
        <f t="shared" si="106"/>
        <v>49</v>
      </c>
      <c r="Y529" s="135">
        <f t="shared" si="107"/>
        <v>4</v>
      </c>
      <c r="Z529" s="142">
        <f t="shared" si="108"/>
        <v>12.25</v>
      </c>
      <c r="AA529" s="135">
        <v>120</v>
      </c>
      <c r="AB529" s="164">
        <f t="shared" si="104"/>
        <v>343</v>
      </c>
      <c r="AI529" s="1053">
        <v>33075301</v>
      </c>
      <c r="AJ529" s="1054">
        <v>8</v>
      </c>
      <c r="AK529" s="1055">
        <v>286.43419999999998</v>
      </c>
      <c r="AL529" s="1055">
        <v>6.3022</v>
      </c>
      <c r="AM529" s="1054">
        <v>45</v>
      </c>
      <c r="AN529" s="1056">
        <v>0.32679999999999998</v>
      </c>
    </row>
    <row r="530" spans="23:40">
      <c r="W530" s="150" t="str">
        <f t="shared" si="105"/>
        <v>120350</v>
      </c>
      <c r="X530" s="142">
        <f t="shared" si="106"/>
        <v>50</v>
      </c>
      <c r="Y530" s="135">
        <f t="shared" si="107"/>
        <v>4</v>
      </c>
      <c r="Z530" s="142">
        <f t="shared" si="108"/>
        <v>12.5</v>
      </c>
      <c r="AA530" s="135">
        <v>120</v>
      </c>
      <c r="AB530" s="164">
        <f t="shared" si="104"/>
        <v>350</v>
      </c>
      <c r="AI530" s="1053">
        <v>14011001</v>
      </c>
      <c r="AJ530" s="1054">
        <v>6</v>
      </c>
      <c r="AK530" s="1055">
        <v>285.99290000000002</v>
      </c>
      <c r="AL530" s="1055">
        <v>6.3193999999999999</v>
      </c>
      <c r="AM530" s="1054">
        <v>45</v>
      </c>
      <c r="AN530" s="1056">
        <v>0.28699999999999998</v>
      </c>
    </row>
    <row r="531" spans="23:40">
      <c r="W531" s="150" t="str">
        <f t="shared" si="105"/>
        <v>120357</v>
      </c>
      <c r="X531" s="142">
        <f t="shared" si="106"/>
        <v>51</v>
      </c>
      <c r="Y531" s="135">
        <f t="shared" si="107"/>
        <v>4</v>
      </c>
      <c r="Z531" s="142">
        <f t="shared" si="108"/>
        <v>12.75</v>
      </c>
      <c r="AA531" s="135">
        <v>120</v>
      </c>
      <c r="AB531" s="164">
        <f t="shared" si="104"/>
        <v>357</v>
      </c>
      <c r="AI531" s="1053">
        <v>51130511</v>
      </c>
      <c r="AJ531" s="1054">
        <v>1</v>
      </c>
      <c r="AK531" s="1055">
        <v>285.66458</v>
      </c>
      <c r="AL531" s="1055">
        <v>6.4968000000000004</v>
      </c>
      <c r="AM531" s="1054">
        <v>44</v>
      </c>
      <c r="AN531" s="1056">
        <v>0.34740000000000004</v>
      </c>
    </row>
    <row r="532" spans="23:40">
      <c r="W532" s="150" t="str">
        <f t="shared" si="105"/>
        <v>120364</v>
      </c>
      <c r="X532" s="142">
        <f t="shared" si="106"/>
        <v>52</v>
      </c>
      <c r="Y532" s="135">
        <f t="shared" si="107"/>
        <v>4</v>
      </c>
      <c r="Z532" s="142">
        <f t="shared" si="108"/>
        <v>13</v>
      </c>
      <c r="AA532" s="135">
        <v>120</v>
      </c>
      <c r="AB532" s="164">
        <f t="shared" si="104"/>
        <v>364</v>
      </c>
      <c r="AI532" s="1053">
        <v>33112501</v>
      </c>
      <c r="AJ532" s="1054">
        <v>1</v>
      </c>
      <c r="AK532" s="1055">
        <v>285.61009999999999</v>
      </c>
      <c r="AL532" s="1055">
        <v>6.3270999999999997</v>
      </c>
      <c r="AM532" s="1054">
        <v>45</v>
      </c>
      <c r="AN532" s="1056">
        <v>0.2802</v>
      </c>
    </row>
    <row r="533" spans="23:40">
      <c r="W533" s="150" t="str">
        <f t="shared" si="105"/>
        <v>120371</v>
      </c>
      <c r="X533" s="142">
        <f t="shared" si="106"/>
        <v>53</v>
      </c>
      <c r="Y533" s="135">
        <f t="shared" si="107"/>
        <v>4</v>
      </c>
      <c r="Z533" s="142">
        <f t="shared" si="108"/>
        <v>13.25</v>
      </c>
      <c r="AA533" s="135">
        <v>120</v>
      </c>
      <c r="AB533" s="164">
        <f t="shared" si="104"/>
        <v>371</v>
      </c>
      <c r="AI533" s="1053">
        <v>61011801</v>
      </c>
      <c r="AJ533" s="1054">
        <v>11</v>
      </c>
      <c r="AK533" s="1055">
        <v>285.20179000000002</v>
      </c>
      <c r="AL533" s="1055">
        <v>7.0312999999999999</v>
      </c>
      <c r="AM533" s="1054">
        <v>41</v>
      </c>
      <c r="AN533" s="1056">
        <v>0.2757</v>
      </c>
    </row>
    <row r="534" spans="23:40">
      <c r="W534" s="150" t="str">
        <f t="shared" si="105"/>
        <v>1357</v>
      </c>
      <c r="X534" s="142">
        <f t="shared" si="106"/>
        <v>1.7324999999999999</v>
      </c>
      <c r="Y534" s="135">
        <f t="shared" si="107"/>
        <v>4.5</v>
      </c>
      <c r="Z534" s="142">
        <f t="shared" si="108"/>
        <v>0.38500000000000001</v>
      </c>
      <c r="AA534" s="135">
        <v>135</v>
      </c>
      <c r="AB534" s="151">
        <v>7</v>
      </c>
      <c r="AI534" s="1053">
        <v>14013251</v>
      </c>
      <c r="AJ534" s="1054">
        <v>7</v>
      </c>
      <c r="AK534" s="1055">
        <v>285.16269500000004</v>
      </c>
      <c r="AL534" s="1055">
        <v>5.5511999999999997</v>
      </c>
      <c r="AM534" s="1054">
        <v>51</v>
      </c>
      <c r="AN534" s="1056">
        <v>0.27140000000000003</v>
      </c>
    </row>
    <row r="535" spans="23:40">
      <c r="W535" s="150" t="str">
        <f t="shared" si="105"/>
        <v>13514</v>
      </c>
      <c r="X535" s="142">
        <f t="shared" si="106"/>
        <v>2.4750000000000001</v>
      </c>
      <c r="Y535" s="135">
        <f t="shared" si="107"/>
        <v>4.5</v>
      </c>
      <c r="Z535" s="142">
        <f t="shared" si="108"/>
        <v>0.55000000000000004</v>
      </c>
      <c r="AA535" s="135">
        <v>135</v>
      </c>
      <c r="AB535" s="164">
        <f>AB534+7</f>
        <v>14</v>
      </c>
      <c r="AI535" s="1053">
        <v>61018801</v>
      </c>
      <c r="AJ535" s="1054">
        <v>12</v>
      </c>
      <c r="AK535" s="1055">
        <v>284.97039999999998</v>
      </c>
      <c r="AL535" s="1055">
        <v>7.2484000000000002</v>
      </c>
      <c r="AM535" s="1054">
        <v>39</v>
      </c>
      <c r="AN535" s="1056">
        <v>0.33329999999999999</v>
      </c>
    </row>
    <row r="536" spans="23:40">
      <c r="W536" s="150" t="str">
        <f t="shared" si="105"/>
        <v>13521</v>
      </c>
      <c r="X536" s="142">
        <f t="shared" si="106"/>
        <v>3.375</v>
      </c>
      <c r="Y536" s="135">
        <f t="shared" si="107"/>
        <v>4.5</v>
      </c>
      <c r="Z536" s="142">
        <f t="shared" si="108"/>
        <v>0.75</v>
      </c>
      <c r="AA536" s="135">
        <v>135</v>
      </c>
      <c r="AB536" s="164">
        <f t="shared" ref="AB536:AB586" si="109">AB535+7</f>
        <v>21</v>
      </c>
      <c r="AI536" s="1053">
        <v>51020191</v>
      </c>
      <c r="AJ536" s="1054">
        <v>4</v>
      </c>
      <c r="AK536" s="1055">
        <v>284.61259999999999</v>
      </c>
      <c r="AL536" s="1055">
        <v>8.2013999999999996</v>
      </c>
      <c r="AM536" s="1054">
        <v>35</v>
      </c>
      <c r="AN536" s="1056">
        <v>0.4642</v>
      </c>
    </row>
    <row r="537" spans="23:40">
      <c r="W537" s="150" t="str">
        <f t="shared" si="105"/>
        <v>13528</v>
      </c>
      <c r="X537" s="142">
        <f t="shared" si="106"/>
        <v>4.5</v>
      </c>
      <c r="Y537" s="135">
        <f t="shared" si="107"/>
        <v>4.5</v>
      </c>
      <c r="Z537" s="142">
        <f t="shared" si="108"/>
        <v>1</v>
      </c>
      <c r="AA537" s="135">
        <v>135</v>
      </c>
      <c r="AB537" s="164">
        <f t="shared" si="109"/>
        <v>28</v>
      </c>
      <c r="AI537" s="1053">
        <v>32133011</v>
      </c>
      <c r="AJ537" s="1054">
        <v>3</v>
      </c>
      <c r="AK537" s="1055">
        <v>284.53059999999999</v>
      </c>
      <c r="AL537" s="1055">
        <v>6.7233999999999998</v>
      </c>
      <c r="AM537" s="1054">
        <v>42</v>
      </c>
      <c r="AN537" s="1056">
        <v>0.39169999999999999</v>
      </c>
    </row>
    <row r="538" spans="23:40">
      <c r="W538" s="150" t="str">
        <f t="shared" si="105"/>
        <v>13535</v>
      </c>
      <c r="X538" s="142">
        <f t="shared" si="106"/>
        <v>5.625</v>
      </c>
      <c r="Y538" s="135">
        <f t="shared" si="107"/>
        <v>4.5</v>
      </c>
      <c r="Z538" s="142">
        <f t="shared" si="108"/>
        <v>1.25</v>
      </c>
      <c r="AA538" s="135">
        <v>135</v>
      </c>
      <c r="AB538" s="164">
        <f t="shared" si="109"/>
        <v>35</v>
      </c>
      <c r="AI538" s="1053">
        <v>31030701</v>
      </c>
      <c r="AJ538" s="1054">
        <v>26</v>
      </c>
      <c r="AK538" s="1055">
        <v>284.49970000000002</v>
      </c>
      <c r="AL538" s="1055">
        <v>4.1839000000000004</v>
      </c>
      <c r="AM538" s="1054">
        <v>68</v>
      </c>
      <c r="AN538" s="1056">
        <v>0.34939999999999999</v>
      </c>
    </row>
    <row r="539" spans="23:40">
      <c r="W539" s="150" t="str">
        <f t="shared" si="105"/>
        <v>13542</v>
      </c>
      <c r="X539" s="142">
        <f t="shared" si="106"/>
        <v>6.75</v>
      </c>
      <c r="Y539" s="135">
        <f t="shared" si="107"/>
        <v>4.5</v>
      </c>
      <c r="Z539" s="142">
        <f t="shared" si="108"/>
        <v>1.5</v>
      </c>
      <c r="AA539" s="135">
        <v>135</v>
      </c>
      <c r="AB539" s="164">
        <f t="shared" si="109"/>
        <v>42</v>
      </c>
      <c r="AI539" s="1053">
        <v>32121111</v>
      </c>
      <c r="AJ539" s="1054">
        <v>3</v>
      </c>
      <c r="AK539" s="1055">
        <v>284.33600000000001</v>
      </c>
      <c r="AL539" s="1055">
        <v>7.2580999999999998</v>
      </c>
      <c r="AM539" s="1054">
        <v>39</v>
      </c>
      <c r="AN539" s="1056">
        <v>0.27310000000000001</v>
      </c>
    </row>
    <row r="540" spans="23:40">
      <c r="W540" s="150" t="str">
        <f t="shared" si="105"/>
        <v>13549</v>
      </c>
      <c r="X540" s="142">
        <f t="shared" si="106"/>
        <v>7.875</v>
      </c>
      <c r="Y540" s="135">
        <f t="shared" si="107"/>
        <v>4.5</v>
      </c>
      <c r="Z540" s="142">
        <f t="shared" si="108"/>
        <v>1.75</v>
      </c>
      <c r="AA540" s="135">
        <v>135</v>
      </c>
      <c r="AB540" s="164">
        <f t="shared" si="109"/>
        <v>49</v>
      </c>
      <c r="AI540" s="1053">
        <v>32030501</v>
      </c>
      <c r="AJ540" s="1054">
        <v>7</v>
      </c>
      <c r="AK540" s="1055">
        <v>284.21246600000001</v>
      </c>
      <c r="AL540" s="1055">
        <v>6.8367000000000004</v>
      </c>
      <c r="AM540" s="1054">
        <v>42</v>
      </c>
      <c r="AN540" s="1056">
        <v>0.33979999999999999</v>
      </c>
    </row>
    <row r="541" spans="23:40">
      <c r="W541" s="150" t="str">
        <f t="shared" si="105"/>
        <v>13556</v>
      </c>
      <c r="X541" s="142">
        <f t="shared" si="106"/>
        <v>9</v>
      </c>
      <c r="Y541" s="135">
        <f t="shared" si="107"/>
        <v>4.5</v>
      </c>
      <c r="Z541" s="142">
        <f t="shared" si="108"/>
        <v>2</v>
      </c>
      <c r="AA541" s="135">
        <v>135</v>
      </c>
      <c r="AB541" s="164">
        <f t="shared" si="109"/>
        <v>56</v>
      </c>
      <c r="AI541" s="1053">
        <v>32045011</v>
      </c>
      <c r="AJ541" s="1054">
        <v>7</v>
      </c>
      <c r="AK541" s="1055">
        <v>284.21230000000003</v>
      </c>
      <c r="AL541" s="1055">
        <v>7.1513999999999998</v>
      </c>
      <c r="AM541" s="1054">
        <v>40</v>
      </c>
      <c r="AN541" s="1056">
        <v>0.35420000000000001</v>
      </c>
    </row>
    <row r="542" spans="23:40">
      <c r="W542" s="150" t="str">
        <f t="shared" si="105"/>
        <v>13563</v>
      </c>
      <c r="X542" s="142">
        <f t="shared" si="106"/>
        <v>10.125</v>
      </c>
      <c r="Y542" s="135">
        <f t="shared" si="107"/>
        <v>4.5</v>
      </c>
      <c r="Z542" s="142">
        <f t="shared" si="108"/>
        <v>2.25</v>
      </c>
      <c r="AA542" s="135">
        <v>135</v>
      </c>
      <c r="AB542" s="164">
        <f t="shared" si="109"/>
        <v>63</v>
      </c>
      <c r="AI542" s="1053">
        <v>37033201</v>
      </c>
      <c r="AJ542" s="1054">
        <v>5</v>
      </c>
      <c r="AK542" s="1055">
        <v>283.80360000000002</v>
      </c>
      <c r="AL542" s="1055">
        <v>6.7287999999999997</v>
      </c>
      <c r="AM542" s="1054">
        <v>42</v>
      </c>
      <c r="AN542" s="1056">
        <v>0.20329999999999998</v>
      </c>
    </row>
    <row r="543" spans="23:40">
      <c r="W543" s="150" t="str">
        <f t="shared" si="105"/>
        <v>13570</v>
      </c>
      <c r="X543" s="142">
        <f t="shared" si="106"/>
        <v>11.25</v>
      </c>
      <c r="Y543" s="135">
        <f t="shared" si="107"/>
        <v>4.5</v>
      </c>
      <c r="Z543" s="142">
        <f t="shared" si="108"/>
        <v>2.5</v>
      </c>
      <c r="AA543" s="135">
        <v>135</v>
      </c>
      <c r="AB543" s="164">
        <f t="shared" si="109"/>
        <v>70</v>
      </c>
      <c r="AI543" s="1053">
        <v>33018001</v>
      </c>
      <c r="AJ543" s="1054">
        <v>6</v>
      </c>
      <c r="AK543" s="1055">
        <v>283.71120000000002</v>
      </c>
      <c r="AL543" s="1055">
        <v>6.4775999999999998</v>
      </c>
      <c r="AM543" s="1054">
        <v>44</v>
      </c>
      <c r="AN543" s="1056">
        <v>0.22800000000000001</v>
      </c>
    </row>
    <row r="544" spans="23:40">
      <c r="W544" s="150" t="str">
        <f t="shared" si="105"/>
        <v>13577</v>
      </c>
      <c r="X544" s="142">
        <f t="shared" si="106"/>
        <v>12.375</v>
      </c>
      <c r="Y544" s="135">
        <f t="shared" si="107"/>
        <v>4.5</v>
      </c>
      <c r="Z544" s="142">
        <f t="shared" si="108"/>
        <v>2.75</v>
      </c>
      <c r="AA544" s="135">
        <v>135</v>
      </c>
      <c r="AB544" s="164">
        <f t="shared" si="109"/>
        <v>77</v>
      </c>
      <c r="AI544" s="1053">
        <v>13350601</v>
      </c>
      <c r="AJ544" s="1054">
        <v>2</v>
      </c>
      <c r="AK544" s="1055">
        <v>283.58308999999997</v>
      </c>
      <c r="AL544" s="1055">
        <v>6.9691999999999998</v>
      </c>
      <c r="AM544" s="1054">
        <v>41</v>
      </c>
      <c r="AN544" s="1056">
        <v>0.41799999999999998</v>
      </c>
    </row>
    <row r="545" spans="23:40">
      <c r="W545" s="150" t="str">
        <f t="shared" si="105"/>
        <v>13584</v>
      </c>
      <c r="X545" s="142">
        <f t="shared" si="106"/>
        <v>13.5</v>
      </c>
      <c r="Y545" s="135">
        <f t="shared" si="107"/>
        <v>4.5</v>
      </c>
      <c r="Z545" s="142">
        <f t="shared" si="108"/>
        <v>3</v>
      </c>
      <c r="AA545" s="135">
        <v>135</v>
      </c>
      <c r="AB545" s="164">
        <f t="shared" si="109"/>
        <v>84</v>
      </c>
      <c r="AI545" s="1053">
        <v>44008901</v>
      </c>
      <c r="AJ545" s="1054">
        <v>24</v>
      </c>
      <c r="AK545" s="1055">
        <v>283.46800000000002</v>
      </c>
      <c r="AL545" s="1055">
        <v>6.4151999999999996</v>
      </c>
      <c r="AM545" s="1054">
        <v>44</v>
      </c>
      <c r="AN545" s="1056">
        <v>0.32179999999999997</v>
      </c>
    </row>
    <row r="546" spans="23:40">
      <c r="W546" s="150" t="str">
        <f t="shared" si="105"/>
        <v>13591</v>
      </c>
      <c r="X546" s="142">
        <f t="shared" si="106"/>
        <v>14.625</v>
      </c>
      <c r="Y546" s="135">
        <f t="shared" si="107"/>
        <v>4.5</v>
      </c>
      <c r="Z546" s="142">
        <f t="shared" si="108"/>
        <v>3.25</v>
      </c>
      <c r="AA546" s="135">
        <v>135</v>
      </c>
      <c r="AB546" s="164">
        <f t="shared" si="109"/>
        <v>91</v>
      </c>
      <c r="AI546" s="1053">
        <v>33097201</v>
      </c>
      <c r="AJ546" s="1054">
        <v>3</v>
      </c>
      <c r="AK546" s="1055">
        <v>283.31229999999999</v>
      </c>
      <c r="AL546" s="1055">
        <v>5.5770999999999997</v>
      </c>
      <c r="AM546" s="1054">
        <v>51</v>
      </c>
      <c r="AN546" s="1056">
        <v>0.26960000000000001</v>
      </c>
    </row>
    <row r="547" spans="23:40">
      <c r="W547" s="150" t="str">
        <f t="shared" si="105"/>
        <v>13598</v>
      </c>
      <c r="X547" s="142">
        <f t="shared" si="106"/>
        <v>15.75</v>
      </c>
      <c r="Y547" s="135">
        <f t="shared" si="107"/>
        <v>4.5</v>
      </c>
      <c r="Z547" s="142">
        <f t="shared" si="108"/>
        <v>3.5</v>
      </c>
      <c r="AA547" s="135">
        <v>135</v>
      </c>
      <c r="AB547" s="164">
        <f t="shared" si="109"/>
        <v>98</v>
      </c>
      <c r="AI547" s="1053">
        <v>42150501</v>
      </c>
      <c r="AJ547" s="1054">
        <v>1</v>
      </c>
      <c r="AK547" s="1055">
        <v>282.99720000000002</v>
      </c>
      <c r="AL547" s="1055">
        <v>6.3818000000000001</v>
      </c>
      <c r="AM547" s="1054">
        <v>44</v>
      </c>
      <c r="AN547" s="1056">
        <v>0.42560000000000003</v>
      </c>
    </row>
    <row r="548" spans="23:40">
      <c r="W548" s="150" t="str">
        <f t="shared" si="105"/>
        <v>135105</v>
      </c>
      <c r="X548" s="142">
        <f t="shared" si="106"/>
        <v>16.875</v>
      </c>
      <c r="Y548" s="135">
        <f t="shared" si="107"/>
        <v>4.5</v>
      </c>
      <c r="Z548" s="142">
        <f t="shared" si="108"/>
        <v>3.75</v>
      </c>
      <c r="AA548" s="135">
        <v>135</v>
      </c>
      <c r="AB548" s="164">
        <f t="shared" si="109"/>
        <v>105</v>
      </c>
      <c r="AI548" s="1053">
        <v>12034401</v>
      </c>
      <c r="AJ548" s="1054">
        <v>9</v>
      </c>
      <c r="AK548" s="1055">
        <v>282.80777</v>
      </c>
      <c r="AL548" s="1055">
        <v>7.3236999999999997</v>
      </c>
      <c r="AM548" s="1054">
        <v>39</v>
      </c>
      <c r="AN548" s="1056">
        <v>0.2084</v>
      </c>
    </row>
    <row r="549" spans="23:40">
      <c r="W549" s="150" t="str">
        <f t="shared" si="105"/>
        <v>135112</v>
      </c>
      <c r="X549" s="142">
        <f t="shared" si="106"/>
        <v>18</v>
      </c>
      <c r="Y549" s="135">
        <f t="shared" si="107"/>
        <v>4.5</v>
      </c>
      <c r="Z549" s="142">
        <f t="shared" si="108"/>
        <v>4</v>
      </c>
      <c r="AA549" s="135">
        <v>135</v>
      </c>
      <c r="AB549" s="164">
        <f t="shared" si="109"/>
        <v>112</v>
      </c>
      <c r="AI549" s="1053">
        <v>34013101</v>
      </c>
      <c r="AJ549" s="1054">
        <v>4</v>
      </c>
      <c r="AK549" s="1055">
        <v>282.7</v>
      </c>
      <c r="AL549" s="1055">
        <v>7.1836000000000002</v>
      </c>
      <c r="AM549" s="1054">
        <v>39</v>
      </c>
      <c r="AN549" s="1056">
        <v>0.4395</v>
      </c>
    </row>
    <row r="550" spans="23:40">
      <c r="W550" s="150" t="str">
        <f t="shared" si="105"/>
        <v>135119</v>
      </c>
      <c r="X550" s="142">
        <f t="shared" si="106"/>
        <v>19.125</v>
      </c>
      <c r="Y550" s="135">
        <f t="shared" si="107"/>
        <v>4.5</v>
      </c>
      <c r="Z550" s="142">
        <f t="shared" si="108"/>
        <v>4.25</v>
      </c>
      <c r="AA550" s="135">
        <v>135</v>
      </c>
      <c r="AB550" s="164">
        <f t="shared" si="109"/>
        <v>119</v>
      </c>
      <c r="AI550" s="1053">
        <v>50180071</v>
      </c>
      <c r="AJ550" s="1054">
        <v>10</v>
      </c>
      <c r="AK550" s="1055">
        <v>282.67829999999998</v>
      </c>
      <c r="AL550" s="1055">
        <v>7.0327999999999999</v>
      </c>
      <c r="AM550" s="1054">
        <v>40</v>
      </c>
      <c r="AN550" s="1056">
        <v>0.1996</v>
      </c>
    </row>
    <row r="551" spans="23:40">
      <c r="W551" s="150" t="str">
        <f t="shared" si="105"/>
        <v>135126</v>
      </c>
      <c r="X551" s="142">
        <f t="shared" si="106"/>
        <v>20.25</v>
      </c>
      <c r="Y551" s="135">
        <f t="shared" si="107"/>
        <v>4.5</v>
      </c>
      <c r="Z551" s="142">
        <f t="shared" si="108"/>
        <v>4.5</v>
      </c>
      <c r="AA551" s="135">
        <v>135</v>
      </c>
      <c r="AB551" s="164">
        <f t="shared" si="109"/>
        <v>126</v>
      </c>
      <c r="AI551" s="1053">
        <v>37111901</v>
      </c>
      <c r="AJ551" s="1054">
        <v>1</v>
      </c>
      <c r="AK551" s="1055">
        <v>282.52469600000001</v>
      </c>
      <c r="AL551" s="1055">
        <v>6.7289000000000003</v>
      </c>
      <c r="AM551" s="1054">
        <v>42</v>
      </c>
      <c r="AN551" s="1056">
        <v>0.41789999999999999</v>
      </c>
    </row>
    <row r="552" spans="23:40">
      <c r="W552" s="150" t="str">
        <f t="shared" si="105"/>
        <v>135133</v>
      </c>
      <c r="X552" s="142">
        <f t="shared" si="106"/>
        <v>21.375</v>
      </c>
      <c r="Y552" s="135">
        <f t="shared" si="107"/>
        <v>4.5</v>
      </c>
      <c r="Z552" s="142">
        <f t="shared" si="108"/>
        <v>4.75</v>
      </c>
      <c r="AA552" s="135">
        <v>135</v>
      </c>
      <c r="AB552" s="164">
        <f t="shared" si="109"/>
        <v>133</v>
      </c>
      <c r="AI552" s="1053">
        <v>50070081</v>
      </c>
      <c r="AJ552" s="1054">
        <v>11</v>
      </c>
      <c r="AK552" s="1055">
        <v>282.38330000000002</v>
      </c>
      <c r="AL552" s="1055">
        <v>5.5819999999999999</v>
      </c>
      <c r="AM552" s="1054">
        <v>51</v>
      </c>
      <c r="AN552" s="1056">
        <v>0.2029</v>
      </c>
    </row>
    <row r="553" spans="23:40">
      <c r="W553" s="150" t="str">
        <f t="shared" si="105"/>
        <v>135140</v>
      </c>
      <c r="X553" s="142">
        <f t="shared" si="106"/>
        <v>22.5</v>
      </c>
      <c r="Y553" s="135">
        <f t="shared" si="107"/>
        <v>4.5</v>
      </c>
      <c r="Z553" s="142">
        <f t="shared" si="108"/>
        <v>5</v>
      </c>
      <c r="AA553" s="135">
        <v>135</v>
      </c>
      <c r="AB553" s="164">
        <f t="shared" si="109"/>
        <v>140</v>
      </c>
      <c r="AI553" s="1053">
        <v>42070801</v>
      </c>
      <c r="AJ553" s="1054">
        <v>3</v>
      </c>
      <c r="AK553" s="1055">
        <v>282.35430000000002</v>
      </c>
      <c r="AL553" s="1055">
        <v>7.4179000000000004</v>
      </c>
      <c r="AM553" s="1054">
        <v>38</v>
      </c>
      <c r="AN553" s="1056">
        <v>0.37969999999999998</v>
      </c>
    </row>
    <row r="554" spans="23:40">
      <c r="W554" s="150" t="str">
        <f t="shared" si="105"/>
        <v>135147</v>
      </c>
      <c r="X554" s="142">
        <f t="shared" si="106"/>
        <v>23.625</v>
      </c>
      <c r="Y554" s="135">
        <f t="shared" si="107"/>
        <v>4.5</v>
      </c>
      <c r="Z554" s="142">
        <f t="shared" si="108"/>
        <v>5.25</v>
      </c>
      <c r="AA554" s="135">
        <v>135</v>
      </c>
      <c r="AB554" s="164">
        <f t="shared" si="109"/>
        <v>147</v>
      </c>
      <c r="AI554" s="1053">
        <v>35013901</v>
      </c>
      <c r="AJ554" s="1054">
        <v>12</v>
      </c>
      <c r="AK554" s="1055">
        <v>282.30829999999997</v>
      </c>
      <c r="AL554" s="1055">
        <v>5.5795000000000003</v>
      </c>
      <c r="AM554" s="1054">
        <v>51</v>
      </c>
      <c r="AN554" s="1056">
        <v>0.2959</v>
      </c>
    </row>
    <row r="555" spans="23:40">
      <c r="W555" s="150" t="str">
        <f t="shared" si="105"/>
        <v>135154</v>
      </c>
      <c r="X555" s="142">
        <f t="shared" si="106"/>
        <v>24.75</v>
      </c>
      <c r="Y555" s="135">
        <f t="shared" si="107"/>
        <v>4.5</v>
      </c>
      <c r="Z555" s="142">
        <f t="shared" si="108"/>
        <v>5.5</v>
      </c>
      <c r="AA555" s="135">
        <v>135</v>
      </c>
      <c r="AB555" s="164">
        <f t="shared" si="109"/>
        <v>154</v>
      </c>
      <c r="AI555" s="1053">
        <v>41172301</v>
      </c>
      <c r="AJ555" s="1054">
        <v>1</v>
      </c>
      <c r="AK555" s="1055">
        <v>282.02207999999996</v>
      </c>
      <c r="AL555" s="1055">
        <v>6.53</v>
      </c>
      <c r="AM555" s="1054">
        <v>43</v>
      </c>
      <c r="AN555" s="1056">
        <v>0.26679999999999998</v>
      </c>
    </row>
    <row r="556" spans="23:40">
      <c r="W556" s="150" t="str">
        <f t="shared" si="105"/>
        <v>135161</v>
      </c>
      <c r="X556" s="142">
        <f t="shared" si="106"/>
        <v>25.875</v>
      </c>
      <c r="Y556" s="135">
        <f t="shared" si="107"/>
        <v>4.5</v>
      </c>
      <c r="Z556" s="142">
        <f t="shared" si="108"/>
        <v>5.75</v>
      </c>
      <c r="AA556" s="135">
        <v>135</v>
      </c>
      <c r="AB556" s="164">
        <f t="shared" si="109"/>
        <v>161</v>
      </c>
      <c r="AI556" s="1053">
        <v>44009101</v>
      </c>
      <c r="AJ556" s="1054">
        <v>25</v>
      </c>
      <c r="AK556" s="1055">
        <v>281.77708999999999</v>
      </c>
      <c r="AL556" s="1055">
        <v>6.7934999999999999</v>
      </c>
      <c r="AM556" s="1054">
        <v>41</v>
      </c>
      <c r="AN556" s="1056">
        <v>0.27550000000000002</v>
      </c>
    </row>
    <row r="557" spans="23:40">
      <c r="W557" s="150" t="str">
        <f t="shared" si="105"/>
        <v>135168</v>
      </c>
      <c r="X557" s="142">
        <f t="shared" si="106"/>
        <v>27</v>
      </c>
      <c r="Y557" s="135">
        <f t="shared" si="107"/>
        <v>4.5</v>
      </c>
      <c r="Z557" s="142">
        <f t="shared" si="108"/>
        <v>6</v>
      </c>
      <c r="AA557" s="135">
        <v>135</v>
      </c>
      <c r="AB557" s="164">
        <f t="shared" si="109"/>
        <v>168</v>
      </c>
      <c r="AI557" s="1053">
        <v>11010521</v>
      </c>
      <c r="AJ557" s="1054">
        <v>40</v>
      </c>
      <c r="AK557" s="1055">
        <v>281.62970000000001</v>
      </c>
      <c r="AL557" s="1055">
        <v>5.8933</v>
      </c>
      <c r="AM557" s="1054">
        <v>48</v>
      </c>
      <c r="AN557" s="1056">
        <v>0.2576</v>
      </c>
    </row>
    <row r="558" spans="23:40">
      <c r="W558" s="150" t="str">
        <f t="shared" si="105"/>
        <v>135175</v>
      </c>
      <c r="X558" s="142">
        <f t="shared" si="106"/>
        <v>28.125</v>
      </c>
      <c r="Y558" s="135">
        <f t="shared" si="107"/>
        <v>4.5</v>
      </c>
      <c r="Z558" s="142">
        <f t="shared" si="108"/>
        <v>6.25</v>
      </c>
      <c r="AA558" s="135">
        <v>135</v>
      </c>
      <c r="AB558" s="164">
        <f t="shared" si="109"/>
        <v>175</v>
      </c>
      <c r="AI558" s="1053">
        <v>51014301</v>
      </c>
      <c r="AJ558" s="1054">
        <v>26</v>
      </c>
      <c r="AK558" s="1055">
        <v>281.54419999999999</v>
      </c>
      <c r="AL558" s="1055">
        <v>5.6226000000000003</v>
      </c>
      <c r="AM558" s="1054">
        <v>50</v>
      </c>
      <c r="AN558" s="1056">
        <v>0.28220000000000001</v>
      </c>
    </row>
    <row r="559" spans="23:40">
      <c r="W559" s="150" t="str">
        <f t="shared" si="105"/>
        <v>135182</v>
      </c>
      <c r="X559" s="142">
        <f t="shared" si="106"/>
        <v>29.25</v>
      </c>
      <c r="Y559" s="135">
        <f t="shared" si="107"/>
        <v>4.5</v>
      </c>
      <c r="Z559" s="142">
        <f t="shared" si="108"/>
        <v>6.5</v>
      </c>
      <c r="AA559" s="135">
        <v>135</v>
      </c>
      <c r="AB559" s="164">
        <f t="shared" si="109"/>
        <v>182</v>
      </c>
      <c r="AI559" s="1053">
        <v>32082101</v>
      </c>
      <c r="AJ559" s="1054">
        <v>3</v>
      </c>
      <c r="AK559" s="1055">
        <v>281.46401600000002</v>
      </c>
      <c r="AL559" s="1055">
        <v>7.8895</v>
      </c>
      <c r="AM559" s="1054">
        <v>36</v>
      </c>
      <c r="AN559" s="1056">
        <v>0.3281</v>
      </c>
    </row>
    <row r="560" spans="23:40">
      <c r="W560" s="150" t="str">
        <f t="shared" si="105"/>
        <v>135189</v>
      </c>
      <c r="X560" s="142">
        <f t="shared" si="106"/>
        <v>30.375</v>
      </c>
      <c r="Y560" s="135">
        <f t="shared" si="107"/>
        <v>4.5</v>
      </c>
      <c r="Z560" s="142">
        <f t="shared" si="108"/>
        <v>6.75</v>
      </c>
      <c r="AA560" s="135">
        <v>135</v>
      </c>
      <c r="AB560" s="164">
        <f t="shared" si="109"/>
        <v>189</v>
      </c>
      <c r="AI560" s="1053">
        <v>35013801</v>
      </c>
      <c r="AJ560" s="1054">
        <v>13</v>
      </c>
      <c r="AK560" s="1055">
        <v>281.1927</v>
      </c>
      <c r="AL560" s="1055">
        <v>6.0096999999999996</v>
      </c>
      <c r="AM560" s="1054">
        <v>47</v>
      </c>
      <c r="AN560" s="1056">
        <v>0.2021</v>
      </c>
    </row>
    <row r="561" spans="23:40">
      <c r="W561" s="150" t="str">
        <f t="shared" si="105"/>
        <v>135196</v>
      </c>
      <c r="X561" s="142">
        <f t="shared" si="106"/>
        <v>31.5</v>
      </c>
      <c r="Y561" s="135">
        <f t="shared" si="107"/>
        <v>4.5</v>
      </c>
      <c r="Z561" s="142">
        <f t="shared" si="108"/>
        <v>7</v>
      </c>
      <c r="AA561" s="135">
        <v>135</v>
      </c>
      <c r="AB561" s="164">
        <f t="shared" si="109"/>
        <v>196</v>
      </c>
      <c r="AI561" s="1053">
        <v>41031701</v>
      </c>
      <c r="AJ561" s="1054">
        <v>5</v>
      </c>
      <c r="AK561" s="1055">
        <v>280.97140999999999</v>
      </c>
      <c r="AL561" s="1055">
        <v>7.5820999999999996</v>
      </c>
      <c r="AM561" s="1054">
        <v>37</v>
      </c>
      <c r="AN561" s="1056">
        <v>0.37290000000000001</v>
      </c>
    </row>
    <row r="562" spans="23:40">
      <c r="W562" s="150" t="str">
        <f t="shared" si="105"/>
        <v>135203</v>
      </c>
      <c r="X562" s="142">
        <f t="shared" si="106"/>
        <v>32.625</v>
      </c>
      <c r="Y562" s="135">
        <f t="shared" si="107"/>
        <v>4.5</v>
      </c>
      <c r="Z562" s="142">
        <f t="shared" si="108"/>
        <v>7.25</v>
      </c>
      <c r="AA562" s="135">
        <v>135</v>
      </c>
      <c r="AB562" s="164">
        <f t="shared" si="109"/>
        <v>203</v>
      </c>
      <c r="AI562" s="1053">
        <v>51014101</v>
      </c>
      <c r="AJ562" s="1054">
        <v>27</v>
      </c>
      <c r="AK562" s="1055">
        <v>280.82400000000001</v>
      </c>
      <c r="AL562" s="1055">
        <v>7.1260000000000003</v>
      </c>
      <c r="AM562" s="1054">
        <v>39</v>
      </c>
      <c r="AN562" s="1056">
        <v>0.4224</v>
      </c>
    </row>
    <row r="563" spans="23:40">
      <c r="W563" s="150" t="str">
        <f t="shared" si="105"/>
        <v>135210</v>
      </c>
      <c r="X563" s="142">
        <f t="shared" si="106"/>
        <v>33.75</v>
      </c>
      <c r="Y563" s="135">
        <f t="shared" si="107"/>
        <v>4.5</v>
      </c>
      <c r="Z563" s="142">
        <f t="shared" si="108"/>
        <v>7.5</v>
      </c>
      <c r="AA563" s="135">
        <v>135</v>
      </c>
      <c r="AB563" s="164">
        <f t="shared" si="109"/>
        <v>210</v>
      </c>
      <c r="AI563" s="1053">
        <v>32105211</v>
      </c>
      <c r="AJ563" s="1054">
        <v>1</v>
      </c>
      <c r="AK563" s="1055">
        <v>280.71210099999996</v>
      </c>
      <c r="AL563" s="1055">
        <v>6.5317999999999996</v>
      </c>
      <c r="AM563" s="1054">
        <v>43</v>
      </c>
      <c r="AN563" s="1056">
        <v>0.20949999999999999</v>
      </c>
    </row>
    <row r="564" spans="23:40">
      <c r="W564" s="150" t="str">
        <f t="shared" si="105"/>
        <v>135217</v>
      </c>
      <c r="X564" s="142">
        <f t="shared" si="106"/>
        <v>34.875</v>
      </c>
      <c r="Y564" s="135">
        <f t="shared" si="107"/>
        <v>4.5</v>
      </c>
      <c r="Z564" s="142">
        <f t="shared" si="108"/>
        <v>7.75</v>
      </c>
      <c r="AA564" s="135">
        <v>135</v>
      </c>
      <c r="AB564" s="164">
        <f t="shared" si="109"/>
        <v>217</v>
      </c>
      <c r="AI564" s="1053">
        <v>37097071</v>
      </c>
      <c r="AJ564" s="1054">
        <v>1</v>
      </c>
      <c r="AK564" s="1055">
        <v>280.6284</v>
      </c>
      <c r="AL564" s="1055">
        <v>6.5408999999999997</v>
      </c>
      <c r="AM564" s="1054">
        <v>43</v>
      </c>
      <c r="AN564" s="1056">
        <v>0.19059999999999999</v>
      </c>
    </row>
    <row r="565" spans="23:40">
      <c r="W565" s="150" t="str">
        <f t="shared" si="105"/>
        <v>135224</v>
      </c>
      <c r="X565" s="142">
        <f t="shared" si="106"/>
        <v>36</v>
      </c>
      <c r="Y565" s="135">
        <f t="shared" si="107"/>
        <v>4.5</v>
      </c>
      <c r="Z565" s="142">
        <f t="shared" si="108"/>
        <v>8</v>
      </c>
      <c r="AA565" s="135">
        <v>135</v>
      </c>
      <c r="AB565" s="164">
        <f t="shared" si="109"/>
        <v>224</v>
      </c>
      <c r="AI565" s="1053">
        <v>11078801</v>
      </c>
      <c r="AJ565" s="1054">
        <v>41</v>
      </c>
      <c r="AK565" s="1055">
        <v>280.31879900000001</v>
      </c>
      <c r="AL565" s="1055">
        <v>6.1845999999999997</v>
      </c>
      <c r="AM565" s="1054">
        <v>45</v>
      </c>
      <c r="AN565" s="1056">
        <v>0.2351</v>
      </c>
    </row>
    <row r="566" spans="23:40">
      <c r="W566" s="150" t="str">
        <f t="shared" si="105"/>
        <v>135231</v>
      </c>
      <c r="X566" s="142">
        <f t="shared" si="106"/>
        <v>37.125</v>
      </c>
      <c r="Y566" s="135">
        <f t="shared" si="107"/>
        <v>4.5</v>
      </c>
      <c r="Z566" s="142">
        <f t="shared" si="108"/>
        <v>8.25</v>
      </c>
      <c r="AA566" s="135">
        <v>135</v>
      </c>
      <c r="AB566" s="164">
        <f t="shared" si="109"/>
        <v>231</v>
      </c>
      <c r="AI566" s="1053">
        <v>51011801</v>
      </c>
      <c r="AJ566" s="1054">
        <v>28</v>
      </c>
      <c r="AK566" s="1055">
        <v>280.25282999999996</v>
      </c>
      <c r="AL566" s="1055">
        <v>9.0767000000000007</v>
      </c>
      <c r="AM566" s="1054">
        <v>31</v>
      </c>
      <c r="AN566" s="1056">
        <v>0.47110000000000002</v>
      </c>
    </row>
    <row r="567" spans="23:40">
      <c r="W567" s="150" t="str">
        <f t="shared" si="105"/>
        <v>135238</v>
      </c>
      <c r="X567" s="142">
        <f t="shared" si="106"/>
        <v>38.25</v>
      </c>
      <c r="Y567" s="135">
        <f t="shared" si="107"/>
        <v>4.5</v>
      </c>
      <c r="Z567" s="142">
        <f t="shared" si="108"/>
        <v>8.5</v>
      </c>
      <c r="AA567" s="135">
        <v>135</v>
      </c>
      <c r="AB567" s="164">
        <f t="shared" si="109"/>
        <v>238</v>
      </c>
      <c r="AI567" s="1053">
        <v>31100801</v>
      </c>
      <c r="AJ567" s="1054">
        <v>27</v>
      </c>
      <c r="AK567" s="1055">
        <v>280.2473</v>
      </c>
      <c r="AL567" s="1055">
        <v>4.8602999999999996</v>
      </c>
      <c r="AM567" s="1054">
        <v>58</v>
      </c>
      <c r="AN567" s="1056">
        <v>0.32049999999999995</v>
      </c>
    </row>
    <row r="568" spans="23:40">
      <c r="W568" s="150" t="str">
        <f t="shared" si="105"/>
        <v>135245</v>
      </c>
      <c r="X568" s="142">
        <f t="shared" si="106"/>
        <v>39.375</v>
      </c>
      <c r="Y568" s="135">
        <f t="shared" si="107"/>
        <v>4.5</v>
      </c>
      <c r="Z568" s="142">
        <f t="shared" si="108"/>
        <v>8.75</v>
      </c>
      <c r="AA568" s="135">
        <v>135</v>
      </c>
      <c r="AB568" s="164">
        <f t="shared" si="109"/>
        <v>245</v>
      </c>
      <c r="AI568" s="1053">
        <v>61011601</v>
      </c>
      <c r="AJ568" s="1054">
        <v>13</v>
      </c>
      <c r="AK568" s="1055">
        <v>280.0077</v>
      </c>
      <c r="AL568" s="1055">
        <v>6.5350999999999999</v>
      </c>
      <c r="AM568" s="1054">
        <v>43</v>
      </c>
      <c r="AN568" s="1056">
        <v>0.23629999999999998</v>
      </c>
    </row>
    <row r="569" spans="23:40">
      <c r="W569" s="150" t="str">
        <f t="shared" si="105"/>
        <v>135252</v>
      </c>
      <c r="X569" s="142">
        <f t="shared" si="106"/>
        <v>40.5</v>
      </c>
      <c r="Y569" s="135">
        <f t="shared" si="107"/>
        <v>4.5</v>
      </c>
      <c r="Z569" s="142">
        <f t="shared" si="108"/>
        <v>9</v>
      </c>
      <c r="AA569" s="135">
        <v>135</v>
      </c>
      <c r="AB569" s="164">
        <f t="shared" si="109"/>
        <v>252</v>
      </c>
      <c r="AI569" s="1053">
        <v>33014101</v>
      </c>
      <c r="AJ569" s="1054">
        <v>7</v>
      </c>
      <c r="AK569" s="1055">
        <v>279.89247999999998</v>
      </c>
      <c r="AL569" s="1055">
        <v>5.0256999999999996</v>
      </c>
      <c r="AM569" s="1054">
        <v>56</v>
      </c>
      <c r="AN569" s="1056">
        <v>0.18989999999999999</v>
      </c>
    </row>
    <row r="570" spans="23:40">
      <c r="W570" s="150" t="str">
        <f t="shared" si="105"/>
        <v>135259</v>
      </c>
      <c r="X570" s="142">
        <f t="shared" si="106"/>
        <v>41.625</v>
      </c>
      <c r="Y570" s="135">
        <f t="shared" si="107"/>
        <v>4.5</v>
      </c>
      <c r="Z570" s="142">
        <f t="shared" si="108"/>
        <v>9.25</v>
      </c>
      <c r="AA570" s="135">
        <v>135</v>
      </c>
      <c r="AB570" s="164">
        <f t="shared" si="109"/>
        <v>259</v>
      </c>
      <c r="AI570" s="1053">
        <v>21020711</v>
      </c>
      <c r="AJ570" s="1054">
        <v>8</v>
      </c>
      <c r="AK570" s="1055">
        <v>279.59320000000002</v>
      </c>
      <c r="AL570" s="1055">
        <v>5.6124000000000001</v>
      </c>
      <c r="AM570" s="1054">
        <v>50</v>
      </c>
      <c r="AN570" s="1056">
        <v>0.28149999999999997</v>
      </c>
    </row>
    <row r="571" spans="23:40">
      <c r="W571" s="150" t="str">
        <f t="shared" si="105"/>
        <v>135266</v>
      </c>
      <c r="X571" s="142">
        <f t="shared" si="106"/>
        <v>42.75</v>
      </c>
      <c r="Y571" s="135">
        <f t="shared" si="107"/>
        <v>4.5</v>
      </c>
      <c r="Z571" s="142">
        <f t="shared" si="108"/>
        <v>9.5</v>
      </c>
      <c r="AA571" s="135">
        <v>135</v>
      </c>
      <c r="AB571" s="164">
        <f t="shared" si="109"/>
        <v>266</v>
      </c>
      <c r="AI571" s="1053">
        <v>11062001</v>
      </c>
      <c r="AJ571" s="1054">
        <v>42</v>
      </c>
      <c r="AK571" s="1055">
        <v>279.57810000000001</v>
      </c>
      <c r="AL571" s="1055">
        <v>3.7879</v>
      </c>
      <c r="AM571" s="1054">
        <v>74</v>
      </c>
      <c r="AN571" s="1056">
        <v>0.14980000000000002</v>
      </c>
    </row>
    <row r="572" spans="23:40">
      <c r="W572" s="150" t="str">
        <f t="shared" si="105"/>
        <v>135273</v>
      </c>
      <c r="X572" s="142">
        <f t="shared" si="106"/>
        <v>43.875</v>
      </c>
      <c r="Y572" s="135">
        <f t="shared" si="107"/>
        <v>4.5</v>
      </c>
      <c r="Z572" s="142">
        <f t="shared" si="108"/>
        <v>9.75</v>
      </c>
      <c r="AA572" s="135">
        <v>135</v>
      </c>
      <c r="AB572" s="164">
        <f t="shared" si="109"/>
        <v>273</v>
      </c>
      <c r="AI572" s="1053">
        <v>44122401</v>
      </c>
      <c r="AJ572" s="1054">
        <v>2</v>
      </c>
      <c r="AK572" s="1055">
        <v>279.44087999999999</v>
      </c>
      <c r="AL572" s="1055">
        <v>6.9768999999999997</v>
      </c>
      <c r="AM572" s="1054">
        <v>40</v>
      </c>
      <c r="AN572" s="1056">
        <v>0.30940000000000001</v>
      </c>
    </row>
    <row r="573" spans="23:40">
      <c r="W573" s="150" t="str">
        <f t="shared" si="105"/>
        <v>135280</v>
      </c>
      <c r="X573" s="142">
        <f t="shared" si="106"/>
        <v>45</v>
      </c>
      <c r="Y573" s="135">
        <f t="shared" si="107"/>
        <v>4.5</v>
      </c>
      <c r="Z573" s="142">
        <f t="shared" si="108"/>
        <v>10</v>
      </c>
      <c r="AA573" s="135">
        <v>135</v>
      </c>
      <c r="AB573" s="164">
        <f t="shared" si="109"/>
        <v>280</v>
      </c>
      <c r="AI573" s="1053">
        <v>11059601</v>
      </c>
      <c r="AJ573" s="1054">
        <v>43</v>
      </c>
      <c r="AK573" s="1055">
        <v>279.3544</v>
      </c>
      <c r="AL573" s="1055">
        <v>4.9825999999999997</v>
      </c>
      <c r="AM573" s="1054">
        <v>56</v>
      </c>
      <c r="AN573" s="1056">
        <v>0.2122</v>
      </c>
    </row>
    <row r="574" spans="23:40">
      <c r="W574" s="150" t="str">
        <f t="shared" si="105"/>
        <v>135287</v>
      </c>
      <c r="X574" s="142">
        <f t="shared" si="106"/>
        <v>46.125</v>
      </c>
      <c r="Y574" s="135">
        <f t="shared" si="107"/>
        <v>4.5</v>
      </c>
      <c r="Z574" s="142">
        <f t="shared" si="108"/>
        <v>10.25</v>
      </c>
      <c r="AA574" s="135">
        <v>135</v>
      </c>
      <c r="AB574" s="164">
        <f t="shared" si="109"/>
        <v>287</v>
      </c>
      <c r="AI574" s="1053">
        <v>33079401</v>
      </c>
      <c r="AJ574" s="1054">
        <v>9</v>
      </c>
      <c r="AK574" s="1055">
        <v>279.33499999999998</v>
      </c>
      <c r="AL574" s="1055">
        <v>5.7740999999999998</v>
      </c>
      <c r="AM574" s="1054">
        <v>48</v>
      </c>
      <c r="AN574" s="1056">
        <v>0.4733</v>
      </c>
    </row>
    <row r="575" spans="23:40">
      <c r="W575" s="150" t="str">
        <f t="shared" si="105"/>
        <v>135294</v>
      </c>
      <c r="X575" s="142">
        <f t="shared" si="106"/>
        <v>47.25</v>
      </c>
      <c r="Y575" s="135">
        <f t="shared" si="107"/>
        <v>4.5</v>
      </c>
      <c r="Z575" s="142">
        <f t="shared" si="108"/>
        <v>10.5</v>
      </c>
      <c r="AA575" s="135">
        <v>135</v>
      </c>
      <c r="AB575" s="164">
        <f t="shared" si="109"/>
        <v>294</v>
      </c>
      <c r="AI575" s="1053">
        <v>50080901</v>
      </c>
      <c r="AJ575" s="1054">
        <v>12</v>
      </c>
      <c r="AK575" s="1055">
        <v>279.30631</v>
      </c>
      <c r="AL575" s="1055">
        <v>6.7779999999999996</v>
      </c>
      <c r="AM575" s="1054">
        <v>41</v>
      </c>
      <c r="AN575" s="1056">
        <v>0.2606</v>
      </c>
    </row>
    <row r="576" spans="23:40">
      <c r="W576" s="150" t="str">
        <f t="shared" si="105"/>
        <v>135301</v>
      </c>
      <c r="X576" s="142">
        <f t="shared" si="106"/>
        <v>48.375</v>
      </c>
      <c r="Y576" s="135">
        <f t="shared" si="107"/>
        <v>4.5</v>
      </c>
      <c r="Z576" s="142">
        <f t="shared" si="108"/>
        <v>10.75</v>
      </c>
      <c r="AA576" s="135">
        <v>135</v>
      </c>
      <c r="AB576" s="164">
        <f t="shared" si="109"/>
        <v>301</v>
      </c>
      <c r="AI576" s="1053">
        <v>32131801</v>
      </c>
      <c r="AJ576" s="1054">
        <v>4</v>
      </c>
      <c r="AK576" s="1055">
        <v>279.23790000000002</v>
      </c>
      <c r="AL576" s="1055">
        <v>6.4763999999999999</v>
      </c>
      <c r="AM576" s="1054">
        <v>43</v>
      </c>
      <c r="AN576" s="1056">
        <v>0.3967</v>
      </c>
    </row>
    <row r="577" spans="23:40">
      <c r="W577" s="150" t="str">
        <f t="shared" si="105"/>
        <v>135308</v>
      </c>
      <c r="X577" s="142">
        <f t="shared" si="106"/>
        <v>49.5</v>
      </c>
      <c r="Y577" s="135">
        <f t="shared" si="107"/>
        <v>4.5</v>
      </c>
      <c r="Z577" s="142">
        <f t="shared" si="108"/>
        <v>11</v>
      </c>
      <c r="AA577" s="135">
        <v>135</v>
      </c>
      <c r="AB577" s="164">
        <f t="shared" si="109"/>
        <v>308</v>
      </c>
      <c r="AI577" s="1053">
        <v>61014901</v>
      </c>
      <c r="AJ577" s="1054">
        <v>14</v>
      </c>
      <c r="AK577" s="1055">
        <v>279.19580000000002</v>
      </c>
      <c r="AL577" s="1055">
        <v>6.9462999999999999</v>
      </c>
      <c r="AM577" s="1054">
        <v>40</v>
      </c>
      <c r="AN577" s="1056">
        <v>0.28620000000000001</v>
      </c>
    </row>
    <row r="578" spans="23:40">
      <c r="W578" s="150" t="str">
        <f t="shared" si="105"/>
        <v>135315</v>
      </c>
      <c r="X578" s="142">
        <f t="shared" si="106"/>
        <v>50.625</v>
      </c>
      <c r="Y578" s="135">
        <f t="shared" si="107"/>
        <v>4.5</v>
      </c>
      <c r="Z578" s="142">
        <f t="shared" si="108"/>
        <v>11.25</v>
      </c>
      <c r="AA578" s="135">
        <v>135</v>
      </c>
      <c r="AB578" s="164">
        <f t="shared" si="109"/>
        <v>315</v>
      </c>
      <c r="AI578" s="1053">
        <v>51120601</v>
      </c>
      <c r="AJ578" s="1054">
        <v>1</v>
      </c>
      <c r="AK578" s="1055">
        <v>278.98050999999998</v>
      </c>
      <c r="AL578" s="1055">
        <v>7.4878</v>
      </c>
      <c r="AM578" s="1054">
        <v>37</v>
      </c>
      <c r="AN578" s="1056">
        <v>0.39409999999999995</v>
      </c>
    </row>
    <row r="579" spans="23:40">
      <c r="W579" s="150" t="str">
        <f t="shared" si="105"/>
        <v>135322</v>
      </c>
      <c r="X579" s="142">
        <f t="shared" si="106"/>
        <v>51.75</v>
      </c>
      <c r="Y579" s="135">
        <f t="shared" si="107"/>
        <v>4.5</v>
      </c>
      <c r="Z579" s="142">
        <f t="shared" si="108"/>
        <v>11.5</v>
      </c>
      <c r="AA579" s="135">
        <v>135</v>
      </c>
      <c r="AB579" s="164">
        <f t="shared" si="109"/>
        <v>322</v>
      </c>
      <c r="AI579" s="1053">
        <v>36011701</v>
      </c>
      <c r="AJ579" s="1054">
        <v>7</v>
      </c>
      <c r="AK579" s="1055">
        <v>278.79427000000004</v>
      </c>
      <c r="AL579" s="1055">
        <v>6.3361999999999998</v>
      </c>
      <c r="AM579" s="1054">
        <v>44</v>
      </c>
      <c r="AN579" s="1056">
        <v>0.35270000000000001</v>
      </c>
    </row>
    <row r="580" spans="23:40">
      <c r="W580" s="150" t="str">
        <f t="shared" si="105"/>
        <v>135329</v>
      </c>
      <c r="X580" s="142">
        <f t="shared" si="106"/>
        <v>52.875</v>
      </c>
      <c r="Y580" s="135">
        <f t="shared" si="107"/>
        <v>4.5</v>
      </c>
      <c r="Z580" s="142">
        <f t="shared" si="108"/>
        <v>11.75</v>
      </c>
      <c r="AA580" s="135">
        <v>135</v>
      </c>
      <c r="AB580" s="164">
        <f t="shared" si="109"/>
        <v>329</v>
      </c>
      <c r="AI580" s="1053">
        <v>33031601</v>
      </c>
      <c r="AJ580" s="1054">
        <v>6</v>
      </c>
      <c r="AK580" s="1055">
        <v>278.75069999999999</v>
      </c>
      <c r="AL580" s="1055">
        <v>6.0892999999999997</v>
      </c>
      <c r="AM580" s="1054">
        <v>46</v>
      </c>
      <c r="AN580" s="1056">
        <v>0.33229999999999998</v>
      </c>
    </row>
    <row r="581" spans="23:40">
      <c r="W581" s="150" t="str">
        <f t="shared" ref="W581:W644" si="110">AA581&amp;AB581</f>
        <v>135336</v>
      </c>
      <c r="X581" s="142">
        <f t="shared" ref="X581:X644" si="111">Y581*Z581</f>
        <v>54</v>
      </c>
      <c r="Y581" s="135">
        <f t="shared" ref="Y581:Y644" si="112">IF(AA581=5,0.385,IF(AA581=10,0.55,IF(AA581=15,0.55,AA581/30)))</f>
        <v>4.5</v>
      </c>
      <c r="Z581" s="142">
        <f t="shared" ref="Z581:Z644" si="113">IF(AB581=7,0.385,IF(AB581=14,0.55,AB581/28))</f>
        <v>12</v>
      </c>
      <c r="AA581" s="135">
        <v>135</v>
      </c>
      <c r="AB581" s="164">
        <f t="shared" si="109"/>
        <v>336</v>
      </c>
      <c r="AI581" s="1053">
        <v>12090881</v>
      </c>
      <c r="AJ581" s="1054">
        <v>10</v>
      </c>
      <c r="AK581" s="1055">
        <v>278.64453500000002</v>
      </c>
      <c r="AL581" s="1055">
        <v>6.8830999999999998</v>
      </c>
      <c r="AM581" s="1054">
        <v>40</v>
      </c>
      <c r="AN581" s="1056">
        <v>0.26729999999999998</v>
      </c>
    </row>
    <row r="582" spans="23:40">
      <c r="W582" s="150" t="str">
        <f t="shared" si="110"/>
        <v>135343</v>
      </c>
      <c r="X582" s="142">
        <f t="shared" si="111"/>
        <v>55.125</v>
      </c>
      <c r="Y582" s="135">
        <f t="shared" si="112"/>
        <v>4.5</v>
      </c>
      <c r="Z582" s="142">
        <f t="shared" si="113"/>
        <v>12.25</v>
      </c>
      <c r="AA582" s="135">
        <v>135</v>
      </c>
      <c r="AB582" s="164">
        <f t="shared" si="109"/>
        <v>343</v>
      </c>
      <c r="AI582" s="1053">
        <v>11089201</v>
      </c>
      <c r="AJ582" s="1054">
        <v>44</v>
      </c>
      <c r="AK582" s="1055">
        <v>278.60545999999999</v>
      </c>
      <c r="AL582" s="1055">
        <v>6.3108000000000004</v>
      </c>
      <c r="AM582" s="1054">
        <v>44</v>
      </c>
      <c r="AN582" s="1056">
        <v>0.28370000000000001</v>
      </c>
    </row>
    <row r="583" spans="23:40">
      <c r="W583" s="150" t="str">
        <f t="shared" si="110"/>
        <v>135350</v>
      </c>
      <c r="X583" s="142">
        <f t="shared" si="111"/>
        <v>56.25</v>
      </c>
      <c r="Y583" s="135">
        <f t="shared" si="112"/>
        <v>4.5</v>
      </c>
      <c r="Z583" s="142">
        <f t="shared" si="113"/>
        <v>12.5</v>
      </c>
      <c r="AA583" s="135">
        <v>135</v>
      </c>
      <c r="AB583" s="164">
        <f t="shared" si="109"/>
        <v>350</v>
      </c>
      <c r="AI583" s="1053">
        <v>32109031</v>
      </c>
      <c r="AJ583" s="1054">
        <v>2</v>
      </c>
      <c r="AK583" s="1055">
        <v>278.55719099999999</v>
      </c>
      <c r="AL583" s="1055">
        <v>6.3757000000000001</v>
      </c>
      <c r="AM583" s="1054">
        <v>44</v>
      </c>
      <c r="AN583" s="1056">
        <v>0.2676</v>
      </c>
    </row>
    <row r="584" spans="23:40">
      <c r="W584" s="150" t="str">
        <f t="shared" si="110"/>
        <v>135357</v>
      </c>
      <c r="X584" s="142">
        <f t="shared" si="111"/>
        <v>57.375</v>
      </c>
      <c r="Y584" s="135">
        <f t="shared" si="112"/>
        <v>4.5</v>
      </c>
      <c r="Z584" s="142">
        <f t="shared" si="113"/>
        <v>12.75</v>
      </c>
      <c r="AA584" s="135">
        <v>135</v>
      </c>
      <c r="AB584" s="164">
        <f t="shared" si="109"/>
        <v>357</v>
      </c>
      <c r="AI584" s="1053">
        <v>13016101</v>
      </c>
      <c r="AJ584" s="1054">
        <v>5</v>
      </c>
      <c r="AK584" s="1055">
        <v>278.55172000000005</v>
      </c>
      <c r="AL584" s="1055">
        <v>6.5777999999999999</v>
      </c>
      <c r="AM584" s="1054">
        <v>42</v>
      </c>
      <c r="AN584" s="1056">
        <v>0.27100000000000002</v>
      </c>
    </row>
    <row r="585" spans="23:40">
      <c r="W585" s="150" t="str">
        <f t="shared" si="110"/>
        <v>135364</v>
      </c>
      <c r="X585" s="142">
        <f t="shared" si="111"/>
        <v>58.5</v>
      </c>
      <c r="Y585" s="135">
        <f t="shared" si="112"/>
        <v>4.5</v>
      </c>
      <c r="Z585" s="142">
        <f t="shared" si="113"/>
        <v>13</v>
      </c>
      <c r="AA585" s="135">
        <v>135</v>
      </c>
      <c r="AB585" s="164">
        <f t="shared" si="109"/>
        <v>364</v>
      </c>
      <c r="AI585" s="1053">
        <v>11057401</v>
      </c>
      <c r="AJ585" s="1054">
        <v>45</v>
      </c>
      <c r="AK585" s="1055">
        <v>278.52662999999995</v>
      </c>
      <c r="AL585" s="1055">
        <v>6.1124000000000001</v>
      </c>
      <c r="AM585" s="1054">
        <v>46</v>
      </c>
      <c r="AN585" s="1056">
        <v>0.21640000000000001</v>
      </c>
    </row>
    <row r="586" spans="23:40">
      <c r="W586" s="150" t="str">
        <f t="shared" si="110"/>
        <v>135371</v>
      </c>
      <c r="X586" s="142">
        <f t="shared" si="111"/>
        <v>59.625</v>
      </c>
      <c r="Y586" s="135">
        <f t="shared" si="112"/>
        <v>4.5</v>
      </c>
      <c r="Z586" s="142">
        <f t="shared" si="113"/>
        <v>13.25</v>
      </c>
      <c r="AA586" s="135">
        <v>135</v>
      </c>
      <c r="AB586" s="164">
        <f t="shared" si="109"/>
        <v>371</v>
      </c>
      <c r="AI586" s="1053">
        <v>32014301</v>
      </c>
      <c r="AJ586" s="1054">
        <v>7</v>
      </c>
      <c r="AK586" s="1055">
        <v>278.41090000000003</v>
      </c>
      <c r="AL586" s="1055">
        <v>7.8213999999999997</v>
      </c>
      <c r="AM586" s="1054">
        <v>36</v>
      </c>
      <c r="AN586" s="1056">
        <v>0.29260000000000003</v>
      </c>
    </row>
    <row r="587" spans="23:40">
      <c r="W587" s="150" t="str">
        <f t="shared" si="110"/>
        <v>1507</v>
      </c>
      <c r="X587" s="142">
        <f t="shared" si="111"/>
        <v>1.925</v>
      </c>
      <c r="Y587" s="135">
        <f t="shared" si="112"/>
        <v>5</v>
      </c>
      <c r="Z587" s="142">
        <f t="shared" si="113"/>
        <v>0.38500000000000001</v>
      </c>
      <c r="AA587" s="135">
        <v>150</v>
      </c>
      <c r="AB587" s="151">
        <v>7</v>
      </c>
      <c r="AI587" s="1053">
        <v>31113901</v>
      </c>
      <c r="AJ587" s="1054">
        <v>28</v>
      </c>
      <c r="AK587" s="1055">
        <v>278.17790000000002</v>
      </c>
      <c r="AL587" s="1055">
        <v>6.8117999999999999</v>
      </c>
      <c r="AM587" s="1054">
        <v>41</v>
      </c>
      <c r="AN587" s="1056">
        <v>0.27029999999999998</v>
      </c>
    </row>
    <row r="588" spans="23:40">
      <c r="W588" s="150" t="str">
        <f t="shared" si="110"/>
        <v>15014</v>
      </c>
      <c r="X588" s="142">
        <f t="shared" si="111"/>
        <v>2.75</v>
      </c>
      <c r="Y588" s="135">
        <f t="shared" si="112"/>
        <v>5</v>
      </c>
      <c r="Z588" s="142">
        <f t="shared" si="113"/>
        <v>0.55000000000000004</v>
      </c>
      <c r="AA588" s="135">
        <v>150</v>
      </c>
      <c r="AB588" s="164">
        <f>AB587+7</f>
        <v>14</v>
      </c>
      <c r="AI588" s="1053">
        <v>44007101</v>
      </c>
      <c r="AJ588" s="1054">
        <v>26</v>
      </c>
      <c r="AK588" s="1055">
        <v>278.0609</v>
      </c>
      <c r="AL588" s="1055">
        <v>6.1677999999999997</v>
      </c>
      <c r="AM588" s="1054">
        <v>45</v>
      </c>
      <c r="AN588" s="1056">
        <v>0.23829999999999998</v>
      </c>
    </row>
    <row r="589" spans="23:40">
      <c r="W589" s="150" t="str">
        <f t="shared" si="110"/>
        <v>15021</v>
      </c>
      <c r="X589" s="142">
        <f t="shared" si="111"/>
        <v>3.75</v>
      </c>
      <c r="Y589" s="135">
        <f t="shared" si="112"/>
        <v>5</v>
      </c>
      <c r="Z589" s="142">
        <f t="shared" si="113"/>
        <v>0.75</v>
      </c>
      <c r="AA589" s="135">
        <v>150</v>
      </c>
      <c r="AB589" s="164">
        <f t="shared" ref="AB589:AB639" si="114">AB588+7</f>
        <v>21</v>
      </c>
      <c r="AI589" s="1053">
        <v>11071041</v>
      </c>
      <c r="AJ589" s="1054">
        <v>46</v>
      </c>
      <c r="AK589" s="1055">
        <v>278.04419999999999</v>
      </c>
      <c r="AL589" s="1055">
        <v>6.3137999999999996</v>
      </c>
      <c r="AM589" s="1054">
        <v>44</v>
      </c>
      <c r="AN589" s="1056">
        <v>0.27060000000000001</v>
      </c>
    </row>
    <row r="590" spans="23:40">
      <c r="W590" s="150" t="str">
        <f t="shared" si="110"/>
        <v>15028</v>
      </c>
      <c r="X590" s="142">
        <f t="shared" si="111"/>
        <v>5</v>
      </c>
      <c r="Y590" s="135">
        <f t="shared" si="112"/>
        <v>5</v>
      </c>
      <c r="Z590" s="142">
        <f t="shared" si="113"/>
        <v>1</v>
      </c>
      <c r="AA590" s="135">
        <v>150</v>
      </c>
      <c r="AB590" s="164">
        <f t="shared" si="114"/>
        <v>28</v>
      </c>
      <c r="AI590" s="1053">
        <v>51013801</v>
      </c>
      <c r="AJ590" s="1054">
        <v>29</v>
      </c>
      <c r="AK590" s="1055">
        <v>277.53960000000001</v>
      </c>
      <c r="AL590" s="1055">
        <v>7.2016999999999998</v>
      </c>
      <c r="AM590" s="1054">
        <v>39</v>
      </c>
      <c r="AN590" s="1056">
        <v>0.26550000000000001</v>
      </c>
    </row>
    <row r="591" spans="23:40">
      <c r="W591" s="150" t="str">
        <f t="shared" si="110"/>
        <v>15035</v>
      </c>
      <c r="X591" s="142">
        <f t="shared" si="111"/>
        <v>6.25</v>
      </c>
      <c r="Y591" s="135">
        <f t="shared" si="112"/>
        <v>5</v>
      </c>
      <c r="Z591" s="142">
        <f t="shared" si="113"/>
        <v>1.25</v>
      </c>
      <c r="AA591" s="135">
        <v>150</v>
      </c>
      <c r="AB591" s="164">
        <f t="shared" si="114"/>
        <v>35</v>
      </c>
      <c r="AI591" s="1053">
        <v>33078501</v>
      </c>
      <c r="AJ591" s="1054">
        <v>10</v>
      </c>
      <c r="AK591" s="1055">
        <v>277.50637699999999</v>
      </c>
      <c r="AL591" s="1055">
        <v>6.4311999999999996</v>
      </c>
      <c r="AM591" s="1054">
        <v>43</v>
      </c>
      <c r="AN591" s="1056">
        <v>0.39490000000000003</v>
      </c>
    </row>
    <row r="592" spans="23:40">
      <c r="W592" s="150" t="str">
        <f t="shared" si="110"/>
        <v>15042</v>
      </c>
      <c r="X592" s="142">
        <f t="shared" si="111"/>
        <v>7.5</v>
      </c>
      <c r="Y592" s="135">
        <f t="shared" si="112"/>
        <v>5</v>
      </c>
      <c r="Z592" s="142">
        <f t="shared" si="113"/>
        <v>1.5</v>
      </c>
      <c r="AA592" s="135">
        <v>150</v>
      </c>
      <c r="AB592" s="164">
        <f t="shared" si="114"/>
        <v>42</v>
      </c>
      <c r="AI592" s="1053">
        <v>41132101</v>
      </c>
      <c r="AJ592" s="1054">
        <v>1</v>
      </c>
      <c r="AK592" s="1055">
        <v>277.43020000000001</v>
      </c>
      <c r="AL592" s="1055">
        <v>6.7553999999999998</v>
      </c>
      <c r="AM592" s="1054">
        <v>41</v>
      </c>
      <c r="AN592" s="1056">
        <v>0.55409999999999993</v>
      </c>
    </row>
    <row r="593" spans="23:40">
      <c r="W593" s="150" t="str">
        <f t="shared" si="110"/>
        <v>15049</v>
      </c>
      <c r="X593" s="142">
        <f t="shared" si="111"/>
        <v>8.75</v>
      </c>
      <c r="Y593" s="135">
        <f t="shared" si="112"/>
        <v>5</v>
      </c>
      <c r="Z593" s="142">
        <f t="shared" si="113"/>
        <v>1.75</v>
      </c>
      <c r="AA593" s="135">
        <v>150</v>
      </c>
      <c r="AB593" s="164">
        <f t="shared" si="114"/>
        <v>49</v>
      </c>
      <c r="AI593" s="1053">
        <v>15021691</v>
      </c>
      <c r="AJ593" s="1054">
        <v>2</v>
      </c>
      <c r="AK593" s="1055">
        <v>277.3304</v>
      </c>
      <c r="AL593" s="1055">
        <v>6.6783999999999999</v>
      </c>
      <c r="AM593" s="1054">
        <v>42</v>
      </c>
      <c r="AN593" s="1056">
        <v>0.32100000000000001</v>
      </c>
    </row>
    <row r="594" spans="23:40">
      <c r="W594" s="150" t="str">
        <f t="shared" si="110"/>
        <v>15056</v>
      </c>
      <c r="X594" s="142">
        <f t="shared" si="111"/>
        <v>10</v>
      </c>
      <c r="Y594" s="135">
        <f t="shared" si="112"/>
        <v>5</v>
      </c>
      <c r="Z594" s="142">
        <f t="shared" si="113"/>
        <v>2</v>
      </c>
      <c r="AA594" s="135">
        <v>150</v>
      </c>
      <c r="AB594" s="164">
        <f t="shared" si="114"/>
        <v>56</v>
      </c>
      <c r="AI594" s="1053">
        <v>35013921</v>
      </c>
      <c r="AJ594" s="1054">
        <v>14</v>
      </c>
      <c r="AK594" s="1055">
        <v>277.30340000000001</v>
      </c>
      <c r="AL594" s="1055">
        <v>6.3098000000000001</v>
      </c>
      <c r="AM594" s="1054">
        <v>44</v>
      </c>
      <c r="AN594" s="1056">
        <v>0.21170000000000003</v>
      </c>
    </row>
    <row r="595" spans="23:40">
      <c r="W595" s="150" t="str">
        <f t="shared" si="110"/>
        <v>15063</v>
      </c>
      <c r="X595" s="142">
        <f t="shared" si="111"/>
        <v>11.25</v>
      </c>
      <c r="Y595" s="135">
        <f t="shared" si="112"/>
        <v>5</v>
      </c>
      <c r="Z595" s="142">
        <f t="shared" si="113"/>
        <v>2.25</v>
      </c>
      <c r="AA595" s="135">
        <v>150</v>
      </c>
      <c r="AB595" s="164">
        <f t="shared" si="114"/>
        <v>63</v>
      </c>
      <c r="AI595" s="1053">
        <v>35053101</v>
      </c>
      <c r="AJ595" s="1054">
        <v>5</v>
      </c>
      <c r="AK595" s="1055">
        <v>277.22825</v>
      </c>
      <c r="AL595" s="1055">
        <v>5.9044999999999996</v>
      </c>
      <c r="AM595" s="1054">
        <v>47</v>
      </c>
      <c r="AN595" s="1056">
        <v>0.23809999999999998</v>
      </c>
    </row>
    <row r="596" spans="23:40">
      <c r="W596" s="150" t="str">
        <f t="shared" si="110"/>
        <v>15070</v>
      </c>
      <c r="X596" s="142">
        <f t="shared" si="111"/>
        <v>12.5</v>
      </c>
      <c r="Y596" s="135">
        <f t="shared" si="112"/>
        <v>5</v>
      </c>
      <c r="Z596" s="142">
        <f t="shared" si="113"/>
        <v>2.5</v>
      </c>
      <c r="AA596" s="135">
        <v>150</v>
      </c>
      <c r="AB596" s="164">
        <f t="shared" si="114"/>
        <v>70</v>
      </c>
      <c r="AI596" s="1053">
        <v>14083291</v>
      </c>
      <c r="AJ596" s="1054">
        <v>1</v>
      </c>
      <c r="AK596" s="1055">
        <v>277.14879999999999</v>
      </c>
      <c r="AL596" s="1055">
        <v>6.0117000000000003</v>
      </c>
      <c r="AM596" s="1054">
        <v>46</v>
      </c>
      <c r="AN596" s="1056">
        <v>0.19649999999999998</v>
      </c>
    </row>
    <row r="597" spans="23:40">
      <c r="W597" s="150" t="str">
        <f t="shared" si="110"/>
        <v>15077</v>
      </c>
      <c r="X597" s="142">
        <f t="shared" si="111"/>
        <v>13.75</v>
      </c>
      <c r="Y597" s="135">
        <f t="shared" si="112"/>
        <v>5</v>
      </c>
      <c r="Z597" s="142">
        <f t="shared" si="113"/>
        <v>2.75</v>
      </c>
      <c r="AA597" s="135">
        <v>150</v>
      </c>
      <c r="AB597" s="164">
        <f t="shared" si="114"/>
        <v>77</v>
      </c>
      <c r="AI597" s="1053">
        <v>42014201</v>
      </c>
      <c r="AJ597" s="1054">
        <v>1</v>
      </c>
      <c r="AK597" s="1055">
        <v>277.1386</v>
      </c>
      <c r="AL597" s="1055">
        <v>7.9404000000000003</v>
      </c>
      <c r="AM597" s="1054">
        <v>35</v>
      </c>
      <c r="AN597" s="1056">
        <v>0.48979999999999996</v>
      </c>
    </row>
    <row r="598" spans="23:40">
      <c r="W598" s="150" t="str">
        <f t="shared" si="110"/>
        <v>15084</v>
      </c>
      <c r="X598" s="142">
        <f t="shared" si="111"/>
        <v>15</v>
      </c>
      <c r="Y598" s="135">
        <f t="shared" si="112"/>
        <v>5</v>
      </c>
      <c r="Z598" s="142">
        <f t="shared" si="113"/>
        <v>3</v>
      </c>
      <c r="AA598" s="135">
        <v>150</v>
      </c>
      <c r="AB598" s="164">
        <f t="shared" si="114"/>
        <v>84</v>
      </c>
      <c r="AI598" s="1053">
        <v>12115501</v>
      </c>
      <c r="AJ598" s="1054">
        <v>11</v>
      </c>
      <c r="AK598" s="1055">
        <v>276.85379999999998</v>
      </c>
      <c r="AL598" s="1055">
        <v>7.0491000000000001</v>
      </c>
      <c r="AM598" s="1054">
        <v>39</v>
      </c>
      <c r="AN598" s="1056">
        <v>0.3024</v>
      </c>
    </row>
    <row r="599" spans="23:40">
      <c r="W599" s="150" t="str">
        <f t="shared" si="110"/>
        <v>15091</v>
      </c>
      <c r="X599" s="142">
        <f t="shared" si="111"/>
        <v>16.25</v>
      </c>
      <c r="Y599" s="135">
        <f t="shared" si="112"/>
        <v>5</v>
      </c>
      <c r="Z599" s="142">
        <f t="shared" si="113"/>
        <v>3.25</v>
      </c>
      <c r="AA599" s="135">
        <v>150</v>
      </c>
      <c r="AB599" s="164">
        <f t="shared" si="114"/>
        <v>91</v>
      </c>
      <c r="AI599" s="1053">
        <v>31124701</v>
      </c>
      <c r="AJ599" s="1054">
        <v>29</v>
      </c>
      <c r="AK599" s="1055">
        <v>276.70460000000003</v>
      </c>
      <c r="AL599" s="1055">
        <v>4.2465000000000002</v>
      </c>
      <c r="AM599" s="1054">
        <v>65</v>
      </c>
      <c r="AN599" s="1056">
        <v>0.27750000000000002</v>
      </c>
    </row>
    <row r="600" spans="23:40">
      <c r="W600" s="150" t="str">
        <f t="shared" si="110"/>
        <v>15098</v>
      </c>
      <c r="X600" s="142">
        <f t="shared" si="111"/>
        <v>17.5</v>
      </c>
      <c r="Y600" s="135">
        <f t="shared" si="112"/>
        <v>5</v>
      </c>
      <c r="Z600" s="142">
        <f t="shared" si="113"/>
        <v>3.5</v>
      </c>
      <c r="AA600" s="135">
        <v>150</v>
      </c>
      <c r="AB600" s="164">
        <f t="shared" si="114"/>
        <v>98</v>
      </c>
      <c r="AI600" s="1053">
        <v>11052101</v>
      </c>
      <c r="AJ600" s="1054">
        <v>47</v>
      </c>
      <c r="AK600" s="1055">
        <v>276.04790000000003</v>
      </c>
      <c r="AL600" s="1055">
        <v>5.3494999999999999</v>
      </c>
      <c r="AM600" s="1054">
        <v>52</v>
      </c>
      <c r="AN600" s="1056">
        <v>0.25679999999999997</v>
      </c>
    </row>
    <row r="601" spans="23:40">
      <c r="W601" s="150" t="str">
        <f t="shared" si="110"/>
        <v>150105</v>
      </c>
      <c r="X601" s="142">
        <f t="shared" si="111"/>
        <v>18.75</v>
      </c>
      <c r="Y601" s="135">
        <f t="shared" si="112"/>
        <v>5</v>
      </c>
      <c r="Z601" s="142">
        <f t="shared" si="113"/>
        <v>3.75</v>
      </c>
      <c r="AA601" s="135">
        <v>150</v>
      </c>
      <c r="AB601" s="164">
        <f t="shared" si="114"/>
        <v>105</v>
      </c>
      <c r="AI601" s="1053">
        <v>51108601</v>
      </c>
      <c r="AJ601" s="1054">
        <v>1</v>
      </c>
      <c r="AK601" s="1055">
        <v>275.92720000000003</v>
      </c>
      <c r="AL601" s="1055">
        <v>6.5366999999999997</v>
      </c>
      <c r="AM601" s="1054">
        <v>42</v>
      </c>
      <c r="AN601" s="1056">
        <v>0.23989999999999997</v>
      </c>
    </row>
    <row r="602" spans="23:40">
      <c r="W602" s="150" t="str">
        <f t="shared" si="110"/>
        <v>150112</v>
      </c>
      <c r="X602" s="142">
        <f t="shared" si="111"/>
        <v>20</v>
      </c>
      <c r="Y602" s="135">
        <f t="shared" si="112"/>
        <v>5</v>
      </c>
      <c r="Z602" s="142">
        <f t="shared" si="113"/>
        <v>4</v>
      </c>
      <c r="AA602" s="135">
        <v>150</v>
      </c>
      <c r="AB602" s="164">
        <f t="shared" si="114"/>
        <v>112</v>
      </c>
      <c r="AI602" s="1053">
        <v>34051501</v>
      </c>
      <c r="AJ602" s="1054">
        <v>1</v>
      </c>
      <c r="AK602" s="1055">
        <v>275.87099999999998</v>
      </c>
      <c r="AL602" s="1055">
        <v>6.4759000000000002</v>
      </c>
      <c r="AM602" s="1054">
        <v>43</v>
      </c>
      <c r="AN602" s="1056">
        <v>0.19870000000000002</v>
      </c>
    </row>
    <row r="603" spans="23:40">
      <c r="W603" s="150" t="str">
        <f t="shared" si="110"/>
        <v>150119</v>
      </c>
      <c r="X603" s="142">
        <f t="shared" si="111"/>
        <v>21.25</v>
      </c>
      <c r="Y603" s="135">
        <f t="shared" si="112"/>
        <v>5</v>
      </c>
      <c r="Z603" s="142">
        <f t="shared" si="113"/>
        <v>4.25</v>
      </c>
      <c r="AA603" s="135">
        <v>150</v>
      </c>
      <c r="AB603" s="164">
        <f t="shared" si="114"/>
        <v>119</v>
      </c>
      <c r="AI603" s="1053">
        <v>35034471</v>
      </c>
      <c r="AJ603" s="1054">
        <v>2</v>
      </c>
      <c r="AK603" s="1055">
        <v>275.86106599999999</v>
      </c>
      <c r="AL603" s="1055">
        <v>5.9935</v>
      </c>
      <c r="AM603" s="1054">
        <v>46</v>
      </c>
      <c r="AN603" s="1056">
        <v>0.25609999999999999</v>
      </c>
    </row>
    <row r="604" spans="23:40">
      <c r="W604" s="150" t="str">
        <f t="shared" si="110"/>
        <v>150126</v>
      </c>
      <c r="X604" s="142">
        <f t="shared" si="111"/>
        <v>22.5</v>
      </c>
      <c r="Y604" s="135">
        <f t="shared" si="112"/>
        <v>5</v>
      </c>
      <c r="Z604" s="142">
        <f t="shared" si="113"/>
        <v>4.5</v>
      </c>
      <c r="AA604" s="135">
        <v>150</v>
      </c>
      <c r="AB604" s="164">
        <f t="shared" si="114"/>
        <v>126</v>
      </c>
      <c r="AI604" s="1053">
        <v>37010101</v>
      </c>
      <c r="AJ604" s="1054">
        <v>7</v>
      </c>
      <c r="AK604" s="1055">
        <v>275.84399999999999</v>
      </c>
      <c r="AL604" s="1055">
        <v>6.5991</v>
      </c>
      <c r="AM604" s="1054">
        <v>42</v>
      </c>
      <c r="AN604" s="1056">
        <v>0.39159999999999995</v>
      </c>
    </row>
    <row r="605" spans="23:40">
      <c r="W605" s="150" t="str">
        <f t="shared" si="110"/>
        <v>150133</v>
      </c>
      <c r="X605" s="142">
        <f t="shared" si="111"/>
        <v>23.75</v>
      </c>
      <c r="Y605" s="135">
        <f t="shared" si="112"/>
        <v>5</v>
      </c>
      <c r="Z605" s="142">
        <f t="shared" si="113"/>
        <v>4.75</v>
      </c>
      <c r="AA605" s="135">
        <v>150</v>
      </c>
      <c r="AB605" s="164">
        <f t="shared" si="114"/>
        <v>133</v>
      </c>
      <c r="AI605" s="1053">
        <v>54010204</v>
      </c>
      <c r="AJ605" s="1054">
        <v>1</v>
      </c>
      <c r="AK605" s="1055">
        <v>275.73798999999997</v>
      </c>
      <c r="AL605" s="1055">
        <v>5.3796999999999997</v>
      </c>
      <c r="AM605" s="1054">
        <v>51</v>
      </c>
      <c r="AN605" s="1056">
        <v>0.3387</v>
      </c>
    </row>
    <row r="606" spans="23:40">
      <c r="W606" s="150" t="str">
        <f t="shared" si="110"/>
        <v>150140</v>
      </c>
      <c r="X606" s="142">
        <f t="shared" si="111"/>
        <v>25</v>
      </c>
      <c r="Y606" s="135">
        <f t="shared" si="112"/>
        <v>5</v>
      </c>
      <c r="Z606" s="142">
        <f t="shared" si="113"/>
        <v>5</v>
      </c>
      <c r="AA606" s="135">
        <v>150</v>
      </c>
      <c r="AB606" s="164">
        <f t="shared" si="114"/>
        <v>140</v>
      </c>
      <c r="AI606" s="1053">
        <v>33118361</v>
      </c>
      <c r="AJ606" s="1054">
        <v>2</v>
      </c>
      <c r="AK606" s="1055">
        <v>275.48020000000002</v>
      </c>
      <c r="AL606" s="1055">
        <v>7.016</v>
      </c>
      <c r="AM606" s="1054">
        <v>39</v>
      </c>
      <c r="AN606" s="1056">
        <v>0.39149999999999996</v>
      </c>
    </row>
    <row r="607" spans="23:40">
      <c r="W607" s="150" t="str">
        <f t="shared" si="110"/>
        <v>150147</v>
      </c>
      <c r="X607" s="142">
        <f t="shared" si="111"/>
        <v>26.25</v>
      </c>
      <c r="Y607" s="135">
        <f t="shared" si="112"/>
        <v>5</v>
      </c>
      <c r="Z607" s="142">
        <f t="shared" si="113"/>
        <v>5.25</v>
      </c>
      <c r="AA607" s="135">
        <v>150</v>
      </c>
      <c r="AB607" s="164">
        <f t="shared" si="114"/>
        <v>147</v>
      </c>
      <c r="AI607" s="1053">
        <v>41012101</v>
      </c>
      <c r="AJ607" s="1054">
        <v>9</v>
      </c>
      <c r="AK607" s="1055">
        <v>275.45260000000002</v>
      </c>
      <c r="AL607" s="1055">
        <v>7.6253000000000002</v>
      </c>
      <c r="AM607" s="1054">
        <v>36</v>
      </c>
      <c r="AN607" s="1056">
        <v>0.4128</v>
      </c>
    </row>
    <row r="608" spans="23:40">
      <c r="W608" s="150" t="str">
        <f t="shared" si="110"/>
        <v>150154</v>
      </c>
      <c r="X608" s="142">
        <f t="shared" si="111"/>
        <v>27.5</v>
      </c>
      <c r="Y608" s="135">
        <f t="shared" si="112"/>
        <v>5</v>
      </c>
      <c r="Z608" s="142">
        <f t="shared" si="113"/>
        <v>5.5</v>
      </c>
      <c r="AA608" s="135">
        <v>150</v>
      </c>
      <c r="AB608" s="164">
        <f t="shared" si="114"/>
        <v>154</v>
      </c>
      <c r="AI608" s="1053">
        <v>31082501</v>
      </c>
      <c r="AJ608" s="1054">
        <v>30</v>
      </c>
      <c r="AK608" s="1055">
        <v>275.20940000000002</v>
      </c>
      <c r="AL608" s="1055">
        <v>4.8861999999999997</v>
      </c>
      <c r="AM608" s="1054">
        <v>56</v>
      </c>
      <c r="AN608" s="1056">
        <v>0.21010000000000001</v>
      </c>
    </row>
    <row r="609" spans="23:40">
      <c r="W609" s="150" t="str">
        <f t="shared" si="110"/>
        <v>150161</v>
      </c>
      <c r="X609" s="142">
        <f t="shared" si="111"/>
        <v>28.75</v>
      </c>
      <c r="Y609" s="135">
        <f t="shared" si="112"/>
        <v>5</v>
      </c>
      <c r="Z609" s="142">
        <f t="shared" si="113"/>
        <v>5.75</v>
      </c>
      <c r="AA609" s="135">
        <v>150</v>
      </c>
      <c r="AB609" s="164">
        <f t="shared" si="114"/>
        <v>161</v>
      </c>
      <c r="AI609" s="1053">
        <v>21020521</v>
      </c>
      <c r="AJ609" s="1054">
        <v>9</v>
      </c>
      <c r="AK609" s="1055">
        <v>274.93150000000003</v>
      </c>
      <c r="AL609" s="1055">
        <v>7.0777999999999999</v>
      </c>
      <c r="AM609" s="1054">
        <v>39</v>
      </c>
      <c r="AN609" s="1056">
        <v>0.27229999999999999</v>
      </c>
    </row>
    <row r="610" spans="23:40">
      <c r="W610" s="150" t="str">
        <f t="shared" si="110"/>
        <v>150168</v>
      </c>
      <c r="X610" s="142">
        <f t="shared" si="111"/>
        <v>30</v>
      </c>
      <c r="Y610" s="135">
        <f t="shared" si="112"/>
        <v>5</v>
      </c>
      <c r="Z610" s="142">
        <f t="shared" si="113"/>
        <v>6</v>
      </c>
      <c r="AA610" s="135">
        <v>150</v>
      </c>
      <c r="AB610" s="164">
        <f t="shared" si="114"/>
        <v>168</v>
      </c>
      <c r="AI610" s="1053">
        <v>33042101</v>
      </c>
      <c r="AJ610" s="1054">
        <v>7</v>
      </c>
      <c r="AK610" s="1055">
        <v>274.81864999999999</v>
      </c>
      <c r="AL610" s="1055">
        <v>5.4231999999999996</v>
      </c>
      <c r="AM610" s="1054">
        <v>51</v>
      </c>
      <c r="AN610" s="1056">
        <v>0.2072</v>
      </c>
    </row>
    <row r="611" spans="23:40">
      <c r="W611" s="150" t="str">
        <f t="shared" si="110"/>
        <v>150175</v>
      </c>
      <c r="X611" s="142">
        <f t="shared" si="111"/>
        <v>31.25</v>
      </c>
      <c r="Y611" s="135">
        <f t="shared" si="112"/>
        <v>5</v>
      </c>
      <c r="Z611" s="142">
        <f t="shared" si="113"/>
        <v>6.25</v>
      </c>
      <c r="AA611" s="135">
        <v>150</v>
      </c>
      <c r="AB611" s="164">
        <f t="shared" si="114"/>
        <v>175</v>
      </c>
      <c r="AI611" s="1053">
        <v>34102501</v>
      </c>
      <c r="AJ611" s="1054">
        <v>3</v>
      </c>
      <c r="AK611" s="1055">
        <v>274.23320000000001</v>
      </c>
      <c r="AL611" s="1055">
        <v>6.5682</v>
      </c>
      <c r="AM611" s="1054">
        <v>42</v>
      </c>
      <c r="AN611" s="1056">
        <v>0.2152</v>
      </c>
    </row>
    <row r="612" spans="23:40">
      <c r="W612" s="150" t="str">
        <f t="shared" si="110"/>
        <v>150182</v>
      </c>
      <c r="X612" s="142">
        <f t="shared" si="111"/>
        <v>32.5</v>
      </c>
      <c r="Y612" s="135">
        <f t="shared" si="112"/>
        <v>5</v>
      </c>
      <c r="Z612" s="142">
        <f t="shared" si="113"/>
        <v>6.5</v>
      </c>
      <c r="AA612" s="135">
        <v>150</v>
      </c>
      <c r="AB612" s="164">
        <f t="shared" si="114"/>
        <v>182</v>
      </c>
      <c r="AI612" s="1053">
        <v>32019201</v>
      </c>
      <c r="AJ612" s="1054">
        <v>8</v>
      </c>
      <c r="AK612" s="1055">
        <v>274.19420000000002</v>
      </c>
      <c r="AL612" s="1055">
        <v>7.6163999999999996</v>
      </c>
      <c r="AM612" s="1054">
        <v>36</v>
      </c>
      <c r="AN612" s="1056">
        <v>0.32549999999999996</v>
      </c>
    </row>
    <row r="613" spans="23:40">
      <c r="W613" s="150" t="str">
        <f t="shared" si="110"/>
        <v>150189</v>
      </c>
      <c r="X613" s="142">
        <f t="shared" si="111"/>
        <v>33.75</v>
      </c>
      <c r="Y613" s="135">
        <f t="shared" si="112"/>
        <v>5</v>
      </c>
      <c r="Z613" s="142">
        <f t="shared" si="113"/>
        <v>6.75</v>
      </c>
      <c r="AA613" s="135">
        <v>150</v>
      </c>
      <c r="AB613" s="164">
        <f t="shared" si="114"/>
        <v>189</v>
      </c>
      <c r="AI613" s="1053">
        <v>33018561</v>
      </c>
      <c r="AJ613" s="1054">
        <v>8</v>
      </c>
      <c r="AK613" s="1055">
        <v>274.08600999999999</v>
      </c>
      <c r="AL613" s="1055">
        <v>6.0594000000000001</v>
      </c>
      <c r="AM613" s="1054">
        <v>45</v>
      </c>
      <c r="AN613" s="1056">
        <v>0.25609999999999999</v>
      </c>
    </row>
    <row r="614" spans="23:40">
      <c r="W614" s="150" t="str">
        <f t="shared" si="110"/>
        <v>150196</v>
      </c>
      <c r="X614" s="142">
        <f t="shared" si="111"/>
        <v>35</v>
      </c>
      <c r="Y614" s="135">
        <f t="shared" si="112"/>
        <v>5</v>
      </c>
      <c r="Z614" s="142">
        <f t="shared" si="113"/>
        <v>7</v>
      </c>
      <c r="AA614" s="135">
        <v>150</v>
      </c>
      <c r="AB614" s="164">
        <f t="shared" si="114"/>
        <v>196</v>
      </c>
      <c r="AI614" s="1053">
        <v>32036311</v>
      </c>
      <c r="AJ614" s="1054">
        <v>8</v>
      </c>
      <c r="AK614" s="1055">
        <v>274.03649999999999</v>
      </c>
      <c r="AL614" s="1055">
        <v>6.0330000000000004</v>
      </c>
      <c r="AM614" s="1054">
        <v>45</v>
      </c>
      <c r="AN614" s="1056">
        <v>0.247</v>
      </c>
    </row>
    <row r="615" spans="23:40">
      <c r="W615" s="150" t="str">
        <f t="shared" si="110"/>
        <v>150203</v>
      </c>
      <c r="X615" s="142">
        <f t="shared" si="111"/>
        <v>36.25</v>
      </c>
      <c r="Y615" s="135">
        <f t="shared" si="112"/>
        <v>5</v>
      </c>
      <c r="Z615" s="142">
        <f t="shared" si="113"/>
        <v>7.25</v>
      </c>
      <c r="AA615" s="135">
        <v>150</v>
      </c>
      <c r="AB615" s="164">
        <f t="shared" si="114"/>
        <v>203</v>
      </c>
      <c r="AI615" s="1053">
        <v>42120401</v>
      </c>
      <c r="AJ615" s="1054">
        <v>2</v>
      </c>
      <c r="AK615" s="1055">
        <v>273.73430000000002</v>
      </c>
      <c r="AL615" s="1055">
        <v>6.0910000000000002</v>
      </c>
      <c r="AM615" s="1054">
        <v>45</v>
      </c>
      <c r="AN615" s="1056">
        <v>0.46039999999999998</v>
      </c>
    </row>
    <row r="616" spans="23:40">
      <c r="W616" s="150" t="str">
        <f t="shared" si="110"/>
        <v>150210</v>
      </c>
      <c r="X616" s="142">
        <f t="shared" si="111"/>
        <v>37.5</v>
      </c>
      <c r="Y616" s="135">
        <f t="shared" si="112"/>
        <v>5</v>
      </c>
      <c r="Z616" s="142">
        <f t="shared" si="113"/>
        <v>7.5</v>
      </c>
      <c r="AA616" s="135">
        <v>150</v>
      </c>
      <c r="AB616" s="164">
        <f t="shared" si="114"/>
        <v>210</v>
      </c>
      <c r="AI616" s="1053">
        <v>32034501</v>
      </c>
      <c r="AJ616" s="1054">
        <v>9</v>
      </c>
      <c r="AK616" s="1055">
        <v>273.64850000000001</v>
      </c>
      <c r="AL616" s="1055">
        <v>5.9454000000000002</v>
      </c>
      <c r="AM616" s="1054">
        <v>46</v>
      </c>
      <c r="AN616" s="1056">
        <v>0.21010000000000001</v>
      </c>
    </row>
    <row r="617" spans="23:40">
      <c r="W617" s="150" t="str">
        <f t="shared" si="110"/>
        <v>150217</v>
      </c>
      <c r="X617" s="142">
        <f t="shared" si="111"/>
        <v>38.75</v>
      </c>
      <c r="Y617" s="135">
        <f t="shared" si="112"/>
        <v>5</v>
      </c>
      <c r="Z617" s="142">
        <f t="shared" si="113"/>
        <v>7.75</v>
      </c>
      <c r="AA617" s="135">
        <v>150</v>
      </c>
      <c r="AB617" s="164">
        <f t="shared" si="114"/>
        <v>217</v>
      </c>
      <c r="AI617" s="1053">
        <v>36016101</v>
      </c>
      <c r="AJ617" s="1054">
        <v>8</v>
      </c>
      <c r="AK617" s="1055">
        <v>273.48520000000002</v>
      </c>
      <c r="AL617" s="1055">
        <v>6.3102</v>
      </c>
      <c r="AM617" s="1054">
        <v>43</v>
      </c>
      <c r="AN617" s="1056">
        <v>0.33960000000000001</v>
      </c>
    </row>
    <row r="618" spans="23:40">
      <c r="W618" s="150" t="str">
        <f t="shared" si="110"/>
        <v>150224</v>
      </c>
      <c r="X618" s="142">
        <f t="shared" si="111"/>
        <v>40</v>
      </c>
      <c r="Y618" s="135">
        <f t="shared" si="112"/>
        <v>5</v>
      </c>
      <c r="Z618" s="142">
        <f t="shared" si="113"/>
        <v>8</v>
      </c>
      <c r="AA618" s="135">
        <v>150</v>
      </c>
      <c r="AB618" s="164">
        <f t="shared" si="114"/>
        <v>224</v>
      </c>
      <c r="AI618" s="1053">
        <v>34012601</v>
      </c>
      <c r="AJ618" s="1054">
        <v>5</v>
      </c>
      <c r="AK618" s="1055">
        <v>273.30880000000002</v>
      </c>
      <c r="AL618" s="1055">
        <v>6.1379999999999999</v>
      </c>
      <c r="AM618" s="1054">
        <v>45</v>
      </c>
      <c r="AN618" s="1056">
        <v>0.25890000000000002</v>
      </c>
    </row>
    <row r="619" spans="23:40">
      <c r="W619" s="150" t="str">
        <f t="shared" si="110"/>
        <v>150231</v>
      </c>
      <c r="X619" s="142">
        <f t="shared" si="111"/>
        <v>41.25</v>
      </c>
      <c r="Y619" s="135">
        <f t="shared" si="112"/>
        <v>5</v>
      </c>
      <c r="Z619" s="142">
        <f t="shared" si="113"/>
        <v>8.25</v>
      </c>
      <c r="AA619" s="135">
        <v>150</v>
      </c>
      <c r="AB619" s="164">
        <f t="shared" si="114"/>
        <v>231</v>
      </c>
      <c r="AI619" s="1053">
        <v>11080961</v>
      </c>
      <c r="AJ619" s="1054">
        <v>48</v>
      </c>
      <c r="AK619" s="1055">
        <v>273.21519999999998</v>
      </c>
      <c r="AL619" s="1055">
        <v>7.6474000000000002</v>
      </c>
      <c r="AM619" s="1054">
        <v>36</v>
      </c>
      <c r="AN619" s="1056">
        <v>0.30510000000000004</v>
      </c>
    </row>
    <row r="620" spans="23:40">
      <c r="W620" s="150" t="str">
        <f t="shared" si="110"/>
        <v>150238</v>
      </c>
      <c r="X620" s="142">
        <f t="shared" si="111"/>
        <v>42.5</v>
      </c>
      <c r="Y620" s="135">
        <f t="shared" si="112"/>
        <v>5</v>
      </c>
      <c r="Z620" s="142">
        <f t="shared" si="113"/>
        <v>8.5</v>
      </c>
      <c r="AA620" s="135">
        <v>150</v>
      </c>
      <c r="AB620" s="164">
        <f t="shared" si="114"/>
        <v>238</v>
      </c>
      <c r="AI620" s="1053">
        <v>44021501</v>
      </c>
      <c r="AJ620" s="1054">
        <v>2</v>
      </c>
      <c r="AK620" s="1055">
        <v>273.00873999999999</v>
      </c>
      <c r="AL620" s="1055">
        <v>6.9469000000000003</v>
      </c>
      <c r="AM620" s="1054">
        <v>39</v>
      </c>
      <c r="AN620" s="1056">
        <v>0.27629999999999999</v>
      </c>
    </row>
    <row r="621" spans="23:40">
      <c r="W621" s="150" t="str">
        <f t="shared" si="110"/>
        <v>150245</v>
      </c>
      <c r="X621" s="142">
        <f t="shared" si="111"/>
        <v>43.75</v>
      </c>
      <c r="Y621" s="135">
        <f t="shared" si="112"/>
        <v>5</v>
      </c>
      <c r="Z621" s="142">
        <f t="shared" si="113"/>
        <v>8.75</v>
      </c>
      <c r="AA621" s="135">
        <v>150</v>
      </c>
      <c r="AB621" s="164">
        <f t="shared" si="114"/>
        <v>245</v>
      </c>
      <c r="AI621" s="1053">
        <v>42062801</v>
      </c>
      <c r="AJ621" s="1054">
        <v>1</v>
      </c>
      <c r="AK621" s="1055">
        <v>273.00650000000002</v>
      </c>
      <c r="AL621" s="1055">
        <v>6.4737999999999998</v>
      </c>
      <c r="AM621" s="1054">
        <v>42</v>
      </c>
      <c r="AN621" s="1056">
        <v>0.3967</v>
      </c>
    </row>
    <row r="622" spans="23:40">
      <c r="W622" s="150" t="str">
        <f t="shared" si="110"/>
        <v>150252</v>
      </c>
      <c r="X622" s="142">
        <f t="shared" si="111"/>
        <v>45</v>
      </c>
      <c r="Y622" s="135">
        <f t="shared" si="112"/>
        <v>5</v>
      </c>
      <c r="Z622" s="142">
        <f t="shared" si="113"/>
        <v>9</v>
      </c>
      <c r="AA622" s="135">
        <v>150</v>
      </c>
      <c r="AB622" s="164">
        <f t="shared" si="114"/>
        <v>252</v>
      </c>
      <c r="AI622" s="1053">
        <v>41102101</v>
      </c>
      <c r="AJ622" s="1054">
        <v>1</v>
      </c>
      <c r="AK622" s="1055">
        <v>273.00529999999998</v>
      </c>
      <c r="AL622" s="1055">
        <v>5.9878999999999998</v>
      </c>
      <c r="AM622" s="1054">
        <v>46</v>
      </c>
      <c r="AN622" s="1056">
        <v>0.44240000000000002</v>
      </c>
    </row>
    <row r="623" spans="23:40">
      <c r="W623" s="150" t="str">
        <f t="shared" si="110"/>
        <v>150259</v>
      </c>
      <c r="X623" s="142">
        <f t="shared" si="111"/>
        <v>46.25</v>
      </c>
      <c r="Y623" s="135">
        <f t="shared" si="112"/>
        <v>5</v>
      </c>
      <c r="Z623" s="142">
        <f t="shared" si="113"/>
        <v>9.25</v>
      </c>
      <c r="AA623" s="135">
        <v>150</v>
      </c>
      <c r="AB623" s="164">
        <f t="shared" si="114"/>
        <v>259</v>
      </c>
      <c r="AI623" s="1053">
        <v>43030401</v>
      </c>
      <c r="AJ623" s="1054">
        <v>2</v>
      </c>
      <c r="AK623" s="1055">
        <v>272.80885599999999</v>
      </c>
      <c r="AL623" s="1055">
        <v>7.0354999999999999</v>
      </c>
      <c r="AM623" s="1054">
        <v>39</v>
      </c>
      <c r="AN623" s="1056">
        <v>0.28350000000000003</v>
      </c>
    </row>
    <row r="624" spans="23:40">
      <c r="W624" s="150" t="str">
        <f t="shared" si="110"/>
        <v>150266</v>
      </c>
      <c r="X624" s="142">
        <f t="shared" si="111"/>
        <v>47.5</v>
      </c>
      <c r="Y624" s="135">
        <f t="shared" si="112"/>
        <v>5</v>
      </c>
      <c r="Z624" s="142">
        <f t="shared" si="113"/>
        <v>9.5</v>
      </c>
      <c r="AA624" s="135">
        <v>150</v>
      </c>
      <c r="AB624" s="164">
        <f t="shared" si="114"/>
        <v>266</v>
      </c>
      <c r="AI624" s="1053">
        <v>44211201</v>
      </c>
      <c r="AJ624" s="1054">
        <v>27</v>
      </c>
      <c r="AK624" s="1055">
        <v>272.70617099999998</v>
      </c>
      <c r="AL624" s="1055">
        <v>6.5045999999999999</v>
      </c>
      <c r="AM624" s="1054">
        <v>42</v>
      </c>
      <c r="AN624" s="1056">
        <v>0.20929999999999999</v>
      </c>
    </row>
    <row r="625" spans="23:40">
      <c r="W625" s="150" t="str">
        <f t="shared" si="110"/>
        <v>150273</v>
      </c>
      <c r="X625" s="142">
        <f t="shared" si="111"/>
        <v>48.75</v>
      </c>
      <c r="Y625" s="135">
        <f t="shared" si="112"/>
        <v>5</v>
      </c>
      <c r="Z625" s="142">
        <f t="shared" si="113"/>
        <v>9.75</v>
      </c>
      <c r="AA625" s="135">
        <v>150</v>
      </c>
      <c r="AB625" s="164">
        <f t="shared" si="114"/>
        <v>273</v>
      </c>
      <c r="AI625" s="1053">
        <v>44221601</v>
      </c>
      <c r="AJ625" s="1054">
        <v>14</v>
      </c>
      <c r="AK625" s="1055">
        <v>272.47410000000002</v>
      </c>
      <c r="AL625" s="1055">
        <v>6.5854999999999997</v>
      </c>
      <c r="AM625" s="1054">
        <v>41</v>
      </c>
      <c r="AN625" s="1056">
        <v>0.29120000000000001</v>
      </c>
    </row>
    <row r="626" spans="23:40">
      <c r="W626" s="150" t="str">
        <f t="shared" si="110"/>
        <v>150280</v>
      </c>
      <c r="X626" s="142">
        <f t="shared" si="111"/>
        <v>50</v>
      </c>
      <c r="Y626" s="135">
        <f t="shared" si="112"/>
        <v>5</v>
      </c>
      <c r="Z626" s="142">
        <f t="shared" si="113"/>
        <v>10</v>
      </c>
      <c r="AA626" s="135">
        <v>150</v>
      </c>
      <c r="AB626" s="164">
        <f t="shared" si="114"/>
        <v>280</v>
      </c>
      <c r="AI626" s="1053">
        <v>22115501</v>
      </c>
      <c r="AJ626" s="1054">
        <v>11</v>
      </c>
      <c r="AK626" s="1055">
        <v>271.96019999999999</v>
      </c>
      <c r="AL626" s="1055">
        <v>6.6032000000000002</v>
      </c>
      <c r="AM626" s="1054">
        <v>41</v>
      </c>
      <c r="AN626" s="1056">
        <v>0.25690000000000002</v>
      </c>
    </row>
    <row r="627" spans="23:40">
      <c r="W627" s="150" t="str">
        <f t="shared" si="110"/>
        <v>150287</v>
      </c>
      <c r="X627" s="142">
        <f t="shared" si="111"/>
        <v>51.25</v>
      </c>
      <c r="Y627" s="135">
        <f t="shared" si="112"/>
        <v>5</v>
      </c>
      <c r="Z627" s="142">
        <f t="shared" si="113"/>
        <v>10.25</v>
      </c>
      <c r="AA627" s="135">
        <v>150</v>
      </c>
      <c r="AB627" s="164">
        <f t="shared" si="114"/>
        <v>287</v>
      </c>
      <c r="AI627" s="1053">
        <v>13014601</v>
      </c>
      <c r="AJ627" s="1054">
        <v>6</v>
      </c>
      <c r="AK627" s="1055">
        <v>271.91855600000002</v>
      </c>
      <c r="AL627" s="1055">
        <v>7.7679999999999998</v>
      </c>
      <c r="AM627" s="1054">
        <v>35</v>
      </c>
      <c r="AN627" s="1056">
        <v>0.2732</v>
      </c>
    </row>
    <row r="628" spans="23:40">
      <c r="W628" s="150" t="str">
        <f t="shared" si="110"/>
        <v>150294</v>
      </c>
      <c r="X628" s="142">
        <f t="shared" si="111"/>
        <v>52.5</v>
      </c>
      <c r="Y628" s="135">
        <f t="shared" si="112"/>
        <v>5</v>
      </c>
      <c r="Z628" s="142">
        <f t="shared" si="113"/>
        <v>10.5</v>
      </c>
      <c r="AA628" s="135">
        <v>150</v>
      </c>
      <c r="AB628" s="164">
        <f t="shared" si="114"/>
        <v>294</v>
      </c>
      <c r="AI628" s="1053">
        <v>13351801</v>
      </c>
      <c r="AJ628" s="1054">
        <v>3</v>
      </c>
      <c r="AK628" s="1055">
        <v>271.89859999999999</v>
      </c>
      <c r="AL628" s="1055">
        <v>7.2755999999999998</v>
      </c>
      <c r="AM628" s="1054">
        <v>37</v>
      </c>
      <c r="AN628" s="1056">
        <v>0.3468</v>
      </c>
    </row>
    <row r="629" spans="23:40">
      <c r="W629" s="150" t="str">
        <f t="shared" si="110"/>
        <v>150301</v>
      </c>
      <c r="X629" s="142">
        <f t="shared" si="111"/>
        <v>53.75</v>
      </c>
      <c r="Y629" s="135">
        <f t="shared" si="112"/>
        <v>5</v>
      </c>
      <c r="Z629" s="142">
        <f t="shared" si="113"/>
        <v>10.75</v>
      </c>
      <c r="AA629" s="135">
        <v>150</v>
      </c>
      <c r="AB629" s="164">
        <f t="shared" si="114"/>
        <v>301</v>
      </c>
      <c r="AI629" s="1053">
        <v>31110101</v>
      </c>
      <c r="AJ629" s="1054">
        <v>31</v>
      </c>
      <c r="AK629" s="1055">
        <v>271.88740000000001</v>
      </c>
      <c r="AL629" s="1055">
        <v>6.3611000000000004</v>
      </c>
      <c r="AM629" s="1054">
        <v>43</v>
      </c>
      <c r="AN629" s="1056">
        <v>0.34920000000000001</v>
      </c>
    </row>
    <row r="630" spans="23:40">
      <c r="W630" s="150" t="str">
        <f t="shared" si="110"/>
        <v>150308</v>
      </c>
      <c r="X630" s="142">
        <f t="shared" si="111"/>
        <v>55</v>
      </c>
      <c r="Y630" s="135">
        <f t="shared" si="112"/>
        <v>5</v>
      </c>
      <c r="Z630" s="142">
        <f t="shared" si="113"/>
        <v>11</v>
      </c>
      <c r="AA630" s="135">
        <v>150</v>
      </c>
      <c r="AB630" s="164">
        <f t="shared" si="114"/>
        <v>308</v>
      </c>
      <c r="AI630" s="1053">
        <v>33043901</v>
      </c>
      <c r="AJ630" s="1054">
        <v>8</v>
      </c>
      <c r="AK630" s="1055">
        <v>271.83640000000003</v>
      </c>
      <c r="AL630" s="1055">
        <v>6.9577999999999998</v>
      </c>
      <c r="AM630" s="1054">
        <v>39</v>
      </c>
      <c r="AN630" s="1056">
        <v>0.4375</v>
      </c>
    </row>
    <row r="631" spans="23:40">
      <c r="W631" s="150" t="str">
        <f t="shared" si="110"/>
        <v>150315</v>
      </c>
      <c r="X631" s="142">
        <f t="shared" si="111"/>
        <v>56.25</v>
      </c>
      <c r="Y631" s="135">
        <f t="shared" si="112"/>
        <v>5</v>
      </c>
      <c r="Z631" s="142">
        <f t="shared" si="113"/>
        <v>11.25</v>
      </c>
      <c r="AA631" s="135">
        <v>150</v>
      </c>
      <c r="AB631" s="164">
        <f t="shared" si="114"/>
        <v>315</v>
      </c>
      <c r="AI631" s="1053">
        <v>11083501</v>
      </c>
      <c r="AJ631" s="1054">
        <v>49</v>
      </c>
      <c r="AK631" s="1055">
        <v>271.4246</v>
      </c>
      <c r="AL631" s="1055">
        <v>6.1839000000000004</v>
      </c>
      <c r="AM631" s="1054">
        <v>44</v>
      </c>
      <c r="AN631" s="1056">
        <v>0.2959</v>
      </c>
    </row>
    <row r="632" spans="23:40">
      <c r="W632" s="150" t="str">
        <f t="shared" si="110"/>
        <v>150322</v>
      </c>
      <c r="X632" s="142">
        <f t="shared" si="111"/>
        <v>57.5</v>
      </c>
      <c r="Y632" s="135">
        <f t="shared" si="112"/>
        <v>5</v>
      </c>
      <c r="Z632" s="142">
        <f t="shared" si="113"/>
        <v>11.5</v>
      </c>
      <c r="AA632" s="135">
        <v>150</v>
      </c>
      <c r="AB632" s="164">
        <f t="shared" si="114"/>
        <v>322</v>
      </c>
      <c r="AI632" s="1053">
        <v>21070171</v>
      </c>
      <c r="AJ632" s="1054">
        <v>1</v>
      </c>
      <c r="AK632" s="1055">
        <v>271.34752000000003</v>
      </c>
      <c r="AL632" s="1055">
        <v>6.8373999999999997</v>
      </c>
      <c r="AM632" s="1054">
        <v>40</v>
      </c>
      <c r="AN632" s="1056">
        <v>0.311</v>
      </c>
    </row>
    <row r="633" spans="23:40">
      <c r="W633" s="150" t="str">
        <f t="shared" si="110"/>
        <v>150329</v>
      </c>
      <c r="X633" s="142">
        <f t="shared" si="111"/>
        <v>58.75</v>
      </c>
      <c r="Y633" s="135">
        <f t="shared" si="112"/>
        <v>5</v>
      </c>
      <c r="Z633" s="142">
        <f t="shared" si="113"/>
        <v>11.75</v>
      </c>
      <c r="AA633" s="135">
        <v>150</v>
      </c>
      <c r="AB633" s="164">
        <f t="shared" si="114"/>
        <v>329</v>
      </c>
      <c r="AI633" s="1053">
        <v>22113601</v>
      </c>
      <c r="AJ633" s="1054">
        <v>12</v>
      </c>
      <c r="AK633" s="1055">
        <v>271.34320000000002</v>
      </c>
      <c r="AL633" s="1055">
        <v>8.0969999999999995</v>
      </c>
      <c r="AM633" s="1054">
        <v>34</v>
      </c>
      <c r="AN633" s="1056">
        <v>0.3579</v>
      </c>
    </row>
    <row r="634" spans="23:40">
      <c r="W634" s="150" t="str">
        <f t="shared" si="110"/>
        <v>150336</v>
      </c>
      <c r="X634" s="142">
        <f t="shared" si="111"/>
        <v>60</v>
      </c>
      <c r="Y634" s="135">
        <f t="shared" si="112"/>
        <v>5</v>
      </c>
      <c r="Z634" s="142">
        <f t="shared" si="113"/>
        <v>12</v>
      </c>
      <c r="AA634" s="135">
        <v>150</v>
      </c>
      <c r="AB634" s="164">
        <f t="shared" si="114"/>
        <v>336</v>
      </c>
      <c r="AI634" s="1053">
        <v>34070801</v>
      </c>
      <c r="AJ634" s="1054">
        <v>1</v>
      </c>
      <c r="AK634" s="1055">
        <v>271.166</v>
      </c>
      <c r="AL634" s="1055">
        <v>6.5564</v>
      </c>
      <c r="AM634" s="1054">
        <v>41</v>
      </c>
      <c r="AN634" s="1056">
        <v>0.21929999999999999</v>
      </c>
    </row>
    <row r="635" spans="23:40">
      <c r="W635" s="150" t="str">
        <f t="shared" si="110"/>
        <v>150343</v>
      </c>
      <c r="X635" s="142">
        <f t="shared" si="111"/>
        <v>61.25</v>
      </c>
      <c r="Y635" s="135">
        <f t="shared" si="112"/>
        <v>5</v>
      </c>
      <c r="Z635" s="142">
        <f t="shared" si="113"/>
        <v>12.25</v>
      </c>
      <c r="AA635" s="135">
        <v>150</v>
      </c>
      <c r="AB635" s="164">
        <f t="shared" si="114"/>
        <v>343</v>
      </c>
      <c r="AI635" s="1053">
        <v>13104901</v>
      </c>
      <c r="AJ635" s="1054">
        <v>2</v>
      </c>
      <c r="AK635" s="1055">
        <v>270.92818999999997</v>
      </c>
      <c r="AL635" s="1055">
        <v>6.7773000000000003</v>
      </c>
      <c r="AM635" s="1054">
        <v>40</v>
      </c>
      <c r="AN635" s="1056">
        <v>0.44040000000000001</v>
      </c>
    </row>
    <row r="636" spans="23:40">
      <c r="W636" s="150" t="str">
        <f t="shared" si="110"/>
        <v>150350</v>
      </c>
      <c r="X636" s="142">
        <f t="shared" si="111"/>
        <v>62.5</v>
      </c>
      <c r="Y636" s="135">
        <f t="shared" si="112"/>
        <v>5</v>
      </c>
      <c r="Z636" s="142">
        <f t="shared" si="113"/>
        <v>12.5</v>
      </c>
      <c r="AA636" s="135">
        <v>150</v>
      </c>
      <c r="AB636" s="164">
        <f t="shared" si="114"/>
        <v>350</v>
      </c>
      <c r="AI636" s="1053">
        <v>34012101</v>
      </c>
      <c r="AJ636" s="1054">
        <v>6</v>
      </c>
      <c r="AK636" s="1055">
        <v>270.57089999999999</v>
      </c>
      <c r="AL636" s="1055">
        <v>7.2449000000000003</v>
      </c>
      <c r="AM636" s="1054">
        <v>37</v>
      </c>
      <c r="AN636" s="1056">
        <v>0.3236</v>
      </c>
    </row>
    <row r="637" spans="23:40">
      <c r="W637" s="150" t="str">
        <f t="shared" si="110"/>
        <v>150357</v>
      </c>
      <c r="X637" s="142">
        <f t="shared" si="111"/>
        <v>63.75</v>
      </c>
      <c r="Y637" s="135">
        <f t="shared" si="112"/>
        <v>5</v>
      </c>
      <c r="Z637" s="142">
        <f t="shared" si="113"/>
        <v>12.75</v>
      </c>
      <c r="AA637" s="135">
        <v>150</v>
      </c>
      <c r="AB637" s="164">
        <f t="shared" si="114"/>
        <v>357</v>
      </c>
      <c r="AI637" s="1053">
        <v>51106121</v>
      </c>
      <c r="AJ637" s="1054">
        <v>2</v>
      </c>
      <c r="AK637" s="1055">
        <v>270.52498399999996</v>
      </c>
      <c r="AL637" s="1055">
        <v>6.1048</v>
      </c>
      <c r="AM637" s="1054">
        <v>44</v>
      </c>
      <c r="AN637" s="1056">
        <v>0.31739999999999996</v>
      </c>
    </row>
    <row r="638" spans="23:40">
      <c r="W638" s="150" t="str">
        <f t="shared" si="110"/>
        <v>150364</v>
      </c>
      <c r="X638" s="142">
        <f t="shared" si="111"/>
        <v>65</v>
      </c>
      <c r="Y638" s="135">
        <f t="shared" si="112"/>
        <v>5</v>
      </c>
      <c r="Z638" s="142">
        <f t="shared" si="113"/>
        <v>13</v>
      </c>
      <c r="AA638" s="135">
        <v>150</v>
      </c>
      <c r="AB638" s="164">
        <f t="shared" si="114"/>
        <v>364</v>
      </c>
      <c r="AI638" s="1053">
        <v>37011001</v>
      </c>
      <c r="AJ638" s="1054">
        <v>8</v>
      </c>
      <c r="AK638" s="1055">
        <v>269.97904999999997</v>
      </c>
      <c r="AL638" s="1055">
        <v>6.4889999999999999</v>
      </c>
      <c r="AM638" s="1054">
        <v>42</v>
      </c>
      <c r="AN638" s="1056">
        <v>0.41240000000000004</v>
      </c>
    </row>
    <row r="639" spans="23:40">
      <c r="W639" s="150" t="str">
        <f t="shared" si="110"/>
        <v>150371</v>
      </c>
      <c r="X639" s="142">
        <f t="shared" si="111"/>
        <v>66.25</v>
      </c>
      <c r="Y639" s="135">
        <f t="shared" si="112"/>
        <v>5</v>
      </c>
      <c r="Z639" s="142">
        <f t="shared" si="113"/>
        <v>13.25</v>
      </c>
      <c r="AA639" s="135">
        <v>150</v>
      </c>
      <c r="AB639" s="164">
        <f t="shared" si="114"/>
        <v>371</v>
      </c>
      <c r="AI639" s="1053">
        <v>61017801</v>
      </c>
      <c r="AJ639" s="1054">
        <v>15</v>
      </c>
      <c r="AK639" s="1055">
        <v>269.92599999999999</v>
      </c>
      <c r="AL639" s="1055">
        <v>7.2434000000000003</v>
      </c>
      <c r="AM639" s="1054">
        <v>37</v>
      </c>
      <c r="AN639" s="1056">
        <v>0.27500000000000002</v>
      </c>
    </row>
    <row r="640" spans="23:40">
      <c r="W640" s="150" t="str">
        <f t="shared" si="110"/>
        <v>1657</v>
      </c>
      <c r="X640" s="142">
        <f t="shared" si="111"/>
        <v>2.1175000000000002</v>
      </c>
      <c r="Y640" s="135">
        <f t="shared" si="112"/>
        <v>5.5</v>
      </c>
      <c r="Z640" s="142">
        <f t="shared" si="113"/>
        <v>0.38500000000000001</v>
      </c>
      <c r="AA640" s="135">
        <v>165</v>
      </c>
      <c r="AB640" s="151">
        <v>7</v>
      </c>
      <c r="AI640" s="1053">
        <v>35044711</v>
      </c>
      <c r="AJ640" s="1054">
        <v>3</v>
      </c>
      <c r="AK640" s="1055">
        <v>269.50360000000001</v>
      </c>
      <c r="AL640" s="1055">
        <v>5.5514999999999999</v>
      </c>
      <c r="AM640" s="1054">
        <v>49</v>
      </c>
      <c r="AN640" s="1056">
        <v>0.38900000000000001</v>
      </c>
    </row>
    <row r="641" spans="23:40">
      <c r="W641" s="150" t="str">
        <f t="shared" si="110"/>
        <v>16514</v>
      </c>
      <c r="X641" s="142">
        <f t="shared" si="111"/>
        <v>3.0250000000000004</v>
      </c>
      <c r="Y641" s="135">
        <f t="shared" si="112"/>
        <v>5.5</v>
      </c>
      <c r="Z641" s="142">
        <f t="shared" si="113"/>
        <v>0.55000000000000004</v>
      </c>
      <c r="AA641" s="135">
        <v>165</v>
      </c>
      <c r="AB641" s="164">
        <f>AB640+7</f>
        <v>14</v>
      </c>
      <c r="AI641" s="1053">
        <v>22113301</v>
      </c>
      <c r="AJ641" s="1054">
        <v>13</v>
      </c>
      <c r="AK641" s="1055">
        <v>269.48520000000002</v>
      </c>
      <c r="AL641" s="1055">
        <v>6.9664999999999999</v>
      </c>
      <c r="AM641" s="1054">
        <v>39</v>
      </c>
      <c r="AN641" s="1056">
        <v>0.28029999999999999</v>
      </c>
    </row>
    <row r="642" spans="23:40">
      <c r="W642" s="150" t="str">
        <f t="shared" si="110"/>
        <v>16521</v>
      </c>
      <c r="X642" s="142">
        <f t="shared" si="111"/>
        <v>4.125</v>
      </c>
      <c r="Y642" s="135">
        <f t="shared" si="112"/>
        <v>5.5</v>
      </c>
      <c r="Z642" s="142">
        <f t="shared" si="113"/>
        <v>0.75</v>
      </c>
      <c r="AA642" s="135">
        <v>165</v>
      </c>
      <c r="AB642" s="164">
        <f t="shared" ref="AB642:AB692" si="115">AB641+7</f>
        <v>21</v>
      </c>
      <c r="AI642" s="1053">
        <v>53070601</v>
      </c>
      <c r="AJ642" s="1054">
        <v>1</v>
      </c>
      <c r="AK642" s="1055">
        <v>269.36076000000003</v>
      </c>
      <c r="AL642" s="1055">
        <v>6.0113000000000003</v>
      </c>
      <c r="AM642" s="1054">
        <v>45</v>
      </c>
      <c r="AN642" s="1056">
        <v>0.2581</v>
      </c>
    </row>
    <row r="643" spans="23:40">
      <c r="W643" s="150" t="str">
        <f t="shared" si="110"/>
        <v>16528</v>
      </c>
      <c r="X643" s="142">
        <f t="shared" si="111"/>
        <v>5.5</v>
      </c>
      <c r="Y643" s="135">
        <f t="shared" si="112"/>
        <v>5.5</v>
      </c>
      <c r="Z643" s="142">
        <f t="shared" si="113"/>
        <v>1</v>
      </c>
      <c r="AA643" s="135">
        <v>165</v>
      </c>
      <c r="AB643" s="164">
        <f t="shared" si="115"/>
        <v>28</v>
      </c>
      <c r="AI643" s="1053">
        <v>32072411</v>
      </c>
      <c r="AJ643" s="1054">
        <v>6</v>
      </c>
      <c r="AK643" s="1055">
        <v>269.20400999999998</v>
      </c>
      <c r="AL643" s="1055">
        <v>7.7774999999999999</v>
      </c>
      <c r="AM643" s="1054">
        <v>35</v>
      </c>
      <c r="AN643" s="1056">
        <v>0.3901</v>
      </c>
    </row>
    <row r="644" spans="23:40">
      <c r="W644" s="150" t="str">
        <f t="shared" si="110"/>
        <v>16535</v>
      </c>
      <c r="X644" s="142">
        <f t="shared" si="111"/>
        <v>6.875</v>
      </c>
      <c r="Y644" s="135">
        <f t="shared" si="112"/>
        <v>5.5</v>
      </c>
      <c r="Z644" s="142">
        <f t="shared" si="113"/>
        <v>1.25</v>
      </c>
      <c r="AA644" s="135">
        <v>165</v>
      </c>
      <c r="AB644" s="164">
        <f t="shared" si="115"/>
        <v>35</v>
      </c>
      <c r="AI644" s="1053">
        <v>34040701</v>
      </c>
      <c r="AJ644" s="1054">
        <v>1</v>
      </c>
      <c r="AK644" s="1055">
        <v>269.19359600000001</v>
      </c>
      <c r="AL644" s="1055">
        <v>7.4336000000000002</v>
      </c>
      <c r="AM644" s="1054">
        <v>36</v>
      </c>
      <c r="AN644" s="1056">
        <v>0.43149999999999999</v>
      </c>
    </row>
    <row r="645" spans="23:40">
      <c r="W645" s="150" t="str">
        <f t="shared" ref="W645:W708" si="116">AA645&amp;AB645</f>
        <v>16542</v>
      </c>
      <c r="X645" s="142">
        <f t="shared" ref="X645:X708" si="117">Y645*Z645</f>
        <v>8.25</v>
      </c>
      <c r="Y645" s="135">
        <f t="shared" ref="Y645:Y708" si="118">IF(AA645=5,0.385,IF(AA645=10,0.55,IF(AA645=15,0.55,AA645/30)))</f>
        <v>5.5</v>
      </c>
      <c r="Z645" s="142">
        <f t="shared" ref="Z645:Z708" si="119">IF(AB645=7,0.385,IF(AB645=14,0.55,AB645/28))</f>
        <v>1.5</v>
      </c>
      <c r="AA645" s="135">
        <v>165</v>
      </c>
      <c r="AB645" s="164">
        <f t="shared" si="115"/>
        <v>42</v>
      </c>
      <c r="AI645" s="1053">
        <v>13023201</v>
      </c>
      <c r="AJ645" s="1054">
        <v>3</v>
      </c>
      <c r="AK645" s="1055">
        <v>269.09417500000001</v>
      </c>
      <c r="AL645" s="1055">
        <v>7.7321999999999997</v>
      </c>
      <c r="AM645" s="1054">
        <v>35</v>
      </c>
      <c r="AN645" s="1056">
        <v>0.46909999999999996</v>
      </c>
    </row>
    <row r="646" spans="23:40">
      <c r="W646" s="150" t="str">
        <f t="shared" si="116"/>
        <v>16549</v>
      </c>
      <c r="X646" s="142">
        <f t="shared" si="117"/>
        <v>9.625</v>
      </c>
      <c r="Y646" s="135">
        <f t="shared" si="118"/>
        <v>5.5</v>
      </c>
      <c r="Z646" s="142">
        <f t="shared" si="119"/>
        <v>1.75</v>
      </c>
      <c r="AA646" s="135">
        <v>165</v>
      </c>
      <c r="AB646" s="164">
        <f t="shared" si="115"/>
        <v>49</v>
      </c>
      <c r="AI646" s="1053">
        <v>42103401</v>
      </c>
      <c r="AJ646" s="1054">
        <v>3</v>
      </c>
      <c r="AK646" s="1055">
        <v>268.78553599999998</v>
      </c>
      <c r="AL646" s="1055">
        <v>7.7077</v>
      </c>
      <c r="AM646" s="1054">
        <v>35</v>
      </c>
      <c r="AN646" s="1056">
        <v>0.2646</v>
      </c>
    </row>
    <row r="647" spans="23:40">
      <c r="W647" s="150" t="str">
        <f t="shared" si="116"/>
        <v>16556</v>
      </c>
      <c r="X647" s="142">
        <f t="shared" si="117"/>
        <v>11</v>
      </c>
      <c r="Y647" s="135">
        <f t="shared" si="118"/>
        <v>5.5</v>
      </c>
      <c r="Z647" s="142">
        <f t="shared" si="119"/>
        <v>2</v>
      </c>
      <c r="AA647" s="135">
        <v>165</v>
      </c>
      <c r="AB647" s="164">
        <f t="shared" si="115"/>
        <v>56</v>
      </c>
      <c r="AI647" s="1053">
        <v>21015301</v>
      </c>
      <c r="AJ647" s="1054">
        <v>7</v>
      </c>
      <c r="AK647" s="1055">
        <v>268.72280000000001</v>
      </c>
      <c r="AL647" s="1055">
        <v>7.0883000000000003</v>
      </c>
      <c r="AM647" s="1054">
        <v>38</v>
      </c>
      <c r="AN647" s="1056">
        <v>0.29350000000000004</v>
      </c>
    </row>
    <row r="648" spans="23:40">
      <c r="W648" s="150" t="str">
        <f t="shared" si="116"/>
        <v>16563</v>
      </c>
      <c r="X648" s="142">
        <f t="shared" si="117"/>
        <v>12.375</v>
      </c>
      <c r="Y648" s="135">
        <f t="shared" si="118"/>
        <v>5.5</v>
      </c>
      <c r="Z648" s="142">
        <f t="shared" si="119"/>
        <v>2.25</v>
      </c>
      <c r="AA648" s="135">
        <v>165</v>
      </c>
      <c r="AB648" s="164">
        <f t="shared" si="115"/>
        <v>63</v>
      </c>
      <c r="AI648" s="1053">
        <v>44032301</v>
      </c>
      <c r="AJ648" s="1054">
        <v>4</v>
      </c>
      <c r="AK648" s="1055">
        <v>268.67540000000002</v>
      </c>
      <c r="AL648" s="1055">
        <v>5.6768000000000001</v>
      </c>
      <c r="AM648" s="1054">
        <v>47</v>
      </c>
      <c r="AN648" s="1056">
        <v>0.27560000000000001</v>
      </c>
    </row>
    <row r="649" spans="23:40">
      <c r="W649" s="150" t="str">
        <f t="shared" si="116"/>
        <v>16570</v>
      </c>
      <c r="X649" s="142">
        <f t="shared" si="117"/>
        <v>13.75</v>
      </c>
      <c r="Y649" s="135">
        <f t="shared" si="118"/>
        <v>5.5</v>
      </c>
      <c r="Z649" s="142">
        <f t="shared" si="119"/>
        <v>2.5</v>
      </c>
      <c r="AA649" s="135">
        <v>165</v>
      </c>
      <c r="AB649" s="164">
        <f t="shared" si="115"/>
        <v>70</v>
      </c>
      <c r="AI649" s="1053">
        <v>51011031</v>
      </c>
      <c r="AJ649" s="1054">
        <v>30</v>
      </c>
      <c r="AK649" s="1055">
        <v>268.5326</v>
      </c>
      <c r="AL649" s="1055">
        <v>6.4951999999999996</v>
      </c>
      <c r="AM649" s="1054">
        <v>41</v>
      </c>
      <c r="AN649" s="1056">
        <v>0.25319999999999998</v>
      </c>
    </row>
    <row r="650" spans="23:40">
      <c r="W650" s="150" t="str">
        <f t="shared" si="116"/>
        <v>16577</v>
      </c>
      <c r="X650" s="142">
        <f t="shared" si="117"/>
        <v>15.125</v>
      </c>
      <c r="Y650" s="135">
        <f t="shared" si="118"/>
        <v>5.5</v>
      </c>
      <c r="Z650" s="142">
        <f t="shared" si="119"/>
        <v>2.75</v>
      </c>
      <c r="AA650" s="135">
        <v>165</v>
      </c>
      <c r="AB650" s="164">
        <f t="shared" si="115"/>
        <v>77</v>
      </c>
      <c r="AI650" s="1053">
        <v>44011141</v>
      </c>
      <c r="AJ650" s="1054">
        <v>15</v>
      </c>
      <c r="AK650" s="1055">
        <v>268.36829999999998</v>
      </c>
      <c r="AL650" s="1055">
        <v>6.4680999999999997</v>
      </c>
      <c r="AM650" s="1054">
        <v>41</v>
      </c>
      <c r="AN650" s="1056">
        <v>0.34369999999999995</v>
      </c>
    </row>
    <row r="651" spans="23:40">
      <c r="W651" s="150" t="str">
        <f t="shared" si="116"/>
        <v>16584</v>
      </c>
      <c r="X651" s="142">
        <f t="shared" si="117"/>
        <v>16.5</v>
      </c>
      <c r="Y651" s="135">
        <f t="shared" si="118"/>
        <v>5.5</v>
      </c>
      <c r="Z651" s="142">
        <f t="shared" si="119"/>
        <v>3</v>
      </c>
      <c r="AA651" s="135">
        <v>165</v>
      </c>
      <c r="AB651" s="164">
        <f t="shared" si="115"/>
        <v>84</v>
      </c>
      <c r="AI651" s="1053">
        <v>23070221</v>
      </c>
      <c r="AJ651" s="1054">
        <v>1</v>
      </c>
      <c r="AK651" s="1055">
        <v>268.36561399999999</v>
      </c>
      <c r="AL651" s="1055">
        <v>5.8402000000000003</v>
      </c>
      <c r="AM651" s="1054">
        <v>46</v>
      </c>
      <c r="AN651" s="1056">
        <v>0.30769999999999997</v>
      </c>
    </row>
    <row r="652" spans="23:40">
      <c r="W652" s="150" t="str">
        <f t="shared" si="116"/>
        <v>16591</v>
      </c>
      <c r="X652" s="142">
        <f t="shared" si="117"/>
        <v>17.875</v>
      </c>
      <c r="Y652" s="135">
        <f t="shared" si="118"/>
        <v>5.5</v>
      </c>
      <c r="Z652" s="142">
        <f t="shared" si="119"/>
        <v>3.25</v>
      </c>
      <c r="AA652" s="135">
        <v>165</v>
      </c>
      <c r="AB652" s="164">
        <f t="shared" si="115"/>
        <v>91</v>
      </c>
      <c r="AI652" s="1053">
        <v>42062401</v>
      </c>
      <c r="AJ652" s="1054">
        <v>2</v>
      </c>
      <c r="AK652" s="1055">
        <v>268.32319999999999</v>
      </c>
      <c r="AL652" s="1055">
        <v>6.5946999999999996</v>
      </c>
      <c r="AM652" s="1054">
        <v>41</v>
      </c>
      <c r="AN652" s="1056">
        <v>0.45829999999999999</v>
      </c>
    </row>
    <row r="653" spans="23:40">
      <c r="W653" s="150" t="str">
        <f t="shared" si="116"/>
        <v>16598</v>
      </c>
      <c r="X653" s="142">
        <f t="shared" si="117"/>
        <v>19.25</v>
      </c>
      <c r="Y653" s="135">
        <f t="shared" si="118"/>
        <v>5.5</v>
      </c>
      <c r="Z653" s="142">
        <f t="shared" si="119"/>
        <v>3.5</v>
      </c>
      <c r="AA653" s="135">
        <v>165</v>
      </c>
      <c r="AB653" s="164">
        <f t="shared" si="115"/>
        <v>98</v>
      </c>
      <c r="AI653" s="1053">
        <v>50080501</v>
      </c>
      <c r="AJ653" s="1054">
        <v>13</v>
      </c>
      <c r="AK653" s="1055">
        <v>268.2552</v>
      </c>
      <c r="AL653" s="1055">
        <v>7.1802999999999999</v>
      </c>
      <c r="AM653" s="1054">
        <v>37</v>
      </c>
      <c r="AN653" s="1056">
        <v>0.31069999999999998</v>
      </c>
    </row>
    <row r="654" spans="23:40">
      <c r="W654" s="150" t="str">
        <f t="shared" si="116"/>
        <v>165105</v>
      </c>
      <c r="X654" s="142">
        <f t="shared" si="117"/>
        <v>20.625</v>
      </c>
      <c r="Y654" s="135">
        <f t="shared" si="118"/>
        <v>5.5</v>
      </c>
      <c r="Z654" s="142">
        <f t="shared" si="119"/>
        <v>3.75</v>
      </c>
      <c r="AA654" s="135">
        <v>165</v>
      </c>
      <c r="AB654" s="164">
        <f t="shared" si="115"/>
        <v>105</v>
      </c>
      <c r="AI654" s="1053">
        <v>43011701</v>
      </c>
      <c r="AJ654" s="1054">
        <v>9</v>
      </c>
      <c r="AK654" s="1055">
        <v>268.05147999999997</v>
      </c>
      <c r="AL654" s="1055">
        <v>7.2454000000000001</v>
      </c>
      <c r="AM654" s="1054">
        <v>37</v>
      </c>
      <c r="AN654" s="1056">
        <v>0.31269999999999998</v>
      </c>
    </row>
    <row r="655" spans="23:40">
      <c r="W655" s="150" t="str">
        <f t="shared" si="116"/>
        <v>165112</v>
      </c>
      <c r="X655" s="142">
        <f t="shared" si="117"/>
        <v>22</v>
      </c>
      <c r="Y655" s="135">
        <f t="shared" si="118"/>
        <v>5.5</v>
      </c>
      <c r="Z655" s="142">
        <f t="shared" si="119"/>
        <v>4</v>
      </c>
      <c r="AA655" s="135">
        <v>165</v>
      </c>
      <c r="AB655" s="164">
        <f t="shared" si="115"/>
        <v>112</v>
      </c>
      <c r="AI655" s="1053">
        <v>33094601</v>
      </c>
      <c r="AJ655" s="1054">
        <v>4</v>
      </c>
      <c r="AK655" s="1055">
        <v>267.9461</v>
      </c>
      <c r="AL655" s="1055">
        <v>6.6558999999999999</v>
      </c>
      <c r="AM655" s="1054">
        <v>40</v>
      </c>
      <c r="AN655" s="1056">
        <v>0.2132</v>
      </c>
    </row>
    <row r="656" spans="23:40">
      <c r="W656" s="150" t="str">
        <f t="shared" si="116"/>
        <v>165119</v>
      </c>
      <c r="X656" s="142">
        <f t="shared" si="117"/>
        <v>23.375</v>
      </c>
      <c r="Y656" s="135">
        <f t="shared" si="118"/>
        <v>5.5</v>
      </c>
      <c r="Z656" s="142">
        <f t="shared" si="119"/>
        <v>4.25</v>
      </c>
      <c r="AA656" s="135">
        <v>165</v>
      </c>
      <c r="AB656" s="164">
        <f t="shared" si="115"/>
        <v>119</v>
      </c>
      <c r="AI656" s="1053">
        <v>31082301</v>
      </c>
      <c r="AJ656" s="1054">
        <v>32</v>
      </c>
      <c r="AK656" s="1055">
        <v>267.86412999999999</v>
      </c>
      <c r="AL656" s="1055">
        <v>4.8037000000000001</v>
      </c>
      <c r="AM656" s="1054">
        <v>56</v>
      </c>
      <c r="AN656" s="1056">
        <v>0.30230000000000001</v>
      </c>
    </row>
    <row r="657" spans="23:40">
      <c r="W657" s="150" t="str">
        <f t="shared" si="116"/>
        <v>165126</v>
      </c>
      <c r="X657" s="142">
        <f t="shared" si="117"/>
        <v>24.75</v>
      </c>
      <c r="Y657" s="135">
        <f t="shared" si="118"/>
        <v>5.5</v>
      </c>
      <c r="Z657" s="142">
        <f t="shared" si="119"/>
        <v>4.5</v>
      </c>
      <c r="AA657" s="135">
        <v>165</v>
      </c>
      <c r="AB657" s="164">
        <f t="shared" si="115"/>
        <v>126</v>
      </c>
      <c r="AI657" s="1053">
        <v>21013201</v>
      </c>
      <c r="AJ657" s="1054">
        <v>8</v>
      </c>
      <c r="AK657" s="1055">
        <v>267.850235</v>
      </c>
      <c r="AL657" s="1055">
        <v>7.1269999999999998</v>
      </c>
      <c r="AM657" s="1054">
        <v>38</v>
      </c>
      <c r="AN657" s="1056">
        <v>0.37490000000000001</v>
      </c>
    </row>
    <row r="658" spans="23:40">
      <c r="W658" s="150" t="str">
        <f t="shared" si="116"/>
        <v>165133</v>
      </c>
      <c r="X658" s="142">
        <f t="shared" si="117"/>
        <v>26.125</v>
      </c>
      <c r="Y658" s="135">
        <f t="shared" si="118"/>
        <v>5.5</v>
      </c>
      <c r="Z658" s="142">
        <f t="shared" si="119"/>
        <v>4.75</v>
      </c>
      <c r="AA658" s="135">
        <v>165</v>
      </c>
      <c r="AB658" s="164">
        <f t="shared" si="115"/>
        <v>133</v>
      </c>
      <c r="AI658" s="1053">
        <v>32029301</v>
      </c>
      <c r="AJ658" s="1054">
        <v>7</v>
      </c>
      <c r="AK658" s="1055">
        <v>267.74930000000001</v>
      </c>
      <c r="AL658" s="1055">
        <v>6.6566000000000001</v>
      </c>
      <c r="AM658" s="1054">
        <v>40</v>
      </c>
      <c r="AN658" s="1056">
        <v>0.24539999999999998</v>
      </c>
    </row>
    <row r="659" spans="23:40">
      <c r="W659" s="150" t="str">
        <f t="shared" si="116"/>
        <v>165140</v>
      </c>
      <c r="X659" s="142">
        <f t="shared" si="117"/>
        <v>27.5</v>
      </c>
      <c r="Y659" s="135">
        <f t="shared" si="118"/>
        <v>5.5</v>
      </c>
      <c r="Z659" s="142">
        <f t="shared" si="119"/>
        <v>5</v>
      </c>
      <c r="AA659" s="135">
        <v>165</v>
      </c>
      <c r="AB659" s="164">
        <f t="shared" si="115"/>
        <v>140</v>
      </c>
      <c r="AI659" s="1053">
        <v>33061021</v>
      </c>
      <c r="AJ659" s="1054">
        <v>3</v>
      </c>
      <c r="AK659" s="1055">
        <v>267.45724999999999</v>
      </c>
      <c r="AL659" s="1055">
        <v>5.6317000000000004</v>
      </c>
      <c r="AM659" s="1054">
        <v>47</v>
      </c>
      <c r="AN659" s="1056">
        <v>0.37229999999999996</v>
      </c>
    </row>
    <row r="660" spans="23:40">
      <c r="W660" s="150" t="str">
        <f t="shared" si="116"/>
        <v>165147</v>
      </c>
      <c r="X660" s="142">
        <f t="shared" si="117"/>
        <v>28.875</v>
      </c>
      <c r="Y660" s="135">
        <f t="shared" si="118"/>
        <v>5.5</v>
      </c>
      <c r="Z660" s="142">
        <f t="shared" si="119"/>
        <v>5.25</v>
      </c>
      <c r="AA660" s="135">
        <v>165</v>
      </c>
      <c r="AB660" s="164">
        <f t="shared" si="115"/>
        <v>147</v>
      </c>
      <c r="AI660" s="1053">
        <v>37037021</v>
      </c>
      <c r="AJ660" s="1054">
        <v>6</v>
      </c>
      <c r="AK660" s="1055">
        <v>267.18122</v>
      </c>
      <c r="AL660" s="1055">
        <v>6.6773999999999996</v>
      </c>
      <c r="AM660" s="1054">
        <v>40</v>
      </c>
      <c r="AN660" s="1056">
        <v>0.43939999999999996</v>
      </c>
    </row>
    <row r="661" spans="23:40">
      <c r="W661" s="150" t="str">
        <f t="shared" si="116"/>
        <v>165154</v>
      </c>
      <c r="X661" s="142">
        <f t="shared" si="117"/>
        <v>30.25</v>
      </c>
      <c r="Y661" s="135">
        <f t="shared" si="118"/>
        <v>5.5</v>
      </c>
      <c r="Z661" s="142">
        <f t="shared" si="119"/>
        <v>5.5</v>
      </c>
      <c r="AA661" s="135">
        <v>165</v>
      </c>
      <c r="AB661" s="164">
        <f t="shared" si="115"/>
        <v>154</v>
      </c>
      <c r="AI661" s="1053">
        <v>33017201</v>
      </c>
      <c r="AJ661" s="1054">
        <v>9</v>
      </c>
      <c r="AK661" s="1055">
        <v>266.8014</v>
      </c>
      <c r="AL661" s="1055">
        <v>7.8529</v>
      </c>
      <c r="AM661" s="1054">
        <v>34</v>
      </c>
      <c r="AN661" s="1056">
        <v>0.3679</v>
      </c>
    </row>
    <row r="662" spans="23:40">
      <c r="W662" s="150" t="str">
        <f t="shared" si="116"/>
        <v>165161</v>
      </c>
      <c r="X662" s="142">
        <f t="shared" si="117"/>
        <v>31.625</v>
      </c>
      <c r="Y662" s="135">
        <f t="shared" si="118"/>
        <v>5.5</v>
      </c>
      <c r="Z662" s="142">
        <f t="shared" si="119"/>
        <v>5.75</v>
      </c>
      <c r="AA662" s="135">
        <v>165</v>
      </c>
      <c r="AB662" s="164">
        <f t="shared" si="115"/>
        <v>161</v>
      </c>
      <c r="AI662" s="1053">
        <v>14060901</v>
      </c>
      <c r="AJ662" s="1054">
        <v>1</v>
      </c>
      <c r="AK662" s="1055">
        <v>266.6388</v>
      </c>
      <c r="AL662" s="1055">
        <v>5.7385000000000002</v>
      </c>
      <c r="AM662" s="1054">
        <v>46</v>
      </c>
      <c r="AN662" s="1056">
        <v>0.30049999999999999</v>
      </c>
    </row>
    <row r="663" spans="23:40">
      <c r="W663" s="150" t="str">
        <f t="shared" si="116"/>
        <v>165168</v>
      </c>
      <c r="X663" s="142">
        <f t="shared" si="117"/>
        <v>33</v>
      </c>
      <c r="Y663" s="135">
        <f t="shared" si="118"/>
        <v>5.5</v>
      </c>
      <c r="Z663" s="142">
        <f t="shared" si="119"/>
        <v>6</v>
      </c>
      <c r="AA663" s="135">
        <v>165</v>
      </c>
      <c r="AB663" s="164">
        <f t="shared" si="115"/>
        <v>168</v>
      </c>
      <c r="AI663" s="1053">
        <v>31172801</v>
      </c>
      <c r="AJ663" s="1054">
        <v>33</v>
      </c>
      <c r="AK663" s="1055">
        <v>266.61700000000002</v>
      </c>
      <c r="AL663" s="1055">
        <v>6.4428999999999998</v>
      </c>
      <c r="AM663" s="1054">
        <v>41</v>
      </c>
      <c r="AN663" s="1056">
        <v>0.26619999999999999</v>
      </c>
    </row>
    <row r="664" spans="23:40">
      <c r="W664" s="150" t="str">
        <f t="shared" si="116"/>
        <v>165175</v>
      </c>
      <c r="X664" s="142">
        <f t="shared" si="117"/>
        <v>34.375</v>
      </c>
      <c r="Y664" s="135">
        <f t="shared" si="118"/>
        <v>5.5</v>
      </c>
      <c r="Z664" s="142">
        <f t="shared" si="119"/>
        <v>6.25</v>
      </c>
      <c r="AA664" s="135">
        <v>165</v>
      </c>
      <c r="AB664" s="164">
        <f t="shared" si="115"/>
        <v>175</v>
      </c>
      <c r="AI664" s="1053">
        <v>41013401</v>
      </c>
      <c r="AJ664" s="1054">
        <v>10</v>
      </c>
      <c r="AK664" s="1055">
        <v>266.44177000000002</v>
      </c>
      <c r="AL664" s="1055">
        <v>7.2049000000000003</v>
      </c>
      <c r="AM664" s="1054">
        <v>37</v>
      </c>
      <c r="AN664" s="1056">
        <v>0.25969999999999999</v>
      </c>
    </row>
    <row r="665" spans="23:40">
      <c r="W665" s="150" t="str">
        <f t="shared" si="116"/>
        <v>165182</v>
      </c>
      <c r="X665" s="142">
        <f t="shared" si="117"/>
        <v>35.75</v>
      </c>
      <c r="Y665" s="135">
        <f t="shared" si="118"/>
        <v>5.5</v>
      </c>
      <c r="Z665" s="142">
        <f t="shared" si="119"/>
        <v>6.5</v>
      </c>
      <c r="AA665" s="135">
        <v>165</v>
      </c>
      <c r="AB665" s="164">
        <f t="shared" si="115"/>
        <v>182</v>
      </c>
      <c r="AI665" s="1053">
        <v>41102201</v>
      </c>
      <c r="AJ665" s="1054">
        <v>2</v>
      </c>
      <c r="AK665" s="1055">
        <v>266.43495000000001</v>
      </c>
      <c r="AL665" s="1055">
        <v>5.7751000000000001</v>
      </c>
      <c r="AM665" s="1054">
        <v>46</v>
      </c>
      <c r="AN665" s="1056">
        <v>0.45520000000000005</v>
      </c>
    </row>
    <row r="666" spans="23:40">
      <c r="W666" s="150" t="str">
        <f t="shared" si="116"/>
        <v>165189</v>
      </c>
      <c r="X666" s="142">
        <f t="shared" si="117"/>
        <v>37.125</v>
      </c>
      <c r="Y666" s="135">
        <f t="shared" si="118"/>
        <v>5.5</v>
      </c>
      <c r="Z666" s="142">
        <f t="shared" si="119"/>
        <v>6.75</v>
      </c>
      <c r="AA666" s="135">
        <v>165</v>
      </c>
      <c r="AB666" s="164">
        <f t="shared" si="115"/>
        <v>189</v>
      </c>
      <c r="AI666" s="1053">
        <v>44010601</v>
      </c>
      <c r="AJ666" s="1054">
        <v>16</v>
      </c>
      <c r="AK666" s="1055">
        <v>266.38792000000001</v>
      </c>
      <c r="AL666" s="1055">
        <v>5.5789999999999997</v>
      </c>
      <c r="AM666" s="1054">
        <v>48</v>
      </c>
      <c r="AN666" s="1056">
        <v>0.2792</v>
      </c>
    </row>
    <row r="667" spans="23:40">
      <c r="W667" s="150" t="str">
        <f t="shared" si="116"/>
        <v>165196</v>
      </c>
      <c r="X667" s="142">
        <f t="shared" si="117"/>
        <v>38.5</v>
      </c>
      <c r="Y667" s="135">
        <f t="shared" si="118"/>
        <v>5.5</v>
      </c>
      <c r="Z667" s="142">
        <f t="shared" si="119"/>
        <v>7</v>
      </c>
      <c r="AA667" s="135">
        <v>165</v>
      </c>
      <c r="AB667" s="164">
        <f t="shared" si="115"/>
        <v>196</v>
      </c>
      <c r="AI667" s="1053">
        <v>35021502</v>
      </c>
      <c r="AJ667" s="1054">
        <v>3</v>
      </c>
      <c r="AK667" s="1055">
        <v>266.21550000000002</v>
      </c>
      <c r="AL667" s="1055">
        <v>6.4297000000000004</v>
      </c>
      <c r="AM667" s="1054">
        <v>41</v>
      </c>
      <c r="AN667" s="1056">
        <v>0.31269999999999998</v>
      </c>
    </row>
    <row r="668" spans="23:40">
      <c r="W668" s="150" t="str">
        <f t="shared" si="116"/>
        <v>165203</v>
      </c>
      <c r="X668" s="142">
        <f t="shared" si="117"/>
        <v>39.875</v>
      </c>
      <c r="Y668" s="135">
        <f t="shared" si="118"/>
        <v>5.5</v>
      </c>
      <c r="Z668" s="142">
        <f t="shared" si="119"/>
        <v>7.25</v>
      </c>
      <c r="AA668" s="135">
        <v>165</v>
      </c>
      <c r="AB668" s="164">
        <f t="shared" si="115"/>
        <v>203</v>
      </c>
      <c r="AI668" s="1053">
        <v>12044501</v>
      </c>
      <c r="AJ668" s="1054">
        <v>12</v>
      </c>
      <c r="AK668" s="1055">
        <v>266.18715800000001</v>
      </c>
      <c r="AL668" s="1055">
        <v>7.7350000000000003</v>
      </c>
      <c r="AM668" s="1054">
        <v>34</v>
      </c>
      <c r="AN668" s="1056">
        <v>0.16850000000000001</v>
      </c>
    </row>
    <row r="669" spans="23:40">
      <c r="W669" s="150" t="str">
        <f t="shared" si="116"/>
        <v>165210</v>
      </c>
      <c r="X669" s="142">
        <f t="shared" si="117"/>
        <v>41.25</v>
      </c>
      <c r="Y669" s="135">
        <f t="shared" si="118"/>
        <v>5.5</v>
      </c>
      <c r="Z669" s="142">
        <f t="shared" si="119"/>
        <v>7.5</v>
      </c>
      <c r="AA669" s="135">
        <v>165</v>
      </c>
      <c r="AB669" s="164">
        <f t="shared" si="115"/>
        <v>210</v>
      </c>
      <c r="AI669" s="1053">
        <v>32029071</v>
      </c>
      <c r="AJ669" s="1054">
        <v>2</v>
      </c>
      <c r="AK669" s="1055">
        <v>266.10882999999995</v>
      </c>
      <c r="AL669" s="1055">
        <v>6.2230999999999996</v>
      </c>
      <c r="AM669" s="1054">
        <v>43</v>
      </c>
      <c r="AN669" s="1056">
        <v>0.2863</v>
      </c>
    </row>
    <row r="670" spans="23:40">
      <c r="W670" s="150" t="str">
        <f t="shared" si="116"/>
        <v>165217</v>
      </c>
      <c r="X670" s="142">
        <f t="shared" si="117"/>
        <v>42.625</v>
      </c>
      <c r="Y670" s="135">
        <f t="shared" si="118"/>
        <v>5.5</v>
      </c>
      <c r="Z670" s="142">
        <f t="shared" si="119"/>
        <v>7.75</v>
      </c>
      <c r="AA670" s="135">
        <v>165</v>
      </c>
      <c r="AB670" s="164">
        <f t="shared" si="115"/>
        <v>217</v>
      </c>
      <c r="AI670" s="1053">
        <v>11055101</v>
      </c>
      <c r="AJ670" s="1054">
        <v>50</v>
      </c>
      <c r="AK670" s="1055">
        <v>266.0634</v>
      </c>
      <c r="AL670" s="1055">
        <v>5.4153000000000002</v>
      </c>
      <c r="AM670" s="1054">
        <v>49</v>
      </c>
      <c r="AN670" s="1056">
        <v>0.29299999999999998</v>
      </c>
    </row>
    <row r="671" spans="23:40">
      <c r="W671" s="150" t="str">
        <f t="shared" si="116"/>
        <v>165224</v>
      </c>
      <c r="X671" s="142">
        <f t="shared" si="117"/>
        <v>44</v>
      </c>
      <c r="Y671" s="135">
        <f t="shared" si="118"/>
        <v>5.5</v>
      </c>
      <c r="Z671" s="142">
        <f t="shared" si="119"/>
        <v>8</v>
      </c>
      <c r="AA671" s="135">
        <v>165</v>
      </c>
      <c r="AB671" s="164">
        <f t="shared" si="115"/>
        <v>224</v>
      </c>
      <c r="AI671" s="1053">
        <v>35054791</v>
      </c>
      <c r="AJ671" s="1054">
        <v>6</v>
      </c>
      <c r="AK671" s="1055">
        <v>265.95370499999996</v>
      </c>
      <c r="AL671" s="1055">
        <v>5.1574999999999998</v>
      </c>
      <c r="AM671" s="1054">
        <v>52</v>
      </c>
      <c r="AN671" s="1056">
        <v>0.22839999999999999</v>
      </c>
    </row>
    <row r="672" spans="23:40">
      <c r="W672" s="150" t="str">
        <f t="shared" si="116"/>
        <v>165231</v>
      </c>
      <c r="X672" s="142">
        <f t="shared" si="117"/>
        <v>45.375</v>
      </c>
      <c r="Y672" s="135">
        <f t="shared" si="118"/>
        <v>5.5</v>
      </c>
      <c r="Z672" s="142">
        <f t="shared" si="119"/>
        <v>8.25</v>
      </c>
      <c r="AA672" s="135">
        <v>165</v>
      </c>
      <c r="AB672" s="164">
        <f t="shared" si="115"/>
        <v>231</v>
      </c>
      <c r="AI672" s="1053">
        <v>41051101</v>
      </c>
      <c r="AJ672" s="1054">
        <v>3</v>
      </c>
      <c r="AK672" s="1055">
        <v>265.87529999999998</v>
      </c>
      <c r="AL672" s="1055">
        <v>7.7598000000000003</v>
      </c>
      <c r="AM672" s="1054">
        <v>34</v>
      </c>
      <c r="AN672" s="1056">
        <v>0.46579999999999999</v>
      </c>
    </row>
    <row r="673" spans="23:40">
      <c r="W673" s="150" t="str">
        <f t="shared" si="116"/>
        <v>165238</v>
      </c>
      <c r="X673" s="142">
        <f t="shared" si="117"/>
        <v>46.75</v>
      </c>
      <c r="Y673" s="135">
        <f t="shared" si="118"/>
        <v>5.5</v>
      </c>
      <c r="Z673" s="142">
        <f t="shared" si="119"/>
        <v>8.5</v>
      </c>
      <c r="AA673" s="135">
        <v>165</v>
      </c>
      <c r="AB673" s="164">
        <f t="shared" si="115"/>
        <v>238</v>
      </c>
      <c r="AI673" s="1053">
        <v>33018591</v>
      </c>
      <c r="AJ673" s="1054">
        <v>10</v>
      </c>
      <c r="AK673" s="1055">
        <v>265.8621</v>
      </c>
      <c r="AL673" s="1055">
        <v>5.5469999999999997</v>
      </c>
      <c r="AM673" s="1054">
        <v>48</v>
      </c>
      <c r="AN673" s="1056">
        <v>0.18030000000000002</v>
      </c>
    </row>
    <row r="674" spans="23:40">
      <c r="W674" s="150" t="str">
        <f t="shared" si="116"/>
        <v>165245</v>
      </c>
      <c r="X674" s="142">
        <f t="shared" si="117"/>
        <v>48.125</v>
      </c>
      <c r="Y674" s="135">
        <f t="shared" si="118"/>
        <v>5.5</v>
      </c>
      <c r="Z674" s="142">
        <f t="shared" si="119"/>
        <v>8.75</v>
      </c>
      <c r="AA674" s="135">
        <v>165</v>
      </c>
      <c r="AB674" s="164">
        <f t="shared" si="115"/>
        <v>245</v>
      </c>
      <c r="AI674" s="1053">
        <v>46021801</v>
      </c>
      <c r="AJ674" s="1054">
        <v>7</v>
      </c>
      <c r="AK674" s="1055">
        <v>265.73039999999997</v>
      </c>
      <c r="AL674" s="1055">
        <v>8.5470000000000006</v>
      </c>
      <c r="AM674" s="1054">
        <v>31</v>
      </c>
      <c r="AN674" s="1056">
        <v>0.26600000000000001</v>
      </c>
    </row>
    <row r="675" spans="23:40">
      <c r="W675" s="150" t="str">
        <f t="shared" si="116"/>
        <v>165252</v>
      </c>
      <c r="X675" s="142">
        <f t="shared" si="117"/>
        <v>49.5</v>
      </c>
      <c r="Y675" s="135">
        <f t="shared" si="118"/>
        <v>5.5</v>
      </c>
      <c r="Z675" s="142">
        <f t="shared" si="119"/>
        <v>9</v>
      </c>
      <c r="AA675" s="135">
        <v>165</v>
      </c>
      <c r="AB675" s="164">
        <f t="shared" si="115"/>
        <v>252</v>
      </c>
      <c r="AI675" s="1053">
        <v>42112401</v>
      </c>
      <c r="AJ675" s="1054">
        <v>1</v>
      </c>
      <c r="AK675" s="1055">
        <v>265.42860000000002</v>
      </c>
      <c r="AL675" s="1055">
        <v>6.6532</v>
      </c>
      <c r="AM675" s="1054">
        <v>40</v>
      </c>
      <c r="AN675" s="1056">
        <v>0.39529999999999998</v>
      </c>
    </row>
    <row r="676" spans="23:40">
      <c r="W676" s="150" t="str">
        <f t="shared" si="116"/>
        <v>165259</v>
      </c>
      <c r="X676" s="142">
        <f t="shared" si="117"/>
        <v>50.875</v>
      </c>
      <c r="Y676" s="135">
        <f t="shared" si="118"/>
        <v>5.5</v>
      </c>
      <c r="Z676" s="142">
        <f t="shared" si="119"/>
        <v>9.25</v>
      </c>
      <c r="AA676" s="135">
        <v>165</v>
      </c>
      <c r="AB676" s="164">
        <f t="shared" si="115"/>
        <v>259</v>
      </c>
      <c r="AI676" s="1053">
        <v>44007401</v>
      </c>
      <c r="AJ676" s="1054">
        <v>28</v>
      </c>
      <c r="AK676" s="1055">
        <v>265.29039999999998</v>
      </c>
      <c r="AL676" s="1055">
        <v>6.2066999999999997</v>
      </c>
      <c r="AM676" s="1054">
        <v>43</v>
      </c>
      <c r="AN676" s="1056">
        <v>0.21230000000000002</v>
      </c>
    </row>
    <row r="677" spans="23:40">
      <c r="W677" s="150" t="str">
        <f t="shared" si="116"/>
        <v>165266</v>
      </c>
      <c r="X677" s="142">
        <f t="shared" si="117"/>
        <v>52.25</v>
      </c>
      <c r="Y677" s="135">
        <f t="shared" si="118"/>
        <v>5.5</v>
      </c>
      <c r="Z677" s="142">
        <f t="shared" si="119"/>
        <v>9.5</v>
      </c>
      <c r="AA677" s="135">
        <v>165</v>
      </c>
      <c r="AB677" s="164">
        <f t="shared" si="115"/>
        <v>266</v>
      </c>
      <c r="AI677" s="1053">
        <v>31142701</v>
      </c>
      <c r="AJ677" s="1054">
        <v>34</v>
      </c>
      <c r="AK677" s="1055">
        <v>265.07249999999999</v>
      </c>
      <c r="AL677" s="1055">
        <v>5.8171999999999997</v>
      </c>
      <c r="AM677" s="1054">
        <v>46</v>
      </c>
      <c r="AN677" s="1056">
        <v>0.34810000000000002</v>
      </c>
    </row>
    <row r="678" spans="23:40">
      <c r="W678" s="150" t="str">
        <f t="shared" si="116"/>
        <v>165273</v>
      </c>
      <c r="X678" s="142">
        <f t="shared" si="117"/>
        <v>53.625</v>
      </c>
      <c r="Y678" s="135">
        <f t="shared" si="118"/>
        <v>5.5</v>
      </c>
      <c r="Z678" s="142">
        <f t="shared" si="119"/>
        <v>9.75</v>
      </c>
      <c r="AA678" s="135">
        <v>165</v>
      </c>
      <c r="AB678" s="164">
        <f t="shared" si="115"/>
        <v>273</v>
      </c>
      <c r="AI678" s="1053">
        <v>44062301</v>
      </c>
      <c r="AJ678" s="1054">
        <v>1</v>
      </c>
      <c r="AK678" s="1055">
        <v>264.81162999999998</v>
      </c>
      <c r="AL678" s="1055">
        <v>5.5678000000000001</v>
      </c>
      <c r="AM678" s="1054">
        <v>48</v>
      </c>
      <c r="AN678" s="1056">
        <v>0.17920000000000003</v>
      </c>
    </row>
    <row r="679" spans="23:40">
      <c r="W679" s="150" t="str">
        <f t="shared" si="116"/>
        <v>165280</v>
      </c>
      <c r="X679" s="142">
        <f t="shared" si="117"/>
        <v>55</v>
      </c>
      <c r="Y679" s="135">
        <f t="shared" si="118"/>
        <v>5.5</v>
      </c>
      <c r="Z679" s="142">
        <f t="shared" si="119"/>
        <v>10</v>
      </c>
      <c r="AA679" s="135">
        <v>165</v>
      </c>
      <c r="AB679" s="164">
        <f t="shared" si="115"/>
        <v>280</v>
      </c>
      <c r="AI679" s="1053">
        <v>37077021</v>
      </c>
      <c r="AJ679" s="1054">
        <v>2</v>
      </c>
      <c r="AK679" s="1055">
        <v>264.69720000000001</v>
      </c>
      <c r="AL679" s="1055">
        <v>6.7549999999999999</v>
      </c>
      <c r="AM679" s="1054">
        <v>39</v>
      </c>
      <c r="AN679" s="1056">
        <v>0.25440000000000002</v>
      </c>
    </row>
    <row r="680" spans="23:40">
      <c r="W680" s="150" t="str">
        <f t="shared" si="116"/>
        <v>165287</v>
      </c>
      <c r="X680" s="142">
        <f t="shared" si="117"/>
        <v>56.375</v>
      </c>
      <c r="Y680" s="135">
        <f t="shared" si="118"/>
        <v>5.5</v>
      </c>
      <c r="Z680" s="142">
        <f t="shared" si="119"/>
        <v>10.25</v>
      </c>
      <c r="AA680" s="135">
        <v>165</v>
      </c>
      <c r="AB680" s="164">
        <f t="shared" si="115"/>
        <v>287</v>
      </c>
      <c r="AI680" s="1053">
        <v>65010411</v>
      </c>
      <c r="AJ680" s="1054">
        <v>3</v>
      </c>
      <c r="AK680" s="1055">
        <v>264.64109999999999</v>
      </c>
      <c r="AL680" s="1055">
        <v>8.3219999999999992</v>
      </c>
      <c r="AM680" s="1054">
        <v>32</v>
      </c>
      <c r="AN680" s="1056">
        <v>0.4456</v>
      </c>
    </row>
    <row r="681" spans="23:40">
      <c r="W681" s="150" t="str">
        <f t="shared" si="116"/>
        <v>165294</v>
      </c>
      <c r="X681" s="142">
        <f t="shared" si="117"/>
        <v>57.75</v>
      </c>
      <c r="Y681" s="135">
        <f t="shared" si="118"/>
        <v>5.5</v>
      </c>
      <c r="Z681" s="142">
        <f t="shared" si="119"/>
        <v>10.5</v>
      </c>
      <c r="AA681" s="135">
        <v>165</v>
      </c>
      <c r="AB681" s="164">
        <f t="shared" si="115"/>
        <v>294</v>
      </c>
      <c r="AI681" s="1053">
        <v>44223201</v>
      </c>
      <c r="AJ681" s="1054">
        <v>17</v>
      </c>
      <c r="AK681" s="1055">
        <v>264.56720000000001</v>
      </c>
      <c r="AL681" s="1055">
        <v>6.6287000000000003</v>
      </c>
      <c r="AM681" s="1054">
        <v>40</v>
      </c>
      <c r="AN681" s="1056">
        <v>0.27690000000000003</v>
      </c>
    </row>
    <row r="682" spans="23:40">
      <c r="W682" s="150" t="str">
        <f t="shared" si="116"/>
        <v>165301</v>
      </c>
      <c r="X682" s="142">
        <f t="shared" si="117"/>
        <v>59.125</v>
      </c>
      <c r="Y682" s="135">
        <f t="shared" si="118"/>
        <v>5.5</v>
      </c>
      <c r="Z682" s="142">
        <f t="shared" si="119"/>
        <v>10.75</v>
      </c>
      <c r="AA682" s="135">
        <v>165</v>
      </c>
      <c r="AB682" s="164">
        <f t="shared" si="115"/>
        <v>301</v>
      </c>
      <c r="AI682" s="1053">
        <v>35073841</v>
      </c>
      <c r="AJ682" s="1054">
        <v>1</v>
      </c>
      <c r="AK682" s="1055">
        <v>264.49520000000001</v>
      </c>
      <c r="AL682" s="1055">
        <v>6.3098999999999998</v>
      </c>
      <c r="AM682" s="1054">
        <v>42</v>
      </c>
      <c r="AN682" s="1056">
        <v>0.25059999999999999</v>
      </c>
    </row>
    <row r="683" spans="23:40">
      <c r="W683" s="150" t="str">
        <f t="shared" si="116"/>
        <v>165308</v>
      </c>
      <c r="X683" s="142">
        <f t="shared" si="117"/>
        <v>60.5</v>
      </c>
      <c r="Y683" s="135">
        <f t="shared" si="118"/>
        <v>5.5</v>
      </c>
      <c r="Z683" s="142">
        <f t="shared" si="119"/>
        <v>11</v>
      </c>
      <c r="AA683" s="135">
        <v>165</v>
      </c>
      <c r="AB683" s="164">
        <f t="shared" si="115"/>
        <v>308</v>
      </c>
      <c r="AI683" s="1053">
        <v>32104411</v>
      </c>
      <c r="AJ683" s="1054">
        <v>3</v>
      </c>
      <c r="AK683" s="1055">
        <v>264.46480000000003</v>
      </c>
      <c r="AL683" s="1055">
        <v>7.4771999999999998</v>
      </c>
      <c r="AM683" s="1054">
        <v>35</v>
      </c>
      <c r="AN683" s="1056">
        <v>0.3281</v>
      </c>
    </row>
    <row r="684" spans="23:40">
      <c r="W684" s="150" t="str">
        <f t="shared" si="116"/>
        <v>165315</v>
      </c>
      <c r="X684" s="142">
        <f t="shared" si="117"/>
        <v>61.875</v>
      </c>
      <c r="Y684" s="135">
        <f t="shared" si="118"/>
        <v>5.5</v>
      </c>
      <c r="Z684" s="142">
        <f t="shared" si="119"/>
        <v>11.25</v>
      </c>
      <c r="AA684" s="135">
        <v>165</v>
      </c>
      <c r="AB684" s="164">
        <f t="shared" si="115"/>
        <v>315</v>
      </c>
      <c r="AI684" s="1053">
        <v>37151201</v>
      </c>
      <c r="AJ684" s="1054">
        <v>2</v>
      </c>
      <c r="AK684" s="1055">
        <v>264.30079999999998</v>
      </c>
      <c r="AL684" s="1055">
        <v>6.2211999999999996</v>
      </c>
      <c r="AM684" s="1054">
        <v>42</v>
      </c>
      <c r="AN684" s="1056">
        <v>0.29460000000000003</v>
      </c>
    </row>
    <row r="685" spans="23:40">
      <c r="W685" s="150" t="str">
        <f t="shared" si="116"/>
        <v>165322</v>
      </c>
      <c r="X685" s="142">
        <f t="shared" si="117"/>
        <v>63.25</v>
      </c>
      <c r="Y685" s="135">
        <f t="shared" si="118"/>
        <v>5.5</v>
      </c>
      <c r="Z685" s="142">
        <f t="shared" si="119"/>
        <v>11.5</v>
      </c>
      <c r="AA685" s="135">
        <v>165</v>
      </c>
      <c r="AB685" s="164">
        <f t="shared" si="115"/>
        <v>322</v>
      </c>
      <c r="AI685" s="1053">
        <v>12020741</v>
      </c>
      <c r="AJ685" s="1054">
        <v>13</v>
      </c>
      <c r="AK685" s="1055">
        <v>264.16919999999999</v>
      </c>
      <c r="AL685" s="1055">
        <v>6.2302999999999997</v>
      </c>
      <c r="AM685" s="1054">
        <v>42</v>
      </c>
      <c r="AN685" s="1056">
        <v>0.2457</v>
      </c>
    </row>
    <row r="686" spans="23:40">
      <c r="W686" s="150" t="str">
        <f t="shared" si="116"/>
        <v>165329</v>
      </c>
      <c r="X686" s="142">
        <f t="shared" si="117"/>
        <v>64.625</v>
      </c>
      <c r="Y686" s="135">
        <f t="shared" si="118"/>
        <v>5.5</v>
      </c>
      <c r="Z686" s="142">
        <f t="shared" si="119"/>
        <v>11.75</v>
      </c>
      <c r="AA686" s="135">
        <v>165</v>
      </c>
      <c r="AB686" s="164">
        <f t="shared" si="115"/>
        <v>329</v>
      </c>
      <c r="AI686" s="1053">
        <v>37023301</v>
      </c>
      <c r="AJ686" s="1054">
        <v>9</v>
      </c>
      <c r="AK686" s="1055">
        <v>264.16316</v>
      </c>
      <c r="AL686" s="1055">
        <v>6.4560000000000004</v>
      </c>
      <c r="AM686" s="1054">
        <v>41</v>
      </c>
      <c r="AN686" s="1056">
        <v>0.27339999999999998</v>
      </c>
    </row>
    <row r="687" spans="23:40">
      <c r="W687" s="150" t="str">
        <f t="shared" si="116"/>
        <v>165336</v>
      </c>
      <c r="X687" s="142">
        <f t="shared" si="117"/>
        <v>66</v>
      </c>
      <c r="Y687" s="135">
        <f t="shared" si="118"/>
        <v>5.5</v>
      </c>
      <c r="Z687" s="142">
        <f t="shared" si="119"/>
        <v>12</v>
      </c>
      <c r="AA687" s="135">
        <v>165</v>
      </c>
      <c r="AB687" s="164">
        <f t="shared" si="115"/>
        <v>336</v>
      </c>
      <c r="AI687" s="1053">
        <v>42019441</v>
      </c>
      <c r="AJ687" s="1054">
        <v>20</v>
      </c>
      <c r="AK687" s="1055">
        <v>264.12610000000001</v>
      </c>
      <c r="AL687" s="1055">
        <v>6.5480999999999998</v>
      </c>
      <c r="AM687" s="1054">
        <v>40</v>
      </c>
      <c r="AN687" s="1056">
        <v>0.28839999999999999</v>
      </c>
    </row>
    <row r="688" spans="23:40">
      <c r="W688" s="150" t="str">
        <f t="shared" si="116"/>
        <v>165343</v>
      </c>
      <c r="X688" s="142">
        <f t="shared" si="117"/>
        <v>67.375</v>
      </c>
      <c r="Y688" s="135">
        <f t="shared" si="118"/>
        <v>5.5</v>
      </c>
      <c r="Z688" s="142">
        <f t="shared" si="119"/>
        <v>12.25</v>
      </c>
      <c r="AA688" s="135">
        <v>165</v>
      </c>
      <c r="AB688" s="164">
        <f t="shared" si="115"/>
        <v>343</v>
      </c>
      <c r="AI688" s="1053">
        <v>33096801</v>
      </c>
      <c r="AJ688" s="1054">
        <v>5</v>
      </c>
      <c r="AK688" s="1055">
        <v>264.09840000000003</v>
      </c>
      <c r="AL688" s="1055">
        <v>4.9603999999999999</v>
      </c>
      <c r="AM688" s="1054">
        <v>53</v>
      </c>
      <c r="AN688" s="1056">
        <v>0.19320000000000001</v>
      </c>
    </row>
    <row r="689" spans="23:40">
      <c r="W689" s="150" t="str">
        <f t="shared" si="116"/>
        <v>165350</v>
      </c>
      <c r="X689" s="142">
        <f t="shared" si="117"/>
        <v>68.75</v>
      </c>
      <c r="Y689" s="135">
        <f t="shared" si="118"/>
        <v>5.5</v>
      </c>
      <c r="Z689" s="142">
        <f t="shared" si="119"/>
        <v>12.5</v>
      </c>
      <c r="AA689" s="135">
        <v>165</v>
      </c>
      <c r="AB689" s="164">
        <f t="shared" si="115"/>
        <v>350</v>
      </c>
      <c r="AI689" s="1053">
        <v>23012701</v>
      </c>
      <c r="AJ689" s="1054">
        <v>8</v>
      </c>
      <c r="AK689" s="1055">
        <v>263.87279999999998</v>
      </c>
      <c r="AL689" s="1055">
        <v>6.319</v>
      </c>
      <c r="AM689" s="1054">
        <v>42</v>
      </c>
      <c r="AN689" s="1056">
        <v>0.39600000000000002</v>
      </c>
    </row>
    <row r="690" spans="23:40">
      <c r="W690" s="150" t="str">
        <f t="shared" si="116"/>
        <v>165357</v>
      </c>
      <c r="X690" s="142">
        <f t="shared" si="117"/>
        <v>70.125</v>
      </c>
      <c r="Y690" s="135">
        <f t="shared" si="118"/>
        <v>5.5</v>
      </c>
      <c r="Z690" s="142">
        <f t="shared" si="119"/>
        <v>12.75</v>
      </c>
      <c r="AA690" s="135">
        <v>165</v>
      </c>
      <c r="AB690" s="164">
        <f t="shared" si="115"/>
        <v>357</v>
      </c>
      <c r="AI690" s="1053">
        <v>22031501</v>
      </c>
      <c r="AJ690" s="1054">
        <v>1</v>
      </c>
      <c r="AK690" s="1055">
        <v>263.80680000000001</v>
      </c>
      <c r="AL690" s="1055">
        <v>6.7981999999999996</v>
      </c>
      <c r="AM690" s="1054">
        <v>39</v>
      </c>
      <c r="AN690" s="1056">
        <v>0.29089999999999999</v>
      </c>
    </row>
    <row r="691" spans="23:40">
      <c r="W691" s="150" t="str">
        <f t="shared" si="116"/>
        <v>165364</v>
      </c>
      <c r="X691" s="142">
        <f t="shared" si="117"/>
        <v>71.5</v>
      </c>
      <c r="Y691" s="135">
        <f t="shared" si="118"/>
        <v>5.5</v>
      </c>
      <c r="Z691" s="142">
        <f t="shared" si="119"/>
        <v>13</v>
      </c>
      <c r="AA691" s="135">
        <v>165</v>
      </c>
      <c r="AB691" s="164">
        <f t="shared" si="115"/>
        <v>364</v>
      </c>
      <c r="AI691" s="1053">
        <v>41030301</v>
      </c>
      <c r="AJ691" s="1054">
        <v>6</v>
      </c>
      <c r="AK691" s="1055">
        <v>263.78089999999997</v>
      </c>
      <c r="AL691" s="1055">
        <v>6.5682</v>
      </c>
      <c r="AM691" s="1054">
        <v>40</v>
      </c>
      <c r="AN691" s="1056">
        <v>0.41499999999999998</v>
      </c>
    </row>
    <row r="692" spans="23:40">
      <c r="W692" s="150" t="str">
        <f t="shared" si="116"/>
        <v>165371</v>
      </c>
      <c r="X692" s="142">
        <f t="shared" si="117"/>
        <v>72.875</v>
      </c>
      <c r="Y692" s="135">
        <f t="shared" si="118"/>
        <v>5.5</v>
      </c>
      <c r="Z692" s="142">
        <f t="shared" si="119"/>
        <v>13.25</v>
      </c>
      <c r="AA692" s="135">
        <v>165</v>
      </c>
      <c r="AB692" s="164">
        <f t="shared" si="115"/>
        <v>371</v>
      </c>
      <c r="AI692" s="1053">
        <v>36100801</v>
      </c>
      <c r="AJ692" s="1054">
        <v>2</v>
      </c>
      <c r="AK692" s="1055">
        <v>263.76670000000001</v>
      </c>
      <c r="AL692" s="1055">
        <v>7.2264999999999997</v>
      </c>
      <c r="AM692" s="1054">
        <v>36</v>
      </c>
      <c r="AN692" s="1056">
        <v>0.3367</v>
      </c>
    </row>
    <row r="693" spans="23:40">
      <c r="W693" s="150" t="str">
        <f t="shared" si="116"/>
        <v>1807</v>
      </c>
      <c r="X693" s="142">
        <f t="shared" si="117"/>
        <v>2.31</v>
      </c>
      <c r="Y693" s="135">
        <f t="shared" si="118"/>
        <v>6</v>
      </c>
      <c r="Z693" s="142">
        <f t="shared" si="119"/>
        <v>0.38500000000000001</v>
      </c>
      <c r="AA693" s="135">
        <v>180</v>
      </c>
      <c r="AB693" s="151">
        <v>7</v>
      </c>
      <c r="AI693" s="1053">
        <v>32041001</v>
      </c>
      <c r="AJ693" s="1054">
        <v>8</v>
      </c>
      <c r="AK693" s="1055">
        <v>263.65210000000002</v>
      </c>
      <c r="AL693" s="1055">
        <v>7.2443</v>
      </c>
      <c r="AM693" s="1054">
        <v>36</v>
      </c>
      <c r="AN693" s="1056">
        <v>0.24710000000000001</v>
      </c>
    </row>
    <row r="694" spans="23:40">
      <c r="W694" s="150" t="str">
        <f t="shared" si="116"/>
        <v>18014</v>
      </c>
      <c r="X694" s="142">
        <f t="shared" si="117"/>
        <v>3.3000000000000003</v>
      </c>
      <c r="Y694" s="135">
        <f t="shared" si="118"/>
        <v>6</v>
      </c>
      <c r="Z694" s="142">
        <f t="shared" si="119"/>
        <v>0.55000000000000004</v>
      </c>
      <c r="AA694" s="135">
        <v>180</v>
      </c>
      <c r="AB694" s="164">
        <f>AB693+7</f>
        <v>14</v>
      </c>
      <c r="AI694" s="1053">
        <v>51010141</v>
      </c>
      <c r="AJ694" s="1054">
        <v>31</v>
      </c>
      <c r="AK694" s="1055">
        <v>263.60109999999997</v>
      </c>
      <c r="AL694" s="1055">
        <v>6.4779999999999998</v>
      </c>
      <c r="AM694" s="1054">
        <v>41</v>
      </c>
      <c r="AN694" s="1056">
        <v>0.3362</v>
      </c>
    </row>
    <row r="695" spans="23:40">
      <c r="W695" s="150" t="str">
        <f t="shared" si="116"/>
        <v>18021</v>
      </c>
      <c r="X695" s="142">
        <f t="shared" si="117"/>
        <v>4.5</v>
      </c>
      <c r="Y695" s="135">
        <f t="shared" si="118"/>
        <v>6</v>
      </c>
      <c r="Z695" s="142">
        <f t="shared" si="119"/>
        <v>0.75</v>
      </c>
      <c r="AA695" s="135">
        <v>180</v>
      </c>
      <c r="AB695" s="164">
        <f t="shared" ref="AB695:AB745" si="120">AB694+7</f>
        <v>21</v>
      </c>
      <c r="AI695" s="1053">
        <v>33076201</v>
      </c>
      <c r="AJ695" s="1054">
        <v>11</v>
      </c>
      <c r="AK695" s="1055">
        <v>263.58730000000003</v>
      </c>
      <c r="AL695" s="1055">
        <v>4.907</v>
      </c>
      <c r="AM695" s="1054">
        <v>54</v>
      </c>
      <c r="AN695" s="1056">
        <v>0.37329999999999997</v>
      </c>
    </row>
    <row r="696" spans="23:40">
      <c r="W696" s="150" t="str">
        <f t="shared" si="116"/>
        <v>18028</v>
      </c>
      <c r="X696" s="142">
        <f t="shared" si="117"/>
        <v>6</v>
      </c>
      <c r="Y696" s="135">
        <f t="shared" si="118"/>
        <v>6</v>
      </c>
      <c r="Z696" s="142">
        <f t="shared" si="119"/>
        <v>1</v>
      </c>
      <c r="AA696" s="135">
        <v>180</v>
      </c>
      <c r="AB696" s="164">
        <f t="shared" si="120"/>
        <v>28</v>
      </c>
      <c r="AI696" s="1053">
        <v>52013901</v>
      </c>
      <c r="AJ696" s="1054">
        <v>7</v>
      </c>
      <c r="AK696" s="1055">
        <v>263.52980000000002</v>
      </c>
      <c r="AL696" s="1055">
        <v>6.0259999999999998</v>
      </c>
      <c r="AM696" s="1054">
        <v>44</v>
      </c>
      <c r="AN696" s="1056">
        <v>0.33610000000000001</v>
      </c>
    </row>
    <row r="697" spans="23:40">
      <c r="W697" s="150" t="str">
        <f t="shared" si="116"/>
        <v>18035</v>
      </c>
      <c r="X697" s="142">
        <f t="shared" si="117"/>
        <v>7.5</v>
      </c>
      <c r="Y697" s="135">
        <f t="shared" si="118"/>
        <v>6</v>
      </c>
      <c r="Z697" s="142">
        <f t="shared" si="119"/>
        <v>1.25</v>
      </c>
      <c r="AA697" s="135">
        <v>180</v>
      </c>
      <c r="AB697" s="164">
        <f t="shared" si="120"/>
        <v>35</v>
      </c>
      <c r="AI697" s="1053">
        <v>21020621</v>
      </c>
      <c r="AJ697" s="1054">
        <v>10</v>
      </c>
      <c r="AK697" s="1055">
        <v>263.49327999999997</v>
      </c>
      <c r="AL697" s="1055">
        <v>6.1006</v>
      </c>
      <c r="AM697" s="1054">
        <v>43</v>
      </c>
      <c r="AN697" s="1056">
        <v>0.24909999999999999</v>
      </c>
    </row>
    <row r="698" spans="23:40">
      <c r="W698" s="150" t="str">
        <f t="shared" si="116"/>
        <v>18042</v>
      </c>
      <c r="X698" s="142">
        <f t="shared" si="117"/>
        <v>9</v>
      </c>
      <c r="Y698" s="135">
        <f t="shared" si="118"/>
        <v>6</v>
      </c>
      <c r="Z698" s="142">
        <f t="shared" si="119"/>
        <v>1.5</v>
      </c>
      <c r="AA698" s="135">
        <v>180</v>
      </c>
      <c r="AB698" s="164">
        <f t="shared" si="120"/>
        <v>42</v>
      </c>
      <c r="AI698" s="1053">
        <v>21021601</v>
      </c>
      <c r="AJ698" s="1054">
        <v>11</v>
      </c>
      <c r="AK698" s="1055">
        <v>263.3109</v>
      </c>
      <c r="AL698" s="1055">
        <v>6.6482999999999999</v>
      </c>
      <c r="AM698" s="1054">
        <v>40</v>
      </c>
      <c r="AN698" s="1056">
        <v>0.2848</v>
      </c>
    </row>
    <row r="699" spans="23:40">
      <c r="W699" s="150" t="str">
        <f t="shared" si="116"/>
        <v>18049</v>
      </c>
      <c r="X699" s="142">
        <f t="shared" si="117"/>
        <v>10.5</v>
      </c>
      <c r="Y699" s="135">
        <f t="shared" si="118"/>
        <v>6</v>
      </c>
      <c r="Z699" s="142">
        <f t="shared" si="119"/>
        <v>1.75</v>
      </c>
      <c r="AA699" s="135">
        <v>180</v>
      </c>
      <c r="AB699" s="164">
        <f t="shared" si="120"/>
        <v>49</v>
      </c>
      <c r="AI699" s="1053">
        <v>37037151</v>
      </c>
      <c r="AJ699" s="1054">
        <v>7</v>
      </c>
      <c r="AK699" s="1055">
        <v>263.28724999999997</v>
      </c>
      <c r="AL699" s="1055">
        <v>7.5942999999999996</v>
      </c>
      <c r="AM699" s="1054">
        <v>35</v>
      </c>
      <c r="AN699" s="1056">
        <v>0.23269999999999999</v>
      </c>
    </row>
    <row r="700" spans="23:40">
      <c r="W700" s="150" t="str">
        <f t="shared" si="116"/>
        <v>18056</v>
      </c>
      <c r="X700" s="142">
        <f t="shared" si="117"/>
        <v>12</v>
      </c>
      <c r="Y700" s="135">
        <f t="shared" si="118"/>
        <v>6</v>
      </c>
      <c r="Z700" s="142">
        <f t="shared" si="119"/>
        <v>2</v>
      </c>
      <c r="AA700" s="135">
        <v>180</v>
      </c>
      <c r="AB700" s="164">
        <f t="shared" si="120"/>
        <v>56</v>
      </c>
      <c r="AI700" s="1053">
        <v>35024651</v>
      </c>
      <c r="AJ700" s="1054">
        <v>4</v>
      </c>
      <c r="AK700" s="1055">
        <v>263.07449100000002</v>
      </c>
      <c r="AL700" s="1055">
        <v>6.5903999999999998</v>
      </c>
      <c r="AM700" s="1054">
        <v>40</v>
      </c>
      <c r="AN700" s="1056">
        <v>0.31409999999999999</v>
      </c>
    </row>
    <row r="701" spans="23:40">
      <c r="W701" s="150" t="str">
        <f t="shared" si="116"/>
        <v>18063</v>
      </c>
      <c r="X701" s="142">
        <f t="shared" si="117"/>
        <v>13.5</v>
      </c>
      <c r="Y701" s="135">
        <f t="shared" si="118"/>
        <v>6</v>
      </c>
      <c r="Z701" s="142">
        <f t="shared" si="119"/>
        <v>2.25</v>
      </c>
      <c r="AA701" s="135">
        <v>180</v>
      </c>
      <c r="AB701" s="164">
        <f t="shared" si="120"/>
        <v>63</v>
      </c>
      <c r="AI701" s="1053">
        <v>37041201</v>
      </c>
      <c r="AJ701" s="1054">
        <v>3</v>
      </c>
      <c r="AK701" s="1055">
        <v>263.06349999999998</v>
      </c>
      <c r="AL701" s="1055">
        <v>6.5716999999999999</v>
      </c>
      <c r="AM701" s="1054">
        <v>40</v>
      </c>
      <c r="AN701" s="1056">
        <v>0.37920000000000004</v>
      </c>
    </row>
    <row r="702" spans="23:40">
      <c r="W702" s="150" t="str">
        <f t="shared" si="116"/>
        <v>18070</v>
      </c>
      <c r="X702" s="142">
        <f t="shared" si="117"/>
        <v>15</v>
      </c>
      <c r="Y702" s="135">
        <f t="shared" si="118"/>
        <v>6</v>
      </c>
      <c r="Z702" s="142">
        <f t="shared" si="119"/>
        <v>2.5</v>
      </c>
      <c r="AA702" s="135">
        <v>180</v>
      </c>
      <c r="AB702" s="164">
        <f t="shared" si="120"/>
        <v>70</v>
      </c>
      <c r="AI702" s="1053">
        <v>32011901</v>
      </c>
      <c r="AJ702" s="1054">
        <v>9</v>
      </c>
      <c r="AK702" s="1055">
        <v>262.86110000000002</v>
      </c>
      <c r="AL702" s="1055">
        <v>7.3234000000000004</v>
      </c>
      <c r="AM702" s="1054">
        <v>36</v>
      </c>
      <c r="AN702" s="1056">
        <v>0.33119999999999999</v>
      </c>
    </row>
    <row r="703" spans="23:40">
      <c r="W703" s="150" t="str">
        <f t="shared" si="116"/>
        <v>18077</v>
      </c>
      <c r="X703" s="142">
        <f t="shared" si="117"/>
        <v>16.5</v>
      </c>
      <c r="Y703" s="135">
        <f t="shared" si="118"/>
        <v>6</v>
      </c>
      <c r="Z703" s="142">
        <f t="shared" si="119"/>
        <v>2.75</v>
      </c>
      <c r="AA703" s="135">
        <v>180</v>
      </c>
      <c r="AB703" s="164">
        <f t="shared" si="120"/>
        <v>77</v>
      </c>
      <c r="AI703" s="1053">
        <v>13016901</v>
      </c>
      <c r="AJ703" s="1054">
        <v>7</v>
      </c>
      <c r="AK703" s="1055">
        <v>262.76609999999999</v>
      </c>
      <c r="AL703" s="1055">
        <v>7.3677000000000001</v>
      </c>
      <c r="AM703" s="1054">
        <v>36</v>
      </c>
      <c r="AN703" s="1056">
        <v>0.36499999999999999</v>
      </c>
    </row>
    <row r="704" spans="23:40">
      <c r="W704" s="150" t="str">
        <f t="shared" si="116"/>
        <v>18084</v>
      </c>
      <c r="X704" s="142">
        <f t="shared" si="117"/>
        <v>18</v>
      </c>
      <c r="Y704" s="135">
        <f t="shared" si="118"/>
        <v>6</v>
      </c>
      <c r="Z704" s="142">
        <f t="shared" si="119"/>
        <v>3</v>
      </c>
      <c r="AA704" s="135">
        <v>180</v>
      </c>
      <c r="AB704" s="164">
        <f t="shared" si="120"/>
        <v>84</v>
      </c>
      <c r="AI704" s="1053">
        <v>42101301</v>
      </c>
      <c r="AJ704" s="1054">
        <v>4</v>
      </c>
      <c r="AK704" s="1055">
        <v>262.7002</v>
      </c>
      <c r="AL704" s="1055">
        <v>6.4810999999999996</v>
      </c>
      <c r="AM704" s="1054">
        <v>41</v>
      </c>
      <c r="AN704" s="1056">
        <v>0.38590000000000002</v>
      </c>
    </row>
    <row r="705" spans="23:40">
      <c r="W705" s="150" t="str">
        <f t="shared" si="116"/>
        <v>18091</v>
      </c>
      <c r="X705" s="142">
        <f t="shared" si="117"/>
        <v>19.5</v>
      </c>
      <c r="Y705" s="135">
        <f t="shared" si="118"/>
        <v>6</v>
      </c>
      <c r="Z705" s="142">
        <f t="shared" si="119"/>
        <v>3.25</v>
      </c>
      <c r="AA705" s="135">
        <v>180</v>
      </c>
      <c r="AB705" s="164">
        <f t="shared" si="120"/>
        <v>91</v>
      </c>
      <c r="AI705" s="1053">
        <v>15010802</v>
      </c>
      <c r="AJ705" s="1054">
        <v>5</v>
      </c>
      <c r="AK705" s="1055">
        <v>262.25799999999998</v>
      </c>
      <c r="AL705" s="1055">
        <v>6.6961000000000004</v>
      </c>
      <c r="AM705" s="1054">
        <v>39</v>
      </c>
      <c r="AN705" s="1056">
        <v>0.19339999999999999</v>
      </c>
    </row>
    <row r="706" spans="23:40">
      <c r="W706" s="150" t="str">
        <f t="shared" si="116"/>
        <v>18098</v>
      </c>
      <c r="X706" s="142">
        <f t="shared" si="117"/>
        <v>21</v>
      </c>
      <c r="Y706" s="135">
        <f t="shared" si="118"/>
        <v>6</v>
      </c>
      <c r="Z706" s="142">
        <f t="shared" si="119"/>
        <v>3.5</v>
      </c>
      <c r="AA706" s="135">
        <v>180</v>
      </c>
      <c r="AB706" s="164">
        <f t="shared" si="120"/>
        <v>98</v>
      </c>
      <c r="AI706" s="1053">
        <v>36042101</v>
      </c>
      <c r="AJ706" s="1054">
        <v>2</v>
      </c>
      <c r="AK706" s="1055">
        <v>261.99396000000002</v>
      </c>
      <c r="AL706" s="1055">
        <v>6.3163999999999998</v>
      </c>
      <c r="AM706" s="1054">
        <v>41</v>
      </c>
      <c r="AN706" s="1056">
        <v>0.3911</v>
      </c>
    </row>
    <row r="707" spans="23:40">
      <c r="W707" s="150" t="str">
        <f t="shared" si="116"/>
        <v>180105</v>
      </c>
      <c r="X707" s="142">
        <f t="shared" si="117"/>
        <v>22.5</v>
      </c>
      <c r="Y707" s="135">
        <f t="shared" si="118"/>
        <v>6</v>
      </c>
      <c r="Z707" s="142">
        <f t="shared" si="119"/>
        <v>3.75</v>
      </c>
      <c r="AA707" s="135">
        <v>180</v>
      </c>
      <c r="AB707" s="164">
        <f t="shared" si="120"/>
        <v>105</v>
      </c>
      <c r="AI707" s="1053">
        <v>45013001</v>
      </c>
      <c r="AJ707" s="1054">
        <v>8</v>
      </c>
      <c r="AK707" s="1055">
        <v>261.80739999999997</v>
      </c>
      <c r="AL707" s="1055">
        <v>6.9949000000000003</v>
      </c>
      <c r="AM707" s="1054">
        <v>37</v>
      </c>
      <c r="AN707" s="1056">
        <v>0.27690000000000003</v>
      </c>
    </row>
    <row r="708" spans="23:40">
      <c r="W708" s="150" t="str">
        <f t="shared" si="116"/>
        <v>180112</v>
      </c>
      <c r="X708" s="142">
        <f t="shared" si="117"/>
        <v>24</v>
      </c>
      <c r="Y708" s="135">
        <f t="shared" si="118"/>
        <v>6</v>
      </c>
      <c r="Z708" s="142">
        <f t="shared" si="119"/>
        <v>4</v>
      </c>
      <c r="AA708" s="135">
        <v>180</v>
      </c>
      <c r="AB708" s="164">
        <f t="shared" si="120"/>
        <v>112</v>
      </c>
      <c r="AI708" s="1053">
        <v>33016401</v>
      </c>
      <c r="AJ708" s="1054">
        <v>11</v>
      </c>
      <c r="AK708" s="1055">
        <v>261.44310000000002</v>
      </c>
      <c r="AL708" s="1055">
        <v>5.7859999999999996</v>
      </c>
      <c r="AM708" s="1054">
        <v>45</v>
      </c>
      <c r="AN708" s="1056">
        <v>0.25079999999999997</v>
      </c>
    </row>
    <row r="709" spans="23:40">
      <c r="W709" s="150" t="str">
        <f t="shared" ref="W709:W745" si="121">AA709&amp;AB709</f>
        <v>180119</v>
      </c>
      <c r="X709" s="142">
        <f t="shared" ref="X709:X745" si="122">Y709*Z709</f>
        <v>25.5</v>
      </c>
      <c r="Y709" s="135">
        <f t="shared" ref="Y709:Y772" si="123">IF(AA709=5,0.385,IF(AA709=10,0.55,IF(AA709=15,0.55,AA709/30)))</f>
        <v>6</v>
      </c>
      <c r="Z709" s="142">
        <f t="shared" ref="Z709:Z772" si="124">IF(AB709=7,0.385,IF(AB709=14,0.55,AB709/28))</f>
        <v>4.25</v>
      </c>
      <c r="AA709" s="135">
        <v>180</v>
      </c>
      <c r="AB709" s="164">
        <f t="shared" si="120"/>
        <v>119</v>
      </c>
      <c r="AI709" s="1053">
        <v>15111531</v>
      </c>
      <c r="AJ709" s="1054">
        <v>1</v>
      </c>
      <c r="AK709" s="1055">
        <v>261.2312</v>
      </c>
      <c r="AL709" s="1055">
        <v>5.6509</v>
      </c>
      <c r="AM709" s="1054">
        <v>46</v>
      </c>
      <c r="AN709" s="1056">
        <v>0.22949999999999998</v>
      </c>
    </row>
    <row r="710" spans="23:40">
      <c r="W710" s="150" t="str">
        <f t="shared" si="121"/>
        <v>180126</v>
      </c>
      <c r="X710" s="142">
        <f t="shared" si="122"/>
        <v>27</v>
      </c>
      <c r="Y710" s="135">
        <f t="shared" si="123"/>
        <v>6</v>
      </c>
      <c r="Z710" s="142">
        <f t="shared" si="124"/>
        <v>4.5</v>
      </c>
      <c r="AA710" s="135">
        <v>180</v>
      </c>
      <c r="AB710" s="164">
        <f t="shared" si="120"/>
        <v>126</v>
      </c>
      <c r="AI710" s="1053">
        <v>11110751</v>
      </c>
      <c r="AJ710" s="1054">
        <v>51</v>
      </c>
      <c r="AK710" s="1055">
        <v>261.15702999999996</v>
      </c>
      <c r="AL710" s="1055">
        <v>5.5293999999999999</v>
      </c>
      <c r="AM710" s="1054">
        <v>47</v>
      </c>
      <c r="AN710" s="1056">
        <v>0.30719999999999997</v>
      </c>
    </row>
    <row r="711" spans="23:40">
      <c r="W711" s="150" t="str">
        <f t="shared" si="121"/>
        <v>180133</v>
      </c>
      <c r="X711" s="142">
        <f t="shared" si="122"/>
        <v>28.5</v>
      </c>
      <c r="Y711" s="135">
        <f t="shared" si="123"/>
        <v>6</v>
      </c>
      <c r="Z711" s="142">
        <f t="shared" si="124"/>
        <v>4.75</v>
      </c>
      <c r="AA711" s="135">
        <v>180</v>
      </c>
      <c r="AB711" s="164">
        <f t="shared" si="120"/>
        <v>133</v>
      </c>
      <c r="AI711" s="1053">
        <v>45020502</v>
      </c>
      <c r="AJ711" s="1054">
        <v>3</v>
      </c>
      <c r="AK711" s="1055">
        <v>261.07920000000001</v>
      </c>
      <c r="AL711" s="1055">
        <v>8.4085999999999999</v>
      </c>
      <c r="AM711" s="1054">
        <v>31</v>
      </c>
      <c r="AN711" s="1056">
        <v>0.26450000000000001</v>
      </c>
    </row>
    <row r="712" spans="23:40">
      <c r="W712" s="150" t="str">
        <f t="shared" si="121"/>
        <v>180140</v>
      </c>
      <c r="X712" s="142">
        <f t="shared" si="122"/>
        <v>30</v>
      </c>
      <c r="Y712" s="135">
        <f t="shared" si="123"/>
        <v>6</v>
      </c>
      <c r="Z712" s="142">
        <f t="shared" si="124"/>
        <v>5</v>
      </c>
      <c r="AA712" s="135">
        <v>180</v>
      </c>
      <c r="AB712" s="164">
        <f t="shared" si="120"/>
        <v>140</v>
      </c>
      <c r="AI712" s="1053">
        <v>44140801</v>
      </c>
      <c r="AJ712" s="1054">
        <v>1</v>
      </c>
      <c r="AK712" s="1055">
        <v>260.85005000000001</v>
      </c>
      <c r="AL712" s="1055">
        <v>7.383</v>
      </c>
      <c r="AM712" s="1054">
        <v>35</v>
      </c>
      <c r="AN712" s="1056">
        <v>0.30659999999999998</v>
      </c>
    </row>
    <row r="713" spans="23:40">
      <c r="W713" s="150" t="str">
        <f t="shared" si="121"/>
        <v>180147</v>
      </c>
      <c r="X713" s="142">
        <f t="shared" si="122"/>
        <v>31.5</v>
      </c>
      <c r="Y713" s="135">
        <f t="shared" si="123"/>
        <v>6</v>
      </c>
      <c r="Z713" s="142">
        <f t="shared" si="124"/>
        <v>5.25</v>
      </c>
      <c r="AA713" s="135">
        <v>180</v>
      </c>
      <c r="AB713" s="164">
        <f t="shared" si="120"/>
        <v>147</v>
      </c>
      <c r="AI713" s="1053">
        <v>21020691</v>
      </c>
      <c r="AJ713" s="1054">
        <v>12</v>
      </c>
      <c r="AK713" s="1055">
        <v>260.59629999999999</v>
      </c>
      <c r="AL713" s="1055">
        <v>6.4396000000000004</v>
      </c>
      <c r="AM713" s="1054">
        <v>40</v>
      </c>
      <c r="AN713" s="1056">
        <v>0.28100000000000003</v>
      </c>
    </row>
    <row r="714" spans="23:40">
      <c r="W714" s="150" t="str">
        <f t="shared" si="121"/>
        <v>180154</v>
      </c>
      <c r="X714" s="142">
        <f t="shared" si="122"/>
        <v>33</v>
      </c>
      <c r="Y714" s="135">
        <f t="shared" si="123"/>
        <v>6</v>
      </c>
      <c r="Z714" s="142">
        <f t="shared" si="124"/>
        <v>5.5</v>
      </c>
      <c r="AA714" s="135">
        <v>180</v>
      </c>
      <c r="AB714" s="164">
        <f t="shared" si="120"/>
        <v>154</v>
      </c>
      <c r="AI714" s="1053">
        <v>12100871</v>
      </c>
      <c r="AJ714" s="1054">
        <v>14</v>
      </c>
      <c r="AK714" s="1055">
        <v>260.55309999999997</v>
      </c>
      <c r="AL714" s="1055">
        <v>6.3783000000000003</v>
      </c>
      <c r="AM714" s="1054">
        <v>41</v>
      </c>
      <c r="AN714" s="1056">
        <v>0.18329999999999999</v>
      </c>
    </row>
    <row r="715" spans="23:40">
      <c r="W715" s="150" t="str">
        <f t="shared" si="121"/>
        <v>180161</v>
      </c>
      <c r="X715" s="142">
        <f t="shared" si="122"/>
        <v>34.5</v>
      </c>
      <c r="Y715" s="135">
        <f t="shared" si="123"/>
        <v>6</v>
      </c>
      <c r="Z715" s="142">
        <f t="shared" si="124"/>
        <v>5.75</v>
      </c>
      <c r="AA715" s="135">
        <v>180</v>
      </c>
      <c r="AB715" s="164">
        <f t="shared" si="120"/>
        <v>161</v>
      </c>
      <c r="AI715" s="1053">
        <v>11069901</v>
      </c>
      <c r="AJ715" s="1054">
        <v>52</v>
      </c>
      <c r="AK715" s="1055">
        <v>260.54930000000002</v>
      </c>
      <c r="AL715" s="1055">
        <v>5.4177999999999997</v>
      </c>
      <c r="AM715" s="1054">
        <v>48</v>
      </c>
      <c r="AN715" s="1056">
        <v>0.3987</v>
      </c>
    </row>
    <row r="716" spans="23:40">
      <c r="W716" s="150" t="str">
        <f t="shared" si="121"/>
        <v>180168</v>
      </c>
      <c r="X716" s="142">
        <f t="shared" si="122"/>
        <v>36</v>
      </c>
      <c r="Y716" s="135">
        <f t="shared" si="123"/>
        <v>6</v>
      </c>
      <c r="Z716" s="142">
        <f t="shared" si="124"/>
        <v>6</v>
      </c>
      <c r="AA716" s="135">
        <v>180</v>
      </c>
      <c r="AB716" s="164">
        <f t="shared" si="120"/>
        <v>168</v>
      </c>
      <c r="AI716" s="1053">
        <v>11051801</v>
      </c>
      <c r="AJ716" s="1054">
        <v>53</v>
      </c>
      <c r="AK716" s="1055">
        <v>260.51621</v>
      </c>
      <c r="AL716" s="1055">
        <v>4.0686</v>
      </c>
      <c r="AM716" s="1054">
        <v>64</v>
      </c>
      <c r="AN716" s="1056">
        <v>0.20469999999999999</v>
      </c>
    </row>
    <row r="717" spans="23:40">
      <c r="W717" s="150" t="str">
        <f t="shared" si="121"/>
        <v>180175</v>
      </c>
      <c r="X717" s="142">
        <f t="shared" si="122"/>
        <v>37.5</v>
      </c>
      <c r="Y717" s="135">
        <f t="shared" si="123"/>
        <v>6</v>
      </c>
      <c r="Z717" s="142">
        <f t="shared" si="124"/>
        <v>6.25</v>
      </c>
      <c r="AA717" s="135">
        <v>180</v>
      </c>
      <c r="AB717" s="164">
        <f t="shared" si="120"/>
        <v>175</v>
      </c>
      <c r="AI717" s="1053">
        <v>44001041</v>
      </c>
      <c r="AJ717" s="1054">
        <v>29</v>
      </c>
      <c r="AK717" s="1055">
        <v>260.22340000000003</v>
      </c>
      <c r="AL717" s="1055">
        <v>6.2690000000000001</v>
      </c>
      <c r="AM717" s="1054">
        <v>42</v>
      </c>
      <c r="AN717" s="1056">
        <v>0.22010000000000002</v>
      </c>
    </row>
    <row r="718" spans="23:40">
      <c r="W718" s="150" t="str">
        <f t="shared" si="121"/>
        <v>180182</v>
      </c>
      <c r="X718" s="142">
        <f t="shared" si="122"/>
        <v>39</v>
      </c>
      <c r="Y718" s="135">
        <f t="shared" si="123"/>
        <v>6</v>
      </c>
      <c r="Z718" s="142">
        <f t="shared" si="124"/>
        <v>6.5</v>
      </c>
      <c r="AA718" s="135">
        <v>180</v>
      </c>
      <c r="AB718" s="164">
        <f t="shared" si="120"/>
        <v>182</v>
      </c>
      <c r="AI718" s="1053">
        <v>33101601</v>
      </c>
      <c r="AJ718" s="1054">
        <v>1</v>
      </c>
      <c r="AK718" s="1055">
        <v>260.2217</v>
      </c>
      <c r="AL718" s="1055">
        <v>6.9124999999999996</v>
      </c>
      <c r="AM718" s="1054">
        <v>38</v>
      </c>
      <c r="AN718" s="1056">
        <v>0.41119999999999995</v>
      </c>
    </row>
    <row r="719" spans="23:40">
      <c r="W719" s="150" t="str">
        <f t="shared" si="121"/>
        <v>180189</v>
      </c>
      <c r="X719" s="142">
        <f t="shared" si="122"/>
        <v>40.5</v>
      </c>
      <c r="Y719" s="135">
        <f t="shared" si="123"/>
        <v>6</v>
      </c>
      <c r="Z719" s="142">
        <f t="shared" si="124"/>
        <v>6.75</v>
      </c>
      <c r="AA719" s="135">
        <v>180</v>
      </c>
      <c r="AB719" s="164">
        <f t="shared" si="120"/>
        <v>189</v>
      </c>
      <c r="AI719" s="1053">
        <v>32111411</v>
      </c>
      <c r="AJ719" s="1054">
        <v>2</v>
      </c>
      <c r="AK719" s="1055">
        <v>260.135516</v>
      </c>
      <c r="AL719" s="1055">
        <v>6.3249000000000004</v>
      </c>
      <c r="AM719" s="1054">
        <v>41</v>
      </c>
      <c r="AN719" s="1056">
        <v>0.40399999999999997</v>
      </c>
    </row>
    <row r="720" spans="23:40">
      <c r="W720" s="150" t="str">
        <f t="shared" si="121"/>
        <v>180196</v>
      </c>
      <c r="X720" s="142">
        <f t="shared" si="122"/>
        <v>42</v>
      </c>
      <c r="Y720" s="135">
        <f t="shared" si="123"/>
        <v>6</v>
      </c>
      <c r="Z720" s="142">
        <f t="shared" si="124"/>
        <v>7</v>
      </c>
      <c r="AA720" s="135">
        <v>180</v>
      </c>
      <c r="AB720" s="164">
        <f t="shared" si="120"/>
        <v>196</v>
      </c>
      <c r="AI720" s="1053">
        <v>11080771</v>
      </c>
      <c r="AJ720" s="1054">
        <v>54</v>
      </c>
      <c r="AK720" s="1055">
        <v>260.11630000000002</v>
      </c>
      <c r="AL720" s="1055">
        <v>5.8804999999999996</v>
      </c>
      <c r="AM720" s="1054">
        <v>44</v>
      </c>
      <c r="AN720" s="1056">
        <v>0.34520000000000001</v>
      </c>
    </row>
    <row r="721" spans="23:40">
      <c r="W721" s="150" t="str">
        <f t="shared" si="121"/>
        <v>180203</v>
      </c>
      <c r="X721" s="142">
        <f t="shared" si="122"/>
        <v>43.5</v>
      </c>
      <c r="Y721" s="135">
        <f t="shared" si="123"/>
        <v>6</v>
      </c>
      <c r="Z721" s="142">
        <f t="shared" si="124"/>
        <v>7.25</v>
      </c>
      <c r="AA721" s="135">
        <v>180</v>
      </c>
      <c r="AB721" s="164">
        <f t="shared" si="120"/>
        <v>203</v>
      </c>
      <c r="AI721" s="1053">
        <v>35023001</v>
      </c>
      <c r="AJ721" s="1054">
        <v>5</v>
      </c>
      <c r="AK721" s="1055">
        <v>260.0609</v>
      </c>
      <c r="AL721" s="1055">
        <v>5.8882000000000003</v>
      </c>
      <c r="AM721" s="1054">
        <v>44</v>
      </c>
      <c r="AN721" s="1056">
        <v>0.19769999999999999</v>
      </c>
    </row>
    <row r="722" spans="23:40">
      <c r="W722" s="150" t="str">
        <f t="shared" si="121"/>
        <v>180210</v>
      </c>
      <c r="X722" s="142">
        <f t="shared" si="122"/>
        <v>45</v>
      </c>
      <c r="Y722" s="135">
        <f t="shared" si="123"/>
        <v>6</v>
      </c>
      <c r="Z722" s="142">
        <f t="shared" si="124"/>
        <v>7.5</v>
      </c>
      <c r="AA722" s="135">
        <v>180</v>
      </c>
      <c r="AB722" s="164">
        <f t="shared" si="120"/>
        <v>210</v>
      </c>
      <c r="AI722" s="1053">
        <v>32092411</v>
      </c>
      <c r="AJ722" s="1054">
        <v>3</v>
      </c>
      <c r="AK722" s="1055">
        <v>259.90410000000003</v>
      </c>
      <c r="AL722" s="1055">
        <v>5.7275999999999998</v>
      </c>
      <c r="AM722" s="1054">
        <v>45</v>
      </c>
      <c r="AN722" s="1056">
        <v>0.34079999999999999</v>
      </c>
    </row>
    <row r="723" spans="23:40">
      <c r="W723" s="150" t="str">
        <f t="shared" si="121"/>
        <v>180217</v>
      </c>
      <c r="X723" s="142">
        <f t="shared" si="122"/>
        <v>46.5</v>
      </c>
      <c r="Y723" s="135">
        <f t="shared" si="123"/>
        <v>6</v>
      </c>
      <c r="Z723" s="142">
        <f t="shared" si="124"/>
        <v>7.75</v>
      </c>
      <c r="AA723" s="135">
        <v>180</v>
      </c>
      <c r="AB723" s="164">
        <f t="shared" si="120"/>
        <v>217</v>
      </c>
      <c r="AI723" s="1053">
        <v>32019041</v>
      </c>
      <c r="AJ723" s="1054">
        <v>10</v>
      </c>
      <c r="AK723" s="1055">
        <v>259.13997000000001</v>
      </c>
      <c r="AL723" s="1055">
        <v>5.3513000000000002</v>
      </c>
      <c r="AM723" s="1054">
        <v>48</v>
      </c>
      <c r="AN723" s="1056">
        <v>0.31819999999999998</v>
      </c>
    </row>
    <row r="724" spans="23:40">
      <c r="W724" s="150" t="str">
        <f t="shared" si="121"/>
        <v>180224</v>
      </c>
      <c r="X724" s="142">
        <f t="shared" si="122"/>
        <v>48</v>
      </c>
      <c r="Y724" s="135">
        <f t="shared" si="123"/>
        <v>6</v>
      </c>
      <c r="Z724" s="142">
        <f t="shared" si="124"/>
        <v>8</v>
      </c>
      <c r="AA724" s="135">
        <v>180</v>
      </c>
      <c r="AB724" s="164">
        <f t="shared" si="120"/>
        <v>224</v>
      </c>
      <c r="AI724" s="1053">
        <v>51017401</v>
      </c>
      <c r="AJ724" s="1054">
        <v>32</v>
      </c>
      <c r="AK724" s="1055">
        <v>258.51837999999998</v>
      </c>
      <c r="AL724" s="1055">
        <v>6.1486999999999998</v>
      </c>
      <c r="AM724" s="1054">
        <v>42</v>
      </c>
      <c r="AN724" s="1056">
        <v>0.3851</v>
      </c>
    </row>
    <row r="725" spans="23:40">
      <c r="W725" s="150" t="str">
        <f t="shared" si="121"/>
        <v>180231</v>
      </c>
      <c r="X725" s="142">
        <f t="shared" si="122"/>
        <v>49.5</v>
      </c>
      <c r="Y725" s="135">
        <f t="shared" si="123"/>
        <v>6</v>
      </c>
      <c r="Z725" s="142">
        <f t="shared" si="124"/>
        <v>8.25</v>
      </c>
      <c r="AA725" s="135">
        <v>180</v>
      </c>
      <c r="AB725" s="164">
        <f t="shared" si="120"/>
        <v>231</v>
      </c>
      <c r="AI725" s="1053">
        <v>32053511</v>
      </c>
      <c r="AJ725" s="1054">
        <v>1</v>
      </c>
      <c r="AK725" s="1055">
        <v>258.48385000000002</v>
      </c>
      <c r="AL725" s="1055">
        <v>7.7375999999999996</v>
      </c>
      <c r="AM725" s="1054">
        <v>33</v>
      </c>
      <c r="AN725" s="1056">
        <v>0.25140000000000001</v>
      </c>
    </row>
    <row r="726" spans="23:40">
      <c r="W726" s="150" t="str">
        <f t="shared" si="121"/>
        <v>180238</v>
      </c>
      <c r="X726" s="142">
        <f t="shared" si="122"/>
        <v>51</v>
      </c>
      <c r="Y726" s="135">
        <f t="shared" si="123"/>
        <v>6</v>
      </c>
      <c r="Z726" s="142">
        <f t="shared" si="124"/>
        <v>8.5</v>
      </c>
      <c r="AA726" s="135">
        <v>180</v>
      </c>
      <c r="AB726" s="164">
        <f t="shared" si="120"/>
        <v>238</v>
      </c>
      <c r="AI726" s="1053">
        <v>32083311</v>
      </c>
      <c r="AJ726" s="1054">
        <v>4</v>
      </c>
      <c r="AK726" s="1055">
        <v>258.44630000000001</v>
      </c>
      <c r="AL726" s="1055">
        <v>6.2489999999999997</v>
      </c>
      <c r="AM726" s="1054">
        <v>41</v>
      </c>
      <c r="AN726" s="1056">
        <v>0.25609999999999999</v>
      </c>
    </row>
    <row r="727" spans="23:40">
      <c r="W727" s="150" t="str">
        <f t="shared" si="121"/>
        <v>180245</v>
      </c>
      <c r="X727" s="142">
        <f t="shared" si="122"/>
        <v>52.5</v>
      </c>
      <c r="Y727" s="135">
        <f t="shared" si="123"/>
        <v>6</v>
      </c>
      <c r="Z727" s="142">
        <f t="shared" si="124"/>
        <v>8.75</v>
      </c>
      <c r="AA727" s="135">
        <v>180</v>
      </c>
      <c r="AB727" s="164">
        <f t="shared" si="120"/>
        <v>245</v>
      </c>
      <c r="AI727" s="1053">
        <v>32109041</v>
      </c>
      <c r="AJ727" s="1054">
        <v>4</v>
      </c>
      <c r="AK727" s="1055">
        <v>258.37678999999997</v>
      </c>
      <c r="AL727" s="1055">
        <v>6.4499000000000004</v>
      </c>
      <c r="AM727" s="1054">
        <v>40</v>
      </c>
      <c r="AN727" s="1056">
        <v>0.26079999999999998</v>
      </c>
    </row>
    <row r="728" spans="23:40">
      <c r="W728" s="150" t="str">
        <f t="shared" si="121"/>
        <v>180252</v>
      </c>
      <c r="X728" s="142">
        <f t="shared" si="122"/>
        <v>54</v>
      </c>
      <c r="Y728" s="135">
        <f t="shared" si="123"/>
        <v>6</v>
      </c>
      <c r="Z728" s="142">
        <f t="shared" si="124"/>
        <v>9</v>
      </c>
      <c r="AA728" s="135">
        <v>180</v>
      </c>
      <c r="AB728" s="164">
        <f t="shared" si="120"/>
        <v>252</v>
      </c>
      <c r="AI728" s="1053">
        <v>42062701</v>
      </c>
      <c r="AJ728" s="1054">
        <v>3</v>
      </c>
      <c r="AK728" s="1055">
        <v>258.16379999999998</v>
      </c>
      <c r="AL728" s="1055">
        <v>6.2058999999999997</v>
      </c>
      <c r="AM728" s="1054">
        <v>42</v>
      </c>
      <c r="AN728" s="1056">
        <v>0.38439999999999996</v>
      </c>
    </row>
    <row r="729" spans="23:40">
      <c r="W729" s="150" t="str">
        <f t="shared" si="121"/>
        <v>180259</v>
      </c>
      <c r="X729" s="142">
        <f t="shared" si="122"/>
        <v>55.5</v>
      </c>
      <c r="Y729" s="135">
        <f t="shared" si="123"/>
        <v>6</v>
      </c>
      <c r="Z729" s="142">
        <f t="shared" si="124"/>
        <v>9.25</v>
      </c>
      <c r="AA729" s="135">
        <v>180</v>
      </c>
      <c r="AB729" s="164">
        <f t="shared" si="120"/>
        <v>259</v>
      </c>
      <c r="AI729" s="1053">
        <v>41153101</v>
      </c>
      <c r="AJ729" s="1054">
        <v>2</v>
      </c>
      <c r="AK729" s="1055">
        <v>257.83497999999997</v>
      </c>
      <c r="AL729" s="1055">
        <v>5.0266000000000002</v>
      </c>
      <c r="AM729" s="1054">
        <v>51</v>
      </c>
      <c r="AN729" s="1056">
        <v>0.31030000000000002</v>
      </c>
    </row>
    <row r="730" spans="23:40">
      <c r="W730" s="150" t="str">
        <f t="shared" si="121"/>
        <v>180266</v>
      </c>
      <c r="X730" s="142">
        <f t="shared" si="122"/>
        <v>57</v>
      </c>
      <c r="Y730" s="135">
        <f t="shared" si="123"/>
        <v>6</v>
      </c>
      <c r="Z730" s="142">
        <f t="shared" si="124"/>
        <v>9.5</v>
      </c>
      <c r="AA730" s="135">
        <v>180</v>
      </c>
      <c r="AB730" s="164">
        <f t="shared" si="120"/>
        <v>266</v>
      </c>
      <c r="AI730" s="1053">
        <v>44008201</v>
      </c>
      <c r="AJ730" s="1054">
        <v>30</v>
      </c>
      <c r="AK730" s="1055">
        <v>257.81024600000001</v>
      </c>
      <c r="AL730" s="1055">
        <v>6.7005999999999997</v>
      </c>
      <c r="AM730" s="1054">
        <v>38</v>
      </c>
      <c r="AN730" s="1056">
        <v>0.28220000000000001</v>
      </c>
    </row>
    <row r="731" spans="23:40">
      <c r="W731" s="150" t="str">
        <f t="shared" si="121"/>
        <v>180273</v>
      </c>
      <c r="X731" s="142">
        <f t="shared" si="122"/>
        <v>58.5</v>
      </c>
      <c r="Y731" s="135">
        <f t="shared" si="123"/>
        <v>6</v>
      </c>
      <c r="Z731" s="142">
        <f t="shared" si="124"/>
        <v>9.75</v>
      </c>
      <c r="AA731" s="135">
        <v>180</v>
      </c>
      <c r="AB731" s="164">
        <f t="shared" si="120"/>
        <v>273</v>
      </c>
      <c r="AI731" s="1053">
        <v>61014701</v>
      </c>
      <c r="AJ731" s="1054">
        <v>16</v>
      </c>
      <c r="AK731" s="1055">
        <v>257.80242999999996</v>
      </c>
      <c r="AL731" s="1055">
        <v>5.5936000000000003</v>
      </c>
      <c r="AM731" s="1054">
        <v>46</v>
      </c>
      <c r="AN731" s="1056">
        <v>0.24239999999999998</v>
      </c>
    </row>
    <row r="732" spans="23:40">
      <c r="W732" s="150" t="str">
        <f t="shared" si="121"/>
        <v>180280</v>
      </c>
      <c r="X732" s="142">
        <f t="shared" si="122"/>
        <v>60</v>
      </c>
      <c r="Y732" s="135">
        <f t="shared" si="123"/>
        <v>6</v>
      </c>
      <c r="Z732" s="142">
        <f t="shared" si="124"/>
        <v>10</v>
      </c>
      <c r="AA732" s="135">
        <v>180</v>
      </c>
      <c r="AB732" s="164">
        <f t="shared" si="120"/>
        <v>280</v>
      </c>
      <c r="AI732" s="1053">
        <v>43090701</v>
      </c>
      <c r="AJ732" s="1054">
        <v>1</v>
      </c>
      <c r="AK732" s="1055">
        <v>257.73840000000001</v>
      </c>
      <c r="AL732" s="1055">
        <v>6.6204000000000001</v>
      </c>
      <c r="AM732" s="1054">
        <v>39</v>
      </c>
      <c r="AN732" s="1056">
        <v>0.30659999999999998</v>
      </c>
    </row>
    <row r="733" spans="23:40">
      <c r="W733" s="150" t="str">
        <f t="shared" si="121"/>
        <v>180287</v>
      </c>
      <c r="X733" s="142">
        <f t="shared" si="122"/>
        <v>61.5</v>
      </c>
      <c r="Y733" s="135">
        <f t="shared" si="123"/>
        <v>6</v>
      </c>
      <c r="Z733" s="142">
        <f t="shared" si="124"/>
        <v>10.25</v>
      </c>
      <c r="AA733" s="135">
        <v>180</v>
      </c>
      <c r="AB733" s="164">
        <f t="shared" si="120"/>
        <v>287</v>
      </c>
      <c r="AI733" s="1053">
        <v>23022201</v>
      </c>
      <c r="AJ733" s="1054">
        <v>3</v>
      </c>
      <c r="AK733" s="1055">
        <v>257.70269999999999</v>
      </c>
      <c r="AL733" s="1055">
        <v>7.242</v>
      </c>
      <c r="AM733" s="1054">
        <v>36</v>
      </c>
      <c r="AN733" s="1056">
        <v>0.41039999999999999</v>
      </c>
    </row>
    <row r="734" spans="23:40">
      <c r="W734" s="150" t="str">
        <f t="shared" si="121"/>
        <v>180294</v>
      </c>
      <c r="X734" s="142">
        <f t="shared" si="122"/>
        <v>63</v>
      </c>
      <c r="Y734" s="135">
        <f t="shared" si="123"/>
        <v>6</v>
      </c>
      <c r="Z734" s="142">
        <f t="shared" si="124"/>
        <v>10.5</v>
      </c>
      <c r="AA734" s="135">
        <v>180</v>
      </c>
      <c r="AB734" s="164">
        <f t="shared" si="120"/>
        <v>294</v>
      </c>
      <c r="AI734" s="1053">
        <v>13103701</v>
      </c>
      <c r="AJ734" s="1054">
        <v>3</v>
      </c>
      <c r="AK734" s="1055">
        <v>257.66320000000002</v>
      </c>
      <c r="AL734" s="1055">
        <v>6.5644</v>
      </c>
      <c r="AM734" s="1054">
        <v>39</v>
      </c>
      <c r="AN734" s="1056">
        <v>0.24160000000000001</v>
      </c>
    </row>
    <row r="735" spans="23:40">
      <c r="W735" s="150" t="str">
        <f t="shared" si="121"/>
        <v>180301</v>
      </c>
      <c r="X735" s="142">
        <f t="shared" si="122"/>
        <v>64.5</v>
      </c>
      <c r="Y735" s="135">
        <f t="shared" si="123"/>
        <v>6</v>
      </c>
      <c r="Z735" s="142">
        <f t="shared" si="124"/>
        <v>10.75</v>
      </c>
      <c r="AA735" s="135">
        <v>180</v>
      </c>
      <c r="AB735" s="164">
        <f t="shared" si="120"/>
        <v>301</v>
      </c>
      <c r="AI735" s="1053">
        <v>61041001</v>
      </c>
      <c r="AJ735" s="1054">
        <v>2</v>
      </c>
      <c r="AK735" s="1055">
        <v>257.649</v>
      </c>
      <c r="AL735" s="1055">
        <v>6.2862999999999998</v>
      </c>
      <c r="AM735" s="1054">
        <v>41</v>
      </c>
      <c r="AN735" s="1056">
        <v>0.4496</v>
      </c>
    </row>
    <row r="736" spans="23:40">
      <c r="W736" s="150" t="str">
        <f t="shared" si="121"/>
        <v>180308</v>
      </c>
      <c r="X736" s="142">
        <f t="shared" si="122"/>
        <v>66</v>
      </c>
      <c r="Y736" s="135">
        <f t="shared" si="123"/>
        <v>6</v>
      </c>
      <c r="Z736" s="142">
        <f t="shared" si="124"/>
        <v>11</v>
      </c>
      <c r="AA736" s="135">
        <v>180</v>
      </c>
      <c r="AB736" s="164">
        <f t="shared" si="120"/>
        <v>308</v>
      </c>
      <c r="AI736" s="1053">
        <v>31129201</v>
      </c>
      <c r="AJ736" s="1054">
        <v>35</v>
      </c>
      <c r="AK736" s="1055">
        <v>257.45733999999999</v>
      </c>
      <c r="AL736" s="1055">
        <v>5.5021000000000004</v>
      </c>
      <c r="AM736" s="1054">
        <v>47</v>
      </c>
      <c r="AN736" s="1056">
        <v>0.43520000000000003</v>
      </c>
    </row>
    <row r="737" spans="23:40">
      <c r="W737" s="150" t="str">
        <f t="shared" si="121"/>
        <v>180315</v>
      </c>
      <c r="X737" s="142">
        <f t="shared" si="122"/>
        <v>67.5</v>
      </c>
      <c r="Y737" s="135">
        <f t="shared" si="123"/>
        <v>6</v>
      </c>
      <c r="Z737" s="142">
        <f t="shared" si="124"/>
        <v>11.25</v>
      </c>
      <c r="AA737" s="135">
        <v>180</v>
      </c>
      <c r="AB737" s="164">
        <f t="shared" si="120"/>
        <v>315</v>
      </c>
      <c r="AI737" s="1053">
        <v>11058801</v>
      </c>
      <c r="AJ737" s="1054">
        <v>55</v>
      </c>
      <c r="AK737" s="1055">
        <v>257.40730000000002</v>
      </c>
      <c r="AL737" s="1055">
        <v>5.1717000000000004</v>
      </c>
      <c r="AM737" s="1054">
        <v>50</v>
      </c>
      <c r="AN737" s="1056">
        <v>0.25730000000000003</v>
      </c>
    </row>
    <row r="738" spans="23:40">
      <c r="W738" s="150" t="str">
        <f t="shared" si="121"/>
        <v>180322</v>
      </c>
      <c r="X738" s="142">
        <f t="shared" si="122"/>
        <v>69</v>
      </c>
      <c r="Y738" s="135">
        <f t="shared" si="123"/>
        <v>6</v>
      </c>
      <c r="Z738" s="142">
        <f t="shared" si="124"/>
        <v>11.5</v>
      </c>
      <c r="AA738" s="135">
        <v>180</v>
      </c>
      <c r="AB738" s="164">
        <f t="shared" si="120"/>
        <v>322</v>
      </c>
      <c r="AI738" s="1053">
        <v>14010901</v>
      </c>
      <c r="AJ738" s="1054">
        <v>8</v>
      </c>
      <c r="AK738" s="1055">
        <v>257.30675000000002</v>
      </c>
      <c r="AL738" s="1055">
        <v>5.6647999999999996</v>
      </c>
      <c r="AM738" s="1054">
        <v>45</v>
      </c>
      <c r="AN738" s="1056">
        <v>0.35759999999999997</v>
      </c>
    </row>
    <row r="739" spans="23:40">
      <c r="W739" s="150" t="str">
        <f t="shared" si="121"/>
        <v>180329</v>
      </c>
      <c r="X739" s="142">
        <f t="shared" si="122"/>
        <v>70.5</v>
      </c>
      <c r="Y739" s="135">
        <f t="shared" si="123"/>
        <v>6</v>
      </c>
      <c r="Z739" s="142">
        <f t="shared" si="124"/>
        <v>11.75</v>
      </c>
      <c r="AA739" s="135">
        <v>180</v>
      </c>
      <c r="AB739" s="164">
        <f t="shared" si="120"/>
        <v>329</v>
      </c>
      <c r="AI739" s="1053">
        <v>33095301</v>
      </c>
      <c r="AJ739" s="1054">
        <v>6</v>
      </c>
      <c r="AK739" s="1055">
        <v>257.06740000000002</v>
      </c>
      <c r="AL739" s="1055">
        <v>4.8305999999999996</v>
      </c>
      <c r="AM739" s="1054">
        <v>53</v>
      </c>
      <c r="AN739" s="1056">
        <v>0.1832</v>
      </c>
    </row>
    <row r="740" spans="23:40">
      <c r="W740" s="150" t="str">
        <f t="shared" si="121"/>
        <v>180336</v>
      </c>
      <c r="X740" s="142">
        <f t="shared" si="122"/>
        <v>72</v>
      </c>
      <c r="Y740" s="135">
        <f t="shared" si="123"/>
        <v>6</v>
      </c>
      <c r="Z740" s="142">
        <f t="shared" si="124"/>
        <v>12</v>
      </c>
      <c r="AA740" s="135">
        <v>180</v>
      </c>
      <c r="AB740" s="164">
        <f t="shared" si="120"/>
        <v>336</v>
      </c>
      <c r="AI740" s="1053">
        <v>42032601</v>
      </c>
      <c r="AJ740" s="1054">
        <v>4</v>
      </c>
      <c r="AK740" s="1055">
        <v>257.02809999999999</v>
      </c>
      <c r="AL740" s="1055">
        <v>6.3856000000000002</v>
      </c>
      <c r="AM740" s="1054">
        <v>40</v>
      </c>
      <c r="AN740" s="1056">
        <v>0.37270000000000003</v>
      </c>
    </row>
    <row r="741" spans="23:40">
      <c r="W741" s="150" t="str">
        <f t="shared" si="121"/>
        <v>180343</v>
      </c>
      <c r="X741" s="142">
        <f t="shared" si="122"/>
        <v>73.5</v>
      </c>
      <c r="Y741" s="135">
        <f t="shared" si="123"/>
        <v>6</v>
      </c>
      <c r="Z741" s="142">
        <f t="shared" si="124"/>
        <v>12.25</v>
      </c>
      <c r="AA741" s="135">
        <v>180</v>
      </c>
      <c r="AB741" s="164">
        <f t="shared" si="120"/>
        <v>343</v>
      </c>
      <c r="AI741" s="1053">
        <v>43102901</v>
      </c>
      <c r="AJ741" s="1054">
        <v>1</v>
      </c>
      <c r="AK741" s="1055">
        <v>256.9307</v>
      </c>
      <c r="AL741" s="1055">
        <v>6.4661</v>
      </c>
      <c r="AM741" s="1054">
        <v>40</v>
      </c>
      <c r="AN741" s="1056">
        <v>0.39939999999999998</v>
      </c>
    </row>
    <row r="742" spans="23:40">
      <c r="W742" s="150" t="str">
        <f t="shared" si="121"/>
        <v>180350</v>
      </c>
      <c r="X742" s="142">
        <f t="shared" si="122"/>
        <v>75</v>
      </c>
      <c r="Y742" s="135">
        <f t="shared" si="123"/>
        <v>6</v>
      </c>
      <c r="Z742" s="142">
        <f t="shared" si="124"/>
        <v>12.5</v>
      </c>
      <c r="AA742" s="135">
        <v>180</v>
      </c>
      <c r="AB742" s="164">
        <f t="shared" si="120"/>
        <v>350</v>
      </c>
      <c r="AI742" s="1053">
        <v>31114201</v>
      </c>
      <c r="AJ742" s="1054">
        <v>36</v>
      </c>
      <c r="AK742" s="1055">
        <v>256.38010000000003</v>
      </c>
      <c r="AL742" s="1055">
        <v>5.9046000000000003</v>
      </c>
      <c r="AM742" s="1054">
        <v>43</v>
      </c>
      <c r="AN742" s="1056">
        <v>0.22539999999999999</v>
      </c>
    </row>
    <row r="743" spans="23:40">
      <c r="W743" s="150" t="str">
        <f t="shared" si="121"/>
        <v>180357</v>
      </c>
      <c r="X743" s="142">
        <f t="shared" si="122"/>
        <v>76.5</v>
      </c>
      <c r="Y743" s="135">
        <f t="shared" si="123"/>
        <v>6</v>
      </c>
      <c r="Z743" s="142">
        <f t="shared" si="124"/>
        <v>12.75</v>
      </c>
      <c r="AA743" s="135">
        <v>180</v>
      </c>
      <c r="AB743" s="164">
        <f t="shared" si="120"/>
        <v>357</v>
      </c>
      <c r="AI743" s="1053">
        <v>35050901</v>
      </c>
      <c r="AJ743" s="1054">
        <v>7</v>
      </c>
      <c r="AK743" s="1055">
        <v>256.31290000000001</v>
      </c>
      <c r="AL743" s="1055">
        <v>7.0888</v>
      </c>
      <c r="AM743" s="1054">
        <v>36</v>
      </c>
      <c r="AN743" s="1056">
        <v>0.3569</v>
      </c>
    </row>
    <row r="744" spans="23:40">
      <c r="W744" s="150" t="str">
        <f t="shared" si="121"/>
        <v>180364</v>
      </c>
      <c r="X744" s="142">
        <f t="shared" si="122"/>
        <v>78</v>
      </c>
      <c r="Y744" s="135">
        <f t="shared" si="123"/>
        <v>6</v>
      </c>
      <c r="Z744" s="142">
        <f t="shared" si="124"/>
        <v>13</v>
      </c>
      <c r="AA744" s="135">
        <v>180</v>
      </c>
      <c r="AB744" s="164">
        <f t="shared" si="120"/>
        <v>364</v>
      </c>
      <c r="AI744" s="1053">
        <v>32012901</v>
      </c>
      <c r="AJ744" s="1054">
        <v>11</v>
      </c>
      <c r="AK744" s="1055">
        <v>256.2355</v>
      </c>
      <c r="AL744" s="1055">
        <v>6.7572999999999999</v>
      </c>
      <c r="AM744" s="1054">
        <v>38</v>
      </c>
      <c r="AN744" s="1056">
        <v>0.33990000000000004</v>
      </c>
    </row>
    <row r="745" spans="23:40">
      <c r="W745" s="150" t="str">
        <f t="shared" si="121"/>
        <v>180371</v>
      </c>
      <c r="X745" s="142">
        <f t="shared" si="122"/>
        <v>79.5</v>
      </c>
      <c r="Y745" s="135">
        <f t="shared" si="123"/>
        <v>6</v>
      </c>
      <c r="Z745" s="142">
        <f t="shared" si="124"/>
        <v>13.25</v>
      </c>
      <c r="AA745" s="135">
        <v>180</v>
      </c>
      <c r="AB745" s="164">
        <f t="shared" si="120"/>
        <v>371</v>
      </c>
      <c r="AI745" s="1053">
        <v>50150301</v>
      </c>
      <c r="AJ745" s="1054">
        <v>14</v>
      </c>
      <c r="AK745" s="1055">
        <v>256.17466200000001</v>
      </c>
      <c r="AL745" s="1055">
        <v>6.1616999999999997</v>
      </c>
      <c r="AM745" s="1054">
        <v>42</v>
      </c>
      <c r="AN745" s="1056">
        <v>0.36560000000000004</v>
      </c>
    </row>
    <row r="746" spans="23:40">
      <c r="W746" s="150" t="str">
        <f t="shared" ref="W746:W809" si="125">AA746&amp;AB746</f>
        <v>1957</v>
      </c>
      <c r="X746" s="142">
        <f t="shared" ref="X746:X809" si="126">Y746*Z746</f>
        <v>2.5024999999999999</v>
      </c>
      <c r="Y746" s="135">
        <f t="shared" si="123"/>
        <v>6.5</v>
      </c>
      <c r="Z746" s="142">
        <f t="shared" si="124"/>
        <v>0.38500000000000001</v>
      </c>
      <c r="AA746" s="135">
        <v>195</v>
      </c>
      <c r="AB746" s="151">
        <v>7</v>
      </c>
      <c r="AI746" s="1053">
        <v>41014601</v>
      </c>
      <c r="AJ746" s="1054">
        <v>11</v>
      </c>
      <c r="AK746" s="1055">
        <v>256.02179999999998</v>
      </c>
      <c r="AL746" s="1055">
        <v>7.4808000000000003</v>
      </c>
      <c r="AM746" s="1054">
        <v>34</v>
      </c>
      <c r="AN746" s="1056">
        <v>0.32030000000000003</v>
      </c>
    </row>
    <row r="747" spans="23:40">
      <c r="W747" s="150" t="str">
        <f t="shared" si="125"/>
        <v>19514</v>
      </c>
      <c r="X747" s="142">
        <f t="shared" si="126"/>
        <v>3.5750000000000002</v>
      </c>
      <c r="Y747" s="135">
        <f t="shared" si="123"/>
        <v>6.5</v>
      </c>
      <c r="Z747" s="142">
        <f t="shared" si="124"/>
        <v>0.55000000000000004</v>
      </c>
      <c r="AA747" s="135">
        <v>195</v>
      </c>
      <c r="AB747" s="164">
        <f>AB746+7</f>
        <v>14</v>
      </c>
      <c r="AI747" s="1053">
        <v>41043601</v>
      </c>
      <c r="AJ747" s="1054">
        <v>1</v>
      </c>
      <c r="AK747" s="1055">
        <v>255.8579</v>
      </c>
      <c r="AL747" s="1055">
        <v>6.0242000000000004</v>
      </c>
      <c r="AM747" s="1054">
        <v>42</v>
      </c>
      <c r="AN747" s="1056">
        <v>0.23089999999999999</v>
      </c>
    </row>
    <row r="748" spans="23:40">
      <c r="W748" s="150" t="str">
        <f t="shared" si="125"/>
        <v>19521</v>
      </c>
      <c r="X748" s="142">
        <f t="shared" si="126"/>
        <v>4.875</v>
      </c>
      <c r="Y748" s="135">
        <f t="shared" si="123"/>
        <v>6.5</v>
      </c>
      <c r="Z748" s="142">
        <f t="shared" si="124"/>
        <v>0.75</v>
      </c>
      <c r="AA748" s="135">
        <v>195</v>
      </c>
      <c r="AB748" s="164">
        <f t="shared" ref="AB748:AB798" si="127">AB747+7</f>
        <v>21</v>
      </c>
      <c r="AI748" s="1053">
        <v>33050101</v>
      </c>
      <c r="AJ748" s="1054">
        <v>8</v>
      </c>
      <c r="AK748" s="1055">
        <v>255.68895000000001</v>
      </c>
      <c r="AL748" s="1055">
        <v>7.0381999999999998</v>
      </c>
      <c r="AM748" s="1054">
        <v>36</v>
      </c>
      <c r="AN748" s="1056">
        <v>0.29239999999999999</v>
      </c>
    </row>
    <row r="749" spans="23:40">
      <c r="W749" s="150" t="str">
        <f t="shared" si="125"/>
        <v>19528</v>
      </c>
      <c r="X749" s="142">
        <f t="shared" si="126"/>
        <v>6.5</v>
      </c>
      <c r="Y749" s="135">
        <f t="shared" si="123"/>
        <v>6.5</v>
      </c>
      <c r="Z749" s="142">
        <f t="shared" si="124"/>
        <v>1</v>
      </c>
      <c r="AA749" s="135">
        <v>195</v>
      </c>
      <c r="AB749" s="164">
        <f t="shared" si="127"/>
        <v>28</v>
      </c>
      <c r="AI749" s="1053">
        <v>37062201</v>
      </c>
      <c r="AJ749" s="1054">
        <v>5</v>
      </c>
      <c r="AK749" s="1055">
        <v>255.4485</v>
      </c>
      <c r="AL749" s="1055">
        <v>6.2839</v>
      </c>
      <c r="AM749" s="1054">
        <v>41</v>
      </c>
      <c r="AN749" s="1056">
        <v>0.29600000000000004</v>
      </c>
    </row>
    <row r="750" spans="23:40">
      <c r="W750" s="150" t="str">
        <f t="shared" si="125"/>
        <v>19535</v>
      </c>
      <c r="X750" s="142">
        <f t="shared" si="126"/>
        <v>8.125</v>
      </c>
      <c r="Y750" s="135">
        <f t="shared" si="123"/>
        <v>6.5</v>
      </c>
      <c r="Z750" s="142">
        <f t="shared" si="124"/>
        <v>1.25</v>
      </c>
      <c r="AA750" s="135">
        <v>195</v>
      </c>
      <c r="AB750" s="164">
        <f t="shared" si="127"/>
        <v>35</v>
      </c>
      <c r="AI750" s="1053">
        <v>11059201</v>
      </c>
      <c r="AJ750" s="1054">
        <v>56</v>
      </c>
      <c r="AK750" s="1055">
        <v>255.38319999999999</v>
      </c>
      <c r="AL750" s="1055">
        <v>5.9814999999999996</v>
      </c>
      <c r="AM750" s="1054">
        <v>43</v>
      </c>
      <c r="AN750" s="1056">
        <v>0.28039999999999998</v>
      </c>
    </row>
    <row r="751" spans="23:40">
      <c r="W751" s="150" t="str">
        <f t="shared" si="125"/>
        <v>19542</v>
      </c>
      <c r="X751" s="142">
        <f t="shared" si="126"/>
        <v>9.75</v>
      </c>
      <c r="Y751" s="135">
        <f t="shared" si="123"/>
        <v>6.5</v>
      </c>
      <c r="Z751" s="142">
        <f t="shared" si="124"/>
        <v>1.5</v>
      </c>
      <c r="AA751" s="135">
        <v>195</v>
      </c>
      <c r="AB751" s="164">
        <f t="shared" si="127"/>
        <v>42</v>
      </c>
      <c r="AI751" s="1053">
        <v>51143201</v>
      </c>
      <c r="AJ751" s="1054">
        <v>2</v>
      </c>
      <c r="AK751" s="1055">
        <v>255.1395</v>
      </c>
      <c r="AL751" s="1055">
        <v>7.6418999999999997</v>
      </c>
      <c r="AM751" s="1054">
        <v>33</v>
      </c>
      <c r="AN751" s="1056">
        <v>0.40570000000000001</v>
      </c>
    </row>
    <row r="752" spans="23:40">
      <c r="W752" s="150" t="str">
        <f t="shared" si="125"/>
        <v>19549</v>
      </c>
      <c r="X752" s="142">
        <f t="shared" si="126"/>
        <v>11.375</v>
      </c>
      <c r="Y752" s="135">
        <f t="shared" si="123"/>
        <v>6.5</v>
      </c>
      <c r="Z752" s="142">
        <f t="shared" si="124"/>
        <v>1.75</v>
      </c>
      <c r="AA752" s="135">
        <v>195</v>
      </c>
      <c r="AB752" s="164">
        <f t="shared" si="127"/>
        <v>49</v>
      </c>
      <c r="AI752" s="1053">
        <v>32035111</v>
      </c>
      <c r="AJ752" s="1054">
        <v>10</v>
      </c>
      <c r="AK752" s="1055">
        <v>254.98740000000001</v>
      </c>
      <c r="AL752" s="1055">
        <v>6.1783999999999999</v>
      </c>
      <c r="AM752" s="1054">
        <v>41</v>
      </c>
      <c r="AN752" s="1056">
        <v>0.24340000000000001</v>
      </c>
    </row>
    <row r="753" spans="23:40">
      <c r="W753" s="150" t="str">
        <f t="shared" si="125"/>
        <v>19556</v>
      </c>
      <c r="X753" s="142">
        <f t="shared" si="126"/>
        <v>13</v>
      </c>
      <c r="Y753" s="135">
        <f t="shared" si="123"/>
        <v>6.5</v>
      </c>
      <c r="Z753" s="142">
        <f t="shared" si="124"/>
        <v>2</v>
      </c>
      <c r="AA753" s="135">
        <v>195</v>
      </c>
      <c r="AB753" s="164">
        <f t="shared" si="127"/>
        <v>56</v>
      </c>
      <c r="AI753" s="1053">
        <v>33010201</v>
      </c>
      <c r="AJ753" s="1054">
        <v>12</v>
      </c>
      <c r="AK753" s="1055">
        <v>254.95462999999998</v>
      </c>
      <c r="AL753" s="1055">
        <v>6.6067</v>
      </c>
      <c r="AM753" s="1054">
        <v>39</v>
      </c>
      <c r="AN753" s="1056">
        <v>0.22359999999999999</v>
      </c>
    </row>
    <row r="754" spans="23:40">
      <c r="W754" s="150" t="str">
        <f t="shared" si="125"/>
        <v>19563</v>
      </c>
      <c r="X754" s="142">
        <f t="shared" si="126"/>
        <v>14.625</v>
      </c>
      <c r="Y754" s="135">
        <f t="shared" si="123"/>
        <v>6.5</v>
      </c>
      <c r="Z754" s="142">
        <f t="shared" si="124"/>
        <v>2.25</v>
      </c>
      <c r="AA754" s="135">
        <v>195</v>
      </c>
      <c r="AB754" s="164">
        <f t="shared" si="127"/>
        <v>63</v>
      </c>
      <c r="AI754" s="1053">
        <v>37047041</v>
      </c>
      <c r="AJ754" s="1054">
        <v>4</v>
      </c>
      <c r="AK754" s="1055">
        <v>254.07130000000001</v>
      </c>
      <c r="AL754" s="1055">
        <v>6.0578000000000003</v>
      </c>
      <c r="AM754" s="1054">
        <v>42</v>
      </c>
      <c r="AN754" s="1056">
        <v>0.28889999999999999</v>
      </c>
    </row>
    <row r="755" spans="23:40">
      <c r="W755" s="150" t="str">
        <f t="shared" si="125"/>
        <v>19570</v>
      </c>
      <c r="X755" s="142">
        <f t="shared" si="126"/>
        <v>16.25</v>
      </c>
      <c r="Y755" s="135">
        <f t="shared" si="123"/>
        <v>6.5</v>
      </c>
      <c r="Z755" s="142">
        <f t="shared" si="124"/>
        <v>2.5</v>
      </c>
      <c r="AA755" s="135">
        <v>195</v>
      </c>
      <c r="AB755" s="164">
        <f t="shared" si="127"/>
        <v>70</v>
      </c>
      <c r="AI755" s="1053">
        <v>14012931</v>
      </c>
      <c r="AJ755" s="1054">
        <v>9</v>
      </c>
      <c r="AK755" s="1055">
        <v>253.77889999999999</v>
      </c>
      <c r="AL755" s="1055">
        <v>6.9715999999999996</v>
      </c>
      <c r="AM755" s="1054">
        <v>36</v>
      </c>
      <c r="AN755" s="1056">
        <v>0.27750000000000002</v>
      </c>
    </row>
    <row r="756" spans="23:40">
      <c r="W756" s="150" t="str">
        <f t="shared" si="125"/>
        <v>19577</v>
      </c>
      <c r="X756" s="142">
        <f t="shared" si="126"/>
        <v>17.875</v>
      </c>
      <c r="Y756" s="135">
        <f t="shared" si="123"/>
        <v>6.5</v>
      </c>
      <c r="Z756" s="142">
        <f t="shared" si="124"/>
        <v>2.75</v>
      </c>
      <c r="AA756" s="135">
        <v>195</v>
      </c>
      <c r="AB756" s="164">
        <f t="shared" si="127"/>
        <v>77</v>
      </c>
      <c r="AI756" s="1053">
        <v>43015601</v>
      </c>
      <c r="AJ756" s="1054">
        <v>10</v>
      </c>
      <c r="AK756" s="1055">
        <v>253.62010000000001</v>
      </c>
      <c r="AL756" s="1055">
        <v>5.6231999999999998</v>
      </c>
      <c r="AM756" s="1054">
        <v>45</v>
      </c>
      <c r="AN756" s="1056">
        <v>0.25129999999999997</v>
      </c>
    </row>
    <row r="757" spans="23:40">
      <c r="W757" s="150" t="str">
        <f t="shared" si="125"/>
        <v>19584</v>
      </c>
      <c r="X757" s="142">
        <f t="shared" si="126"/>
        <v>19.5</v>
      </c>
      <c r="Y757" s="135">
        <f t="shared" si="123"/>
        <v>6.5</v>
      </c>
      <c r="Z757" s="142">
        <f t="shared" si="124"/>
        <v>3</v>
      </c>
      <c r="AA757" s="135">
        <v>195</v>
      </c>
      <c r="AB757" s="164">
        <f t="shared" si="127"/>
        <v>84</v>
      </c>
      <c r="AI757" s="1053">
        <v>44001351</v>
      </c>
      <c r="AJ757" s="1054">
        <v>31</v>
      </c>
      <c r="AK757" s="1055">
        <v>253.55510000000001</v>
      </c>
      <c r="AL757" s="1055">
        <v>5.8182999999999998</v>
      </c>
      <c r="AM757" s="1054">
        <v>44</v>
      </c>
      <c r="AN757" s="1056">
        <v>0.36299999999999999</v>
      </c>
    </row>
    <row r="758" spans="23:40">
      <c r="W758" s="150" t="str">
        <f t="shared" si="125"/>
        <v>19591</v>
      </c>
      <c r="X758" s="142">
        <f t="shared" si="126"/>
        <v>21.125</v>
      </c>
      <c r="Y758" s="135">
        <f t="shared" si="123"/>
        <v>6.5</v>
      </c>
      <c r="Z758" s="142">
        <f t="shared" si="124"/>
        <v>3.25</v>
      </c>
      <c r="AA758" s="135">
        <v>195</v>
      </c>
      <c r="AB758" s="164">
        <f t="shared" si="127"/>
        <v>91</v>
      </c>
      <c r="AI758" s="1053">
        <v>31113001</v>
      </c>
      <c r="AJ758" s="1054">
        <v>37</v>
      </c>
      <c r="AK758" s="1055">
        <v>253.35059999999999</v>
      </c>
      <c r="AL758" s="1055">
        <v>5.9294000000000002</v>
      </c>
      <c r="AM758" s="1054">
        <v>43</v>
      </c>
      <c r="AN758" s="1056">
        <v>0.2329</v>
      </c>
    </row>
    <row r="759" spans="23:40">
      <c r="W759" s="150" t="str">
        <f t="shared" si="125"/>
        <v>19598</v>
      </c>
      <c r="X759" s="142">
        <f t="shared" si="126"/>
        <v>22.75</v>
      </c>
      <c r="Y759" s="135">
        <f t="shared" si="123"/>
        <v>6.5</v>
      </c>
      <c r="Z759" s="142">
        <f t="shared" si="124"/>
        <v>3.5</v>
      </c>
      <c r="AA759" s="135">
        <v>195</v>
      </c>
      <c r="AB759" s="164">
        <f t="shared" si="127"/>
        <v>98</v>
      </c>
      <c r="AI759" s="1053">
        <v>11040501</v>
      </c>
      <c r="AJ759" s="1054">
        <v>57</v>
      </c>
      <c r="AK759" s="1055">
        <v>253.34686000000002</v>
      </c>
      <c r="AL759" s="1055">
        <v>5.6801000000000004</v>
      </c>
      <c r="AM759" s="1054">
        <v>45</v>
      </c>
      <c r="AN759" s="1056">
        <v>0.36030000000000001</v>
      </c>
    </row>
    <row r="760" spans="23:40">
      <c r="W760" s="150" t="str">
        <f t="shared" si="125"/>
        <v>195105</v>
      </c>
      <c r="X760" s="142">
        <f t="shared" si="126"/>
        <v>24.375</v>
      </c>
      <c r="Y760" s="135">
        <f t="shared" si="123"/>
        <v>6.5</v>
      </c>
      <c r="Z760" s="142">
        <f t="shared" si="124"/>
        <v>3.75</v>
      </c>
      <c r="AA760" s="135">
        <v>195</v>
      </c>
      <c r="AB760" s="164">
        <f t="shared" si="127"/>
        <v>105</v>
      </c>
      <c r="AI760" s="1053">
        <v>31195001</v>
      </c>
      <c r="AJ760" s="1054">
        <v>38</v>
      </c>
      <c r="AK760" s="1055">
        <v>253.1568</v>
      </c>
      <c r="AL760" s="1055">
        <v>6.4946000000000002</v>
      </c>
      <c r="AM760" s="1054">
        <v>39</v>
      </c>
      <c r="AN760" s="1056">
        <v>0.1956</v>
      </c>
    </row>
    <row r="761" spans="23:40">
      <c r="W761" s="150" t="str">
        <f t="shared" si="125"/>
        <v>195112</v>
      </c>
      <c r="X761" s="142">
        <f t="shared" si="126"/>
        <v>26</v>
      </c>
      <c r="Y761" s="135">
        <f t="shared" si="123"/>
        <v>6.5</v>
      </c>
      <c r="Z761" s="142">
        <f t="shared" si="124"/>
        <v>4</v>
      </c>
      <c r="AA761" s="135">
        <v>195</v>
      </c>
      <c r="AB761" s="164">
        <f t="shared" si="127"/>
        <v>112</v>
      </c>
      <c r="AI761" s="1053">
        <v>21016101</v>
      </c>
      <c r="AJ761" s="1054">
        <v>9</v>
      </c>
      <c r="AK761" s="1055">
        <v>253.08600000000001</v>
      </c>
      <c r="AL761" s="1055">
        <v>7.3259999999999996</v>
      </c>
      <c r="AM761" s="1054">
        <v>35</v>
      </c>
      <c r="AN761" s="1056">
        <v>0.48139999999999999</v>
      </c>
    </row>
    <row r="762" spans="23:40">
      <c r="W762" s="150" t="str">
        <f t="shared" si="125"/>
        <v>195119</v>
      </c>
      <c r="X762" s="142">
        <f t="shared" si="126"/>
        <v>27.625</v>
      </c>
      <c r="Y762" s="135">
        <f t="shared" si="123"/>
        <v>6.5</v>
      </c>
      <c r="Z762" s="142">
        <f t="shared" si="124"/>
        <v>4.25</v>
      </c>
      <c r="AA762" s="135">
        <v>195</v>
      </c>
      <c r="AB762" s="164">
        <f t="shared" si="127"/>
        <v>119</v>
      </c>
      <c r="AI762" s="1053">
        <v>34101601</v>
      </c>
      <c r="AJ762" s="1054">
        <v>4</v>
      </c>
      <c r="AK762" s="1055">
        <v>253.06899999999999</v>
      </c>
      <c r="AL762" s="1055">
        <v>5.6985000000000001</v>
      </c>
      <c r="AM762" s="1054">
        <v>44</v>
      </c>
      <c r="AN762" s="1056">
        <v>0.48930000000000001</v>
      </c>
    </row>
    <row r="763" spans="23:40">
      <c r="W763" s="150" t="str">
        <f t="shared" si="125"/>
        <v>195126</v>
      </c>
      <c r="X763" s="142">
        <f t="shared" si="126"/>
        <v>29.25</v>
      </c>
      <c r="Y763" s="135">
        <f t="shared" si="123"/>
        <v>6.5</v>
      </c>
      <c r="Z763" s="142">
        <f t="shared" si="124"/>
        <v>4.5</v>
      </c>
      <c r="AA763" s="135">
        <v>195</v>
      </c>
      <c r="AB763" s="164">
        <f t="shared" si="127"/>
        <v>126</v>
      </c>
      <c r="AI763" s="1053">
        <v>44131071</v>
      </c>
      <c r="AJ763" s="1054">
        <v>2</v>
      </c>
      <c r="AK763" s="1055">
        <v>253.00221000000002</v>
      </c>
      <c r="AL763" s="1055">
        <v>6.8762999999999996</v>
      </c>
      <c r="AM763" s="1054">
        <v>37</v>
      </c>
      <c r="AN763" s="1056">
        <v>0.2291</v>
      </c>
    </row>
    <row r="764" spans="23:40">
      <c r="W764" s="150" t="str">
        <f t="shared" si="125"/>
        <v>195133</v>
      </c>
      <c r="X764" s="142">
        <f t="shared" si="126"/>
        <v>30.875</v>
      </c>
      <c r="Y764" s="135">
        <f t="shared" si="123"/>
        <v>6.5</v>
      </c>
      <c r="Z764" s="142">
        <f t="shared" si="124"/>
        <v>4.75</v>
      </c>
      <c r="AA764" s="135">
        <v>195</v>
      </c>
      <c r="AB764" s="164">
        <f t="shared" si="127"/>
        <v>133</v>
      </c>
      <c r="AI764" s="1053">
        <v>34052501</v>
      </c>
      <c r="AJ764" s="1054">
        <v>2</v>
      </c>
      <c r="AK764" s="1055">
        <v>252.88650000000001</v>
      </c>
      <c r="AL764" s="1055">
        <v>5.5091999999999999</v>
      </c>
      <c r="AM764" s="1054">
        <v>46</v>
      </c>
      <c r="AN764" s="1056">
        <v>0.188</v>
      </c>
    </row>
    <row r="765" spans="23:40">
      <c r="W765" s="150" t="str">
        <f t="shared" si="125"/>
        <v>195140</v>
      </c>
      <c r="X765" s="142">
        <f t="shared" si="126"/>
        <v>32.5</v>
      </c>
      <c r="Y765" s="135">
        <f t="shared" si="123"/>
        <v>6.5</v>
      </c>
      <c r="Z765" s="142">
        <f t="shared" si="124"/>
        <v>5</v>
      </c>
      <c r="AA765" s="135">
        <v>195</v>
      </c>
      <c r="AB765" s="164">
        <f t="shared" si="127"/>
        <v>140</v>
      </c>
      <c r="AI765" s="1053">
        <v>12071061</v>
      </c>
      <c r="AJ765" s="1054">
        <v>15</v>
      </c>
      <c r="AK765" s="1055">
        <v>252.8723</v>
      </c>
      <c r="AL765" s="1055">
        <v>5.8151000000000002</v>
      </c>
      <c r="AM765" s="1054">
        <v>43</v>
      </c>
      <c r="AN765" s="1056">
        <v>0.18719999999999998</v>
      </c>
    </row>
    <row r="766" spans="23:40">
      <c r="W766" s="150" t="str">
        <f t="shared" si="125"/>
        <v>195147</v>
      </c>
      <c r="X766" s="142">
        <f t="shared" si="126"/>
        <v>34.125</v>
      </c>
      <c r="Y766" s="135">
        <f t="shared" si="123"/>
        <v>6.5</v>
      </c>
      <c r="Z766" s="142">
        <f t="shared" si="124"/>
        <v>5.25</v>
      </c>
      <c r="AA766" s="135">
        <v>195</v>
      </c>
      <c r="AB766" s="164">
        <f t="shared" si="127"/>
        <v>147</v>
      </c>
      <c r="AI766" s="1053">
        <v>31092301</v>
      </c>
      <c r="AJ766" s="1054">
        <v>39</v>
      </c>
      <c r="AK766" s="1055">
        <v>252.80430000000001</v>
      </c>
      <c r="AL766" s="1055">
        <v>6.5418000000000003</v>
      </c>
      <c r="AM766" s="1054">
        <v>39</v>
      </c>
      <c r="AN766" s="1056">
        <v>0.34380000000000005</v>
      </c>
    </row>
    <row r="767" spans="23:40">
      <c r="W767" s="150" t="str">
        <f t="shared" si="125"/>
        <v>195154</v>
      </c>
      <c r="X767" s="142">
        <f t="shared" si="126"/>
        <v>35.75</v>
      </c>
      <c r="Y767" s="135">
        <f t="shared" si="123"/>
        <v>6.5</v>
      </c>
      <c r="Z767" s="142">
        <f t="shared" si="124"/>
        <v>5.5</v>
      </c>
      <c r="AA767" s="135">
        <v>195</v>
      </c>
      <c r="AB767" s="164">
        <f t="shared" si="127"/>
        <v>154</v>
      </c>
      <c r="AI767" s="1053">
        <v>32062511</v>
      </c>
      <c r="AJ767" s="1054">
        <v>2</v>
      </c>
      <c r="AK767" s="1055">
        <v>252.69479999999999</v>
      </c>
      <c r="AL767" s="1055">
        <v>7.5460000000000003</v>
      </c>
      <c r="AM767" s="1054">
        <v>33</v>
      </c>
      <c r="AN767" s="1056">
        <v>0.46460000000000001</v>
      </c>
    </row>
    <row r="768" spans="23:40">
      <c r="W768" s="150" t="str">
        <f t="shared" si="125"/>
        <v>195161</v>
      </c>
      <c r="X768" s="142">
        <f t="shared" si="126"/>
        <v>37.375</v>
      </c>
      <c r="Y768" s="135">
        <f t="shared" si="123"/>
        <v>6.5</v>
      </c>
      <c r="Z768" s="142">
        <f t="shared" si="124"/>
        <v>5.75</v>
      </c>
      <c r="AA768" s="135">
        <v>195</v>
      </c>
      <c r="AB768" s="164">
        <f t="shared" si="127"/>
        <v>161</v>
      </c>
      <c r="AI768" s="1053">
        <v>33041601</v>
      </c>
      <c r="AJ768" s="1054">
        <v>9</v>
      </c>
      <c r="AK768" s="1055">
        <v>252.6662</v>
      </c>
      <c r="AL768" s="1055">
        <v>7.2948000000000004</v>
      </c>
      <c r="AM768" s="1054">
        <v>35</v>
      </c>
      <c r="AN768" s="1056">
        <v>0.39289999999999997</v>
      </c>
    </row>
    <row r="769" spans="23:40">
      <c r="W769" s="150" t="str">
        <f t="shared" si="125"/>
        <v>195168</v>
      </c>
      <c r="X769" s="142">
        <f t="shared" si="126"/>
        <v>39</v>
      </c>
      <c r="Y769" s="135">
        <f t="shared" si="123"/>
        <v>6.5</v>
      </c>
      <c r="Z769" s="142">
        <f t="shared" si="124"/>
        <v>6</v>
      </c>
      <c r="AA769" s="135">
        <v>195</v>
      </c>
      <c r="AB769" s="164">
        <f t="shared" si="127"/>
        <v>168</v>
      </c>
      <c r="AI769" s="1053">
        <v>50080121</v>
      </c>
      <c r="AJ769" s="1054">
        <v>15</v>
      </c>
      <c r="AK769" s="1055">
        <v>252.462492</v>
      </c>
      <c r="AL769" s="1055">
        <v>5.7279</v>
      </c>
      <c r="AM769" s="1054">
        <v>44</v>
      </c>
      <c r="AN769" s="1056">
        <v>0.1711</v>
      </c>
    </row>
    <row r="770" spans="23:40">
      <c r="W770" s="150" t="str">
        <f t="shared" si="125"/>
        <v>195175</v>
      </c>
      <c r="X770" s="142">
        <f t="shared" si="126"/>
        <v>40.625</v>
      </c>
      <c r="Y770" s="135">
        <f t="shared" si="123"/>
        <v>6.5</v>
      </c>
      <c r="Z770" s="142">
        <f t="shared" si="124"/>
        <v>6.25</v>
      </c>
      <c r="AA770" s="135">
        <v>195</v>
      </c>
      <c r="AB770" s="164">
        <f t="shared" si="127"/>
        <v>175</v>
      </c>
      <c r="AI770" s="1053">
        <v>51020031</v>
      </c>
      <c r="AJ770" s="1054">
        <v>5</v>
      </c>
      <c r="AK770" s="1055">
        <v>252.05487999999997</v>
      </c>
      <c r="AL770" s="1055">
        <v>5.9175000000000004</v>
      </c>
      <c r="AM770" s="1054">
        <v>43</v>
      </c>
      <c r="AN770" s="1056">
        <v>0.30299999999999999</v>
      </c>
    </row>
    <row r="771" spans="23:40">
      <c r="W771" s="150" t="str">
        <f t="shared" si="125"/>
        <v>195182</v>
      </c>
      <c r="X771" s="142">
        <f t="shared" si="126"/>
        <v>42.25</v>
      </c>
      <c r="Y771" s="135">
        <f t="shared" si="123"/>
        <v>6.5</v>
      </c>
      <c r="Z771" s="142">
        <f t="shared" si="124"/>
        <v>6.5</v>
      </c>
      <c r="AA771" s="135">
        <v>195</v>
      </c>
      <c r="AB771" s="164">
        <f t="shared" si="127"/>
        <v>182</v>
      </c>
      <c r="AI771" s="1053">
        <v>65013041</v>
      </c>
      <c r="AJ771" s="1054">
        <v>4</v>
      </c>
      <c r="AK771" s="1055">
        <v>252.04839999999999</v>
      </c>
      <c r="AL771" s="1055">
        <v>6.7088000000000001</v>
      </c>
      <c r="AM771" s="1054">
        <v>38</v>
      </c>
      <c r="AN771" s="1056">
        <v>0.23219999999999999</v>
      </c>
    </row>
    <row r="772" spans="23:40">
      <c r="W772" s="150" t="str">
        <f t="shared" si="125"/>
        <v>195189</v>
      </c>
      <c r="X772" s="142">
        <f t="shared" si="126"/>
        <v>43.875</v>
      </c>
      <c r="Y772" s="135">
        <f t="shared" si="123"/>
        <v>6.5</v>
      </c>
      <c r="Z772" s="142">
        <f t="shared" si="124"/>
        <v>6.75</v>
      </c>
      <c r="AA772" s="135">
        <v>195</v>
      </c>
      <c r="AB772" s="164">
        <f t="shared" si="127"/>
        <v>189</v>
      </c>
      <c r="AI772" s="1053">
        <v>22021901</v>
      </c>
      <c r="AJ772" s="1054">
        <v>4</v>
      </c>
      <c r="AK772" s="1055">
        <v>251.7046</v>
      </c>
      <c r="AL772" s="1055">
        <v>5.9960000000000004</v>
      </c>
      <c r="AM772" s="1054">
        <v>42</v>
      </c>
      <c r="AN772" s="1056">
        <v>0.28199999999999997</v>
      </c>
    </row>
    <row r="773" spans="23:40">
      <c r="W773" s="150" t="str">
        <f t="shared" si="125"/>
        <v>195196</v>
      </c>
      <c r="X773" s="142">
        <f t="shared" si="126"/>
        <v>45.5</v>
      </c>
      <c r="Y773" s="135">
        <f t="shared" ref="Y773:Y836" si="128">IF(AA773=5,0.385,IF(AA773=10,0.55,IF(AA773=15,0.55,AA773/30)))</f>
        <v>6.5</v>
      </c>
      <c r="Z773" s="142">
        <f t="shared" ref="Z773:Z836" si="129">IF(AB773=7,0.385,IF(AB773=14,0.55,AB773/28))</f>
        <v>7</v>
      </c>
      <c r="AA773" s="135">
        <v>195</v>
      </c>
      <c r="AB773" s="164">
        <f t="shared" si="127"/>
        <v>196</v>
      </c>
      <c r="AI773" s="1053">
        <v>35024341</v>
      </c>
      <c r="AJ773" s="1054">
        <v>6</v>
      </c>
      <c r="AK773" s="1055">
        <v>251.5889</v>
      </c>
      <c r="AL773" s="1055">
        <v>5.9034000000000004</v>
      </c>
      <c r="AM773" s="1054">
        <v>43</v>
      </c>
      <c r="AN773" s="1056">
        <v>0.29580000000000001</v>
      </c>
    </row>
    <row r="774" spans="23:40">
      <c r="W774" s="150" t="str">
        <f t="shared" si="125"/>
        <v>195203</v>
      </c>
      <c r="X774" s="142">
        <f t="shared" si="126"/>
        <v>47.125</v>
      </c>
      <c r="Y774" s="135">
        <f t="shared" si="128"/>
        <v>6.5</v>
      </c>
      <c r="Z774" s="142">
        <f t="shared" si="129"/>
        <v>7.25</v>
      </c>
      <c r="AA774" s="135">
        <v>195</v>
      </c>
      <c r="AB774" s="164">
        <f t="shared" si="127"/>
        <v>203</v>
      </c>
      <c r="AI774" s="1053">
        <v>35044151</v>
      </c>
      <c r="AJ774" s="1054">
        <v>4</v>
      </c>
      <c r="AK774" s="1055">
        <v>251.58099999999999</v>
      </c>
      <c r="AL774" s="1055">
        <v>4.6787999999999998</v>
      </c>
      <c r="AM774" s="1054">
        <v>54</v>
      </c>
      <c r="AN774" s="1056">
        <v>0.46110000000000001</v>
      </c>
    </row>
    <row r="775" spans="23:40">
      <c r="W775" s="150" t="str">
        <f t="shared" si="125"/>
        <v>195210</v>
      </c>
      <c r="X775" s="142">
        <f t="shared" si="126"/>
        <v>48.75</v>
      </c>
      <c r="Y775" s="135">
        <f t="shared" si="128"/>
        <v>6.5</v>
      </c>
      <c r="Z775" s="142">
        <f t="shared" si="129"/>
        <v>7.5</v>
      </c>
      <c r="AA775" s="135">
        <v>195</v>
      </c>
      <c r="AB775" s="164">
        <f t="shared" si="127"/>
        <v>210</v>
      </c>
      <c r="AI775" s="1053">
        <v>32027211</v>
      </c>
      <c r="AJ775" s="1054">
        <v>8</v>
      </c>
      <c r="AK775" s="1055">
        <v>251.48580000000001</v>
      </c>
      <c r="AL775" s="1055">
        <v>6.8651999999999997</v>
      </c>
      <c r="AM775" s="1054">
        <v>37</v>
      </c>
      <c r="AN775" s="1056">
        <v>0.27600000000000002</v>
      </c>
    </row>
    <row r="776" spans="23:40">
      <c r="W776" s="150" t="str">
        <f t="shared" si="125"/>
        <v>195217</v>
      </c>
      <c r="X776" s="142">
        <f t="shared" si="126"/>
        <v>50.375</v>
      </c>
      <c r="Y776" s="135">
        <f t="shared" si="128"/>
        <v>6.5</v>
      </c>
      <c r="Z776" s="142">
        <f t="shared" si="129"/>
        <v>7.75</v>
      </c>
      <c r="AA776" s="135">
        <v>195</v>
      </c>
      <c r="AB776" s="164">
        <f t="shared" si="127"/>
        <v>217</v>
      </c>
      <c r="AI776" s="1053">
        <v>34016001</v>
      </c>
      <c r="AJ776" s="1054">
        <v>7</v>
      </c>
      <c r="AK776" s="1055">
        <v>251.39619999999999</v>
      </c>
      <c r="AL776" s="1055">
        <v>6.5213000000000001</v>
      </c>
      <c r="AM776" s="1054">
        <v>39</v>
      </c>
      <c r="AN776" s="1056">
        <v>0.27760000000000001</v>
      </c>
    </row>
    <row r="777" spans="23:40">
      <c r="W777" s="150" t="str">
        <f t="shared" si="125"/>
        <v>195224</v>
      </c>
      <c r="X777" s="142">
        <f t="shared" si="126"/>
        <v>52</v>
      </c>
      <c r="Y777" s="135">
        <f t="shared" si="128"/>
        <v>6.5</v>
      </c>
      <c r="Z777" s="142">
        <f t="shared" si="129"/>
        <v>8</v>
      </c>
      <c r="AA777" s="135">
        <v>195</v>
      </c>
      <c r="AB777" s="164">
        <f t="shared" si="127"/>
        <v>224</v>
      </c>
      <c r="AI777" s="1053">
        <v>33093101</v>
      </c>
      <c r="AJ777" s="1054">
        <v>7</v>
      </c>
      <c r="AK777" s="1055">
        <v>251.309596</v>
      </c>
      <c r="AL777" s="1055">
        <v>6.3518999999999997</v>
      </c>
      <c r="AM777" s="1054">
        <v>40</v>
      </c>
      <c r="AN777" s="1056">
        <v>0.31950000000000001</v>
      </c>
    </row>
    <row r="778" spans="23:40">
      <c r="W778" s="150" t="str">
        <f t="shared" si="125"/>
        <v>195231</v>
      </c>
      <c r="X778" s="142">
        <f t="shared" si="126"/>
        <v>53.625</v>
      </c>
      <c r="Y778" s="135">
        <f t="shared" si="128"/>
        <v>6.5</v>
      </c>
      <c r="Z778" s="142">
        <f t="shared" si="129"/>
        <v>8.25</v>
      </c>
      <c r="AA778" s="135">
        <v>195</v>
      </c>
      <c r="AB778" s="164">
        <f t="shared" si="127"/>
        <v>231</v>
      </c>
      <c r="AI778" s="1053">
        <v>32092011</v>
      </c>
      <c r="AJ778" s="1054">
        <v>4</v>
      </c>
      <c r="AK778" s="1055">
        <v>251.2527</v>
      </c>
      <c r="AL778" s="1055">
        <v>7.3261000000000003</v>
      </c>
      <c r="AM778" s="1054">
        <v>34</v>
      </c>
      <c r="AN778" s="1056">
        <v>0.44020000000000004</v>
      </c>
    </row>
    <row r="779" spans="23:40">
      <c r="W779" s="150" t="str">
        <f t="shared" si="125"/>
        <v>195238</v>
      </c>
      <c r="X779" s="142">
        <f t="shared" si="126"/>
        <v>55.25</v>
      </c>
      <c r="Y779" s="135">
        <f t="shared" si="128"/>
        <v>6.5</v>
      </c>
      <c r="Z779" s="142">
        <f t="shared" si="129"/>
        <v>8.5</v>
      </c>
      <c r="AA779" s="135">
        <v>195</v>
      </c>
      <c r="AB779" s="164">
        <f t="shared" si="127"/>
        <v>238</v>
      </c>
      <c r="AI779" s="1053">
        <v>13072101</v>
      </c>
      <c r="AJ779" s="1054">
        <v>2</v>
      </c>
      <c r="AK779" s="1055">
        <v>251.0728</v>
      </c>
      <c r="AL779" s="1055">
        <v>6.6136999999999997</v>
      </c>
      <c r="AM779" s="1054">
        <v>38</v>
      </c>
      <c r="AN779" s="1056">
        <v>0.31109999999999999</v>
      </c>
    </row>
    <row r="780" spans="23:40">
      <c r="W780" s="150" t="str">
        <f t="shared" si="125"/>
        <v>195245</v>
      </c>
      <c r="X780" s="142">
        <f t="shared" si="126"/>
        <v>56.875</v>
      </c>
      <c r="Y780" s="135">
        <f t="shared" si="128"/>
        <v>6.5</v>
      </c>
      <c r="Z780" s="142">
        <f t="shared" si="129"/>
        <v>8.75</v>
      </c>
      <c r="AA780" s="135">
        <v>195</v>
      </c>
      <c r="AB780" s="164">
        <f t="shared" si="127"/>
        <v>245</v>
      </c>
      <c r="AI780" s="1053">
        <v>42091601</v>
      </c>
      <c r="AJ780" s="1054">
        <v>1</v>
      </c>
      <c r="AK780" s="1055">
        <v>251.02459999999999</v>
      </c>
      <c r="AL780" s="1055">
        <v>8.1106999999999996</v>
      </c>
      <c r="AM780" s="1054">
        <v>31</v>
      </c>
      <c r="AN780" s="1056">
        <v>0.39600000000000002</v>
      </c>
    </row>
    <row r="781" spans="23:40">
      <c r="W781" s="150" t="str">
        <f t="shared" si="125"/>
        <v>195252</v>
      </c>
      <c r="X781" s="142">
        <f t="shared" si="126"/>
        <v>58.5</v>
      </c>
      <c r="Y781" s="135">
        <f t="shared" si="128"/>
        <v>6.5</v>
      </c>
      <c r="Z781" s="142">
        <f t="shared" si="129"/>
        <v>9</v>
      </c>
      <c r="AA781" s="135">
        <v>195</v>
      </c>
      <c r="AB781" s="164">
        <f t="shared" si="127"/>
        <v>252</v>
      </c>
      <c r="AI781" s="1053">
        <v>36070202</v>
      </c>
      <c r="AJ781" s="1054">
        <v>2</v>
      </c>
      <c r="AK781" s="1055">
        <v>250.94919999999999</v>
      </c>
      <c r="AL781" s="1055">
        <v>6.6725000000000003</v>
      </c>
      <c r="AM781" s="1054">
        <v>38</v>
      </c>
      <c r="AN781" s="1056">
        <v>0.35049999999999998</v>
      </c>
    </row>
    <row r="782" spans="23:40">
      <c r="W782" s="150" t="str">
        <f t="shared" si="125"/>
        <v>195259</v>
      </c>
      <c r="X782" s="142">
        <f t="shared" si="126"/>
        <v>60.125</v>
      </c>
      <c r="Y782" s="135">
        <f t="shared" si="128"/>
        <v>6.5</v>
      </c>
      <c r="Z782" s="142">
        <f t="shared" si="129"/>
        <v>9.25</v>
      </c>
      <c r="AA782" s="135">
        <v>195</v>
      </c>
      <c r="AB782" s="164">
        <f t="shared" si="127"/>
        <v>259</v>
      </c>
      <c r="AI782" s="1053">
        <v>44131141</v>
      </c>
      <c r="AJ782" s="1054">
        <v>3</v>
      </c>
      <c r="AK782" s="1055">
        <v>250.78795</v>
      </c>
      <c r="AL782" s="1055">
        <v>5.3754999999999997</v>
      </c>
      <c r="AM782" s="1054">
        <v>47</v>
      </c>
      <c r="AN782" s="1056">
        <v>0.26119999999999999</v>
      </c>
    </row>
    <row r="783" spans="23:40">
      <c r="W783" s="150" t="str">
        <f t="shared" si="125"/>
        <v>195266</v>
      </c>
      <c r="X783" s="142">
        <f t="shared" si="126"/>
        <v>61.75</v>
      </c>
      <c r="Y783" s="135">
        <f t="shared" si="128"/>
        <v>6.5</v>
      </c>
      <c r="Z783" s="142">
        <f t="shared" si="129"/>
        <v>9.5</v>
      </c>
      <c r="AA783" s="135">
        <v>195</v>
      </c>
      <c r="AB783" s="164">
        <f t="shared" si="127"/>
        <v>266</v>
      </c>
      <c r="AI783" s="1053">
        <v>51078921</v>
      </c>
      <c r="AJ783" s="1054">
        <v>2</v>
      </c>
      <c r="AK783" s="1055">
        <v>250.6437</v>
      </c>
      <c r="AL783" s="1055">
        <v>7.0730000000000004</v>
      </c>
      <c r="AM783" s="1054">
        <v>35</v>
      </c>
      <c r="AN783" s="1056">
        <v>0.3518</v>
      </c>
    </row>
    <row r="784" spans="23:40">
      <c r="W784" s="150" t="str">
        <f t="shared" si="125"/>
        <v>195273</v>
      </c>
      <c r="X784" s="142">
        <f t="shared" si="126"/>
        <v>63.375</v>
      </c>
      <c r="Y784" s="135">
        <f t="shared" si="128"/>
        <v>6.5</v>
      </c>
      <c r="Z784" s="142">
        <f t="shared" si="129"/>
        <v>9.75</v>
      </c>
      <c r="AA784" s="135">
        <v>195</v>
      </c>
      <c r="AB784" s="164">
        <f t="shared" si="127"/>
        <v>273</v>
      </c>
      <c r="AI784" s="1053">
        <v>12080641</v>
      </c>
      <c r="AJ784" s="1054">
        <v>16</v>
      </c>
      <c r="AK784" s="1055">
        <v>250.60890000000001</v>
      </c>
      <c r="AL784" s="1055">
        <v>5.8818000000000001</v>
      </c>
      <c r="AM784" s="1054">
        <v>43</v>
      </c>
      <c r="AN784" s="1056">
        <v>0.35979999999999995</v>
      </c>
    </row>
    <row r="785" spans="23:40">
      <c r="W785" s="150" t="str">
        <f t="shared" si="125"/>
        <v>195280</v>
      </c>
      <c r="X785" s="142">
        <f t="shared" si="126"/>
        <v>65</v>
      </c>
      <c r="Y785" s="135">
        <f t="shared" si="128"/>
        <v>6.5</v>
      </c>
      <c r="Z785" s="142">
        <f t="shared" si="129"/>
        <v>10</v>
      </c>
      <c r="AA785" s="135">
        <v>195</v>
      </c>
      <c r="AB785" s="164">
        <f t="shared" si="127"/>
        <v>280</v>
      </c>
      <c r="AI785" s="1053">
        <v>44150701</v>
      </c>
      <c r="AJ785" s="1054">
        <v>3</v>
      </c>
      <c r="AK785" s="1055">
        <v>250.59493999999998</v>
      </c>
      <c r="AL785" s="1055">
        <v>4.8426999999999998</v>
      </c>
      <c r="AM785" s="1054">
        <v>52</v>
      </c>
      <c r="AN785" s="1056">
        <v>0.40130000000000005</v>
      </c>
    </row>
    <row r="786" spans="23:40">
      <c r="W786" s="150" t="str">
        <f t="shared" si="125"/>
        <v>195287</v>
      </c>
      <c r="X786" s="142">
        <f t="shared" si="126"/>
        <v>66.625</v>
      </c>
      <c r="Y786" s="135">
        <f t="shared" si="128"/>
        <v>6.5</v>
      </c>
      <c r="Z786" s="142">
        <f t="shared" si="129"/>
        <v>10.25</v>
      </c>
      <c r="AA786" s="135">
        <v>195</v>
      </c>
      <c r="AB786" s="164">
        <f t="shared" si="127"/>
        <v>287</v>
      </c>
      <c r="AI786" s="1053">
        <v>53014301</v>
      </c>
      <c r="AJ786" s="1054">
        <v>4</v>
      </c>
      <c r="AK786" s="1055">
        <v>250.52680000000001</v>
      </c>
      <c r="AL786" s="1055">
        <v>6.1159999999999997</v>
      </c>
      <c r="AM786" s="1054">
        <v>41</v>
      </c>
      <c r="AN786" s="1056">
        <v>0.31690000000000002</v>
      </c>
    </row>
    <row r="787" spans="23:40">
      <c r="W787" s="150" t="str">
        <f t="shared" si="125"/>
        <v>195294</v>
      </c>
      <c r="X787" s="142">
        <f t="shared" si="126"/>
        <v>68.25</v>
      </c>
      <c r="Y787" s="135">
        <f t="shared" si="128"/>
        <v>6.5</v>
      </c>
      <c r="Z787" s="142">
        <f t="shared" si="129"/>
        <v>10.5</v>
      </c>
      <c r="AA787" s="135">
        <v>195</v>
      </c>
      <c r="AB787" s="164">
        <f t="shared" si="127"/>
        <v>294</v>
      </c>
      <c r="AI787" s="1053">
        <v>32020602</v>
      </c>
      <c r="AJ787" s="1054">
        <v>9</v>
      </c>
      <c r="AK787" s="1055">
        <v>250.298</v>
      </c>
      <c r="AL787" s="1055">
        <v>5.9527000000000001</v>
      </c>
      <c r="AM787" s="1054">
        <v>42</v>
      </c>
      <c r="AN787" s="1056">
        <v>0.25239999999999996</v>
      </c>
    </row>
    <row r="788" spans="23:40">
      <c r="W788" s="150" t="str">
        <f t="shared" si="125"/>
        <v>195301</v>
      </c>
      <c r="X788" s="142">
        <f t="shared" si="126"/>
        <v>69.875</v>
      </c>
      <c r="Y788" s="135">
        <f t="shared" si="128"/>
        <v>6.5</v>
      </c>
      <c r="Z788" s="142">
        <f t="shared" si="129"/>
        <v>10.75</v>
      </c>
      <c r="AA788" s="135">
        <v>195</v>
      </c>
      <c r="AB788" s="164">
        <f t="shared" si="127"/>
        <v>301</v>
      </c>
      <c r="AI788" s="1053">
        <v>61030601</v>
      </c>
      <c r="AJ788" s="1054">
        <v>1</v>
      </c>
      <c r="AK788" s="1055">
        <v>250.22280000000001</v>
      </c>
      <c r="AL788" s="1055">
        <v>7.6376999999999997</v>
      </c>
      <c r="AM788" s="1054">
        <v>33</v>
      </c>
      <c r="AN788" s="1056">
        <v>0.39799999999999996</v>
      </c>
    </row>
    <row r="789" spans="23:40">
      <c r="W789" s="150" t="str">
        <f t="shared" si="125"/>
        <v>195308</v>
      </c>
      <c r="X789" s="142">
        <f t="shared" si="126"/>
        <v>71.5</v>
      </c>
      <c r="Y789" s="135">
        <f t="shared" si="128"/>
        <v>6.5</v>
      </c>
      <c r="Z789" s="142">
        <f t="shared" si="129"/>
        <v>11</v>
      </c>
      <c r="AA789" s="135">
        <v>195</v>
      </c>
      <c r="AB789" s="164">
        <f t="shared" si="127"/>
        <v>308</v>
      </c>
      <c r="AI789" s="1053">
        <v>51197601</v>
      </c>
      <c r="AJ789" s="1054">
        <v>1</v>
      </c>
      <c r="AK789" s="1055">
        <v>250.20032599999999</v>
      </c>
      <c r="AL789" s="1055">
        <v>6.2561999999999998</v>
      </c>
      <c r="AM789" s="1054">
        <v>40</v>
      </c>
      <c r="AN789" s="1056">
        <v>0.39579999999999999</v>
      </c>
    </row>
    <row r="790" spans="23:40">
      <c r="W790" s="150" t="str">
        <f t="shared" si="125"/>
        <v>195315</v>
      </c>
      <c r="X790" s="142">
        <f t="shared" si="126"/>
        <v>73.125</v>
      </c>
      <c r="Y790" s="135">
        <f t="shared" si="128"/>
        <v>6.5</v>
      </c>
      <c r="Z790" s="142">
        <f t="shared" si="129"/>
        <v>11.25</v>
      </c>
      <c r="AA790" s="135">
        <v>195</v>
      </c>
      <c r="AB790" s="164">
        <f t="shared" si="127"/>
        <v>315</v>
      </c>
      <c r="AI790" s="1053">
        <v>50170021</v>
      </c>
      <c r="AJ790" s="1054">
        <v>16</v>
      </c>
      <c r="AK790" s="1055">
        <v>250.05670000000001</v>
      </c>
      <c r="AL790" s="1055">
        <v>7.0898000000000003</v>
      </c>
      <c r="AM790" s="1054">
        <v>35</v>
      </c>
      <c r="AN790" s="1056">
        <v>0.27</v>
      </c>
    </row>
    <row r="791" spans="23:40">
      <c r="W791" s="150" t="str">
        <f t="shared" si="125"/>
        <v>195322</v>
      </c>
      <c r="X791" s="142">
        <f t="shared" si="126"/>
        <v>74.75</v>
      </c>
      <c r="Y791" s="135">
        <f t="shared" si="128"/>
        <v>6.5</v>
      </c>
      <c r="Z791" s="142">
        <f t="shared" si="129"/>
        <v>11.5</v>
      </c>
      <c r="AA791" s="135">
        <v>195</v>
      </c>
      <c r="AB791" s="164">
        <f t="shared" si="127"/>
        <v>322</v>
      </c>
      <c r="AI791" s="1053">
        <v>51010121</v>
      </c>
      <c r="AJ791" s="1054">
        <v>33</v>
      </c>
      <c r="AK791" s="1055">
        <v>249.89869999999999</v>
      </c>
      <c r="AL791" s="1055">
        <v>6.1275000000000004</v>
      </c>
      <c r="AM791" s="1054">
        <v>41</v>
      </c>
      <c r="AN791" s="1056">
        <v>0.19870000000000002</v>
      </c>
    </row>
    <row r="792" spans="23:40">
      <c r="W792" s="150" t="str">
        <f t="shared" si="125"/>
        <v>195329</v>
      </c>
      <c r="X792" s="142">
        <f t="shared" si="126"/>
        <v>76.375</v>
      </c>
      <c r="Y792" s="135">
        <f t="shared" si="128"/>
        <v>6.5</v>
      </c>
      <c r="Z792" s="142">
        <f t="shared" si="129"/>
        <v>11.75</v>
      </c>
      <c r="AA792" s="135">
        <v>195</v>
      </c>
      <c r="AB792" s="164">
        <f t="shared" si="127"/>
        <v>329</v>
      </c>
      <c r="AI792" s="1053">
        <v>62013501</v>
      </c>
      <c r="AJ792" s="1054">
        <v>2</v>
      </c>
      <c r="AK792" s="1055">
        <v>249.81817000000001</v>
      </c>
      <c r="AL792" s="1055">
        <v>6.5852000000000004</v>
      </c>
      <c r="AM792" s="1054">
        <v>38</v>
      </c>
      <c r="AN792" s="1056">
        <v>0.4597</v>
      </c>
    </row>
    <row r="793" spans="23:40">
      <c r="W793" s="150" t="str">
        <f t="shared" si="125"/>
        <v>195336</v>
      </c>
      <c r="X793" s="142">
        <f t="shared" si="126"/>
        <v>78</v>
      </c>
      <c r="Y793" s="135">
        <f t="shared" si="128"/>
        <v>6.5</v>
      </c>
      <c r="Z793" s="142">
        <f t="shared" si="129"/>
        <v>12</v>
      </c>
      <c r="AA793" s="135">
        <v>195</v>
      </c>
      <c r="AB793" s="164">
        <f t="shared" si="127"/>
        <v>336</v>
      </c>
      <c r="AI793" s="1053">
        <v>44139201</v>
      </c>
      <c r="AJ793" s="1054">
        <v>4</v>
      </c>
      <c r="AK793" s="1055">
        <v>249.74698999999998</v>
      </c>
      <c r="AL793" s="1055">
        <v>5.9920999999999998</v>
      </c>
      <c r="AM793" s="1054">
        <v>42</v>
      </c>
      <c r="AN793" s="1056">
        <v>0.23730000000000001</v>
      </c>
    </row>
    <row r="794" spans="23:40">
      <c r="W794" s="150" t="str">
        <f t="shared" si="125"/>
        <v>195343</v>
      </c>
      <c r="X794" s="142">
        <f t="shared" si="126"/>
        <v>79.625</v>
      </c>
      <c r="Y794" s="135">
        <f t="shared" si="128"/>
        <v>6.5</v>
      </c>
      <c r="Z794" s="142">
        <f t="shared" si="129"/>
        <v>12.25</v>
      </c>
      <c r="AA794" s="135">
        <v>195</v>
      </c>
      <c r="AB794" s="164">
        <f t="shared" si="127"/>
        <v>343</v>
      </c>
      <c r="AI794" s="1053">
        <v>51013701</v>
      </c>
      <c r="AJ794" s="1054">
        <v>34</v>
      </c>
      <c r="AK794" s="1055">
        <v>249.69640000000001</v>
      </c>
      <c r="AL794" s="1055">
        <v>7.1688999999999998</v>
      </c>
      <c r="AM794" s="1054">
        <v>35</v>
      </c>
      <c r="AN794" s="1056">
        <v>0.34590000000000004</v>
      </c>
    </row>
    <row r="795" spans="23:40">
      <c r="W795" s="150" t="str">
        <f t="shared" si="125"/>
        <v>195350</v>
      </c>
      <c r="X795" s="142">
        <f t="shared" si="126"/>
        <v>81.25</v>
      </c>
      <c r="Y795" s="135">
        <f t="shared" si="128"/>
        <v>6.5</v>
      </c>
      <c r="Z795" s="142">
        <f t="shared" si="129"/>
        <v>12.5</v>
      </c>
      <c r="AA795" s="135">
        <v>195</v>
      </c>
      <c r="AB795" s="164">
        <f t="shared" si="127"/>
        <v>350</v>
      </c>
      <c r="AI795" s="1053">
        <v>51050201</v>
      </c>
      <c r="AJ795" s="1054">
        <v>2</v>
      </c>
      <c r="AK795" s="1055">
        <v>249.429</v>
      </c>
      <c r="AL795" s="1055">
        <v>7.2084999999999999</v>
      </c>
      <c r="AM795" s="1054">
        <v>35</v>
      </c>
      <c r="AN795" s="1056">
        <v>0.41840000000000005</v>
      </c>
    </row>
    <row r="796" spans="23:40">
      <c r="W796" s="150" t="str">
        <f t="shared" si="125"/>
        <v>195357</v>
      </c>
      <c r="X796" s="142">
        <f t="shared" si="126"/>
        <v>82.875</v>
      </c>
      <c r="Y796" s="135">
        <f t="shared" si="128"/>
        <v>6.5</v>
      </c>
      <c r="Z796" s="142">
        <f t="shared" si="129"/>
        <v>12.75</v>
      </c>
      <c r="AA796" s="135">
        <v>195</v>
      </c>
      <c r="AB796" s="164">
        <f t="shared" si="127"/>
        <v>357</v>
      </c>
      <c r="AI796" s="1053">
        <v>33021401</v>
      </c>
      <c r="AJ796" s="1054">
        <v>3</v>
      </c>
      <c r="AK796" s="1055">
        <v>249.40195</v>
      </c>
      <c r="AL796" s="1055">
        <v>7.1890000000000001</v>
      </c>
      <c r="AM796" s="1054">
        <v>35</v>
      </c>
      <c r="AN796" s="1056">
        <v>0.58069999999999999</v>
      </c>
    </row>
    <row r="797" spans="23:40">
      <c r="W797" s="150" t="str">
        <f t="shared" si="125"/>
        <v>195364</v>
      </c>
      <c r="X797" s="142">
        <f t="shared" si="126"/>
        <v>84.5</v>
      </c>
      <c r="Y797" s="135">
        <f t="shared" si="128"/>
        <v>6.5</v>
      </c>
      <c r="Z797" s="142">
        <f t="shared" si="129"/>
        <v>13</v>
      </c>
      <c r="AA797" s="135">
        <v>195</v>
      </c>
      <c r="AB797" s="164">
        <f t="shared" si="127"/>
        <v>364</v>
      </c>
      <c r="AI797" s="1053">
        <v>12050931</v>
      </c>
      <c r="AJ797" s="1054">
        <v>17</v>
      </c>
      <c r="AK797" s="1055">
        <v>249.39556000000002</v>
      </c>
      <c r="AL797" s="1055">
        <v>6.8141999999999996</v>
      </c>
      <c r="AM797" s="1054">
        <v>37</v>
      </c>
      <c r="AN797" s="1056">
        <v>0.29350000000000004</v>
      </c>
    </row>
    <row r="798" spans="23:40">
      <c r="W798" s="150" t="str">
        <f t="shared" si="125"/>
        <v>195371</v>
      </c>
      <c r="X798" s="142">
        <f t="shared" si="126"/>
        <v>86.125</v>
      </c>
      <c r="Y798" s="135">
        <f t="shared" si="128"/>
        <v>6.5</v>
      </c>
      <c r="Z798" s="142">
        <f t="shared" si="129"/>
        <v>13.25</v>
      </c>
      <c r="AA798" s="135">
        <v>195</v>
      </c>
      <c r="AB798" s="164">
        <f t="shared" si="127"/>
        <v>371</v>
      </c>
      <c r="AI798" s="1053">
        <v>44114001</v>
      </c>
      <c r="AJ798" s="1054">
        <v>1</v>
      </c>
      <c r="AK798" s="1055">
        <v>249.32684</v>
      </c>
      <c r="AL798" s="1055">
        <v>6.3345000000000002</v>
      </c>
      <c r="AM798" s="1054">
        <v>39</v>
      </c>
      <c r="AN798" s="1056">
        <v>0.19839999999999999</v>
      </c>
    </row>
    <row r="799" spans="23:40">
      <c r="W799" s="150" t="str">
        <f t="shared" si="125"/>
        <v>2107</v>
      </c>
      <c r="X799" s="142">
        <f t="shared" si="126"/>
        <v>2.6950000000000003</v>
      </c>
      <c r="Y799" s="135">
        <f t="shared" si="128"/>
        <v>7</v>
      </c>
      <c r="Z799" s="142">
        <f t="shared" si="129"/>
        <v>0.38500000000000001</v>
      </c>
      <c r="AA799" s="135">
        <v>210</v>
      </c>
      <c r="AB799" s="151">
        <v>7</v>
      </c>
      <c r="AI799" s="1053">
        <v>32017411</v>
      </c>
      <c r="AJ799" s="1054">
        <v>12</v>
      </c>
      <c r="AK799" s="1055">
        <v>249.2713</v>
      </c>
      <c r="AL799" s="1055">
        <v>7.0618999999999996</v>
      </c>
      <c r="AM799" s="1054">
        <v>35</v>
      </c>
      <c r="AN799" s="1056">
        <v>0.33549999999999996</v>
      </c>
    </row>
    <row r="800" spans="23:40">
      <c r="W800" s="150" t="str">
        <f t="shared" si="125"/>
        <v>21014</v>
      </c>
      <c r="X800" s="142">
        <f t="shared" si="126"/>
        <v>3.8500000000000005</v>
      </c>
      <c r="Y800" s="135">
        <f t="shared" si="128"/>
        <v>7</v>
      </c>
      <c r="Z800" s="142">
        <f t="shared" si="129"/>
        <v>0.55000000000000004</v>
      </c>
      <c r="AA800" s="135">
        <v>210</v>
      </c>
      <c r="AB800" s="164">
        <f>AB799+7</f>
        <v>14</v>
      </c>
      <c r="AI800" s="1053">
        <v>51010031</v>
      </c>
      <c r="AJ800" s="1054">
        <v>35</v>
      </c>
      <c r="AK800" s="1055">
        <v>249.06280000000001</v>
      </c>
      <c r="AL800" s="1055">
        <v>7.5875000000000004</v>
      </c>
      <c r="AM800" s="1054">
        <v>33</v>
      </c>
      <c r="AN800" s="1056">
        <v>0.33860000000000001</v>
      </c>
    </row>
    <row r="801" spans="23:40">
      <c r="W801" s="150" t="str">
        <f t="shared" si="125"/>
        <v>21021</v>
      </c>
      <c r="X801" s="142">
        <f t="shared" si="126"/>
        <v>5.25</v>
      </c>
      <c r="Y801" s="135">
        <f t="shared" si="128"/>
        <v>7</v>
      </c>
      <c r="Z801" s="142">
        <f t="shared" si="129"/>
        <v>0.75</v>
      </c>
      <c r="AA801" s="135">
        <v>210</v>
      </c>
      <c r="AB801" s="164">
        <f t="shared" ref="AB801:AB851" si="130">AB800+7</f>
        <v>21</v>
      </c>
      <c r="AI801" s="1053">
        <v>41022701</v>
      </c>
      <c r="AJ801" s="1054">
        <v>1</v>
      </c>
      <c r="AK801" s="1055">
        <v>248.87815099999997</v>
      </c>
      <c r="AL801" s="1055">
        <v>6.2030000000000003</v>
      </c>
      <c r="AM801" s="1054">
        <v>40</v>
      </c>
      <c r="AN801" s="1056">
        <v>0.30210000000000004</v>
      </c>
    </row>
    <row r="802" spans="23:40">
      <c r="W802" s="150" t="str">
        <f t="shared" si="125"/>
        <v>21028</v>
      </c>
      <c r="X802" s="142">
        <f t="shared" si="126"/>
        <v>7</v>
      </c>
      <c r="Y802" s="135">
        <f t="shared" si="128"/>
        <v>7</v>
      </c>
      <c r="Z802" s="142">
        <f t="shared" si="129"/>
        <v>1</v>
      </c>
      <c r="AA802" s="135">
        <v>210</v>
      </c>
      <c r="AB802" s="164">
        <f t="shared" si="130"/>
        <v>28</v>
      </c>
      <c r="AI802" s="1053">
        <v>22032301</v>
      </c>
      <c r="AJ802" s="1054">
        <v>2</v>
      </c>
      <c r="AK802" s="1055">
        <v>248.73560000000001</v>
      </c>
      <c r="AL802" s="1055">
        <v>5.9898999999999996</v>
      </c>
      <c r="AM802" s="1054">
        <v>42</v>
      </c>
      <c r="AN802" s="1056">
        <v>0.17300000000000001</v>
      </c>
    </row>
    <row r="803" spans="23:40">
      <c r="W803" s="150" t="str">
        <f t="shared" si="125"/>
        <v>21035</v>
      </c>
      <c r="X803" s="142">
        <f t="shared" si="126"/>
        <v>8.75</v>
      </c>
      <c r="Y803" s="135">
        <f t="shared" si="128"/>
        <v>7</v>
      </c>
      <c r="Z803" s="142">
        <f t="shared" si="129"/>
        <v>1.25</v>
      </c>
      <c r="AA803" s="135">
        <v>210</v>
      </c>
      <c r="AB803" s="164">
        <f t="shared" si="130"/>
        <v>35</v>
      </c>
      <c r="AI803" s="1053">
        <v>33016601</v>
      </c>
      <c r="AJ803" s="1054">
        <v>13</v>
      </c>
      <c r="AK803" s="1055">
        <v>248.5061</v>
      </c>
      <c r="AL803" s="1055">
        <v>7.2502000000000004</v>
      </c>
      <c r="AM803" s="1054">
        <v>34</v>
      </c>
      <c r="AN803" s="1056">
        <v>0.18359999999999999</v>
      </c>
    </row>
    <row r="804" spans="23:40">
      <c r="W804" s="150" t="str">
        <f t="shared" si="125"/>
        <v>21042</v>
      </c>
      <c r="X804" s="142">
        <f t="shared" si="126"/>
        <v>10.5</v>
      </c>
      <c r="Y804" s="135">
        <f t="shared" si="128"/>
        <v>7</v>
      </c>
      <c r="Z804" s="142">
        <f t="shared" si="129"/>
        <v>1.5</v>
      </c>
      <c r="AA804" s="135">
        <v>210</v>
      </c>
      <c r="AB804" s="164">
        <f t="shared" si="130"/>
        <v>42</v>
      </c>
      <c r="AI804" s="1053">
        <v>33078201</v>
      </c>
      <c r="AJ804" s="1054">
        <v>12</v>
      </c>
      <c r="AK804" s="1055">
        <v>248.330668</v>
      </c>
      <c r="AL804" s="1055">
        <v>5.8188000000000004</v>
      </c>
      <c r="AM804" s="1054">
        <v>43</v>
      </c>
      <c r="AN804" s="1056">
        <v>0.44069999999999998</v>
      </c>
    </row>
    <row r="805" spans="23:40">
      <c r="W805" s="150" t="str">
        <f t="shared" si="125"/>
        <v>21049</v>
      </c>
      <c r="X805" s="142">
        <f t="shared" si="126"/>
        <v>12.25</v>
      </c>
      <c r="Y805" s="135">
        <f t="shared" si="128"/>
        <v>7</v>
      </c>
      <c r="Z805" s="142">
        <f t="shared" si="129"/>
        <v>1.75</v>
      </c>
      <c r="AA805" s="135">
        <v>210</v>
      </c>
      <c r="AB805" s="164">
        <f t="shared" si="130"/>
        <v>49</v>
      </c>
      <c r="AI805" s="1053">
        <v>11068801</v>
      </c>
      <c r="AJ805" s="1054">
        <v>58</v>
      </c>
      <c r="AK805" s="1055">
        <v>248.31924799999999</v>
      </c>
      <c r="AL805" s="1055">
        <v>5.7874999999999996</v>
      </c>
      <c r="AM805" s="1054">
        <v>43</v>
      </c>
      <c r="AN805" s="1056">
        <v>0.25780000000000003</v>
      </c>
    </row>
    <row r="806" spans="23:40">
      <c r="W806" s="150" t="str">
        <f t="shared" si="125"/>
        <v>21056</v>
      </c>
      <c r="X806" s="142">
        <f t="shared" si="126"/>
        <v>14</v>
      </c>
      <c r="Y806" s="135">
        <f t="shared" si="128"/>
        <v>7</v>
      </c>
      <c r="Z806" s="142">
        <f t="shared" si="129"/>
        <v>2</v>
      </c>
      <c r="AA806" s="135">
        <v>210</v>
      </c>
      <c r="AB806" s="164">
        <f t="shared" si="130"/>
        <v>56</v>
      </c>
      <c r="AI806" s="1053">
        <v>32045411</v>
      </c>
      <c r="AJ806" s="1054">
        <v>9</v>
      </c>
      <c r="AK806" s="1055">
        <v>248.31621000000001</v>
      </c>
      <c r="AL806" s="1055">
        <v>7.3914999999999997</v>
      </c>
      <c r="AM806" s="1054">
        <v>34</v>
      </c>
      <c r="AN806" s="1056">
        <v>0.35770000000000002</v>
      </c>
    </row>
    <row r="807" spans="23:40">
      <c r="W807" s="150" t="str">
        <f t="shared" si="125"/>
        <v>21063</v>
      </c>
      <c r="X807" s="142">
        <f t="shared" si="126"/>
        <v>15.75</v>
      </c>
      <c r="Y807" s="135">
        <f t="shared" si="128"/>
        <v>7</v>
      </c>
      <c r="Z807" s="142">
        <f t="shared" si="129"/>
        <v>2.25</v>
      </c>
      <c r="AA807" s="135">
        <v>210</v>
      </c>
      <c r="AB807" s="164">
        <f t="shared" si="130"/>
        <v>63</v>
      </c>
      <c r="AI807" s="1053">
        <v>12040771</v>
      </c>
      <c r="AJ807" s="1054">
        <v>18</v>
      </c>
      <c r="AK807" s="1055">
        <v>248.10220000000001</v>
      </c>
      <c r="AL807" s="1055">
        <v>6.4478999999999997</v>
      </c>
      <c r="AM807" s="1054">
        <v>38</v>
      </c>
      <c r="AN807" s="1056">
        <v>0.29559999999999997</v>
      </c>
    </row>
    <row r="808" spans="23:40">
      <c r="W808" s="150" t="str">
        <f t="shared" si="125"/>
        <v>21070</v>
      </c>
      <c r="X808" s="142">
        <f t="shared" si="126"/>
        <v>17.5</v>
      </c>
      <c r="Y808" s="135">
        <f t="shared" si="128"/>
        <v>7</v>
      </c>
      <c r="Z808" s="142">
        <f t="shared" si="129"/>
        <v>2.5</v>
      </c>
      <c r="AA808" s="135">
        <v>210</v>
      </c>
      <c r="AB808" s="164">
        <f t="shared" si="130"/>
        <v>70</v>
      </c>
      <c r="AI808" s="1053">
        <v>41101701</v>
      </c>
      <c r="AJ808" s="1054">
        <v>3</v>
      </c>
      <c r="AK808" s="1055">
        <v>248.05583999999999</v>
      </c>
      <c r="AL808" s="1055">
        <v>5.7183000000000002</v>
      </c>
      <c r="AM808" s="1054">
        <v>43</v>
      </c>
      <c r="AN808" s="1056">
        <v>0.51190000000000002</v>
      </c>
    </row>
    <row r="809" spans="23:40">
      <c r="W809" s="150" t="str">
        <f t="shared" si="125"/>
        <v>21077</v>
      </c>
      <c r="X809" s="142">
        <f t="shared" si="126"/>
        <v>19.25</v>
      </c>
      <c r="Y809" s="135">
        <f t="shared" si="128"/>
        <v>7</v>
      </c>
      <c r="Z809" s="142">
        <f t="shared" si="129"/>
        <v>2.75</v>
      </c>
      <c r="AA809" s="135">
        <v>210</v>
      </c>
      <c r="AB809" s="164">
        <f t="shared" si="130"/>
        <v>77</v>
      </c>
      <c r="AI809" s="1053">
        <v>51090701</v>
      </c>
      <c r="AJ809" s="1054">
        <v>2</v>
      </c>
      <c r="AK809" s="1055">
        <v>247.91014999999999</v>
      </c>
      <c r="AL809" s="1055">
        <v>5.7145999999999999</v>
      </c>
      <c r="AM809" s="1054">
        <v>43</v>
      </c>
      <c r="AN809" s="1056">
        <v>0.5151</v>
      </c>
    </row>
    <row r="810" spans="23:40">
      <c r="W810" s="150" t="str">
        <f t="shared" ref="W810:W873" si="131">AA810&amp;AB810</f>
        <v>21084</v>
      </c>
      <c r="X810" s="142">
        <f t="shared" ref="X810:X873" si="132">Y810*Z810</f>
        <v>21</v>
      </c>
      <c r="Y810" s="135">
        <f t="shared" si="128"/>
        <v>7</v>
      </c>
      <c r="Z810" s="142">
        <f t="shared" si="129"/>
        <v>3</v>
      </c>
      <c r="AA810" s="135">
        <v>210</v>
      </c>
      <c r="AB810" s="164">
        <f t="shared" si="130"/>
        <v>84</v>
      </c>
      <c r="AI810" s="1053">
        <v>14033131</v>
      </c>
      <c r="AJ810" s="1054">
        <v>1</v>
      </c>
      <c r="AK810" s="1055">
        <v>247.79472000000001</v>
      </c>
      <c r="AL810" s="1055">
        <v>5.8079000000000001</v>
      </c>
      <c r="AM810" s="1054">
        <v>43</v>
      </c>
      <c r="AN810" s="1056">
        <v>0.31040000000000001</v>
      </c>
    </row>
    <row r="811" spans="23:40">
      <c r="W811" s="150" t="str">
        <f t="shared" si="131"/>
        <v>21091</v>
      </c>
      <c r="X811" s="142">
        <f t="shared" si="132"/>
        <v>22.75</v>
      </c>
      <c r="Y811" s="135">
        <f t="shared" si="128"/>
        <v>7</v>
      </c>
      <c r="Z811" s="142">
        <f t="shared" si="129"/>
        <v>3.25</v>
      </c>
      <c r="AA811" s="135">
        <v>210</v>
      </c>
      <c r="AB811" s="164">
        <f t="shared" si="130"/>
        <v>91</v>
      </c>
      <c r="AI811" s="1053">
        <v>34051901</v>
      </c>
      <c r="AJ811" s="1054">
        <v>3</v>
      </c>
      <c r="AK811" s="1055">
        <v>247.78989999999999</v>
      </c>
      <c r="AL811" s="1055">
        <v>6.0194000000000001</v>
      </c>
      <c r="AM811" s="1054">
        <v>41</v>
      </c>
      <c r="AN811" s="1056">
        <v>0.54110000000000003</v>
      </c>
    </row>
    <row r="812" spans="23:40">
      <c r="W812" s="150" t="str">
        <f t="shared" si="131"/>
        <v>21098</v>
      </c>
      <c r="X812" s="142">
        <f t="shared" si="132"/>
        <v>24.5</v>
      </c>
      <c r="Y812" s="135">
        <f t="shared" si="128"/>
        <v>7</v>
      </c>
      <c r="Z812" s="142">
        <f t="shared" si="129"/>
        <v>3.5</v>
      </c>
      <c r="AA812" s="135">
        <v>210</v>
      </c>
      <c r="AB812" s="164">
        <f t="shared" si="130"/>
        <v>98</v>
      </c>
      <c r="AI812" s="1053">
        <v>32063111</v>
      </c>
      <c r="AJ812" s="1054">
        <v>3</v>
      </c>
      <c r="AK812" s="1055">
        <v>247.6464</v>
      </c>
      <c r="AL812" s="1055">
        <v>5.8670999999999998</v>
      </c>
      <c r="AM812" s="1054">
        <v>42</v>
      </c>
      <c r="AN812" s="1056">
        <v>0.29760000000000003</v>
      </c>
    </row>
    <row r="813" spans="23:40">
      <c r="W813" s="150" t="str">
        <f t="shared" si="131"/>
        <v>210105</v>
      </c>
      <c r="X813" s="142">
        <f t="shared" si="132"/>
        <v>26.25</v>
      </c>
      <c r="Y813" s="135">
        <f t="shared" si="128"/>
        <v>7</v>
      </c>
      <c r="Z813" s="142">
        <f t="shared" si="129"/>
        <v>3.75</v>
      </c>
      <c r="AA813" s="135">
        <v>210</v>
      </c>
      <c r="AB813" s="164">
        <f t="shared" si="130"/>
        <v>105</v>
      </c>
      <c r="AI813" s="1053">
        <v>31133001</v>
      </c>
      <c r="AJ813" s="1054">
        <v>40</v>
      </c>
      <c r="AK813" s="1055">
        <v>247.57830000000001</v>
      </c>
      <c r="AL813" s="1055">
        <v>5.7873000000000001</v>
      </c>
      <c r="AM813" s="1054">
        <v>43</v>
      </c>
      <c r="AN813" s="1056">
        <v>0.26319999999999999</v>
      </c>
    </row>
    <row r="814" spans="23:40">
      <c r="W814" s="150" t="str">
        <f t="shared" si="131"/>
        <v>210112</v>
      </c>
      <c r="X814" s="142">
        <f t="shared" si="132"/>
        <v>28</v>
      </c>
      <c r="Y814" s="135">
        <f t="shared" si="128"/>
        <v>7</v>
      </c>
      <c r="Z814" s="142">
        <f t="shared" si="129"/>
        <v>4</v>
      </c>
      <c r="AA814" s="135">
        <v>210</v>
      </c>
      <c r="AB814" s="164">
        <f t="shared" si="130"/>
        <v>112</v>
      </c>
      <c r="AI814" s="1053">
        <v>41121701</v>
      </c>
      <c r="AJ814" s="1054">
        <v>2</v>
      </c>
      <c r="AK814" s="1055">
        <v>247.366625</v>
      </c>
      <c r="AL814" s="1055">
        <v>6.9672000000000001</v>
      </c>
      <c r="AM814" s="1054">
        <v>36</v>
      </c>
      <c r="AN814" s="1056">
        <v>0.39390000000000003</v>
      </c>
    </row>
    <row r="815" spans="23:40">
      <c r="W815" s="150" t="str">
        <f t="shared" si="131"/>
        <v>210119</v>
      </c>
      <c r="X815" s="142">
        <f t="shared" si="132"/>
        <v>29.75</v>
      </c>
      <c r="Y815" s="135">
        <f t="shared" si="128"/>
        <v>7</v>
      </c>
      <c r="Z815" s="142">
        <f t="shared" si="129"/>
        <v>4.25</v>
      </c>
      <c r="AA815" s="135">
        <v>210</v>
      </c>
      <c r="AB815" s="164">
        <f t="shared" si="130"/>
        <v>119</v>
      </c>
      <c r="AI815" s="1053">
        <v>22090201</v>
      </c>
      <c r="AJ815" s="1054">
        <v>1</v>
      </c>
      <c r="AK815" s="1055">
        <v>247.19239999999999</v>
      </c>
      <c r="AL815" s="1055">
        <v>5.3734000000000002</v>
      </c>
      <c r="AM815" s="1054">
        <v>46</v>
      </c>
      <c r="AN815" s="1056">
        <v>0.41110000000000002</v>
      </c>
    </row>
    <row r="816" spans="23:40">
      <c r="W816" s="150" t="str">
        <f t="shared" si="131"/>
        <v>210126</v>
      </c>
      <c r="X816" s="142">
        <f t="shared" si="132"/>
        <v>31.5</v>
      </c>
      <c r="Y816" s="135">
        <f t="shared" si="128"/>
        <v>7</v>
      </c>
      <c r="Z816" s="142">
        <f t="shared" si="129"/>
        <v>4.5</v>
      </c>
      <c r="AA816" s="135">
        <v>210</v>
      </c>
      <c r="AB816" s="164">
        <f t="shared" si="130"/>
        <v>126</v>
      </c>
      <c r="AI816" s="1053">
        <v>11052001</v>
      </c>
      <c r="AJ816" s="1054">
        <v>59</v>
      </c>
      <c r="AK816" s="1055">
        <v>247.11837000000003</v>
      </c>
      <c r="AL816" s="1055">
        <v>5.5133999999999999</v>
      </c>
      <c r="AM816" s="1054">
        <v>45</v>
      </c>
      <c r="AN816" s="1056">
        <v>0.34320000000000001</v>
      </c>
    </row>
    <row r="817" spans="23:40">
      <c r="W817" s="150" t="str">
        <f t="shared" si="131"/>
        <v>210133</v>
      </c>
      <c r="X817" s="142">
        <f t="shared" si="132"/>
        <v>33.25</v>
      </c>
      <c r="Y817" s="135">
        <f t="shared" si="128"/>
        <v>7</v>
      </c>
      <c r="Z817" s="142">
        <f t="shared" si="129"/>
        <v>4.75</v>
      </c>
      <c r="AA817" s="135">
        <v>210</v>
      </c>
      <c r="AB817" s="164">
        <f t="shared" si="130"/>
        <v>133</v>
      </c>
      <c r="AI817" s="1053">
        <v>41015501</v>
      </c>
      <c r="AJ817" s="1054">
        <v>12</v>
      </c>
      <c r="AK817" s="1055">
        <v>247.10329999999999</v>
      </c>
      <c r="AL817" s="1055">
        <v>6.3074000000000003</v>
      </c>
      <c r="AM817" s="1054">
        <v>39</v>
      </c>
      <c r="AN817" s="1056">
        <v>0.28149999999999997</v>
      </c>
    </row>
    <row r="818" spans="23:40">
      <c r="W818" s="150" t="str">
        <f t="shared" si="131"/>
        <v>210140</v>
      </c>
      <c r="X818" s="142">
        <f t="shared" si="132"/>
        <v>35</v>
      </c>
      <c r="Y818" s="135">
        <f t="shared" si="128"/>
        <v>7</v>
      </c>
      <c r="Z818" s="142">
        <f t="shared" si="129"/>
        <v>5</v>
      </c>
      <c r="AA818" s="135">
        <v>210</v>
      </c>
      <c r="AB818" s="164">
        <f t="shared" si="130"/>
        <v>140</v>
      </c>
      <c r="AI818" s="1053">
        <v>31100601</v>
      </c>
      <c r="AJ818" s="1054">
        <v>41</v>
      </c>
      <c r="AK818" s="1055">
        <v>246.93260000000001</v>
      </c>
      <c r="AL818" s="1055">
        <v>4.7131999999999996</v>
      </c>
      <c r="AM818" s="1054">
        <v>52</v>
      </c>
      <c r="AN818" s="1056">
        <v>0.23430000000000001</v>
      </c>
    </row>
    <row r="819" spans="23:40">
      <c r="W819" s="150" t="str">
        <f t="shared" si="131"/>
        <v>210147</v>
      </c>
      <c r="X819" s="142">
        <f t="shared" si="132"/>
        <v>36.75</v>
      </c>
      <c r="Y819" s="135">
        <f t="shared" si="128"/>
        <v>7</v>
      </c>
      <c r="Z819" s="142">
        <f t="shared" si="129"/>
        <v>5.25</v>
      </c>
      <c r="AA819" s="135">
        <v>210</v>
      </c>
      <c r="AB819" s="164">
        <f t="shared" si="130"/>
        <v>147</v>
      </c>
      <c r="AI819" s="1053">
        <v>23040321</v>
      </c>
      <c r="AJ819" s="1054">
        <v>2</v>
      </c>
      <c r="AK819" s="1055">
        <v>246.91589999999999</v>
      </c>
      <c r="AL819" s="1055">
        <v>6.8250999999999999</v>
      </c>
      <c r="AM819" s="1054">
        <v>36</v>
      </c>
      <c r="AN819" s="1056">
        <v>0.41670000000000001</v>
      </c>
    </row>
    <row r="820" spans="23:40">
      <c r="W820" s="150" t="str">
        <f t="shared" si="131"/>
        <v>210154</v>
      </c>
      <c r="X820" s="142">
        <f t="shared" si="132"/>
        <v>38.5</v>
      </c>
      <c r="Y820" s="135">
        <f t="shared" si="128"/>
        <v>7</v>
      </c>
      <c r="Z820" s="142">
        <f t="shared" si="129"/>
        <v>5.5</v>
      </c>
      <c r="AA820" s="135">
        <v>210</v>
      </c>
      <c r="AB820" s="164">
        <f t="shared" si="130"/>
        <v>154</v>
      </c>
      <c r="AI820" s="1053">
        <v>32092311</v>
      </c>
      <c r="AJ820" s="1054">
        <v>5</v>
      </c>
      <c r="AK820" s="1055">
        <v>246.906656</v>
      </c>
      <c r="AL820" s="1055">
        <v>5.7733999999999996</v>
      </c>
      <c r="AM820" s="1054">
        <v>43</v>
      </c>
      <c r="AN820" s="1056">
        <v>0.35619999999999996</v>
      </c>
    </row>
    <row r="821" spans="23:40">
      <c r="W821" s="150" t="str">
        <f t="shared" si="131"/>
        <v>210161</v>
      </c>
      <c r="X821" s="142">
        <f t="shared" si="132"/>
        <v>40.25</v>
      </c>
      <c r="Y821" s="135">
        <f t="shared" si="128"/>
        <v>7</v>
      </c>
      <c r="Z821" s="142">
        <f t="shared" si="129"/>
        <v>5.75</v>
      </c>
      <c r="AA821" s="135">
        <v>210</v>
      </c>
      <c r="AB821" s="164">
        <f t="shared" si="130"/>
        <v>161</v>
      </c>
      <c r="AI821" s="1053">
        <v>41153001</v>
      </c>
      <c r="AJ821" s="1054">
        <v>3</v>
      </c>
      <c r="AK821" s="1055">
        <v>246.9034</v>
      </c>
      <c r="AL821" s="1055">
        <v>5.6031000000000004</v>
      </c>
      <c r="AM821" s="1054">
        <v>44</v>
      </c>
      <c r="AN821" s="1056">
        <v>0.30049999999999999</v>
      </c>
    </row>
    <row r="822" spans="23:40">
      <c r="W822" s="150" t="str">
        <f t="shared" si="131"/>
        <v>210168</v>
      </c>
      <c r="X822" s="142">
        <f t="shared" si="132"/>
        <v>42</v>
      </c>
      <c r="Y822" s="135">
        <f t="shared" si="128"/>
        <v>7</v>
      </c>
      <c r="Z822" s="142">
        <f t="shared" si="129"/>
        <v>6</v>
      </c>
      <c r="AA822" s="135">
        <v>210</v>
      </c>
      <c r="AB822" s="164">
        <f t="shared" si="130"/>
        <v>168</v>
      </c>
      <c r="AI822" s="1053">
        <v>14243551</v>
      </c>
      <c r="AJ822" s="1054">
        <v>1</v>
      </c>
      <c r="AK822" s="1055">
        <v>246.86279999999999</v>
      </c>
      <c r="AL822" s="1055">
        <v>5.5861999999999998</v>
      </c>
      <c r="AM822" s="1054">
        <v>44</v>
      </c>
      <c r="AN822" s="1056">
        <v>0.2293</v>
      </c>
    </row>
    <row r="823" spans="23:40">
      <c r="W823" s="150" t="str">
        <f t="shared" si="131"/>
        <v>210175</v>
      </c>
      <c r="X823" s="142">
        <f t="shared" si="132"/>
        <v>43.75</v>
      </c>
      <c r="Y823" s="135">
        <f t="shared" si="128"/>
        <v>7</v>
      </c>
      <c r="Z823" s="142">
        <f t="shared" si="129"/>
        <v>6.25</v>
      </c>
      <c r="AA823" s="135">
        <v>210</v>
      </c>
      <c r="AB823" s="164">
        <f t="shared" si="130"/>
        <v>175</v>
      </c>
      <c r="AI823" s="1053">
        <v>43016801</v>
      </c>
      <c r="AJ823" s="1054">
        <v>11</v>
      </c>
      <c r="AK823" s="1055">
        <v>246.86089999999999</v>
      </c>
      <c r="AL823" s="1055">
        <v>6.5834999999999999</v>
      </c>
      <c r="AM823" s="1054">
        <v>38</v>
      </c>
      <c r="AN823" s="1056">
        <v>0.36579999999999996</v>
      </c>
    </row>
    <row r="824" spans="23:40">
      <c r="W824" s="150" t="str">
        <f t="shared" si="131"/>
        <v>210182</v>
      </c>
      <c r="X824" s="142">
        <f t="shared" si="132"/>
        <v>45.5</v>
      </c>
      <c r="Y824" s="135">
        <f t="shared" si="128"/>
        <v>7</v>
      </c>
      <c r="Z824" s="142">
        <f t="shared" si="129"/>
        <v>6.5</v>
      </c>
      <c r="AA824" s="135">
        <v>210</v>
      </c>
      <c r="AB824" s="164">
        <f t="shared" si="130"/>
        <v>182</v>
      </c>
      <c r="AI824" s="1053">
        <v>32122711</v>
      </c>
      <c r="AJ824" s="1054">
        <v>4</v>
      </c>
      <c r="AK824" s="1055">
        <v>246.77196000000001</v>
      </c>
      <c r="AL824" s="1055">
        <v>5.9032999999999998</v>
      </c>
      <c r="AM824" s="1054">
        <v>42</v>
      </c>
      <c r="AN824" s="1056">
        <v>0.2787</v>
      </c>
    </row>
    <row r="825" spans="23:40">
      <c r="W825" s="150" t="str">
        <f t="shared" si="131"/>
        <v>210189</v>
      </c>
      <c r="X825" s="142">
        <f t="shared" si="132"/>
        <v>47.25</v>
      </c>
      <c r="Y825" s="135">
        <f t="shared" si="128"/>
        <v>7</v>
      </c>
      <c r="Z825" s="142">
        <f t="shared" si="129"/>
        <v>6.75</v>
      </c>
      <c r="AA825" s="135">
        <v>210</v>
      </c>
      <c r="AB825" s="164">
        <f t="shared" si="130"/>
        <v>189</v>
      </c>
      <c r="AI825" s="1053">
        <v>42100201</v>
      </c>
      <c r="AJ825" s="1054">
        <v>5</v>
      </c>
      <c r="AK825" s="1055">
        <v>246.67080000000001</v>
      </c>
      <c r="AL825" s="1055">
        <v>7.5252999999999997</v>
      </c>
      <c r="AM825" s="1054">
        <v>33</v>
      </c>
      <c r="AN825" s="1056">
        <v>0.3115</v>
      </c>
    </row>
    <row r="826" spans="23:40">
      <c r="W826" s="150" t="str">
        <f t="shared" si="131"/>
        <v>210196</v>
      </c>
      <c r="X826" s="142">
        <f t="shared" si="132"/>
        <v>49</v>
      </c>
      <c r="Y826" s="135">
        <f t="shared" si="128"/>
        <v>7</v>
      </c>
      <c r="Z826" s="142">
        <f t="shared" si="129"/>
        <v>7</v>
      </c>
      <c r="AA826" s="135">
        <v>210</v>
      </c>
      <c r="AB826" s="164">
        <f t="shared" si="130"/>
        <v>196</v>
      </c>
      <c r="AI826" s="1053">
        <v>34150901</v>
      </c>
      <c r="AJ826" s="1054">
        <v>2</v>
      </c>
      <c r="AK826" s="1055">
        <v>246.6121</v>
      </c>
      <c r="AL826" s="1055">
        <v>5.3929999999999998</v>
      </c>
      <c r="AM826" s="1054">
        <v>46</v>
      </c>
      <c r="AN826" s="1056">
        <v>0.40689999999999998</v>
      </c>
    </row>
    <row r="827" spans="23:40">
      <c r="W827" s="150" t="str">
        <f t="shared" si="131"/>
        <v>210203</v>
      </c>
      <c r="X827" s="142">
        <f t="shared" si="132"/>
        <v>50.75</v>
      </c>
      <c r="Y827" s="135">
        <f t="shared" si="128"/>
        <v>7</v>
      </c>
      <c r="Z827" s="142">
        <f t="shared" si="129"/>
        <v>7.25</v>
      </c>
      <c r="AA827" s="135">
        <v>210</v>
      </c>
      <c r="AB827" s="164">
        <f t="shared" si="130"/>
        <v>203</v>
      </c>
      <c r="AI827" s="1053">
        <v>32102601</v>
      </c>
      <c r="AJ827" s="1054">
        <v>5</v>
      </c>
      <c r="AK827" s="1055">
        <v>246.53599800000001</v>
      </c>
      <c r="AL827" s="1055">
        <v>6.0345000000000004</v>
      </c>
      <c r="AM827" s="1054">
        <v>41</v>
      </c>
      <c r="AN827" s="1056">
        <v>0.23430000000000001</v>
      </c>
    </row>
    <row r="828" spans="23:40">
      <c r="W828" s="150" t="str">
        <f t="shared" si="131"/>
        <v>210210</v>
      </c>
      <c r="X828" s="142">
        <f t="shared" si="132"/>
        <v>52.5</v>
      </c>
      <c r="Y828" s="135">
        <f t="shared" si="128"/>
        <v>7</v>
      </c>
      <c r="Z828" s="142">
        <f t="shared" si="129"/>
        <v>7.5</v>
      </c>
      <c r="AA828" s="135">
        <v>210</v>
      </c>
      <c r="AB828" s="164">
        <f t="shared" si="130"/>
        <v>210</v>
      </c>
      <c r="AI828" s="1053">
        <v>44011181</v>
      </c>
      <c r="AJ828" s="1054">
        <v>18</v>
      </c>
      <c r="AK828" s="1055">
        <v>246.3887</v>
      </c>
      <c r="AL828" s="1055">
        <v>5.3555000000000001</v>
      </c>
      <c r="AM828" s="1054">
        <v>46</v>
      </c>
      <c r="AN828" s="1056">
        <v>0.23469999999999999</v>
      </c>
    </row>
    <row r="829" spans="23:40">
      <c r="W829" s="150" t="str">
        <f t="shared" si="131"/>
        <v>210217</v>
      </c>
      <c r="X829" s="142">
        <f t="shared" si="132"/>
        <v>54.25</v>
      </c>
      <c r="Y829" s="135">
        <f t="shared" si="128"/>
        <v>7</v>
      </c>
      <c r="Z829" s="142">
        <f t="shared" si="129"/>
        <v>7.75</v>
      </c>
      <c r="AA829" s="135">
        <v>210</v>
      </c>
      <c r="AB829" s="164">
        <f t="shared" si="130"/>
        <v>217</v>
      </c>
      <c r="AI829" s="1053">
        <v>14013481</v>
      </c>
      <c r="AJ829" s="1054">
        <v>10</v>
      </c>
      <c r="AK829" s="1055">
        <v>246.21369999999999</v>
      </c>
      <c r="AL829" s="1055">
        <v>5.1334999999999997</v>
      </c>
      <c r="AM829" s="1054">
        <v>48</v>
      </c>
      <c r="AN829" s="1056">
        <v>0.43939999999999996</v>
      </c>
    </row>
    <row r="830" spans="23:40">
      <c r="W830" s="150" t="str">
        <f t="shared" si="131"/>
        <v>210224</v>
      </c>
      <c r="X830" s="142">
        <f t="shared" si="132"/>
        <v>56</v>
      </c>
      <c r="Y830" s="135">
        <f t="shared" si="128"/>
        <v>7</v>
      </c>
      <c r="Z830" s="142">
        <f t="shared" si="129"/>
        <v>8</v>
      </c>
      <c r="AA830" s="135">
        <v>210</v>
      </c>
      <c r="AB830" s="164">
        <f t="shared" si="130"/>
        <v>224</v>
      </c>
      <c r="AI830" s="1053">
        <v>45040151</v>
      </c>
      <c r="AJ830" s="1054">
        <v>1</v>
      </c>
      <c r="AK830" s="1055">
        <v>245.956762</v>
      </c>
      <c r="AL830" s="1055">
        <v>6.1788999999999996</v>
      </c>
      <c r="AM830" s="1054">
        <v>40</v>
      </c>
      <c r="AN830" s="1056">
        <v>0.33770000000000006</v>
      </c>
    </row>
    <row r="831" spans="23:40">
      <c r="W831" s="150" t="str">
        <f t="shared" si="131"/>
        <v>210231</v>
      </c>
      <c r="X831" s="142">
        <f t="shared" si="132"/>
        <v>57.75</v>
      </c>
      <c r="Y831" s="135">
        <f t="shared" si="128"/>
        <v>7</v>
      </c>
      <c r="Z831" s="142">
        <f t="shared" si="129"/>
        <v>8.25</v>
      </c>
      <c r="AA831" s="135">
        <v>210</v>
      </c>
      <c r="AB831" s="164">
        <f t="shared" si="130"/>
        <v>231</v>
      </c>
      <c r="AI831" s="1053">
        <v>52240801</v>
      </c>
      <c r="AJ831" s="1054">
        <v>1</v>
      </c>
      <c r="AK831" s="1055">
        <v>245.85641000000001</v>
      </c>
      <c r="AL831" s="1055">
        <v>6.5275999999999996</v>
      </c>
      <c r="AM831" s="1054">
        <v>38</v>
      </c>
      <c r="AN831" s="1056">
        <v>0.4224</v>
      </c>
    </row>
    <row r="832" spans="23:40">
      <c r="W832" s="150" t="str">
        <f t="shared" si="131"/>
        <v>210238</v>
      </c>
      <c r="X832" s="142">
        <f t="shared" si="132"/>
        <v>59.5</v>
      </c>
      <c r="Y832" s="135">
        <f t="shared" si="128"/>
        <v>7</v>
      </c>
      <c r="Z832" s="142">
        <f t="shared" si="129"/>
        <v>8.5</v>
      </c>
      <c r="AA832" s="135">
        <v>210</v>
      </c>
      <c r="AB832" s="164">
        <f t="shared" si="130"/>
        <v>238</v>
      </c>
      <c r="AI832" s="1053">
        <v>44150601</v>
      </c>
      <c r="AJ832" s="1054">
        <v>4</v>
      </c>
      <c r="AK832" s="1055">
        <v>245.81225000000001</v>
      </c>
      <c r="AL832" s="1055">
        <v>5.9923999999999999</v>
      </c>
      <c r="AM832" s="1054">
        <v>41</v>
      </c>
      <c r="AN832" s="1056">
        <v>0.29420000000000002</v>
      </c>
    </row>
    <row r="833" spans="23:40">
      <c r="W833" s="150" t="str">
        <f t="shared" si="131"/>
        <v>210245</v>
      </c>
      <c r="X833" s="142">
        <f t="shared" si="132"/>
        <v>61.25</v>
      </c>
      <c r="Y833" s="135">
        <f t="shared" si="128"/>
        <v>7</v>
      </c>
      <c r="Z833" s="142">
        <f t="shared" si="129"/>
        <v>8.75</v>
      </c>
      <c r="AA833" s="135">
        <v>210</v>
      </c>
      <c r="AB833" s="164">
        <f t="shared" si="130"/>
        <v>245</v>
      </c>
      <c r="AI833" s="1053">
        <v>37041801</v>
      </c>
      <c r="AJ833" s="1054">
        <v>5</v>
      </c>
      <c r="AK833" s="1055">
        <v>245.66499999999999</v>
      </c>
      <c r="AL833" s="1055">
        <v>6.7670000000000003</v>
      </c>
      <c r="AM833" s="1054">
        <v>36</v>
      </c>
      <c r="AN833" s="1056">
        <v>0.31159999999999999</v>
      </c>
    </row>
    <row r="834" spans="23:40">
      <c r="W834" s="150" t="str">
        <f t="shared" si="131"/>
        <v>210252</v>
      </c>
      <c r="X834" s="142">
        <f t="shared" si="132"/>
        <v>63</v>
      </c>
      <c r="Y834" s="135">
        <f t="shared" si="128"/>
        <v>7</v>
      </c>
      <c r="Z834" s="142">
        <f t="shared" si="129"/>
        <v>9</v>
      </c>
      <c r="AA834" s="135">
        <v>210</v>
      </c>
      <c r="AB834" s="164">
        <f t="shared" si="130"/>
        <v>252</v>
      </c>
      <c r="AI834" s="1053">
        <v>44090901</v>
      </c>
      <c r="AJ834" s="1054">
        <v>1</v>
      </c>
      <c r="AK834" s="1055">
        <v>245.61940000000001</v>
      </c>
      <c r="AL834" s="1055">
        <v>6.4569000000000001</v>
      </c>
      <c r="AM834" s="1054">
        <v>38</v>
      </c>
      <c r="AN834" s="1056">
        <v>0.29960000000000003</v>
      </c>
    </row>
    <row r="835" spans="23:40">
      <c r="W835" s="150" t="str">
        <f t="shared" si="131"/>
        <v>210259</v>
      </c>
      <c r="X835" s="142">
        <f t="shared" si="132"/>
        <v>64.75</v>
      </c>
      <c r="Y835" s="135">
        <f t="shared" si="128"/>
        <v>7</v>
      </c>
      <c r="Z835" s="142">
        <f t="shared" si="129"/>
        <v>9.25</v>
      </c>
      <c r="AA835" s="135">
        <v>210</v>
      </c>
      <c r="AB835" s="164">
        <f t="shared" si="130"/>
        <v>259</v>
      </c>
      <c r="AI835" s="1053">
        <v>46022001</v>
      </c>
      <c r="AJ835" s="1054">
        <v>8</v>
      </c>
      <c r="AK835" s="1055">
        <v>245.43047999999999</v>
      </c>
      <c r="AL835" s="1055">
        <v>7.2759999999999998</v>
      </c>
      <c r="AM835" s="1054">
        <v>34</v>
      </c>
      <c r="AN835" s="1056">
        <v>0.36119999999999997</v>
      </c>
    </row>
    <row r="836" spans="23:40">
      <c r="W836" s="150" t="str">
        <f t="shared" si="131"/>
        <v>210266</v>
      </c>
      <c r="X836" s="142">
        <f t="shared" si="132"/>
        <v>66.5</v>
      </c>
      <c r="Y836" s="135">
        <f t="shared" si="128"/>
        <v>7</v>
      </c>
      <c r="Z836" s="142">
        <f t="shared" si="129"/>
        <v>9.5</v>
      </c>
      <c r="AA836" s="135">
        <v>210</v>
      </c>
      <c r="AB836" s="164">
        <f t="shared" si="130"/>
        <v>266</v>
      </c>
      <c r="AI836" s="1053">
        <v>33019311</v>
      </c>
      <c r="AJ836" s="1054">
        <v>14</v>
      </c>
      <c r="AK836" s="1055">
        <v>245.37885</v>
      </c>
      <c r="AL836" s="1055">
        <v>6.5792999999999999</v>
      </c>
      <c r="AM836" s="1054">
        <v>37</v>
      </c>
      <c r="AN836" s="1056">
        <v>0.27</v>
      </c>
    </row>
    <row r="837" spans="23:40">
      <c r="W837" s="150" t="str">
        <f t="shared" si="131"/>
        <v>210273</v>
      </c>
      <c r="X837" s="142">
        <f t="shared" si="132"/>
        <v>68.25</v>
      </c>
      <c r="Y837" s="135">
        <f t="shared" ref="Y837:Y900" si="133">IF(AA837=5,0.385,IF(AA837=10,0.55,IF(AA837=15,0.55,AA837/30)))</f>
        <v>7</v>
      </c>
      <c r="Z837" s="142">
        <f t="shared" ref="Z837:Z900" si="134">IF(AB837=7,0.385,IF(AB837=14,0.55,AB837/28))</f>
        <v>9.75</v>
      </c>
      <c r="AA837" s="135">
        <v>210</v>
      </c>
      <c r="AB837" s="164">
        <f t="shared" si="130"/>
        <v>273</v>
      </c>
      <c r="AI837" s="1053">
        <v>33041111</v>
      </c>
      <c r="AJ837" s="1054">
        <v>10</v>
      </c>
      <c r="AK837" s="1055">
        <v>245.24906000000001</v>
      </c>
      <c r="AL837" s="1055">
        <v>5.4287000000000001</v>
      </c>
      <c r="AM837" s="1054">
        <v>45</v>
      </c>
      <c r="AN837" s="1056">
        <v>0.23219999999999999</v>
      </c>
    </row>
    <row r="838" spans="23:40">
      <c r="W838" s="150" t="str">
        <f t="shared" si="131"/>
        <v>210280</v>
      </c>
      <c r="X838" s="142">
        <f t="shared" si="132"/>
        <v>70</v>
      </c>
      <c r="Y838" s="135">
        <f t="shared" si="133"/>
        <v>7</v>
      </c>
      <c r="Z838" s="142">
        <f t="shared" si="134"/>
        <v>10</v>
      </c>
      <c r="AA838" s="135">
        <v>210</v>
      </c>
      <c r="AB838" s="164">
        <f t="shared" si="130"/>
        <v>280</v>
      </c>
      <c r="AI838" s="1053">
        <v>51015831</v>
      </c>
      <c r="AJ838" s="1054">
        <v>36</v>
      </c>
      <c r="AK838" s="1055">
        <v>245.19980000000001</v>
      </c>
      <c r="AL838" s="1055">
        <v>6.3007</v>
      </c>
      <c r="AM838" s="1054">
        <v>39</v>
      </c>
      <c r="AN838" s="1056">
        <v>0.34539999999999998</v>
      </c>
    </row>
    <row r="839" spans="23:40">
      <c r="W839" s="150" t="str">
        <f t="shared" si="131"/>
        <v>210287</v>
      </c>
      <c r="X839" s="142">
        <f t="shared" si="132"/>
        <v>71.75</v>
      </c>
      <c r="Y839" s="135">
        <f t="shared" si="133"/>
        <v>7</v>
      </c>
      <c r="Z839" s="142">
        <f t="shared" si="134"/>
        <v>10.25</v>
      </c>
      <c r="AA839" s="135">
        <v>210</v>
      </c>
      <c r="AB839" s="164">
        <f t="shared" si="130"/>
        <v>287</v>
      </c>
      <c r="AI839" s="1053">
        <v>32082301</v>
      </c>
      <c r="AJ839" s="1054">
        <v>5</v>
      </c>
      <c r="AK839" s="1055">
        <v>245.13204999999999</v>
      </c>
      <c r="AL839" s="1055">
        <v>5.4904999999999999</v>
      </c>
      <c r="AM839" s="1054">
        <v>45</v>
      </c>
      <c r="AN839" s="1056">
        <v>0.27489999999999998</v>
      </c>
    </row>
    <row r="840" spans="23:40">
      <c r="W840" s="150" t="str">
        <f t="shared" si="131"/>
        <v>210294</v>
      </c>
      <c r="X840" s="142">
        <f t="shared" si="132"/>
        <v>73.5</v>
      </c>
      <c r="Y840" s="135">
        <f t="shared" si="133"/>
        <v>7</v>
      </c>
      <c r="Z840" s="142">
        <f t="shared" si="134"/>
        <v>10.5</v>
      </c>
      <c r="AA840" s="135">
        <v>210</v>
      </c>
      <c r="AB840" s="164">
        <f t="shared" si="130"/>
        <v>294</v>
      </c>
      <c r="AI840" s="1053">
        <v>37037121</v>
      </c>
      <c r="AJ840" s="1054">
        <v>8</v>
      </c>
      <c r="AK840" s="1055">
        <v>244.95310000000001</v>
      </c>
      <c r="AL840" s="1055">
        <v>5.8061999999999996</v>
      </c>
      <c r="AM840" s="1054">
        <v>42</v>
      </c>
      <c r="AN840" s="1056">
        <v>0.28360000000000002</v>
      </c>
    </row>
    <row r="841" spans="23:40">
      <c r="W841" s="150" t="str">
        <f t="shared" si="131"/>
        <v>210301</v>
      </c>
      <c r="X841" s="142">
        <f t="shared" si="132"/>
        <v>75.25</v>
      </c>
      <c r="Y841" s="135">
        <f t="shared" si="133"/>
        <v>7</v>
      </c>
      <c r="Z841" s="142">
        <f t="shared" si="134"/>
        <v>10.75</v>
      </c>
      <c r="AA841" s="135">
        <v>210</v>
      </c>
      <c r="AB841" s="164">
        <f t="shared" si="130"/>
        <v>301</v>
      </c>
      <c r="AI841" s="1053">
        <v>33062801</v>
      </c>
      <c r="AJ841" s="1054">
        <v>4</v>
      </c>
      <c r="AK841" s="1055">
        <v>244.93685600000001</v>
      </c>
      <c r="AL841" s="1055">
        <v>6.7866</v>
      </c>
      <c r="AM841" s="1054">
        <v>36</v>
      </c>
      <c r="AN841" s="1056">
        <v>0.26419999999999999</v>
      </c>
    </row>
    <row r="842" spans="23:40">
      <c r="W842" s="150" t="str">
        <f t="shared" si="131"/>
        <v>210308</v>
      </c>
      <c r="X842" s="142">
        <f t="shared" si="132"/>
        <v>77</v>
      </c>
      <c r="Y842" s="135">
        <f t="shared" si="133"/>
        <v>7</v>
      </c>
      <c r="Z842" s="142">
        <f t="shared" si="134"/>
        <v>11</v>
      </c>
      <c r="AA842" s="135">
        <v>210</v>
      </c>
      <c r="AB842" s="164">
        <f t="shared" si="130"/>
        <v>308</v>
      </c>
      <c r="AI842" s="1053">
        <v>61013001</v>
      </c>
      <c r="AJ842" s="1054">
        <v>17</v>
      </c>
      <c r="AK842" s="1055">
        <v>244.91560000000001</v>
      </c>
      <c r="AL842" s="1055">
        <v>7.149</v>
      </c>
      <c r="AM842" s="1054">
        <v>34</v>
      </c>
      <c r="AN842" s="1056">
        <v>0.27039999999999997</v>
      </c>
    </row>
    <row r="843" spans="23:40">
      <c r="W843" s="150" t="str">
        <f t="shared" si="131"/>
        <v>210315</v>
      </c>
      <c r="X843" s="142">
        <f t="shared" si="132"/>
        <v>78.75</v>
      </c>
      <c r="Y843" s="135">
        <f t="shared" si="133"/>
        <v>7</v>
      </c>
      <c r="Z843" s="142">
        <f t="shared" si="134"/>
        <v>11.25</v>
      </c>
      <c r="AA843" s="135">
        <v>210</v>
      </c>
      <c r="AB843" s="164">
        <f t="shared" si="130"/>
        <v>315</v>
      </c>
      <c r="AI843" s="1053">
        <v>35044301</v>
      </c>
      <c r="AJ843" s="1054">
        <v>5</v>
      </c>
      <c r="AK843" s="1055">
        <v>244.82769999999999</v>
      </c>
      <c r="AL843" s="1055">
        <v>6.5891000000000002</v>
      </c>
      <c r="AM843" s="1054">
        <v>37</v>
      </c>
      <c r="AN843" s="1056">
        <v>0.3211</v>
      </c>
    </row>
    <row r="844" spans="23:40">
      <c r="W844" s="150" t="str">
        <f t="shared" si="131"/>
        <v>210322</v>
      </c>
      <c r="X844" s="142">
        <f t="shared" si="132"/>
        <v>80.5</v>
      </c>
      <c r="Y844" s="135">
        <f t="shared" si="133"/>
        <v>7</v>
      </c>
      <c r="Z844" s="142">
        <f t="shared" si="134"/>
        <v>11.5</v>
      </c>
      <c r="AA844" s="135">
        <v>210</v>
      </c>
      <c r="AB844" s="164">
        <f t="shared" si="130"/>
        <v>322</v>
      </c>
      <c r="AI844" s="1053">
        <v>42020901</v>
      </c>
      <c r="AJ844" s="1054">
        <v>3</v>
      </c>
      <c r="AK844" s="1055">
        <v>244.80889999999999</v>
      </c>
      <c r="AL844" s="1055">
        <v>6.4408000000000003</v>
      </c>
      <c r="AM844" s="1054">
        <v>38</v>
      </c>
      <c r="AN844" s="1056">
        <v>0.49310000000000004</v>
      </c>
    </row>
    <row r="845" spans="23:40">
      <c r="W845" s="150" t="str">
        <f t="shared" si="131"/>
        <v>210329</v>
      </c>
      <c r="X845" s="142">
        <f t="shared" si="132"/>
        <v>82.25</v>
      </c>
      <c r="Y845" s="135">
        <f t="shared" si="133"/>
        <v>7</v>
      </c>
      <c r="Z845" s="142">
        <f t="shared" si="134"/>
        <v>11.75</v>
      </c>
      <c r="AA845" s="135">
        <v>210</v>
      </c>
      <c r="AB845" s="164">
        <f t="shared" si="130"/>
        <v>329</v>
      </c>
      <c r="AI845" s="1053">
        <v>22115401</v>
      </c>
      <c r="AJ845" s="1054">
        <v>14</v>
      </c>
      <c r="AK845" s="1055">
        <v>244.46369999999999</v>
      </c>
      <c r="AL845" s="1055">
        <v>5.6778000000000004</v>
      </c>
      <c r="AM845" s="1054">
        <v>43</v>
      </c>
      <c r="AN845" s="1056">
        <v>0.25459999999999999</v>
      </c>
    </row>
    <row r="846" spans="23:40">
      <c r="W846" s="150" t="str">
        <f t="shared" si="131"/>
        <v>210336</v>
      </c>
      <c r="X846" s="142">
        <f t="shared" si="132"/>
        <v>84</v>
      </c>
      <c r="Y846" s="135">
        <f t="shared" si="133"/>
        <v>7</v>
      </c>
      <c r="Z846" s="142">
        <f t="shared" si="134"/>
        <v>12</v>
      </c>
      <c r="AA846" s="135">
        <v>210</v>
      </c>
      <c r="AB846" s="164">
        <f t="shared" si="130"/>
        <v>336</v>
      </c>
      <c r="AI846" s="1053">
        <v>32034601</v>
      </c>
      <c r="AJ846" s="1054">
        <v>11</v>
      </c>
      <c r="AK846" s="1055">
        <v>244.22416000000001</v>
      </c>
      <c r="AL846" s="1055">
        <v>6.0179</v>
      </c>
      <c r="AM846" s="1054">
        <v>41</v>
      </c>
      <c r="AN846" s="1056">
        <v>0.32969999999999999</v>
      </c>
    </row>
    <row r="847" spans="23:40">
      <c r="W847" s="150" t="str">
        <f t="shared" si="131"/>
        <v>210343</v>
      </c>
      <c r="X847" s="142">
        <f t="shared" si="132"/>
        <v>85.75</v>
      </c>
      <c r="Y847" s="135">
        <f t="shared" si="133"/>
        <v>7</v>
      </c>
      <c r="Z847" s="142">
        <f t="shared" si="134"/>
        <v>12.25</v>
      </c>
      <c r="AA847" s="135">
        <v>210</v>
      </c>
      <c r="AB847" s="164">
        <f t="shared" si="130"/>
        <v>343</v>
      </c>
      <c r="AI847" s="1053">
        <v>11151341</v>
      </c>
      <c r="AJ847" s="1054">
        <v>60</v>
      </c>
      <c r="AK847" s="1055">
        <v>244.206425</v>
      </c>
      <c r="AL847" s="1055">
        <v>4.7877000000000001</v>
      </c>
      <c r="AM847" s="1054">
        <v>51</v>
      </c>
      <c r="AN847" s="1056">
        <v>0.1923</v>
      </c>
    </row>
    <row r="848" spans="23:40">
      <c r="W848" s="150" t="str">
        <f t="shared" si="131"/>
        <v>210350</v>
      </c>
      <c r="X848" s="142">
        <f t="shared" si="132"/>
        <v>87.5</v>
      </c>
      <c r="Y848" s="135">
        <f t="shared" si="133"/>
        <v>7</v>
      </c>
      <c r="Z848" s="142">
        <f t="shared" si="134"/>
        <v>12.5</v>
      </c>
      <c r="AA848" s="135">
        <v>210</v>
      </c>
      <c r="AB848" s="164">
        <f t="shared" si="130"/>
        <v>350</v>
      </c>
      <c r="AI848" s="1053">
        <v>41140201</v>
      </c>
      <c r="AJ848" s="1054">
        <v>2</v>
      </c>
      <c r="AK848" s="1055">
        <v>244.10329999999999</v>
      </c>
      <c r="AL848" s="1055">
        <v>7.2004999999999999</v>
      </c>
      <c r="AM848" s="1054">
        <v>34</v>
      </c>
      <c r="AN848" s="1056">
        <v>0.38009999999999999</v>
      </c>
    </row>
    <row r="849" spans="23:40">
      <c r="W849" s="150" t="str">
        <f t="shared" si="131"/>
        <v>210357</v>
      </c>
      <c r="X849" s="142">
        <f t="shared" si="132"/>
        <v>89.25</v>
      </c>
      <c r="Y849" s="135">
        <f t="shared" si="133"/>
        <v>7</v>
      </c>
      <c r="Z849" s="142">
        <f t="shared" si="134"/>
        <v>12.75</v>
      </c>
      <c r="AA849" s="135">
        <v>210</v>
      </c>
      <c r="AB849" s="164">
        <f t="shared" si="130"/>
        <v>357</v>
      </c>
      <c r="AI849" s="1053">
        <v>52012101</v>
      </c>
      <c r="AJ849" s="1054">
        <v>8</v>
      </c>
      <c r="AK849" s="1055">
        <v>244.08799999999999</v>
      </c>
      <c r="AL849" s="1055">
        <v>5.9462999999999999</v>
      </c>
      <c r="AM849" s="1054">
        <v>41</v>
      </c>
      <c r="AN849" s="1056">
        <v>0.34759999999999996</v>
      </c>
    </row>
    <row r="850" spans="23:40">
      <c r="W850" s="150" t="str">
        <f t="shared" si="131"/>
        <v>210364</v>
      </c>
      <c r="X850" s="142">
        <f t="shared" si="132"/>
        <v>91</v>
      </c>
      <c r="Y850" s="135">
        <f t="shared" si="133"/>
        <v>7</v>
      </c>
      <c r="Z850" s="142">
        <f t="shared" si="134"/>
        <v>13</v>
      </c>
      <c r="AA850" s="135">
        <v>210</v>
      </c>
      <c r="AB850" s="164">
        <f t="shared" si="130"/>
        <v>364</v>
      </c>
      <c r="AI850" s="1053">
        <v>23100301</v>
      </c>
      <c r="AJ850" s="1054">
        <v>1</v>
      </c>
      <c r="AK850" s="1055">
        <v>244.04650000000001</v>
      </c>
      <c r="AL850" s="1055">
        <v>5.67</v>
      </c>
      <c r="AM850" s="1054">
        <v>43</v>
      </c>
      <c r="AN850" s="1056">
        <v>0.4239</v>
      </c>
    </row>
    <row r="851" spans="23:40">
      <c r="W851" s="150" t="str">
        <f t="shared" si="131"/>
        <v>210371</v>
      </c>
      <c r="X851" s="142">
        <f t="shared" si="132"/>
        <v>92.75</v>
      </c>
      <c r="Y851" s="135">
        <f t="shared" si="133"/>
        <v>7</v>
      </c>
      <c r="Z851" s="142">
        <f t="shared" si="134"/>
        <v>13.25</v>
      </c>
      <c r="AA851" s="135">
        <v>210</v>
      </c>
      <c r="AB851" s="164">
        <f t="shared" si="130"/>
        <v>371</v>
      </c>
      <c r="AI851" s="1053">
        <v>23015001</v>
      </c>
      <c r="AJ851" s="1054">
        <v>9</v>
      </c>
      <c r="AK851" s="1055">
        <v>243.87540000000001</v>
      </c>
      <c r="AL851" s="1055">
        <v>5.8372999999999999</v>
      </c>
      <c r="AM851" s="1054">
        <v>42</v>
      </c>
      <c r="AN851" s="1056">
        <v>0.31840000000000002</v>
      </c>
    </row>
    <row r="852" spans="23:40">
      <c r="W852" s="150" t="str">
        <f t="shared" si="131"/>
        <v>2257</v>
      </c>
      <c r="X852" s="142">
        <f t="shared" si="132"/>
        <v>2.8875000000000002</v>
      </c>
      <c r="Y852" s="135">
        <f t="shared" si="133"/>
        <v>7.5</v>
      </c>
      <c r="Z852" s="142">
        <f t="shared" si="134"/>
        <v>0.38500000000000001</v>
      </c>
      <c r="AA852" s="135">
        <v>225</v>
      </c>
      <c r="AB852" s="151">
        <v>7</v>
      </c>
      <c r="AI852" s="1053">
        <v>61013801</v>
      </c>
      <c r="AJ852" s="1054">
        <v>18</v>
      </c>
      <c r="AK852" s="1055">
        <v>243.8253</v>
      </c>
      <c r="AL852" s="1055">
        <v>6.0598999999999998</v>
      </c>
      <c r="AM852" s="1054">
        <v>40</v>
      </c>
      <c r="AN852" s="1056">
        <v>0.33590000000000003</v>
      </c>
    </row>
    <row r="853" spans="23:40">
      <c r="W853" s="150" t="str">
        <f t="shared" si="131"/>
        <v>22514</v>
      </c>
      <c r="X853" s="142">
        <f t="shared" si="132"/>
        <v>4.125</v>
      </c>
      <c r="Y853" s="135">
        <f t="shared" si="133"/>
        <v>7.5</v>
      </c>
      <c r="Z853" s="142">
        <f t="shared" si="134"/>
        <v>0.55000000000000004</v>
      </c>
      <c r="AA853" s="135">
        <v>225</v>
      </c>
      <c r="AB853" s="164">
        <f>AB852+7</f>
        <v>14</v>
      </c>
      <c r="AI853" s="1053">
        <v>34070301</v>
      </c>
      <c r="AJ853" s="1054">
        <v>2</v>
      </c>
      <c r="AK853" s="1055">
        <v>243.73865000000001</v>
      </c>
      <c r="AL853" s="1055">
        <v>7.1281999999999996</v>
      </c>
      <c r="AM853" s="1054">
        <v>34</v>
      </c>
      <c r="AN853" s="1056">
        <v>0.33850000000000002</v>
      </c>
    </row>
    <row r="854" spans="23:40">
      <c r="W854" s="150" t="str">
        <f t="shared" si="131"/>
        <v>22521</v>
      </c>
      <c r="X854" s="142">
        <f t="shared" si="132"/>
        <v>5.625</v>
      </c>
      <c r="Y854" s="135">
        <f t="shared" si="133"/>
        <v>7.5</v>
      </c>
      <c r="Z854" s="142">
        <f t="shared" si="134"/>
        <v>0.75</v>
      </c>
      <c r="AA854" s="135">
        <v>225</v>
      </c>
      <c r="AB854" s="164">
        <f t="shared" ref="AB854:AB904" si="135">AB853+7</f>
        <v>21</v>
      </c>
      <c r="AI854" s="1053">
        <v>42019021</v>
      </c>
      <c r="AJ854" s="1054">
        <v>21</v>
      </c>
      <c r="AK854" s="1055">
        <v>243.73580000000001</v>
      </c>
      <c r="AL854" s="1055">
        <v>7.2952000000000004</v>
      </c>
      <c r="AM854" s="1054">
        <v>33</v>
      </c>
      <c r="AN854" s="1056">
        <v>0.31519999999999998</v>
      </c>
    </row>
    <row r="855" spans="23:40">
      <c r="W855" s="150" t="str">
        <f t="shared" si="131"/>
        <v>22528</v>
      </c>
      <c r="X855" s="142">
        <f t="shared" si="132"/>
        <v>7.5</v>
      </c>
      <c r="Y855" s="135">
        <f t="shared" si="133"/>
        <v>7.5</v>
      </c>
      <c r="Z855" s="142">
        <f t="shared" si="134"/>
        <v>1</v>
      </c>
      <c r="AA855" s="135">
        <v>225</v>
      </c>
      <c r="AB855" s="164">
        <f t="shared" si="135"/>
        <v>28</v>
      </c>
      <c r="AI855" s="1053">
        <v>34021801</v>
      </c>
      <c r="AJ855" s="1054">
        <v>1</v>
      </c>
      <c r="AK855" s="1055">
        <v>243.63235</v>
      </c>
      <c r="AL855" s="1055">
        <v>4.7558999999999996</v>
      </c>
      <c r="AM855" s="1054">
        <v>51</v>
      </c>
      <c r="AN855" s="1056">
        <v>0.3906</v>
      </c>
    </row>
    <row r="856" spans="23:40">
      <c r="W856" s="150" t="str">
        <f t="shared" si="131"/>
        <v>22535</v>
      </c>
      <c r="X856" s="142">
        <f t="shared" si="132"/>
        <v>9.375</v>
      </c>
      <c r="Y856" s="135">
        <f t="shared" si="133"/>
        <v>7.5</v>
      </c>
      <c r="Z856" s="142">
        <f t="shared" si="134"/>
        <v>1.25</v>
      </c>
      <c r="AA856" s="135">
        <v>225</v>
      </c>
      <c r="AB856" s="164">
        <f t="shared" si="135"/>
        <v>35</v>
      </c>
      <c r="AI856" s="1053">
        <v>53016101</v>
      </c>
      <c r="AJ856" s="1054">
        <v>5</v>
      </c>
      <c r="AK856" s="1055">
        <v>243.63200000000001</v>
      </c>
      <c r="AL856" s="1055">
        <v>6.0637999999999996</v>
      </c>
      <c r="AM856" s="1054">
        <v>40</v>
      </c>
      <c r="AN856" s="1056">
        <v>0.23769999999999999</v>
      </c>
    </row>
    <row r="857" spans="23:40">
      <c r="W857" s="150" t="str">
        <f t="shared" si="131"/>
        <v>22542</v>
      </c>
      <c r="X857" s="142">
        <f t="shared" si="132"/>
        <v>11.25</v>
      </c>
      <c r="Y857" s="135">
        <f t="shared" si="133"/>
        <v>7.5</v>
      </c>
      <c r="Z857" s="142">
        <f t="shared" si="134"/>
        <v>1.5</v>
      </c>
      <c r="AA857" s="135">
        <v>225</v>
      </c>
      <c r="AB857" s="164">
        <f t="shared" si="135"/>
        <v>42</v>
      </c>
      <c r="AI857" s="1053">
        <v>37070301</v>
      </c>
      <c r="AJ857" s="1054">
        <v>3</v>
      </c>
      <c r="AK857" s="1055">
        <v>243.46170000000001</v>
      </c>
      <c r="AL857" s="1055">
        <v>6.8194999999999997</v>
      </c>
      <c r="AM857" s="1054">
        <v>36</v>
      </c>
      <c r="AN857" s="1056">
        <v>0.42719999999999997</v>
      </c>
    </row>
    <row r="858" spans="23:40">
      <c r="W858" s="150" t="str">
        <f t="shared" si="131"/>
        <v>22549</v>
      </c>
      <c r="X858" s="142">
        <f t="shared" si="132"/>
        <v>13.125</v>
      </c>
      <c r="Y858" s="135">
        <f t="shared" si="133"/>
        <v>7.5</v>
      </c>
      <c r="Z858" s="142">
        <f t="shared" si="134"/>
        <v>1.75</v>
      </c>
      <c r="AA858" s="135">
        <v>225</v>
      </c>
      <c r="AB858" s="164">
        <f t="shared" si="135"/>
        <v>49</v>
      </c>
      <c r="AI858" s="1053">
        <v>34150301</v>
      </c>
      <c r="AJ858" s="1054">
        <v>3</v>
      </c>
      <c r="AK858" s="1055">
        <v>243.31180600000002</v>
      </c>
      <c r="AL858" s="1055">
        <v>5.8700999999999999</v>
      </c>
      <c r="AM858" s="1054">
        <v>41</v>
      </c>
      <c r="AN858" s="1056">
        <v>0.31230000000000002</v>
      </c>
    </row>
    <row r="859" spans="23:40">
      <c r="W859" s="150" t="str">
        <f t="shared" si="131"/>
        <v>22556</v>
      </c>
      <c r="X859" s="142">
        <f t="shared" si="132"/>
        <v>15</v>
      </c>
      <c r="Y859" s="135">
        <f t="shared" si="133"/>
        <v>7.5</v>
      </c>
      <c r="Z859" s="142">
        <f t="shared" si="134"/>
        <v>2</v>
      </c>
      <c r="AA859" s="135">
        <v>225</v>
      </c>
      <c r="AB859" s="164">
        <f t="shared" si="135"/>
        <v>56</v>
      </c>
      <c r="AI859" s="1053">
        <v>34016601</v>
      </c>
      <c r="AJ859" s="1054">
        <v>8</v>
      </c>
      <c r="AK859" s="1055">
        <v>243.21279999999999</v>
      </c>
      <c r="AL859" s="1055">
        <v>5.0902000000000003</v>
      </c>
      <c r="AM859" s="1054">
        <v>48</v>
      </c>
      <c r="AN859" s="1056">
        <v>0.19489999999999999</v>
      </c>
    </row>
    <row r="860" spans="23:40">
      <c r="W860" s="150" t="str">
        <f t="shared" si="131"/>
        <v>22563</v>
      </c>
      <c r="X860" s="142">
        <f t="shared" si="132"/>
        <v>16.875</v>
      </c>
      <c r="Y860" s="135">
        <f t="shared" si="133"/>
        <v>7.5</v>
      </c>
      <c r="Z860" s="142">
        <f t="shared" si="134"/>
        <v>2.25</v>
      </c>
      <c r="AA860" s="135">
        <v>225</v>
      </c>
      <c r="AB860" s="164">
        <f t="shared" si="135"/>
        <v>63</v>
      </c>
      <c r="AI860" s="1053">
        <v>35061501</v>
      </c>
      <c r="AJ860" s="1054">
        <v>2</v>
      </c>
      <c r="AK860" s="1055">
        <v>243.1823</v>
      </c>
      <c r="AL860" s="1055">
        <v>5.2214</v>
      </c>
      <c r="AM860" s="1054">
        <v>47</v>
      </c>
      <c r="AN860" s="1056">
        <v>0.3342</v>
      </c>
    </row>
    <row r="861" spans="23:40">
      <c r="W861" s="150" t="str">
        <f t="shared" si="131"/>
        <v>22570</v>
      </c>
      <c r="X861" s="142">
        <f t="shared" si="132"/>
        <v>18.75</v>
      </c>
      <c r="Y861" s="135">
        <f t="shared" si="133"/>
        <v>7.5</v>
      </c>
      <c r="Z861" s="142">
        <f t="shared" si="134"/>
        <v>2.5</v>
      </c>
      <c r="AA861" s="135">
        <v>225</v>
      </c>
      <c r="AB861" s="164">
        <f t="shared" si="135"/>
        <v>70</v>
      </c>
      <c r="AI861" s="1053">
        <v>11059801</v>
      </c>
      <c r="AJ861" s="1054">
        <v>61</v>
      </c>
      <c r="AK861" s="1055">
        <v>243.1352</v>
      </c>
      <c r="AL861" s="1055">
        <v>5.7145999999999999</v>
      </c>
      <c r="AM861" s="1054">
        <v>43</v>
      </c>
      <c r="AN861" s="1056">
        <v>0.29859999999999998</v>
      </c>
    </row>
    <row r="862" spans="23:40">
      <c r="W862" s="150" t="str">
        <f t="shared" si="131"/>
        <v>22577</v>
      </c>
      <c r="X862" s="142">
        <f t="shared" si="132"/>
        <v>20.625</v>
      </c>
      <c r="Y862" s="135">
        <f t="shared" si="133"/>
        <v>7.5</v>
      </c>
      <c r="Z862" s="142">
        <f t="shared" si="134"/>
        <v>2.75</v>
      </c>
      <c r="AA862" s="135">
        <v>225</v>
      </c>
      <c r="AB862" s="164">
        <f t="shared" si="135"/>
        <v>77</v>
      </c>
      <c r="AI862" s="1053">
        <v>33063601</v>
      </c>
      <c r="AJ862" s="1054">
        <v>5</v>
      </c>
      <c r="AK862" s="1055">
        <v>243.04069999999999</v>
      </c>
      <c r="AL862" s="1055">
        <v>6.1645000000000003</v>
      </c>
      <c r="AM862" s="1054">
        <v>39</v>
      </c>
      <c r="AN862" s="1056">
        <v>0.27500000000000002</v>
      </c>
    </row>
    <row r="863" spans="23:40">
      <c r="W863" s="150" t="str">
        <f t="shared" si="131"/>
        <v>22584</v>
      </c>
      <c r="X863" s="142">
        <f t="shared" si="132"/>
        <v>22.5</v>
      </c>
      <c r="Y863" s="135">
        <f t="shared" si="133"/>
        <v>7.5</v>
      </c>
      <c r="Z863" s="142">
        <f t="shared" si="134"/>
        <v>3</v>
      </c>
      <c r="AA863" s="135">
        <v>225</v>
      </c>
      <c r="AB863" s="164">
        <f t="shared" si="135"/>
        <v>84</v>
      </c>
      <c r="AI863" s="1053">
        <v>43060701</v>
      </c>
      <c r="AJ863" s="1054">
        <v>1</v>
      </c>
      <c r="AK863" s="1055">
        <v>243.01560000000001</v>
      </c>
      <c r="AL863" s="1055">
        <v>6.1321000000000003</v>
      </c>
      <c r="AM863" s="1054">
        <v>40</v>
      </c>
      <c r="AN863" s="1056">
        <v>0.44009999999999999</v>
      </c>
    </row>
    <row r="864" spans="23:40">
      <c r="W864" s="150" t="str">
        <f t="shared" si="131"/>
        <v>22591</v>
      </c>
      <c r="X864" s="142">
        <f t="shared" si="132"/>
        <v>24.375</v>
      </c>
      <c r="Y864" s="135">
        <f t="shared" si="133"/>
        <v>7.5</v>
      </c>
      <c r="Z864" s="142">
        <f t="shared" si="134"/>
        <v>3.25</v>
      </c>
      <c r="AA864" s="135">
        <v>225</v>
      </c>
      <c r="AB864" s="164">
        <f t="shared" si="135"/>
        <v>91</v>
      </c>
      <c r="AI864" s="1053">
        <v>36012901</v>
      </c>
      <c r="AJ864" s="1054">
        <v>9</v>
      </c>
      <c r="AK864" s="1055">
        <v>242.76169999999999</v>
      </c>
      <c r="AL864" s="1055">
        <v>5.4558999999999997</v>
      </c>
      <c r="AM864" s="1054">
        <v>44</v>
      </c>
      <c r="AN864" s="1056">
        <v>0.45049999999999996</v>
      </c>
    </row>
    <row r="865" spans="23:40">
      <c r="W865" s="150" t="str">
        <f t="shared" si="131"/>
        <v>22598</v>
      </c>
      <c r="X865" s="142">
        <f t="shared" si="132"/>
        <v>26.25</v>
      </c>
      <c r="Y865" s="135">
        <f t="shared" si="133"/>
        <v>7.5</v>
      </c>
      <c r="Z865" s="142">
        <f t="shared" si="134"/>
        <v>3.5</v>
      </c>
      <c r="AA865" s="135">
        <v>225</v>
      </c>
      <c r="AB865" s="164">
        <f t="shared" si="135"/>
        <v>98</v>
      </c>
      <c r="AI865" s="1053">
        <v>37042001</v>
      </c>
      <c r="AJ865" s="1054">
        <v>6</v>
      </c>
      <c r="AK865" s="1055">
        <v>242.66317999999998</v>
      </c>
      <c r="AL865" s="1055">
        <v>6.0640000000000001</v>
      </c>
      <c r="AM865" s="1054">
        <v>40</v>
      </c>
      <c r="AN865" s="1056">
        <v>0.30920000000000003</v>
      </c>
    </row>
    <row r="866" spans="23:40">
      <c r="W866" s="150" t="str">
        <f t="shared" si="131"/>
        <v>225105</v>
      </c>
      <c r="X866" s="142">
        <f t="shared" si="132"/>
        <v>28.125</v>
      </c>
      <c r="Y866" s="135">
        <f t="shared" si="133"/>
        <v>7.5</v>
      </c>
      <c r="Z866" s="142">
        <f t="shared" si="134"/>
        <v>3.75</v>
      </c>
      <c r="AA866" s="135">
        <v>225</v>
      </c>
      <c r="AB866" s="164">
        <f t="shared" si="135"/>
        <v>105</v>
      </c>
      <c r="AI866" s="1053">
        <v>13054601</v>
      </c>
      <c r="AJ866" s="1054">
        <v>2</v>
      </c>
      <c r="AK866" s="1055">
        <v>242.38800000000001</v>
      </c>
      <c r="AL866" s="1055">
        <v>7.3849999999999998</v>
      </c>
      <c r="AM866" s="1054">
        <v>33</v>
      </c>
      <c r="AN866" s="1056">
        <v>0.26489999999999997</v>
      </c>
    </row>
    <row r="867" spans="23:40">
      <c r="W867" s="150" t="str">
        <f t="shared" si="131"/>
        <v>225112</v>
      </c>
      <c r="X867" s="142">
        <f t="shared" si="132"/>
        <v>30</v>
      </c>
      <c r="Y867" s="135">
        <f t="shared" si="133"/>
        <v>7.5</v>
      </c>
      <c r="Z867" s="142">
        <f t="shared" si="134"/>
        <v>4</v>
      </c>
      <c r="AA867" s="135">
        <v>225</v>
      </c>
      <c r="AB867" s="164">
        <f t="shared" si="135"/>
        <v>112</v>
      </c>
      <c r="AI867" s="1053">
        <v>44126002</v>
      </c>
      <c r="AJ867" s="1054">
        <v>1</v>
      </c>
      <c r="AK867" s="1055">
        <v>242.36782500000001</v>
      </c>
      <c r="AL867" s="1055">
        <v>5.7812000000000001</v>
      </c>
      <c r="AM867" s="1054">
        <v>42</v>
      </c>
      <c r="AN867" s="1056">
        <v>0.2452</v>
      </c>
    </row>
    <row r="868" spans="23:40">
      <c r="W868" s="150" t="str">
        <f t="shared" si="131"/>
        <v>225119</v>
      </c>
      <c r="X868" s="142">
        <f t="shared" si="132"/>
        <v>31.875</v>
      </c>
      <c r="Y868" s="135">
        <f t="shared" si="133"/>
        <v>7.5</v>
      </c>
      <c r="Z868" s="142">
        <f t="shared" si="134"/>
        <v>4.25</v>
      </c>
      <c r="AA868" s="135">
        <v>225</v>
      </c>
      <c r="AB868" s="164">
        <f t="shared" si="135"/>
        <v>119</v>
      </c>
      <c r="AI868" s="1053">
        <v>31010701</v>
      </c>
      <c r="AJ868" s="1054">
        <v>42</v>
      </c>
      <c r="AK868" s="1055">
        <v>242.3</v>
      </c>
      <c r="AL868" s="1055">
        <v>4.7339000000000002</v>
      </c>
      <c r="AM868" s="1054">
        <v>51</v>
      </c>
      <c r="AN868" s="1056">
        <v>0.25920000000000004</v>
      </c>
    </row>
    <row r="869" spans="23:40">
      <c r="W869" s="150" t="str">
        <f t="shared" si="131"/>
        <v>225126</v>
      </c>
      <c r="X869" s="142">
        <f t="shared" si="132"/>
        <v>33.75</v>
      </c>
      <c r="Y869" s="135">
        <f t="shared" si="133"/>
        <v>7.5</v>
      </c>
      <c r="Z869" s="142">
        <f t="shared" si="134"/>
        <v>4.5</v>
      </c>
      <c r="AA869" s="135">
        <v>225</v>
      </c>
      <c r="AB869" s="164">
        <f t="shared" si="135"/>
        <v>126</v>
      </c>
      <c r="AI869" s="1053">
        <v>63010121</v>
      </c>
      <c r="AJ869" s="1054">
        <v>3</v>
      </c>
      <c r="AK869" s="1055">
        <v>242.1345</v>
      </c>
      <c r="AL869" s="1055">
        <v>5.9660000000000002</v>
      </c>
      <c r="AM869" s="1054">
        <v>41</v>
      </c>
      <c r="AN869" s="1056">
        <v>0.30099999999999999</v>
      </c>
    </row>
    <row r="870" spans="23:40">
      <c r="W870" s="150" t="str">
        <f t="shared" si="131"/>
        <v>225133</v>
      </c>
      <c r="X870" s="142">
        <f t="shared" si="132"/>
        <v>35.625</v>
      </c>
      <c r="Y870" s="135">
        <f t="shared" si="133"/>
        <v>7.5</v>
      </c>
      <c r="Z870" s="142">
        <f t="shared" si="134"/>
        <v>4.75</v>
      </c>
      <c r="AA870" s="135">
        <v>225</v>
      </c>
      <c r="AB870" s="164">
        <f t="shared" si="135"/>
        <v>133</v>
      </c>
      <c r="AI870" s="1053">
        <v>45020701</v>
      </c>
      <c r="AJ870" s="1054">
        <v>4</v>
      </c>
      <c r="AK870" s="1055">
        <v>242.0934</v>
      </c>
      <c r="AL870" s="1055">
        <v>7.1974</v>
      </c>
      <c r="AM870" s="1054">
        <v>34</v>
      </c>
      <c r="AN870" s="1056">
        <v>0.40149999999999997</v>
      </c>
    </row>
    <row r="871" spans="23:40">
      <c r="W871" s="150" t="str">
        <f t="shared" si="131"/>
        <v>225140</v>
      </c>
      <c r="X871" s="142">
        <f t="shared" si="132"/>
        <v>37.5</v>
      </c>
      <c r="Y871" s="135">
        <f t="shared" si="133"/>
        <v>7.5</v>
      </c>
      <c r="Z871" s="142">
        <f t="shared" si="134"/>
        <v>5</v>
      </c>
      <c r="AA871" s="135">
        <v>225</v>
      </c>
      <c r="AB871" s="164">
        <f t="shared" si="135"/>
        <v>140</v>
      </c>
      <c r="AI871" s="1053">
        <v>44001291</v>
      </c>
      <c r="AJ871" s="1054">
        <v>32</v>
      </c>
      <c r="AK871" s="1055">
        <v>241.81198199999997</v>
      </c>
      <c r="AL871" s="1055">
        <v>5.9938000000000002</v>
      </c>
      <c r="AM871" s="1054">
        <v>40</v>
      </c>
      <c r="AN871" s="1056">
        <v>0.23670000000000002</v>
      </c>
    </row>
    <row r="872" spans="23:40">
      <c r="W872" s="150" t="str">
        <f t="shared" si="131"/>
        <v>225147</v>
      </c>
      <c r="X872" s="142">
        <f t="shared" si="132"/>
        <v>39.375</v>
      </c>
      <c r="Y872" s="135">
        <f t="shared" si="133"/>
        <v>7.5</v>
      </c>
      <c r="Z872" s="142">
        <f t="shared" si="134"/>
        <v>5.25</v>
      </c>
      <c r="AA872" s="135">
        <v>225</v>
      </c>
      <c r="AB872" s="164">
        <f t="shared" si="135"/>
        <v>147</v>
      </c>
      <c r="AI872" s="1053">
        <v>23015101</v>
      </c>
      <c r="AJ872" s="1054">
        <v>10</v>
      </c>
      <c r="AK872" s="1055">
        <v>241.78210000000001</v>
      </c>
      <c r="AL872" s="1055">
        <v>6.6890999999999998</v>
      </c>
      <c r="AM872" s="1054">
        <v>36</v>
      </c>
      <c r="AN872" s="1056">
        <v>0.31629999999999997</v>
      </c>
    </row>
    <row r="873" spans="23:40">
      <c r="W873" s="150" t="str">
        <f t="shared" si="131"/>
        <v>225154</v>
      </c>
      <c r="X873" s="142">
        <f t="shared" si="132"/>
        <v>41.25</v>
      </c>
      <c r="Y873" s="135">
        <f t="shared" si="133"/>
        <v>7.5</v>
      </c>
      <c r="Z873" s="142">
        <f t="shared" si="134"/>
        <v>5.5</v>
      </c>
      <c r="AA873" s="135">
        <v>225</v>
      </c>
      <c r="AB873" s="164">
        <f t="shared" si="135"/>
        <v>154</v>
      </c>
      <c r="AI873" s="1053">
        <v>35054281</v>
      </c>
      <c r="AJ873" s="1054">
        <v>8</v>
      </c>
      <c r="AK873" s="1055">
        <v>241.77538999999999</v>
      </c>
      <c r="AL873" s="1055">
        <v>6.2565999999999997</v>
      </c>
      <c r="AM873" s="1054">
        <v>39</v>
      </c>
      <c r="AN873" s="1056">
        <v>0.30840000000000001</v>
      </c>
    </row>
    <row r="874" spans="23:40">
      <c r="W874" s="150" t="str">
        <f t="shared" ref="W874:W937" si="136">AA874&amp;AB874</f>
        <v>225161</v>
      </c>
      <c r="X874" s="142">
        <f t="shared" ref="X874:X937" si="137">Y874*Z874</f>
        <v>43.125</v>
      </c>
      <c r="Y874" s="135">
        <f t="shared" si="133"/>
        <v>7.5</v>
      </c>
      <c r="Z874" s="142">
        <f t="shared" si="134"/>
        <v>5.75</v>
      </c>
      <c r="AA874" s="135">
        <v>225</v>
      </c>
      <c r="AB874" s="164">
        <f t="shared" si="135"/>
        <v>161</v>
      </c>
      <c r="AI874" s="1053">
        <v>32029511</v>
      </c>
      <c r="AJ874" s="1054">
        <v>3</v>
      </c>
      <c r="AK874" s="1055">
        <v>241.75749999999999</v>
      </c>
      <c r="AL874" s="1055">
        <v>5.3201999999999998</v>
      </c>
      <c r="AM874" s="1054">
        <v>45</v>
      </c>
      <c r="AN874" s="1056">
        <v>0.13980000000000001</v>
      </c>
    </row>
    <row r="875" spans="23:40">
      <c r="W875" s="150" t="str">
        <f t="shared" si="136"/>
        <v>225168</v>
      </c>
      <c r="X875" s="142">
        <f t="shared" si="137"/>
        <v>45</v>
      </c>
      <c r="Y875" s="135">
        <f t="shared" si="133"/>
        <v>7.5</v>
      </c>
      <c r="Z875" s="142">
        <f t="shared" si="134"/>
        <v>6</v>
      </c>
      <c r="AA875" s="135">
        <v>225</v>
      </c>
      <c r="AB875" s="164">
        <f t="shared" si="135"/>
        <v>168</v>
      </c>
      <c r="AI875" s="1053">
        <v>44014501</v>
      </c>
      <c r="AJ875" s="1054">
        <v>19</v>
      </c>
      <c r="AK875" s="1055">
        <v>241.71494999999999</v>
      </c>
      <c r="AL875" s="1055">
        <v>4.5266999999999999</v>
      </c>
      <c r="AM875" s="1054">
        <v>53</v>
      </c>
      <c r="AN875" s="1056">
        <v>0.29260000000000003</v>
      </c>
    </row>
    <row r="876" spans="23:40">
      <c r="W876" s="150" t="str">
        <f t="shared" si="136"/>
        <v>225175</v>
      </c>
      <c r="X876" s="142">
        <f t="shared" si="137"/>
        <v>46.875</v>
      </c>
      <c r="Y876" s="135">
        <f t="shared" si="133"/>
        <v>7.5</v>
      </c>
      <c r="Z876" s="142">
        <f t="shared" si="134"/>
        <v>6.25</v>
      </c>
      <c r="AA876" s="135">
        <v>225</v>
      </c>
      <c r="AB876" s="164">
        <f t="shared" si="135"/>
        <v>175</v>
      </c>
      <c r="AI876" s="1053">
        <v>33034401</v>
      </c>
      <c r="AJ876" s="1054">
        <v>7</v>
      </c>
      <c r="AK876" s="1055">
        <v>241.66569999999999</v>
      </c>
      <c r="AL876" s="1055">
        <v>6.2539999999999996</v>
      </c>
      <c r="AM876" s="1054">
        <v>39</v>
      </c>
      <c r="AN876" s="1056">
        <v>0.29559999999999997</v>
      </c>
    </row>
    <row r="877" spans="23:40">
      <c r="W877" s="150" t="str">
        <f t="shared" si="136"/>
        <v>225182</v>
      </c>
      <c r="X877" s="142">
        <f t="shared" si="137"/>
        <v>48.75</v>
      </c>
      <c r="Y877" s="135">
        <f t="shared" si="133"/>
        <v>7.5</v>
      </c>
      <c r="Z877" s="142">
        <f t="shared" si="134"/>
        <v>6.5</v>
      </c>
      <c r="AA877" s="135">
        <v>225</v>
      </c>
      <c r="AB877" s="164">
        <f t="shared" si="135"/>
        <v>182</v>
      </c>
      <c r="AI877" s="1053">
        <v>50060141</v>
      </c>
      <c r="AJ877" s="1054">
        <v>17</v>
      </c>
      <c r="AK877" s="1055">
        <v>241.63720000000001</v>
      </c>
      <c r="AL877" s="1055">
        <v>7.1269</v>
      </c>
      <c r="AM877" s="1054">
        <v>34</v>
      </c>
      <c r="AN877" s="1056">
        <v>0.31519999999999998</v>
      </c>
    </row>
    <row r="878" spans="23:40">
      <c r="W878" s="150" t="str">
        <f t="shared" si="136"/>
        <v>225189</v>
      </c>
      <c r="X878" s="142">
        <f t="shared" si="137"/>
        <v>50.625</v>
      </c>
      <c r="Y878" s="135">
        <f t="shared" si="133"/>
        <v>7.5</v>
      </c>
      <c r="Z878" s="142">
        <f t="shared" si="134"/>
        <v>6.75</v>
      </c>
      <c r="AA878" s="135">
        <v>225</v>
      </c>
      <c r="AB878" s="164">
        <f t="shared" si="135"/>
        <v>189</v>
      </c>
      <c r="AI878" s="1053">
        <v>43041701</v>
      </c>
      <c r="AJ878" s="1054">
        <v>2</v>
      </c>
      <c r="AK878" s="1055">
        <v>241.61331000000001</v>
      </c>
      <c r="AL878" s="1055">
        <v>4.8022999999999998</v>
      </c>
      <c r="AM878" s="1054">
        <v>50</v>
      </c>
      <c r="AN878" s="1056">
        <v>0.20309999999999997</v>
      </c>
    </row>
    <row r="879" spans="23:40">
      <c r="W879" s="150" t="str">
        <f t="shared" si="136"/>
        <v>225196</v>
      </c>
      <c r="X879" s="142">
        <f t="shared" si="137"/>
        <v>52.5</v>
      </c>
      <c r="Y879" s="135">
        <f t="shared" si="133"/>
        <v>7.5</v>
      </c>
      <c r="Z879" s="142">
        <f t="shared" si="134"/>
        <v>7</v>
      </c>
      <c r="AA879" s="135">
        <v>225</v>
      </c>
      <c r="AB879" s="164">
        <f t="shared" si="135"/>
        <v>196</v>
      </c>
      <c r="AI879" s="1053">
        <v>45031801</v>
      </c>
      <c r="AJ879" s="1054">
        <v>2</v>
      </c>
      <c r="AK879" s="1055">
        <v>241.5035</v>
      </c>
      <c r="AL879" s="1055">
        <v>8.3315999999999999</v>
      </c>
      <c r="AM879" s="1054">
        <v>29</v>
      </c>
      <c r="AN879" s="1056">
        <v>0.4073</v>
      </c>
    </row>
    <row r="880" spans="23:40">
      <c r="W880" s="150" t="str">
        <f t="shared" si="136"/>
        <v>225203</v>
      </c>
      <c r="X880" s="142">
        <f t="shared" si="137"/>
        <v>54.375</v>
      </c>
      <c r="Y880" s="135">
        <f t="shared" si="133"/>
        <v>7.5</v>
      </c>
      <c r="Z880" s="142">
        <f t="shared" si="134"/>
        <v>7.25</v>
      </c>
      <c r="AA880" s="135">
        <v>225</v>
      </c>
      <c r="AB880" s="164">
        <f t="shared" si="135"/>
        <v>203</v>
      </c>
      <c r="AI880" s="1053">
        <v>44122501</v>
      </c>
      <c r="AJ880" s="1054">
        <v>3</v>
      </c>
      <c r="AK880" s="1055">
        <v>241.48570000000001</v>
      </c>
      <c r="AL880" s="1055">
        <v>5.7362000000000002</v>
      </c>
      <c r="AM880" s="1054">
        <v>42</v>
      </c>
      <c r="AN880" s="1056">
        <v>0.2016</v>
      </c>
    </row>
    <row r="881" spans="23:40">
      <c r="W881" s="150" t="str">
        <f t="shared" si="136"/>
        <v>225210</v>
      </c>
      <c r="X881" s="142">
        <f t="shared" si="137"/>
        <v>56.25</v>
      </c>
      <c r="Y881" s="135">
        <f t="shared" si="133"/>
        <v>7.5</v>
      </c>
      <c r="Z881" s="142">
        <f t="shared" si="134"/>
        <v>7.5</v>
      </c>
      <c r="AA881" s="135">
        <v>225</v>
      </c>
      <c r="AB881" s="164">
        <f t="shared" si="135"/>
        <v>210</v>
      </c>
      <c r="AI881" s="1053">
        <v>15022021</v>
      </c>
      <c r="AJ881" s="1054">
        <v>3</v>
      </c>
      <c r="AK881" s="1055">
        <v>241.42080000000001</v>
      </c>
      <c r="AL881" s="1055">
        <v>5.7862</v>
      </c>
      <c r="AM881" s="1054">
        <v>42</v>
      </c>
      <c r="AN881" s="1056">
        <v>0.23530000000000001</v>
      </c>
    </row>
    <row r="882" spans="23:40">
      <c r="W882" s="150" t="str">
        <f t="shared" si="136"/>
        <v>225217</v>
      </c>
      <c r="X882" s="142">
        <f t="shared" si="137"/>
        <v>58.125</v>
      </c>
      <c r="Y882" s="135">
        <f t="shared" si="133"/>
        <v>7.5</v>
      </c>
      <c r="Z882" s="142">
        <f t="shared" si="134"/>
        <v>7.75</v>
      </c>
      <c r="AA882" s="135">
        <v>225</v>
      </c>
      <c r="AB882" s="164">
        <f t="shared" si="135"/>
        <v>217</v>
      </c>
      <c r="AI882" s="1053">
        <v>12131501</v>
      </c>
      <c r="AJ882" s="1054">
        <v>19</v>
      </c>
      <c r="AK882" s="1055">
        <v>241.27023199999999</v>
      </c>
      <c r="AL882" s="1055">
        <v>6.1143000000000001</v>
      </c>
      <c r="AM882" s="1054">
        <v>39</v>
      </c>
      <c r="AN882" s="1056">
        <v>0.29960000000000003</v>
      </c>
    </row>
    <row r="883" spans="23:40">
      <c r="W883" s="150" t="str">
        <f t="shared" si="136"/>
        <v>225224</v>
      </c>
      <c r="X883" s="142">
        <f t="shared" si="137"/>
        <v>60</v>
      </c>
      <c r="Y883" s="135">
        <f t="shared" si="133"/>
        <v>7.5</v>
      </c>
      <c r="Z883" s="142">
        <f t="shared" si="134"/>
        <v>8</v>
      </c>
      <c r="AA883" s="135">
        <v>225</v>
      </c>
      <c r="AB883" s="164">
        <f t="shared" si="135"/>
        <v>224</v>
      </c>
      <c r="AI883" s="1053">
        <v>61011301</v>
      </c>
      <c r="AJ883" s="1054">
        <v>19</v>
      </c>
      <c r="AK883" s="1055">
        <v>241.23606000000001</v>
      </c>
      <c r="AL883" s="1055">
        <v>7.0465999999999998</v>
      </c>
      <c r="AM883" s="1054">
        <v>34</v>
      </c>
      <c r="AN883" s="1056">
        <v>0.22850000000000001</v>
      </c>
    </row>
    <row r="884" spans="23:40">
      <c r="W884" s="150" t="str">
        <f t="shared" si="136"/>
        <v>225231</v>
      </c>
      <c r="X884" s="142">
        <f t="shared" si="137"/>
        <v>61.875</v>
      </c>
      <c r="Y884" s="135">
        <f t="shared" si="133"/>
        <v>7.5</v>
      </c>
      <c r="Z884" s="142">
        <f t="shared" si="134"/>
        <v>8.25</v>
      </c>
      <c r="AA884" s="135">
        <v>225</v>
      </c>
      <c r="AB884" s="164">
        <f t="shared" si="135"/>
        <v>231</v>
      </c>
      <c r="AI884" s="1053">
        <v>37052501</v>
      </c>
      <c r="AJ884" s="1054">
        <v>4</v>
      </c>
      <c r="AK884" s="1055">
        <v>241.04894999999999</v>
      </c>
      <c r="AL884" s="1055">
        <v>6.5914000000000001</v>
      </c>
      <c r="AM884" s="1054">
        <v>37</v>
      </c>
      <c r="AN884" s="1056">
        <v>0.33909999999999996</v>
      </c>
    </row>
    <row r="885" spans="23:40">
      <c r="W885" s="150" t="str">
        <f t="shared" si="136"/>
        <v>225238</v>
      </c>
      <c r="X885" s="142">
        <f t="shared" si="137"/>
        <v>63.75</v>
      </c>
      <c r="Y885" s="135">
        <f t="shared" si="133"/>
        <v>7.5</v>
      </c>
      <c r="Z885" s="142">
        <f t="shared" si="134"/>
        <v>8.5</v>
      </c>
      <c r="AA885" s="135">
        <v>225</v>
      </c>
      <c r="AB885" s="164">
        <f t="shared" si="135"/>
        <v>238</v>
      </c>
      <c r="AI885" s="1053">
        <v>51164101</v>
      </c>
      <c r="AJ885" s="1054">
        <v>2</v>
      </c>
      <c r="AK885" s="1055">
        <v>240.89150000000001</v>
      </c>
      <c r="AL885" s="1055">
        <v>7.6742999999999997</v>
      </c>
      <c r="AM885" s="1054">
        <v>31</v>
      </c>
      <c r="AN885" s="1056">
        <v>0.51419999999999999</v>
      </c>
    </row>
    <row r="886" spans="23:40">
      <c r="W886" s="150" t="str">
        <f t="shared" si="136"/>
        <v>225245</v>
      </c>
      <c r="X886" s="142">
        <f t="shared" si="137"/>
        <v>65.625</v>
      </c>
      <c r="Y886" s="135">
        <f t="shared" si="133"/>
        <v>7.5</v>
      </c>
      <c r="Z886" s="142">
        <f t="shared" si="134"/>
        <v>8.75</v>
      </c>
      <c r="AA886" s="135">
        <v>225</v>
      </c>
      <c r="AB886" s="164">
        <f t="shared" si="135"/>
        <v>245</v>
      </c>
      <c r="AI886" s="1053">
        <v>32021201</v>
      </c>
      <c r="AJ886" s="1054">
        <v>10</v>
      </c>
      <c r="AK886" s="1055">
        <v>240.7124</v>
      </c>
      <c r="AL886" s="1055">
        <v>5.2965</v>
      </c>
      <c r="AM886" s="1054">
        <v>45</v>
      </c>
      <c r="AN886" s="1056">
        <v>0.2127</v>
      </c>
    </row>
    <row r="887" spans="23:40">
      <c r="W887" s="150" t="str">
        <f t="shared" si="136"/>
        <v>225252</v>
      </c>
      <c r="X887" s="142">
        <f t="shared" si="137"/>
        <v>67.5</v>
      </c>
      <c r="Y887" s="135">
        <f t="shared" si="133"/>
        <v>7.5</v>
      </c>
      <c r="Z887" s="142">
        <f t="shared" si="134"/>
        <v>9</v>
      </c>
      <c r="AA887" s="135">
        <v>225</v>
      </c>
      <c r="AB887" s="164">
        <f t="shared" si="135"/>
        <v>252</v>
      </c>
      <c r="AI887" s="1053">
        <v>22051401</v>
      </c>
      <c r="AJ887" s="1054">
        <v>1</v>
      </c>
      <c r="AK887" s="1055">
        <v>240.6926</v>
      </c>
      <c r="AL887" s="1055">
        <v>6.1748000000000003</v>
      </c>
      <c r="AM887" s="1054">
        <v>39</v>
      </c>
      <c r="AN887" s="1056">
        <v>0.2225</v>
      </c>
    </row>
    <row r="888" spans="23:40">
      <c r="W888" s="150" t="str">
        <f t="shared" si="136"/>
        <v>225259</v>
      </c>
      <c r="X888" s="142">
        <f t="shared" si="137"/>
        <v>69.375</v>
      </c>
      <c r="Y888" s="135">
        <f t="shared" si="133"/>
        <v>7.5</v>
      </c>
      <c r="Z888" s="142">
        <f t="shared" si="134"/>
        <v>9.25</v>
      </c>
      <c r="AA888" s="135">
        <v>225</v>
      </c>
      <c r="AB888" s="164">
        <f t="shared" si="135"/>
        <v>259</v>
      </c>
      <c r="AI888" s="1053">
        <v>35030181</v>
      </c>
      <c r="AJ888" s="1054">
        <v>3</v>
      </c>
      <c r="AK888" s="1055">
        <v>240.49539999999999</v>
      </c>
      <c r="AL888" s="1055">
        <v>5.2091000000000003</v>
      </c>
      <c r="AM888" s="1054">
        <v>46</v>
      </c>
      <c r="AN888" s="1056">
        <v>0.41920000000000002</v>
      </c>
    </row>
    <row r="889" spans="23:40">
      <c r="W889" s="150" t="str">
        <f t="shared" si="136"/>
        <v>225266</v>
      </c>
      <c r="X889" s="142">
        <f t="shared" si="137"/>
        <v>71.25</v>
      </c>
      <c r="Y889" s="135">
        <f t="shared" si="133"/>
        <v>7.5</v>
      </c>
      <c r="Z889" s="142">
        <f t="shared" si="134"/>
        <v>9.5</v>
      </c>
      <c r="AA889" s="135">
        <v>225</v>
      </c>
      <c r="AB889" s="164">
        <f t="shared" si="135"/>
        <v>266</v>
      </c>
      <c r="AI889" s="1053">
        <v>61051301</v>
      </c>
      <c r="AJ889" s="1054">
        <v>1</v>
      </c>
      <c r="AK889" s="1055">
        <v>240.4665</v>
      </c>
      <c r="AL889" s="1055">
        <v>5.2121000000000004</v>
      </c>
      <c r="AM889" s="1054">
        <v>46</v>
      </c>
      <c r="AN889" s="1056">
        <v>0.19079999999999997</v>
      </c>
    </row>
    <row r="890" spans="23:40">
      <c r="W890" s="150" t="str">
        <f t="shared" si="136"/>
        <v>225273</v>
      </c>
      <c r="X890" s="142">
        <f t="shared" si="137"/>
        <v>73.125</v>
      </c>
      <c r="Y890" s="135">
        <f t="shared" si="133"/>
        <v>7.5</v>
      </c>
      <c r="Z890" s="142">
        <f t="shared" si="134"/>
        <v>9.75</v>
      </c>
      <c r="AA890" s="135">
        <v>225</v>
      </c>
      <c r="AB890" s="164">
        <f t="shared" si="135"/>
        <v>273</v>
      </c>
      <c r="AI890" s="1053">
        <v>13015401</v>
      </c>
      <c r="AJ890" s="1054">
        <v>8</v>
      </c>
      <c r="AK890" s="1055">
        <v>240.45335</v>
      </c>
      <c r="AL890" s="1055">
        <v>6.4945000000000004</v>
      </c>
      <c r="AM890" s="1054">
        <v>37</v>
      </c>
      <c r="AN890" s="1056">
        <v>0.32079999999999997</v>
      </c>
    </row>
    <row r="891" spans="23:40">
      <c r="W891" s="150" t="str">
        <f t="shared" si="136"/>
        <v>225280</v>
      </c>
      <c r="X891" s="142">
        <f t="shared" si="137"/>
        <v>75</v>
      </c>
      <c r="Y891" s="135">
        <f t="shared" si="133"/>
        <v>7.5</v>
      </c>
      <c r="Z891" s="142">
        <f t="shared" si="134"/>
        <v>10</v>
      </c>
      <c r="AA891" s="135">
        <v>225</v>
      </c>
      <c r="AB891" s="164">
        <f t="shared" si="135"/>
        <v>280</v>
      </c>
      <c r="AI891" s="1053">
        <v>43010601</v>
      </c>
      <c r="AJ891" s="1054">
        <v>12</v>
      </c>
      <c r="AK891" s="1055">
        <v>240.33609999999999</v>
      </c>
      <c r="AL891" s="1055">
        <v>6</v>
      </c>
      <c r="AM891" s="1054">
        <v>40</v>
      </c>
      <c r="AN891" s="1056">
        <v>0.31909999999999999</v>
      </c>
    </row>
    <row r="892" spans="23:40">
      <c r="W892" s="150" t="str">
        <f t="shared" si="136"/>
        <v>225287</v>
      </c>
      <c r="X892" s="142">
        <f t="shared" si="137"/>
        <v>76.875</v>
      </c>
      <c r="Y892" s="135">
        <f t="shared" si="133"/>
        <v>7.5</v>
      </c>
      <c r="Z892" s="142">
        <f t="shared" si="134"/>
        <v>10.25</v>
      </c>
      <c r="AA892" s="135">
        <v>225</v>
      </c>
      <c r="AB892" s="164">
        <f t="shared" si="135"/>
        <v>287</v>
      </c>
      <c r="AI892" s="1053">
        <v>11082801</v>
      </c>
      <c r="AJ892" s="1054">
        <v>62</v>
      </c>
      <c r="AK892" s="1055">
        <v>240.26050000000001</v>
      </c>
      <c r="AL892" s="1055">
        <v>5.5769000000000002</v>
      </c>
      <c r="AM892" s="1054">
        <v>43</v>
      </c>
      <c r="AN892" s="1056">
        <v>0.2681</v>
      </c>
    </row>
    <row r="893" spans="23:40">
      <c r="W893" s="150" t="str">
        <f t="shared" si="136"/>
        <v>225294</v>
      </c>
      <c r="X893" s="142">
        <f t="shared" si="137"/>
        <v>78.75</v>
      </c>
      <c r="Y893" s="135">
        <f t="shared" si="133"/>
        <v>7.5</v>
      </c>
      <c r="Z893" s="142">
        <f t="shared" si="134"/>
        <v>10.5</v>
      </c>
      <c r="AA893" s="135">
        <v>225</v>
      </c>
      <c r="AB893" s="164">
        <f t="shared" si="135"/>
        <v>294</v>
      </c>
      <c r="AI893" s="1053">
        <v>32043001</v>
      </c>
      <c r="AJ893" s="1054">
        <v>10</v>
      </c>
      <c r="AK893" s="1055">
        <v>240.031825</v>
      </c>
      <c r="AL893" s="1055">
        <v>6.1932</v>
      </c>
      <c r="AM893" s="1054">
        <v>39</v>
      </c>
      <c r="AN893" s="1056">
        <v>0.30430000000000001</v>
      </c>
    </row>
    <row r="894" spans="23:40">
      <c r="W894" s="150" t="str">
        <f t="shared" si="136"/>
        <v>225301</v>
      </c>
      <c r="X894" s="142">
        <f t="shared" si="137"/>
        <v>80.625</v>
      </c>
      <c r="Y894" s="135">
        <f t="shared" si="133"/>
        <v>7.5</v>
      </c>
      <c r="Z894" s="142">
        <f t="shared" si="134"/>
        <v>10.75</v>
      </c>
      <c r="AA894" s="135">
        <v>225</v>
      </c>
      <c r="AB894" s="164">
        <f t="shared" si="135"/>
        <v>301</v>
      </c>
      <c r="AI894" s="1053">
        <v>33043701</v>
      </c>
      <c r="AJ894" s="1054">
        <v>11</v>
      </c>
      <c r="AK894" s="1055">
        <v>239.93299999999999</v>
      </c>
      <c r="AL894" s="1055">
        <v>6.5289000000000001</v>
      </c>
      <c r="AM894" s="1054">
        <v>37</v>
      </c>
      <c r="AN894" s="1056">
        <v>0.37979999999999997</v>
      </c>
    </row>
    <row r="895" spans="23:40">
      <c r="W895" s="150" t="str">
        <f t="shared" si="136"/>
        <v>225308</v>
      </c>
      <c r="X895" s="142">
        <f t="shared" si="137"/>
        <v>82.5</v>
      </c>
      <c r="Y895" s="135">
        <f t="shared" si="133"/>
        <v>7.5</v>
      </c>
      <c r="Z895" s="142">
        <f t="shared" si="134"/>
        <v>11</v>
      </c>
      <c r="AA895" s="135">
        <v>225</v>
      </c>
      <c r="AB895" s="164">
        <f t="shared" si="135"/>
        <v>308</v>
      </c>
      <c r="AI895" s="1053">
        <v>65013061</v>
      </c>
      <c r="AJ895" s="1054">
        <v>5</v>
      </c>
      <c r="AK895" s="1055">
        <v>239.93100000000001</v>
      </c>
      <c r="AL895" s="1055">
        <v>4.8869999999999996</v>
      </c>
      <c r="AM895" s="1054">
        <v>49</v>
      </c>
      <c r="AN895" s="1056">
        <v>0.2422</v>
      </c>
    </row>
    <row r="896" spans="23:40">
      <c r="W896" s="150" t="str">
        <f t="shared" si="136"/>
        <v>225315</v>
      </c>
      <c r="X896" s="142">
        <f t="shared" si="137"/>
        <v>84.375</v>
      </c>
      <c r="Y896" s="135">
        <f t="shared" si="133"/>
        <v>7.5</v>
      </c>
      <c r="Z896" s="142">
        <f t="shared" si="134"/>
        <v>11.25</v>
      </c>
      <c r="AA896" s="135">
        <v>225</v>
      </c>
      <c r="AB896" s="164">
        <f t="shared" si="135"/>
        <v>315</v>
      </c>
      <c r="AI896" s="1053">
        <v>31073301</v>
      </c>
      <c r="AJ896" s="1054">
        <v>43</v>
      </c>
      <c r="AK896" s="1055">
        <v>239.91630000000001</v>
      </c>
      <c r="AL896" s="1055">
        <v>5.9020000000000001</v>
      </c>
      <c r="AM896" s="1054">
        <v>41</v>
      </c>
      <c r="AN896" s="1056">
        <v>0.255</v>
      </c>
    </row>
    <row r="897" spans="23:40">
      <c r="W897" s="150" t="str">
        <f t="shared" si="136"/>
        <v>225322</v>
      </c>
      <c r="X897" s="142">
        <f t="shared" si="137"/>
        <v>86.25</v>
      </c>
      <c r="Y897" s="135">
        <f t="shared" si="133"/>
        <v>7.5</v>
      </c>
      <c r="Z897" s="142">
        <f t="shared" si="134"/>
        <v>11.5</v>
      </c>
      <c r="AA897" s="135">
        <v>225</v>
      </c>
      <c r="AB897" s="164">
        <f t="shared" si="135"/>
        <v>322</v>
      </c>
      <c r="AI897" s="1053">
        <v>11080821</v>
      </c>
      <c r="AJ897" s="1054">
        <v>63</v>
      </c>
      <c r="AK897" s="1055">
        <v>239.81729999999999</v>
      </c>
      <c r="AL897" s="1055">
        <v>6.0384000000000002</v>
      </c>
      <c r="AM897" s="1054">
        <v>40</v>
      </c>
      <c r="AN897" s="1056">
        <v>0.31950000000000001</v>
      </c>
    </row>
    <row r="898" spans="23:40">
      <c r="W898" s="150" t="str">
        <f t="shared" si="136"/>
        <v>225329</v>
      </c>
      <c r="X898" s="142">
        <f t="shared" si="137"/>
        <v>88.125</v>
      </c>
      <c r="Y898" s="135">
        <f t="shared" si="133"/>
        <v>7.5</v>
      </c>
      <c r="Z898" s="142">
        <f t="shared" si="134"/>
        <v>11.75</v>
      </c>
      <c r="AA898" s="135">
        <v>225</v>
      </c>
      <c r="AB898" s="164">
        <f t="shared" si="135"/>
        <v>329</v>
      </c>
      <c r="AI898" s="1053">
        <v>32016911</v>
      </c>
      <c r="AJ898" s="1054">
        <v>13</v>
      </c>
      <c r="AK898" s="1055">
        <v>239.68599</v>
      </c>
      <c r="AL898" s="1055">
        <v>5.6162999999999998</v>
      </c>
      <c r="AM898" s="1054">
        <v>43</v>
      </c>
      <c r="AN898" s="1056">
        <v>0.23010000000000003</v>
      </c>
    </row>
    <row r="899" spans="23:40">
      <c r="W899" s="150" t="str">
        <f t="shared" si="136"/>
        <v>225336</v>
      </c>
      <c r="X899" s="142">
        <f t="shared" si="137"/>
        <v>90</v>
      </c>
      <c r="Y899" s="135">
        <f t="shared" si="133"/>
        <v>7.5</v>
      </c>
      <c r="Z899" s="142">
        <f t="shared" si="134"/>
        <v>12</v>
      </c>
      <c r="AA899" s="135">
        <v>225</v>
      </c>
      <c r="AB899" s="164">
        <f t="shared" si="135"/>
        <v>336</v>
      </c>
      <c r="AI899" s="1053">
        <v>23010421</v>
      </c>
      <c r="AJ899" s="1054">
        <v>11</v>
      </c>
      <c r="AK899" s="1055">
        <v>239.089089</v>
      </c>
      <c r="AL899" s="1055">
        <v>6.5095000000000001</v>
      </c>
      <c r="AM899" s="1054">
        <v>37</v>
      </c>
      <c r="AN899" s="1056">
        <v>0.4204</v>
      </c>
    </row>
    <row r="900" spans="23:40">
      <c r="W900" s="150" t="str">
        <f t="shared" si="136"/>
        <v>225343</v>
      </c>
      <c r="X900" s="142">
        <f t="shared" si="137"/>
        <v>91.875</v>
      </c>
      <c r="Y900" s="135">
        <f t="shared" si="133"/>
        <v>7.5</v>
      </c>
      <c r="Z900" s="142">
        <f t="shared" si="134"/>
        <v>12.25</v>
      </c>
      <c r="AA900" s="135">
        <v>225</v>
      </c>
      <c r="AB900" s="164">
        <f t="shared" si="135"/>
        <v>343</v>
      </c>
      <c r="AI900" s="1053">
        <v>34016801</v>
      </c>
      <c r="AJ900" s="1054">
        <v>9</v>
      </c>
      <c r="AK900" s="1055">
        <v>239.04839999999999</v>
      </c>
      <c r="AL900" s="1055">
        <v>5.2803000000000004</v>
      </c>
      <c r="AM900" s="1054">
        <v>45</v>
      </c>
      <c r="AN900" s="1056">
        <v>0.16760000000000003</v>
      </c>
    </row>
    <row r="901" spans="23:40">
      <c r="W901" s="150" t="str">
        <f t="shared" si="136"/>
        <v>225350</v>
      </c>
      <c r="X901" s="142">
        <f t="shared" si="137"/>
        <v>93.75</v>
      </c>
      <c r="Y901" s="135">
        <f t="shared" ref="Y901:Y964" si="138">IF(AA901=5,0.385,IF(AA901=10,0.55,IF(AA901=15,0.55,AA901/30)))</f>
        <v>7.5</v>
      </c>
      <c r="Z901" s="142">
        <f t="shared" ref="Z901:Z964" si="139">IF(AB901=7,0.385,IF(AB901=14,0.55,AB901/28))</f>
        <v>12.5</v>
      </c>
      <c r="AA901" s="135">
        <v>225</v>
      </c>
      <c r="AB901" s="164">
        <f t="shared" si="135"/>
        <v>350</v>
      </c>
      <c r="AI901" s="1053">
        <v>15040601</v>
      </c>
      <c r="AJ901" s="1054">
        <v>2</v>
      </c>
      <c r="AK901" s="1055">
        <v>238.92878999999999</v>
      </c>
      <c r="AL901" s="1055">
        <v>6.8472999999999997</v>
      </c>
      <c r="AM901" s="1054">
        <v>35</v>
      </c>
      <c r="AN901" s="1056">
        <v>0.34860000000000002</v>
      </c>
    </row>
    <row r="902" spans="23:40">
      <c r="W902" s="150" t="str">
        <f t="shared" si="136"/>
        <v>225357</v>
      </c>
      <c r="X902" s="142">
        <f t="shared" si="137"/>
        <v>95.625</v>
      </c>
      <c r="Y902" s="135">
        <f t="shared" si="138"/>
        <v>7.5</v>
      </c>
      <c r="Z902" s="142">
        <f t="shared" si="139"/>
        <v>12.75</v>
      </c>
      <c r="AA902" s="135">
        <v>225</v>
      </c>
      <c r="AB902" s="164">
        <f t="shared" si="135"/>
        <v>357</v>
      </c>
      <c r="AI902" s="1053">
        <v>33022401</v>
      </c>
      <c r="AJ902" s="1054">
        <v>4</v>
      </c>
      <c r="AK902" s="1055">
        <v>238.89449999999999</v>
      </c>
      <c r="AL902" s="1055">
        <v>6.3554000000000004</v>
      </c>
      <c r="AM902" s="1054">
        <v>38</v>
      </c>
      <c r="AN902" s="1056">
        <v>0.40679999999999999</v>
      </c>
    </row>
    <row r="903" spans="23:40">
      <c r="W903" s="150" t="str">
        <f t="shared" si="136"/>
        <v>225364</v>
      </c>
      <c r="X903" s="142">
        <f t="shared" si="137"/>
        <v>97.5</v>
      </c>
      <c r="Y903" s="135">
        <f t="shared" si="138"/>
        <v>7.5</v>
      </c>
      <c r="Z903" s="142">
        <f t="shared" si="139"/>
        <v>13</v>
      </c>
      <c r="AA903" s="135">
        <v>225</v>
      </c>
      <c r="AB903" s="164">
        <f t="shared" si="135"/>
        <v>364</v>
      </c>
      <c r="AI903" s="1053">
        <v>51015201</v>
      </c>
      <c r="AJ903" s="1054">
        <v>37</v>
      </c>
      <c r="AK903" s="1055">
        <v>238.767</v>
      </c>
      <c r="AL903" s="1055">
        <v>6.2573999999999996</v>
      </c>
      <c r="AM903" s="1054">
        <v>38</v>
      </c>
      <c r="AN903" s="1056">
        <v>0.27279999999999999</v>
      </c>
    </row>
    <row r="904" spans="23:40">
      <c r="W904" s="150" t="str">
        <f t="shared" si="136"/>
        <v>225371</v>
      </c>
      <c r="X904" s="142">
        <f t="shared" si="137"/>
        <v>99.375</v>
      </c>
      <c r="Y904" s="135">
        <f t="shared" si="138"/>
        <v>7.5</v>
      </c>
      <c r="Z904" s="142">
        <f t="shared" si="139"/>
        <v>13.25</v>
      </c>
      <c r="AA904" s="135">
        <v>225</v>
      </c>
      <c r="AB904" s="164">
        <f t="shared" si="135"/>
        <v>371</v>
      </c>
      <c r="AI904" s="1053">
        <v>14063241</v>
      </c>
      <c r="AJ904" s="1054">
        <v>2</v>
      </c>
      <c r="AK904" s="1055">
        <v>238.66228999999998</v>
      </c>
      <c r="AL904" s="1055">
        <v>5.4001000000000001</v>
      </c>
      <c r="AM904" s="1054">
        <v>44</v>
      </c>
      <c r="AN904" s="1056">
        <v>0.41299999999999998</v>
      </c>
    </row>
    <row r="905" spans="23:40">
      <c r="W905" s="150" t="str">
        <f t="shared" si="136"/>
        <v>2407</v>
      </c>
      <c r="X905" s="142">
        <f t="shared" si="137"/>
        <v>3.08</v>
      </c>
      <c r="Y905" s="135">
        <f t="shared" si="138"/>
        <v>8</v>
      </c>
      <c r="Z905" s="142">
        <f t="shared" si="139"/>
        <v>0.38500000000000001</v>
      </c>
      <c r="AA905" s="135">
        <v>240</v>
      </c>
      <c r="AB905" s="151">
        <v>7</v>
      </c>
      <c r="AI905" s="1053">
        <v>31091101</v>
      </c>
      <c r="AJ905" s="1054">
        <v>44</v>
      </c>
      <c r="AK905" s="1055">
        <v>238.42830000000001</v>
      </c>
      <c r="AL905" s="1055">
        <v>5.5648999999999997</v>
      </c>
      <c r="AM905" s="1054">
        <v>43</v>
      </c>
      <c r="AN905" s="1056">
        <v>0.27910000000000001</v>
      </c>
    </row>
    <row r="906" spans="23:40">
      <c r="W906" s="150" t="str">
        <f t="shared" si="136"/>
        <v>24014</v>
      </c>
      <c r="X906" s="142">
        <f t="shared" si="137"/>
        <v>4.4000000000000004</v>
      </c>
      <c r="Y906" s="135">
        <f t="shared" si="138"/>
        <v>8</v>
      </c>
      <c r="Z906" s="142">
        <f t="shared" si="139"/>
        <v>0.55000000000000004</v>
      </c>
      <c r="AA906" s="135">
        <v>240</v>
      </c>
      <c r="AB906" s="164">
        <f>AB905+7</f>
        <v>14</v>
      </c>
      <c r="AI906" s="1053">
        <v>44031001</v>
      </c>
      <c r="AJ906" s="1054">
        <v>5</v>
      </c>
      <c r="AK906" s="1055">
        <v>238.39410000000001</v>
      </c>
      <c r="AL906" s="1055">
        <v>5.7990000000000004</v>
      </c>
      <c r="AM906" s="1054">
        <v>41</v>
      </c>
      <c r="AN906" s="1056">
        <v>0.37799999999999995</v>
      </c>
    </row>
    <row r="907" spans="23:40">
      <c r="W907" s="150" t="str">
        <f t="shared" si="136"/>
        <v>24021</v>
      </c>
      <c r="X907" s="142">
        <f t="shared" si="137"/>
        <v>6</v>
      </c>
      <c r="Y907" s="135">
        <f t="shared" si="138"/>
        <v>8</v>
      </c>
      <c r="Z907" s="142">
        <f t="shared" si="139"/>
        <v>0.75</v>
      </c>
      <c r="AA907" s="135">
        <v>240</v>
      </c>
      <c r="AB907" s="164">
        <f t="shared" ref="AB907:AB957" si="140">AB906+7</f>
        <v>21</v>
      </c>
      <c r="AI907" s="1053">
        <v>44014301</v>
      </c>
      <c r="AJ907" s="1054">
        <v>20</v>
      </c>
      <c r="AK907" s="1055">
        <v>237.74969999999999</v>
      </c>
      <c r="AL907" s="1055">
        <v>5.6966000000000001</v>
      </c>
      <c r="AM907" s="1054">
        <v>42</v>
      </c>
      <c r="AN907" s="1056">
        <v>0.27539999999999998</v>
      </c>
    </row>
    <row r="908" spans="23:40">
      <c r="W908" s="150" t="str">
        <f t="shared" si="136"/>
        <v>24028</v>
      </c>
      <c r="X908" s="142">
        <f t="shared" si="137"/>
        <v>8</v>
      </c>
      <c r="Y908" s="135">
        <f t="shared" si="138"/>
        <v>8</v>
      </c>
      <c r="Z908" s="142">
        <f t="shared" si="139"/>
        <v>1</v>
      </c>
      <c r="AA908" s="135">
        <v>240</v>
      </c>
      <c r="AB908" s="164">
        <f t="shared" si="140"/>
        <v>28</v>
      </c>
      <c r="AI908" s="1053">
        <v>33078901</v>
      </c>
      <c r="AJ908" s="1054">
        <v>13</v>
      </c>
      <c r="AK908" s="1055">
        <v>237.74837999999997</v>
      </c>
      <c r="AL908" s="1055">
        <v>4.6737000000000002</v>
      </c>
      <c r="AM908" s="1054">
        <v>51</v>
      </c>
      <c r="AN908" s="1056">
        <v>0.15529999999999999</v>
      </c>
    </row>
    <row r="909" spans="23:40">
      <c r="W909" s="150" t="str">
        <f t="shared" si="136"/>
        <v>24035</v>
      </c>
      <c r="X909" s="142">
        <f t="shared" si="137"/>
        <v>10</v>
      </c>
      <c r="Y909" s="135">
        <f t="shared" si="138"/>
        <v>8</v>
      </c>
      <c r="Z909" s="142">
        <f t="shared" si="139"/>
        <v>1.25</v>
      </c>
      <c r="AA909" s="135">
        <v>240</v>
      </c>
      <c r="AB909" s="164">
        <f t="shared" si="140"/>
        <v>35</v>
      </c>
      <c r="AI909" s="1053">
        <v>34014401</v>
      </c>
      <c r="AJ909" s="1054">
        <v>10</v>
      </c>
      <c r="AK909" s="1055">
        <v>237.38080299999999</v>
      </c>
      <c r="AL909" s="1055">
        <v>6.3829000000000002</v>
      </c>
      <c r="AM909" s="1054">
        <v>37</v>
      </c>
      <c r="AN909" s="1056">
        <v>0.33340000000000003</v>
      </c>
    </row>
    <row r="910" spans="23:40">
      <c r="W910" s="150" t="str">
        <f t="shared" si="136"/>
        <v>24042</v>
      </c>
      <c r="X910" s="142">
        <f t="shared" si="137"/>
        <v>12</v>
      </c>
      <c r="Y910" s="135">
        <f t="shared" si="138"/>
        <v>8</v>
      </c>
      <c r="Z910" s="142">
        <f t="shared" si="139"/>
        <v>1.5</v>
      </c>
      <c r="AA910" s="135">
        <v>240</v>
      </c>
      <c r="AB910" s="164">
        <f t="shared" si="140"/>
        <v>42</v>
      </c>
      <c r="AI910" s="1053">
        <v>37010801</v>
      </c>
      <c r="AJ910" s="1054">
        <v>10</v>
      </c>
      <c r="AK910" s="1055">
        <v>237.24285</v>
      </c>
      <c r="AL910" s="1055">
        <v>6.4740000000000002</v>
      </c>
      <c r="AM910" s="1054">
        <v>37</v>
      </c>
      <c r="AN910" s="1056">
        <v>0.37380000000000002</v>
      </c>
    </row>
    <row r="911" spans="23:40">
      <c r="W911" s="150" t="str">
        <f t="shared" si="136"/>
        <v>24049</v>
      </c>
      <c r="X911" s="142">
        <f t="shared" si="137"/>
        <v>14</v>
      </c>
      <c r="Y911" s="135">
        <f t="shared" si="138"/>
        <v>8</v>
      </c>
      <c r="Z911" s="142">
        <f t="shared" si="139"/>
        <v>1.75</v>
      </c>
      <c r="AA911" s="135">
        <v>240</v>
      </c>
      <c r="AB911" s="164">
        <f t="shared" si="140"/>
        <v>49</v>
      </c>
      <c r="AI911" s="1053">
        <v>32028711</v>
      </c>
      <c r="AJ911" s="1054">
        <v>11</v>
      </c>
      <c r="AK911" s="1055">
        <v>237.21053900000001</v>
      </c>
      <c r="AL911" s="1055">
        <v>5.9204999999999997</v>
      </c>
      <c r="AM911" s="1054">
        <v>40</v>
      </c>
      <c r="AN911" s="1056">
        <v>0.32689999999999997</v>
      </c>
    </row>
    <row r="912" spans="23:40">
      <c r="W912" s="150" t="str">
        <f t="shared" si="136"/>
        <v>24056</v>
      </c>
      <c r="X912" s="142">
        <f t="shared" si="137"/>
        <v>16</v>
      </c>
      <c r="Y912" s="135">
        <f t="shared" si="138"/>
        <v>8</v>
      </c>
      <c r="Z912" s="142">
        <f t="shared" si="139"/>
        <v>2</v>
      </c>
      <c r="AA912" s="135">
        <v>240</v>
      </c>
      <c r="AB912" s="164">
        <f t="shared" si="140"/>
        <v>56</v>
      </c>
      <c r="AI912" s="1053">
        <v>41021501</v>
      </c>
      <c r="AJ912" s="1054">
        <v>2</v>
      </c>
      <c r="AK912" s="1055">
        <v>237.1908</v>
      </c>
      <c r="AL912" s="1055">
        <v>6.6295000000000002</v>
      </c>
      <c r="AM912" s="1054">
        <v>36</v>
      </c>
      <c r="AN912" s="1056">
        <v>0.28850000000000003</v>
      </c>
    </row>
    <row r="913" spans="23:40">
      <c r="W913" s="150" t="str">
        <f t="shared" si="136"/>
        <v>24063</v>
      </c>
      <c r="X913" s="142">
        <f t="shared" si="137"/>
        <v>18</v>
      </c>
      <c r="Y913" s="135">
        <f t="shared" si="138"/>
        <v>8</v>
      </c>
      <c r="Z913" s="142">
        <f t="shared" si="139"/>
        <v>2.25</v>
      </c>
      <c r="AA913" s="135">
        <v>240</v>
      </c>
      <c r="AB913" s="164">
        <f t="shared" si="140"/>
        <v>63</v>
      </c>
      <c r="AI913" s="1053">
        <v>53011301</v>
      </c>
      <c r="AJ913" s="1054">
        <v>6</v>
      </c>
      <c r="AK913" s="1055">
        <v>237.11959999999999</v>
      </c>
      <c r="AL913" s="1055">
        <v>5.3456000000000001</v>
      </c>
      <c r="AM913" s="1054">
        <v>44</v>
      </c>
      <c r="AN913" s="1056">
        <v>0.27550000000000002</v>
      </c>
    </row>
    <row r="914" spans="23:40">
      <c r="W914" s="150" t="str">
        <f t="shared" si="136"/>
        <v>24070</v>
      </c>
      <c r="X914" s="142">
        <f t="shared" si="137"/>
        <v>20</v>
      </c>
      <c r="Y914" s="135">
        <f t="shared" si="138"/>
        <v>8</v>
      </c>
      <c r="Z914" s="142">
        <f t="shared" si="139"/>
        <v>2.5</v>
      </c>
      <c r="AA914" s="135">
        <v>240</v>
      </c>
      <c r="AB914" s="164">
        <f t="shared" si="140"/>
        <v>70</v>
      </c>
      <c r="AI914" s="1053">
        <v>45100071</v>
      </c>
      <c r="AJ914" s="1054">
        <v>1</v>
      </c>
      <c r="AK914" s="1055">
        <v>237.04730000000001</v>
      </c>
      <c r="AL914" s="1055">
        <v>5.6840999999999999</v>
      </c>
      <c r="AM914" s="1054">
        <v>42</v>
      </c>
      <c r="AN914" s="1056">
        <v>0.28610000000000002</v>
      </c>
    </row>
    <row r="915" spans="23:40">
      <c r="W915" s="150" t="str">
        <f t="shared" si="136"/>
        <v>24077</v>
      </c>
      <c r="X915" s="142">
        <f t="shared" si="137"/>
        <v>22</v>
      </c>
      <c r="Y915" s="135">
        <f t="shared" si="138"/>
        <v>8</v>
      </c>
      <c r="Z915" s="142">
        <f t="shared" si="139"/>
        <v>2.75</v>
      </c>
      <c r="AA915" s="135">
        <v>240</v>
      </c>
      <c r="AB915" s="164">
        <f t="shared" si="140"/>
        <v>77</v>
      </c>
      <c r="AI915" s="1053">
        <v>31127401</v>
      </c>
      <c r="AJ915" s="1054">
        <v>45</v>
      </c>
      <c r="AK915" s="1055">
        <v>237.00630000000001</v>
      </c>
      <c r="AL915" s="1055">
        <v>5.8573000000000004</v>
      </c>
      <c r="AM915" s="1054">
        <v>40</v>
      </c>
      <c r="AN915" s="1056">
        <v>0.2525</v>
      </c>
    </row>
    <row r="916" spans="23:40">
      <c r="W916" s="150" t="str">
        <f t="shared" si="136"/>
        <v>24084</v>
      </c>
      <c r="X916" s="142">
        <f t="shared" si="137"/>
        <v>24</v>
      </c>
      <c r="Y916" s="135">
        <f t="shared" si="138"/>
        <v>8</v>
      </c>
      <c r="Z916" s="142">
        <f t="shared" si="139"/>
        <v>3</v>
      </c>
      <c r="AA916" s="135">
        <v>240</v>
      </c>
      <c r="AB916" s="164">
        <f t="shared" si="140"/>
        <v>84</v>
      </c>
      <c r="AI916" s="1053">
        <v>33019291</v>
      </c>
      <c r="AJ916" s="1054">
        <v>15</v>
      </c>
      <c r="AK916" s="1055">
        <v>236.89092000000002</v>
      </c>
      <c r="AL916" s="1055">
        <v>5.3452000000000002</v>
      </c>
      <c r="AM916" s="1054">
        <v>44</v>
      </c>
      <c r="AN916" s="1056">
        <v>0.1953</v>
      </c>
    </row>
    <row r="917" spans="23:40">
      <c r="W917" s="150" t="str">
        <f t="shared" si="136"/>
        <v>24091</v>
      </c>
      <c r="X917" s="142">
        <f t="shared" si="137"/>
        <v>26</v>
      </c>
      <c r="Y917" s="135">
        <f t="shared" si="138"/>
        <v>8</v>
      </c>
      <c r="Z917" s="142">
        <f t="shared" si="139"/>
        <v>3.25</v>
      </c>
      <c r="AA917" s="135">
        <v>240</v>
      </c>
      <c r="AB917" s="164">
        <f t="shared" si="140"/>
        <v>91</v>
      </c>
      <c r="AI917" s="1053">
        <v>32111211</v>
      </c>
      <c r="AJ917" s="1054">
        <v>3</v>
      </c>
      <c r="AK917" s="1055">
        <v>236.87385399999999</v>
      </c>
      <c r="AL917" s="1055">
        <v>5.3963000000000001</v>
      </c>
      <c r="AM917" s="1054">
        <v>44</v>
      </c>
      <c r="AN917" s="1056">
        <v>0.37030000000000002</v>
      </c>
    </row>
    <row r="918" spans="23:40">
      <c r="W918" s="150" t="str">
        <f t="shared" si="136"/>
        <v>24098</v>
      </c>
      <c r="X918" s="142">
        <f t="shared" si="137"/>
        <v>28</v>
      </c>
      <c r="Y918" s="135">
        <f t="shared" si="138"/>
        <v>8</v>
      </c>
      <c r="Z918" s="142">
        <f t="shared" si="139"/>
        <v>3.5</v>
      </c>
      <c r="AA918" s="135">
        <v>240</v>
      </c>
      <c r="AB918" s="164">
        <f t="shared" si="140"/>
        <v>98</v>
      </c>
      <c r="AI918" s="1053">
        <v>41102301</v>
      </c>
      <c r="AJ918" s="1054">
        <v>4</v>
      </c>
      <c r="AK918" s="1055">
        <v>236.70411000000001</v>
      </c>
      <c r="AL918" s="1055">
        <v>4.8696999999999999</v>
      </c>
      <c r="AM918" s="1054">
        <v>49</v>
      </c>
      <c r="AN918" s="1056">
        <v>0.2102</v>
      </c>
    </row>
    <row r="919" spans="23:40">
      <c r="W919" s="150" t="str">
        <f t="shared" si="136"/>
        <v>240105</v>
      </c>
      <c r="X919" s="142">
        <f t="shared" si="137"/>
        <v>30</v>
      </c>
      <c r="Y919" s="135">
        <f t="shared" si="138"/>
        <v>8</v>
      </c>
      <c r="Z919" s="142">
        <f t="shared" si="139"/>
        <v>3.75</v>
      </c>
      <c r="AA919" s="135">
        <v>240</v>
      </c>
      <c r="AB919" s="164">
        <f t="shared" si="140"/>
        <v>105</v>
      </c>
      <c r="AI919" s="1053">
        <v>43021601</v>
      </c>
      <c r="AJ919" s="1054">
        <v>3</v>
      </c>
      <c r="AK919" s="1055">
        <v>236.65539999999999</v>
      </c>
      <c r="AL919" s="1055">
        <v>5.6753999999999998</v>
      </c>
      <c r="AM919" s="1054">
        <v>42</v>
      </c>
      <c r="AN919" s="1056">
        <v>0.37640000000000001</v>
      </c>
    </row>
    <row r="920" spans="23:40">
      <c r="W920" s="150" t="str">
        <f t="shared" si="136"/>
        <v>240112</v>
      </c>
      <c r="X920" s="142">
        <f t="shared" si="137"/>
        <v>32</v>
      </c>
      <c r="Y920" s="135">
        <f t="shared" si="138"/>
        <v>8</v>
      </c>
      <c r="Z920" s="142">
        <f t="shared" si="139"/>
        <v>4</v>
      </c>
      <c r="AA920" s="135">
        <v>240</v>
      </c>
      <c r="AB920" s="164">
        <f t="shared" si="140"/>
        <v>112</v>
      </c>
      <c r="AI920" s="1053">
        <v>33051601</v>
      </c>
      <c r="AJ920" s="1054">
        <v>9</v>
      </c>
      <c r="AK920" s="1055">
        <v>236.60429999999999</v>
      </c>
      <c r="AL920" s="1055">
        <v>6.4981</v>
      </c>
      <c r="AM920" s="1054">
        <v>36</v>
      </c>
      <c r="AN920" s="1056">
        <v>0.43490000000000001</v>
      </c>
    </row>
    <row r="921" spans="23:40">
      <c r="W921" s="150" t="str">
        <f t="shared" si="136"/>
        <v>240119</v>
      </c>
      <c r="X921" s="142">
        <f t="shared" si="137"/>
        <v>34</v>
      </c>
      <c r="Y921" s="135">
        <f t="shared" si="138"/>
        <v>8</v>
      </c>
      <c r="Z921" s="142">
        <f t="shared" si="139"/>
        <v>4.25</v>
      </c>
      <c r="AA921" s="135">
        <v>240</v>
      </c>
      <c r="AB921" s="164">
        <f t="shared" si="140"/>
        <v>119</v>
      </c>
      <c r="AI921" s="1053">
        <v>41151501</v>
      </c>
      <c r="AJ921" s="1054">
        <v>4</v>
      </c>
      <c r="AK921" s="1055">
        <v>236.53</v>
      </c>
      <c r="AL921" s="1055">
        <v>5.6707000000000001</v>
      </c>
      <c r="AM921" s="1054">
        <v>42</v>
      </c>
      <c r="AN921" s="1056">
        <v>0.47859999999999997</v>
      </c>
    </row>
    <row r="922" spans="23:40">
      <c r="W922" s="150" t="str">
        <f t="shared" si="136"/>
        <v>240126</v>
      </c>
      <c r="X922" s="142">
        <f t="shared" si="137"/>
        <v>36</v>
      </c>
      <c r="Y922" s="135">
        <f t="shared" si="138"/>
        <v>8</v>
      </c>
      <c r="Z922" s="142">
        <f t="shared" si="139"/>
        <v>4.5</v>
      </c>
      <c r="AA922" s="135">
        <v>240</v>
      </c>
      <c r="AB922" s="164">
        <f t="shared" si="140"/>
        <v>126</v>
      </c>
      <c r="AI922" s="1053">
        <v>14011501</v>
      </c>
      <c r="AJ922" s="1054">
        <v>11</v>
      </c>
      <c r="AK922" s="1055">
        <v>236.35922999999997</v>
      </c>
      <c r="AL922" s="1055">
        <v>4.6837</v>
      </c>
      <c r="AM922" s="1054">
        <v>50</v>
      </c>
      <c r="AN922" s="1056">
        <v>0.32140000000000002</v>
      </c>
    </row>
    <row r="923" spans="23:40">
      <c r="W923" s="150" t="str">
        <f t="shared" si="136"/>
        <v>240133</v>
      </c>
      <c r="X923" s="142">
        <f t="shared" si="137"/>
        <v>38</v>
      </c>
      <c r="Y923" s="135">
        <f t="shared" si="138"/>
        <v>8</v>
      </c>
      <c r="Z923" s="142">
        <f t="shared" si="139"/>
        <v>4.75</v>
      </c>
      <c r="AA923" s="135">
        <v>240</v>
      </c>
      <c r="AB923" s="164">
        <f t="shared" si="140"/>
        <v>133</v>
      </c>
      <c r="AI923" s="1053">
        <v>33061501</v>
      </c>
      <c r="AJ923" s="1054">
        <v>6</v>
      </c>
      <c r="AK923" s="1055">
        <v>236.23314999999999</v>
      </c>
      <c r="AL923" s="1055">
        <v>6.6035000000000004</v>
      </c>
      <c r="AM923" s="1054">
        <v>36</v>
      </c>
      <c r="AN923" s="1056">
        <v>0.5081</v>
      </c>
    </row>
    <row r="924" spans="23:40">
      <c r="W924" s="150" t="str">
        <f t="shared" si="136"/>
        <v>240140</v>
      </c>
      <c r="X924" s="142">
        <f t="shared" si="137"/>
        <v>40</v>
      </c>
      <c r="Y924" s="135">
        <f t="shared" si="138"/>
        <v>8</v>
      </c>
      <c r="Z924" s="142">
        <f t="shared" si="139"/>
        <v>5</v>
      </c>
      <c r="AA924" s="135">
        <v>240</v>
      </c>
      <c r="AB924" s="164">
        <f t="shared" si="140"/>
        <v>140</v>
      </c>
      <c r="AI924" s="1053">
        <v>34011601</v>
      </c>
      <c r="AJ924" s="1054">
        <v>11</v>
      </c>
      <c r="AK924" s="1055">
        <v>236.11976000000001</v>
      </c>
      <c r="AL924" s="1055">
        <v>7.0785</v>
      </c>
      <c r="AM924" s="1054">
        <v>33</v>
      </c>
      <c r="AN924" s="1056">
        <v>0.31690000000000002</v>
      </c>
    </row>
    <row r="925" spans="23:40">
      <c r="W925" s="150" t="str">
        <f t="shared" si="136"/>
        <v>240147</v>
      </c>
      <c r="X925" s="142">
        <f t="shared" si="137"/>
        <v>42</v>
      </c>
      <c r="Y925" s="135">
        <f t="shared" si="138"/>
        <v>8</v>
      </c>
      <c r="Z925" s="142">
        <f t="shared" si="139"/>
        <v>5.25</v>
      </c>
      <c r="AA925" s="135">
        <v>240</v>
      </c>
      <c r="AB925" s="164">
        <f t="shared" si="140"/>
        <v>147</v>
      </c>
      <c r="AI925" s="1053">
        <v>33044201</v>
      </c>
      <c r="AJ925" s="1054">
        <v>12</v>
      </c>
      <c r="AK925" s="1055">
        <v>235.84493999999998</v>
      </c>
      <c r="AL925" s="1055">
        <v>6.2321999999999997</v>
      </c>
      <c r="AM925" s="1054">
        <v>38</v>
      </c>
      <c r="AN925" s="1056">
        <v>0.2767</v>
      </c>
    </row>
    <row r="926" spans="23:40">
      <c r="W926" s="150" t="str">
        <f t="shared" si="136"/>
        <v>240154</v>
      </c>
      <c r="X926" s="142">
        <f t="shared" si="137"/>
        <v>44</v>
      </c>
      <c r="Y926" s="135">
        <f t="shared" si="138"/>
        <v>8</v>
      </c>
      <c r="Z926" s="142">
        <f t="shared" si="139"/>
        <v>5.5</v>
      </c>
      <c r="AA926" s="135">
        <v>240</v>
      </c>
      <c r="AB926" s="164">
        <f t="shared" si="140"/>
        <v>154</v>
      </c>
      <c r="AI926" s="1053">
        <v>31092601</v>
      </c>
      <c r="AJ926" s="1054">
        <v>46</v>
      </c>
      <c r="AK926" s="1055">
        <v>235.79267000000002</v>
      </c>
      <c r="AL926" s="1055">
        <v>5.3638000000000003</v>
      </c>
      <c r="AM926" s="1054">
        <v>44</v>
      </c>
      <c r="AN926" s="1056">
        <v>0.31480000000000002</v>
      </c>
    </row>
    <row r="927" spans="23:40">
      <c r="W927" s="150" t="str">
        <f t="shared" si="136"/>
        <v>240161</v>
      </c>
      <c r="X927" s="142">
        <f t="shared" si="137"/>
        <v>46</v>
      </c>
      <c r="Y927" s="135">
        <f t="shared" si="138"/>
        <v>8</v>
      </c>
      <c r="Z927" s="142">
        <f t="shared" si="139"/>
        <v>5.75</v>
      </c>
      <c r="AA927" s="135">
        <v>240</v>
      </c>
      <c r="AB927" s="164">
        <f t="shared" si="140"/>
        <v>161</v>
      </c>
      <c r="AI927" s="1053">
        <v>51012001</v>
      </c>
      <c r="AJ927" s="1054">
        <v>38</v>
      </c>
      <c r="AK927" s="1055">
        <v>235.73287500000001</v>
      </c>
      <c r="AL927" s="1055">
        <v>6.7130999999999998</v>
      </c>
      <c r="AM927" s="1054">
        <v>35</v>
      </c>
      <c r="AN927" s="1056">
        <v>0.32799999999999996</v>
      </c>
    </row>
    <row r="928" spans="23:40">
      <c r="W928" s="150" t="str">
        <f t="shared" si="136"/>
        <v>240168</v>
      </c>
      <c r="X928" s="142">
        <f t="shared" si="137"/>
        <v>48</v>
      </c>
      <c r="Y928" s="135">
        <f t="shared" si="138"/>
        <v>8</v>
      </c>
      <c r="Z928" s="142">
        <f t="shared" si="139"/>
        <v>6</v>
      </c>
      <c r="AA928" s="135">
        <v>240</v>
      </c>
      <c r="AB928" s="164">
        <f t="shared" si="140"/>
        <v>168</v>
      </c>
      <c r="AI928" s="1053">
        <v>33040301</v>
      </c>
      <c r="AJ928" s="1054">
        <v>13</v>
      </c>
      <c r="AK928" s="1055">
        <v>235.3681</v>
      </c>
      <c r="AL928" s="1055">
        <v>7.4481000000000002</v>
      </c>
      <c r="AM928" s="1054">
        <v>32</v>
      </c>
      <c r="AN928" s="1056">
        <v>0.34509999999999996</v>
      </c>
    </row>
    <row r="929" spans="23:40">
      <c r="W929" s="150" t="str">
        <f t="shared" si="136"/>
        <v>240175</v>
      </c>
      <c r="X929" s="142">
        <f t="shared" si="137"/>
        <v>50</v>
      </c>
      <c r="Y929" s="135">
        <f t="shared" si="138"/>
        <v>8</v>
      </c>
      <c r="Z929" s="142">
        <f t="shared" si="139"/>
        <v>6.25</v>
      </c>
      <c r="AA929" s="135">
        <v>240</v>
      </c>
      <c r="AB929" s="164">
        <f t="shared" si="140"/>
        <v>175</v>
      </c>
      <c r="AI929" s="1053">
        <v>23011221</v>
      </c>
      <c r="AJ929" s="1054">
        <v>12</v>
      </c>
      <c r="AK929" s="1055">
        <v>235.31219999999999</v>
      </c>
      <c r="AL929" s="1055">
        <v>6.0827999999999998</v>
      </c>
      <c r="AM929" s="1054">
        <v>39</v>
      </c>
      <c r="AN929" s="1056">
        <v>0.36259999999999998</v>
      </c>
    </row>
    <row r="930" spans="23:40">
      <c r="W930" s="150" t="str">
        <f t="shared" si="136"/>
        <v>240182</v>
      </c>
      <c r="X930" s="142">
        <f t="shared" si="137"/>
        <v>52</v>
      </c>
      <c r="Y930" s="135">
        <f t="shared" si="138"/>
        <v>8</v>
      </c>
      <c r="Z930" s="142">
        <f t="shared" si="139"/>
        <v>6.5</v>
      </c>
      <c r="AA930" s="135">
        <v>240</v>
      </c>
      <c r="AB930" s="164">
        <f t="shared" si="140"/>
        <v>182</v>
      </c>
      <c r="AI930" s="1053">
        <v>32122411</v>
      </c>
      <c r="AJ930" s="1054">
        <v>5</v>
      </c>
      <c r="AK930" s="1055">
        <v>235.25822000000002</v>
      </c>
      <c r="AL930" s="1055">
        <v>6.2832999999999997</v>
      </c>
      <c r="AM930" s="1054">
        <v>37</v>
      </c>
      <c r="AN930" s="1056">
        <v>0.37180000000000002</v>
      </c>
    </row>
    <row r="931" spans="23:40">
      <c r="W931" s="150" t="str">
        <f t="shared" si="136"/>
        <v>240189</v>
      </c>
      <c r="X931" s="142">
        <f t="shared" si="137"/>
        <v>54</v>
      </c>
      <c r="Y931" s="135">
        <f t="shared" si="138"/>
        <v>8</v>
      </c>
      <c r="Z931" s="142">
        <f t="shared" si="139"/>
        <v>6.75</v>
      </c>
      <c r="AA931" s="135">
        <v>240</v>
      </c>
      <c r="AB931" s="164">
        <f t="shared" si="140"/>
        <v>189</v>
      </c>
      <c r="AI931" s="1053">
        <v>21040401</v>
      </c>
      <c r="AJ931" s="1054">
        <v>2</v>
      </c>
      <c r="AK931" s="1055">
        <v>235.18180000000001</v>
      </c>
      <c r="AL931" s="1055">
        <v>7.0110999999999999</v>
      </c>
      <c r="AM931" s="1054">
        <v>34</v>
      </c>
      <c r="AN931" s="1056">
        <v>0.27649999999999997</v>
      </c>
    </row>
    <row r="932" spans="23:40">
      <c r="W932" s="150" t="str">
        <f t="shared" si="136"/>
        <v>240196</v>
      </c>
      <c r="X932" s="142">
        <f t="shared" si="137"/>
        <v>56</v>
      </c>
      <c r="Y932" s="135">
        <f t="shared" si="138"/>
        <v>8</v>
      </c>
      <c r="Z932" s="142">
        <f t="shared" si="139"/>
        <v>7</v>
      </c>
      <c r="AA932" s="135">
        <v>240</v>
      </c>
      <c r="AB932" s="164">
        <f t="shared" si="140"/>
        <v>196</v>
      </c>
      <c r="AI932" s="1053">
        <v>44221301</v>
      </c>
      <c r="AJ932" s="1054">
        <v>21</v>
      </c>
      <c r="AK932" s="1055">
        <v>234.90947000000003</v>
      </c>
      <c r="AL932" s="1055">
        <v>4.8010000000000002</v>
      </c>
      <c r="AM932" s="1054">
        <v>49</v>
      </c>
      <c r="AN932" s="1056">
        <v>0.31430000000000002</v>
      </c>
    </row>
    <row r="933" spans="23:40">
      <c r="W933" s="150" t="str">
        <f t="shared" si="136"/>
        <v>240203</v>
      </c>
      <c r="X933" s="142">
        <f t="shared" si="137"/>
        <v>58</v>
      </c>
      <c r="Y933" s="135">
        <f t="shared" si="138"/>
        <v>8</v>
      </c>
      <c r="Z933" s="142">
        <f t="shared" si="139"/>
        <v>7.25</v>
      </c>
      <c r="AA933" s="135">
        <v>240</v>
      </c>
      <c r="AB933" s="164">
        <f t="shared" si="140"/>
        <v>203</v>
      </c>
      <c r="AI933" s="1053">
        <v>32111101</v>
      </c>
      <c r="AJ933" s="1054">
        <v>4</v>
      </c>
      <c r="AK933" s="1055">
        <v>234.88229999999999</v>
      </c>
      <c r="AL933" s="1055">
        <v>6.4904999999999999</v>
      </c>
      <c r="AM933" s="1054">
        <v>36</v>
      </c>
      <c r="AN933" s="1056">
        <v>0.44240000000000002</v>
      </c>
    </row>
    <row r="934" spans="23:40">
      <c r="W934" s="150" t="str">
        <f t="shared" si="136"/>
        <v>240210</v>
      </c>
      <c r="X934" s="142">
        <f t="shared" si="137"/>
        <v>60</v>
      </c>
      <c r="Y934" s="135">
        <f t="shared" si="138"/>
        <v>8</v>
      </c>
      <c r="Z934" s="142">
        <f t="shared" si="139"/>
        <v>7.5</v>
      </c>
      <c r="AA934" s="135">
        <v>240</v>
      </c>
      <c r="AB934" s="164">
        <f t="shared" si="140"/>
        <v>210</v>
      </c>
      <c r="AI934" s="1053">
        <v>34018801</v>
      </c>
      <c r="AJ934" s="1054">
        <v>12</v>
      </c>
      <c r="AK934" s="1055">
        <v>234.85040000000001</v>
      </c>
      <c r="AL934" s="1055">
        <v>5.0233999999999996</v>
      </c>
      <c r="AM934" s="1054">
        <v>47</v>
      </c>
      <c r="AN934" s="1056">
        <v>0.2586</v>
      </c>
    </row>
    <row r="935" spans="23:40">
      <c r="W935" s="150" t="str">
        <f t="shared" si="136"/>
        <v>240217</v>
      </c>
      <c r="X935" s="142">
        <f t="shared" si="137"/>
        <v>62</v>
      </c>
      <c r="Y935" s="135">
        <f t="shared" si="138"/>
        <v>8</v>
      </c>
      <c r="Z935" s="142">
        <f t="shared" si="139"/>
        <v>7.75</v>
      </c>
      <c r="AA935" s="135">
        <v>240</v>
      </c>
      <c r="AB935" s="164">
        <f t="shared" si="140"/>
        <v>217</v>
      </c>
      <c r="AI935" s="1053">
        <v>41153201</v>
      </c>
      <c r="AJ935" s="1054">
        <v>5</v>
      </c>
      <c r="AK935" s="1055">
        <v>234.65539999999999</v>
      </c>
      <c r="AL935" s="1055">
        <v>5.8601000000000001</v>
      </c>
      <c r="AM935" s="1054">
        <v>40</v>
      </c>
      <c r="AN935" s="1056">
        <v>0.4153</v>
      </c>
    </row>
    <row r="936" spans="23:40">
      <c r="W936" s="150" t="str">
        <f t="shared" si="136"/>
        <v>240224</v>
      </c>
      <c r="X936" s="142">
        <f t="shared" si="137"/>
        <v>64</v>
      </c>
      <c r="Y936" s="135">
        <f t="shared" si="138"/>
        <v>8</v>
      </c>
      <c r="Z936" s="142">
        <f t="shared" si="139"/>
        <v>8</v>
      </c>
      <c r="AA936" s="135">
        <v>240</v>
      </c>
      <c r="AB936" s="164">
        <f t="shared" si="140"/>
        <v>224</v>
      </c>
      <c r="AI936" s="1053">
        <v>21100111</v>
      </c>
      <c r="AJ936" s="1054">
        <v>2</v>
      </c>
      <c r="AK936" s="1055">
        <v>234.32601400000001</v>
      </c>
      <c r="AL936" s="1055">
        <v>5.9379</v>
      </c>
      <c r="AM936" s="1054">
        <v>39</v>
      </c>
      <c r="AN936" s="1056">
        <v>0.3725</v>
      </c>
    </row>
    <row r="937" spans="23:40">
      <c r="W937" s="150" t="str">
        <f t="shared" si="136"/>
        <v>240231</v>
      </c>
      <c r="X937" s="142">
        <f t="shared" si="137"/>
        <v>66</v>
      </c>
      <c r="Y937" s="135">
        <f t="shared" si="138"/>
        <v>8</v>
      </c>
      <c r="Z937" s="142">
        <f t="shared" si="139"/>
        <v>8.25</v>
      </c>
      <c r="AA937" s="135">
        <v>240</v>
      </c>
      <c r="AB937" s="164">
        <f t="shared" si="140"/>
        <v>231</v>
      </c>
      <c r="AI937" s="1053">
        <v>43010801</v>
      </c>
      <c r="AJ937" s="1054">
        <v>13</v>
      </c>
      <c r="AK937" s="1055">
        <v>234.27510000000001</v>
      </c>
      <c r="AL937" s="1055">
        <v>6.0113000000000003</v>
      </c>
      <c r="AM937" s="1054">
        <v>39</v>
      </c>
      <c r="AN937" s="1056">
        <v>0.30659999999999998</v>
      </c>
    </row>
    <row r="938" spans="23:40">
      <c r="W938" s="150" t="str">
        <f t="shared" ref="W938:W1001" si="141">AA938&amp;AB938</f>
        <v>240238</v>
      </c>
      <c r="X938" s="142">
        <f t="shared" ref="X938:X1001" si="142">Y938*Z938</f>
        <v>68</v>
      </c>
      <c r="Y938" s="135">
        <f t="shared" si="138"/>
        <v>8</v>
      </c>
      <c r="Z938" s="142">
        <f t="shared" si="139"/>
        <v>8.5</v>
      </c>
      <c r="AA938" s="135">
        <v>240</v>
      </c>
      <c r="AB938" s="164">
        <f t="shared" si="140"/>
        <v>238</v>
      </c>
      <c r="AI938" s="1053">
        <v>23050881</v>
      </c>
      <c r="AJ938" s="1054">
        <v>2</v>
      </c>
      <c r="AK938" s="1055">
        <v>234.24289999999999</v>
      </c>
      <c r="AL938" s="1055">
        <v>7.1181000000000001</v>
      </c>
      <c r="AM938" s="1054">
        <v>33</v>
      </c>
      <c r="AN938" s="1056">
        <v>0.2303</v>
      </c>
    </row>
    <row r="939" spans="23:40">
      <c r="W939" s="150" t="str">
        <f t="shared" si="141"/>
        <v>240245</v>
      </c>
      <c r="X939" s="142">
        <f t="shared" si="142"/>
        <v>70</v>
      </c>
      <c r="Y939" s="135">
        <f t="shared" si="138"/>
        <v>8</v>
      </c>
      <c r="Z939" s="142">
        <f t="shared" si="139"/>
        <v>8.75</v>
      </c>
      <c r="AA939" s="135">
        <v>240</v>
      </c>
      <c r="AB939" s="164">
        <f t="shared" si="140"/>
        <v>245</v>
      </c>
      <c r="AI939" s="1053">
        <v>41013701</v>
      </c>
      <c r="AJ939" s="1054">
        <v>13</v>
      </c>
      <c r="AK939" s="1055">
        <v>233.99610000000001</v>
      </c>
      <c r="AL939" s="1055">
        <v>6.5862999999999996</v>
      </c>
      <c r="AM939" s="1054">
        <v>36</v>
      </c>
      <c r="AN939" s="1056">
        <v>0.24929999999999999</v>
      </c>
    </row>
    <row r="940" spans="23:40">
      <c r="W940" s="150" t="str">
        <f t="shared" si="141"/>
        <v>240252</v>
      </c>
      <c r="X940" s="142">
        <f t="shared" si="142"/>
        <v>72</v>
      </c>
      <c r="Y940" s="135">
        <f t="shared" si="138"/>
        <v>8</v>
      </c>
      <c r="Z940" s="142">
        <f t="shared" si="139"/>
        <v>9</v>
      </c>
      <c r="AA940" s="135">
        <v>240</v>
      </c>
      <c r="AB940" s="164">
        <f t="shared" si="140"/>
        <v>252</v>
      </c>
      <c r="AI940" s="1053">
        <v>32029251</v>
      </c>
      <c r="AJ940" s="1054">
        <v>12</v>
      </c>
      <c r="AK940" s="1055">
        <v>233.95595</v>
      </c>
      <c r="AL940" s="1055">
        <v>6.4676999999999998</v>
      </c>
      <c r="AM940" s="1054">
        <v>36</v>
      </c>
      <c r="AN940" s="1056">
        <v>0.24719999999999998</v>
      </c>
    </row>
    <row r="941" spans="23:40">
      <c r="W941" s="150" t="str">
        <f t="shared" si="141"/>
        <v>240259</v>
      </c>
      <c r="X941" s="142">
        <f t="shared" si="142"/>
        <v>74</v>
      </c>
      <c r="Y941" s="135">
        <f t="shared" si="138"/>
        <v>8</v>
      </c>
      <c r="Z941" s="142">
        <f t="shared" si="139"/>
        <v>9.25</v>
      </c>
      <c r="AA941" s="135">
        <v>240</v>
      </c>
      <c r="AB941" s="164">
        <f t="shared" si="140"/>
        <v>259</v>
      </c>
      <c r="AI941" s="1053">
        <v>44001271</v>
      </c>
      <c r="AJ941" s="1054">
        <v>33</v>
      </c>
      <c r="AK941" s="1055">
        <v>233.89819599999998</v>
      </c>
      <c r="AL941" s="1055">
        <v>5.4454000000000002</v>
      </c>
      <c r="AM941" s="1054">
        <v>43</v>
      </c>
      <c r="AN941" s="1056">
        <v>0.19409999999999999</v>
      </c>
    </row>
    <row r="942" spans="23:40">
      <c r="W942" s="150" t="str">
        <f t="shared" si="141"/>
        <v>240266</v>
      </c>
      <c r="X942" s="142">
        <f t="shared" si="142"/>
        <v>76</v>
      </c>
      <c r="Y942" s="135">
        <f t="shared" si="138"/>
        <v>8</v>
      </c>
      <c r="Z942" s="142">
        <f t="shared" si="139"/>
        <v>9.5</v>
      </c>
      <c r="AA942" s="135">
        <v>240</v>
      </c>
      <c r="AB942" s="164">
        <f t="shared" si="140"/>
        <v>266</v>
      </c>
      <c r="AI942" s="1053">
        <v>32044511</v>
      </c>
      <c r="AJ942" s="1054">
        <v>11</v>
      </c>
      <c r="AK942" s="1055">
        <v>233.84039999999999</v>
      </c>
      <c r="AL942" s="1055">
        <v>4.9987000000000004</v>
      </c>
      <c r="AM942" s="1054">
        <v>47</v>
      </c>
      <c r="AN942" s="1056">
        <v>0.24309999999999998</v>
      </c>
    </row>
    <row r="943" spans="23:40">
      <c r="W943" s="150" t="str">
        <f t="shared" si="141"/>
        <v>240273</v>
      </c>
      <c r="X943" s="142">
        <f t="shared" si="142"/>
        <v>78</v>
      </c>
      <c r="Y943" s="135">
        <f t="shared" si="138"/>
        <v>8</v>
      </c>
      <c r="Z943" s="142">
        <f t="shared" si="139"/>
        <v>9.75</v>
      </c>
      <c r="AA943" s="135">
        <v>240</v>
      </c>
      <c r="AB943" s="164">
        <f t="shared" si="140"/>
        <v>273</v>
      </c>
      <c r="AI943" s="1053">
        <v>33092001</v>
      </c>
      <c r="AJ943" s="1054">
        <v>8</v>
      </c>
      <c r="AK943" s="1055">
        <v>233.8066</v>
      </c>
      <c r="AL943" s="1055">
        <v>5.5682</v>
      </c>
      <c r="AM943" s="1054">
        <v>42</v>
      </c>
      <c r="AN943" s="1056">
        <v>0.42959999999999998</v>
      </c>
    </row>
    <row r="944" spans="23:40">
      <c r="W944" s="150" t="str">
        <f t="shared" si="141"/>
        <v>240280</v>
      </c>
      <c r="X944" s="142">
        <f t="shared" si="142"/>
        <v>80</v>
      </c>
      <c r="Y944" s="135">
        <f t="shared" si="138"/>
        <v>8</v>
      </c>
      <c r="Z944" s="142">
        <f t="shared" si="139"/>
        <v>10</v>
      </c>
      <c r="AA944" s="135">
        <v>240</v>
      </c>
      <c r="AB944" s="164">
        <f t="shared" si="140"/>
        <v>280</v>
      </c>
      <c r="AI944" s="1053">
        <v>32083711</v>
      </c>
      <c r="AJ944" s="1054">
        <v>6</v>
      </c>
      <c r="AK944" s="1055">
        <v>233.7972</v>
      </c>
      <c r="AL944" s="1055">
        <v>5.9854000000000003</v>
      </c>
      <c r="AM944" s="1054">
        <v>39</v>
      </c>
      <c r="AN944" s="1056">
        <v>0.42549999999999999</v>
      </c>
    </row>
    <row r="945" spans="23:40">
      <c r="W945" s="150" t="str">
        <f t="shared" si="141"/>
        <v>240287</v>
      </c>
      <c r="X945" s="142">
        <f t="shared" si="142"/>
        <v>82</v>
      </c>
      <c r="Y945" s="135">
        <f t="shared" si="138"/>
        <v>8</v>
      </c>
      <c r="Z945" s="142">
        <f t="shared" si="139"/>
        <v>10.25</v>
      </c>
      <c r="AA945" s="135">
        <v>240</v>
      </c>
      <c r="AB945" s="164">
        <f t="shared" si="140"/>
        <v>287</v>
      </c>
      <c r="AI945" s="1053">
        <v>31126401</v>
      </c>
      <c r="AJ945" s="1054">
        <v>47</v>
      </c>
      <c r="AK945" s="1055">
        <v>233.71847000000002</v>
      </c>
      <c r="AL945" s="1055">
        <v>5.2625000000000002</v>
      </c>
      <c r="AM945" s="1054">
        <v>44</v>
      </c>
      <c r="AN945" s="1056">
        <v>0.25790000000000002</v>
      </c>
    </row>
    <row r="946" spans="23:40">
      <c r="W946" s="150" t="str">
        <f t="shared" si="141"/>
        <v>240294</v>
      </c>
      <c r="X946" s="142">
        <f t="shared" si="142"/>
        <v>84</v>
      </c>
      <c r="Y946" s="135">
        <f t="shared" si="138"/>
        <v>8</v>
      </c>
      <c r="Z946" s="142">
        <f t="shared" si="139"/>
        <v>10.5</v>
      </c>
      <c r="AA946" s="135">
        <v>240</v>
      </c>
      <c r="AB946" s="164">
        <f t="shared" si="140"/>
        <v>294</v>
      </c>
      <c r="AI946" s="1053">
        <v>44082601</v>
      </c>
      <c r="AJ946" s="1054">
        <v>4</v>
      </c>
      <c r="AK946" s="1055">
        <v>233.56010000000001</v>
      </c>
      <c r="AL946" s="1055">
        <v>5.5057</v>
      </c>
      <c r="AM946" s="1054">
        <v>42</v>
      </c>
      <c r="AN946" s="1056">
        <v>0.30230000000000001</v>
      </c>
    </row>
    <row r="947" spans="23:40">
      <c r="W947" s="150" t="str">
        <f t="shared" si="141"/>
        <v>240301</v>
      </c>
      <c r="X947" s="142">
        <f t="shared" si="142"/>
        <v>86</v>
      </c>
      <c r="Y947" s="135">
        <f t="shared" si="138"/>
        <v>8</v>
      </c>
      <c r="Z947" s="142">
        <f t="shared" si="139"/>
        <v>10.75</v>
      </c>
      <c r="AA947" s="135">
        <v>240</v>
      </c>
      <c r="AB947" s="164">
        <f t="shared" si="140"/>
        <v>301</v>
      </c>
      <c r="AI947" s="1053">
        <v>41160301</v>
      </c>
      <c r="AJ947" s="1054">
        <v>1</v>
      </c>
      <c r="AK947" s="1055">
        <v>233.48269999999999</v>
      </c>
      <c r="AL947" s="1055">
        <v>6.1383999999999999</v>
      </c>
      <c r="AM947" s="1054">
        <v>38</v>
      </c>
      <c r="AN947" s="1056">
        <v>0.34380000000000005</v>
      </c>
    </row>
    <row r="948" spans="23:40">
      <c r="W948" s="150" t="str">
        <f t="shared" si="141"/>
        <v>240308</v>
      </c>
      <c r="X948" s="142">
        <f t="shared" si="142"/>
        <v>88</v>
      </c>
      <c r="Y948" s="135">
        <f t="shared" si="138"/>
        <v>8</v>
      </c>
      <c r="Z948" s="142">
        <f t="shared" si="139"/>
        <v>11</v>
      </c>
      <c r="AA948" s="135">
        <v>240</v>
      </c>
      <c r="AB948" s="164">
        <f t="shared" si="140"/>
        <v>308</v>
      </c>
      <c r="AI948" s="1053">
        <v>42018301</v>
      </c>
      <c r="AJ948" s="1054">
        <v>22</v>
      </c>
      <c r="AK948" s="1055">
        <v>233.39160000000001</v>
      </c>
      <c r="AL948" s="1055">
        <v>5.9939999999999998</v>
      </c>
      <c r="AM948" s="1054">
        <v>39</v>
      </c>
      <c r="AN948" s="1056">
        <v>0.23319999999999999</v>
      </c>
    </row>
    <row r="949" spans="23:40">
      <c r="W949" s="150" t="str">
        <f t="shared" si="141"/>
        <v>240315</v>
      </c>
      <c r="X949" s="142">
        <f t="shared" si="142"/>
        <v>90</v>
      </c>
      <c r="Y949" s="135">
        <f t="shared" si="138"/>
        <v>8</v>
      </c>
      <c r="Z949" s="142">
        <f t="shared" si="139"/>
        <v>11.25</v>
      </c>
      <c r="AA949" s="135">
        <v>240</v>
      </c>
      <c r="AB949" s="164">
        <f t="shared" si="140"/>
        <v>315</v>
      </c>
      <c r="AI949" s="1053">
        <v>42072101</v>
      </c>
      <c r="AJ949" s="1054">
        <v>4</v>
      </c>
      <c r="AK949" s="1055">
        <v>233.3776</v>
      </c>
      <c r="AL949" s="1055">
        <v>6.3348000000000004</v>
      </c>
      <c r="AM949" s="1054">
        <v>37</v>
      </c>
      <c r="AN949" s="1056">
        <v>0.26129999999999998</v>
      </c>
    </row>
    <row r="950" spans="23:40">
      <c r="W950" s="150" t="str">
        <f t="shared" si="141"/>
        <v>240322</v>
      </c>
      <c r="X950" s="142">
        <f t="shared" si="142"/>
        <v>92</v>
      </c>
      <c r="Y950" s="135">
        <f t="shared" si="138"/>
        <v>8</v>
      </c>
      <c r="Z950" s="142">
        <f t="shared" si="139"/>
        <v>11.5</v>
      </c>
      <c r="AA950" s="135">
        <v>240</v>
      </c>
      <c r="AB950" s="164">
        <f t="shared" si="140"/>
        <v>322</v>
      </c>
      <c r="AI950" s="1053">
        <v>44013901</v>
      </c>
      <c r="AJ950" s="1054">
        <v>22</v>
      </c>
      <c r="AK950" s="1055">
        <v>233.37219999999999</v>
      </c>
      <c r="AL950" s="1055">
        <v>4.5141</v>
      </c>
      <c r="AM950" s="1054">
        <v>52</v>
      </c>
      <c r="AN950" s="1056">
        <v>0.32159999999999994</v>
      </c>
    </row>
    <row r="951" spans="23:40">
      <c r="W951" s="150" t="str">
        <f t="shared" si="141"/>
        <v>240329</v>
      </c>
      <c r="X951" s="142">
        <f t="shared" si="142"/>
        <v>94</v>
      </c>
      <c r="Y951" s="135">
        <f t="shared" si="138"/>
        <v>8</v>
      </c>
      <c r="Z951" s="142">
        <f t="shared" si="139"/>
        <v>11.75</v>
      </c>
      <c r="AA951" s="135">
        <v>240</v>
      </c>
      <c r="AB951" s="164">
        <f t="shared" si="140"/>
        <v>329</v>
      </c>
      <c r="AI951" s="1053">
        <v>34030501</v>
      </c>
      <c r="AJ951" s="1054">
        <v>3</v>
      </c>
      <c r="AK951" s="1055">
        <v>233.05954399999999</v>
      </c>
      <c r="AL951" s="1055">
        <v>6.2457000000000003</v>
      </c>
      <c r="AM951" s="1054">
        <v>37</v>
      </c>
      <c r="AN951" s="1056">
        <v>0.19170000000000001</v>
      </c>
    </row>
    <row r="952" spans="23:40">
      <c r="W952" s="150" t="str">
        <f t="shared" si="141"/>
        <v>240336</v>
      </c>
      <c r="X952" s="142">
        <f t="shared" si="142"/>
        <v>96</v>
      </c>
      <c r="Y952" s="135">
        <f t="shared" si="138"/>
        <v>8</v>
      </c>
      <c r="Z952" s="142">
        <f t="shared" si="139"/>
        <v>12</v>
      </c>
      <c r="AA952" s="135">
        <v>240</v>
      </c>
      <c r="AB952" s="164">
        <f t="shared" si="140"/>
        <v>336</v>
      </c>
      <c r="AI952" s="1053">
        <v>44009001</v>
      </c>
      <c r="AJ952" s="1054">
        <v>34</v>
      </c>
      <c r="AK952" s="1055">
        <v>233.0574</v>
      </c>
      <c r="AL952" s="1055">
        <v>5.1249000000000002</v>
      </c>
      <c r="AM952" s="1054">
        <v>45</v>
      </c>
      <c r="AN952" s="1056">
        <v>0.37189999999999995</v>
      </c>
    </row>
    <row r="953" spans="23:40">
      <c r="W953" s="150" t="str">
        <f t="shared" si="141"/>
        <v>240343</v>
      </c>
      <c r="X953" s="142">
        <f t="shared" si="142"/>
        <v>98</v>
      </c>
      <c r="Y953" s="135">
        <f t="shared" si="138"/>
        <v>8</v>
      </c>
      <c r="Z953" s="142">
        <f t="shared" si="139"/>
        <v>12.25</v>
      </c>
      <c r="AA953" s="135">
        <v>240</v>
      </c>
      <c r="AB953" s="164">
        <f t="shared" si="140"/>
        <v>343</v>
      </c>
      <c r="AI953" s="1053">
        <v>42171701</v>
      </c>
      <c r="AJ953" s="1054">
        <v>23</v>
      </c>
      <c r="AK953" s="1055">
        <v>232.96119999999999</v>
      </c>
      <c r="AL953" s="1055">
        <v>6.7384000000000004</v>
      </c>
      <c r="AM953" s="1054">
        <v>35</v>
      </c>
      <c r="AN953" s="1056">
        <v>0.30030000000000001</v>
      </c>
    </row>
    <row r="954" spans="23:40">
      <c r="W954" s="150" t="str">
        <f t="shared" si="141"/>
        <v>240350</v>
      </c>
      <c r="X954" s="142">
        <f t="shared" si="142"/>
        <v>100</v>
      </c>
      <c r="Y954" s="135">
        <f t="shared" si="138"/>
        <v>8</v>
      </c>
      <c r="Z954" s="142">
        <f t="shared" si="139"/>
        <v>12.5</v>
      </c>
      <c r="AA954" s="135">
        <v>240</v>
      </c>
      <c r="AB954" s="164">
        <f t="shared" si="140"/>
        <v>350</v>
      </c>
      <c r="AI954" s="1053">
        <v>35023971</v>
      </c>
      <c r="AJ954" s="1054">
        <v>7</v>
      </c>
      <c r="AK954" s="1055">
        <v>232.87719799999999</v>
      </c>
      <c r="AL954" s="1055">
        <v>5.5353000000000003</v>
      </c>
      <c r="AM954" s="1054">
        <v>42</v>
      </c>
      <c r="AN954" s="1056">
        <v>0.25900000000000001</v>
      </c>
    </row>
    <row r="955" spans="23:40">
      <c r="W955" s="150" t="str">
        <f t="shared" si="141"/>
        <v>240357</v>
      </c>
      <c r="X955" s="142">
        <f t="shared" si="142"/>
        <v>102</v>
      </c>
      <c r="Y955" s="135">
        <f t="shared" si="138"/>
        <v>8</v>
      </c>
      <c r="Z955" s="142">
        <f t="shared" si="139"/>
        <v>12.75</v>
      </c>
      <c r="AA955" s="135">
        <v>240</v>
      </c>
      <c r="AB955" s="164">
        <f t="shared" si="140"/>
        <v>357</v>
      </c>
      <c r="AI955" s="1053">
        <v>61010901</v>
      </c>
      <c r="AJ955" s="1054">
        <v>20</v>
      </c>
      <c r="AK955" s="1055">
        <v>232.83385000000001</v>
      </c>
      <c r="AL955" s="1055">
        <v>6.7584999999999997</v>
      </c>
      <c r="AM955" s="1054">
        <v>34</v>
      </c>
      <c r="AN955" s="1056">
        <v>0.25569999999999998</v>
      </c>
    </row>
    <row r="956" spans="23:40">
      <c r="W956" s="150" t="str">
        <f t="shared" si="141"/>
        <v>240364</v>
      </c>
      <c r="X956" s="142">
        <f t="shared" si="142"/>
        <v>104</v>
      </c>
      <c r="Y956" s="135">
        <f t="shared" si="138"/>
        <v>8</v>
      </c>
      <c r="Z956" s="142">
        <f t="shared" si="139"/>
        <v>13</v>
      </c>
      <c r="AA956" s="135">
        <v>240</v>
      </c>
      <c r="AB956" s="164">
        <f t="shared" si="140"/>
        <v>364</v>
      </c>
      <c r="AI956" s="1053">
        <v>51180101</v>
      </c>
      <c r="AJ956" s="1054">
        <v>1</v>
      </c>
      <c r="AK956" s="1055">
        <v>232.67484999999999</v>
      </c>
      <c r="AL956" s="1055">
        <v>5.4009999999999998</v>
      </c>
      <c r="AM956" s="1054">
        <v>43</v>
      </c>
      <c r="AN956" s="1056">
        <v>0.495</v>
      </c>
    </row>
    <row r="957" spans="23:40">
      <c r="W957" s="150" t="str">
        <f t="shared" si="141"/>
        <v>240371</v>
      </c>
      <c r="X957" s="142">
        <f t="shared" si="142"/>
        <v>106</v>
      </c>
      <c r="Y957" s="135">
        <f t="shared" si="138"/>
        <v>8</v>
      </c>
      <c r="Z957" s="142">
        <f t="shared" si="139"/>
        <v>13.25</v>
      </c>
      <c r="AA957" s="135">
        <v>240</v>
      </c>
      <c r="AB957" s="164">
        <f t="shared" si="140"/>
        <v>371</v>
      </c>
      <c r="AI957" s="1053">
        <v>11060691</v>
      </c>
      <c r="AJ957" s="1054">
        <v>64</v>
      </c>
      <c r="AK957" s="1055">
        <v>232.67339799999999</v>
      </c>
      <c r="AL957" s="1055">
        <v>5.9897999999999998</v>
      </c>
      <c r="AM957" s="1054">
        <v>39</v>
      </c>
      <c r="AN957" s="1056">
        <v>0.31069999999999998</v>
      </c>
    </row>
    <row r="958" spans="23:40">
      <c r="W958" s="150" t="str">
        <f t="shared" si="141"/>
        <v>2557</v>
      </c>
      <c r="X958" s="142">
        <f t="shared" si="142"/>
        <v>3.2725</v>
      </c>
      <c r="Y958" s="135">
        <f t="shared" si="138"/>
        <v>8.5</v>
      </c>
      <c r="Z958" s="142">
        <f t="shared" si="139"/>
        <v>0.38500000000000001</v>
      </c>
      <c r="AA958" s="135">
        <v>255</v>
      </c>
      <c r="AB958" s="151">
        <v>7</v>
      </c>
      <c r="AI958" s="1053">
        <v>35022501</v>
      </c>
      <c r="AJ958" s="1054">
        <v>8</v>
      </c>
      <c r="AK958" s="1055">
        <v>232.5667</v>
      </c>
      <c r="AL958" s="1055">
        <v>6.4409999999999998</v>
      </c>
      <c r="AM958" s="1054">
        <v>36</v>
      </c>
      <c r="AN958" s="1056">
        <v>0.32520000000000004</v>
      </c>
    </row>
    <row r="959" spans="23:40">
      <c r="W959" s="150" t="str">
        <f t="shared" si="141"/>
        <v>25514</v>
      </c>
      <c r="X959" s="142">
        <f t="shared" si="142"/>
        <v>4.6750000000000007</v>
      </c>
      <c r="Y959" s="135">
        <f t="shared" si="138"/>
        <v>8.5</v>
      </c>
      <c r="Z959" s="142">
        <f t="shared" si="139"/>
        <v>0.55000000000000004</v>
      </c>
      <c r="AA959" s="135">
        <v>255</v>
      </c>
      <c r="AB959" s="164">
        <f>AB958+7</f>
        <v>14</v>
      </c>
      <c r="AI959" s="1053">
        <v>41011401</v>
      </c>
      <c r="AJ959" s="1054">
        <v>14</v>
      </c>
      <c r="AK959" s="1055">
        <v>232.44399999999999</v>
      </c>
      <c r="AL959" s="1055">
        <v>5.8002000000000002</v>
      </c>
      <c r="AM959" s="1054">
        <v>40</v>
      </c>
      <c r="AN959" s="1056">
        <v>0.3</v>
      </c>
    </row>
    <row r="960" spans="23:40">
      <c r="W960" s="150" t="str">
        <f t="shared" si="141"/>
        <v>25521</v>
      </c>
      <c r="X960" s="142">
        <f t="shared" si="142"/>
        <v>6.375</v>
      </c>
      <c r="Y960" s="135">
        <f t="shared" si="138"/>
        <v>8.5</v>
      </c>
      <c r="Z960" s="142">
        <f t="shared" si="139"/>
        <v>0.75</v>
      </c>
      <c r="AA960" s="135">
        <v>255</v>
      </c>
      <c r="AB960" s="164">
        <f t="shared" ref="AB960:AB1010" si="143">AB959+7</f>
        <v>21</v>
      </c>
      <c r="AI960" s="1053">
        <v>32120801</v>
      </c>
      <c r="AJ960" s="1054">
        <v>6</v>
      </c>
      <c r="AK960" s="1055">
        <v>232.41773999999998</v>
      </c>
      <c r="AL960" s="1055">
        <v>6.3192000000000004</v>
      </c>
      <c r="AM960" s="1054">
        <v>37</v>
      </c>
      <c r="AN960" s="1056">
        <v>0.30079999999999996</v>
      </c>
    </row>
    <row r="961" spans="23:40">
      <c r="W961" s="150" t="str">
        <f t="shared" si="141"/>
        <v>25528</v>
      </c>
      <c r="X961" s="142">
        <f t="shared" si="142"/>
        <v>8.5</v>
      </c>
      <c r="Y961" s="135">
        <f t="shared" si="138"/>
        <v>8.5</v>
      </c>
      <c r="Z961" s="142">
        <f t="shared" si="139"/>
        <v>1</v>
      </c>
      <c r="AA961" s="135">
        <v>255</v>
      </c>
      <c r="AB961" s="164">
        <f t="shared" si="143"/>
        <v>28</v>
      </c>
      <c r="AI961" s="1053">
        <v>12140761</v>
      </c>
      <c r="AJ961" s="1054">
        <v>20</v>
      </c>
      <c r="AK961" s="1055">
        <v>232.18860000000001</v>
      </c>
      <c r="AL961" s="1055">
        <v>5.5898000000000003</v>
      </c>
      <c r="AM961" s="1054">
        <v>42</v>
      </c>
      <c r="AN961" s="1056">
        <v>0.26469999999999999</v>
      </c>
    </row>
    <row r="962" spans="23:40">
      <c r="W962" s="150" t="str">
        <f t="shared" si="141"/>
        <v>25535</v>
      </c>
      <c r="X962" s="142">
        <f t="shared" si="142"/>
        <v>10.625</v>
      </c>
      <c r="Y962" s="135">
        <f t="shared" si="138"/>
        <v>8.5</v>
      </c>
      <c r="Z962" s="142">
        <f t="shared" si="139"/>
        <v>1.25</v>
      </c>
      <c r="AA962" s="135">
        <v>255</v>
      </c>
      <c r="AB962" s="164">
        <f t="shared" si="143"/>
        <v>35</v>
      </c>
      <c r="AI962" s="1053">
        <v>33044901</v>
      </c>
      <c r="AJ962" s="1054">
        <v>14</v>
      </c>
      <c r="AK962" s="1055">
        <v>232.1421</v>
      </c>
      <c r="AL962" s="1055">
        <v>6.6818</v>
      </c>
      <c r="AM962" s="1054">
        <v>35</v>
      </c>
      <c r="AN962" s="1056">
        <v>0.2676</v>
      </c>
    </row>
    <row r="963" spans="23:40">
      <c r="W963" s="150" t="str">
        <f t="shared" si="141"/>
        <v>25542</v>
      </c>
      <c r="X963" s="142">
        <f t="shared" si="142"/>
        <v>12.75</v>
      </c>
      <c r="Y963" s="135">
        <f t="shared" si="138"/>
        <v>8.5</v>
      </c>
      <c r="Z963" s="142">
        <f t="shared" si="139"/>
        <v>1.5</v>
      </c>
      <c r="AA963" s="135">
        <v>255</v>
      </c>
      <c r="AB963" s="164">
        <f t="shared" si="143"/>
        <v>42</v>
      </c>
      <c r="AI963" s="1053">
        <v>11061801</v>
      </c>
      <c r="AJ963" s="1054">
        <v>65</v>
      </c>
      <c r="AK963" s="1055">
        <v>231.98314999999999</v>
      </c>
      <c r="AL963" s="1055">
        <v>3.9276</v>
      </c>
      <c r="AM963" s="1054">
        <v>59</v>
      </c>
      <c r="AN963" s="1056">
        <v>0.26300000000000001</v>
      </c>
    </row>
    <row r="964" spans="23:40">
      <c r="W964" s="150" t="str">
        <f t="shared" si="141"/>
        <v>25549</v>
      </c>
      <c r="X964" s="142">
        <f t="shared" si="142"/>
        <v>14.875</v>
      </c>
      <c r="Y964" s="135">
        <f t="shared" si="138"/>
        <v>8.5</v>
      </c>
      <c r="Z964" s="142">
        <f t="shared" si="139"/>
        <v>1.75</v>
      </c>
      <c r="AA964" s="135">
        <v>255</v>
      </c>
      <c r="AB964" s="164">
        <f t="shared" si="143"/>
        <v>49</v>
      </c>
      <c r="AI964" s="1053">
        <v>50010171</v>
      </c>
      <c r="AJ964" s="1054">
        <v>18</v>
      </c>
      <c r="AK964" s="1055">
        <v>231.95689999999999</v>
      </c>
      <c r="AL964" s="1055">
        <v>5.9370000000000003</v>
      </c>
      <c r="AM964" s="1054">
        <v>39</v>
      </c>
      <c r="AN964" s="1056">
        <v>0.3569</v>
      </c>
    </row>
    <row r="965" spans="23:40">
      <c r="W965" s="150" t="str">
        <f t="shared" si="141"/>
        <v>25556</v>
      </c>
      <c r="X965" s="142">
        <f t="shared" si="142"/>
        <v>17</v>
      </c>
      <c r="Y965" s="135">
        <f t="shared" ref="Y965:Y1028" si="144">IF(AA965=5,0.385,IF(AA965=10,0.55,IF(AA965=15,0.55,AA965/30)))</f>
        <v>8.5</v>
      </c>
      <c r="Z965" s="142">
        <f t="shared" ref="Z965:Z1028" si="145">IF(AB965=7,0.385,IF(AB965=14,0.55,AB965/28))</f>
        <v>2</v>
      </c>
      <c r="AA965" s="135">
        <v>255</v>
      </c>
      <c r="AB965" s="164">
        <f t="shared" si="143"/>
        <v>56</v>
      </c>
      <c r="AI965" s="1053">
        <v>32018711</v>
      </c>
      <c r="AJ965" s="1054">
        <v>14</v>
      </c>
      <c r="AK965" s="1055">
        <v>231.8997</v>
      </c>
      <c r="AL965" s="1055">
        <v>6.0739999999999998</v>
      </c>
      <c r="AM965" s="1054">
        <v>38</v>
      </c>
      <c r="AN965" s="1056">
        <v>0.19589999999999999</v>
      </c>
    </row>
    <row r="966" spans="23:40">
      <c r="W966" s="150" t="str">
        <f t="shared" si="141"/>
        <v>25563</v>
      </c>
      <c r="X966" s="142">
        <f t="shared" si="142"/>
        <v>19.125</v>
      </c>
      <c r="Y966" s="135">
        <f t="shared" si="144"/>
        <v>8.5</v>
      </c>
      <c r="Z966" s="142">
        <f t="shared" si="145"/>
        <v>2.25</v>
      </c>
      <c r="AA966" s="135">
        <v>255</v>
      </c>
      <c r="AB966" s="164">
        <f t="shared" si="143"/>
        <v>63</v>
      </c>
      <c r="AI966" s="1053">
        <v>42102201</v>
      </c>
      <c r="AJ966" s="1054">
        <v>6</v>
      </c>
      <c r="AK966" s="1055">
        <v>231.8349</v>
      </c>
      <c r="AL966" s="1055">
        <v>6.51</v>
      </c>
      <c r="AM966" s="1054">
        <v>36</v>
      </c>
      <c r="AN966" s="1056">
        <v>0.30590000000000001</v>
      </c>
    </row>
    <row r="967" spans="23:40">
      <c r="W967" s="150" t="str">
        <f t="shared" si="141"/>
        <v>25570</v>
      </c>
      <c r="X967" s="142">
        <f t="shared" si="142"/>
        <v>21.25</v>
      </c>
      <c r="Y967" s="135">
        <f t="shared" si="144"/>
        <v>8.5</v>
      </c>
      <c r="Z967" s="142">
        <f t="shared" si="145"/>
        <v>2.5</v>
      </c>
      <c r="AA967" s="135">
        <v>255</v>
      </c>
      <c r="AB967" s="164">
        <f t="shared" si="143"/>
        <v>70</v>
      </c>
      <c r="AI967" s="1053">
        <v>35050801</v>
      </c>
      <c r="AJ967" s="1054">
        <v>9</v>
      </c>
      <c r="AK967" s="1055">
        <v>231.82741000000001</v>
      </c>
      <c r="AL967" s="1055">
        <v>4.5724</v>
      </c>
      <c r="AM967" s="1054">
        <v>51</v>
      </c>
      <c r="AN967" s="1056">
        <v>0.20300000000000001</v>
      </c>
    </row>
    <row r="968" spans="23:40">
      <c r="W968" s="150" t="str">
        <f t="shared" si="141"/>
        <v>25577</v>
      </c>
      <c r="X968" s="142">
        <f t="shared" si="142"/>
        <v>23.375</v>
      </c>
      <c r="Y968" s="135">
        <f t="shared" si="144"/>
        <v>8.5</v>
      </c>
      <c r="Z968" s="142">
        <f t="shared" si="145"/>
        <v>2.75</v>
      </c>
      <c r="AA968" s="135">
        <v>255</v>
      </c>
      <c r="AB968" s="164">
        <f t="shared" si="143"/>
        <v>77</v>
      </c>
      <c r="AI968" s="1053">
        <v>14053341</v>
      </c>
      <c r="AJ968" s="1054">
        <v>1</v>
      </c>
      <c r="AK968" s="1055">
        <v>231.78020000000001</v>
      </c>
      <c r="AL968" s="1055">
        <v>6.3052999999999999</v>
      </c>
      <c r="AM968" s="1054">
        <v>37</v>
      </c>
      <c r="AN968" s="1056">
        <v>0.39340000000000003</v>
      </c>
    </row>
    <row r="969" spans="23:40">
      <c r="W969" s="150" t="str">
        <f t="shared" si="141"/>
        <v>25584</v>
      </c>
      <c r="X969" s="142">
        <f t="shared" si="142"/>
        <v>25.5</v>
      </c>
      <c r="Y969" s="135">
        <f t="shared" si="144"/>
        <v>8.5</v>
      </c>
      <c r="Z969" s="142">
        <f t="shared" si="145"/>
        <v>3</v>
      </c>
      <c r="AA969" s="135">
        <v>255</v>
      </c>
      <c r="AB969" s="164">
        <f t="shared" si="143"/>
        <v>84</v>
      </c>
      <c r="AI969" s="1053">
        <v>34052001</v>
      </c>
      <c r="AJ969" s="1054">
        <v>4</v>
      </c>
      <c r="AK969" s="1055">
        <v>231.75409999999999</v>
      </c>
      <c r="AL969" s="1055">
        <v>6.8163</v>
      </c>
      <c r="AM969" s="1054">
        <v>34</v>
      </c>
      <c r="AN969" s="1056">
        <v>0.34970000000000001</v>
      </c>
    </row>
    <row r="970" spans="23:40">
      <c r="W970" s="150" t="str">
        <f t="shared" si="141"/>
        <v>25591</v>
      </c>
      <c r="X970" s="142">
        <f t="shared" si="142"/>
        <v>27.625</v>
      </c>
      <c r="Y970" s="135">
        <f t="shared" si="144"/>
        <v>8.5</v>
      </c>
      <c r="Z970" s="142">
        <f t="shared" si="145"/>
        <v>3.25</v>
      </c>
      <c r="AA970" s="135">
        <v>255</v>
      </c>
      <c r="AB970" s="164">
        <f t="shared" si="143"/>
        <v>91</v>
      </c>
      <c r="AI970" s="1053">
        <v>13072601</v>
      </c>
      <c r="AJ970" s="1054">
        <v>3</v>
      </c>
      <c r="AK970" s="1055">
        <v>231.60720000000001</v>
      </c>
      <c r="AL970" s="1055">
        <v>5.6227999999999998</v>
      </c>
      <c r="AM970" s="1054">
        <v>41</v>
      </c>
      <c r="AN970" s="1056">
        <v>0.34920000000000001</v>
      </c>
    </row>
    <row r="971" spans="23:40">
      <c r="W971" s="150" t="str">
        <f t="shared" si="141"/>
        <v>25598</v>
      </c>
      <c r="X971" s="142">
        <f t="shared" si="142"/>
        <v>29.75</v>
      </c>
      <c r="Y971" s="135">
        <f t="shared" si="144"/>
        <v>8.5</v>
      </c>
      <c r="Z971" s="142">
        <f t="shared" si="145"/>
        <v>3.5</v>
      </c>
      <c r="AA971" s="135">
        <v>255</v>
      </c>
      <c r="AB971" s="164">
        <f t="shared" si="143"/>
        <v>98</v>
      </c>
      <c r="AI971" s="1053">
        <v>61017501</v>
      </c>
      <c r="AJ971" s="1054">
        <v>21</v>
      </c>
      <c r="AK971" s="1055">
        <v>231.58042999999998</v>
      </c>
      <c r="AL971" s="1055">
        <v>5.7857000000000003</v>
      </c>
      <c r="AM971" s="1054">
        <v>40</v>
      </c>
      <c r="AN971" s="1056">
        <v>0.27289999999999998</v>
      </c>
    </row>
    <row r="972" spans="23:40">
      <c r="W972" s="150" t="str">
        <f t="shared" si="141"/>
        <v>255105</v>
      </c>
      <c r="X972" s="142">
        <f t="shared" si="142"/>
        <v>31.875</v>
      </c>
      <c r="Y972" s="135">
        <f t="shared" si="144"/>
        <v>8.5</v>
      </c>
      <c r="Z972" s="142">
        <f t="shared" si="145"/>
        <v>3.75</v>
      </c>
      <c r="AA972" s="135">
        <v>255</v>
      </c>
      <c r="AB972" s="164">
        <f t="shared" si="143"/>
        <v>105</v>
      </c>
      <c r="AI972" s="1053">
        <v>31129101</v>
      </c>
      <c r="AJ972" s="1054">
        <v>48</v>
      </c>
      <c r="AK972" s="1055">
        <v>231.52099999999999</v>
      </c>
      <c r="AL972" s="1055">
        <v>5.5468000000000002</v>
      </c>
      <c r="AM972" s="1054">
        <v>42</v>
      </c>
      <c r="AN972" s="1056">
        <v>0.22450000000000001</v>
      </c>
    </row>
    <row r="973" spans="23:40">
      <c r="W973" s="150" t="str">
        <f t="shared" si="141"/>
        <v>255112</v>
      </c>
      <c r="X973" s="142">
        <f t="shared" si="142"/>
        <v>34</v>
      </c>
      <c r="Y973" s="135">
        <f t="shared" si="144"/>
        <v>8.5</v>
      </c>
      <c r="Z973" s="142">
        <f t="shared" si="145"/>
        <v>4</v>
      </c>
      <c r="AA973" s="135">
        <v>255</v>
      </c>
      <c r="AB973" s="164">
        <f t="shared" si="143"/>
        <v>112</v>
      </c>
      <c r="AI973" s="1053">
        <v>34110101</v>
      </c>
      <c r="AJ973" s="1054">
        <v>13</v>
      </c>
      <c r="AK973" s="1055">
        <v>231.26315</v>
      </c>
      <c r="AL973" s="1055">
        <v>6.4593999999999996</v>
      </c>
      <c r="AM973" s="1054">
        <v>36</v>
      </c>
      <c r="AN973" s="1056">
        <v>0.46329999999999999</v>
      </c>
    </row>
    <row r="974" spans="23:40">
      <c r="W974" s="150" t="str">
        <f t="shared" si="141"/>
        <v>255119</v>
      </c>
      <c r="X974" s="142">
        <f t="shared" si="142"/>
        <v>36.125</v>
      </c>
      <c r="Y974" s="135">
        <f t="shared" si="144"/>
        <v>8.5</v>
      </c>
      <c r="Z974" s="142">
        <f t="shared" si="145"/>
        <v>4.25</v>
      </c>
      <c r="AA974" s="135">
        <v>255</v>
      </c>
      <c r="AB974" s="164">
        <f t="shared" si="143"/>
        <v>119</v>
      </c>
      <c r="AI974" s="1053">
        <v>11071201</v>
      </c>
      <c r="AJ974" s="1054">
        <v>66</v>
      </c>
      <c r="AK974" s="1055">
        <v>231.25700000000001</v>
      </c>
      <c r="AL974" s="1055">
        <v>4.2638999999999996</v>
      </c>
      <c r="AM974" s="1054">
        <v>54</v>
      </c>
      <c r="AN974" s="1056">
        <v>0.29830000000000001</v>
      </c>
    </row>
    <row r="975" spans="23:40">
      <c r="W975" s="150" t="str">
        <f t="shared" si="141"/>
        <v>255126</v>
      </c>
      <c r="X975" s="142">
        <f t="shared" si="142"/>
        <v>38.25</v>
      </c>
      <c r="Y975" s="135">
        <f t="shared" si="144"/>
        <v>8.5</v>
      </c>
      <c r="Z975" s="142">
        <f t="shared" si="145"/>
        <v>4.5</v>
      </c>
      <c r="AA975" s="135">
        <v>255</v>
      </c>
      <c r="AB975" s="164">
        <f t="shared" si="143"/>
        <v>126</v>
      </c>
      <c r="AI975" s="1053">
        <v>45020131</v>
      </c>
      <c r="AJ975" s="1054">
        <v>5</v>
      </c>
      <c r="AK975" s="1055">
        <v>231.1874</v>
      </c>
      <c r="AL975" s="1055">
        <v>6.9776999999999996</v>
      </c>
      <c r="AM975" s="1054">
        <v>33</v>
      </c>
      <c r="AN975" s="1056">
        <v>0.4672</v>
      </c>
    </row>
    <row r="976" spans="23:40">
      <c r="W976" s="150" t="str">
        <f t="shared" si="141"/>
        <v>255133</v>
      </c>
      <c r="X976" s="142">
        <f t="shared" si="142"/>
        <v>40.375</v>
      </c>
      <c r="Y976" s="135">
        <f t="shared" si="144"/>
        <v>8.5</v>
      </c>
      <c r="Z976" s="142">
        <f t="shared" si="145"/>
        <v>4.75</v>
      </c>
      <c r="AA976" s="135">
        <v>255</v>
      </c>
      <c r="AB976" s="164">
        <f t="shared" si="143"/>
        <v>133</v>
      </c>
      <c r="AI976" s="1053">
        <v>31195901</v>
      </c>
      <c r="AJ976" s="1054">
        <v>49</v>
      </c>
      <c r="AK976" s="1055">
        <v>231.14150000000001</v>
      </c>
      <c r="AL976" s="1055">
        <v>5.0404999999999998</v>
      </c>
      <c r="AM976" s="1054">
        <v>46</v>
      </c>
      <c r="AN976" s="1056">
        <v>0.23499999999999999</v>
      </c>
    </row>
    <row r="977" spans="23:40">
      <c r="W977" s="150" t="str">
        <f t="shared" si="141"/>
        <v>255140</v>
      </c>
      <c r="X977" s="142">
        <f t="shared" si="142"/>
        <v>42.5</v>
      </c>
      <c r="Y977" s="135">
        <f t="shared" si="144"/>
        <v>8.5</v>
      </c>
      <c r="Z977" s="142">
        <f t="shared" si="145"/>
        <v>5</v>
      </c>
      <c r="AA977" s="135">
        <v>255</v>
      </c>
      <c r="AB977" s="164">
        <f t="shared" si="143"/>
        <v>140</v>
      </c>
      <c r="AI977" s="1053">
        <v>64010051</v>
      </c>
      <c r="AJ977" s="1054">
        <v>4</v>
      </c>
      <c r="AK977" s="1055">
        <v>231.0573</v>
      </c>
      <c r="AL977" s="1055">
        <v>6.5636999999999999</v>
      </c>
      <c r="AM977" s="1054">
        <v>35</v>
      </c>
      <c r="AN977" s="1056">
        <v>0.30380000000000001</v>
      </c>
    </row>
    <row r="978" spans="23:40">
      <c r="W978" s="150" t="str">
        <f t="shared" si="141"/>
        <v>255147</v>
      </c>
      <c r="X978" s="142">
        <f t="shared" si="142"/>
        <v>44.625</v>
      </c>
      <c r="Y978" s="135">
        <f t="shared" si="144"/>
        <v>8.5</v>
      </c>
      <c r="Z978" s="142">
        <f t="shared" si="145"/>
        <v>5.25</v>
      </c>
      <c r="AA978" s="135">
        <v>255</v>
      </c>
      <c r="AB978" s="164">
        <f t="shared" si="143"/>
        <v>147</v>
      </c>
      <c r="AI978" s="1053">
        <v>41061601</v>
      </c>
      <c r="AJ978" s="1054">
        <v>2</v>
      </c>
      <c r="AK978" s="1055">
        <v>231.00069999999999</v>
      </c>
      <c r="AL978" s="1055">
        <v>5.9539</v>
      </c>
      <c r="AM978" s="1054">
        <v>39</v>
      </c>
      <c r="AN978" s="1056">
        <v>0.38929999999999998</v>
      </c>
    </row>
    <row r="979" spans="23:40">
      <c r="W979" s="150" t="str">
        <f t="shared" si="141"/>
        <v>255154</v>
      </c>
      <c r="X979" s="142">
        <f t="shared" si="142"/>
        <v>46.75</v>
      </c>
      <c r="Y979" s="135">
        <f t="shared" si="144"/>
        <v>8.5</v>
      </c>
      <c r="Z979" s="142">
        <f t="shared" si="145"/>
        <v>5.5</v>
      </c>
      <c r="AA979" s="135">
        <v>255</v>
      </c>
      <c r="AB979" s="164">
        <f t="shared" si="143"/>
        <v>154</v>
      </c>
      <c r="AI979" s="1053">
        <v>50360031</v>
      </c>
      <c r="AJ979" s="1054">
        <v>19</v>
      </c>
      <c r="AK979" s="1055">
        <v>230.9871</v>
      </c>
      <c r="AL979" s="1055">
        <v>5.6268000000000002</v>
      </c>
      <c r="AM979" s="1054">
        <v>41</v>
      </c>
      <c r="AN979" s="1056">
        <v>0.40639999999999998</v>
      </c>
    </row>
    <row r="980" spans="23:40">
      <c r="W980" s="150" t="str">
        <f t="shared" si="141"/>
        <v>255161</v>
      </c>
      <c r="X980" s="142">
        <f t="shared" si="142"/>
        <v>48.875</v>
      </c>
      <c r="Y980" s="135">
        <f t="shared" si="144"/>
        <v>8.5</v>
      </c>
      <c r="Z980" s="142">
        <f t="shared" si="145"/>
        <v>5.75</v>
      </c>
      <c r="AA980" s="135">
        <v>255</v>
      </c>
      <c r="AB980" s="164">
        <f t="shared" si="143"/>
        <v>161</v>
      </c>
      <c r="AI980" s="1053">
        <v>21021501</v>
      </c>
      <c r="AJ980" s="1054">
        <v>13</v>
      </c>
      <c r="AK980" s="1055">
        <v>230.8415</v>
      </c>
      <c r="AL980" s="1055">
        <v>5.7455999999999996</v>
      </c>
      <c r="AM980" s="1054">
        <v>40</v>
      </c>
      <c r="AN980" s="1056">
        <v>0.20559999999999998</v>
      </c>
    </row>
    <row r="981" spans="23:40">
      <c r="W981" s="150" t="str">
        <f t="shared" si="141"/>
        <v>255168</v>
      </c>
      <c r="X981" s="142">
        <f t="shared" si="142"/>
        <v>51</v>
      </c>
      <c r="Y981" s="135">
        <f t="shared" si="144"/>
        <v>8.5</v>
      </c>
      <c r="Z981" s="142">
        <f t="shared" si="145"/>
        <v>6</v>
      </c>
      <c r="AA981" s="135">
        <v>255</v>
      </c>
      <c r="AB981" s="164">
        <f t="shared" si="143"/>
        <v>168</v>
      </c>
      <c r="AI981" s="1053">
        <v>33092701</v>
      </c>
      <c r="AJ981" s="1054">
        <v>9</v>
      </c>
      <c r="AK981" s="1055">
        <v>230.82212599999997</v>
      </c>
      <c r="AL981" s="1055">
        <v>4.7655000000000003</v>
      </c>
      <c r="AM981" s="1054">
        <v>48</v>
      </c>
      <c r="AN981" s="1056">
        <v>0.29809999999999998</v>
      </c>
    </row>
    <row r="982" spans="23:40">
      <c r="W982" s="150" t="str">
        <f t="shared" si="141"/>
        <v>255175</v>
      </c>
      <c r="X982" s="142">
        <f t="shared" si="142"/>
        <v>53.125</v>
      </c>
      <c r="Y982" s="135">
        <f t="shared" si="144"/>
        <v>8.5</v>
      </c>
      <c r="Z982" s="142">
        <f t="shared" si="145"/>
        <v>6.25</v>
      </c>
      <c r="AA982" s="135">
        <v>255</v>
      </c>
      <c r="AB982" s="164">
        <f t="shared" si="143"/>
        <v>175</v>
      </c>
      <c r="AI982" s="1053">
        <v>32042501</v>
      </c>
      <c r="AJ982" s="1054">
        <v>12</v>
      </c>
      <c r="AK982" s="1055">
        <v>230.63454999999999</v>
      </c>
      <c r="AL982" s="1055">
        <v>5.1820000000000004</v>
      </c>
      <c r="AM982" s="1054">
        <v>45</v>
      </c>
      <c r="AN982" s="1056">
        <v>0.27200000000000002</v>
      </c>
    </row>
    <row r="983" spans="23:40">
      <c r="W983" s="150" t="str">
        <f t="shared" si="141"/>
        <v>255182</v>
      </c>
      <c r="X983" s="142">
        <f t="shared" si="142"/>
        <v>55.25</v>
      </c>
      <c r="Y983" s="135">
        <f t="shared" si="144"/>
        <v>8.5</v>
      </c>
      <c r="Z983" s="142">
        <f t="shared" si="145"/>
        <v>6.5</v>
      </c>
      <c r="AA983" s="135">
        <v>255</v>
      </c>
      <c r="AB983" s="164">
        <f t="shared" si="143"/>
        <v>182</v>
      </c>
      <c r="AI983" s="1053">
        <v>44006201</v>
      </c>
      <c r="AJ983" s="1054">
        <v>35</v>
      </c>
      <c r="AK983" s="1055">
        <v>230.61070000000001</v>
      </c>
      <c r="AL983" s="1055">
        <v>5.3920000000000003</v>
      </c>
      <c r="AM983" s="1054">
        <v>43</v>
      </c>
      <c r="AN983" s="1056">
        <v>0.26250000000000001</v>
      </c>
    </row>
    <row r="984" spans="23:40">
      <c r="W984" s="150" t="str">
        <f t="shared" si="141"/>
        <v>255189</v>
      </c>
      <c r="X984" s="142">
        <f t="shared" si="142"/>
        <v>57.375</v>
      </c>
      <c r="Y984" s="135">
        <f t="shared" si="144"/>
        <v>8.5</v>
      </c>
      <c r="Z984" s="142">
        <f t="shared" si="145"/>
        <v>6.75</v>
      </c>
      <c r="AA984" s="135">
        <v>255</v>
      </c>
      <c r="AB984" s="164">
        <f t="shared" si="143"/>
        <v>189</v>
      </c>
      <c r="AI984" s="1053">
        <v>51140101</v>
      </c>
      <c r="AJ984" s="1054">
        <v>3</v>
      </c>
      <c r="AK984" s="1055">
        <v>230.56192000000001</v>
      </c>
      <c r="AL984" s="1055">
        <v>6.9532999999999996</v>
      </c>
      <c r="AM984" s="1054">
        <v>33</v>
      </c>
      <c r="AN984" s="1056">
        <v>0.49909999999999999</v>
      </c>
    </row>
    <row r="985" spans="23:40">
      <c r="W985" s="150" t="str">
        <f t="shared" si="141"/>
        <v>255196</v>
      </c>
      <c r="X985" s="142">
        <f t="shared" si="142"/>
        <v>59.5</v>
      </c>
      <c r="Y985" s="135">
        <f t="shared" si="144"/>
        <v>8.5</v>
      </c>
      <c r="Z985" s="142">
        <f t="shared" si="145"/>
        <v>7</v>
      </c>
      <c r="AA985" s="135">
        <v>255</v>
      </c>
      <c r="AB985" s="164">
        <f t="shared" si="143"/>
        <v>196</v>
      </c>
      <c r="AI985" s="1053">
        <v>14092541</v>
      </c>
      <c r="AJ985" s="1054">
        <v>1</v>
      </c>
      <c r="AK985" s="1055">
        <v>230.25989999999999</v>
      </c>
      <c r="AL985" s="1055">
        <v>5.9367000000000001</v>
      </c>
      <c r="AM985" s="1054">
        <v>39</v>
      </c>
      <c r="AN985" s="1056">
        <v>0.35149999999999998</v>
      </c>
    </row>
    <row r="986" spans="23:40">
      <c r="W986" s="150" t="str">
        <f t="shared" si="141"/>
        <v>255203</v>
      </c>
      <c r="X986" s="142">
        <f t="shared" si="142"/>
        <v>61.625</v>
      </c>
      <c r="Y986" s="135">
        <f t="shared" si="144"/>
        <v>8.5</v>
      </c>
      <c r="Z986" s="142">
        <f t="shared" si="145"/>
        <v>7.25</v>
      </c>
      <c r="AA986" s="135">
        <v>255</v>
      </c>
      <c r="AB986" s="164">
        <f t="shared" si="143"/>
        <v>203</v>
      </c>
      <c r="AI986" s="1053">
        <v>44210701</v>
      </c>
      <c r="AJ986" s="1054">
        <v>36</v>
      </c>
      <c r="AK986" s="1055">
        <v>230.15029999999999</v>
      </c>
      <c r="AL986" s="1055">
        <v>5.4137000000000004</v>
      </c>
      <c r="AM986" s="1054">
        <v>43</v>
      </c>
      <c r="AN986" s="1056">
        <v>0.29549999999999998</v>
      </c>
    </row>
    <row r="987" spans="23:40">
      <c r="W987" s="150" t="str">
        <f t="shared" si="141"/>
        <v>255210</v>
      </c>
      <c r="X987" s="142">
        <f t="shared" si="142"/>
        <v>63.75</v>
      </c>
      <c r="Y987" s="135">
        <f t="shared" si="144"/>
        <v>8.5</v>
      </c>
      <c r="Z987" s="142">
        <f t="shared" si="145"/>
        <v>7.5</v>
      </c>
      <c r="AA987" s="135">
        <v>255</v>
      </c>
      <c r="AB987" s="164">
        <f t="shared" si="143"/>
        <v>210</v>
      </c>
      <c r="AI987" s="1053">
        <v>31082401</v>
      </c>
      <c r="AJ987" s="1054">
        <v>50</v>
      </c>
      <c r="AK987" s="1055">
        <v>230.08628999999999</v>
      </c>
      <c r="AL987" s="1055">
        <v>4.6578999999999997</v>
      </c>
      <c r="AM987" s="1054">
        <v>49</v>
      </c>
      <c r="AN987" s="1056">
        <v>0.2261</v>
      </c>
    </row>
    <row r="988" spans="23:40">
      <c r="W988" s="150" t="str">
        <f t="shared" si="141"/>
        <v>255217</v>
      </c>
      <c r="X988" s="142">
        <f t="shared" si="142"/>
        <v>65.875</v>
      </c>
      <c r="Y988" s="135">
        <f t="shared" si="144"/>
        <v>8.5</v>
      </c>
      <c r="Z988" s="142">
        <f t="shared" si="145"/>
        <v>7.75</v>
      </c>
      <c r="AA988" s="135">
        <v>255</v>
      </c>
      <c r="AB988" s="164">
        <f t="shared" si="143"/>
        <v>217</v>
      </c>
      <c r="AI988" s="1053">
        <v>21030601</v>
      </c>
      <c r="AJ988" s="1054">
        <v>3</v>
      </c>
      <c r="AK988" s="1055">
        <v>230.054</v>
      </c>
      <c r="AL988" s="1055">
        <v>8.1227</v>
      </c>
      <c r="AM988" s="1054">
        <v>28</v>
      </c>
      <c r="AN988" s="1056">
        <v>0.47960000000000003</v>
      </c>
    </row>
    <row r="989" spans="23:40">
      <c r="W989" s="150" t="str">
        <f t="shared" si="141"/>
        <v>255224</v>
      </c>
      <c r="X989" s="142">
        <f t="shared" si="142"/>
        <v>68</v>
      </c>
      <c r="Y989" s="135">
        <f t="shared" si="144"/>
        <v>8.5</v>
      </c>
      <c r="Z989" s="142">
        <f t="shared" si="145"/>
        <v>8</v>
      </c>
      <c r="AA989" s="135">
        <v>255</v>
      </c>
      <c r="AB989" s="164">
        <f t="shared" si="143"/>
        <v>224</v>
      </c>
      <c r="AI989" s="1053">
        <v>50230301</v>
      </c>
      <c r="AJ989" s="1054">
        <v>20</v>
      </c>
      <c r="AK989" s="1055">
        <v>230.03885199999999</v>
      </c>
      <c r="AL989" s="1055">
        <v>5.2159000000000004</v>
      </c>
      <c r="AM989" s="1054">
        <v>44</v>
      </c>
      <c r="AN989" s="1056">
        <v>0.38630000000000003</v>
      </c>
    </row>
    <row r="990" spans="23:40">
      <c r="W990" s="150" t="str">
        <f t="shared" si="141"/>
        <v>255231</v>
      </c>
      <c r="X990" s="142">
        <f t="shared" si="142"/>
        <v>70.125</v>
      </c>
      <c r="Y990" s="135">
        <f t="shared" si="144"/>
        <v>8.5</v>
      </c>
      <c r="Z990" s="142">
        <f t="shared" si="145"/>
        <v>8.25</v>
      </c>
      <c r="AA990" s="135">
        <v>255</v>
      </c>
      <c r="AB990" s="164">
        <f t="shared" si="143"/>
        <v>231</v>
      </c>
      <c r="AI990" s="1053">
        <v>32109021</v>
      </c>
      <c r="AJ990" s="1054">
        <v>6</v>
      </c>
      <c r="AK990" s="1055">
        <v>229.89019999999999</v>
      </c>
      <c r="AL990" s="1055">
        <v>6.1605999999999996</v>
      </c>
      <c r="AM990" s="1054">
        <v>37</v>
      </c>
      <c r="AN990" s="1056">
        <v>0.2505</v>
      </c>
    </row>
    <row r="991" spans="23:40">
      <c r="W991" s="150" t="str">
        <f t="shared" si="141"/>
        <v>255238</v>
      </c>
      <c r="X991" s="142">
        <f t="shared" si="142"/>
        <v>72.25</v>
      </c>
      <c r="Y991" s="135">
        <f t="shared" si="144"/>
        <v>8.5</v>
      </c>
      <c r="Z991" s="142">
        <f t="shared" si="145"/>
        <v>8.5</v>
      </c>
      <c r="AA991" s="135">
        <v>255</v>
      </c>
      <c r="AB991" s="164">
        <f t="shared" si="143"/>
        <v>238</v>
      </c>
      <c r="AI991" s="1053">
        <v>32029161</v>
      </c>
      <c r="AJ991" s="1054">
        <v>13</v>
      </c>
      <c r="AK991" s="1055">
        <v>229.8862</v>
      </c>
      <c r="AL991" s="1055">
        <v>5.4976000000000003</v>
      </c>
      <c r="AM991" s="1054">
        <v>42</v>
      </c>
      <c r="AN991" s="1056">
        <v>0.32369999999999999</v>
      </c>
    </row>
    <row r="992" spans="23:40">
      <c r="W992" s="150" t="str">
        <f t="shared" si="141"/>
        <v>255245</v>
      </c>
      <c r="X992" s="142">
        <f t="shared" si="142"/>
        <v>74.375</v>
      </c>
      <c r="Y992" s="135">
        <f t="shared" si="144"/>
        <v>8.5</v>
      </c>
      <c r="Z992" s="142">
        <f t="shared" si="145"/>
        <v>8.75</v>
      </c>
      <c r="AA992" s="135">
        <v>255</v>
      </c>
      <c r="AB992" s="164">
        <f t="shared" si="143"/>
        <v>245</v>
      </c>
      <c r="AI992" s="1053">
        <v>32072611</v>
      </c>
      <c r="AJ992" s="1054">
        <v>7</v>
      </c>
      <c r="AK992" s="1055">
        <v>229.86829399999999</v>
      </c>
      <c r="AL992" s="1055">
        <v>6.6773999999999996</v>
      </c>
      <c r="AM992" s="1054">
        <v>34</v>
      </c>
      <c r="AN992" s="1056">
        <v>0.41979999999999995</v>
      </c>
    </row>
    <row r="993" spans="23:40">
      <c r="W993" s="150" t="str">
        <f t="shared" si="141"/>
        <v>255252</v>
      </c>
      <c r="X993" s="142">
        <f t="shared" si="142"/>
        <v>76.5</v>
      </c>
      <c r="Y993" s="135">
        <f t="shared" si="144"/>
        <v>8.5</v>
      </c>
      <c r="Z993" s="142">
        <f t="shared" si="145"/>
        <v>9</v>
      </c>
      <c r="AA993" s="135">
        <v>255</v>
      </c>
      <c r="AB993" s="164">
        <f t="shared" si="143"/>
        <v>252</v>
      </c>
      <c r="AI993" s="1053">
        <v>42021901</v>
      </c>
      <c r="AJ993" s="1054">
        <v>4</v>
      </c>
      <c r="AK993" s="1055">
        <v>229.80680000000001</v>
      </c>
      <c r="AL993" s="1055">
        <v>6.4721000000000002</v>
      </c>
      <c r="AM993" s="1054">
        <v>36</v>
      </c>
      <c r="AN993" s="1056">
        <v>0.36009999999999998</v>
      </c>
    </row>
    <row r="994" spans="23:40">
      <c r="W994" s="150" t="str">
        <f t="shared" si="141"/>
        <v>255259</v>
      </c>
      <c r="X994" s="142">
        <f t="shared" si="142"/>
        <v>78.625</v>
      </c>
      <c r="Y994" s="135">
        <f t="shared" si="144"/>
        <v>8.5</v>
      </c>
      <c r="Z994" s="142">
        <f t="shared" si="145"/>
        <v>9.25</v>
      </c>
      <c r="AA994" s="135">
        <v>255</v>
      </c>
      <c r="AB994" s="164">
        <f t="shared" si="143"/>
        <v>259</v>
      </c>
      <c r="AI994" s="1053">
        <v>43091301</v>
      </c>
      <c r="AJ994" s="1054">
        <v>2</v>
      </c>
      <c r="AK994" s="1055">
        <v>229.800352</v>
      </c>
      <c r="AL994" s="1055">
        <v>5.9154</v>
      </c>
      <c r="AM994" s="1054">
        <v>39</v>
      </c>
      <c r="AN994" s="1056">
        <v>0.36799999999999999</v>
      </c>
    </row>
    <row r="995" spans="23:40">
      <c r="W995" s="150" t="str">
        <f t="shared" si="141"/>
        <v>255266</v>
      </c>
      <c r="X995" s="142">
        <f t="shared" si="142"/>
        <v>80.75</v>
      </c>
      <c r="Y995" s="135">
        <f t="shared" si="144"/>
        <v>8.5</v>
      </c>
      <c r="Z995" s="142">
        <f t="shared" si="145"/>
        <v>9.5</v>
      </c>
      <c r="AA995" s="135">
        <v>255</v>
      </c>
      <c r="AB995" s="164">
        <f t="shared" si="143"/>
        <v>266</v>
      </c>
      <c r="AI995" s="1053">
        <v>36044201</v>
      </c>
      <c r="AJ995" s="1054">
        <v>3</v>
      </c>
      <c r="AK995" s="1055">
        <v>229.79492000000002</v>
      </c>
      <c r="AL995" s="1055">
        <v>5.7552000000000003</v>
      </c>
      <c r="AM995" s="1054">
        <v>40</v>
      </c>
      <c r="AN995" s="1056">
        <v>0.42149999999999999</v>
      </c>
    </row>
    <row r="996" spans="23:40">
      <c r="W996" s="150" t="str">
        <f t="shared" si="141"/>
        <v>255273</v>
      </c>
      <c r="X996" s="142">
        <f t="shared" si="142"/>
        <v>82.875</v>
      </c>
      <c r="Y996" s="135">
        <f t="shared" si="144"/>
        <v>8.5</v>
      </c>
      <c r="Z996" s="142">
        <f t="shared" si="145"/>
        <v>9.75</v>
      </c>
      <c r="AA996" s="135">
        <v>255</v>
      </c>
      <c r="AB996" s="164">
        <f t="shared" si="143"/>
        <v>273</v>
      </c>
      <c r="AI996" s="1053">
        <v>31127901</v>
      </c>
      <c r="AJ996" s="1054">
        <v>51</v>
      </c>
      <c r="AK996" s="1055">
        <v>229.6857</v>
      </c>
      <c r="AL996" s="1055">
        <v>5.3922999999999996</v>
      </c>
      <c r="AM996" s="1054">
        <v>43</v>
      </c>
      <c r="AN996" s="1056">
        <v>0.4335</v>
      </c>
    </row>
    <row r="997" spans="23:40">
      <c r="W997" s="150" t="str">
        <f t="shared" si="141"/>
        <v>255280</v>
      </c>
      <c r="X997" s="142">
        <f t="shared" si="142"/>
        <v>85</v>
      </c>
      <c r="Y997" s="135">
        <f t="shared" si="144"/>
        <v>8.5</v>
      </c>
      <c r="Z997" s="142">
        <f t="shared" si="145"/>
        <v>10</v>
      </c>
      <c r="AA997" s="135">
        <v>255</v>
      </c>
      <c r="AB997" s="164">
        <f t="shared" si="143"/>
        <v>280</v>
      </c>
      <c r="AI997" s="1053">
        <v>31193501</v>
      </c>
      <c r="AJ997" s="1054">
        <v>52</v>
      </c>
      <c r="AK997" s="1055">
        <v>229.4349</v>
      </c>
      <c r="AL997" s="1055">
        <v>5.2355</v>
      </c>
      <c r="AM997" s="1054">
        <v>44</v>
      </c>
      <c r="AN997" s="1056">
        <v>0.31850000000000001</v>
      </c>
    </row>
    <row r="998" spans="23:40">
      <c r="W998" s="150" t="str">
        <f t="shared" si="141"/>
        <v>255287</v>
      </c>
      <c r="X998" s="142">
        <f t="shared" si="142"/>
        <v>87.125</v>
      </c>
      <c r="Y998" s="135">
        <f t="shared" si="144"/>
        <v>8.5</v>
      </c>
      <c r="Z998" s="142">
        <f t="shared" si="145"/>
        <v>10.25</v>
      </c>
      <c r="AA998" s="135">
        <v>255</v>
      </c>
      <c r="AB998" s="164">
        <f t="shared" si="143"/>
        <v>287</v>
      </c>
      <c r="AI998" s="1053">
        <v>34014801</v>
      </c>
      <c r="AJ998" s="1054">
        <v>14</v>
      </c>
      <c r="AK998" s="1055">
        <v>229.27080000000001</v>
      </c>
      <c r="AL998" s="1055">
        <v>7.6195000000000004</v>
      </c>
      <c r="AM998" s="1054">
        <v>30</v>
      </c>
      <c r="AN998" s="1056">
        <v>0.31670000000000004</v>
      </c>
    </row>
    <row r="999" spans="23:40">
      <c r="W999" s="150" t="str">
        <f t="shared" si="141"/>
        <v>255294</v>
      </c>
      <c r="X999" s="142">
        <f t="shared" si="142"/>
        <v>89.25</v>
      </c>
      <c r="Y999" s="135">
        <f t="shared" si="144"/>
        <v>8.5</v>
      </c>
      <c r="Z999" s="142">
        <f t="shared" si="145"/>
        <v>10.5</v>
      </c>
      <c r="AA999" s="135">
        <v>255</v>
      </c>
      <c r="AB999" s="164">
        <f t="shared" si="143"/>
        <v>294</v>
      </c>
      <c r="AI999" s="1053">
        <v>42112601</v>
      </c>
      <c r="AJ999" s="1054">
        <v>2</v>
      </c>
      <c r="AK999" s="1055">
        <v>229.23577999999998</v>
      </c>
      <c r="AL999" s="1055">
        <v>6.2579000000000002</v>
      </c>
      <c r="AM999" s="1054">
        <v>37</v>
      </c>
      <c r="AN999" s="1056">
        <v>0.33759999999999996</v>
      </c>
    </row>
    <row r="1000" spans="23:40">
      <c r="W1000" s="150" t="str">
        <f t="shared" si="141"/>
        <v>255301</v>
      </c>
      <c r="X1000" s="142">
        <f t="shared" si="142"/>
        <v>91.375</v>
      </c>
      <c r="Y1000" s="135">
        <f t="shared" si="144"/>
        <v>8.5</v>
      </c>
      <c r="Z1000" s="142">
        <f t="shared" si="145"/>
        <v>10.75</v>
      </c>
      <c r="AA1000" s="135">
        <v>255</v>
      </c>
      <c r="AB1000" s="164">
        <f t="shared" si="143"/>
        <v>301</v>
      </c>
      <c r="AI1000" s="1053">
        <v>41071801</v>
      </c>
      <c r="AJ1000" s="1054">
        <v>2</v>
      </c>
      <c r="AK1000" s="1055">
        <v>229.02860000000001</v>
      </c>
      <c r="AL1000" s="1055">
        <v>6.4763000000000002</v>
      </c>
      <c r="AM1000" s="1054">
        <v>35</v>
      </c>
      <c r="AN1000" s="1056">
        <v>0.30640000000000001</v>
      </c>
    </row>
    <row r="1001" spans="23:40">
      <c r="W1001" s="150" t="str">
        <f t="shared" si="141"/>
        <v>255308</v>
      </c>
      <c r="X1001" s="142">
        <f t="shared" si="142"/>
        <v>93.5</v>
      </c>
      <c r="Y1001" s="135">
        <f t="shared" si="144"/>
        <v>8.5</v>
      </c>
      <c r="Z1001" s="142">
        <f t="shared" si="145"/>
        <v>11</v>
      </c>
      <c r="AA1001" s="135">
        <v>255</v>
      </c>
      <c r="AB1001" s="164">
        <f t="shared" si="143"/>
        <v>308</v>
      </c>
      <c r="AI1001" s="1053">
        <v>21016201</v>
      </c>
      <c r="AJ1001" s="1054">
        <v>10</v>
      </c>
      <c r="AK1001" s="1055">
        <v>228.98519999999999</v>
      </c>
      <c r="AL1001" s="1055">
        <v>6.9649000000000001</v>
      </c>
      <c r="AM1001" s="1054">
        <v>33</v>
      </c>
      <c r="AN1001" s="1056">
        <v>0.22920000000000001</v>
      </c>
    </row>
    <row r="1002" spans="23:40">
      <c r="W1002" s="150" t="str">
        <f t="shared" ref="W1002:W1065" si="146">AA1002&amp;AB1002</f>
        <v>255315</v>
      </c>
      <c r="X1002" s="142">
        <f t="shared" ref="X1002:X1065" si="147">Y1002*Z1002</f>
        <v>95.625</v>
      </c>
      <c r="Y1002" s="135">
        <f t="shared" si="144"/>
        <v>8.5</v>
      </c>
      <c r="Z1002" s="142">
        <f t="shared" si="145"/>
        <v>11.25</v>
      </c>
      <c r="AA1002" s="135">
        <v>255</v>
      </c>
      <c r="AB1002" s="164">
        <f t="shared" si="143"/>
        <v>315</v>
      </c>
      <c r="AI1002" s="1053">
        <v>12065801</v>
      </c>
      <c r="AJ1002" s="1054">
        <v>21</v>
      </c>
      <c r="AK1002" s="1055">
        <v>228.95209900000003</v>
      </c>
      <c r="AL1002" s="1055">
        <v>6.3696999999999999</v>
      </c>
      <c r="AM1002" s="1054">
        <v>36</v>
      </c>
      <c r="AN1002" s="1056">
        <v>0.22820000000000001</v>
      </c>
    </row>
    <row r="1003" spans="23:40">
      <c r="W1003" s="150" t="str">
        <f t="shared" si="146"/>
        <v>255322</v>
      </c>
      <c r="X1003" s="142">
        <f t="shared" si="147"/>
        <v>97.75</v>
      </c>
      <c r="Y1003" s="135">
        <f t="shared" si="144"/>
        <v>8.5</v>
      </c>
      <c r="Z1003" s="142">
        <f t="shared" si="145"/>
        <v>11.5</v>
      </c>
      <c r="AA1003" s="135">
        <v>255</v>
      </c>
      <c r="AB1003" s="164">
        <f t="shared" si="143"/>
        <v>322</v>
      </c>
      <c r="AI1003" s="1053">
        <v>31142101</v>
      </c>
      <c r="AJ1003" s="1054">
        <v>53</v>
      </c>
      <c r="AK1003" s="1055">
        <v>228.86152999999999</v>
      </c>
      <c r="AL1003" s="1055">
        <v>5.3402000000000003</v>
      </c>
      <c r="AM1003" s="1054">
        <v>43</v>
      </c>
      <c r="AN1003" s="1056">
        <v>0.3553</v>
      </c>
    </row>
    <row r="1004" spans="23:40">
      <c r="W1004" s="150" t="str">
        <f t="shared" si="146"/>
        <v>255329</v>
      </c>
      <c r="X1004" s="142">
        <f t="shared" si="147"/>
        <v>99.875</v>
      </c>
      <c r="Y1004" s="135">
        <f t="shared" si="144"/>
        <v>8.5</v>
      </c>
      <c r="Z1004" s="142">
        <f t="shared" si="145"/>
        <v>11.75</v>
      </c>
      <c r="AA1004" s="135">
        <v>255</v>
      </c>
      <c r="AB1004" s="164">
        <f t="shared" si="143"/>
        <v>329</v>
      </c>
      <c r="AI1004" s="1053">
        <v>42040801</v>
      </c>
      <c r="AJ1004" s="1054">
        <v>2</v>
      </c>
      <c r="AK1004" s="1055">
        <v>228.7244</v>
      </c>
      <c r="AL1004" s="1055">
        <v>5.2667999999999999</v>
      </c>
      <c r="AM1004" s="1054">
        <v>43</v>
      </c>
      <c r="AN1004" s="1056">
        <v>0.3876</v>
      </c>
    </row>
    <row r="1005" spans="23:40">
      <c r="W1005" s="150" t="str">
        <f t="shared" si="146"/>
        <v>255336</v>
      </c>
      <c r="X1005" s="142">
        <f t="shared" si="147"/>
        <v>102</v>
      </c>
      <c r="Y1005" s="135">
        <f t="shared" si="144"/>
        <v>8.5</v>
      </c>
      <c r="Z1005" s="142">
        <f t="shared" si="145"/>
        <v>12</v>
      </c>
      <c r="AA1005" s="135">
        <v>255</v>
      </c>
      <c r="AB1005" s="164">
        <f t="shared" si="143"/>
        <v>336</v>
      </c>
      <c r="AI1005" s="1053">
        <v>33118401</v>
      </c>
      <c r="AJ1005" s="1054">
        <v>3</v>
      </c>
      <c r="AK1005" s="1055">
        <v>228.70590000000001</v>
      </c>
      <c r="AL1005" s="1055">
        <v>5.4358000000000004</v>
      </c>
      <c r="AM1005" s="1054">
        <v>42</v>
      </c>
      <c r="AN1005" s="1056">
        <v>0.23980000000000001</v>
      </c>
    </row>
    <row r="1006" spans="23:40">
      <c r="W1006" s="150" t="str">
        <f t="shared" si="146"/>
        <v>255343</v>
      </c>
      <c r="X1006" s="142">
        <f t="shared" si="147"/>
        <v>104.125</v>
      </c>
      <c r="Y1006" s="135">
        <f t="shared" si="144"/>
        <v>8.5</v>
      </c>
      <c r="Z1006" s="142">
        <f t="shared" si="145"/>
        <v>12.25</v>
      </c>
      <c r="AA1006" s="135">
        <v>255</v>
      </c>
      <c r="AB1006" s="164">
        <f t="shared" si="143"/>
        <v>343</v>
      </c>
      <c r="AI1006" s="1053">
        <v>42052201</v>
      </c>
      <c r="AJ1006" s="1054">
        <v>3</v>
      </c>
      <c r="AK1006" s="1055">
        <v>228.6994</v>
      </c>
      <c r="AL1006" s="1055">
        <v>6.3331</v>
      </c>
      <c r="AM1006" s="1054">
        <v>36</v>
      </c>
      <c r="AN1006" s="1056">
        <v>0.33740000000000003</v>
      </c>
    </row>
    <row r="1007" spans="23:40">
      <c r="W1007" s="150" t="str">
        <f t="shared" si="146"/>
        <v>255350</v>
      </c>
      <c r="X1007" s="142">
        <f t="shared" si="147"/>
        <v>106.25</v>
      </c>
      <c r="Y1007" s="135">
        <f t="shared" si="144"/>
        <v>8.5</v>
      </c>
      <c r="Z1007" s="142">
        <f t="shared" si="145"/>
        <v>12.5</v>
      </c>
      <c r="AA1007" s="135">
        <v>255</v>
      </c>
      <c r="AB1007" s="164">
        <f t="shared" si="143"/>
        <v>350</v>
      </c>
      <c r="AI1007" s="1053">
        <v>42017801</v>
      </c>
      <c r="AJ1007" s="1054">
        <v>24</v>
      </c>
      <c r="AK1007" s="1055">
        <v>228.5163</v>
      </c>
      <c r="AL1007" s="1055">
        <v>6.3728999999999996</v>
      </c>
      <c r="AM1007" s="1054">
        <v>36</v>
      </c>
      <c r="AN1007" s="1056">
        <v>0.22</v>
      </c>
    </row>
    <row r="1008" spans="23:40">
      <c r="W1008" s="150" t="str">
        <f t="shared" si="146"/>
        <v>255357</v>
      </c>
      <c r="X1008" s="142">
        <f t="shared" si="147"/>
        <v>108.375</v>
      </c>
      <c r="Y1008" s="135">
        <f t="shared" si="144"/>
        <v>8.5</v>
      </c>
      <c r="Z1008" s="142">
        <f t="shared" si="145"/>
        <v>12.75</v>
      </c>
      <c r="AA1008" s="135">
        <v>255</v>
      </c>
      <c r="AB1008" s="164">
        <f t="shared" si="143"/>
        <v>357</v>
      </c>
      <c r="AI1008" s="1053">
        <v>61011041</v>
      </c>
      <c r="AJ1008" s="1054">
        <v>22</v>
      </c>
      <c r="AK1008" s="1055">
        <v>228.4008</v>
      </c>
      <c r="AL1008" s="1055">
        <v>5.1657999999999999</v>
      </c>
      <c r="AM1008" s="1054">
        <v>44</v>
      </c>
      <c r="AN1008" s="1056">
        <v>0.1653</v>
      </c>
    </row>
    <row r="1009" spans="23:40">
      <c r="W1009" s="150" t="str">
        <f t="shared" si="146"/>
        <v>255364</v>
      </c>
      <c r="X1009" s="142">
        <f t="shared" si="147"/>
        <v>110.5</v>
      </c>
      <c r="Y1009" s="135">
        <f t="shared" si="144"/>
        <v>8.5</v>
      </c>
      <c r="Z1009" s="142">
        <f t="shared" si="145"/>
        <v>13</v>
      </c>
      <c r="AA1009" s="135">
        <v>255</v>
      </c>
      <c r="AB1009" s="164">
        <f t="shared" si="143"/>
        <v>364</v>
      </c>
      <c r="AI1009" s="1053">
        <v>23011101</v>
      </c>
      <c r="AJ1009" s="1054">
        <v>13</v>
      </c>
      <c r="AK1009" s="1055">
        <v>228.39076</v>
      </c>
      <c r="AL1009" s="1055">
        <v>5.9744999999999999</v>
      </c>
      <c r="AM1009" s="1054">
        <v>38</v>
      </c>
      <c r="AN1009" s="1056">
        <v>0.25659999999999999</v>
      </c>
    </row>
    <row r="1010" spans="23:40">
      <c r="W1010" s="150" t="str">
        <f t="shared" si="146"/>
        <v>255371</v>
      </c>
      <c r="X1010" s="142">
        <f t="shared" si="147"/>
        <v>112.625</v>
      </c>
      <c r="Y1010" s="135">
        <f t="shared" si="144"/>
        <v>8.5</v>
      </c>
      <c r="Z1010" s="142">
        <f t="shared" si="145"/>
        <v>13.25</v>
      </c>
      <c r="AA1010" s="135">
        <v>255</v>
      </c>
      <c r="AB1010" s="164">
        <f t="shared" si="143"/>
        <v>371</v>
      </c>
      <c r="AI1010" s="1053">
        <v>23050421</v>
      </c>
      <c r="AJ1010" s="1054">
        <v>3</v>
      </c>
      <c r="AK1010" s="1055">
        <v>228.29339999999999</v>
      </c>
      <c r="AL1010" s="1055">
        <v>5.9531000000000001</v>
      </c>
      <c r="AM1010" s="1054">
        <v>38</v>
      </c>
      <c r="AN1010" s="1056">
        <v>0.29760000000000003</v>
      </c>
    </row>
    <row r="1011" spans="23:40">
      <c r="W1011" s="150" t="str">
        <f t="shared" si="146"/>
        <v>2707</v>
      </c>
      <c r="X1011" s="142">
        <f t="shared" si="147"/>
        <v>3.4649999999999999</v>
      </c>
      <c r="Y1011" s="135">
        <f t="shared" si="144"/>
        <v>9</v>
      </c>
      <c r="Z1011" s="142">
        <f t="shared" si="145"/>
        <v>0.38500000000000001</v>
      </c>
      <c r="AA1011" s="135">
        <v>270</v>
      </c>
      <c r="AB1011" s="151">
        <v>7</v>
      </c>
      <c r="AI1011" s="1053">
        <v>36074401</v>
      </c>
      <c r="AJ1011" s="1054">
        <v>3</v>
      </c>
      <c r="AK1011" s="1055">
        <v>228.20609999999999</v>
      </c>
      <c r="AL1011" s="1055">
        <v>5.7584999999999997</v>
      </c>
      <c r="AM1011" s="1054">
        <v>40</v>
      </c>
      <c r="AN1011" s="1056">
        <v>0.37590000000000001</v>
      </c>
    </row>
    <row r="1012" spans="23:40">
      <c r="W1012" s="150" t="str">
        <f t="shared" si="146"/>
        <v>27014</v>
      </c>
      <c r="X1012" s="142">
        <f t="shared" si="147"/>
        <v>4.95</v>
      </c>
      <c r="Y1012" s="135">
        <f t="shared" si="144"/>
        <v>9</v>
      </c>
      <c r="Z1012" s="142">
        <f t="shared" si="145"/>
        <v>0.55000000000000004</v>
      </c>
      <c r="AA1012" s="135">
        <v>270</v>
      </c>
      <c r="AB1012" s="164">
        <f>AB1011+7</f>
        <v>14</v>
      </c>
      <c r="AI1012" s="1053">
        <v>21024401</v>
      </c>
      <c r="AJ1012" s="1054">
        <v>14</v>
      </c>
      <c r="AK1012" s="1055">
        <v>228.18</v>
      </c>
      <c r="AL1012" s="1055">
        <v>5.7298</v>
      </c>
      <c r="AM1012" s="1054">
        <v>40</v>
      </c>
      <c r="AN1012" s="1056">
        <v>0.26579999999999998</v>
      </c>
    </row>
    <row r="1013" spans="23:40">
      <c r="W1013" s="150" t="str">
        <f t="shared" si="146"/>
        <v>27021</v>
      </c>
      <c r="X1013" s="142">
        <f t="shared" si="147"/>
        <v>6.75</v>
      </c>
      <c r="Y1013" s="135">
        <f t="shared" si="144"/>
        <v>9</v>
      </c>
      <c r="Z1013" s="142">
        <f t="shared" si="145"/>
        <v>0.75</v>
      </c>
      <c r="AA1013" s="135">
        <v>270</v>
      </c>
      <c r="AB1013" s="164">
        <f t="shared" ref="AB1013:AB1063" si="148">AB1012+7</f>
        <v>21</v>
      </c>
      <c r="AI1013" s="1053">
        <v>42019801</v>
      </c>
      <c r="AJ1013" s="1054">
        <v>25</v>
      </c>
      <c r="AK1013" s="1055">
        <v>228.13200000000001</v>
      </c>
      <c r="AL1013" s="1055">
        <v>5.9173999999999998</v>
      </c>
      <c r="AM1013" s="1054">
        <v>39</v>
      </c>
      <c r="AN1013" s="1056">
        <v>0.30249999999999999</v>
      </c>
    </row>
    <row r="1014" spans="23:40">
      <c r="W1014" s="150" t="str">
        <f t="shared" si="146"/>
        <v>27028</v>
      </c>
      <c r="X1014" s="142">
        <f t="shared" si="147"/>
        <v>9</v>
      </c>
      <c r="Y1014" s="135">
        <f t="shared" si="144"/>
        <v>9</v>
      </c>
      <c r="Z1014" s="142">
        <f t="shared" si="145"/>
        <v>1</v>
      </c>
      <c r="AA1014" s="135">
        <v>270</v>
      </c>
      <c r="AB1014" s="164">
        <f t="shared" si="148"/>
        <v>28</v>
      </c>
      <c r="AI1014" s="1053">
        <v>51058101</v>
      </c>
      <c r="AJ1014" s="1054">
        <v>3</v>
      </c>
      <c r="AK1014" s="1055">
        <v>227.98849999999999</v>
      </c>
      <c r="AL1014" s="1055">
        <v>6.5622999999999996</v>
      </c>
      <c r="AM1014" s="1054">
        <v>35</v>
      </c>
      <c r="AN1014" s="1056">
        <v>0.41509999999999997</v>
      </c>
    </row>
    <row r="1015" spans="23:40">
      <c r="W1015" s="150" t="str">
        <f t="shared" si="146"/>
        <v>27035</v>
      </c>
      <c r="X1015" s="142">
        <f t="shared" si="147"/>
        <v>11.25</v>
      </c>
      <c r="Y1015" s="135">
        <f t="shared" si="144"/>
        <v>9</v>
      </c>
      <c r="Z1015" s="142">
        <f t="shared" si="145"/>
        <v>1.25</v>
      </c>
      <c r="AA1015" s="135">
        <v>270</v>
      </c>
      <c r="AB1015" s="164">
        <f t="shared" si="148"/>
        <v>35</v>
      </c>
      <c r="AI1015" s="1053">
        <v>33046201</v>
      </c>
      <c r="AJ1015" s="1054">
        <v>15</v>
      </c>
      <c r="AK1015" s="1055">
        <v>227.7696</v>
      </c>
      <c r="AL1015" s="1055">
        <v>5.2828999999999997</v>
      </c>
      <c r="AM1015" s="1054">
        <v>43</v>
      </c>
      <c r="AN1015" s="1056">
        <v>0.17660000000000001</v>
      </c>
    </row>
    <row r="1016" spans="23:40">
      <c r="W1016" s="150" t="str">
        <f t="shared" si="146"/>
        <v>27042</v>
      </c>
      <c r="X1016" s="142">
        <f t="shared" si="147"/>
        <v>13.5</v>
      </c>
      <c r="Y1016" s="135">
        <f t="shared" si="144"/>
        <v>9</v>
      </c>
      <c r="Z1016" s="142">
        <f t="shared" si="145"/>
        <v>1.5</v>
      </c>
      <c r="AA1016" s="135">
        <v>270</v>
      </c>
      <c r="AB1016" s="164">
        <f t="shared" si="148"/>
        <v>42</v>
      </c>
      <c r="AI1016" s="1053">
        <v>21030191</v>
      </c>
      <c r="AJ1016" s="1054">
        <v>4</v>
      </c>
      <c r="AK1016" s="1055">
        <v>227.71229</v>
      </c>
      <c r="AL1016" s="1055">
        <v>6.1539000000000001</v>
      </c>
      <c r="AM1016" s="1054">
        <v>37</v>
      </c>
      <c r="AN1016" s="1056">
        <v>0.3664</v>
      </c>
    </row>
    <row r="1017" spans="23:40">
      <c r="W1017" s="150" t="str">
        <f t="shared" si="146"/>
        <v>27049</v>
      </c>
      <c r="X1017" s="142">
        <f t="shared" si="147"/>
        <v>15.75</v>
      </c>
      <c r="Y1017" s="135">
        <f t="shared" si="144"/>
        <v>9</v>
      </c>
      <c r="Z1017" s="142">
        <f t="shared" si="145"/>
        <v>1.75</v>
      </c>
      <c r="AA1017" s="135">
        <v>270</v>
      </c>
      <c r="AB1017" s="164">
        <f t="shared" si="148"/>
        <v>49</v>
      </c>
      <c r="AI1017" s="1053">
        <v>36030201</v>
      </c>
      <c r="AJ1017" s="1054">
        <v>2</v>
      </c>
      <c r="AK1017" s="1055">
        <v>227.51534700000002</v>
      </c>
      <c r="AL1017" s="1055">
        <v>6.3201000000000001</v>
      </c>
      <c r="AM1017" s="1054">
        <v>36</v>
      </c>
      <c r="AN1017" s="1056">
        <v>0.37819999999999998</v>
      </c>
    </row>
    <row r="1018" spans="23:40">
      <c r="W1018" s="150" t="str">
        <f t="shared" si="146"/>
        <v>27056</v>
      </c>
      <c r="X1018" s="142">
        <f t="shared" si="147"/>
        <v>18</v>
      </c>
      <c r="Y1018" s="135">
        <f t="shared" si="144"/>
        <v>9</v>
      </c>
      <c r="Z1018" s="142">
        <f t="shared" si="145"/>
        <v>2</v>
      </c>
      <c r="AA1018" s="135">
        <v>270</v>
      </c>
      <c r="AB1018" s="164">
        <f t="shared" si="148"/>
        <v>56</v>
      </c>
      <c r="AI1018" s="1053">
        <v>44091101</v>
      </c>
      <c r="AJ1018" s="1054">
        <v>2</v>
      </c>
      <c r="AK1018" s="1055">
        <v>227.45919900000001</v>
      </c>
      <c r="AL1018" s="1055">
        <v>5.8204000000000002</v>
      </c>
      <c r="AM1018" s="1054">
        <v>39</v>
      </c>
      <c r="AN1018" s="1056">
        <v>0.28139999999999998</v>
      </c>
    </row>
    <row r="1019" spans="23:40">
      <c r="W1019" s="150" t="str">
        <f t="shared" si="146"/>
        <v>27063</v>
      </c>
      <c r="X1019" s="142">
        <f t="shared" si="147"/>
        <v>20.25</v>
      </c>
      <c r="Y1019" s="135">
        <f t="shared" si="144"/>
        <v>9</v>
      </c>
      <c r="Z1019" s="142">
        <f t="shared" si="145"/>
        <v>2.25</v>
      </c>
      <c r="AA1019" s="135">
        <v>270</v>
      </c>
      <c r="AB1019" s="164">
        <f t="shared" si="148"/>
        <v>63</v>
      </c>
      <c r="AI1019" s="1053">
        <v>32035911</v>
      </c>
      <c r="AJ1019" s="1054">
        <v>12</v>
      </c>
      <c r="AK1019" s="1055">
        <v>227.41542999999999</v>
      </c>
      <c r="AL1019" s="1055">
        <v>5.3319000000000001</v>
      </c>
      <c r="AM1019" s="1054">
        <v>43</v>
      </c>
      <c r="AN1019" s="1056">
        <v>0.22210000000000002</v>
      </c>
    </row>
    <row r="1020" spans="23:40">
      <c r="W1020" s="150" t="str">
        <f t="shared" si="146"/>
        <v>27070</v>
      </c>
      <c r="X1020" s="142">
        <f t="shared" si="147"/>
        <v>22.5</v>
      </c>
      <c r="Y1020" s="135">
        <f t="shared" si="144"/>
        <v>9</v>
      </c>
      <c r="Z1020" s="142">
        <f t="shared" si="145"/>
        <v>2.5</v>
      </c>
      <c r="AA1020" s="135">
        <v>270</v>
      </c>
      <c r="AB1020" s="164">
        <f t="shared" si="148"/>
        <v>70</v>
      </c>
      <c r="AI1020" s="1053">
        <v>21130601</v>
      </c>
      <c r="AJ1020" s="1054">
        <v>2</v>
      </c>
      <c r="AK1020" s="1055">
        <v>227.37725</v>
      </c>
      <c r="AL1020" s="1055">
        <v>6.2431999999999999</v>
      </c>
      <c r="AM1020" s="1054">
        <v>36</v>
      </c>
      <c r="AN1020" s="1056">
        <v>0.33779999999999999</v>
      </c>
    </row>
    <row r="1021" spans="23:40">
      <c r="W1021" s="150" t="str">
        <f t="shared" si="146"/>
        <v>27077</v>
      </c>
      <c r="X1021" s="142">
        <f t="shared" si="147"/>
        <v>24.75</v>
      </c>
      <c r="Y1021" s="135">
        <f t="shared" si="144"/>
        <v>9</v>
      </c>
      <c r="Z1021" s="142">
        <f t="shared" si="145"/>
        <v>2.75</v>
      </c>
      <c r="AA1021" s="135">
        <v>270</v>
      </c>
      <c r="AB1021" s="164">
        <f t="shared" si="148"/>
        <v>77</v>
      </c>
      <c r="AI1021" s="1053">
        <v>33075801</v>
      </c>
      <c r="AJ1021" s="1054">
        <v>14</v>
      </c>
      <c r="AK1021" s="1055">
        <v>227.05432000000002</v>
      </c>
      <c r="AL1021" s="1055">
        <v>3.9176000000000002</v>
      </c>
      <c r="AM1021" s="1054">
        <v>58</v>
      </c>
      <c r="AN1021" s="1056">
        <v>0.44439999999999996</v>
      </c>
    </row>
    <row r="1022" spans="23:40">
      <c r="W1022" s="150" t="str">
        <f t="shared" si="146"/>
        <v>27084</v>
      </c>
      <c r="X1022" s="142">
        <f t="shared" si="147"/>
        <v>27</v>
      </c>
      <c r="Y1022" s="135">
        <f t="shared" si="144"/>
        <v>9</v>
      </c>
      <c r="Z1022" s="142">
        <f t="shared" si="145"/>
        <v>3</v>
      </c>
      <c r="AA1022" s="135">
        <v>270</v>
      </c>
      <c r="AB1022" s="164">
        <f t="shared" si="148"/>
        <v>84</v>
      </c>
      <c r="AI1022" s="1053">
        <v>42092701</v>
      </c>
      <c r="AJ1022" s="1054">
        <v>2</v>
      </c>
      <c r="AK1022" s="1055">
        <v>227.02090000000001</v>
      </c>
      <c r="AL1022" s="1055">
        <v>5.7668999999999997</v>
      </c>
      <c r="AM1022" s="1054">
        <v>39</v>
      </c>
      <c r="AN1022" s="1056">
        <v>0.24129999999999999</v>
      </c>
    </row>
    <row r="1023" spans="23:40">
      <c r="W1023" s="150" t="str">
        <f t="shared" si="146"/>
        <v>27091</v>
      </c>
      <c r="X1023" s="142">
        <f t="shared" si="147"/>
        <v>29.25</v>
      </c>
      <c r="Y1023" s="135">
        <f t="shared" si="144"/>
        <v>9</v>
      </c>
      <c r="Z1023" s="142">
        <f t="shared" si="145"/>
        <v>3.25</v>
      </c>
      <c r="AA1023" s="135">
        <v>270</v>
      </c>
      <c r="AB1023" s="164">
        <f t="shared" si="148"/>
        <v>91</v>
      </c>
      <c r="AI1023" s="1053">
        <v>44061101</v>
      </c>
      <c r="AJ1023" s="1054">
        <v>5</v>
      </c>
      <c r="AK1023" s="1055">
        <v>226.98723999999999</v>
      </c>
      <c r="AL1023" s="1055">
        <v>6.2552000000000003</v>
      </c>
      <c r="AM1023" s="1054">
        <v>36</v>
      </c>
      <c r="AN1023" s="1056">
        <v>0.23379999999999998</v>
      </c>
    </row>
    <row r="1024" spans="23:40">
      <c r="W1024" s="150" t="str">
        <f t="shared" si="146"/>
        <v>27098</v>
      </c>
      <c r="X1024" s="142">
        <f t="shared" si="147"/>
        <v>31.5</v>
      </c>
      <c r="Y1024" s="135">
        <f t="shared" si="144"/>
        <v>9</v>
      </c>
      <c r="Z1024" s="142">
        <f t="shared" si="145"/>
        <v>3.5</v>
      </c>
      <c r="AA1024" s="135">
        <v>270</v>
      </c>
      <c r="AB1024" s="164">
        <f t="shared" si="148"/>
        <v>98</v>
      </c>
      <c r="AI1024" s="1053">
        <v>32042301</v>
      </c>
      <c r="AJ1024" s="1054">
        <v>13</v>
      </c>
      <c r="AK1024" s="1055">
        <v>226.96395000000001</v>
      </c>
      <c r="AL1024" s="1055">
        <v>5.9210000000000003</v>
      </c>
      <c r="AM1024" s="1054">
        <v>38</v>
      </c>
      <c r="AN1024" s="1056">
        <v>0.25890000000000002</v>
      </c>
    </row>
    <row r="1025" spans="23:40">
      <c r="W1025" s="150" t="str">
        <f t="shared" si="146"/>
        <v>270105</v>
      </c>
      <c r="X1025" s="142">
        <f t="shared" si="147"/>
        <v>33.75</v>
      </c>
      <c r="Y1025" s="135">
        <f t="shared" si="144"/>
        <v>9</v>
      </c>
      <c r="Z1025" s="142">
        <f t="shared" si="145"/>
        <v>3.75</v>
      </c>
      <c r="AA1025" s="135">
        <v>270</v>
      </c>
      <c r="AB1025" s="164">
        <f t="shared" si="148"/>
        <v>105</v>
      </c>
      <c r="AI1025" s="1053">
        <v>50090091</v>
      </c>
      <c r="AJ1025" s="1054">
        <v>21</v>
      </c>
      <c r="AK1025" s="1055">
        <v>226.95859999999999</v>
      </c>
      <c r="AL1025" s="1055">
        <v>5.8254999999999999</v>
      </c>
      <c r="AM1025" s="1054">
        <v>39</v>
      </c>
      <c r="AN1025" s="1056">
        <v>0.17760000000000001</v>
      </c>
    </row>
    <row r="1026" spans="23:40">
      <c r="W1026" s="150" t="str">
        <f t="shared" si="146"/>
        <v>270112</v>
      </c>
      <c r="X1026" s="142">
        <f t="shared" si="147"/>
        <v>36</v>
      </c>
      <c r="Y1026" s="135">
        <f t="shared" si="144"/>
        <v>9</v>
      </c>
      <c r="Z1026" s="142">
        <f t="shared" si="145"/>
        <v>4</v>
      </c>
      <c r="AA1026" s="135">
        <v>270</v>
      </c>
      <c r="AB1026" s="164">
        <f t="shared" si="148"/>
        <v>112</v>
      </c>
      <c r="AI1026" s="1053">
        <v>32091901</v>
      </c>
      <c r="AJ1026" s="1054">
        <v>6</v>
      </c>
      <c r="AK1026" s="1055">
        <v>226.91679999999999</v>
      </c>
      <c r="AL1026" s="1055">
        <v>5.37</v>
      </c>
      <c r="AM1026" s="1054">
        <v>42</v>
      </c>
      <c r="AN1026" s="1056">
        <v>0.26550000000000001</v>
      </c>
    </row>
    <row r="1027" spans="23:40">
      <c r="W1027" s="150" t="str">
        <f t="shared" si="146"/>
        <v>270119</v>
      </c>
      <c r="X1027" s="142">
        <f t="shared" si="147"/>
        <v>38.25</v>
      </c>
      <c r="Y1027" s="135">
        <f t="shared" si="144"/>
        <v>9</v>
      </c>
      <c r="Z1027" s="142">
        <f t="shared" si="145"/>
        <v>4.25</v>
      </c>
      <c r="AA1027" s="135">
        <v>270</v>
      </c>
      <c r="AB1027" s="164">
        <f t="shared" si="148"/>
        <v>119</v>
      </c>
      <c r="AI1027" s="1053">
        <v>33010301</v>
      </c>
      <c r="AJ1027" s="1054">
        <v>16</v>
      </c>
      <c r="AK1027" s="1055">
        <v>226.73734999999999</v>
      </c>
      <c r="AL1027" s="1055">
        <v>5.8893000000000004</v>
      </c>
      <c r="AM1027" s="1054">
        <v>38</v>
      </c>
      <c r="AN1027" s="1056">
        <v>0.34700000000000003</v>
      </c>
    </row>
    <row r="1028" spans="23:40">
      <c r="W1028" s="150" t="str">
        <f t="shared" si="146"/>
        <v>270126</v>
      </c>
      <c r="X1028" s="142">
        <f t="shared" si="147"/>
        <v>40.5</v>
      </c>
      <c r="Y1028" s="135">
        <f t="shared" si="144"/>
        <v>9</v>
      </c>
      <c r="Z1028" s="142">
        <f t="shared" si="145"/>
        <v>4.5</v>
      </c>
      <c r="AA1028" s="135">
        <v>270</v>
      </c>
      <c r="AB1028" s="164">
        <f t="shared" si="148"/>
        <v>126</v>
      </c>
      <c r="AI1028" s="1053">
        <v>51037601</v>
      </c>
      <c r="AJ1028" s="1054">
        <v>2</v>
      </c>
      <c r="AK1028" s="1055">
        <v>226.71029999999999</v>
      </c>
      <c r="AL1028" s="1055">
        <v>5.5023</v>
      </c>
      <c r="AM1028" s="1054">
        <v>41</v>
      </c>
      <c r="AN1028" s="1056">
        <v>0.3629</v>
      </c>
    </row>
    <row r="1029" spans="23:40">
      <c r="W1029" s="150" t="str">
        <f t="shared" si="146"/>
        <v>270133</v>
      </c>
      <c r="X1029" s="142">
        <f t="shared" si="147"/>
        <v>42.75</v>
      </c>
      <c r="Y1029" s="135">
        <f t="shared" ref="Y1029:Y1092" si="149">IF(AA1029=5,0.385,IF(AA1029=10,0.55,IF(AA1029=15,0.55,AA1029/30)))</f>
        <v>9</v>
      </c>
      <c r="Z1029" s="142">
        <f t="shared" ref="Z1029:Z1092" si="150">IF(AB1029=7,0.385,IF(AB1029=14,0.55,AB1029/28))</f>
        <v>4.75</v>
      </c>
      <c r="AA1029" s="135">
        <v>270</v>
      </c>
      <c r="AB1029" s="164">
        <f t="shared" si="148"/>
        <v>133</v>
      </c>
      <c r="AI1029" s="1053">
        <v>13023401</v>
      </c>
      <c r="AJ1029" s="1054">
        <v>4</v>
      </c>
      <c r="AK1029" s="1055">
        <v>226.66747999999998</v>
      </c>
      <c r="AL1029" s="1055">
        <v>7.0586000000000002</v>
      </c>
      <c r="AM1029" s="1054">
        <v>32</v>
      </c>
      <c r="AN1029" s="1056">
        <v>0.4178</v>
      </c>
    </row>
    <row r="1030" spans="23:40">
      <c r="W1030" s="150" t="str">
        <f t="shared" si="146"/>
        <v>270140</v>
      </c>
      <c r="X1030" s="142">
        <f t="shared" si="147"/>
        <v>45</v>
      </c>
      <c r="Y1030" s="135">
        <f t="shared" si="149"/>
        <v>9</v>
      </c>
      <c r="Z1030" s="142">
        <f t="shared" si="150"/>
        <v>5</v>
      </c>
      <c r="AA1030" s="135">
        <v>270</v>
      </c>
      <c r="AB1030" s="164">
        <f t="shared" si="148"/>
        <v>140</v>
      </c>
      <c r="AI1030" s="1053">
        <v>32065011</v>
      </c>
      <c r="AJ1030" s="1054">
        <v>4</v>
      </c>
      <c r="AK1030" s="1055">
        <v>226.57939999999999</v>
      </c>
      <c r="AL1030" s="1055">
        <v>6.0442</v>
      </c>
      <c r="AM1030" s="1054">
        <v>37</v>
      </c>
      <c r="AN1030" s="1056">
        <v>0.30599999999999999</v>
      </c>
    </row>
    <row r="1031" spans="23:40">
      <c r="W1031" s="150" t="str">
        <f t="shared" si="146"/>
        <v>270147</v>
      </c>
      <c r="X1031" s="142">
        <f t="shared" si="147"/>
        <v>47.25</v>
      </c>
      <c r="Y1031" s="135">
        <f t="shared" si="149"/>
        <v>9</v>
      </c>
      <c r="Z1031" s="142">
        <f t="shared" si="150"/>
        <v>5.25</v>
      </c>
      <c r="AA1031" s="135">
        <v>270</v>
      </c>
      <c r="AB1031" s="164">
        <f t="shared" si="148"/>
        <v>147</v>
      </c>
      <c r="AI1031" s="1053">
        <v>13016631</v>
      </c>
      <c r="AJ1031" s="1054">
        <v>9</v>
      </c>
      <c r="AK1031" s="1055">
        <v>226.52010000000001</v>
      </c>
      <c r="AL1031" s="1055">
        <v>5.8502999999999998</v>
      </c>
      <c r="AM1031" s="1054">
        <v>39</v>
      </c>
      <c r="AN1031" s="1056">
        <v>0.4083</v>
      </c>
    </row>
    <row r="1032" spans="23:40">
      <c r="W1032" s="150" t="str">
        <f t="shared" si="146"/>
        <v>270154</v>
      </c>
      <c r="X1032" s="142">
        <f t="shared" si="147"/>
        <v>49.5</v>
      </c>
      <c r="Y1032" s="135">
        <f t="shared" si="149"/>
        <v>9</v>
      </c>
      <c r="Z1032" s="142">
        <f t="shared" si="150"/>
        <v>5.5</v>
      </c>
      <c r="AA1032" s="135">
        <v>270</v>
      </c>
      <c r="AB1032" s="164">
        <f t="shared" si="148"/>
        <v>154</v>
      </c>
      <c r="AI1032" s="1053">
        <v>37033801</v>
      </c>
      <c r="AJ1032" s="1054">
        <v>9</v>
      </c>
      <c r="AK1032" s="1055">
        <v>226.46469999999999</v>
      </c>
      <c r="AL1032" s="1055">
        <v>5.1984000000000004</v>
      </c>
      <c r="AM1032" s="1054">
        <v>44</v>
      </c>
      <c r="AN1032" s="1056">
        <v>0.22570000000000001</v>
      </c>
    </row>
    <row r="1033" spans="23:40">
      <c r="W1033" s="150" t="str">
        <f t="shared" si="146"/>
        <v>270161</v>
      </c>
      <c r="X1033" s="142">
        <f t="shared" si="147"/>
        <v>51.75</v>
      </c>
      <c r="Y1033" s="135">
        <f t="shared" si="149"/>
        <v>9</v>
      </c>
      <c r="Z1033" s="142">
        <f t="shared" si="150"/>
        <v>5.75</v>
      </c>
      <c r="AA1033" s="135">
        <v>270</v>
      </c>
      <c r="AB1033" s="164">
        <f t="shared" si="148"/>
        <v>161</v>
      </c>
      <c r="AI1033" s="1053">
        <v>32051801</v>
      </c>
      <c r="AJ1033" s="1054">
        <v>2</v>
      </c>
      <c r="AK1033" s="1055">
        <v>226.39558</v>
      </c>
      <c r="AL1033" s="1055">
        <v>5.2901999999999996</v>
      </c>
      <c r="AM1033" s="1054">
        <v>43</v>
      </c>
      <c r="AN1033" s="1056">
        <v>0.24530000000000002</v>
      </c>
    </row>
    <row r="1034" spans="23:40">
      <c r="W1034" s="150" t="str">
        <f t="shared" si="146"/>
        <v>270168</v>
      </c>
      <c r="X1034" s="142">
        <f t="shared" si="147"/>
        <v>54</v>
      </c>
      <c r="Y1034" s="135">
        <f t="shared" si="149"/>
        <v>9</v>
      </c>
      <c r="Z1034" s="142">
        <f t="shared" si="150"/>
        <v>6</v>
      </c>
      <c r="AA1034" s="135">
        <v>270</v>
      </c>
      <c r="AB1034" s="164">
        <f t="shared" si="148"/>
        <v>168</v>
      </c>
      <c r="AI1034" s="1053">
        <v>44103601</v>
      </c>
      <c r="AJ1034" s="1054">
        <v>7</v>
      </c>
      <c r="AK1034" s="1055">
        <v>226.31530000000001</v>
      </c>
      <c r="AL1034" s="1055">
        <v>6.0658000000000003</v>
      </c>
      <c r="AM1034" s="1054">
        <v>37</v>
      </c>
      <c r="AN1034" s="1056">
        <v>0.32719999999999999</v>
      </c>
    </row>
    <row r="1035" spans="23:40">
      <c r="W1035" s="150" t="str">
        <f t="shared" si="146"/>
        <v>270175</v>
      </c>
      <c r="X1035" s="142">
        <f t="shared" si="147"/>
        <v>56.25</v>
      </c>
      <c r="Y1035" s="135">
        <f t="shared" si="149"/>
        <v>9</v>
      </c>
      <c r="Z1035" s="142">
        <f t="shared" si="150"/>
        <v>6.25</v>
      </c>
      <c r="AA1035" s="135">
        <v>270</v>
      </c>
      <c r="AB1035" s="164">
        <f t="shared" si="148"/>
        <v>175</v>
      </c>
      <c r="AI1035" s="1053">
        <v>31127301</v>
      </c>
      <c r="AJ1035" s="1054">
        <v>54</v>
      </c>
      <c r="AK1035" s="1055">
        <v>225.8441</v>
      </c>
      <c r="AL1035" s="1055">
        <v>5.4528999999999996</v>
      </c>
      <c r="AM1035" s="1054">
        <v>41</v>
      </c>
      <c r="AN1035" s="1056">
        <v>0.33149999999999996</v>
      </c>
    </row>
    <row r="1036" spans="23:40">
      <c r="W1036" s="150" t="str">
        <f t="shared" si="146"/>
        <v>270182</v>
      </c>
      <c r="X1036" s="142">
        <f t="shared" si="147"/>
        <v>58.5</v>
      </c>
      <c r="Y1036" s="135">
        <f t="shared" si="149"/>
        <v>9</v>
      </c>
      <c r="Z1036" s="142">
        <f t="shared" si="150"/>
        <v>6.5</v>
      </c>
      <c r="AA1036" s="135">
        <v>270</v>
      </c>
      <c r="AB1036" s="164">
        <f t="shared" si="148"/>
        <v>182</v>
      </c>
      <c r="AI1036" s="1053">
        <v>36050601</v>
      </c>
      <c r="AJ1036" s="1054">
        <v>1</v>
      </c>
      <c r="AK1036" s="1055">
        <v>225.8133</v>
      </c>
      <c r="AL1036" s="1055">
        <v>5.7775999999999996</v>
      </c>
      <c r="AM1036" s="1054">
        <v>39</v>
      </c>
      <c r="AN1036" s="1056">
        <v>0.26989999999999997</v>
      </c>
    </row>
    <row r="1037" spans="23:40">
      <c r="W1037" s="150" t="str">
        <f t="shared" si="146"/>
        <v>270189</v>
      </c>
      <c r="X1037" s="142">
        <f t="shared" si="147"/>
        <v>60.75</v>
      </c>
      <c r="Y1037" s="135">
        <f t="shared" si="149"/>
        <v>9</v>
      </c>
      <c r="Z1037" s="142">
        <f t="shared" si="150"/>
        <v>6.75</v>
      </c>
      <c r="AA1037" s="135">
        <v>270</v>
      </c>
      <c r="AB1037" s="164">
        <f t="shared" si="148"/>
        <v>189</v>
      </c>
      <c r="AI1037" s="1053">
        <v>51010401</v>
      </c>
      <c r="AJ1037" s="1054">
        <v>39</v>
      </c>
      <c r="AK1037" s="1055">
        <v>225.562904</v>
      </c>
      <c r="AL1037" s="1055">
        <v>6.0175999999999998</v>
      </c>
      <c r="AM1037" s="1054">
        <v>37</v>
      </c>
      <c r="AN1037" s="1056">
        <v>0.33069999999999999</v>
      </c>
    </row>
    <row r="1038" spans="23:40">
      <c r="W1038" s="150" t="str">
        <f t="shared" si="146"/>
        <v>270196</v>
      </c>
      <c r="X1038" s="142">
        <f t="shared" si="147"/>
        <v>63</v>
      </c>
      <c r="Y1038" s="135">
        <f t="shared" si="149"/>
        <v>9</v>
      </c>
      <c r="Z1038" s="142">
        <f t="shared" si="150"/>
        <v>7</v>
      </c>
      <c r="AA1038" s="135">
        <v>270</v>
      </c>
      <c r="AB1038" s="164">
        <f t="shared" si="148"/>
        <v>196</v>
      </c>
      <c r="AI1038" s="1053">
        <v>33049701</v>
      </c>
      <c r="AJ1038" s="1054">
        <v>16</v>
      </c>
      <c r="AK1038" s="1055">
        <v>225.53460000000001</v>
      </c>
      <c r="AL1038" s="1055">
        <v>5.6948999999999996</v>
      </c>
      <c r="AM1038" s="1054">
        <v>40</v>
      </c>
      <c r="AN1038" s="1056">
        <v>0.21489999999999998</v>
      </c>
    </row>
    <row r="1039" spans="23:40">
      <c r="W1039" s="150" t="str">
        <f t="shared" si="146"/>
        <v>270203</v>
      </c>
      <c r="X1039" s="142">
        <f t="shared" si="147"/>
        <v>65.25</v>
      </c>
      <c r="Y1039" s="135">
        <f t="shared" si="149"/>
        <v>9</v>
      </c>
      <c r="Z1039" s="142">
        <f t="shared" si="150"/>
        <v>7.25</v>
      </c>
      <c r="AA1039" s="135">
        <v>270</v>
      </c>
      <c r="AB1039" s="164">
        <f t="shared" si="148"/>
        <v>203</v>
      </c>
      <c r="AI1039" s="1053">
        <v>13093401</v>
      </c>
      <c r="AJ1039" s="1054">
        <v>4</v>
      </c>
      <c r="AK1039" s="1055">
        <v>225.45264</v>
      </c>
      <c r="AL1039" s="1055">
        <v>5.1486999999999998</v>
      </c>
      <c r="AM1039" s="1054">
        <v>44</v>
      </c>
      <c r="AN1039" s="1056">
        <v>0.26369999999999999</v>
      </c>
    </row>
    <row r="1040" spans="23:40">
      <c r="W1040" s="150" t="str">
        <f t="shared" si="146"/>
        <v>270210</v>
      </c>
      <c r="X1040" s="142">
        <f t="shared" si="147"/>
        <v>67.5</v>
      </c>
      <c r="Y1040" s="135">
        <f t="shared" si="149"/>
        <v>9</v>
      </c>
      <c r="Z1040" s="142">
        <f t="shared" si="150"/>
        <v>7.5</v>
      </c>
      <c r="AA1040" s="135">
        <v>270</v>
      </c>
      <c r="AB1040" s="164">
        <f t="shared" si="148"/>
        <v>210</v>
      </c>
      <c r="AI1040" s="1053">
        <v>13015301</v>
      </c>
      <c r="AJ1040" s="1054">
        <v>10</v>
      </c>
      <c r="AK1040" s="1055">
        <v>225.36969999999999</v>
      </c>
      <c r="AL1040" s="1055">
        <v>6.4500999999999999</v>
      </c>
      <c r="AM1040" s="1054">
        <v>35</v>
      </c>
      <c r="AN1040" s="1056">
        <v>0.35359999999999997</v>
      </c>
    </row>
    <row r="1041" spans="23:40">
      <c r="W1041" s="150" t="str">
        <f t="shared" si="146"/>
        <v>270217</v>
      </c>
      <c r="X1041" s="142">
        <f t="shared" si="147"/>
        <v>69.75</v>
      </c>
      <c r="Y1041" s="135">
        <f t="shared" si="149"/>
        <v>9</v>
      </c>
      <c r="Z1041" s="142">
        <f t="shared" si="150"/>
        <v>7.75</v>
      </c>
      <c r="AA1041" s="135">
        <v>270</v>
      </c>
      <c r="AB1041" s="164">
        <f t="shared" si="148"/>
        <v>217</v>
      </c>
      <c r="AI1041" s="1053">
        <v>52032601</v>
      </c>
      <c r="AJ1041" s="1054">
        <v>1</v>
      </c>
      <c r="AK1041" s="1055">
        <v>225.24510000000001</v>
      </c>
      <c r="AL1041" s="1055">
        <v>6.7123999999999997</v>
      </c>
      <c r="AM1041" s="1054">
        <v>34</v>
      </c>
      <c r="AN1041" s="1056">
        <v>0.25700000000000001</v>
      </c>
    </row>
    <row r="1042" spans="23:40">
      <c r="W1042" s="150" t="str">
        <f t="shared" si="146"/>
        <v>270224</v>
      </c>
      <c r="X1042" s="142">
        <f t="shared" si="147"/>
        <v>72</v>
      </c>
      <c r="Y1042" s="135">
        <f t="shared" si="149"/>
        <v>9</v>
      </c>
      <c r="Z1042" s="142">
        <f t="shared" si="150"/>
        <v>8</v>
      </c>
      <c r="AA1042" s="135">
        <v>270</v>
      </c>
      <c r="AB1042" s="164">
        <f t="shared" si="148"/>
        <v>224</v>
      </c>
      <c r="AI1042" s="1053">
        <v>13062001</v>
      </c>
      <c r="AJ1042" s="1054">
        <v>4</v>
      </c>
      <c r="AK1042" s="1055">
        <v>225.23179999999999</v>
      </c>
      <c r="AL1042" s="1055">
        <v>6.2035</v>
      </c>
      <c r="AM1042" s="1054">
        <v>36</v>
      </c>
      <c r="AN1042" s="1056">
        <v>0.22510000000000002</v>
      </c>
    </row>
    <row r="1043" spans="23:40">
      <c r="W1043" s="150" t="str">
        <f t="shared" si="146"/>
        <v>270231</v>
      </c>
      <c r="X1043" s="142">
        <f t="shared" si="147"/>
        <v>74.25</v>
      </c>
      <c r="Y1043" s="135">
        <f t="shared" si="149"/>
        <v>9</v>
      </c>
      <c r="Z1043" s="142">
        <f t="shared" si="150"/>
        <v>8.25</v>
      </c>
      <c r="AA1043" s="135">
        <v>270</v>
      </c>
      <c r="AB1043" s="164">
        <f t="shared" si="148"/>
        <v>231</v>
      </c>
      <c r="AI1043" s="1053">
        <v>44004101</v>
      </c>
      <c r="AJ1043" s="1054">
        <v>37</v>
      </c>
      <c r="AK1043" s="1055">
        <v>225.17265</v>
      </c>
      <c r="AL1043" s="1055">
        <v>5.0865999999999998</v>
      </c>
      <c r="AM1043" s="1054">
        <v>44</v>
      </c>
      <c r="AN1043" s="1056">
        <v>0.27279999999999999</v>
      </c>
    </row>
    <row r="1044" spans="23:40">
      <c r="W1044" s="150" t="str">
        <f t="shared" si="146"/>
        <v>270238</v>
      </c>
      <c r="X1044" s="142">
        <f t="shared" si="147"/>
        <v>76.5</v>
      </c>
      <c r="Y1044" s="135">
        <f t="shared" si="149"/>
        <v>9</v>
      </c>
      <c r="Z1044" s="142">
        <f t="shared" si="150"/>
        <v>8.5</v>
      </c>
      <c r="AA1044" s="135">
        <v>270</v>
      </c>
      <c r="AB1044" s="164">
        <f t="shared" si="148"/>
        <v>238</v>
      </c>
      <c r="AI1044" s="1053">
        <v>37063401</v>
      </c>
      <c r="AJ1044" s="1054">
        <v>6</v>
      </c>
      <c r="AK1044" s="1055">
        <v>225.14734999999999</v>
      </c>
      <c r="AL1044" s="1055">
        <v>5.4132999999999996</v>
      </c>
      <c r="AM1044" s="1054">
        <v>42</v>
      </c>
      <c r="AN1044" s="1056">
        <v>0.245</v>
      </c>
    </row>
    <row r="1045" spans="23:40">
      <c r="W1045" s="150" t="str">
        <f t="shared" si="146"/>
        <v>270245</v>
      </c>
      <c r="X1045" s="142">
        <f t="shared" si="147"/>
        <v>78.75</v>
      </c>
      <c r="Y1045" s="135">
        <f t="shared" si="149"/>
        <v>9</v>
      </c>
      <c r="Z1045" s="142">
        <f t="shared" si="150"/>
        <v>8.75</v>
      </c>
      <c r="AA1045" s="135">
        <v>270</v>
      </c>
      <c r="AB1045" s="164">
        <f t="shared" si="148"/>
        <v>245</v>
      </c>
      <c r="AI1045" s="1053">
        <v>21015201</v>
      </c>
      <c r="AJ1045" s="1054">
        <v>11</v>
      </c>
      <c r="AK1045" s="1055">
        <v>225.0985</v>
      </c>
      <c r="AL1045" s="1055">
        <v>6.2489999999999997</v>
      </c>
      <c r="AM1045" s="1054">
        <v>36</v>
      </c>
      <c r="AN1045" s="1056">
        <v>0.23300000000000001</v>
      </c>
    </row>
    <row r="1046" spans="23:40">
      <c r="W1046" s="150" t="str">
        <f t="shared" si="146"/>
        <v>270252</v>
      </c>
      <c r="X1046" s="142">
        <f t="shared" si="147"/>
        <v>81</v>
      </c>
      <c r="Y1046" s="135">
        <f t="shared" si="149"/>
        <v>9</v>
      </c>
      <c r="Z1046" s="142">
        <f t="shared" si="150"/>
        <v>9</v>
      </c>
      <c r="AA1046" s="135">
        <v>270</v>
      </c>
      <c r="AB1046" s="164">
        <f t="shared" si="148"/>
        <v>252</v>
      </c>
      <c r="AI1046" s="1053">
        <v>41031301</v>
      </c>
      <c r="AJ1046" s="1054">
        <v>7</v>
      </c>
      <c r="AK1046" s="1055">
        <v>224.5872</v>
      </c>
      <c r="AL1046" s="1055">
        <v>6.6417999999999999</v>
      </c>
      <c r="AM1046" s="1054">
        <v>34</v>
      </c>
      <c r="AN1046" s="1056">
        <v>0.42509999999999998</v>
      </c>
    </row>
    <row r="1047" spans="23:40">
      <c r="W1047" s="150" t="str">
        <f t="shared" si="146"/>
        <v>270259</v>
      </c>
      <c r="X1047" s="142">
        <f t="shared" si="147"/>
        <v>83.25</v>
      </c>
      <c r="Y1047" s="135">
        <f t="shared" si="149"/>
        <v>9</v>
      </c>
      <c r="Z1047" s="142">
        <f t="shared" si="150"/>
        <v>9.25</v>
      </c>
      <c r="AA1047" s="135">
        <v>270</v>
      </c>
      <c r="AB1047" s="164">
        <f t="shared" si="148"/>
        <v>259</v>
      </c>
      <c r="AI1047" s="1053">
        <v>37037161</v>
      </c>
      <c r="AJ1047" s="1054">
        <v>10</v>
      </c>
      <c r="AK1047" s="1055">
        <v>224.56885</v>
      </c>
      <c r="AL1047" s="1055">
        <v>5.0259999999999998</v>
      </c>
      <c r="AM1047" s="1054">
        <v>45</v>
      </c>
      <c r="AN1047" s="1056">
        <v>0.1827</v>
      </c>
    </row>
    <row r="1048" spans="23:40">
      <c r="W1048" s="150" t="str">
        <f t="shared" si="146"/>
        <v>270266</v>
      </c>
      <c r="X1048" s="142">
        <f t="shared" si="147"/>
        <v>85.5</v>
      </c>
      <c r="Y1048" s="135">
        <f t="shared" si="149"/>
        <v>9</v>
      </c>
      <c r="Z1048" s="142">
        <f t="shared" si="150"/>
        <v>9.5</v>
      </c>
      <c r="AA1048" s="135">
        <v>270</v>
      </c>
      <c r="AB1048" s="164">
        <f t="shared" si="148"/>
        <v>266</v>
      </c>
      <c r="AI1048" s="1053">
        <v>32092511</v>
      </c>
      <c r="AJ1048" s="1054">
        <v>7</v>
      </c>
      <c r="AK1048" s="1055">
        <v>224.52629999999999</v>
      </c>
      <c r="AL1048" s="1055">
        <v>6.4127999999999998</v>
      </c>
      <c r="AM1048" s="1054">
        <v>35</v>
      </c>
      <c r="AN1048" s="1056">
        <v>0.26429999999999998</v>
      </c>
    </row>
    <row r="1049" spans="23:40">
      <c r="W1049" s="150" t="str">
        <f t="shared" si="146"/>
        <v>270273</v>
      </c>
      <c r="X1049" s="142">
        <f t="shared" si="147"/>
        <v>87.75</v>
      </c>
      <c r="Y1049" s="135">
        <f t="shared" si="149"/>
        <v>9</v>
      </c>
      <c r="Z1049" s="142">
        <f t="shared" si="150"/>
        <v>9.75</v>
      </c>
      <c r="AA1049" s="135">
        <v>270</v>
      </c>
      <c r="AB1049" s="164">
        <f t="shared" si="148"/>
        <v>273</v>
      </c>
      <c r="AI1049" s="1053">
        <v>11086501</v>
      </c>
      <c r="AJ1049" s="1054">
        <v>67</v>
      </c>
      <c r="AK1049" s="1055">
        <v>224.51669999999999</v>
      </c>
      <c r="AL1049" s="1055">
        <v>5.2405999999999997</v>
      </c>
      <c r="AM1049" s="1054">
        <v>43</v>
      </c>
      <c r="AN1049" s="1056">
        <v>0.307</v>
      </c>
    </row>
    <row r="1050" spans="23:40">
      <c r="W1050" s="150" t="str">
        <f t="shared" si="146"/>
        <v>270280</v>
      </c>
      <c r="X1050" s="142">
        <f t="shared" si="147"/>
        <v>90</v>
      </c>
      <c r="Y1050" s="135">
        <f t="shared" si="149"/>
        <v>9</v>
      </c>
      <c r="Z1050" s="142">
        <f t="shared" si="150"/>
        <v>10</v>
      </c>
      <c r="AA1050" s="135">
        <v>270</v>
      </c>
      <c r="AB1050" s="164">
        <f t="shared" si="148"/>
        <v>280</v>
      </c>
      <c r="AI1050" s="1053">
        <v>32084011</v>
      </c>
      <c r="AJ1050" s="1054">
        <v>7</v>
      </c>
      <c r="AK1050" s="1055">
        <v>224.46080000000001</v>
      </c>
      <c r="AL1050" s="1055">
        <v>5.8316999999999997</v>
      </c>
      <c r="AM1050" s="1054">
        <v>38</v>
      </c>
      <c r="AN1050" s="1056">
        <v>0.30380000000000001</v>
      </c>
    </row>
    <row r="1051" spans="23:40">
      <c r="W1051" s="150" t="str">
        <f t="shared" si="146"/>
        <v>270287</v>
      </c>
      <c r="X1051" s="142">
        <f t="shared" si="147"/>
        <v>92.25</v>
      </c>
      <c r="Y1051" s="135">
        <f t="shared" si="149"/>
        <v>9</v>
      </c>
      <c r="Z1051" s="142">
        <f t="shared" si="150"/>
        <v>10.25</v>
      </c>
      <c r="AA1051" s="135">
        <v>270</v>
      </c>
      <c r="AB1051" s="164">
        <f t="shared" si="148"/>
        <v>287</v>
      </c>
      <c r="AI1051" s="1053">
        <v>41174001</v>
      </c>
      <c r="AJ1051" s="1054">
        <v>2</v>
      </c>
      <c r="AK1051" s="1055">
        <v>224.32154</v>
      </c>
      <c r="AL1051" s="1055">
        <v>5.0319000000000003</v>
      </c>
      <c r="AM1051" s="1054">
        <v>45</v>
      </c>
      <c r="AN1051" s="1056">
        <v>0.1832</v>
      </c>
    </row>
    <row r="1052" spans="23:40">
      <c r="W1052" s="150" t="str">
        <f t="shared" si="146"/>
        <v>270294</v>
      </c>
      <c r="X1052" s="142">
        <f t="shared" si="147"/>
        <v>94.5</v>
      </c>
      <c r="Y1052" s="135">
        <f t="shared" si="149"/>
        <v>9</v>
      </c>
      <c r="Z1052" s="142">
        <f t="shared" si="150"/>
        <v>10.5</v>
      </c>
      <c r="AA1052" s="135">
        <v>270</v>
      </c>
      <c r="AB1052" s="164">
        <f t="shared" si="148"/>
        <v>294</v>
      </c>
      <c r="AI1052" s="1053">
        <v>52011201</v>
      </c>
      <c r="AJ1052" s="1054">
        <v>9</v>
      </c>
      <c r="AK1052" s="1055">
        <v>224.2388</v>
      </c>
      <c r="AL1052" s="1055">
        <v>5.8853</v>
      </c>
      <c r="AM1052" s="1054">
        <v>38</v>
      </c>
      <c r="AN1052" s="1056">
        <v>0.29239999999999999</v>
      </c>
    </row>
    <row r="1053" spans="23:40">
      <c r="W1053" s="150" t="str">
        <f t="shared" si="146"/>
        <v>270301</v>
      </c>
      <c r="X1053" s="142">
        <f t="shared" si="147"/>
        <v>96.75</v>
      </c>
      <c r="Y1053" s="135">
        <f t="shared" si="149"/>
        <v>9</v>
      </c>
      <c r="Z1053" s="142">
        <f t="shared" si="150"/>
        <v>10.75</v>
      </c>
      <c r="AA1053" s="135">
        <v>270</v>
      </c>
      <c r="AB1053" s="164">
        <f t="shared" si="148"/>
        <v>301</v>
      </c>
      <c r="AI1053" s="1053">
        <v>35074031</v>
      </c>
      <c r="AJ1053" s="1054">
        <v>2</v>
      </c>
      <c r="AK1053" s="1055">
        <v>224.05153999999999</v>
      </c>
      <c r="AL1053" s="1055">
        <v>5.6581999999999999</v>
      </c>
      <c r="AM1053" s="1054">
        <v>40</v>
      </c>
      <c r="AN1053" s="1056">
        <v>0.31269999999999998</v>
      </c>
    </row>
    <row r="1054" spans="23:40">
      <c r="W1054" s="150" t="str">
        <f t="shared" si="146"/>
        <v>270308</v>
      </c>
      <c r="X1054" s="142">
        <f t="shared" si="147"/>
        <v>99</v>
      </c>
      <c r="Y1054" s="135">
        <f t="shared" si="149"/>
        <v>9</v>
      </c>
      <c r="Z1054" s="142">
        <f t="shared" si="150"/>
        <v>11</v>
      </c>
      <c r="AA1054" s="135">
        <v>270</v>
      </c>
      <c r="AB1054" s="164">
        <f t="shared" si="148"/>
        <v>308</v>
      </c>
      <c r="AI1054" s="1053">
        <v>21080101</v>
      </c>
      <c r="AJ1054" s="1054">
        <v>3</v>
      </c>
      <c r="AK1054" s="1055">
        <v>223.86715800000002</v>
      </c>
      <c r="AL1054" s="1055">
        <v>5.9562999999999997</v>
      </c>
      <c r="AM1054" s="1054">
        <v>38</v>
      </c>
      <c r="AN1054" s="1056">
        <v>0.22140000000000001</v>
      </c>
    </row>
    <row r="1055" spans="23:40">
      <c r="W1055" s="150" t="str">
        <f t="shared" si="146"/>
        <v>270315</v>
      </c>
      <c r="X1055" s="142">
        <f t="shared" si="147"/>
        <v>101.25</v>
      </c>
      <c r="Y1055" s="135">
        <f t="shared" si="149"/>
        <v>9</v>
      </c>
      <c r="Z1055" s="142">
        <f t="shared" si="150"/>
        <v>11.25</v>
      </c>
      <c r="AA1055" s="135">
        <v>270</v>
      </c>
      <c r="AB1055" s="164">
        <f t="shared" si="148"/>
        <v>315</v>
      </c>
      <c r="AI1055" s="1053">
        <v>44151501</v>
      </c>
      <c r="AJ1055" s="1054">
        <v>5</v>
      </c>
      <c r="AK1055" s="1055">
        <v>223.77250000000001</v>
      </c>
      <c r="AL1055" s="1055">
        <v>5.3167999999999997</v>
      </c>
      <c r="AM1055" s="1054">
        <v>42</v>
      </c>
      <c r="AN1055" s="1056">
        <v>0.28899999999999998</v>
      </c>
    </row>
    <row r="1056" spans="23:40">
      <c r="W1056" s="150" t="str">
        <f t="shared" si="146"/>
        <v>270322</v>
      </c>
      <c r="X1056" s="142">
        <f t="shared" si="147"/>
        <v>103.5</v>
      </c>
      <c r="Y1056" s="135">
        <f t="shared" si="149"/>
        <v>9</v>
      </c>
      <c r="Z1056" s="142">
        <f t="shared" si="150"/>
        <v>11.5</v>
      </c>
      <c r="AA1056" s="135">
        <v>270</v>
      </c>
      <c r="AB1056" s="164">
        <f t="shared" si="148"/>
        <v>322</v>
      </c>
      <c r="AI1056" s="1053">
        <v>22112401</v>
      </c>
      <c r="AJ1056" s="1054">
        <v>15</v>
      </c>
      <c r="AK1056" s="1055">
        <v>223.763184</v>
      </c>
      <c r="AL1056" s="1055">
        <v>5.6914999999999996</v>
      </c>
      <c r="AM1056" s="1054">
        <v>39</v>
      </c>
      <c r="AN1056" s="1056">
        <v>0.23680000000000001</v>
      </c>
    </row>
    <row r="1057" spans="23:40">
      <c r="W1057" s="150" t="str">
        <f t="shared" si="146"/>
        <v>270329</v>
      </c>
      <c r="X1057" s="142">
        <f t="shared" si="147"/>
        <v>105.75</v>
      </c>
      <c r="Y1057" s="135">
        <f t="shared" si="149"/>
        <v>9</v>
      </c>
      <c r="Z1057" s="142">
        <f t="shared" si="150"/>
        <v>11.75</v>
      </c>
      <c r="AA1057" s="135">
        <v>270</v>
      </c>
      <c r="AB1057" s="164">
        <f t="shared" si="148"/>
        <v>329</v>
      </c>
      <c r="AI1057" s="1053">
        <v>42172801</v>
      </c>
      <c r="AJ1057" s="1054">
        <v>26</v>
      </c>
      <c r="AK1057" s="1055">
        <v>223.74590000000001</v>
      </c>
      <c r="AL1057" s="1055">
        <v>7.2537000000000003</v>
      </c>
      <c r="AM1057" s="1054">
        <v>31</v>
      </c>
      <c r="AN1057" s="1056">
        <v>0.25900000000000001</v>
      </c>
    </row>
    <row r="1058" spans="23:40">
      <c r="W1058" s="150" t="str">
        <f t="shared" si="146"/>
        <v>270336</v>
      </c>
      <c r="X1058" s="142">
        <f t="shared" si="147"/>
        <v>108</v>
      </c>
      <c r="Y1058" s="135">
        <f t="shared" si="149"/>
        <v>9</v>
      </c>
      <c r="Z1058" s="142">
        <f t="shared" si="150"/>
        <v>12</v>
      </c>
      <c r="AA1058" s="135">
        <v>270</v>
      </c>
      <c r="AB1058" s="164">
        <f t="shared" si="148"/>
        <v>336</v>
      </c>
      <c r="AI1058" s="1053">
        <v>33032401</v>
      </c>
      <c r="AJ1058" s="1054">
        <v>8</v>
      </c>
      <c r="AK1058" s="1055">
        <v>223.62796499999999</v>
      </c>
      <c r="AL1058" s="1055">
        <v>5.4545000000000003</v>
      </c>
      <c r="AM1058" s="1054">
        <v>41</v>
      </c>
      <c r="AN1058" s="1056">
        <v>0.24420000000000003</v>
      </c>
    </row>
    <row r="1059" spans="23:40">
      <c r="W1059" s="150" t="str">
        <f t="shared" si="146"/>
        <v>270343</v>
      </c>
      <c r="X1059" s="142">
        <f t="shared" si="147"/>
        <v>110.25</v>
      </c>
      <c r="Y1059" s="135">
        <f t="shared" si="149"/>
        <v>9</v>
      </c>
      <c r="Z1059" s="142">
        <f t="shared" si="150"/>
        <v>12.25</v>
      </c>
      <c r="AA1059" s="135">
        <v>270</v>
      </c>
      <c r="AB1059" s="164">
        <f t="shared" si="148"/>
        <v>343</v>
      </c>
      <c r="AI1059" s="1053">
        <v>36010801</v>
      </c>
      <c r="AJ1059" s="1054">
        <v>10</v>
      </c>
      <c r="AK1059" s="1055">
        <v>223.52838500000001</v>
      </c>
      <c r="AL1059" s="1055">
        <v>5.8903999999999996</v>
      </c>
      <c r="AM1059" s="1054">
        <v>38</v>
      </c>
      <c r="AN1059" s="1056">
        <v>0.32950000000000002</v>
      </c>
    </row>
    <row r="1060" spans="23:40">
      <c r="W1060" s="150" t="str">
        <f t="shared" si="146"/>
        <v>270350</v>
      </c>
      <c r="X1060" s="142">
        <f t="shared" si="147"/>
        <v>112.5</v>
      </c>
      <c r="Y1060" s="135">
        <f t="shared" si="149"/>
        <v>9</v>
      </c>
      <c r="Z1060" s="142">
        <f t="shared" si="150"/>
        <v>12.5</v>
      </c>
      <c r="AA1060" s="135">
        <v>270</v>
      </c>
      <c r="AB1060" s="164">
        <f t="shared" si="148"/>
        <v>350</v>
      </c>
      <c r="AI1060" s="1053">
        <v>42171001</v>
      </c>
      <c r="AJ1060" s="1054">
        <v>27</v>
      </c>
      <c r="AK1060" s="1055">
        <v>223.4966</v>
      </c>
      <c r="AL1060" s="1055">
        <v>6.6855000000000002</v>
      </c>
      <c r="AM1060" s="1054">
        <v>33</v>
      </c>
      <c r="AN1060" s="1056">
        <v>0.36899999999999999</v>
      </c>
    </row>
    <row r="1061" spans="23:40">
      <c r="W1061" s="150" t="str">
        <f t="shared" si="146"/>
        <v>270357</v>
      </c>
      <c r="X1061" s="142">
        <f t="shared" si="147"/>
        <v>114.75</v>
      </c>
      <c r="Y1061" s="135">
        <f t="shared" si="149"/>
        <v>9</v>
      </c>
      <c r="Z1061" s="142">
        <f t="shared" si="150"/>
        <v>12.75</v>
      </c>
      <c r="AA1061" s="135">
        <v>270</v>
      </c>
      <c r="AB1061" s="164">
        <f t="shared" si="148"/>
        <v>357</v>
      </c>
      <c r="AI1061" s="1053">
        <v>51015971</v>
      </c>
      <c r="AJ1061" s="1054">
        <v>40</v>
      </c>
      <c r="AK1061" s="1055">
        <v>223.43860000000001</v>
      </c>
      <c r="AL1061" s="1055">
        <v>5.7115</v>
      </c>
      <c r="AM1061" s="1054">
        <v>39</v>
      </c>
      <c r="AN1061" s="1056">
        <v>0.22</v>
      </c>
    </row>
    <row r="1062" spans="23:40">
      <c r="W1062" s="150" t="str">
        <f t="shared" si="146"/>
        <v>270364</v>
      </c>
      <c r="X1062" s="142">
        <f t="shared" si="147"/>
        <v>117</v>
      </c>
      <c r="Y1062" s="135">
        <f t="shared" si="149"/>
        <v>9</v>
      </c>
      <c r="Z1062" s="142">
        <f t="shared" si="150"/>
        <v>13</v>
      </c>
      <c r="AA1062" s="135">
        <v>270</v>
      </c>
      <c r="AB1062" s="164">
        <f t="shared" si="148"/>
        <v>364</v>
      </c>
      <c r="AI1062" s="1053">
        <v>50260031</v>
      </c>
      <c r="AJ1062" s="1054">
        <v>22</v>
      </c>
      <c r="AK1062" s="1055">
        <v>223.43629999999999</v>
      </c>
      <c r="AL1062" s="1055">
        <v>6.1932999999999998</v>
      </c>
      <c r="AM1062" s="1054">
        <v>36</v>
      </c>
      <c r="AN1062" s="1056">
        <v>0.28760000000000002</v>
      </c>
    </row>
    <row r="1063" spans="23:40">
      <c r="W1063" s="150" t="str">
        <f t="shared" si="146"/>
        <v>270371</v>
      </c>
      <c r="X1063" s="142">
        <f t="shared" si="147"/>
        <v>119.25</v>
      </c>
      <c r="Y1063" s="135">
        <f t="shared" si="149"/>
        <v>9</v>
      </c>
      <c r="Z1063" s="142">
        <f t="shared" si="150"/>
        <v>13.25</v>
      </c>
      <c r="AA1063" s="135">
        <v>270</v>
      </c>
      <c r="AB1063" s="164">
        <f t="shared" si="148"/>
        <v>371</v>
      </c>
      <c r="AI1063" s="1053">
        <v>31031701</v>
      </c>
      <c r="AJ1063" s="1054">
        <v>55</v>
      </c>
      <c r="AK1063" s="1055">
        <v>223.2895</v>
      </c>
      <c r="AL1063" s="1055">
        <v>4.8304999999999998</v>
      </c>
      <c r="AM1063" s="1054">
        <v>46</v>
      </c>
      <c r="AN1063" s="1056">
        <v>0.26679999999999998</v>
      </c>
    </row>
    <row r="1064" spans="23:40">
      <c r="W1064" s="150" t="str">
        <f t="shared" si="146"/>
        <v>2857</v>
      </c>
      <c r="X1064" s="142">
        <f t="shared" si="147"/>
        <v>3.6575000000000002</v>
      </c>
      <c r="Y1064" s="135">
        <f t="shared" si="149"/>
        <v>9.5</v>
      </c>
      <c r="Z1064" s="142">
        <f t="shared" si="150"/>
        <v>0.38500000000000001</v>
      </c>
      <c r="AA1064" s="135">
        <v>285</v>
      </c>
      <c r="AB1064" s="151">
        <v>7</v>
      </c>
      <c r="AI1064" s="1053">
        <v>61013401</v>
      </c>
      <c r="AJ1064" s="1054">
        <v>23</v>
      </c>
      <c r="AK1064" s="1055">
        <v>223.26647999999997</v>
      </c>
      <c r="AL1064" s="1055">
        <v>6.2965999999999998</v>
      </c>
      <c r="AM1064" s="1054">
        <v>35</v>
      </c>
      <c r="AN1064" s="1056">
        <v>0.26090000000000002</v>
      </c>
    </row>
    <row r="1065" spans="23:40">
      <c r="W1065" s="150" t="str">
        <f t="shared" si="146"/>
        <v>28514</v>
      </c>
      <c r="X1065" s="142">
        <f t="shared" si="147"/>
        <v>5.2250000000000005</v>
      </c>
      <c r="Y1065" s="135">
        <f t="shared" si="149"/>
        <v>9.5</v>
      </c>
      <c r="Z1065" s="142">
        <f t="shared" si="150"/>
        <v>0.55000000000000004</v>
      </c>
      <c r="AA1065" s="135">
        <v>285</v>
      </c>
      <c r="AB1065" s="164">
        <f>AB1064+7</f>
        <v>14</v>
      </c>
      <c r="AI1065" s="1053">
        <v>32091801</v>
      </c>
      <c r="AJ1065" s="1054">
        <v>8</v>
      </c>
      <c r="AK1065" s="1055">
        <v>223.2439</v>
      </c>
      <c r="AL1065" s="1055">
        <v>6.4212999999999996</v>
      </c>
      <c r="AM1065" s="1054">
        <v>35</v>
      </c>
      <c r="AN1065" s="1056">
        <v>0.32750000000000001</v>
      </c>
    </row>
    <row r="1066" spans="23:40">
      <c r="W1066" s="150" t="str">
        <f t="shared" ref="W1066:W1129" si="151">AA1066&amp;AB1066</f>
        <v>28521</v>
      </c>
      <c r="X1066" s="142">
        <f t="shared" ref="X1066:X1129" si="152">Y1066*Z1066</f>
        <v>7.125</v>
      </c>
      <c r="Y1066" s="135">
        <f t="shared" si="149"/>
        <v>9.5</v>
      </c>
      <c r="Z1066" s="142">
        <f t="shared" si="150"/>
        <v>0.75</v>
      </c>
      <c r="AA1066" s="135">
        <v>285</v>
      </c>
      <c r="AB1066" s="164">
        <f t="shared" ref="AB1066:AB1116" si="153">AB1065+7</f>
        <v>21</v>
      </c>
      <c r="AI1066" s="1053">
        <v>42101101</v>
      </c>
      <c r="AJ1066" s="1054">
        <v>7</v>
      </c>
      <c r="AK1066" s="1055">
        <v>223.19479999999999</v>
      </c>
      <c r="AL1066" s="1055">
        <v>5.6866000000000003</v>
      </c>
      <c r="AM1066" s="1054">
        <v>39</v>
      </c>
      <c r="AN1066" s="1056">
        <v>0.30609999999999998</v>
      </c>
    </row>
    <row r="1067" spans="23:40">
      <c r="W1067" s="150" t="str">
        <f t="shared" si="151"/>
        <v>28528</v>
      </c>
      <c r="X1067" s="142">
        <f t="shared" si="152"/>
        <v>9.5</v>
      </c>
      <c r="Y1067" s="135">
        <f t="shared" si="149"/>
        <v>9.5</v>
      </c>
      <c r="Z1067" s="142">
        <f t="shared" si="150"/>
        <v>1</v>
      </c>
      <c r="AA1067" s="135">
        <v>285</v>
      </c>
      <c r="AB1067" s="164">
        <f t="shared" si="153"/>
        <v>28</v>
      </c>
      <c r="AI1067" s="1053">
        <v>35013201</v>
      </c>
      <c r="AJ1067" s="1054">
        <v>15</v>
      </c>
      <c r="AK1067" s="1055">
        <v>223.11754999999999</v>
      </c>
      <c r="AL1067" s="1055">
        <v>5.2706</v>
      </c>
      <c r="AM1067" s="1054">
        <v>42</v>
      </c>
      <c r="AN1067" s="1056">
        <v>0.22329999999999997</v>
      </c>
    </row>
    <row r="1068" spans="23:40">
      <c r="W1068" s="150" t="str">
        <f t="shared" si="151"/>
        <v>28535</v>
      </c>
      <c r="X1068" s="142">
        <f t="shared" si="152"/>
        <v>11.875</v>
      </c>
      <c r="Y1068" s="135">
        <f t="shared" si="149"/>
        <v>9.5</v>
      </c>
      <c r="Z1068" s="142">
        <f t="shared" si="150"/>
        <v>1.25</v>
      </c>
      <c r="AA1068" s="135">
        <v>285</v>
      </c>
      <c r="AB1068" s="164">
        <f t="shared" si="153"/>
        <v>35</v>
      </c>
      <c r="AI1068" s="1053">
        <v>61011501</v>
      </c>
      <c r="AJ1068" s="1054">
        <v>24</v>
      </c>
      <c r="AK1068" s="1055">
        <v>223.10547999999997</v>
      </c>
      <c r="AL1068" s="1055">
        <v>5.3323</v>
      </c>
      <c r="AM1068" s="1054">
        <v>42</v>
      </c>
      <c r="AN1068" s="1056">
        <v>0.27710000000000001</v>
      </c>
    </row>
    <row r="1069" spans="23:40">
      <c r="W1069" s="150" t="str">
        <f t="shared" si="151"/>
        <v>28542</v>
      </c>
      <c r="X1069" s="142">
        <f t="shared" si="152"/>
        <v>14.25</v>
      </c>
      <c r="Y1069" s="135">
        <f t="shared" si="149"/>
        <v>9.5</v>
      </c>
      <c r="Z1069" s="142">
        <f t="shared" si="150"/>
        <v>1.5</v>
      </c>
      <c r="AA1069" s="135">
        <v>285</v>
      </c>
      <c r="AB1069" s="164">
        <f t="shared" si="153"/>
        <v>42</v>
      </c>
      <c r="AI1069" s="1053">
        <v>41052001</v>
      </c>
      <c r="AJ1069" s="1054">
        <v>4</v>
      </c>
      <c r="AK1069" s="1055">
        <v>223.03377000000003</v>
      </c>
      <c r="AL1069" s="1055">
        <v>5.6859999999999999</v>
      </c>
      <c r="AM1069" s="1054">
        <v>39</v>
      </c>
      <c r="AN1069" s="1056">
        <v>0.26280000000000003</v>
      </c>
    </row>
    <row r="1070" spans="23:40">
      <c r="W1070" s="150" t="str">
        <f t="shared" si="151"/>
        <v>28549</v>
      </c>
      <c r="X1070" s="142">
        <f t="shared" si="152"/>
        <v>16.625</v>
      </c>
      <c r="Y1070" s="135">
        <f t="shared" si="149"/>
        <v>9.5</v>
      </c>
      <c r="Z1070" s="142">
        <f t="shared" si="150"/>
        <v>1.75</v>
      </c>
      <c r="AA1070" s="135">
        <v>285</v>
      </c>
      <c r="AB1070" s="164">
        <f t="shared" si="153"/>
        <v>49</v>
      </c>
      <c r="AI1070" s="1053">
        <v>41018201</v>
      </c>
      <c r="AJ1070" s="1054">
        <v>15</v>
      </c>
      <c r="AK1070" s="1055">
        <v>222.91</v>
      </c>
      <c r="AL1070" s="1055">
        <v>5.6696</v>
      </c>
      <c r="AM1070" s="1054">
        <v>39</v>
      </c>
      <c r="AN1070" s="1056">
        <v>0.23329999999999998</v>
      </c>
    </row>
    <row r="1071" spans="23:40">
      <c r="W1071" s="150" t="str">
        <f t="shared" si="151"/>
        <v>28556</v>
      </c>
      <c r="X1071" s="142">
        <f t="shared" si="152"/>
        <v>19</v>
      </c>
      <c r="Y1071" s="135">
        <f t="shared" si="149"/>
        <v>9.5</v>
      </c>
      <c r="Z1071" s="142">
        <f t="shared" si="150"/>
        <v>2</v>
      </c>
      <c r="AA1071" s="135">
        <v>285</v>
      </c>
      <c r="AB1071" s="164">
        <f t="shared" si="153"/>
        <v>56</v>
      </c>
      <c r="AI1071" s="1053">
        <v>33023101</v>
      </c>
      <c r="AJ1071" s="1054">
        <v>5</v>
      </c>
      <c r="AK1071" s="1055">
        <v>222.72919999999999</v>
      </c>
      <c r="AL1071" s="1055">
        <v>5.1284999999999998</v>
      </c>
      <c r="AM1071" s="1054">
        <v>43</v>
      </c>
      <c r="AN1071" s="1056">
        <v>0.26519999999999999</v>
      </c>
    </row>
    <row r="1072" spans="23:40">
      <c r="W1072" s="150" t="str">
        <f t="shared" si="151"/>
        <v>28563</v>
      </c>
      <c r="X1072" s="142">
        <f t="shared" si="152"/>
        <v>21.375</v>
      </c>
      <c r="Y1072" s="135">
        <f t="shared" si="149"/>
        <v>9.5</v>
      </c>
      <c r="Z1072" s="142">
        <f t="shared" si="150"/>
        <v>2.25</v>
      </c>
      <c r="AA1072" s="135">
        <v>285</v>
      </c>
      <c r="AB1072" s="164">
        <f t="shared" si="153"/>
        <v>63</v>
      </c>
      <c r="AI1072" s="1053">
        <v>32071201</v>
      </c>
      <c r="AJ1072" s="1054">
        <v>8</v>
      </c>
      <c r="AK1072" s="1055">
        <v>222.69915</v>
      </c>
      <c r="AL1072" s="1055">
        <v>6.0648999999999997</v>
      </c>
      <c r="AM1072" s="1054">
        <v>37</v>
      </c>
      <c r="AN1072" s="1056">
        <v>0.23800000000000002</v>
      </c>
    </row>
    <row r="1073" spans="23:40">
      <c r="W1073" s="150" t="str">
        <f t="shared" si="151"/>
        <v>28570</v>
      </c>
      <c r="X1073" s="142">
        <f t="shared" si="152"/>
        <v>23.75</v>
      </c>
      <c r="Y1073" s="135">
        <f t="shared" si="149"/>
        <v>9.5</v>
      </c>
      <c r="Z1073" s="142">
        <f t="shared" si="150"/>
        <v>2.5</v>
      </c>
      <c r="AA1073" s="135">
        <v>285</v>
      </c>
      <c r="AB1073" s="164">
        <f t="shared" si="153"/>
        <v>70</v>
      </c>
      <c r="AI1073" s="1053">
        <v>22112203</v>
      </c>
      <c r="AJ1073" s="1054">
        <v>16</v>
      </c>
      <c r="AK1073" s="1055">
        <v>222.59270000000001</v>
      </c>
      <c r="AL1073" s="1055">
        <v>5.8333000000000004</v>
      </c>
      <c r="AM1073" s="1054">
        <v>38</v>
      </c>
      <c r="AN1073" s="1056">
        <v>0.2848</v>
      </c>
    </row>
    <row r="1074" spans="23:40">
      <c r="W1074" s="150" t="str">
        <f t="shared" si="151"/>
        <v>28577</v>
      </c>
      <c r="X1074" s="142">
        <f t="shared" si="152"/>
        <v>26.125</v>
      </c>
      <c r="Y1074" s="135">
        <f t="shared" si="149"/>
        <v>9.5</v>
      </c>
      <c r="Z1074" s="142">
        <f t="shared" si="150"/>
        <v>2.75</v>
      </c>
      <c r="AA1074" s="135">
        <v>285</v>
      </c>
      <c r="AB1074" s="164">
        <f t="shared" si="153"/>
        <v>77</v>
      </c>
      <c r="AI1074" s="1053">
        <v>51019901</v>
      </c>
      <c r="AJ1074" s="1054">
        <v>41</v>
      </c>
      <c r="AK1074" s="1055">
        <v>222.57749999999999</v>
      </c>
      <c r="AL1074" s="1055">
        <v>5.7180999999999997</v>
      </c>
      <c r="AM1074" s="1054">
        <v>39</v>
      </c>
      <c r="AN1074" s="1056">
        <v>0.32679999999999998</v>
      </c>
    </row>
    <row r="1075" spans="23:40">
      <c r="W1075" s="150" t="str">
        <f t="shared" si="151"/>
        <v>28584</v>
      </c>
      <c r="X1075" s="142">
        <f t="shared" si="152"/>
        <v>28.5</v>
      </c>
      <c r="Y1075" s="135">
        <f t="shared" si="149"/>
        <v>9.5</v>
      </c>
      <c r="Z1075" s="142">
        <f t="shared" si="150"/>
        <v>3</v>
      </c>
      <c r="AA1075" s="135">
        <v>285</v>
      </c>
      <c r="AB1075" s="164">
        <f t="shared" si="153"/>
        <v>84</v>
      </c>
      <c r="AI1075" s="1053">
        <v>33041901</v>
      </c>
      <c r="AJ1075" s="1054">
        <v>17</v>
      </c>
      <c r="AK1075" s="1055">
        <v>222.43405000000001</v>
      </c>
      <c r="AL1075" s="1055">
        <v>6.0275999999999996</v>
      </c>
      <c r="AM1075" s="1054">
        <v>37</v>
      </c>
      <c r="AN1075" s="1056">
        <v>0.18489999999999998</v>
      </c>
    </row>
    <row r="1076" spans="23:40">
      <c r="W1076" s="150" t="str">
        <f t="shared" si="151"/>
        <v>28591</v>
      </c>
      <c r="X1076" s="142">
        <f t="shared" si="152"/>
        <v>30.875</v>
      </c>
      <c r="Y1076" s="135">
        <f t="shared" si="149"/>
        <v>9.5</v>
      </c>
      <c r="Z1076" s="142">
        <f t="shared" si="150"/>
        <v>3.25</v>
      </c>
      <c r="AA1076" s="135">
        <v>285</v>
      </c>
      <c r="AB1076" s="164">
        <f t="shared" si="153"/>
        <v>91</v>
      </c>
      <c r="AI1076" s="1053">
        <v>32029041</v>
      </c>
      <c r="AJ1076" s="1054">
        <v>14</v>
      </c>
      <c r="AK1076" s="1055">
        <v>222.42822999999999</v>
      </c>
      <c r="AL1076" s="1055">
        <v>6.24</v>
      </c>
      <c r="AM1076" s="1054">
        <v>36</v>
      </c>
      <c r="AN1076" s="1056">
        <v>0.29020000000000001</v>
      </c>
    </row>
    <row r="1077" spans="23:40">
      <c r="W1077" s="150" t="str">
        <f t="shared" si="151"/>
        <v>28598</v>
      </c>
      <c r="X1077" s="142">
        <f t="shared" si="152"/>
        <v>33.25</v>
      </c>
      <c r="Y1077" s="135">
        <f t="shared" si="149"/>
        <v>9.5</v>
      </c>
      <c r="Z1077" s="142">
        <f t="shared" si="150"/>
        <v>3.5</v>
      </c>
      <c r="AA1077" s="135">
        <v>285</v>
      </c>
      <c r="AB1077" s="164">
        <f t="shared" si="153"/>
        <v>98</v>
      </c>
      <c r="AI1077" s="1053">
        <v>42103301</v>
      </c>
      <c r="AJ1077" s="1054">
        <v>8</v>
      </c>
      <c r="AK1077" s="1055">
        <v>222.221</v>
      </c>
      <c r="AL1077" s="1055">
        <v>7.0663</v>
      </c>
      <c r="AM1077" s="1054">
        <v>31</v>
      </c>
      <c r="AN1077" s="1056">
        <v>0.2732</v>
      </c>
    </row>
    <row r="1078" spans="23:40">
      <c r="W1078" s="150" t="str">
        <f t="shared" si="151"/>
        <v>285105</v>
      </c>
      <c r="X1078" s="142">
        <f t="shared" si="152"/>
        <v>35.625</v>
      </c>
      <c r="Y1078" s="135">
        <f t="shared" si="149"/>
        <v>9.5</v>
      </c>
      <c r="Z1078" s="142">
        <f t="shared" si="150"/>
        <v>3.75</v>
      </c>
      <c r="AA1078" s="135">
        <v>285</v>
      </c>
      <c r="AB1078" s="164">
        <f t="shared" si="153"/>
        <v>105</v>
      </c>
      <c r="AI1078" s="1053">
        <v>42081301</v>
      </c>
      <c r="AJ1078" s="1054">
        <v>1</v>
      </c>
      <c r="AK1078" s="1055">
        <v>222.2002</v>
      </c>
      <c r="AL1078" s="1055">
        <v>6.9958999999999998</v>
      </c>
      <c r="AM1078" s="1054">
        <v>32</v>
      </c>
      <c r="AN1078" s="1056">
        <v>0.30740000000000001</v>
      </c>
    </row>
    <row r="1079" spans="23:40">
      <c r="W1079" s="150" t="str">
        <f t="shared" si="151"/>
        <v>285112</v>
      </c>
      <c r="X1079" s="142">
        <f t="shared" si="152"/>
        <v>38</v>
      </c>
      <c r="Y1079" s="135">
        <f t="shared" si="149"/>
        <v>9.5</v>
      </c>
      <c r="Z1079" s="142">
        <f t="shared" si="150"/>
        <v>4</v>
      </c>
      <c r="AA1079" s="135">
        <v>285</v>
      </c>
      <c r="AB1079" s="164">
        <f t="shared" si="153"/>
        <v>112</v>
      </c>
      <c r="AI1079" s="1053">
        <v>42103201</v>
      </c>
      <c r="AJ1079" s="1054">
        <v>9</v>
      </c>
      <c r="AK1079" s="1055">
        <v>222.16419999999999</v>
      </c>
      <c r="AL1079" s="1055">
        <v>6.6946000000000003</v>
      </c>
      <c r="AM1079" s="1054">
        <v>33</v>
      </c>
      <c r="AN1079" s="1056">
        <v>0.28639999999999999</v>
      </c>
    </row>
    <row r="1080" spans="23:40">
      <c r="W1080" s="150" t="str">
        <f t="shared" si="151"/>
        <v>285119</v>
      </c>
      <c r="X1080" s="142">
        <f t="shared" si="152"/>
        <v>40.375</v>
      </c>
      <c r="Y1080" s="135">
        <f t="shared" si="149"/>
        <v>9.5</v>
      </c>
      <c r="Z1080" s="142">
        <f t="shared" si="150"/>
        <v>4.25</v>
      </c>
      <c r="AA1080" s="135">
        <v>285</v>
      </c>
      <c r="AB1080" s="164">
        <f t="shared" si="153"/>
        <v>119</v>
      </c>
      <c r="AI1080" s="1053">
        <v>33045701</v>
      </c>
      <c r="AJ1080" s="1054">
        <v>18</v>
      </c>
      <c r="AK1080" s="1055">
        <v>222.13990000000001</v>
      </c>
      <c r="AL1080" s="1055">
        <v>5.1378000000000004</v>
      </c>
      <c r="AM1080" s="1054">
        <v>43</v>
      </c>
      <c r="AN1080" s="1056">
        <v>0.19450000000000001</v>
      </c>
    </row>
    <row r="1081" spans="23:40">
      <c r="W1081" s="150" t="str">
        <f t="shared" si="151"/>
        <v>285126</v>
      </c>
      <c r="X1081" s="142">
        <f t="shared" si="152"/>
        <v>42.75</v>
      </c>
      <c r="Y1081" s="135">
        <f t="shared" si="149"/>
        <v>9.5</v>
      </c>
      <c r="Z1081" s="142">
        <f t="shared" si="150"/>
        <v>4.5</v>
      </c>
      <c r="AA1081" s="135">
        <v>285</v>
      </c>
      <c r="AB1081" s="164">
        <f t="shared" si="153"/>
        <v>126</v>
      </c>
      <c r="AI1081" s="1053">
        <v>33065601</v>
      </c>
      <c r="AJ1081" s="1054">
        <v>7</v>
      </c>
      <c r="AK1081" s="1055">
        <v>222.13987000000003</v>
      </c>
      <c r="AL1081" s="1055">
        <v>5.3418999999999999</v>
      </c>
      <c r="AM1081" s="1054">
        <v>42</v>
      </c>
      <c r="AN1081" s="1056">
        <v>0.377</v>
      </c>
    </row>
    <row r="1082" spans="23:40">
      <c r="W1082" s="150" t="str">
        <f t="shared" si="151"/>
        <v>285133</v>
      </c>
      <c r="X1082" s="142">
        <f t="shared" si="152"/>
        <v>45.125</v>
      </c>
      <c r="Y1082" s="135">
        <f t="shared" si="149"/>
        <v>9.5</v>
      </c>
      <c r="Z1082" s="142">
        <f t="shared" si="150"/>
        <v>4.75</v>
      </c>
      <c r="AA1082" s="135">
        <v>285</v>
      </c>
      <c r="AB1082" s="164">
        <f t="shared" si="153"/>
        <v>133</v>
      </c>
      <c r="AI1082" s="1053">
        <v>31128301</v>
      </c>
      <c r="AJ1082" s="1054">
        <v>56</v>
      </c>
      <c r="AK1082" s="1055">
        <v>222.01900000000001</v>
      </c>
      <c r="AL1082" s="1055">
        <v>5.6391999999999998</v>
      </c>
      <c r="AM1082" s="1054">
        <v>39</v>
      </c>
      <c r="AN1082" s="1056">
        <v>0.41270000000000001</v>
      </c>
    </row>
    <row r="1083" spans="23:40">
      <c r="W1083" s="150" t="str">
        <f t="shared" si="151"/>
        <v>285140</v>
      </c>
      <c r="X1083" s="142">
        <f t="shared" si="152"/>
        <v>47.5</v>
      </c>
      <c r="Y1083" s="135">
        <f t="shared" si="149"/>
        <v>9.5</v>
      </c>
      <c r="Z1083" s="142">
        <f t="shared" si="150"/>
        <v>5</v>
      </c>
      <c r="AA1083" s="135">
        <v>285</v>
      </c>
      <c r="AB1083" s="164">
        <f t="shared" si="153"/>
        <v>140</v>
      </c>
      <c r="AI1083" s="1053">
        <v>42121301</v>
      </c>
      <c r="AJ1083" s="1054">
        <v>1</v>
      </c>
      <c r="AK1083" s="1055">
        <v>222.00550000000001</v>
      </c>
      <c r="AL1083" s="1055">
        <v>6.2563000000000004</v>
      </c>
      <c r="AM1083" s="1054">
        <v>35</v>
      </c>
      <c r="AN1083" s="1056">
        <v>0.43700000000000006</v>
      </c>
    </row>
    <row r="1084" spans="23:40">
      <c r="W1084" s="150" t="str">
        <f t="shared" si="151"/>
        <v>285147</v>
      </c>
      <c r="X1084" s="142">
        <f t="shared" si="152"/>
        <v>49.875</v>
      </c>
      <c r="Y1084" s="135">
        <f t="shared" si="149"/>
        <v>9.5</v>
      </c>
      <c r="Z1084" s="142">
        <f t="shared" si="150"/>
        <v>5.25</v>
      </c>
      <c r="AA1084" s="135">
        <v>285</v>
      </c>
      <c r="AB1084" s="164">
        <f t="shared" si="153"/>
        <v>147</v>
      </c>
      <c r="AI1084" s="1053">
        <v>33055601</v>
      </c>
      <c r="AJ1084" s="1054">
        <v>10</v>
      </c>
      <c r="AK1084" s="1055">
        <v>221.89710899999997</v>
      </c>
      <c r="AL1084" s="1055">
        <v>5.1273</v>
      </c>
      <c r="AM1084" s="1054">
        <v>43</v>
      </c>
      <c r="AN1084" s="1056">
        <v>0.2462</v>
      </c>
    </row>
    <row r="1085" spans="23:40">
      <c r="W1085" s="150" t="str">
        <f t="shared" si="151"/>
        <v>285154</v>
      </c>
      <c r="X1085" s="142">
        <f t="shared" si="152"/>
        <v>52.25</v>
      </c>
      <c r="Y1085" s="135">
        <f t="shared" si="149"/>
        <v>9.5</v>
      </c>
      <c r="Z1085" s="142">
        <f t="shared" si="150"/>
        <v>5.5</v>
      </c>
      <c r="AA1085" s="135">
        <v>285</v>
      </c>
      <c r="AB1085" s="164">
        <f t="shared" si="153"/>
        <v>154</v>
      </c>
      <c r="AI1085" s="1053">
        <v>65010403</v>
      </c>
      <c r="AJ1085" s="1054">
        <v>6</v>
      </c>
      <c r="AK1085" s="1055">
        <v>221.88679999999999</v>
      </c>
      <c r="AL1085" s="1055">
        <v>6.8491999999999997</v>
      </c>
      <c r="AM1085" s="1054">
        <v>32</v>
      </c>
      <c r="AN1085" s="1056">
        <v>0.60319999999999996</v>
      </c>
    </row>
    <row r="1086" spans="23:40">
      <c r="W1086" s="150" t="str">
        <f t="shared" si="151"/>
        <v>285161</v>
      </c>
      <c r="X1086" s="142">
        <f t="shared" si="152"/>
        <v>54.625</v>
      </c>
      <c r="Y1086" s="135">
        <f t="shared" si="149"/>
        <v>9.5</v>
      </c>
      <c r="Z1086" s="142">
        <f t="shared" si="150"/>
        <v>5.75</v>
      </c>
      <c r="AA1086" s="135">
        <v>285</v>
      </c>
      <c r="AB1086" s="164">
        <f t="shared" si="153"/>
        <v>161</v>
      </c>
      <c r="AI1086" s="1053">
        <v>41151401</v>
      </c>
      <c r="AJ1086" s="1054">
        <v>6</v>
      </c>
      <c r="AK1086" s="1055">
        <v>221.82910000000001</v>
      </c>
      <c r="AL1086" s="1055">
        <v>4.5946999999999996</v>
      </c>
      <c r="AM1086" s="1054">
        <v>48</v>
      </c>
      <c r="AN1086" s="1056">
        <v>0.35509999999999997</v>
      </c>
    </row>
    <row r="1087" spans="23:40">
      <c r="W1087" s="150" t="str">
        <f t="shared" si="151"/>
        <v>285168</v>
      </c>
      <c r="X1087" s="142">
        <f t="shared" si="152"/>
        <v>57</v>
      </c>
      <c r="Y1087" s="135">
        <f t="shared" si="149"/>
        <v>9.5</v>
      </c>
      <c r="Z1087" s="142">
        <f t="shared" si="150"/>
        <v>6</v>
      </c>
      <c r="AA1087" s="135">
        <v>285</v>
      </c>
      <c r="AB1087" s="164">
        <f t="shared" si="153"/>
        <v>168</v>
      </c>
      <c r="AI1087" s="1053">
        <v>61013201</v>
      </c>
      <c r="AJ1087" s="1054">
        <v>25</v>
      </c>
      <c r="AK1087" s="1055">
        <v>221.8124</v>
      </c>
      <c r="AL1087" s="1055">
        <v>5.9027000000000003</v>
      </c>
      <c r="AM1087" s="1054">
        <v>38</v>
      </c>
      <c r="AN1087" s="1056">
        <v>0.26379999999999998</v>
      </c>
    </row>
    <row r="1088" spans="23:40">
      <c r="W1088" s="150" t="str">
        <f t="shared" si="151"/>
        <v>285175</v>
      </c>
      <c r="X1088" s="142">
        <f t="shared" si="152"/>
        <v>59.375</v>
      </c>
      <c r="Y1088" s="135">
        <f t="shared" si="149"/>
        <v>9.5</v>
      </c>
      <c r="Z1088" s="142">
        <f t="shared" si="150"/>
        <v>6.25</v>
      </c>
      <c r="AA1088" s="135">
        <v>285</v>
      </c>
      <c r="AB1088" s="164">
        <f t="shared" si="153"/>
        <v>175</v>
      </c>
      <c r="AI1088" s="1053">
        <v>33033501</v>
      </c>
      <c r="AJ1088" s="1054">
        <v>9</v>
      </c>
      <c r="AK1088" s="1055">
        <v>221.7764</v>
      </c>
      <c r="AL1088" s="1055">
        <v>6.0532000000000004</v>
      </c>
      <c r="AM1088" s="1054">
        <v>37</v>
      </c>
      <c r="AN1088" s="1056">
        <v>0.373</v>
      </c>
    </row>
    <row r="1089" spans="23:40">
      <c r="W1089" s="150" t="str">
        <f t="shared" si="151"/>
        <v>285182</v>
      </c>
      <c r="X1089" s="142">
        <f t="shared" si="152"/>
        <v>61.75</v>
      </c>
      <c r="Y1089" s="135">
        <f t="shared" si="149"/>
        <v>9.5</v>
      </c>
      <c r="Z1089" s="142">
        <f t="shared" si="150"/>
        <v>6.5</v>
      </c>
      <c r="AA1089" s="135">
        <v>285</v>
      </c>
      <c r="AB1089" s="164">
        <f t="shared" si="153"/>
        <v>182</v>
      </c>
      <c r="AI1089" s="1053">
        <v>45013301</v>
      </c>
      <c r="AJ1089" s="1054">
        <v>9</v>
      </c>
      <c r="AK1089" s="1055">
        <v>221.73990000000001</v>
      </c>
      <c r="AL1089" s="1055">
        <v>5.6212</v>
      </c>
      <c r="AM1089" s="1054">
        <v>39</v>
      </c>
      <c r="AN1089" s="1056">
        <v>0.30370000000000003</v>
      </c>
    </row>
    <row r="1090" spans="23:40">
      <c r="W1090" s="150" t="str">
        <f t="shared" si="151"/>
        <v>285189</v>
      </c>
      <c r="X1090" s="142">
        <f t="shared" si="152"/>
        <v>64.125</v>
      </c>
      <c r="Y1090" s="135">
        <f t="shared" si="149"/>
        <v>9.5</v>
      </c>
      <c r="Z1090" s="142">
        <f t="shared" si="150"/>
        <v>6.75</v>
      </c>
      <c r="AA1090" s="135">
        <v>285</v>
      </c>
      <c r="AB1090" s="164">
        <f t="shared" si="153"/>
        <v>189</v>
      </c>
      <c r="AI1090" s="1053">
        <v>50220031</v>
      </c>
      <c r="AJ1090" s="1054">
        <v>23</v>
      </c>
      <c r="AK1090" s="1055">
        <v>221.6052</v>
      </c>
      <c r="AL1090" s="1055">
        <v>5.9413</v>
      </c>
      <c r="AM1090" s="1054">
        <v>37</v>
      </c>
      <c r="AN1090" s="1056">
        <v>0.20170000000000002</v>
      </c>
    </row>
    <row r="1091" spans="23:40">
      <c r="W1091" s="150" t="str">
        <f t="shared" si="151"/>
        <v>285196</v>
      </c>
      <c r="X1091" s="142">
        <f t="shared" si="152"/>
        <v>66.5</v>
      </c>
      <c r="Y1091" s="135">
        <f t="shared" si="149"/>
        <v>9.5</v>
      </c>
      <c r="Z1091" s="142">
        <f t="shared" si="150"/>
        <v>7</v>
      </c>
      <c r="AA1091" s="135">
        <v>285</v>
      </c>
      <c r="AB1091" s="164">
        <f t="shared" si="153"/>
        <v>196</v>
      </c>
      <c r="AI1091" s="1053">
        <v>44136001</v>
      </c>
      <c r="AJ1091" s="1054">
        <v>6</v>
      </c>
      <c r="AK1091" s="1055">
        <v>221.27</v>
      </c>
      <c r="AL1091" s="1055">
        <v>6.1307</v>
      </c>
      <c r="AM1091" s="1054">
        <v>36</v>
      </c>
      <c r="AN1091" s="1056">
        <v>0.2535</v>
      </c>
    </row>
    <row r="1092" spans="23:40">
      <c r="W1092" s="150" t="str">
        <f t="shared" si="151"/>
        <v>285203</v>
      </c>
      <c r="X1092" s="142">
        <f t="shared" si="152"/>
        <v>68.875</v>
      </c>
      <c r="Y1092" s="135">
        <f t="shared" si="149"/>
        <v>9.5</v>
      </c>
      <c r="Z1092" s="142">
        <f t="shared" si="150"/>
        <v>7.25</v>
      </c>
      <c r="AA1092" s="135">
        <v>285</v>
      </c>
      <c r="AB1092" s="164">
        <f t="shared" si="153"/>
        <v>203</v>
      </c>
      <c r="AI1092" s="1053">
        <v>37040101</v>
      </c>
      <c r="AJ1092" s="1054">
        <v>7</v>
      </c>
      <c r="AK1092" s="1055">
        <v>221.21690000000001</v>
      </c>
      <c r="AL1092" s="1055">
        <v>5.9715999999999996</v>
      </c>
      <c r="AM1092" s="1054">
        <v>37</v>
      </c>
      <c r="AN1092" s="1056">
        <v>0.309</v>
      </c>
    </row>
    <row r="1093" spans="23:40">
      <c r="W1093" s="150" t="str">
        <f t="shared" si="151"/>
        <v>285210</v>
      </c>
      <c r="X1093" s="142">
        <f t="shared" si="152"/>
        <v>71.25</v>
      </c>
      <c r="Y1093" s="135">
        <f t="shared" ref="Y1093:Y1156" si="154">IF(AA1093=5,0.385,IF(AA1093=10,0.55,IF(AA1093=15,0.55,AA1093/30)))</f>
        <v>9.5</v>
      </c>
      <c r="Z1093" s="142">
        <f t="shared" ref="Z1093:Z1156" si="155">IF(AB1093=7,0.385,IF(AB1093=14,0.55,AB1093/28))</f>
        <v>7.5</v>
      </c>
      <c r="AA1093" s="135">
        <v>285</v>
      </c>
      <c r="AB1093" s="164">
        <f t="shared" si="153"/>
        <v>210</v>
      </c>
      <c r="AI1093" s="1053">
        <v>43030301</v>
      </c>
      <c r="AJ1093" s="1054">
        <v>3</v>
      </c>
      <c r="AK1093" s="1055">
        <v>221.20532999999998</v>
      </c>
      <c r="AL1093" s="1055">
        <v>6.415</v>
      </c>
      <c r="AM1093" s="1054">
        <v>34</v>
      </c>
      <c r="AN1093" s="1056">
        <v>0.31730000000000003</v>
      </c>
    </row>
    <row r="1094" spans="23:40">
      <c r="W1094" s="150" t="str">
        <f t="shared" si="151"/>
        <v>285217</v>
      </c>
      <c r="X1094" s="142">
        <f t="shared" si="152"/>
        <v>73.625</v>
      </c>
      <c r="Y1094" s="135">
        <f t="shared" si="154"/>
        <v>9.5</v>
      </c>
      <c r="Z1094" s="142">
        <f t="shared" si="155"/>
        <v>7.75</v>
      </c>
      <c r="AA1094" s="135">
        <v>285</v>
      </c>
      <c r="AB1094" s="164">
        <f t="shared" si="153"/>
        <v>217</v>
      </c>
      <c r="AI1094" s="1053">
        <v>36028311</v>
      </c>
      <c r="AJ1094" s="1054">
        <v>1</v>
      </c>
      <c r="AK1094" s="1055">
        <v>221.18119999999999</v>
      </c>
      <c r="AL1094" s="1055">
        <v>5.5526</v>
      </c>
      <c r="AM1094" s="1054">
        <v>40</v>
      </c>
      <c r="AN1094" s="1056">
        <v>0.28000000000000003</v>
      </c>
    </row>
    <row r="1095" spans="23:40">
      <c r="W1095" s="150" t="str">
        <f t="shared" si="151"/>
        <v>285224</v>
      </c>
      <c r="X1095" s="142">
        <f t="shared" si="152"/>
        <v>76</v>
      </c>
      <c r="Y1095" s="135">
        <f t="shared" si="154"/>
        <v>9.5</v>
      </c>
      <c r="Z1095" s="142">
        <f t="shared" si="155"/>
        <v>8</v>
      </c>
      <c r="AA1095" s="135">
        <v>285</v>
      </c>
      <c r="AB1095" s="164">
        <f t="shared" si="153"/>
        <v>224</v>
      </c>
      <c r="AI1095" s="1053">
        <v>32042001</v>
      </c>
      <c r="AJ1095" s="1054">
        <v>14</v>
      </c>
      <c r="AK1095" s="1055">
        <v>221.13114999999999</v>
      </c>
      <c r="AL1095" s="1055">
        <v>5.7298999999999998</v>
      </c>
      <c r="AM1095" s="1054">
        <v>39</v>
      </c>
      <c r="AN1095" s="1056">
        <v>0.24230000000000002</v>
      </c>
    </row>
    <row r="1096" spans="23:40">
      <c r="W1096" s="150" t="str">
        <f t="shared" si="151"/>
        <v>285231</v>
      </c>
      <c r="X1096" s="142">
        <f t="shared" si="152"/>
        <v>78.375</v>
      </c>
      <c r="Y1096" s="135">
        <f t="shared" si="154"/>
        <v>9.5</v>
      </c>
      <c r="Z1096" s="142">
        <f t="shared" si="155"/>
        <v>8.25</v>
      </c>
      <c r="AA1096" s="135">
        <v>285</v>
      </c>
      <c r="AB1096" s="164">
        <f t="shared" si="153"/>
        <v>231</v>
      </c>
      <c r="AI1096" s="1053">
        <v>43021701</v>
      </c>
      <c r="AJ1096" s="1054">
        <v>4</v>
      </c>
      <c r="AK1096" s="1055">
        <v>221.11864800000001</v>
      </c>
      <c r="AL1096" s="1055">
        <v>5.6585999999999999</v>
      </c>
      <c r="AM1096" s="1054">
        <v>39</v>
      </c>
      <c r="AN1096" s="1056">
        <v>0.32369999999999999</v>
      </c>
    </row>
    <row r="1097" spans="23:40">
      <c r="W1097" s="150" t="str">
        <f t="shared" si="151"/>
        <v>285238</v>
      </c>
      <c r="X1097" s="142">
        <f t="shared" si="152"/>
        <v>80.75</v>
      </c>
      <c r="Y1097" s="135">
        <f t="shared" si="154"/>
        <v>9.5</v>
      </c>
      <c r="Z1097" s="142">
        <f t="shared" si="155"/>
        <v>8.5</v>
      </c>
      <c r="AA1097" s="135">
        <v>285</v>
      </c>
      <c r="AB1097" s="164">
        <f t="shared" si="153"/>
        <v>238</v>
      </c>
      <c r="AI1097" s="1053">
        <v>32011701</v>
      </c>
      <c r="AJ1097" s="1054">
        <v>15</v>
      </c>
      <c r="AK1097" s="1055">
        <v>221.05149</v>
      </c>
      <c r="AL1097" s="1055">
        <v>5.3121</v>
      </c>
      <c r="AM1097" s="1054">
        <v>42</v>
      </c>
      <c r="AN1097" s="1056">
        <v>0.37509999999999999</v>
      </c>
    </row>
    <row r="1098" spans="23:40">
      <c r="W1098" s="150" t="str">
        <f t="shared" si="151"/>
        <v>285245</v>
      </c>
      <c r="X1098" s="142">
        <f t="shared" si="152"/>
        <v>83.125</v>
      </c>
      <c r="Y1098" s="135">
        <f t="shared" si="154"/>
        <v>9.5</v>
      </c>
      <c r="Z1098" s="142">
        <f t="shared" si="155"/>
        <v>8.75</v>
      </c>
      <c r="AA1098" s="135">
        <v>285</v>
      </c>
      <c r="AB1098" s="164">
        <f t="shared" si="153"/>
        <v>245</v>
      </c>
      <c r="AI1098" s="1053">
        <v>53013201</v>
      </c>
      <c r="AJ1098" s="1054">
        <v>7</v>
      </c>
      <c r="AK1098" s="1055">
        <v>220.78876</v>
      </c>
      <c r="AL1098" s="1055">
        <v>6.0979000000000001</v>
      </c>
      <c r="AM1098" s="1054">
        <v>36</v>
      </c>
      <c r="AN1098" s="1056">
        <v>0.32899999999999996</v>
      </c>
    </row>
    <row r="1099" spans="23:40">
      <c r="W1099" s="150" t="str">
        <f t="shared" si="151"/>
        <v>285252</v>
      </c>
      <c r="X1099" s="142">
        <f t="shared" si="152"/>
        <v>85.5</v>
      </c>
      <c r="Y1099" s="135">
        <f t="shared" si="154"/>
        <v>9.5</v>
      </c>
      <c r="Z1099" s="142">
        <f t="shared" si="155"/>
        <v>9</v>
      </c>
      <c r="AA1099" s="135">
        <v>285</v>
      </c>
      <c r="AB1099" s="164">
        <f t="shared" si="153"/>
        <v>252</v>
      </c>
      <c r="AI1099" s="1053">
        <v>51015861</v>
      </c>
      <c r="AJ1099" s="1054">
        <v>42</v>
      </c>
      <c r="AK1099" s="1055">
        <v>220.72450000000001</v>
      </c>
      <c r="AL1099" s="1055">
        <v>6.1026999999999996</v>
      </c>
      <c r="AM1099" s="1054">
        <v>36</v>
      </c>
      <c r="AN1099" s="1056">
        <v>0.20629999999999998</v>
      </c>
    </row>
    <row r="1100" spans="23:40">
      <c r="W1100" s="150" t="str">
        <f t="shared" si="151"/>
        <v>285259</v>
      </c>
      <c r="X1100" s="142">
        <f t="shared" si="152"/>
        <v>87.875</v>
      </c>
      <c r="Y1100" s="135">
        <f t="shared" si="154"/>
        <v>9.5</v>
      </c>
      <c r="Z1100" s="142">
        <f t="shared" si="155"/>
        <v>9.25</v>
      </c>
      <c r="AA1100" s="135">
        <v>285</v>
      </c>
      <c r="AB1100" s="164">
        <f t="shared" si="153"/>
        <v>259</v>
      </c>
      <c r="AI1100" s="1053">
        <v>53013101</v>
      </c>
      <c r="AJ1100" s="1054">
        <v>8</v>
      </c>
      <c r="AK1100" s="1055">
        <v>220.64920000000001</v>
      </c>
      <c r="AL1100" s="1055">
        <v>5.7214</v>
      </c>
      <c r="AM1100" s="1054">
        <v>39</v>
      </c>
      <c r="AN1100" s="1056">
        <v>0.34979999999999994</v>
      </c>
    </row>
    <row r="1101" spans="23:40">
      <c r="W1101" s="150" t="str">
        <f t="shared" si="151"/>
        <v>285266</v>
      </c>
      <c r="X1101" s="142">
        <f t="shared" si="152"/>
        <v>90.25</v>
      </c>
      <c r="Y1101" s="135">
        <f t="shared" si="154"/>
        <v>9.5</v>
      </c>
      <c r="Z1101" s="142">
        <f t="shared" si="155"/>
        <v>9.5</v>
      </c>
      <c r="AA1101" s="135">
        <v>285</v>
      </c>
      <c r="AB1101" s="164">
        <f t="shared" si="153"/>
        <v>266</v>
      </c>
      <c r="AI1101" s="1053">
        <v>34062601</v>
      </c>
      <c r="AJ1101" s="1054">
        <v>1</v>
      </c>
      <c r="AK1101" s="1055">
        <v>220.58080000000001</v>
      </c>
      <c r="AL1101" s="1055">
        <v>6.0957999999999997</v>
      </c>
      <c r="AM1101" s="1054">
        <v>36</v>
      </c>
      <c r="AN1101" s="1056">
        <v>0.27479999999999999</v>
      </c>
    </row>
    <row r="1102" spans="23:40">
      <c r="W1102" s="150" t="str">
        <f t="shared" si="151"/>
        <v>285273</v>
      </c>
      <c r="X1102" s="142">
        <f t="shared" si="152"/>
        <v>92.625</v>
      </c>
      <c r="Y1102" s="135">
        <f t="shared" si="154"/>
        <v>9.5</v>
      </c>
      <c r="Z1102" s="142">
        <f t="shared" si="155"/>
        <v>9.75</v>
      </c>
      <c r="AA1102" s="135">
        <v>285</v>
      </c>
      <c r="AB1102" s="164">
        <f t="shared" si="153"/>
        <v>273</v>
      </c>
      <c r="AI1102" s="1053">
        <v>31152101</v>
      </c>
      <c r="AJ1102" s="1054">
        <v>57</v>
      </c>
      <c r="AK1102" s="1055">
        <v>220.32806000000002</v>
      </c>
      <c r="AL1102" s="1055">
        <v>5.3990999999999998</v>
      </c>
      <c r="AM1102" s="1054">
        <v>41</v>
      </c>
      <c r="AN1102" s="1056">
        <v>0.32530000000000003</v>
      </c>
    </row>
    <row r="1103" spans="23:40">
      <c r="W1103" s="150" t="str">
        <f t="shared" si="151"/>
        <v>285280</v>
      </c>
      <c r="X1103" s="142">
        <f t="shared" si="152"/>
        <v>95</v>
      </c>
      <c r="Y1103" s="135">
        <f t="shared" si="154"/>
        <v>9.5</v>
      </c>
      <c r="Z1103" s="142">
        <f t="shared" si="155"/>
        <v>10</v>
      </c>
      <c r="AA1103" s="135">
        <v>285</v>
      </c>
      <c r="AB1103" s="164">
        <f t="shared" si="153"/>
        <v>280</v>
      </c>
      <c r="AI1103" s="1053">
        <v>33076011</v>
      </c>
      <c r="AJ1103" s="1054">
        <v>15</v>
      </c>
      <c r="AK1103" s="1055">
        <v>220.25691600000002</v>
      </c>
      <c r="AL1103" s="1055">
        <v>5.5293000000000001</v>
      </c>
      <c r="AM1103" s="1054">
        <v>40</v>
      </c>
      <c r="AN1103" s="1056">
        <v>0.43619999999999998</v>
      </c>
    </row>
    <row r="1104" spans="23:40">
      <c r="W1104" s="150" t="str">
        <f t="shared" si="151"/>
        <v>285287</v>
      </c>
      <c r="X1104" s="142">
        <f t="shared" si="152"/>
        <v>97.375</v>
      </c>
      <c r="Y1104" s="135">
        <f t="shared" si="154"/>
        <v>9.5</v>
      </c>
      <c r="Z1104" s="142">
        <f t="shared" si="155"/>
        <v>10.25</v>
      </c>
      <c r="AA1104" s="135">
        <v>285</v>
      </c>
      <c r="AB1104" s="164">
        <f t="shared" si="153"/>
        <v>287</v>
      </c>
      <c r="AI1104" s="1053">
        <v>51020411</v>
      </c>
      <c r="AJ1104" s="1054">
        <v>6</v>
      </c>
      <c r="AK1104" s="1055">
        <v>220.10388999999998</v>
      </c>
      <c r="AL1104" s="1055">
        <v>5.4706000000000001</v>
      </c>
      <c r="AM1104" s="1054">
        <v>40</v>
      </c>
      <c r="AN1104" s="1056">
        <v>0.30449999999999999</v>
      </c>
    </row>
    <row r="1105" spans="23:40">
      <c r="W1105" s="150" t="str">
        <f t="shared" si="151"/>
        <v>285294</v>
      </c>
      <c r="X1105" s="142">
        <f t="shared" si="152"/>
        <v>99.75</v>
      </c>
      <c r="Y1105" s="135">
        <f t="shared" si="154"/>
        <v>9.5</v>
      </c>
      <c r="Z1105" s="142">
        <f t="shared" si="155"/>
        <v>10.5</v>
      </c>
      <c r="AA1105" s="135">
        <v>285</v>
      </c>
      <c r="AB1105" s="164">
        <f t="shared" si="153"/>
        <v>294</v>
      </c>
      <c r="AI1105" s="1053">
        <v>36020201</v>
      </c>
      <c r="AJ1105" s="1054">
        <v>2</v>
      </c>
      <c r="AK1105" s="1055">
        <v>220.07783999999998</v>
      </c>
      <c r="AL1105" s="1055">
        <v>5.8369999999999997</v>
      </c>
      <c r="AM1105" s="1054">
        <v>38</v>
      </c>
      <c r="AN1105" s="1056">
        <v>0.39159999999999995</v>
      </c>
    </row>
    <row r="1106" spans="23:40">
      <c r="W1106" s="150" t="str">
        <f t="shared" si="151"/>
        <v>285301</v>
      </c>
      <c r="X1106" s="142">
        <f t="shared" si="152"/>
        <v>102.125</v>
      </c>
      <c r="Y1106" s="135">
        <f t="shared" si="154"/>
        <v>9.5</v>
      </c>
      <c r="Z1106" s="142">
        <f t="shared" si="155"/>
        <v>10.75</v>
      </c>
      <c r="AA1106" s="135">
        <v>285</v>
      </c>
      <c r="AB1106" s="164">
        <f t="shared" si="153"/>
        <v>301</v>
      </c>
      <c r="AI1106" s="1053">
        <v>33068401</v>
      </c>
      <c r="AJ1106" s="1054">
        <v>8</v>
      </c>
      <c r="AK1106" s="1055">
        <v>219.99963500000001</v>
      </c>
      <c r="AL1106" s="1055">
        <v>4.5450999999999997</v>
      </c>
      <c r="AM1106" s="1054">
        <v>48</v>
      </c>
      <c r="AN1106" s="1056">
        <v>0.21440000000000001</v>
      </c>
    </row>
    <row r="1107" spans="23:40">
      <c r="W1107" s="150" t="str">
        <f t="shared" si="151"/>
        <v>285308</v>
      </c>
      <c r="X1107" s="142">
        <f t="shared" si="152"/>
        <v>104.5</v>
      </c>
      <c r="Y1107" s="135">
        <f t="shared" si="154"/>
        <v>9.5</v>
      </c>
      <c r="Z1107" s="142">
        <f t="shared" si="155"/>
        <v>11</v>
      </c>
      <c r="AA1107" s="135">
        <v>285</v>
      </c>
      <c r="AB1107" s="164">
        <f t="shared" si="153"/>
        <v>308</v>
      </c>
      <c r="AI1107" s="1053">
        <v>33044301</v>
      </c>
      <c r="AJ1107" s="1054">
        <v>19</v>
      </c>
      <c r="AK1107" s="1055">
        <v>219.98966000000001</v>
      </c>
      <c r="AL1107" s="1055">
        <v>5.3650000000000002</v>
      </c>
      <c r="AM1107" s="1054">
        <v>41</v>
      </c>
      <c r="AN1107" s="1056">
        <v>0.27390000000000003</v>
      </c>
    </row>
    <row r="1108" spans="23:40">
      <c r="W1108" s="150" t="str">
        <f t="shared" si="151"/>
        <v>285315</v>
      </c>
      <c r="X1108" s="142">
        <f t="shared" si="152"/>
        <v>106.875</v>
      </c>
      <c r="Y1108" s="135">
        <f t="shared" si="154"/>
        <v>9.5</v>
      </c>
      <c r="Z1108" s="142">
        <f t="shared" si="155"/>
        <v>11.25</v>
      </c>
      <c r="AA1108" s="135">
        <v>285</v>
      </c>
      <c r="AB1108" s="164">
        <f t="shared" si="153"/>
        <v>315</v>
      </c>
      <c r="AI1108" s="1053">
        <v>32132911</v>
      </c>
      <c r="AJ1108" s="1054">
        <v>5</v>
      </c>
      <c r="AK1108" s="1055">
        <v>219.86750000000001</v>
      </c>
      <c r="AL1108" s="1055">
        <v>5.0663</v>
      </c>
      <c r="AM1108" s="1054">
        <v>43</v>
      </c>
      <c r="AN1108" s="1056">
        <v>0.29339999999999999</v>
      </c>
    </row>
    <row r="1109" spans="23:40">
      <c r="W1109" s="150" t="str">
        <f t="shared" si="151"/>
        <v>285322</v>
      </c>
      <c r="X1109" s="142">
        <f t="shared" si="152"/>
        <v>109.25</v>
      </c>
      <c r="Y1109" s="135">
        <f t="shared" si="154"/>
        <v>9.5</v>
      </c>
      <c r="Z1109" s="142">
        <f t="shared" si="155"/>
        <v>11.5</v>
      </c>
      <c r="AA1109" s="135">
        <v>285</v>
      </c>
      <c r="AB1109" s="164">
        <f t="shared" si="153"/>
        <v>322</v>
      </c>
      <c r="AI1109" s="1053">
        <v>42018201</v>
      </c>
      <c r="AJ1109" s="1054">
        <v>28</v>
      </c>
      <c r="AK1109" s="1055">
        <v>219.83690000000001</v>
      </c>
      <c r="AL1109" s="1055">
        <v>5.9612999999999996</v>
      </c>
      <c r="AM1109" s="1054">
        <v>37</v>
      </c>
      <c r="AN1109" s="1056">
        <v>0.21829999999999999</v>
      </c>
    </row>
    <row r="1110" spans="23:40">
      <c r="W1110" s="150" t="str">
        <f t="shared" si="151"/>
        <v>285329</v>
      </c>
      <c r="X1110" s="142">
        <f t="shared" si="152"/>
        <v>111.625</v>
      </c>
      <c r="Y1110" s="135">
        <f t="shared" si="154"/>
        <v>9.5</v>
      </c>
      <c r="Z1110" s="142">
        <f t="shared" si="155"/>
        <v>11.75</v>
      </c>
      <c r="AA1110" s="135">
        <v>285</v>
      </c>
      <c r="AB1110" s="164">
        <f t="shared" si="153"/>
        <v>329</v>
      </c>
      <c r="AI1110" s="1053">
        <v>50040301</v>
      </c>
      <c r="AJ1110" s="1054">
        <v>24</v>
      </c>
      <c r="AK1110" s="1055">
        <v>219.8048</v>
      </c>
      <c r="AL1110" s="1055">
        <v>5.1463999999999999</v>
      </c>
      <c r="AM1110" s="1054">
        <v>43</v>
      </c>
      <c r="AN1110" s="1056">
        <v>0.33679999999999999</v>
      </c>
    </row>
    <row r="1111" spans="23:40">
      <c r="W1111" s="150" t="str">
        <f t="shared" si="151"/>
        <v>285336</v>
      </c>
      <c r="X1111" s="142">
        <f t="shared" si="152"/>
        <v>114</v>
      </c>
      <c r="Y1111" s="135">
        <f t="shared" si="154"/>
        <v>9.5</v>
      </c>
      <c r="Z1111" s="142">
        <f t="shared" si="155"/>
        <v>12</v>
      </c>
      <c r="AA1111" s="135">
        <v>285</v>
      </c>
      <c r="AB1111" s="164">
        <f t="shared" si="153"/>
        <v>336</v>
      </c>
      <c r="AI1111" s="1053">
        <v>42072301</v>
      </c>
      <c r="AJ1111" s="1054">
        <v>5</v>
      </c>
      <c r="AK1111" s="1055">
        <v>219.673</v>
      </c>
      <c r="AL1111" s="1055">
        <v>5.6342999999999996</v>
      </c>
      <c r="AM1111" s="1054">
        <v>39</v>
      </c>
      <c r="AN1111" s="1056">
        <v>0.45419999999999999</v>
      </c>
    </row>
    <row r="1112" spans="23:40">
      <c r="W1112" s="150" t="str">
        <f t="shared" si="151"/>
        <v>285343</v>
      </c>
      <c r="X1112" s="142">
        <f t="shared" si="152"/>
        <v>116.375</v>
      </c>
      <c r="Y1112" s="135">
        <f t="shared" si="154"/>
        <v>9.5</v>
      </c>
      <c r="Z1112" s="142">
        <f t="shared" si="155"/>
        <v>12.25</v>
      </c>
      <c r="AA1112" s="135">
        <v>285</v>
      </c>
      <c r="AB1112" s="164">
        <f t="shared" si="153"/>
        <v>343</v>
      </c>
      <c r="AI1112" s="1053">
        <v>32064511</v>
      </c>
      <c r="AJ1112" s="1054">
        <v>5</v>
      </c>
      <c r="AK1112" s="1055">
        <v>219.55268999999998</v>
      </c>
      <c r="AL1112" s="1055">
        <v>5.3018000000000001</v>
      </c>
      <c r="AM1112" s="1054">
        <v>41</v>
      </c>
      <c r="AN1112" s="1056">
        <v>8.6999999999999994E-2</v>
      </c>
    </row>
    <row r="1113" spans="23:40">
      <c r="W1113" s="150" t="str">
        <f t="shared" si="151"/>
        <v>285350</v>
      </c>
      <c r="X1113" s="142">
        <f t="shared" si="152"/>
        <v>118.75</v>
      </c>
      <c r="Y1113" s="135">
        <f t="shared" si="154"/>
        <v>9.5</v>
      </c>
      <c r="Z1113" s="142">
        <f t="shared" si="155"/>
        <v>12.5</v>
      </c>
      <c r="AA1113" s="135">
        <v>285</v>
      </c>
      <c r="AB1113" s="164">
        <f t="shared" si="153"/>
        <v>350</v>
      </c>
      <c r="AI1113" s="1053">
        <v>44032501</v>
      </c>
      <c r="AJ1113" s="1054">
        <v>6</v>
      </c>
      <c r="AK1113" s="1055">
        <v>219.4915</v>
      </c>
      <c r="AL1113" s="1055">
        <v>5.2629999999999999</v>
      </c>
      <c r="AM1113" s="1054">
        <v>42</v>
      </c>
      <c r="AN1113" s="1056">
        <v>0.34399999999999997</v>
      </c>
    </row>
    <row r="1114" spans="23:40">
      <c r="W1114" s="150" t="str">
        <f t="shared" si="151"/>
        <v>285357</v>
      </c>
      <c r="X1114" s="142">
        <f t="shared" si="152"/>
        <v>121.125</v>
      </c>
      <c r="Y1114" s="135">
        <f t="shared" si="154"/>
        <v>9.5</v>
      </c>
      <c r="Z1114" s="142">
        <f t="shared" si="155"/>
        <v>12.75</v>
      </c>
      <c r="AA1114" s="135">
        <v>285</v>
      </c>
      <c r="AB1114" s="164">
        <f t="shared" si="153"/>
        <v>357</v>
      </c>
      <c r="AI1114" s="1053">
        <v>31163001</v>
      </c>
      <c r="AJ1114" s="1054">
        <v>58</v>
      </c>
      <c r="AK1114" s="1055">
        <v>219.43332000000001</v>
      </c>
      <c r="AL1114" s="1055">
        <v>5.7241</v>
      </c>
      <c r="AM1114" s="1054">
        <v>38</v>
      </c>
      <c r="AN1114" s="1056">
        <v>0.30399999999999999</v>
      </c>
    </row>
    <row r="1115" spans="23:40">
      <c r="W1115" s="150" t="str">
        <f t="shared" si="151"/>
        <v>285364</v>
      </c>
      <c r="X1115" s="142">
        <f t="shared" si="152"/>
        <v>123.5</v>
      </c>
      <c r="Y1115" s="135">
        <f t="shared" si="154"/>
        <v>9.5</v>
      </c>
      <c r="Z1115" s="142">
        <f t="shared" si="155"/>
        <v>13</v>
      </c>
      <c r="AA1115" s="135">
        <v>285</v>
      </c>
      <c r="AB1115" s="164">
        <f t="shared" si="153"/>
        <v>364</v>
      </c>
      <c r="AI1115" s="1053">
        <v>51040201</v>
      </c>
      <c r="AJ1115" s="1054">
        <v>3</v>
      </c>
      <c r="AK1115" s="1055">
        <v>219.25454999999999</v>
      </c>
      <c r="AL1115" s="1055">
        <v>5.7770999999999999</v>
      </c>
      <c r="AM1115" s="1054">
        <v>38</v>
      </c>
      <c r="AN1115" s="1056">
        <v>0.42359999999999998</v>
      </c>
    </row>
    <row r="1116" spans="23:40">
      <c r="W1116" s="150" t="str">
        <f t="shared" si="151"/>
        <v>285371</v>
      </c>
      <c r="X1116" s="142">
        <f t="shared" si="152"/>
        <v>125.875</v>
      </c>
      <c r="Y1116" s="135">
        <f t="shared" si="154"/>
        <v>9.5</v>
      </c>
      <c r="Z1116" s="142">
        <f t="shared" si="155"/>
        <v>13.25</v>
      </c>
      <c r="AA1116" s="135">
        <v>285</v>
      </c>
      <c r="AB1116" s="164">
        <f t="shared" si="153"/>
        <v>371</v>
      </c>
      <c r="AI1116" s="1053">
        <v>21014501</v>
      </c>
      <c r="AJ1116" s="1054">
        <v>12</v>
      </c>
      <c r="AK1116" s="1055">
        <v>219.22290000000001</v>
      </c>
      <c r="AL1116" s="1055">
        <v>5.2310999999999996</v>
      </c>
      <c r="AM1116" s="1054">
        <v>42</v>
      </c>
      <c r="AN1116" s="1056">
        <v>0.19420000000000001</v>
      </c>
    </row>
    <row r="1117" spans="23:40">
      <c r="W1117" s="150" t="str">
        <f t="shared" si="151"/>
        <v>3007</v>
      </c>
      <c r="X1117" s="142">
        <f t="shared" si="152"/>
        <v>3.85</v>
      </c>
      <c r="Y1117" s="135">
        <f t="shared" si="154"/>
        <v>10</v>
      </c>
      <c r="Z1117" s="142">
        <f t="shared" si="155"/>
        <v>0.38500000000000001</v>
      </c>
      <c r="AA1117" s="135">
        <v>300</v>
      </c>
      <c r="AB1117" s="151">
        <v>7</v>
      </c>
      <c r="AI1117" s="1053">
        <v>32014401</v>
      </c>
      <c r="AJ1117" s="1054">
        <v>16</v>
      </c>
      <c r="AK1117" s="1055">
        <v>219.1833</v>
      </c>
      <c r="AL1117" s="1055">
        <v>6.2207999999999997</v>
      </c>
      <c r="AM1117" s="1054">
        <v>35</v>
      </c>
      <c r="AN1117" s="1056">
        <v>0.311</v>
      </c>
    </row>
    <row r="1118" spans="23:40">
      <c r="W1118" s="150" t="str">
        <f t="shared" si="151"/>
        <v>30014</v>
      </c>
      <c r="X1118" s="142">
        <f t="shared" si="152"/>
        <v>5.5</v>
      </c>
      <c r="Y1118" s="135">
        <f t="shared" si="154"/>
        <v>10</v>
      </c>
      <c r="Z1118" s="142">
        <f t="shared" si="155"/>
        <v>0.55000000000000004</v>
      </c>
      <c r="AA1118" s="135">
        <v>300</v>
      </c>
      <c r="AB1118" s="164">
        <f>AB1117+7</f>
        <v>14</v>
      </c>
      <c r="AI1118" s="1053">
        <v>14030301</v>
      </c>
      <c r="AJ1118" s="1054">
        <v>2</v>
      </c>
      <c r="AK1118" s="1055">
        <v>218.97110000000001</v>
      </c>
      <c r="AL1118" s="1055">
        <v>5.2256999999999998</v>
      </c>
      <c r="AM1118" s="1054">
        <v>42</v>
      </c>
      <c r="AN1118" s="1056">
        <v>0.32750000000000001</v>
      </c>
    </row>
    <row r="1119" spans="23:40">
      <c r="W1119" s="150" t="str">
        <f t="shared" si="151"/>
        <v>30021</v>
      </c>
      <c r="X1119" s="142">
        <f t="shared" si="152"/>
        <v>7.5</v>
      </c>
      <c r="Y1119" s="135">
        <f t="shared" si="154"/>
        <v>10</v>
      </c>
      <c r="Z1119" s="142">
        <f t="shared" si="155"/>
        <v>0.75</v>
      </c>
      <c r="AA1119" s="135">
        <v>300</v>
      </c>
      <c r="AB1119" s="164">
        <f t="shared" ref="AB1119:AB1169" si="156">AB1118+7</f>
        <v>21</v>
      </c>
      <c r="AI1119" s="1053">
        <v>44172001</v>
      </c>
      <c r="AJ1119" s="1054">
        <v>2</v>
      </c>
      <c r="AK1119" s="1055">
        <v>218.79830000000001</v>
      </c>
      <c r="AL1119" s="1055">
        <v>6.2013999999999996</v>
      </c>
      <c r="AM1119" s="1054">
        <v>35</v>
      </c>
      <c r="AN1119" s="1056">
        <v>0.25790000000000002</v>
      </c>
    </row>
    <row r="1120" spans="23:40">
      <c r="W1120" s="150" t="str">
        <f t="shared" si="151"/>
        <v>30028</v>
      </c>
      <c r="X1120" s="142">
        <f t="shared" si="152"/>
        <v>10</v>
      </c>
      <c r="Y1120" s="135">
        <f t="shared" si="154"/>
        <v>10</v>
      </c>
      <c r="Z1120" s="142">
        <f t="shared" si="155"/>
        <v>1</v>
      </c>
      <c r="AA1120" s="135">
        <v>300</v>
      </c>
      <c r="AB1120" s="164">
        <f t="shared" si="156"/>
        <v>28</v>
      </c>
      <c r="AI1120" s="1053">
        <v>44142501</v>
      </c>
      <c r="AJ1120" s="1054">
        <v>2</v>
      </c>
      <c r="AK1120" s="1055">
        <v>218.7654</v>
      </c>
      <c r="AL1120" s="1055">
        <v>5.7546999999999997</v>
      </c>
      <c r="AM1120" s="1054">
        <v>38</v>
      </c>
      <c r="AN1120" s="1056">
        <v>0.3125</v>
      </c>
    </row>
    <row r="1121" spans="23:40">
      <c r="W1121" s="150" t="str">
        <f t="shared" si="151"/>
        <v>30035</v>
      </c>
      <c r="X1121" s="142">
        <f t="shared" si="152"/>
        <v>12.5</v>
      </c>
      <c r="Y1121" s="135">
        <f t="shared" si="154"/>
        <v>10</v>
      </c>
      <c r="Z1121" s="142">
        <f t="shared" si="155"/>
        <v>1.25</v>
      </c>
      <c r="AA1121" s="135">
        <v>300</v>
      </c>
      <c r="AB1121" s="164">
        <f t="shared" si="156"/>
        <v>35</v>
      </c>
      <c r="AI1121" s="1053">
        <v>33018681</v>
      </c>
      <c r="AJ1121" s="1054">
        <v>17</v>
      </c>
      <c r="AK1121" s="1055">
        <v>218.73487000000003</v>
      </c>
      <c r="AL1121" s="1055">
        <v>6.2393000000000001</v>
      </c>
      <c r="AM1121" s="1054">
        <v>35</v>
      </c>
      <c r="AN1121" s="1056">
        <v>0.28910000000000002</v>
      </c>
    </row>
    <row r="1122" spans="23:40">
      <c r="W1122" s="150" t="str">
        <f t="shared" si="151"/>
        <v>30042</v>
      </c>
      <c r="X1122" s="142">
        <f t="shared" si="152"/>
        <v>15</v>
      </c>
      <c r="Y1122" s="135">
        <f t="shared" si="154"/>
        <v>10</v>
      </c>
      <c r="Z1122" s="142">
        <f t="shared" si="155"/>
        <v>1.5</v>
      </c>
      <c r="AA1122" s="135">
        <v>300</v>
      </c>
      <c r="AB1122" s="164">
        <f t="shared" si="156"/>
        <v>42</v>
      </c>
      <c r="AI1122" s="1053">
        <v>35054631</v>
      </c>
      <c r="AJ1122" s="1054">
        <v>10</v>
      </c>
      <c r="AK1122" s="1055">
        <v>218.62628999999998</v>
      </c>
      <c r="AL1122" s="1055">
        <v>4.0166000000000004</v>
      </c>
      <c r="AM1122" s="1054">
        <v>54</v>
      </c>
      <c r="AN1122" s="1056">
        <v>0.18539999999999998</v>
      </c>
    </row>
    <row r="1123" spans="23:40">
      <c r="W1123" s="150" t="str">
        <f t="shared" si="151"/>
        <v>30049</v>
      </c>
      <c r="X1123" s="142">
        <f t="shared" si="152"/>
        <v>17.5</v>
      </c>
      <c r="Y1123" s="135">
        <f t="shared" si="154"/>
        <v>10</v>
      </c>
      <c r="Z1123" s="142">
        <f t="shared" si="155"/>
        <v>1.75</v>
      </c>
      <c r="AA1123" s="135">
        <v>300</v>
      </c>
      <c r="AB1123" s="164">
        <f t="shared" si="156"/>
        <v>49</v>
      </c>
      <c r="AI1123" s="1053">
        <v>33049501</v>
      </c>
      <c r="AJ1123" s="1054">
        <v>20</v>
      </c>
      <c r="AK1123" s="1055">
        <v>218.60329900000002</v>
      </c>
      <c r="AL1123" s="1055">
        <v>5.5575000000000001</v>
      </c>
      <c r="AM1123" s="1054">
        <v>39</v>
      </c>
      <c r="AN1123" s="1056">
        <v>0.27029999999999998</v>
      </c>
    </row>
    <row r="1124" spans="23:40">
      <c r="W1124" s="150" t="str">
        <f t="shared" si="151"/>
        <v>30056</v>
      </c>
      <c r="X1124" s="142">
        <f t="shared" si="152"/>
        <v>20</v>
      </c>
      <c r="Y1124" s="135">
        <f t="shared" si="154"/>
        <v>10</v>
      </c>
      <c r="Z1124" s="142">
        <f t="shared" si="155"/>
        <v>2</v>
      </c>
      <c r="AA1124" s="135">
        <v>300</v>
      </c>
      <c r="AB1124" s="164">
        <f t="shared" si="156"/>
        <v>56</v>
      </c>
      <c r="AI1124" s="1053">
        <v>36098101</v>
      </c>
      <c r="AJ1124" s="1054">
        <v>2</v>
      </c>
      <c r="AK1124" s="1055">
        <v>218.4102</v>
      </c>
      <c r="AL1124" s="1055">
        <v>5.0382999999999996</v>
      </c>
      <c r="AM1124" s="1054">
        <v>43</v>
      </c>
      <c r="AN1124" s="1056">
        <v>0.34420000000000001</v>
      </c>
    </row>
    <row r="1125" spans="23:40">
      <c r="W1125" s="150" t="str">
        <f t="shared" si="151"/>
        <v>30063</v>
      </c>
      <c r="X1125" s="142">
        <f t="shared" si="152"/>
        <v>22.5</v>
      </c>
      <c r="Y1125" s="135">
        <f t="shared" si="154"/>
        <v>10</v>
      </c>
      <c r="Z1125" s="142">
        <f t="shared" si="155"/>
        <v>2.25</v>
      </c>
      <c r="AA1125" s="135">
        <v>300</v>
      </c>
      <c r="AB1125" s="164">
        <f t="shared" si="156"/>
        <v>63</v>
      </c>
      <c r="AI1125" s="1053">
        <v>34021001</v>
      </c>
      <c r="AJ1125" s="1054">
        <v>2</v>
      </c>
      <c r="AK1125" s="1055">
        <v>218.4034</v>
      </c>
      <c r="AL1125" s="1055">
        <v>5.0545999999999998</v>
      </c>
      <c r="AM1125" s="1054">
        <v>43</v>
      </c>
      <c r="AN1125" s="1056">
        <v>0.23089999999999999</v>
      </c>
    </row>
    <row r="1126" spans="23:40">
      <c r="W1126" s="150" t="str">
        <f t="shared" si="151"/>
        <v>30070</v>
      </c>
      <c r="X1126" s="142">
        <f t="shared" si="152"/>
        <v>25</v>
      </c>
      <c r="Y1126" s="135">
        <f t="shared" si="154"/>
        <v>10</v>
      </c>
      <c r="Z1126" s="142">
        <f t="shared" si="155"/>
        <v>2.5</v>
      </c>
      <c r="AA1126" s="135">
        <v>300</v>
      </c>
      <c r="AB1126" s="164">
        <f t="shared" si="156"/>
        <v>70</v>
      </c>
      <c r="AI1126" s="1053">
        <v>51010021</v>
      </c>
      <c r="AJ1126" s="1054">
        <v>43</v>
      </c>
      <c r="AK1126" s="1055">
        <v>218.23320000000001</v>
      </c>
      <c r="AL1126" s="1055">
        <v>5.5736999999999997</v>
      </c>
      <c r="AM1126" s="1054">
        <v>39</v>
      </c>
      <c r="AN1126" s="1056">
        <v>0.2676</v>
      </c>
    </row>
    <row r="1127" spans="23:40">
      <c r="W1127" s="150" t="str">
        <f t="shared" si="151"/>
        <v>30077</v>
      </c>
      <c r="X1127" s="142">
        <f t="shared" si="152"/>
        <v>27.5</v>
      </c>
      <c r="Y1127" s="135">
        <f t="shared" si="154"/>
        <v>10</v>
      </c>
      <c r="Z1127" s="142">
        <f t="shared" si="155"/>
        <v>2.75</v>
      </c>
      <c r="AA1127" s="135">
        <v>300</v>
      </c>
      <c r="AB1127" s="164">
        <f t="shared" si="156"/>
        <v>77</v>
      </c>
      <c r="AI1127" s="1053">
        <v>45030291</v>
      </c>
      <c r="AJ1127" s="1054">
        <v>3</v>
      </c>
      <c r="AK1127" s="1055">
        <v>218.2</v>
      </c>
      <c r="AL1127" s="1055">
        <v>6.0913000000000004</v>
      </c>
      <c r="AM1127" s="1054">
        <v>36</v>
      </c>
      <c r="AN1127" s="1056">
        <v>0.35299999999999998</v>
      </c>
    </row>
    <row r="1128" spans="23:40">
      <c r="W1128" s="150" t="str">
        <f t="shared" si="151"/>
        <v>30084</v>
      </c>
      <c r="X1128" s="142">
        <f t="shared" si="152"/>
        <v>30</v>
      </c>
      <c r="Y1128" s="135">
        <f t="shared" si="154"/>
        <v>10</v>
      </c>
      <c r="Z1128" s="142">
        <f t="shared" si="155"/>
        <v>3</v>
      </c>
      <c r="AA1128" s="135">
        <v>300</v>
      </c>
      <c r="AB1128" s="164">
        <f t="shared" si="156"/>
        <v>84</v>
      </c>
      <c r="AI1128" s="1053">
        <v>42041501</v>
      </c>
      <c r="AJ1128" s="1054">
        <v>3</v>
      </c>
      <c r="AK1128" s="1055">
        <v>218.1003</v>
      </c>
      <c r="AL1128" s="1055">
        <v>6.0095999999999998</v>
      </c>
      <c r="AM1128" s="1054">
        <v>36</v>
      </c>
      <c r="AN1128" s="1056">
        <v>0.312</v>
      </c>
    </row>
    <row r="1129" spans="23:40">
      <c r="W1129" s="150" t="str">
        <f t="shared" si="151"/>
        <v>30091</v>
      </c>
      <c r="X1129" s="142">
        <f t="shared" si="152"/>
        <v>32.5</v>
      </c>
      <c r="Y1129" s="135">
        <f t="shared" si="154"/>
        <v>10</v>
      </c>
      <c r="Z1129" s="142">
        <f t="shared" si="155"/>
        <v>3.25</v>
      </c>
      <c r="AA1129" s="135">
        <v>300</v>
      </c>
      <c r="AB1129" s="164">
        <f t="shared" si="156"/>
        <v>91</v>
      </c>
      <c r="AI1129" s="1053">
        <v>21023201</v>
      </c>
      <c r="AJ1129" s="1054">
        <v>15</v>
      </c>
      <c r="AK1129" s="1055">
        <v>218.0789</v>
      </c>
      <c r="AL1129" s="1055">
        <v>6.1833999999999998</v>
      </c>
      <c r="AM1129" s="1054">
        <v>35</v>
      </c>
      <c r="AN1129" s="1056">
        <v>0.35210000000000002</v>
      </c>
    </row>
    <row r="1130" spans="23:40">
      <c r="W1130" s="150" t="str">
        <f t="shared" ref="W1130:W1193" si="157">AA1130&amp;AB1130</f>
        <v>30098</v>
      </c>
      <c r="X1130" s="142">
        <f t="shared" ref="X1130:X1193" si="158">Y1130*Z1130</f>
        <v>35</v>
      </c>
      <c r="Y1130" s="135">
        <f t="shared" si="154"/>
        <v>10</v>
      </c>
      <c r="Z1130" s="142">
        <f t="shared" si="155"/>
        <v>3.5</v>
      </c>
      <c r="AA1130" s="135">
        <v>300</v>
      </c>
      <c r="AB1130" s="164">
        <f t="shared" si="156"/>
        <v>98</v>
      </c>
      <c r="AI1130" s="1053">
        <v>41014701</v>
      </c>
      <c r="AJ1130" s="1054">
        <v>16</v>
      </c>
      <c r="AK1130" s="1055">
        <v>218.07429999999999</v>
      </c>
      <c r="AL1130" s="1055">
        <v>6.4633000000000003</v>
      </c>
      <c r="AM1130" s="1054">
        <v>34</v>
      </c>
      <c r="AN1130" s="1056">
        <v>0.28600000000000003</v>
      </c>
    </row>
    <row r="1131" spans="23:40">
      <c r="W1131" s="150" t="str">
        <f t="shared" si="157"/>
        <v>300105</v>
      </c>
      <c r="X1131" s="142">
        <f t="shared" si="158"/>
        <v>37.5</v>
      </c>
      <c r="Y1131" s="135">
        <f t="shared" si="154"/>
        <v>10</v>
      </c>
      <c r="Z1131" s="142">
        <f t="shared" si="155"/>
        <v>3.75</v>
      </c>
      <c r="AA1131" s="135">
        <v>300</v>
      </c>
      <c r="AB1131" s="164">
        <f t="shared" si="156"/>
        <v>105</v>
      </c>
      <c r="AI1131" s="1053">
        <v>15011991</v>
      </c>
      <c r="AJ1131" s="1054">
        <v>6</v>
      </c>
      <c r="AK1131" s="1055">
        <v>217.99279999999999</v>
      </c>
      <c r="AL1131" s="1055">
        <v>5.3003999999999998</v>
      </c>
      <c r="AM1131" s="1054">
        <v>41</v>
      </c>
      <c r="AN1131" s="1056">
        <v>0.2132</v>
      </c>
    </row>
    <row r="1132" spans="23:40">
      <c r="W1132" s="150" t="str">
        <f t="shared" si="157"/>
        <v>300112</v>
      </c>
      <c r="X1132" s="142">
        <f t="shared" si="158"/>
        <v>40</v>
      </c>
      <c r="Y1132" s="135">
        <f t="shared" si="154"/>
        <v>10</v>
      </c>
      <c r="Z1132" s="142">
        <f t="shared" si="155"/>
        <v>4</v>
      </c>
      <c r="AA1132" s="135">
        <v>300</v>
      </c>
      <c r="AB1132" s="164">
        <f t="shared" si="156"/>
        <v>112</v>
      </c>
      <c r="AI1132" s="1053">
        <v>44006601</v>
      </c>
      <c r="AJ1132" s="1054">
        <v>38</v>
      </c>
      <c r="AK1132" s="1055">
        <v>217.98990000000001</v>
      </c>
      <c r="AL1132" s="1055">
        <v>5.0475000000000003</v>
      </c>
      <c r="AM1132" s="1054">
        <v>43</v>
      </c>
      <c r="AN1132" s="1056">
        <v>0.21820000000000001</v>
      </c>
    </row>
    <row r="1133" spans="23:40">
      <c r="W1133" s="150" t="str">
        <f t="shared" si="157"/>
        <v>300119</v>
      </c>
      <c r="X1133" s="142">
        <f t="shared" si="158"/>
        <v>42.5</v>
      </c>
      <c r="Y1133" s="135">
        <f t="shared" si="154"/>
        <v>10</v>
      </c>
      <c r="Z1133" s="142">
        <f t="shared" si="155"/>
        <v>4.25</v>
      </c>
      <c r="AA1133" s="135">
        <v>300</v>
      </c>
      <c r="AB1133" s="164">
        <f t="shared" si="156"/>
        <v>119</v>
      </c>
      <c r="AI1133" s="1053">
        <v>34151001</v>
      </c>
      <c r="AJ1133" s="1054">
        <v>4</v>
      </c>
      <c r="AK1133" s="1055">
        <v>217.9194</v>
      </c>
      <c r="AL1133" s="1055">
        <v>4.5698999999999996</v>
      </c>
      <c r="AM1133" s="1054">
        <v>48</v>
      </c>
      <c r="AN1133" s="1056">
        <v>0.44359999999999999</v>
      </c>
    </row>
    <row r="1134" spans="23:40">
      <c r="W1134" s="150" t="str">
        <f t="shared" si="157"/>
        <v>300126</v>
      </c>
      <c r="X1134" s="142">
        <f t="shared" si="158"/>
        <v>45</v>
      </c>
      <c r="Y1134" s="135">
        <f t="shared" si="154"/>
        <v>10</v>
      </c>
      <c r="Z1134" s="142">
        <f t="shared" si="155"/>
        <v>4.5</v>
      </c>
      <c r="AA1134" s="135">
        <v>300</v>
      </c>
      <c r="AB1134" s="164">
        <f t="shared" si="156"/>
        <v>126</v>
      </c>
      <c r="AI1134" s="1053">
        <v>32036711</v>
      </c>
      <c r="AJ1134" s="1054">
        <v>13</v>
      </c>
      <c r="AK1134" s="1055">
        <v>217.8922</v>
      </c>
      <c r="AL1134" s="1055">
        <v>4.9720000000000004</v>
      </c>
      <c r="AM1134" s="1054">
        <v>44</v>
      </c>
      <c r="AN1134" s="1056">
        <v>0.29859999999999998</v>
      </c>
    </row>
    <row r="1135" spans="23:40">
      <c r="W1135" s="150" t="str">
        <f t="shared" si="157"/>
        <v>300133</v>
      </c>
      <c r="X1135" s="142">
        <f t="shared" si="158"/>
        <v>47.5</v>
      </c>
      <c r="Y1135" s="135">
        <f t="shared" si="154"/>
        <v>10</v>
      </c>
      <c r="Z1135" s="142">
        <f t="shared" si="155"/>
        <v>4.75</v>
      </c>
      <c r="AA1135" s="135">
        <v>300</v>
      </c>
      <c r="AB1135" s="164">
        <f t="shared" si="156"/>
        <v>133</v>
      </c>
      <c r="AI1135" s="1053">
        <v>42019391</v>
      </c>
      <c r="AJ1135" s="1054">
        <v>29</v>
      </c>
      <c r="AK1135" s="1055">
        <v>217.8372</v>
      </c>
      <c r="AL1135" s="1055">
        <v>5.6600999999999999</v>
      </c>
      <c r="AM1135" s="1054">
        <v>38</v>
      </c>
      <c r="AN1135" s="1056">
        <v>0.23760000000000001</v>
      </c>
    </row>
    <row r="1136" spans="23:40">
      <c r="W1136" s="150" t="str">
        <f t="shared" si="157"/>
        <v>300140</v>
      </c>
      <c r="X1136" s="142">
        <f t="shared" si="158"/>
        <v>50</v>
      </c>
      <c r="Y1136" s="135">
        <f t="shared" si="154"/>
        <v>10</v>
      </c>
      <c r="Z1136" s="142">
        <f t="shared" si="155"/>
        <v>5</v>
      </c>
      <c r="AA1136" s="135">
        <v>300</v>
      </c>
      <c r="AB1136" s="164">
        <f t="shared" si="156"/>
        <v>140</v>
      </c>
      <c r="AI1136" s="1053">
        <v>32084411</v>
      </c>
      <c r="AJ1136" s="1054">
        <v>8</v>
      </c>
      <c r="AK1136" s="1055">
        <v>217.53550000000001</v>
      </c>
      <c r="AL1136" s="1055">
        <v>6.2279</v>
      </c>
      <c r="AM1136" s="1054">
        <v>35</v>
      </c>
      <c r="AN1136" s="1056">
        <v>0.40439999999999998</v>
      </c>
    </row>
    <row r="1137" spans="23:40">
      <c r="W1137" s="150" t="str">
        <f t="shared" si="157"/>
        <v>300147</v>
      </c>
      <c r="X1137" s="142">
        <f t="shared" si="158"/>
        <v>52.5</v>
      </c>
      <c r="Y1137" s="135">
        <f t="shared" si="154"/>
        <v>10</v>
      </c>
      <c r="Z1137" s="142">
        <f t="shared" si="155"/>
        <v>5.25</v>
      </c>
      <c r="AA1137" s="135">
        <v>300</v>
      </c>
      <c r="AB1137" s="164">
        <f t="shared" si="156"/>
        <v>147</v>
      </c>
      <c r="AI1137" s="1053">
        <v>33018461</v>
      </c>
      <c r="AJ1137" s="1054">
        <v>18</v>
      </c>
      <c r="AK1137" s="1055">
        <v>217.51070000000001</v>
      </c>
      <c r="AL1137" s="1055">
        <v>6.9200999999999997</v>
      </c>
      <c r="AM1137" s="1054">
        <v>31</v>
      </c>
      <c r="AN1137" s="1056">
        <v>0.35960000000000003</v>
      </c>
    </row>
    <row r="1138" spans="23:40">
      <c r="W1138" s="150" t="str">
        <f t="shared" si="157"/>
        <v>300154</v>
      </c>
      <c r="X1138" s="142">
        <f t="shared" si="158"/>
        <v>55</v>
      </c>
      <c r="Y1138" s="135">
        <f t="shared" si="154"/>
        <v>10</v>
      </c>
      <c r="Z1138" s="142">
        <f t="shared" si="155"/>
        <v>5.5</v>
      </c>
      <c r="AA1138" s="135">
        <v>300</v>
      </c>
      <c r="AB1138" s="164">
        <f t="shared" si="156"/>
        <v>154</v>
      </c>
      <c r="AI1138" s="1053">
        <v>44132101</v>
      </c>
      <c r="AJ1138" s="1054">
        <v>7</v>
      </c>
      <c r="AK1138" s="1055">
        <v>217.43087999999997</v>
      </c>
      <c r="AL1138" s="1055">
        <v>5.5881999999999996</v>
      </c>
      <c r="AM1138" s="1054">
        <v>39</v>
      </c>
      <c r="AN1138" s="1056">
        <v>0.24030000000000001</v>
      </c>
    </row>
    <row r="1139" spans="23:40">
      <c r="W1139" s="150" t="str">
        <f t="shared" si="157"/>
        <v>300161</v>
      </c>
      <c r="X1139" s="142">
        <f t="shared" si="158"/>
        <v>57.5</v>
      </c>
      <c r="Y1139" s="135">
        <f t="shared" si="154"/>
        <v>10</v>
      </c>
      <c r="Z1139" s="142">
        <f t="shared" si="155"/>
        <v>5.75</v>
      </c>
      <c r="AA1139" s="135">
        <v>300</v>
      </c>
      <c r="AB1139" s="164">
        <f t="shared" si="156"/>
        <v>161</v>
      </c>
      <c r="AI1139" s="1053">
        <v>44122201</v>
      </c>
      <c r="AJ1139" s="1054">
        <v>4</v>
      </c>
      <c r="AK1139" s="1055">
        <v>217.3586</v>
      </c>
      <c r="AL1139" s="1055">
        <v>5.2159000000000004</v>
      </c>
      <c r="AM1139" s="1054">
        <v>42</v>
      </c>
      <c r="AN1139" s="1056">
        <v>0.2009</v>
      </c>
    </row>
    <row r="1140" spans="23:40">
      <c r="W1140" s="150" t="str">
        <f t="shared" si="157"/>
        <v>300168</v>
      </c>
      <c r="X1140" s="142">
        <f t="shared" si="158"/>
        <v>60</v>
      </c>
      <c r="Y1140" s="135">
        <f t="shared" si="154"/>
        <v>10</v>
      </c>
      <c r="Z1140" s="142">
        <f t="shared" si="155"/>
        <v>6</v>
      </c>
      <c r="AA1140" s="135">
        <v>300</v>
      </c>
      <c r="AB1140" s="164">
        <f t="shared" si="156"/>
        <v>168</v>
      </c>
      <c r="AI1140" s="1053">
        <v>46030201</v>
      </c>
      <c r="AJ1140" s="1054">
        <v>3</v>
      </c>
      <c r="AK1140" s="1055">
        <v>217.17665</v>
      </c>
      <c r="AL1140" s="1055">
        <v>3.0914999999999999</v>
      </c>
      <c r="AM1140" s="1054">
        <v>70</v>
      </c>
      <c r="AN1140" s="1056">
        <v>0.20300000000000001</v>
      </c>
    </row>
    <row r="1141" spans="23:40">
      <c r="W1141" s="150" t="str">
        <f t="shared" si="157"/>
        <v>300175</v>
      </c>
      <c r="X1141" s="142">
        <f t="shared" si="158"/>
        <v>62.5</v>
      </c>
      <c r="Y1141" s="135">
        <f t="shared" si="154"/>
        <v>10</v>
      </c>
      <c r="Z1141" s="142">
        <f t="shared" si="155"/>
        <v>6.25</v>
      </c>
      <c r="AA1141" s="135">
        <v>300</v>
      </c>
      <c r="AB1141" s="164">
        <f t="shared" si="156"/>
        <v>175</v>
      </c>
      <c r="AI1141" s="1053">
        <v>44011291</v>
      </c>
      <c r="AJ1141" s="1054">
        <v>23</v>
      </c>
      <c r="AK1141" s="1055">
        <v>217.01844800000001</v>
      </c>
      <c r="AL1141" s="1055">
        <v>5.4541000000000004</v>
      </c>
      <c r="AM1141" s="1054">
        <v>40</v>
      </c>
      <c r="AN1141" s="1056">
        <v>0.1736</v>
      </c>
    </row>
    <row r="1142" spans="23:40">
      <c r="W1142" s="150" t="str">
        <f t="shared" si="157"/>
        <v>300182</v>
      </c>
      <c r="X1142" s="142">
        <f t="shared" si="158"/>
        <v>65</v>
      </c>
      <c r="Y1142" s="135">
        <f t="shared" si="154"/>
        <v>10</v>
      </c>
      <c r="Z1142" s="142">
        <f t="shared" si="155"/>
        <v>6.5</v>
      </c>
      <c r="AA1142" s="135">
        <v>300</v>
      </c>
      <c r="AB1142" s="164">
        <f t="shared" si="156"/>
        <v>182</v>
      </c>
      <c r="AI1142" s="1053">
        <v>61019101</v>
      </c>
      <c r="AJ1142" s="1054">
        <v>26</v>
      </c>
      <c r="AK1142" s="1055">
        <v>216.79972000000001</v>
      </c>
      <c r="AL1142" s="1055">
        <v>5.4995000000000003</v>
      </c>
      <c r="AM1142" s="1054">
        <v>39</v>
      </c>
      <c r="AN1142" s="1056">
        <v>0.25509999999999999</v>
      </c>
    </row>
    <row r="1143" spans="23:40">
      <c r="W1143" s="150" t="str">
        <f t="shared" si="157"/>
        <v>300189</v>
      </c>
      <c r="X1143" s="142">
        <f t="shared" si="158"/>
        <v>67.5</v>
      </c>
      <c r="Y1143" s="135">
        <f t="shared" si="154"/>
        <v>10</v>
      </c>
      <c r="Z1143" s="142">
        <f t="shared" si="155"/>
        <v>6.75</v>
      </c>
      <c r="AA1143" s="135">
        <v>300</v>
      </c>
      <c r="AB1143" s="164">
        <f t="shared" si="156"/>
        <v>189</v>
      </c>
      <c r="AI1143" s="1053">
        <v>44023201</v>
      </c>
      <c r="AJ1143" s="1054">
        <v>3</v>
      </c>
      <c r="AK1143" s="1055">
        <v>216.53675000000001</v>
      </c>
      <c r="AL1143" s="1055">
        <v>5.7523999999999997</v>
      </c>
      <c r="AM1143" s="1054">
        <v>38</v>
      </c>
      <c r="AN1143" s="1056">
        <v>0.24530000000000002</v>
      </c>
    </row>
    <row r="1144" spans="23:40">
      <c r="W1144" s="150" t="str">
        <f t="shared" si="157"/>
        <v>300196</v>
      </c>
      <c r="X1144" s="142">
        <f t="shared" si="158"/>
        <v>70</v>
      </c>
      <c r="Y1144" s="135">
        <f t="shared" si="154"/>
        <v>10</v>
      </c>
      <c r="Z1144" s="142">
        <f t="shared" si="155"/>
        <v>7</v>
      </c>
      <c r="AA1144" s="135">
        <v>300</v>
      </c>
      <c r="AB1144" s="164">
        <f t="shared" si="156"/>
        <v>196</v>
      </c>
      <c r="AI1144" s="1053">
        <v>44022401</v>
      </c>
      <c r="AJ1144" s="1054">
        <v>4</v>
      </c>
      <c r="AK1144" s="1055">
        <v>216.53262799999999</v>
      </c>
      <c r="AL1144" s="1055">
        <v>5.4499000000000004</v>
      </c>
      <c r="AM1144" s="1054">
        <v>40</v>
      </c>
      <c r="AN1144" s="1056">
        <v>0.37240000000000001</v>
      </c>
    </row>
    <row r="1145" spans="23:40">
      <c r="W1145" s="150" t="str">
        <f t="shared" si="157"/>
        <v>300203</v>
      </c>
      <c r="X1145" s="142">
        <f t="shared" si="158"/>
        <v>72.5</v>
      </c>
      <c r="Y1145" s="135">
        <f t="shared" si="154"/>
        <v>10</v>
      </c>
      <c r="Z1145" s="142">
        <f t="shared" si="155"/>
        <v>7.25</v>
      </c>
      <c r="AA1145" s="135">
        <v>300</v>
      </c>
      <c r="AB1145" s="164">
        <f t="shared" si="156"/>
        <v>203</v>
      </c>
      <c r="AI1145" s="1053">
        <v>14072601</v>
      </c>
      <c r="AJ1145" s="1054">
        <v>1</v>
      </c>
      <c r="AK1145" s="1055">
        <v>216.50473</v>
      </c>
      <c r="AL1145" s="1055">
        <v>5.3242000000000003</v>
      </c>
      <c r="AM1145" s="1054">
        <v>41</v>
      </c>
      <c r="AN1145" s="1056">
        <v>0.28289999999999998</v>
      </c>
    </row>
    <row r="1146" spans="23:40">
      <c r="W1146" s="150" t="str">
        <f t="shared" si="157"/>
        <v>300210</v>
      </c>
      <c r="X1146" s="142">
        <f t="shared" si="158"/>
        <v>75</v>
      </c>
      <c r="Y1146" s="135">
        <f t="shared" si="154"/>
        <v>10</v>
      </c>
      <c r="Z1146" s="142">
        <f t="shared" si="155"/>
        <v>7.5</v>
      </c>
      <c r="AA1146" s="135">
        <v>300</v>
      </c>
      <c r="AB1146" s="164">
        <f t="shared" si="156"/>
        <v>210</v>
      </c>
      <c r="AI1146" s="1053">
        <v>33111001</v>
      </c>
      <c r="AJ1146" s="1054">
        <v>4</v>
      </c>
      <c r="AK1146" s="1055">
        <v>216.43709999999999</v>
      </c>
      <c r="AL1146" s="1055">
        <v>6.4596</v>
      </c>
      <c r="AM1146" s="1054">
        <v>34</v>
      </c>
      <c r="AN1146" s="1056">
        <v>0.4249</v>
      </c>
    </row>
    <row r="1147" spans="23:40">
      <c r="W1147" s="150" t="str">
        <f t="shared" si="157"/>
        <v>300217</v>
      </c>
      <c r="X1147" s="142">
        <f t="shared" si="158"/>
        <v>77.5</v>
      </c>
      <c r="Y1147" s="135">
        <f t="shared" si="154"/>
        <v>10</v>
      </c>
      <c r="Z1147" s="142">
        <f t="shared" si="155"/>
        <v>7.75</v>
      </c>
      <c r="AA1147" s="135">
        <v>300</v>
      </c>
      <c r="AB1147" s="164">
        <f t="shared" si="156"/>
        <v>217</v>
      </c>
      <c r="AI1147" s="1053">
        <v>42019311</v>
      </c>
      <c r="AJ1147" s="1054">
        <v>30</v>
      </c>
      <c r="AK1147" s="1055">
        <v>216.28710000000001</v>
      </c>
      <c r="AL1147" s="1055">
        <v>5.6784999999999997</v>
      </c>
      <c r="AM1147" s="1054">
        <v>38</v>
      </c>
      <c r="AN1147" s="1056">
        <v>0.2636</v>
      </c>
    </row>
    <row r="1148" spans="23:40">
      <c r="W1148" s="150" t="str">
        <f t="shared" si="157"/>
        <v>300224</v>
      </c>
      <c r="X1148" s="142">
        <f t="shared" si="158"/>
        <v>80</v>
      </c>
      <c r="Y1148" s="135">
        <f t="shared" si="154"/>
        <v>10</v>
      </c>
      <c r="Z1148" s="142">
        <f t="shared" si="155"/>
        <v>8</v>
      </c>
      <c r="AA1148" s="135">
        <v>300</v>
      </c>
      <c r="AB1148" s="164">
        <f t="shared" si="156"/>
        <v>224</v>
      </c>
      <c r="AI1148" s="1053">
        <v>44013101</v>
      </c>
      <c r="AJ1148" s="1054">
        <v>24</v>
      </c>
      <c r="AK1148" s="1055">
        <v>216.09630000000001</v>
      </c>
      <c r="AL1148" s="1055">
        <v>4.8075000000000001</v>
      </c>
      <c r="AM1148" s="1054">
        <v>45</v>
      </c>
      <c r="AN1148" s="1056">
        <v>0.44719999999999999</v>
      </c>
    </row>
    <row r="1149" spans="23:40">
      <c r="W1149" s="150" t="str">
        <f t="shared" si="157"/>
        <v>300231</v>
      </c>
      <c r="X1149" s="142">
        <f t="shared" si="158"/>
        <v>82.5</v>
      </c>
      <c r="Y1149" s="135">
        <f t="shared" si="154"/>
        <v>10</v>
      </c>
      <c r="Z1149" s="142">
        <f t="shared" si="155"/>
        <v>8.25</v>
      </c>
      <c r="AA1149" s="135">
        <v>300</v>
      </c>
      <c r="AB1149" s="164">
        <f t="shared" si="156"/>
        <v>231</v>
      </c>
      <c r="AI1149" s="1053">
        <v>51019701</v>
      </c>
      <c r="AJ1149" s="1054">
        <v>44</v>
      </c>
      <c r="AK1149" s="1055">
        <v>216.04820000000001</v>
      </c>
      <c r="AL1149" s="1055">
        <v>5.5286999999999997</v>
      </c>
      <c r="AM1149" s="1054">
        <v>39</v>
      </c>
      <c r="AN1149" s="1056">
        <v>0.21600000000000003</v>
      </c>
    </row>
    <row r="1150" spans="23:40">
      <c r="W1150" s="150" t="str">
        <f t="shared" si="157"/>
        <v>300238</v>
      </c>
      <c r="X1150" s="142">
        <f t="shared" si="158"/>
        <v>85</v>
      </c>
      <c r="Y1150" s="135">
        <f t="shared" si="154"/>
        <v>10</v>
      </c>
      <c r="Z1150" s="142">
        <f t="shared" si="155"/>
        <v>8.5</v>
      </c>
      <c r="AA1150" s="135">
        <v>300</v>
      </c>
      <c r="AB1150" s="164">
        <f t="shared" si="156"/>
        <v>238</v>
      </c>
      <c r="AI1150" s="1053">
        <v>34040201</v>
      </c>
      <c r="AJ1150" s="1054">
        <v>2</v>
      </c>
      <c r="AK1150" s="1055">
        <v>216.02960400000001</v>
      </c>
      <c r="AL1150" s="1055">
        <v>5.7346000000000004</v>
      </c>
      <c r="AM1150" s="1054">
        <v>38</v>
      </c>
      <c r="AN1150" s="1056">
        <v>0.33710000000000001</v>
      </c>
    </row>
    <row r="1151" spans="23:40">
      <c r="W1151" s="150" t="str">
        <f t="shared" si="157"/>
        <v>300245</v>
      </c>
      <c r="X1151" s="142">
        <f t="shared" si="158"/>
        <v>87.5</v>
      </c>
      <c r="Y1151" s="135">
        <f t="shared" si="154"/>
        <v>10</v>
      </c>
      <c r="Z1151" s="142">
        <f t="shared" si="155"/>
        <v>8.75</v>
      </c>
      <c r="AA1151" s="135">
        <v>300</v>
      </c>
      <c r="AB1151" s="164">
        <f t="shared" si="156"/>
        <v>245</v>
      </c>
      <c r="AI1151" s="1053">
        <v>50050701</v>
      </c>
      <c r="AJ1151" s="1054">
        <v>25</v>
      </c>
      <c r="AK1151" s="1055">
        <v>215.9897</v>
      </c>
      <c r="AL1151" s="1055">
        <v>6.3929999999999998</v>
      </c>
      <c r="AM1151" s="1054">
        <v>34</v>
      </c>
      <c r="AN1151" s="1056">
        <v>0.33149999999999996</v>
      </c>
    </row>
    <row r="1152" spans="23:40">
      <c r="W1152" s="150" t="str">
        <f t="shared" si="157"/>
        <v>300252</v>
      </c>
      <c r="X1152" s="142">
        <f t="shared" si="158"/>
        <v>90</v>
      </c>
      <c r="Y1152" s="135">
        <f t="shared" si="154"/>
        <v>10</v>
      </c>
      <c r="Z1152" s="142">
        <f t="shared" si="155"/>
        <v>9</v>
      </c>
      <c r="AA1152" s="135">
        <v>300</v>
      </c>
      <c r="AB1152" s="164">
        <f t="shared" si="156"/>
        <v>252</v>
      </c>
      <c r="AI1152" s="1053">
        <v>11057701</v>
      </c>
      <c r="AJ1152" s="1054">
        <v>68</v>
      </c>
      <c r="AK1152" s="1055">
        <v>215.88810000000001</v>
      </c>
      <c r="AL1152" s="1055">
        <v>5.1196000000000002</v>
      </c>
      <c r="AM1152" s="1054">
        <v>42</v>
      </c>
      <c r="AN1152" s="1056">
        <v>0.27110000000000001</v>
      </c>
    </row>
    <row r="1153" spans="23:40">
      <c r="W1153" s="150" t="str">
        <f t="shared" si="157"/>
        <v>300259</v>
      </c>
      <c r="X1153" s="142">
        <f t="shared" si="158"/>
        <v>92.5</v>
      </c>
      <c r="Y1153" s="135">
        <f t="shared" si="154"/>
        <v>10</v>
      </c>
      <c r="Z1153" s="142">
        <f t="shared" si="155"/>
        <v>9.25</v>
      </c>
      <c r="AA1153" s="135">
        <v>300</v>
      </c>
      <c r="AB1153" s="164">
        <f t="shared" si="156"/>
        <v>259</v>
      </c>
      <c r="AI1153" s="1053">
        <v>42019471</v>
      </c>
      <c r="AJ1153" s="1054">
        <v>31</v>
      </c>
      <c r="AK1153" s="1055">
        <v>215.87855299999998</v>
      </c>
      <c r="AL1153" s="1055">
        <v>5.8662000000000001</v>
      </c>
      <c r="AM1153" s="1054">
        <v>37</v>
      </c>
      <c r="AN1153" s="1056">
        <v>0.19699999999999998</v>
      </c>
    </row>
    <row r="1154" spans="23:40">
      <c r="W1154" s="150" t="str">
        <f t="shared" si="157"/>
        <v>300266</v>
      </c>
      <c r="X1154" s="142">
        <f t="shared" si="158"/>
        <v>95</v>
      </c>
      <c r="Y1154" s="135">
        <f t="shared" si="154"/>
        <v>10</v>
      </c>
      <c r="Z1154" s="142">
        <f t="shared" si="155"/>
        <v>9.5</v>
      </c>
      <c r="AA1154" s="135">
        <v>300</v>
      </c>
      <c r="AB1154" s="164">
        <f t="shared" si="156"/>
        <v>266</v>
      </c>
      <c r="AI1154" s="1053">
        <v>33094701</v>
      </c>
      <c r="AJ1154" s="1054">
        <v>10</v>
      </c>
      <c r="AK1154" s="1055">
        <v>215.83194500000002</v>
      </c>
      <c r="AL1154" s="1055">
        <v>6.2317</v>
      </c>
      <c r="AM1154" s="1054">
        <v>35</v>
      </c>
      <c r="AN1154" s="1056">
        <v>0.37219999999999998</v>
      </c>
    </row>
    <row r="1155" spans="23:40">
      <c r="W1155" s="150" t="str">
        <f t="shared" si="157"/>
        <v>300273</v>
      </c>
      <c r="X1155" s="142">
        <f t="shared" si="158"/>
        <v>97.5</v>
      </c>
      <c r="Y1155" s="135">
        <f t="shared" si="154"/>
        <v>10</v>
      </c>
      <c r="Z1155" s="142">
        <f t="shared" si="155"/>
        <v>9.75</v>
      </c>
      <c r="AA1155" s="135">
        <v>300</v>
      </c>
      <c r="AB1155" s="164">
        <f t="shared" si="156"/>
        <v>273</v>
      </c>
      <c r="AI1155" s="1053">
        <v>33013501</v>
      </c>
      <c r="AJ1155" s="1054">
        <v>19</v>
      </c>
      <c r="AK1155" s="1055">
        <v>215.80529999999999</v>
      </c>
      <c r="AL1155" s="1055">
        <v>5.3737000000000004</v>
      </c>
      <c r="AM1155" s="1054">
        <v>40</v>
      </c>
      <c r="AN1155" s="1056">
        <v>0.25489999999999996</v>
      </c>
    </row>
    <row r="1156" spans="23:40">
      <c r="W1156" s="150" t="str">
        <f t="shared" si="157"/>
        <v>300280</v>
      </c>
      <c r="X1156" s="142">
        <f t="shared" si="158"/>
        <v>100</v>
      </c>
      <c r="Y1156" s="135">
        <f t="shared" si="154"/>
        <v>10</v>
      </c>
      <c r="Z1156" s="142">
        <f t="shared" si="155"/>
        <v>10</v>
      </c>
      <c r="AA1156" s="135">
        <v>300</v>
      </c>
      <c r="AB1156" s="164">
        <f t="shared" si="156"/>
        <v>280</v>
      </c>
      <c r="AI1156" s="1053">
        <v>42031501</v>
      </c>
      <c r="AJ1156" s="1054">
        <v>5</v>
      </c>
      <c r="AK1156" s="1055">
        <v>215.78579999999999</v>
      </c>
      <c r="AL1156" s="1055">
        <v>5.8489000000000004</v>
      </c>
      <c r="AM1156" s="1054">
        <v>37</v>
      </c>
      <c r="AN1156" s="1056">
        <v>0.37630000000000002</v>
      </c>
    </row>
    <row r="1157" spans="23:40">
      <c r="W1157" s="150" t="str">
        <f t="shared" si="157"/>
        <v>300287</v>
      </c>
      <c r="X1157" s="142">
        <f t="shared" si="158"/>
        <v>102.5</v>
      </c>
      <c r="Y1157" s="135">
        <f t="shared" ref="Y1157:Y1220" si="159">IF(AA1157=5,0.385,IF(AA1157=10,0.55,IF(AA1157=15,0.55,AA1157/30)))</f>
        <v>10</v>
      </c>
      <c r="Z1157" s="142">
        <f t="shared" ref="Z1157:Z1220" si="160">IF(AB1157=7,0.385,IF(AB1157=14,0.55,AB1157/28))</f>
        <v>10.25</v>
      </c>
      <c r="AA1157" s="135">
        <v>300</v>
      </c>
      <c r="AB1157" s="164">
        <f t="shared" si="156"/>
        <v>287</v>
      </c>
      <c r="AI1157" s="1053">
        <v>31142601</v>
      </c>
      <c r="AJ1157" s="1054">
        <v>59</v>
      </c>
      <c r="AK1157" s="1055">
        <v>215.41309799999999</v>
      </c>
      <c r="AL1157" s="1055">
        <v>4.42</v>
      </c>
      <c r="AM1157" s="1054">
        <v>49</v>
      </c>
      <c r="AN1157" s="1056">
        <v>0.26890000000000003</v>
      </c>
    </row>
    <row r="1158" spans="23:40">
      <c r="W1158" s="150" t="str">
        <f t="shared" si="157"/>
        <v>300294</v>
      </c>
      <c r="X1158" s="142">
        <f t="shared" si="158"/>
        <v>105</v>
      </c>
      <c r="Y1158" s="135">
        <f t="shared" si="159"/>
        <v>10</v>
      </c>
      <c r="Z1158" s="142">
        <f t="shared" si="160"/>
        <v>10.5</v>
      </c>
      <c r="AA1158" s="135">
        <v>300</v>
      </c>
      <c r="AB1158" s="164">
        <f t="shared" si="156"/>
        <v>294</v>
      </c>
      <c r="AI1158" s="1053">
        <v>51130011</v>
      </c>
      <c r="AJ1158" s="1054">
        <v>2</v>
      </c>
      <c r="AK1158" s="1055">
        <v>215.3432</v>
      </c>
      <c r="AL1158" s="1055">
        <v>6.1943999999999999</v>
      </c>
      <c r="AM1158" s="1054">
        <v>35</v>
      </c>
      <c r="AN1158" s="1056">
        <v>0.34149999999999997</v>
      </c>
    </row>
    <row r="1159" spans="23:40">
      <c r="W1159" s="150" t="str">
        <f t="shared" si="157"/>
        <v>300301</v>
      </c>
      <c r="X1159" s="142">
        <f t="shared" si="158"/>
        <v>107.5</v>
      </c>
      <c r="Y1159" s="135">
        <f t="shared" si="159"/>
        <v>10</v>
      </c>
      <c r="Z1159" s="142">
        <f t="shared" si="160"/>
        <v>10.75</v>
      </c>
      <c r="AA1159" s="135">
        <v>300</v>
      </c>
      <c r="AB1159" s="164">
        <f t="shared" si="156"/>
        <v>301</v>
      </c>
      <c r="AI1159" s="1053">
        <v>21060161</v>
      </c>
      <c r="AJ1159" s="1054">
        <v>2</v>
      </c>
      <c r="AK1159" s="1055">
        <v>215.1294</v>
      </c>
      <c r="AL1159" s="1055">
        <v>7.0278</v>
      </c>
      <c r="AM1159" s="1054">
        <v>31</v>
      </c>
      <c r="AN1159" s="1056">
        <v>0.49640000000000001</v>
      </c>
    </row>
    <row r="1160" spans="23:40">
      <c r="W1160" s="150" t="str">
        <f t="shared" si="157"/>
        <v>300308</v>
      </c>
      <c r="X1160" s="142">
        <f t="shared" si="158"/>
        <v>110</v>
      </c>
      <c r="Y1160" s="135">
        <f t="shared" si="159"/>
        <v>10</v>
      </c>
      <c r="Z1160" s="142">
        <f t="shared" si="160"/>
        <v>11</v>
      </c>
      <c r="AA1160" s="135">
        <v>300</v>
      </c>
      <c r="AB1160" s="164">
        <f t="shared" si="156"/>
        <v>308</v>
      </c>
      <c r="AI1160" s="1053">
        <v>53010801</v>
      </c>
      <c r="AJ1160" s="1054">
        <v>9</v>
      </c>
      <c r="AK1160" s="1055">
        <v>215.12589</v>
      </c>
      <c r="AL1160" s="1055">
        <v>5.9130000000000003</v>
      </c>
      <c r="AM1160" s="1054">
        <v>36</v>
      </c>
      <c r="AN1160" s="1056">
        <v>0.33740000000000003</v>
      </c>
    </row>
    <row r="1161" spans="23:40">
      <c r="W1161" s="150" t="str">
        <f t="shared" si="157"/>
        <v>300315</v>
      </c>
      <c r="X1161" s="142">
        <f t="shared" si="158"/>
        <v>112.5</v>
      </c>
      <c r="Y1161" s="135">
        <f t="shared" si="159"/>
        <v>10</v>
      </c>
      <c r="Z1161" s="142">
        <f t="shared" si="160"/>
        <v>11.25</v>
      </c>
      <c r="AA1161" s="135">
        <v>300</v>
      </c>
      <c r="AB1161" s="164">
        <f t="shared" si="156"/>
        <v>315</v>
      </c>
      <c r="AI1161" s="1053">
        <v>41015401</v>
      </c>
      <c r="AJ1161" s="1054">
        <v>17</v>
      </c>
      <c r="AK1161" s="1055">
        <v>214.501396</v>
      </c>
      <c r="AL1161" s="1055">
        <v>5.9775</v>
      </c>
      <c r="AM1161" s="1054">
        <v>36</v>
      </c>
      <c r="AN1161" s="1056">
        <v>0.3488</v>
      </c>
    </row>
    <row r="1162" spans="23:40">
      <c r="W1162" s="150" t="str">
        <f t="shared" si="157"/>
        <v>300322</v>
      </c>
      <c r="X1162" s="142">
        <f t="shared" si="158"/>
        <v>115</v>
      </c>
      <c r="Y1162" s="135">
        <f t="shared" si="159"/>
        <v>10</v>
      </c>
      <c r="Z1162" s="142">
        <f t="shared" si="160"/>
        <v>11.5</v>
      </c>
      <c r="AA1162" s="135">
        <v>300</v>
      </c>
      <c r="AB1162" s="164">
        <f t="shared" si="156"/>
        <v>322</v>
      </c>
      <c r="AI1162" s="1053">
        <v>51030011</v>
      </c>
      <c r="AJ1162" s="1054">
        <v>3</v>
      </c>
      <c r="AK1162" s="1055">
        <v>214.46526</v>
      </c>
      <c r="AL1162" s="1055">
        <v>5.6485000000000003</v>
      </c>
      <c r="AM1162" s="1054">
        <v>38</v>
      </c>
      <c r="AN1162" s="1056">
        <v>0.34200000000000003</v>
      </c>
    </row>
    <row r="1163" spans="23:40">
      <c r="W1163" s="150" t="str">
        <f t="shared" si="157"/>
        <v>300329</v>
      </c>
      <c r="X1163" s="142">
        <f t="shared" si="158"/>
        <v>117.5</v>
      </c>
      <c r="Y1163" s="135">
        <f t="shared" si="159"/>
        <v>10</v>
      </c>
      <c r="Z1163" s="142">
        <f t="shared" si="160"/>
        <v>11.75</v>
      </c>
      <c r="AA1163" s="135">
        <v>300</v>
      </c>
      <c r="AB1163" s="164">
        <f t="shared" si="156"/>
        <v>329</v>
      </c>
      <c r="AI1163" s="1053">
        <v>11081401</v>
      </c>
      <c r="AJ1163" s="1054">
        <v>69</v>
      </c>
      <c r="AK1163" s="1055">
        <v>214.38466</v>
      </c>
      <c r="AL1163" s="1055">
        <v>4.9348999999999998</v>
      </c>
      <c r="AM1163" s="1054">
        <v>43</v>
      </c>
      <c r="AN1163" s="1056">
        <v>0.28960000000000002</v>
      </c>
    </row>
    <row r="1164" spans="23:40">
      <c r="W1164" s="150" t="str">
        <f t="shared" si="157"/>
        <v>300336</v>
      </c>
      <c r="X1164" s="142">
        <f t="shared" si="158"/>
        <v>120</v>
      </c>
      <c r="Y1164" s="135">
        <f t="shared" si="159"/>
        <v>10</v>
      </c>
      <c r="Z1164" s="142">
        <f t="shared" si="160"/>
        <v>12</v>
      </c>
      <c r="AA1164" s="135">
        <v>300</v>
      </c>
      <c r="AB1164" s="164">
        <f t="shared" si="156"/>
        <v>336</v>
      </c>
      <c r="AI1164" s="1053">
        <v>33018101</v>
      </c>
      <c r="AJ1164" s="1054">
        <v>20</v>
      </c>
      <c r="AK1164" s="1055">
        <v>214.20009999999999</v>
      </c>
      <c r="AL1164" s="1055">
        <v>5.2241</v>
      </c>
      <c r="AM1164" s="1054">
        <v>41</v>
      </c>
      <c r="AN1164" s="1056">
        <v>0.2742</v>
      </c>
    </row>
    <row r="1165" spans="23:40">
      <c r="W1165" s="150" t="str">
        <f t="shared" si="157"/>
        <v>300343</v>
      </c>
      <c r="X1165" s="142">
        <f t="shared" si="158"/>
        <v>122.5</v>
      </c>
      <c r="Y1165" s="135">
        <f t="shared" si="159"/>
        <v>10</v>
      </c>
      <c r="Z1165" s="142">
        <f t="shared" si="160"/>
        <v>12.25</v>
      </c>
      <c r="AA1165" s="135">
        <v>300</v>
      </c>
      <c r="AB1165" s="164">
        <f t="shared" si="156"/>
        <v>343</v>
      </c>
      <c r="AI1165" s="1053">
        <v>44011491</v>
      </c>
      <c r="AJ1165" s="1054">
        <v>25</v>
      </c>
      <c r="AK1165" s="1055">
        <v>214.19716</v>
      </c>
      <c r="AL1165" s="1055">
        <v>4.6395999999999997</v>
      </c>
      <c r="AM1165" s="1054">
        <v>46</v>
      </c>
      <c r="AN1165" s="1056">
        <v>0.18710000000000002</v>
      </c>
    </row>
    <row r="1166" spans="23:40">
      <c r="W1166" s="150" t="str">
        <f t="shared" si="157"/>
        <v>300350</v>
      </c>
      <c r="X1166" s="142">
        <f t="shared" si="158"/>
        <v>125</v>
      </c>
      <c r="Y1166" s="135">
        <f t="shared" si="159"/>
        <v>10</v>
      </c>
      <c r="Z1166" s="142">
        <f t="shared" si="160"/>
        <v>12.5</v>
      </c>
      <c r="AA1166" s="135">
        <v>300</v>
      </c>
      <c r="AB1166" s="164">
        <f t="shared" si="156"/>
        <v>350</v>
      </c>
      <c r="AI1166" s="1053">
        <v>42120701</v>
      </c>
      <c r="AJ1166" s="1054">
        <v>2</v>
      </c>
      <c r="AK1166" s="1055">
        <v>214.1336</v>
      </c>
      <c r="AL1166" s="1055">
        <v>6.0612000000000004</v>
      </c>
      <c r="AM1166" s="1054">
        <v>35</v>
      </c>
      <c r="AN1166" s="1056">
        <v>0.3417</v>
      </c>
    </row>
    <row r="1167" spans="23:40">
      <c r="W1167" s="150" t="str">
        <f t="shared" si="157"/>
        <v>300357</v>
      </c>
      <c r="X1167" s="142">
        <f t="shared" si="158"/>
        <v>127.5</v>
      </c>
      <c r="Y1167" s="135">
        <f t="shared" si="159"/>
        <v>10</v>
      </c>
      <c r="Z1167" s="142">
        <f t="shared" si="160"/>
        <v>12.75</v>
      </c>
      <c r="AA1167" s="135">
        <v>300</v>
      </c>
      <c r="AB1167" s="164">
        <f t="shared" si="156"/>
        <v>357</v>
      </c>
      <c r="AI1167" s="1053">
        <v>42072801</v>
      </c>
      <c r="AJ1167" s="1054">
        <v>6</v>
      </c>
      <c r="AK1167" s="1055">
        <v>214.1087</v>
      </c>
      <c r="AL1167" s="1055">
        <v>4.57</v>
      </c>
      <c r="AM1167" s="1054">
        <v>47</v>
      </c>
      <c r="AN1167" s="1056">
        <v>0.40570000000000001</v>
      </c>
    </row>
    <row r="1168" spans="23:40">
      <c r="W1168" s="150" t="str">
        <f t="shared" si="157"/>
        <v>300364</v>
      </c>
      <c r="X1168" s="142">
        <f t="shared" si="158"/>
        <v>130</v>
      </c>
      <c r="Y1168" s="135">
        <f t="shared" si="159"/>
        <v>10</v>
      </c>
      <c r="Z1168" s="142">
        <f t="shared" si="160"/>
        <v>13</v>
      </c>
      <c r="AA1168" s="135">
        <v>300</v>
      </c>
      <c r="AB1168" s="164">
        <f t="shared" si="156"/>
        <v>364</v>
      </c>
      <c r="AI1168" s="1053">
        <v>33052801</v>
      </c>
      <c r="AJ1168" s="1054">
        <v>11</v>
      </c>
      <c r="AK1168" s="1055">
        <v>214.02795</v>
      </c>
      <c r="AL1168" s="1055">
        <v>5.1116999999999999</v>
      </c>
      <c r="AM1168" s="1054">
        <v>42</v>
      </c>
      <c r="AN1168" s="1056">
        <v>0.32770000000000005</v>
      </c>
    </row>
    <row r="1169" spans="23:40">
      <c r="W1169" s="150" t="str">
        <f t="shared" si="157"/>
        <v>300371</v>
      </c>
      <c r="X1169" s="142">
        <f t="shared" si="158"/>
        <v>132.5</v>
      </c>
      <c r="Y1169" s="135">
        <f t="shared" si="159"/>
        <v>10</v>
      </c>
      <c r="Z1169" s="142">
        <f t="shared" si="160"/>
        <v>13.25</v>
      </c>
      <c r="AA1169" s="135">
        <v>300</v>
      </c>
      <c r="AB1169" s="164">
        <f t="shared" si="156"/>
        <v>371</v>
      </c>
      <c r="AI1169" s="1053">
        <v>51010911</v>
      </c>
      <c r="AJ1169" s="1054">
        <v>45</v>
      </c>
      <c r="AK1169" s="1055">
        <v>213.99250000000001</v>
      </c>
      <c r="AL1169" s="1055">
        <v>5.2251000000000003</v>
      </c>
      <c r="AM1169" s="1054">
        <v>41</v>
      </c>
      <c r="AN1169" s="1056">
        <v>0.29600000000000004</v>
      </c>
    </row>
    <row r="1170" spans="23:40">
      <c r="W1170" s="150" t="str">
        <f t="shared" si="157"/>
        <v>3157</v>
      </c>
      <c r="X1170" s="142">
        <f t="shared" si="158"/>
        <v>4.0425000000000004</v>
      </c>
      <c r="Y1170" s="135">
        <f t="shared" si="159"/>
        <v>10.5</v>
      </c>
      <c r="Z1170" s="142">
        <f t="shared" si="160"/>
        <v>0.38500000000000001</v>
      </c>
      <c r="AA1170" s="135">
        <v>315</v>
      </c>
      <c r="AB1170" s="151">
        <v>7</v>
      </c>
      <c r="AI1170" s="1053">
        <v>32025101</v>
      </c>
      <c r="AJ1170" s="1054">
        <v>4</v>
      </c>
      <c r="AK1170" s="1055">
        <v>213.97049999999999</v>
      </c>
      <c r="AL1170" s="1055">
        <v>4.7686000000000002</v>
      </c>
      <c r="AM1170" s="1054">
        <v>45</v>
      </c>
      <c r="AN1170" s="1056">
        <v>0.23739999999999997</v>
      </c>
    </row>
    <row r="1171" spans="23:40">
      <c r="W1171" s="150" t="str">
        <f t="shared" si="157"/>
        <v>31514</v>
      </c>
      <c r="X1171" s="142">
        <f t="shared" si="158"/>
        <v>5.7750000000000004</v>
      </c>
      <c r="Y1171" s="135">
        <f t="shared" si="159"/>
        <v>10.5</v>
      </c>
      <c r="Z1171" s="142">
        <f t="shared" si="160"/>
        <v>0.55000000000000004</v>
      </c>
      <c r="AA1171" s="135">
        <v>315</v>
      </c>
      <c r="AB1171" s="164">
        <f>AB1170+7</f>
        <v>14</v>
      </c>
      <c r="AI1171" s="1053">
        <v>52013501</v>
      </c>
      <c r="AJ1171" s="1054">
        <v>10</v>
      </c>
      <c r="AK1171" s="1055">
        <v>213.9376</v>
      </c>
      <c r="AL1171" s="1055">
        <v>5.3791000000000002</v>
      </c>
      <c r="AM1171" s="1054">
        <v>40</v>
      </c>
      <c r="AN1171" s="1056">
        <v>0.34810000000000002</v>
      </c>
    </row>
    <row r="1172" spans="23:40">
      <c r="W1172" s="150" t="str">
        <f t="shared" si="157"/>
        <v>31521</v>
      </c>
      <c r="X1172" s="142">
        <f t="shared" si="158"/>
        <v>7.875</v>
      </c>
      <c r="Y1172" s="135">
        <f t="shared" si="159"/>
        <v>10.5</v>
      </c>
      <c r="Z1172" s="142">
        <f t="shared" si="160"/>
        <v>0.75</v>
      </c>
      <c r="AA1172" s="135">
        <v>315</v>
      </c>
      <c r="AB1172" s="164">
        <f t="shared" ref="AB1172:AB1222" si="161">AB1171+7</f>
        <v>21</v>
      </c>
      <c r="AI1172" s="1053">
        <v>50340301</v>
      </c>
      <c r="AJ1172" s="1054">
        <v>26</v>
      </c>
      <c r="AK1172" s="1055">
        <v>213.9349</v>
      </c>
      <c r="AL1172" s="1055">
        <v>4.9509999999999996</v>
      </c>
      <c r="AM1172" s="1054">
        <v>43</v>
      </c>
      <c r="AN1172" s="1056">
        <v>0.37159999999999999</v>
      </c>
    </row>
    <row r="1173" spans="23:40">
      <c r="W1173" s="150" t="str">
        <f t="shared" si="157"/>
        <v>31528</v>
      </c>
      <c r="X1173" s="142">
        <f t="shared" si="158"/>
        <v>10.5</v>
      </c>
      <c r="Y1173" s="135">
        <f t="shared" si="159"/>
        <v>10.5</v>
      </c>
      <c r="Z1173" s="142">
        <f t="shared" si="160"/>
        <v>1</v>
      </c>
      <c r="AA1173" s="135">
        <v>315</v>
      </c>
      <c r="AB1173" s="164">
        <f t="shared" si="161"/>
        <v>28</v>
      </c>
      <c r="AI1173" s="1053">
        <v>43013601</v>
      </c>
      <c r="AJ1173" s="1054">
        <v>14</v>
      </c>
      <c r="AK1173" s="1055">
        <v>213.88919999999999</v>
      </c>
      <c r="AL1173" s="1055">
        <v>5.4481000000000002</v>
      </c>
      <c r="AM1173" s="1054">
        <v>39</v>
      </c>
      <c r="AN1173" s="1056">
        <v>0.17899999999999999</v>
      </c>
    </row>
    <row r="1174" spans="23:40">
      <c r="W1174" s="150" t="str">
        <f t="shared" si="157"/>
        <v>31535</v>
      </c>
      <c r="X1174" s="142">
        <f t="shared" si="158"/>
        <v>13.125</v>
      </c>
      <c r="Y1174" s="135">
        <f t="shared" si="159"/>
        <v>10.5</v>
      </c>
      <c r="Z1174" s="142">
        <f t="shared" si="160"/>
        <v>1.25</v>
      </c>
      <c r="AA1174" s="135">
        <v>315</v>
      </c>
      <c r="AB1174" s="164">
        <f t="shared" si="161"/>
        <v>35</v>
      </c>
      <c r="AI1174" s="1053">
        <v>37053401</v>
      </c>
      <c r="AJ1174" s="1054">
        <v>5</v>
      </c>
      <c r="AK1174" s="1055">
        <v>213.87260000000001</v>
      </c>
      <c r="AL1174" s="1055">
        <v>5.8700999999999999</v>
      </c>
      <c r="AM1174" s="1054">
        <v>36</v>
      </c>
      <c r="AN1174" s="1056">
        <v>0.24590000000000001</v>
      </c>
    </row>
    <row r="1175" spans="23:40">
      <c r="W1175" s="150" t="str">
        <f t="shared" si="157"/>
        <v>31542</v>
      </c>
      <c r="X1175" s="142">
        <f t="shared" si="158"/>
        <v>15.75</v>
      </c>
      <c r="Y1175" s="135">
        <f t="shared" si="159"/>
        <v>10.5</v>
      </c>
      <c r="Z1175" s="142">
        <f t="shared" si="160"/>
        <v>1.5</v>
      </c>
      <c r="AA1175" s="135">
        <v>315</v>
      </c>
      <c r="AB1175" s="164">
        <f t="shared" si="161"/>
        <v>42</v>
      </c>
      <c r="AI1175" s="1053">
        <v>33035701</v>
      </c>
      <c r="AJ1175" s="1054">
        <v>10</v>
      </c>
      <c r="AK1175" s="1055">
        <v>213.8107</v>
      </c>
      <c r="AL1175" s="1055">
        <v>5.2686000000000002</v>
      </c>
      <c r="AM1175" s="1054">
        <v>41</v>
      </c>
      <c r="AN1175" s="1056">
        <v>0.16260000000000002</v>
      </c>
    </row>
    <row r="1176" spans="23:40">
      <c r="W1176" s="150" t="str">
        <f t="shared" si="157"/>
        <v>31549</v>
      </c>
      <c r="X1176" s="142">
        <f t="shared" si="158"/>
        <v>18.375</v>
      </c>
      <c r="Y1176" s="135">
        <f t="shared" si="159"/>
        <v>10.5</v>
      </c>
      <c r="Z1176" s="142">
        <f t="shared" si="160"/>
        <v>1.75</v>
      </c>
      <c r="AA1176" s="135">
        <v>315</v>
      </c>
      <c r="AB1176" s="164">
        <f t="shared" si="161"/>
        <v>49</v>
      </c>
      <c r="AI1176" s="1053">
        <v>44084501</v>
      </c>
      <c r="AJ1176" s="1054">
        <v>5</v>
      </c>
      <c r="AK1176" s="1055">
        <v>213.7311</v>
      </c>
      <c r="AL1176" s="1055">
        <v>5.4119999999999999</v>
      </c>
      <c r="AM1176" s="1054">
        <v>39</v>
      </c>
      <c r="AN1176" s="1056">
        <v>0.28210000000000002</v>
      </c>
    </row>
    <row r="1177" spans="23:40">
      <c r="W1177" s="150" t="str">
        <f t="shared" si="157"/>
        <v>31556</v>
      </c>
      <c r="X1177" s="142">
        <f t="shared" si="158"/>
        <v>21</v>
      </c>
      <c r="Y1177" s="135">
        <f t="shared" si="159"/>
        <v>10.5</v>
      </c>
      <c r="Z1177" s="142">
        <f t="shared" si="160"/>
        <v>2</v>
      </c>
      <c r="AA1177" s="135">
        <v>315</v>
      </c>
      <c r="AB1177" s="164">
        <f t="shared" si="161"/>
        <v>56</v>
      </c>
      <c r="AI1177" s="1053">
        <v>12042701</v>
      </c>
      <c r="AJ1177" s="1054">
        <v>22</v>
      </c>
      <c r="AK1177" s="1055">
        <v>213.68767500000001</v>
      </c>
      <c r="AL1177" s="1055">
        <v>5.7595000000000001</v>
      </c>
      <c r="AM1177" s="1054">
        <v>37</v>
      </c>
      <c r="AN1177" s="1056">
        <v>0.21170000000000003</v>
      </c>
    </row>
    <row r="1178" spans="23:40">
      <c r="W1178" s="150" t="str">
        <f t="shared" si="157"/>
        <v>31563</v>
      </c>
      <c r="X1178" s="142">
        <f t="shared" si="158"/>
        <v>23.625</v>
      </c>
      <c r="Y1178" s="135">
        <f t="shared" si="159"/>
        <v>10.5</v>
      </c>
      <c r="Z1178" s="142">
        <f t="shared" si="160"/>
        <v>2.25</v>
      </c>
      <c r="AA1178" s="135">
        <v>315</v>
      </c>
      <c r="AB1178" s="164">
        <f t="shared" si="161"/>
        <v>63</v>
      </c>
      <c r="AI1178" s="1053">
        <v>35044261</v>
      </c>
      <c r="AJ1178" s="1054">
        <v>6</v>
      </c>
      <c r="AK1178" s="1055">
        <v>213.67705000000001</v>
      </c>
      <c r="AL1178" s="1055">
        <v>5.2721999999999998</v>
      </c>
      <c r="AM1178" s="1054">
        <v>41</v>
      </c>
      <c r="AN1178" s="1056">
        <v>0.25409999999999999</v>
      </c>
    </row>
    <row r="1179" spans="23:40">
      <c r="W1179" s="150" t="str">
        <f t="shared" si="157"/>
        <v>31570</v>
      </c>
      <c r="X1179" s="142">
        <f t="shared" si="158"/>
        <v>26.25</v>
      </c>
      <c r="Y1179" s="135">
        <f t="shared" si="159"/>
        <v>10.5</v>
      </c>
      <c r="Z1179" s="142">
        <f t="shared" si="160"/>
        <v>2.5</v>
      </c>
      <c r="AA1179" s="135">
        <v>315</v>
      </c>
      <c r="AB1179" s="164">
        <f t="shared" si="161"/>
        <v>70</v>
      </c>
      <c r="AI1179" s="1053">
        <v>31020701</v>
      </c>
      <c r="AJ1179" s="1054">
        <v>60</v>
      </c>
      <c r="AK1179" s="1055">
        <v>213.62889999999999</v>
      </c>
      <c r="AL1179" s="1055">
        <v>5.3808999999999996</v>
      </c>
      <c r="AM1179" s="1054">
        <v>40</v>
      </c>
      <c r="AN1179" s="1056">
        <v>0.46740000000000004</v>
      </c>
    </row>
    <row r="1180" spans="23:40">
      <c r="W1180" s="150" t="str">
        <f t="shared" si="157"/>
        <v>31577</v>
      </c>
      <c r="X1180" s="142">
        <f t="shared" si="158"/>
        <v>28.875</v>
      </c>
      <c r="Y1180" s="135">
        <f t="shared" si="159"/>
        <v>10.5</v>
      </c>
      <c r="Z1180" s="142">
        <f t="shared" si="160"/>
        <v>2.75</v>
      </c>
      <c r="AA1180" s="135">
        <v>315</v>
      </c>
      <c r="AB1180" s="164">
        <f t="shared" si="161"/>
        <v>77</v>
      </c>
      <c r="AI1180" s="1053">
        <v>32075011</v>
      </c>
      <c r="AJ1180" s="1054">
        <v>9</v>
      </c>
      <c r="AK1180" s="1055">
        <v>213.46770000000001</v>
      </c>
      <c r="AL1180" s="1055">
        <v>5.7225000000000001</v>
      </c>
      <c r="AM1180" s="1054">
        <v>37</v>
      </c>
      <c r="AN1180" s="1056">
        <v>0.47189999999999999</v>
      </c>
    </row>
    <row r="1181" spans="23:40">
      <c r="W1181" s="150" t="str">
        <f t="shared" si="157"/>
        <v>31584</v>
      </c>
      <c r="X1181" s="142">
        <f t="shared" si="158"/>
        <v>31.5</v>
      </c>
      <c r="Y1181" s="135">
        <f t="shared" si="159"/>
        <v>10.5</v>
      </c>
      <c r="Z1181" s="142">
        <f t="shared" si="160"/>
        <v>3</v>
      </c>
      <c r="AA1181" s="135">
        <v>315</v>
      </c>
      <c r="AB1181" s="164">
        <f t="shared" si="161"/>
        <v>84</v>
      </c>
      <c r="AI1181" s="1053">
        <v>51010151</v>
      </c>
      <c r="AJ1181" s="1054">
        <v>46</v>
      </c>
      <c r="AK1181" s="1055">
        <v>213.0993</v>
      </c>
      <c r="AL1181" s="1055">
        <v>5.1009000000000002</v>
      </c>
      <c r="AM1181" s="1054">
        <v>42</v>
      </c>
      <c r="AN1181" s="1056">
        <v>0.32140000000000002</v>
      </c>
    </row>
    <row r="1182" spans="23:40">
      <c r="W1182" s="150" t="str">
        <f t="shared" si="157"/>
        <v>31591</v>
      </c>
      <c r="X1182" s="142">
        <f t="shared" si="158"/>
        <v>34.125</v>
      </c>
      <c r="Y1182" s="135">
        <f t="shared" si="159"/>
        <v>10.5</v>
      </c>
      <c r="Z1182" s="142">
        <f t="shared" si="160"/>
        <v>3.25</v>
      </c>
      <c r="AA1182" s="135">
        <v>315</v>
      </c>
      <c r="AB1182" s="164">
        <f t="shared" si="161"/>
        <v>91</v>
      </c>
      <c r="AI1182" s="1053">
        <v>31182201</v>
      </c>
      <c r="AJ1182" s="1054">
        <v>61</v>
      </c>
      <c r="AK1182" s="1055">
        <v>212.9057</v>
      </c>
      <c r="AL1182" s="1055">
        <v>5.0552999999999999</v>
      </c>
      <c r="AM1182" s="1054">
        <v>42</v>
      </c>
      <c r="AN1182" s="1056">
        <v>0.30680000000000002</v>
      </c>
    </row>
    <row r="1183" spans="23:40">
      <c r="W1183" s="150" t="str">
        <f t="shared" si="157"/>
        <v>31598</v>
      </c>
      <c r="X1183" s="142">
        <f t="shared" si="158"/>
        <v>36.75</v>
      </c>
      <c r="Y1183" s="135">
        <f t="shared" si="159"/>
        <v>10.5</v>
      </c>
      <c r="Z1183" s="142">
        <f t="shared" si="160"/>
        <v>3.5</v>
      </c>
      <c r="AA1183" s="135">
        <v>315</v>
      </c>
      <c r="AB1183" s="164">
        <f t="shared" si="161"/>
        <v>98</v>
      </c>
      <c r="AI1183" s="1053">
        <v>34017101</v>
      </c>
      <c r="AJ1183" s="1054">
        <v>15</v>
      </c>
      <c r="AK1183" s="1055">
        <v>212.66669999999999</v>
      </c>
      <c r="AL1183" s="1055">
        <v>4.9974999999999996</v>
      </c>
      <c r="AM1183" s="1054">
        <v>43</v>
      </c>
      <c r="AN1183" s="1056">
        <v>0.21510000000000001</v>
      </c>
    </row>
    <row r="1184" spans="23:40">
      <c r="W1184" s="150" t="str">
        <f t="shared" si="157"/>
        <v>315105</v>
      </c>
      <c r="X1184" s="142">
        <f t="shared" si="158"/>
        <v>39.375</v>
      </c>
      <c r="Y1184" s="135">
        <f t="shared" si="159"/>
        <v>10.5</v>
      </c>
      <c r="Z1184" s="142">
        <f t="shared" si="160"/>
        <v>3.75</v>
      </c>
      <c r="AA1184" s="135">
        <v>315</v>
      </c>
      <c r="AB1184" s="164">
        <f t="shared" si="161"/>
        <v>105</v>
      </c>
      <c r="AI1184" s="1053">
        <v>37037041</v>
      </c>
      <c r="AJ1184" s="1054">
        <v>11</v>
      </c>
      <c r="AK1184" s="1055">
        <v>212.6105</v>
      </c>
      <c r="AL1184" s="1055">
        <v>5.6779999999999999</v>
      </c>
      <c r="AM1184" s="1054">
        <v>37</v>
      </c>
      <c r="AN1184" s="1056">
        <v>0.25159999999999999</v>
      </c>
    </row>
    <row r="1185" spans="23:40">
      <c r="W1185" s="150" t="str">
        <f t="shared" si="157"/>
        <v>315112</v>
      </c>
      <c r="X1185" s="142">
        <f t="shared" si="158"/>
        <v>42</v>
      </c>
      <c r="Y1185" s="135">
        <f t="shared" si="159"/>
        <v>10.5</v>
      </c>
      <c r="Z1185" s="142">
        <f t="shared" si="160"/>
        <v>4</v>
      </c>
      <c r="AA1185" s="135">
        <v>315</v>
      </c>
      <c r="AB1185" s="164">
        <f t="shared" si="161"/>
        <v>112</v>
      </c>
      <c r="AI1185" s="1053">
        <v>33061401</v>
      </c>
      <c r="AJ1185" s="1054">
        <v>9</v>
      </c>
      <c r="AK1185" s="1055">
        <v>212.58449700000003</v>
      </c>
      <c r="AL1185" s="1055">
        <v>6.5816999999999997</v>
      </c>
      <c r="AM1185" s="1054">
        <v>32</v>
      </c>
      <c r="AN1185" s="1056">
        <v>0.34869999999999995</v>
      </c>
    </row>
    <row r="1186" spans="23:40">
      <c r="W1186" s="150" t="str">
        <f t="shared" si="157"/>
        <v>315119</v>
      </c>
      <c r="X1186" s="142">
        <f t="shared" si="158"/>
        <v>44.625</v>
      </c>
      <c r="Y1186" s="135">
        <f t="shared" si="159"/>
        <v>10.5</v>
      </c>
      <c r="Z1186" s="142">
        <f t="shared" si="160"/>
        <v>4.25</v>
      </c>
      <c r="AA1186" s="135">
        <v>315</v>
      </c>
      <c r="AB1186" s="164">
        <f t="shared" si="161"/>
        <v>119</v>
      </c>
      <c r="AI1186" s="1053">
        <v>46022301</v>
      </c>
      <c r="AJ1186" s="1054">
        <v>9</v>
      </c>
      <c r="AK1186" s="1055">
        <v>212.49792000000002</v>
      </c>
      <c r="AL1186" s="1055">
        <v>5.6262999999999996</v>
      </c>
      <c r="AM1186" s="1054">
        <v>38</v>
      </c>
      <c r="AN1186" s="1056">
        <v>0.27289999999999998</v>
      </c>
    </row>
    <row r="1187" spans="23:40">
      <c r="W1187" s="150" t="str">
        <f t="shared" si="157"/>
        <v>315126</v>
      </c>
      <c r="X1187" s="142">
        <f t="shared" si="158"/>
        <v>47.25</v>
      </c>
      <c r="Y1187" s="135">
        <f t="shared" si="159"/>
        <v>10.5</v>
      </c>
      <c r="Z1187" s="142">
        <f t="shared" si="160"/>
        <v>4.5</v>
      </c>
      <c r="AA1187" s="135">
        <v>315</v>
      </c>
      <c r="AB1187" s="164">
        <f t="shared" si="161"/>
        <v>126</v>
      </c>
      <c r="AI1187" s="1053">
        <v>41021601</v>
      </c>
      <c r="AJ1187" s="1054">
        <v>3</v>
      </c>
      <c r="AK1187" s="1055">
        <v>212.45249999999999</v>
      </c>
      <c r="AL1187" s="1055">
        <v>5.9843000000000002</v>
      </c>
      <c r="AM1187" s="1054">
        <v>36</v>
      </c>
      <c r="AN1187" s="1056">
        <v>0.30130000000000001</v>
      </c>
    </row>
    <row r="1188" spans="23:40">
      <c r="W1188" s="150" t="str">
        <f t="shared" si="157"/>
        <v>315133</v>
      </c>
      <c r="X1188" s="142">
        <f t="shared" si="158"/>
        <v>49.875</v>
      </c>
      <c r="Y1188" s="135">
        <f t="shared" si="159"/>
        <v>10.5</v>
      </c>
      <c r="Z1188" s="142">
        <f t="shared" si="160"/>
        <v>4.75</v>
      </c>
      <c r="AA1188" s="135">
        <v>315</v>
      </c>
      <c r="AB1188" s="164">
        <f t="shared" si="161"/>
        <v>133</v>
      </c>
      <c r="AI1188" s="1053">
        <v>32060401</v>
      </c>
      <c r="AJ1188" s="1054">
        <v>6</v>
      </c>
      <c r="AK1188" s="1055">
        <v>212.38489999999999</v>
      </c>
      <c r="AL1188" s="1055">
        <v>5.3757000000000001</v>
      </c>
      <c r="AM1188" s="1054">
        <v>40</v>
      </c>
      <c r="AN1188" s="1056">
        <v>0.31079999999999997</v>
      </c>
    </row>
    <row r="1189" spans="23:40">
      <c r="W1189" s="150" t="str">
        <f t="shared" si="157"/>
        <v>315140</v>
      </c>
      <c r="X1189" s="142">
        <f t="shared" si="158"/>
        <v>52.5</v>
      </c>
      <c r="Y1189" s="135">
        <f t="shared" si="159"/>
        <v>10.5</v>
      </c>
      <c r="Z1189" s="142">
        <f t="shared" si="160"/>
        <v>5</v>
      </c>
      <c r="AA1189" s="135">
        <v>315</v>
      </c>
      <c r="AB1189" s="164">
        <f t="shared" si="161"/>
        <v>140</v>
      </c>
      <c r="AI1189" s="1053">
        <v>37057091</v>
      </c>
      <c r="AJ1189" s="1054">
        <v>6</v>
      </c>
      <c r="AK1189" s="1055">
        <v>212.31135</v>
      </c>
      <c r="AL1189" s="1055">
        <v>5.9203000000000001</v>
      </c>
      <c r="AM1189" s="1054">
        <v>36</v>
      </c>
      <c r="AN1189" s="1056">
        <v>0.314</v>
      </c>
    </row>
    <row r="1190" spans="23:40">
      <c r="W1190" s="150" t="str">
        <f t="shared" si="157"/>
        <v>315147</v>
      </c>
      <c r="X1190" s="142">
        <f t="shared" si="158"/>
        <v>55.125</v>
      </c>
      <c r="Y1190" s="135">
        <f t="shared" si="159"/>
        <v>10.5</v>
      </c>
      <c r="Z1190" s="142">
        <f t="shared" si="160"/>
        <v>5.25</v>
      </c>
      <c r="AA1190" s="135">
        <v>315</v>
      </c>
      <c r="AB1190" s="164">
        <f t="shared" si="161"/>
        <v>147</v>
      </c>
      <c r="AI1190" s="1053">
        <v>44012081</v>
      </c>
      <c r="AJ1190" s="1054">
        <v>26</v>
      </c>
      <c r="AK1190" s="1055">
        <v>212.29033999999999</v>
      </c>
      <c r="AL1190" s="1055">
        <v>4.9997999999999996</v>
      </c>
      <c r="AM1190" s="1054">
        <v>42</v>
      </c>
      <c r="AN1190" s="1056">
        <v>0.25340000000000001</v>
      </c>
    </row>
    <row r="1191" spans="23:40">
      <c r="W1191" s="150" t="str">
        <f t="shared" si="157"/>
        <v>315154</v>
      </c>
      <c r="X1191" s="142">
        <f t="shared" si="158"/>
        <v>57.75</v>
      </c>
      <c r="Y1191" s="135">
        <f t="shared" si="159"/>
        <v>10.5</v>
      </c>
      <c r="Z1191" s="142">
        <f t="shared" si="160"/>
        <v>5.5</v>
      </c>
      <c r="AA1191" s="135">
        <v>315</v>
      </c>
      <c r="AB1191" s="164">
        <f t="shared" si="161"/>
        <v>154</v>
      </c>
      <c r="AI1191" s="1053">
        <v>44022501</v>
      </c>
      <c r="AJ1191" s="1054">
        <v>5</v>
      </c>
      <c r="AK1191" s="1055">
        <v>212.12110000000001</v>
      </c>
      <c r="AL1191" s="1055">
        <v>5.4421999999999997</v>
      </c>
      <c r="AM1191" s="1054">
        <v>39</v>
      </c>
      <c r="AN1191" s="1056">
        <v>0.42119999999999996</v>
      </c>
    </row>
    <row r="1192" spans="23:40">
      <c r="W1192" s="150" t="str">
        <f t="shared" si="157"/>
        <v>315161</v>
      </c>
      <c r="X1192" s="142">
        <f t="shared" si="158"/>
        <v>60.375</v>
      </c>
      <c r="Y1192" s="135">
        <f t="shared" si="159"/>
        <v>10.5</v>
      </c>
      <c r="Z1192" s="142">
        <f t="shared" si="160"/>
        <v>5.75</v>
      </c>
      <c r="AA1192" s="135">
        <v>315</v>
      </c>
      <c r="AB1192" s="164">
        <f t="shared" si="161"/>
        <v>161</v>
      </c>
      <c r="AI1192" s="1053">
        <v>51015841</v>
      </c>
      <c r="AJ1192" s="1054">
        <v>47</v>
      </c>
      <c r="AK1192" s="1055">
        <v>212.05423399999998</v>
      </c>
      <c r="AL1192" s="1055">
        <v>4.6002000000000001</v>
      </c>
      <c r="AM1192" s="1054">
        <v>46</v>
      </c>
      <c r="AN1192" s="1056">
        <v>0.25819999999999999</v>
      </c>
    </row>
    <row r="1193" spans="23:40">
      <c r="W1193" s="150" t="str">
        <f t="shared" si="157"/>
        <v>315168</v>
      </c>
      <c r="X1193" s="142">
        <f t="shared" si="158"/>
        <v>63</v>
      </c>
      <c r="Y1193" s="135">
        <f t="shared" si="159"/>
        <v>10.5</v>
      </c>
      <c r="Z1193" s="142">
        <f t="shared" si="160"/>
        <v>6</v>
      </c>
      <c r="AA1193" s="135">
        <v>315</v>
      </c>
      <c r="AB1193" s="164">
        <f t="shared" si="161"/>
        <v>168</v>
      </c>
      <c r="AI1193" s="1053">
        <v>13024001</v>
      </c>
      <c r="AJ1193" s="1054">
        <v>5</v>
      </c>
      <c r="AK1193" s="1055">
        <v>212.01240000000001</v>
      </c>
      <c r="AL1193" s="1055">
        <v>6.0492999999999997</v>
      </c>
      <c r="AM1193" s="1054">
        <v>35</v>
      </c>
      <c r="AN1193" s="1056">
        <v>0.3861</v>
      </c>
    </row>
    <row r="1194" spans="23:40">
      <c r="W1194" s="150" t="str">
        <f t="shared" ref="W1194:W1257" si="162">AA1194&amp;AB1194</f>
        <v>315175</v>
      </c>
      <c r="X1194" s="142">
        <f t="shared" ref="X1194:X1257" si="163">Y1194*Z1194</f>
        <v>65.625</v>
      </c>
      <c r="Y1194" s="135">
        <f t="shared" si="159"/>
        <v>10.5</v>
      </c>
      <c r="Z1194" s="142">
        <f t="shared" si="160"/>
        <v>6.25</v>
      </c>
      <c r="AA1194" s="135">
        <v>315</v>
      </c>
      <c r="AB1194" s="164">
        <f t="shared" si="161"/>
        <v>175</v>
      </c>
      <c r="AI1194" s="1053">
        <v>61016801</v>
      </c>
      <c r="AJ1194" s="1054">
        <v>27</v>
      </c>
      <c r="AK1194" s="1055">
        <v>211.78530000000001</v>
      </c>
      <c r="AL1194" s="1055">
        <v>6.1111000000000004</v>
      </c>
      <c r="AM1194" s="1054">
        <v>35</v>
      </c>
      <c r="AN1194" s="1056">
        <v>0.2964</v>
      </c>
    </row>
    <row r="1195" spans="23:40">
      <c r="W1195" s="150" t="str">
        <f t="shared" si="162"/>
        <v>315182</v>
      </c>
      <c r="X1195" s="142">
        <f t="shared" si="163"/>
        <v>68.25</v>
      </c>
      <c r="Y1195" s="135">
        <f t="shared" si="159"/>
        <v>10.5</v>
      </c>
      <c r="Z1195" s="142">
        <f t="shared" si="160"/>
        <v>6.5</v>
      </c>
      <c r="AA1195" s="135">
        <v>315</v>
      </c>
      <c r="AB1195" s="164">
        <f t="shared" si="161"/>
        <v>182</v>
      </c>
      <c r="AI1195" s="1053">
        <v>32027911</v>
      </c>
      <c r="AJ1195" s="1054">
        <v>15</v>
      </c>
      <c r="AK1195" s="1055">
        <v>211.78405000000001</v>
      </c>
      <c r="AL1195" s="1055">
        <v>5.1207000000000003</v>
      </c>
      <c r="AM1195" s="1054">
        <v>41</v>
      </c>
      <c r="AN1195" s="1056">
        <v>0.27350000000000002</v>
      </c>
    </row>
    <row r="1196" spans="23:40">
      <c r="W1196" s="150" t="str">
        <f t="shared" si="162"/>
        <v>315189</v>
      </c>
      <c r="X1196" s="142">
        <f t="shared" si="163"/>
        <v>70.875</v>
      </c>
      <c r="Y1196" s="135">
        <f t="shared" si="159"/>
        <v>10.5</v>
      </c>
      <c r="Z1196" s="142">
        <f t="shared" si="160"/>
        <v>6.75</v>
      </c>
      <c r="AA1196" s="135">
        <v>315</v>
      </c>
      <c r="AB1196" s="164">
        <f t="shared" si="161"/>
        <v>189</v>
      </c>
      <c r="AI1196" s="1053">
        <v>33065201</v>
      </c>
      <c r="AJ1196" s="1054">
        <v>10</v>
      </c>
      <c r="AK1196" s="1055">
        <v>211.44603999999998</v>
      </c>
      <c r="AL1196" s="1055">
        <v>5.0164</v>
      </c>
      <c r="AM1196" s="1054">
        <v>42</v>
      </c>
      <c r="AN1196" s="1056">
        <v>0.31259999999999999</v>
      </c>
    </row>
    <row r="1197" spans="23:40">
      <c r="W1197" s="150" t="str">
        <f t="shared" si="162"/>
        <v>315196</v>
      </c>
      <c r="X1197" s="142">
        <f t="shared" si="163"/>
        <v>73.5</v>
      </c>
      <c r="Y1197" s="135">
        <f t="shared" si="159"/>
        <v>10.5</v>
      </c>
      <c r="Z1197" s="142">
        <f t="shared" si="160"/>
        <v>7</v>
      </c>
      <c r="AA1197" s="135">
        <v>315</v>
      </c>
      <c r="AB1197" s="164">
        <f t="shared" si="161"/>
        <v>196</v>
      </c>
      <c r="AI1197" s="1053">
        <v>21031401</v>
      </c>
      <c r="AJ1197" s="1054">
        <v>5</v>
      </c>
      <c r="AK1197" s="1055">
        <v>211.32589999999999</v>
      </c>
      <c r="AL1197" s="1055">
        <v>6.8596000000000004</v>
      </c>
      <c r="AM1197" s="1054">
        <v>31</v>
      </c>
      <c r="AN1197" s="1056">
        <v>0.30870000000000003</v>
      </c>
    </row>
    <row r="1198" spans="23:40">
      <c r="W1198" s="150" t="str">
        <f t="shared" si="162"/>
        <v>315203</v>
      </c>
      <c r="X1198" s="142">
        <f t="shared" si="163"/>
        <v>76.125</v>
      </c>
      <c r="Y1198" s="135">
        <f t="shared" si="159"/>
        <v>10.5</v>
      </c>
      <c r="Z1198" s="142">
        <f t="shared" si="160"/>
        <v>7.25</v>
      </c>
      <c r="AA1198" s="135">
        <v>315</v>
      </c>
      <c r="AB1198" s="164">
        <f t="shared" si="161"/>
        <v>203</v>
      </c>
      <c r="AI1198" s="1053">
        <v>46021101</v>
      </c>
      <c r="AJ1198" s="1054">
        <v>10</v>
      </c>
      <c r="AK1198" s="1055">
        <v>211.24542999999997</v>
      </c>
      <c r="AL1198" s="1055">
        <v>6.1863000000000001</v>
      </c>
      <c r="AM1198" s="1054">
        <v>34</v>
      </c>
      <c r="AN1198" s="1056">
        <v>0.23010000000000003</v>
      </c>
    </row>
    <row r="1199" spans="23:40">
      <c r="W1199" s="150" t="str">
        <f t="shared" si="162"/>
        <v>315210</v>
      </c>
      <c r="X1199" s="142">
        <f t="shared" si="163"/>
        <v>78.75</v>
      </c>
      <c r="Y1199" s="135">
        <f t="shared" si="159"/>
        <v>10.5</v>
      </c>
      <c r="Z1199" s="142">
        <f t="shared" si="160"/>
        <v>7.5</v>
      </c>
      <c r="AA1199" s="135">
        <v>315</v>
      </c>
      <c r="AB1199" s="164">
        <f t="shared" si="161"/>
        <v>210</v>
      </c>
      <c r="AI1199" s="1053">
        <v>37097051</v>
      </c>
      <c r="AJ1199" s="1054">
        <v>2</v>
      </c>
      <c r="AK1199" s="1055">
        <v>211.07579999999999</v>
      </c>
      <c r="AL1199" s="1055">
        <v>5.1619000000000002</v>
      </c>
      <c r="AM1199" s="1054">
        <v>41</v>
      </c>
      <c r="AN1199" s="1056">
        <v>0.35039999999999999</v>
      </c>
    </row>
    <row r="1200" spans="23:40">
      <c r="W1200" s="150" t="str">
        <f t="shared" si="162"/>
        <v>315217</v>
      </c>
      <c r="X1200" s="142">
        <f t="shared" si="163"/>
        <v>81.375</v>
      </c>
      <c r="Y1200" s="135">
        <f t="shared" si="159"/>
        <v>10.5</v>
      </c>
      <c r="Z1200" s="142">
        <f t="shared" si="160"/>
        <v>7.75</v>
      </c>
      <c r="AA1200" s="135">
        <v>315</v>
      </c>
      <c r="AB1200" s="164">
        <f t="shared" si="161"/>
        <v>217</v>
      </c>
      <c r="AI1200" s="1053">
        <v>44011731</v>
      </c>
      <c r="AJ1200" s="1054">
        <v>27</v>
      </c>
      <c r="AK1200" s="1055">
        <v>211.01472999999999</v>
      </c>
      <c r="AL1200" s="1055">
        <v>4.3338000000000001</v>
      </c>
      <c r="AM1200" s="1054">
        <v>49</v>
      </c>
      <c r="AN1200" s="1056">
        <v>0.38750000000000001</v>
      </c>
    </row>
    <row r="1201" spans="23:40">
      <c r="W1201" s="150" t="str">
        <f t="shared" si="162"/>
        <v>315224</v>
      </c>
      <c r="X1201" s="142">
        <f t="shared" si="163"/>
        <v>84</v>
      </c>
      <c r="Y1201" s="135">
        <f t="shared" si="159"/>
        <v>10.5</v>
      </c>
      <c r="Z1201" s="142">
        <f t="shared" si="160"/>
        <v>8</v>
      </c>
      <c r="AA1201" s="135">
        <v>315</v>
      </c>
      <c r="AB1201" s="164">
        <f t="shared" si="161"/>
        <v>224</v>
      </c>
      <c r="AI1201" s="1053">
        <v>44113501</v>
      </c>
      <c r="AJ1201" s="1054">
        <v>2</v>
      </c>
      <c r="AK1201" s="1055">
        <v>210.93275</v>
      </c>
      <c r="AL1201" s="1055">
        <v>4.7222</v>
      </c>
      <c r="AM1201" s="1054">
        <v>45</v>
      </c>
      <c r="AN1201" s="1056">
        <v>0.21199999999999999</v>
      </c>
    </row>
    <row r="1202" spans="23:40">
      <c r="W1202" s="150" t="str">
        <f t="shared" si="162"/>
        <v>315231</v>
      </c>
      <c r="X1202" s="142">
        <f t="shared" si="163"/>
        <v>86.625</v>
      </c>
      <c r="Y1202" s="135">
        <f t="shared" si="159"/>
        <v>10.5</v>
      </c>
      <c r="Z1202" s="142">
        <f t="shared" si="160"/>
        <v>8.25</v>
      </c>
      <c r="AA1202" s="135">
        <v>315</v>
      </c>
      <c r="AB1202" s="164">
        <f t="shared" si="161"/>
        <v>231</v>
      </c>
      <c r="AI1202" s="1053">
        <v>51130161</v>
      </c>
      <c r="AJ1202" s="1054">
        <v>3</v>
      </c>
      <c r="AK1202" s="1055">
        <v>210.89959999999999</v>
      </c>
      <c r="AL1202" s="1055">
        <v>5.2229999999999999</v>
      </c>
      <c r="AM1202" s="1054">
        <v>40</v>
      </c>
      <c r="AN1202" s="1056">
        <v>0.28550000000000003</v>
      </c>
    </row>
    <row r="1203" spans="23:40">
      <c r="W1203" s="150" t="str">
        <f t="shared" si="162"/>
        <v>315238</v>
      </c>
      <c r="X1203" s="142">
        <f t="shared" si="163"/>
        <v>89.25</v>
      </c>
      <c r="Y1203" s="135">
        <f t="shared" si="159"/>
        <v>10.5</v>
      </c>
      <c r="Z1203" s="142">
        <f t="shared" si="160"/>
        <v>8.5</v>
      </c>
      <c r="AA1203" s="135">
        <v>315</v>
      </c>
      <c r="AB1203" s="164">
        <f t="shared" si="161"/>
        <v>238</v>
      </c>
      <c r="AI1203" s="1053">
        <v>42019051</v>
      </c>
      <c r="AJ1203" s="1054">
        <v>32</v>
      </c>
      <c r="AK1203" s="1055">
        <v>210.89379600000001</v>
      </c>
      <c r="AL1203" s="1055">
        <v>6.1234000000000002</v>
      </c>
      <c r="AM1203" s="1054">
        <v>34</v>
      </c>
      <c r="AN1203" s="1056">
        <v>0.32409999999999994</v>
      </c>
    </row>
    <row r="1204" spans="23:40">
      <c r="W1204" s="150" t="str">
        <f t="shared" si="162"/>
        <v>315245</v>
      </c>
      <c r="X1204" s="142">
        <f t="shared" si="163"/>
        <v>91.875</v>
      </c>
      <c r="Y1204" s="135">
        <f t="shared" si="159"/>
        <v>10.5</v>
      </c>
      <c r="Z1204" s="142">
        <f t="shared" si="160"/>
        <v>8.75</v>
      </c>
      <c r="AA1204" s="135">
        <v>315</v>
      </c>
      <c r="AB1204" s="164">
        <f t="shared" si="161"/>
        <v>245</v>
      </c>
      <c r="AI1204" s="1053">
        <v>21130091</v>
      </c>
      <c r="AJ1204" s="1054">
        <v>2</v>
      </c>
      <c r="AK1204" s="1055">
        <v>210.89179999999999</v>
      </c>
      <c r="AL1204" s="1055">
        <v>6.2908999999999997</v>
      </c>
      <c r="AM1204" s="1054">
        <v>34</v>
      </c>
      <c r="AN1204" s="1056">
        <v>0.46560000000000001</v>
      </c>
    </row>
    <row r="1205" spans="23:40">
      <c r="W1205" s="150" t="str">
        <f t="shared" si="162"/>
        <v>315252</v>
      </c>
      <c r="X1205" s="142">
        <f t="shared" si="163"/>
        <v>94.5</v>
      </c>
      <c r="Y1205" s="135">
        <f t="shared" si="159"/>
        <v>10.5</v>
      </c>
      <c r="Z1205" s="142">
        <f t="shared" si="160"/>
        <v>9</v>
      </c>
      <c r="AA1205" s="135">
        <v>315</v>
      </c>
      <c r="AB1205" s="164">
        <f t="shared" si="161"/>
        <v>252</v>
      </c>
      <c r="AI1205" s="1053">
        <v>33015801</v>
      </c>
      <c r="AJ1205" s="1054">
        <v>21</v>
      </c>
      <c r="AK1205" s="1055">
        <v>210.74375699999999</v>
      </c>
      <c r="AL1205" s="1055">
        <v>5.7915000000000001</v>
      </c>
      <c r="AM1205" s="1054">
        <v>36</v>
      </c>
      <c r="AN1205" s="1056">
        <v>0.26629999999999998</v>
      </c>
    </row>
    <row r="1206" spans="23:40">
      <c r="W1206" s="150" t="str">
        <f t="shared" si="162"/>
        <v>315259</v>
      </c>
      <c r="X1206" s="142">
        <f t="shared" si="163"/>
        <v>97.125</v>
      </c>
      <c r="Y1206" s="135">
        <f t="shared" si="159"/>
        <v>10.5</v>
      </c>
      <c r="Z1206" s="142">
        <f t="shared" si="160"/>
        <v>9.25</v>
      </c>
      <c r="AA1206" s="135">
        <v>315</v>
      </c>
      <c r="AB1206" s="164">
        <f t="shared" si="161"/>
        <v>259</v>
      </c>
      <c r="AI1206" s="1053">
        <v>32107011</v>
      </c>
      <c r="AJ1206" s="1054">
        <v>7</v>
      </c>
      <c r="AK1206" s="1055">
        <v>210.59281000000001</v>
      </c>
      <c r="AL1206" s="1055">
        <v>5.5235000000000003</v>
      </c>
      <c r="AM1206" s="1054">
        <v>38</v>
      </c>
      <c r="AN1206" s="1056">
        <v>0.26690000000000003</v>
      </c>
    </row>
    <row r="1207" spans="23:40">
      <c r="W1207" s="150" t="str">
        <f t="shared" si="162"/>
        <v>315266</v>
      </c>
      <c r="X1207" s="142">
        <f t="shared" si="163"/>
        <v>99.75</v>
      </c>
      <c r="Y1207" s="135">
        <f t="shared" si="159"/>
        <v>10.5</v>
      </c>
      <c r="Z1207" s="142">
        <f t="shared" si="160"/>
        <v>9.5</v>
      </c>
      <c r="AA1207" s="135">
        <v>315</v>
      </c>
      <c r="AB1207" s="164">
        <f t="shared" si="161"/>
        <v>266</v>
      </c>
      <c r="AI1207" s="1053">
        <v>11140671</v>
      </c>
      <c r="AJ1207" s="1054">
        <v>70</v>
      </c>
      <c r="AK1207" s="1055">
        <v>210.53720000000001</v>
      </c>
      <c r="AL1207" s="1055">
        <v>4.7962999999999996</v>
      </c>
      <c r="AM1207" s="1054">
        <v>44</v>
      </c>
      <c r="AN1207" s="1056">
        <v>0.27429999999999999</v>
      </c>
    </row>
    <row r="1208" spans="23:40">
      <c r="W1208" s="150" t="str">
        <f t="shared" si="162"/>
        <v>315273</v>
      </c>
      <c r="X1208" s="142">
        <f t="shared" si="163"/>
        <v>102.375</v>
      </c>
      <c r="Y1208" s="135">
        <f t="shared" si="159"/>
        <v>10.5</v>
      </c>
      <c r="Z1208" s="142">
        <f t="shared" si="160"/>
        <v>9.75</v>
      </c>
      <c r="AA1208" s="135">
        <v>315</v>
      </c>
      <c r="AB1208" s="164">
        <f t="shared" si="161"/>
        <v>273</v>
      </c>
      <c r="AI1208" s="1053">
        <v>64010241</v>
      </c>
      <c r="AJ1208" s="1054">
        <v>5</v>
      </c>
      <c r="AK1208" s="1055">
        <v>210.52359999999999</v>
      </c>
      <c r="AL1208" s="1055">
        <v>5.0891999999999999</v>
      </c>
      <c r="AM1208" s="1054">
        <v>41</v>
      </c>
      <c r="AN1208" s="1056">
        <v>0.2069</v>
      </c>
    </row>
    <row r="1209" spans="23:40">
      <c r="W1209" s="150" t="str">
        <f t="shared" si="162"/>
        <v>315280</v>
      </c>
      <c r="X1209" s="142">
        <f t="shared" si="163"/>
        <v>105</v>
      </c>
      <c r="Y1209" s="135">
        <f t="shared" si="159"/>
        <v>10.5</v>
      </c>
      <c r="Z1209" s="142">
        <f t="shared" si="160"/>
        <v>10</v>
      </c>
      <c r="AA1209" s="135">
        <v>315</v>
      </c>
      <c r="AB1209" s="164">
        <f t="shared" si="161"/>
        <v>280</v>
      </c>
      <c r="AI1209" s="1053">
        <v>41091601</v>
      </c>
      <c r="AJ1209" s="1054">
        <v>1</v>
      </c>
      <c r="AK1209" s="1055">
        <v>210.45099999999999</v>
      </c>
      <c r="AL1209" s="1055">
        <v>6.2144000000000004</v>
      </c>
      <c r="AM1209" s="1054">
        <v>34</v>
      </c>
      <c r="AN1209" s="1056">
        <v>0.47039999999999998</v>
      </c>
    </row>
    <row r="1210" spans="23:40">
      <c r="W1210" s="150" t="str">
        <f t="shared" si="162"/>
        <v>315287</v>
      </c>
      <c r="X1210" s="142">
        <f t="shared" si="163"/>
        <v>107.625</v>
      </c>
      <c r="Y1210" s="135">
        <f t="shared" si="159"/>
        <v>10.5</v>
      </c>
      <c r="Z1210" s="142">
        <f t="shared" si="160"/>
        <v>10.25</v>
      </c>
      <c r="AA1210" s="135">
        <v>315</v>
      </c>
      <c r="AB1210" s="164">
        <f t="shared" si="161"/>
        <v>287</v>
      </c>
      <c r="AI1210" s="1053">
        <v>32091601</v>
      </c>
      <c r="AJ1210" s="1054">
        <v>9</v>
      </c>
      <c r="AK1210" s="1055">
        <v>210.4228</v>
      </c>
      <c r="AL1210" s="1055">
        <v>6.2607999999999997</v>
      </c>
      <c r="AM1210" s="1054">
        <v>34</v>
      </c>
      <c r="AN1210" s="1056">
        <v>0.3337</v>
      </c>
    </row>
    <row r="1211" spans="23:40">
      <c r="W1211" s="150" t="str">
        <f t="shared" si="162"/>
        <v>315294</v>
      </c>
      <c r="X1211" s="142">
        <f t="shared" si="163"/>
        <v>110.25</v>
      </c>
      <c r="Y1211" s="135">
        <f t="shared" si="159"/>
        <v>10.5</v>
      </c>
      <c r="Z1211" s="142">
        <f t="shared" si="160"/>
        <v>10.5</v>
      </c>
      <c r="AA1211" s="135">
        <v>315</v>
      </c>
      <c r="AB1211" s="164">
        <f t="shared" si="161"/>
        <v>294</v>
      </c>
      <c r="AI1211" s="1053">
        <v>13351302</v>
      </c>
      <c r="AJ1211" s="1054">
        <v>4</v>
      </c>
      <c r="AK1211" s="1055">
        <v>210.3647</v>
      </c>
      <c r="AL1211" s="1055">
        <v>6.8681000000000001</v>
      </c>
      <c r="AM1211" s="1054">
        <v>31</v>
      </c>
      <c r="AN1211" s="1056">
        <v>0.44679999999999997</v>
      </c>
    </row>
    <row r="1212" spans="23:40">
      <c r="W1212" s="150" t="str">
        <f t="shared" si="162"/>
        <v>315301</v>
      </c>
      <c r="X1212" s="142">
        <f t="shared" si="163"/>
        <v>112.875</v>
      </c>
      <c r="Y1212" s="135">
        <f t="shared" si="159"/>
        <v>10.5</v>
      </c>
      <c r="Z1212" s="142">
        <f t="shared" si="160"/>
        <v>10.75</v>
      </c>
      <c r="AA1212" s="135">
        <v>315</v>
      </c>
      <c r="AB1212" s="164">
        <f t="shared" si="161"/>
        <v>301</v>
      </c>
      <c r="AI1212" s="1053">
        <v>34082401</v>
      </c>
      <c r="AJ1212" s="1054">
        <v>1</v>
      </c>
      <c r="AK1212" s="1055">
        <v>210.24170000000001</v>
      </c>
      <c r="AL1212" s="1055">
        <v>6.3434999999999997</v>
      </c>
      <c r="AM1212" s="1054">
        <v>33</v>
      </c>
      <c r="AN1212" s="1056">
        <v>0.29199999999999998</v>
      </c>
    </row>
    <row r="1213" spans="23:40">
      <c r="W1213" s="150" t="str">
        <f t="shared" si="162"/>
        <v>315308</v>
      </c>
      <c r="X1213" s="142">
        <f t="shared" si="163"/>
        <v>115.5</v>
      </c>
      <c r="Y1213" s="135">
        <f t="shared" si="159"/>
        <v>10.5</v>
      </c>
      <c r="Z1213" s="142">
        <f t="shared" si="160"/>
        <v>11</v>
      </c>
      <c r="AA1213" s="135">
        <v>315</v>
      </c>
      <c r="AB1213" s="164">
        <f t="shared" si="161"/>
        <v>308</v>
      </c>
      <c r="AI1213" s="1053">
        <v>42173201</v>
      </c>
      <c r="AJ1213" s="1054">
        <v>1</v>
      </c>
      <c r="AK1213" s="1055">
        <v>210.22224</v>
      </c>
      <c r="AL1213" s="1055">
        <v>6.2416</v>
      </c>
      <c r="AM1213" s="1054">
        <v>34</v>
      </c>
      <c r="AN1213" s="1056">
        <v>0.38530000000000003</v>
      </c>
    </row>
    <row r="1214" spans="23:40">
      <c r="W1214" s="150" t="str">
        <f t="shared" si="162"/>
        <v>315315</v>
      </c>
      <c r="X1214" s="142">
        <f t="shared" si="163"/>
        <v>118.125</v>
      </c>
      <c r="Y1214" s="135">
        <f t="shared" si="159"/>
        <v>10.5</v>
      </c>
      <c r="Z1214" s="142">
        <f t="shared" si="160"/>
        <v>11.25</v>
      </c>
      <c r="AA1214" s="135">
        <v>315</v>
      </c>
      <c r="AB1214" s="164">
        <f t="shared" si="161"/>
        <v>315</v>
      </c>
      <c r="AI1214" s="1053">
        <v>35034481</v>
      </c>
      <c r="AJ1214" s="1054">
        <v>4</v>
      </c>
      <c r="AK1214" s="1055">
        <v>210.214</v>
      </c>
      <c r="AL1214" s="1055">
        <v>4.8436000000000003</v>
      </c>
      <c r="AM1214" s="1054">
        <v>43</v>
      </c>
      <c r="AN1214" s="1056">
        <v>0.38850000000000001</v>
      </c>
    </row>
    <row r="1215" spans="23:40">
      <c r="W1215" s="150" t="str">
        <f t="shared" si="162"/>
        <v>315322</v>
      </c>
      <c r="X1215" s="142">
        <f t="shared" si="163"/>
        <v>120.75</v>
      </c>
      <c r="Y1215" s="135">
        <f t="shared" si="159"/>
        <v>10.5</v>
      </c>
      <c r="Z1215" s="142">
        <f t="shared" si="160"/>
        <v>11.5</v>
      </c>
      <c r="AA1215" s="135">
        <v>315</v>
      </c>
      <c r="AB1215" s="164">
        <f t="shared" si="161"/>
        <v>322</v>
      </c>
      <c r="AI1215" s="1053">
        <v>44001591</v>
      </c>
      <c r="AJ1215" s="1054">
        <v>39</v>
      </c>
      <c r="AK1215" s="1055">
        <v>210.20140000000001</v>
      </c>
      <c r="AL1215" s="1055">
        <v>5.0475000000000003</v>
      </c>
      <c r="AM1215" s="1054">
        <v>42</v>
      </c>
      <c r="AN1215" s="1056">
        <v>0.14449999999999999</v>
      </c>
    </row>
    <row r="1216" spans="23:40">
      <c r="W1216" s="150" t="str">
        <f t="shared" si="162"/>
        <v>315329</v>
      </c>
      <c r="X1216" s="142">
        <f t="shared" si="163"/>
        <v>123.375</v>
      </c>
      <c r="Y1216" s="135">
        <f t="shared" si="159"/>
        <v>10.5</v>
      </c>
      <c r="Z1216" s="142">
        <f t="shared" si="160"/>
        <v>11.75</v>
      </c>
      <c r="AA1216" s="135">
        <v>315</v>
      </c>
      <c r="AB1216" s="164">
        <f t="shared" si="161"/>
        <v>329</v>
      </c>
      <c r="AI1216" s="1053">
        <v>37082001</v>
      </c>
      <c r="AJ1216" s="1054">
        <v>1</v>
      </c>
      <c r="AK1216" s="1055">
        <v>210.06264999999999</v>
      </c>
      <c r="AL1216" s="1055">
        <v>6.4335000000000004</v>
      </c>
      <c r="AM1216" s="1054">
        <v>33</v>
      </c>
      <c r="AN1216" s="1056">
        <v>0.316</v>
      </c>
    </row>
    <row r="1217" spans="23:40">
      <c r="W1217" s="150" t="str">
        <f t="shared" si="162"/>
        <v>315336</v>
      </c>
      <c r="X1217" s="142">
        <f t="shared" si="163"/>
        <v>126</v>
      </c>
      <c r="Y1217" s="135">
        <f t="shared" si="159"/>
        <v>10.5</v>
      </c>
      <c r="Z1217" s="142">
        <f t="shared" si="160"/>
        <v>12</v>
      </c>
      <c r="AA1217" s="135">
        <v>315</v>
      </c>
      <c r="AB1217" s="164">
        <f t="shared" si="161"/>
        <v>336</v>
      </c>
      <c r="AI1217" s="1053">
        <v>37081601</v>
      </c>
      <c r="AJ1217" s="1054">
        <v>2</v>
      </c>
      <c r="AK1217" s="1055">
        <v>210.03890000000001</v>
      </c>
      <c r="AL1217" s="1055">
        <v>6.1947000000000001</v>
      </c>
      <c r="AM1217" s="1054">
        <v>34</v>
      </c>
      <c r="AN1217" s="1056">
        <v>0.35609999999999997</v>
      </c>
    </row>
    <row r="1218" spans="23:40">
      <c r="W1218" s="150" t="str">
        <f t="shared" si="162"/>
        <v>315343</v>
      </c>
      <c r="X1218" s="142">
        <f t="shared" si="163"/>
        <v>128.625</v>
      </c>
      <c r="Y1218" s="135">
        <f t="shared" si="159"/>
        <v>10.5</v>
      </c>
      <c r="Z1218" s="142">
        <f t="shared" si="160"/>
        <v>12.25</v>
      </c>
      <c r="AA1218" s="135">
        <v>315</v>
      </c>
      <c r="AB1218" s="164">
        <f t="shared" si="161"/>
        <v>343</v>
      </c>
      <c r="AI1218" s="1053">
        <v>51101311</v>
      </c>
      <c r="AJ1218" s="1054">
        <v>3</v>
      </c>
      <c r="AK1218" s="1055">
        <v>209.96539999999999</v>
      </c>
      <c r="AL1218" s="1055">
        <v>5.4485999999999999</v>
      </c>
      <c r="AM1218" s="1054">
        <v>39</v>
      </c>
      <c r="AN1218" s="1056">
        <v>0.34149999999999997</v>
      </c>
    </row>
    <row r="1219" spans="23:40">
      <c r="W1219" s="150" t="str">
        <f t="shared" si="162"/>
        <v>315350</v>
      </c>
      <c r="X1219" s="142">
        <f t="shared" si="163"/>
        <v>131.25</v>
      </c>
      <c r="Y1219" s="135">
        <f t="shared" si="159"/>
        <v>10.5</v>
      </c>
      <c r="Z1219" s="142">
        <f t="shared" si="160"/>
        <v>12.5</v>
      </c>
      <c r="AA1219" s="135">
        <v>315</v>
      </c>
      <c r="AB1219" s="164">
        <f t="shared" si="161"/>
        <v>350</v>
      </c>
      <c r="AI1219" s="1053">
        <v>32024701</v>
      </c>
      <c r="AJ1219" s="1054">
        <v>16</v>
      </c>
      <c r="AK1219" s="1055">
        <v>209.7372</v>
      </c>
      <c r="AL1219" s="1055">
        <v>5.3997000000000002</v>
      </c>
      <c r="AM1219" s="1054">
        <v>39</v>
      </c>
      <c r="AN1219" s="1056">
        <v>0.30609999999999998</v>
      </c>
    </row>
    <row r="1220" spans="23:40">
      <c r="W1220" s="150" t="str">
        <f t="shared" si="162"/>
        <v>315357</v>
      </c>
      <c r="X1220" s="142">
        <f t="shared" si="163"/>
        <v>133.875</v>
      </c>
      <c r="Y1220" s="135">
        <f t="shared" si="159"/>
        <v>10.5</v>
      </c>
      <c r="Z1220" s="142">
        <f t="shared" si="160"/>
        <v>12.75</v>
      </c>
      <c r="AA1220" s="135">
        <v>315</v>
      </c>
      <c r="AB1220" s="164">
        <f t="shared" si="161"/>
        <v>357</v>
      </c>
      <c r="AI1220" s="1053">
        <v>51079811</v>
      </c>
      <c r="AJ1220" s="1054">
        <v>3</v>
      </c>
      <c r="AK1220" s="1055">
        <v>209.70679999999999</v>
      </c>
      <c r="AL1220" s="1055">
        <v>4.9805999999999999</v>
      </c>
      <c r="AM1220" s="1054">
        <v>42</v>
      </c>
      <c r="AN1220" s="1056">
        <v>0.29389999999999999</v>
      </c>
    </row>
    <row r="1221" spans="23:40">
      <c r="W1221" s="150" t="str">
        <f t="shared" si="162"/>
        <v>315364</v>
      </c>
      <c r="X1221" s="142">
        <f t="shared" si="163"/>
        <v>136.5</v>
      </c>
      <c r="Y1221" s="135">
        <f t="shared" ref="Y1221:Y1284" si="164">IF(AA1221=5,0.385,IF(AA1221=10,0.55,IF(AA1221=15,0.55,AA1221/30)))</f>
        <v>10.5</v>
      </c>
      <c r="Z1221" s="142">
        <f t="shared" ref="Z1221:Z1284" si="165">IF(AB1221=7,0.385,IF(AB1221=14,0.55,AB1221/28))</f>
        <v>13</v>
      </c>
      <c r="AA1221" s="135">
        <v>315</v>
      </c>
      <c r="AB1221" s="164">
        <f t="shared" si="161"/>
        <v>364</v>
      </c>
      <c r="AI1221" s="1053">
        <v>34022801</v>
      </c>
      <c r="AJ1221" s="1054">
        <v>3</v>
      </c>
      <c r="AK1221" s="1055">
        <v>209.6788</v>
      </c>
      <c r="AL1221" s="1055">
        <v>6.2103999999999999</v>
      </c>
      <c r="AM1221" s="1054">
        <v>34</v>
      </c>
      <c r="AN1221" s="1056">
        <v>0.23569999999999999</v>
      </c>
    </row>
    <row r="1222" spans="23:40">
      <c r="W1222" s="150" t="str">
        <f t="shared" si="162"/>
        <v>315371</v>
      </c>
      <c r="X1222" s="142">
        <f t="shared" si="163"/>
        <v>139.125</v>
      </c>
      <c r="Y1222" s="135">
        <f t="shared" si="164"/>
        <v>10.5</v>
      </c>
      <c r="Z1222" s="142">
        <f t="shared" si="165"/>
        <v>13.25</v>
      </c>
      <c r="AA1222" s="135">
        <v>315</v>
      </c>
      <c r="AB1222" s="164">
        <f t="shared" si="161"/>
        <v>371</v>
      </c>
      <c r="AI1222" s="1053">
        <v>42082301</v>
      </c>
      <c r="AJ1222" s="1054">
        <v>2</v>
      </c>
      <c r="AK1222" s="1055">
        <v>209.65360000000001</v>
      </c>
      <c r="AL1222" s="1055">
        <v>7.0819999999999999</v>
      </c>
      <c r="AM1222" s="1054">
        <v>30</v>
      </c>
      <c r="AN1222" s="1056">
        <v>0.25219999999999998</v>
      </c>
    </row>
    <row r="1223" spans="23:40">
      <c r="W1223" s="150" t="str">
        <f t="shared" si="162"/>
        <v>3307</v>
      </c>
      <c r="X1223" s="142">
        <f t="shared" si="163"/>
        <v>4.2350000000000003</v>
      </c>
      <c r="Y1223" s="135">
        <f t="shared" si="164"/>
        <v>11</v>
      </c>
      <c r="Z1223" s="142">
        <f t="shared" si="165"/>
        <v>0.38500000000000001</v>
      </c>
      <c r="AA1223" s="135">
        <v>330</v>
      </c>
      <c r="AB1223" s="151">
        <v>7</v>
      </c>
      <c r="AI1223" s="1053">
        <v>32062611</v>
      </c>
      <c r="AJ1223" s="1054">
        <v>7</v>
      </c>
      <c r="AK1223" s="1055">
        <v>209.62870000000001</v>
      </c>
      <c r="AL1223" s="1055">
        <v>5.1421999999999999</v>
      </c>
      <c r="AM1223" s="1054">
        <v>41</v>
      </c>
      <c r="AN1223" s="1056">
        <v>0.24679999999999999</v>
      </c>
    </row>
    <row r="1224" spans="23:40">
      <c r="W1224" s="150" t="str">
        <f t="shared" si="162"/>
        <v>33014</v>
      </c>
      <c r="X1224" s="142">
        <f t="shared" si="163"/>
        <v>6.0500000000000007</v>
      </c>
      <c r="Y1224" s="135">
        <f t="shared" si="164"/>
        <v>11</v>
      </c>
      <c r="Z1224" s="142">
        <f t="shared" si="165"/>
        <v>0.55000000000000004</v>
      </c>
      <c r="AA1224" s="135">
        <v>330</v>
      </c>
      <c r="AB1224" s="164">
        <f>AB1223+7</f>
        <v>14</v>
      </c>
      <c r="AI1224" s="1053">
        <v>33049601</v>
      </c>
      <c r="AJ1224" s="1054">
        <v>21</v>
      </c>
      <c r="AK1224" s="1055">
        <v>209.61688999999998</v>
      </c>
      <c r="AL1224" s="1055">
        <v>5.7823000000000002</v>
      </c>
      <c r="AM1224" s="1054">
        <v>36</v>
      </c>
      <c r="AN1224" s="1056">
        <v>0.19670000000000001</v>
      </c>
    </row>
    <row r="1225" spans="23:40">
      <c r="W1225" s="150" t="str">
        <f t="shared" si="162"/>
        <v>33021</v>
      </c>
      <c r="X1225" s="142">
        <f t="shared" si="163"/>
        <v>8.25</v>
      </c>
      <c r="Y1225" s="135">
        <f t="shared" si="164"/>
        <v>11</v>
      </c>
      <c r="Z1225" s="142">
        <f t="shared" si="165"/>
        <v>0.75</v>
      </c>
      <c r="AA1225" s="135">
        <v>330</v>
      </c>
      <c r="AB1225" s="164">
        <f t="shared" ref="AB1225:AB1275" si="166">AB1224+7</f>
        <v>21</v>
      </c>
      <c r="AI1225" s="1053">
        <v>32016411</v>
      </c>
      <c r="AJ1225" s="1054">
        <v>17</v>
      </c>
      <c r="AK1225" s="1055">
        <v>209.3098</v>
      </c>
      <c r="AL1225" s="1055">
        <v>6.4226000000000001</v>
      </c>
      <c r="AM1225" s="1054">
        <v>33</v>
      </c>
      <c r="AN1225" s="1056">
        <v>0.28179999999999999</v>
      </c>
    </row>
    <row r="1226" spans="23:40">
      <c r="W1226" s="150" t="str">
        <f t="shared" si="162"/>
        <v>33028</v>
      </c>
      <c r="X1226" s="142">
        <f t="shared" si="163"/>
        <v>11</v>
      </c>
      <c r="Y1226" s="135">
        <f t="shared" si="164"/>
        <v>11</v>
      </c>
      <c r="Z1226" s="142">
        <f t="shared" si="165"/>
        <v>1</v>
      </c>
      <c r="AA1226" s="135">
        <v>330</v>
      </c>
      <c r="AB1226" s="164">
        <f t="shared" si="166"/>
        <v>28</v>
      </c>
      <c r="AI1226" s="1053">
        <v>36114001</v>
      </c>
      <c r="AJ1226" s="1054">
        <v>2</v>
      </c>
      <c r="AK1226" s="1055">
        <v>209.24509</v>
      </c>
      <c r="AL1226" s="1055">
        <v>5.7472000000000003</v>
      </c>
      <c r="AM1226" s="1054">
        <v>36</v>
      </c>
      <c r="AN1226" s="1056">
        <v>0.22750000000000001</v>
      </c>
    </row>
    <row r="1227" spans="23:40">
      <c r="W1227" s="150" t="str">
        <f t="shared" si="162"/>
        <v>33035</v>
      </c>
      <c r="X1227" s="142">
        <f t="shared" si="163"/>
        <v>13.75</v>
      </c>
      <c r="Y1227" s="135">
        <f t="shared" si="164"/>
        <v>11</v>
      </c>
      <c r="Z1227" s="142">
        <f t="shared" si="165"/>
        <v>1.25</v>
      </c>
      <c r="AA1227" s="135">
        <v>330</v>
      </c>
      <c r="AB1227" s="164">
        <f t="shared" si="166"/>
        <v>35</v>
      </c>
      <c r="AI1227" s="1053">
        <v>35094521</v>
      </c>
      <c r="AJ1227" s="1054">
        <v>1</v>
      </c>
      <c r="AK1227" s="1055">
        <v>209.23220000000001</v>
      </c>
      <c r="AL1227" s="1055">
        <v>4.9446000000000003</v>
      </c>
      <c r="AM1227" s="1054">
        <v>42</v>
      </c>
      <c r="AN1227" s="1056">
        <v>0.3019</v>
      </c>
    </row>
    <row r="1228" spans="23:40">
      <c r="W1228" s="150" t="str">
        <f t="shared" si="162"/>
        <v>33042</v>
      </c>
      <c r="X1228" s="142">
        <f t="shared" si="163"/>
        <v>16.5</v>
      </c>
      <c r="Y1228" s="135">
        <f t="shared" si="164"/>
        <v>11</v>
      </c>
      <c r="Z1228" s="142">
        <f t="shared" si="165"/>
        <v>1.5</v>
      </c>
      <c r="AA1228" s="135">
        <v>330</v>
      </c>
      <c r="AB1228" s="164">
        <f t="shared" si="166"/>
        <v>42</v>
      </c>
      <c r="AI1228" s="1053">
        <v>23010331</v>
      </c>
      <c r="AJ1228" s="1054">
        <v>14</v>
      </c>
      <c r="AK1228" s="1055">
        <v>209.0728</v>
      </c>
      <c r="AL1228" s="1055">
        <v>5.9905999999999997</v>
      </c>
      <c r="AM1228" s="1054">
        <v>35</v>
      </c>
      <c r="AN1228" s="1056">
        <v>0.4269</v>
      </c>
    </row>
    <row r="1229" spans="23:40">
      <c r="W1229" s="150" t="str">
        <f t="shared" si="162"/>
        <v>33049</v>
      </c>
      <c r="X1229" s="142">
        <f t="shared" si="163"/>
        <v>19.25</v>
      </c>
      <c r="Y1229" s="135">
        <f t="shared" si="164"/>
        <v>11</v>
      </c>
      <c r="Z1229" s="142">
        <f t="shared" si="165"/>
        <v>1.75</v>
      </c>
      <c r="AA1229" s="135">
        <v>330</v>
      </c>
      <c r="AB1229" s="164">
        <f t="shared" si="166"/>
        <v>49</v>
      </c>
      <c r="AI1229" s="1053">
        <v>51060101</v>
      </c>
      <c r="AJ1229" s="1054">
        <v>1</v>
      </c>
      <c r="AK1229" s="1055">
        <v>209.01363000000001</v>
      </c>
      <c r="AL1229" s="1055">
        <v>5.8159000000000001</v>
      </c>
      <c r="AM1229" s="1054">
        <v>36</v>
      </c>
      <c r="AN1229" s="1056">
        <v>0.47869999999999996</v>
      </c>
    </row>
    <row r="1230" spans="23:40">
      <c r="W1230" s="150" t="str">
        <f t="shared" si="162"/>
        <v>33056</v>
      </c>
      <c r="X1230" s="142">
        <f t="shared" si="163"/>
        <v>22</v>
      </c>
      <c r="Y1230" s="135">
        <f t="shared" si="164"/>
        <v>11</v>
      </c>
      <c r="Z1230" s="142">
        <f t="shared" si="165"/>
        <v>2</v>
      </c>
      <c r="AA1230" s="135">
        <v>330</v>
      </c>
      <c r="AB1230" s="164">
        <f t="shared" si="166"/>
        <v>56</v>
      </c>
      <c r="AI1230" s="1053">
        <v>21100601</v>
      </c>
      <c r="AJ1230" s="1054">
        <v>3</v>
      </c>
      <c r="AK1230" s="1055">
        <v>208.90360000000001</v>
      </c>
      <c r="AL1230" s="1055">
        <v>6.7736000000000001</v>
      </c>
      <c r="AM1230" s="1054">
        <v>31</v>
      </c>
      <c r="AN1230" s="1056">
        <v>0.41950000000000004</v>
      </c>
    </row>
    <row r="1231" spans="23:40">
      <c r="W1231" s="150" t="str">
        <f t="shared" si="162"/>
        <v>33063</v>
      </c>
      <c r="X1231" s="142">
        <f t="shared" si="163"/>
        <v>24.75</v>
      </c>
      <c r="Y1231" s="135">
        <f t="shared" si="164"/>
        <v>11</v>
      </c>
      <c r="Z1231" s="142">
        <f t="shared" si="165"/>
        <v>2.25</v>
      </c>
      <c r="AA1231" s="135">
        <v>330</v>
      </c>
      <c r="AB1231" s="164">
        <f t="shared" si="166"/>
        <v>63</v>
      </c>
      <c r="AI1231" s="1053">
        <v>41152901</v>
      </c>
      <c r="AJ1231" s="1054">
        <v>7</v>
      </c>
      <c r="AK1231" s="1055">
        <v>208.83330000000001</v>
      </c>
      <c r="AL1231" s="1055">
        <v>4.4707999999999997</v>
      </c>
      <c r="AM1231" s="1054">
        <v>47</v>
      </c>
      <c r="AN1231" s="1056">
        <v>0.23989999999999997</v>
      </c>
    </row>
    <row r="1232" spans="23:40">
      <c r="W1232" s="150" t="str">
        <f t="shared" si="162"/>
        <v>33070</v>
      </c>
      <c r="X1232" s="142">
        <f t="shared" si="163"/>
        <v>27.5</v>
      </c>
      <c r="Y1232" s="135">
        <f t="shared" si="164"/>
        <v>11</v>
      </c>
      <c r="Z1232" s="142">
        <f t="shared" si="165"/>
        <v>2.5</v>
      </c>
      <c r="AA1232" s="135">
        <v>330</v>
      </c>
      <c r="AB1232" s="164">
        <f t="shared" si="166"/>
        <v>70</v>
      </c>
      <c r="AI1232" s="1053">
        <v>62011401</v>
      </c>
      <c r="AJ1232" s="1054">
        <v>3</v>
      </c>
      <c r="AK1232" s="1055">
        <v>208.78139899999999</v>
      </c>
      <c r="AL1232" s="1055">
        <v>5.1355000000000004</v>
      </c>
      <c r="AM1232" s="1054">
        <v>41</v>
      </c>
      <c r="AN1232" s="1056">
        <v>0.4592</v>
      </c>
    </row>
    <row r="1233" spans="23:40">
      <c r="W1233" s="150" t="str">
        <f t="shared" si="162"/>
        <v>33077</v>
      </c>
      <c r="X1233" s="142">
        <f t="shared" si="163"/>
        <v>30.25</v>
      </c>
      <c r="Y1233" s="135">
        <f t="shared" si="164"/>
        <v>11</v>
      </c>
      <c r="Z1233" s="142">
        <f t="shared" si="165"/>
        <v>2.75</v>
      </c>
      <c r="AA1233" s="135">
        <v>330</v>
      </c>
      <c r="AB1233" s="164">
        <f t="shared" si="166"/>
        <v>77</v>
      </c>
      <c r="AI1233" s="1053">
        <v>51010701</v>
      </c>
      <c r="AJ1233" s="1054">
        <v>48</v>
      </c>
      <c r="AK1233" s="1055">
        <v>208.58045000000001</v>
      </c>
      <c r="AL1233" s="1055">
        <v>4.9946999999999999</v>
      </c>
      <c r="AM1233" s="1054">
        <v>42</v>
      </c>
      <c r="AN1233" s="1056">
        <v>0.37759999999999999</v>
      </c>
    </row>
    <row r="1234" spans="23:40">
      <c r="W1234" s="150" t="str">
        <f t="shared" si="162"/>
        <v>33084</v>
      </c>
      <c r="X1234" s="142">
        <f t="shared" si="163"/>
        <v>33</v>
      </c>
      <c r="Y1234" s="135">
        <f t="shared" si="164"/>
        <v>11</v>
      </c>
      <c r="Z1234" s="142">
        <f t="shared" si="165"/>
        <v>3</v>
      </c>
      <c r="AA1234" s="135">
        <v>330</v>
      </c>
      <c r="AB1234" s="164">
        <f t="shared" si="166"/>
        <v>84</v>
      </c>
      <c r="AI1234" s="1053">
        <v>14243571</v>
      </c>
      <c r="AJ1234" s="1054">
        <v>2</v>
      </c>
      <c r="AK1234" s="1055">
        <v>208.56412</v>
      </c>
      <c r="AL1234" s="1055">
        <v>5.3297999999999996</v>
      </c>
      <c r="AM1234" s="1054">
        <v>39</v>
      </c>
      <c r="AN1234" s="1056">
        <v>0.182</v>
      </c>
    </row>
    <row r="1235" spans="23:40">
      <c r="W1235" s="150" t="str">
        <f t="shared" si="162"/>
        <v>33091</v>
      </c>
      <c r="X1235" s="142">
        <f t="shared" si="163"/>
        <v>35.75</v>
      </c>
      <c r="Y1235" s="135">
        <f t="shared" si="164"/>
        <v>11</v>
      </c>
      <c r="Z1235" s="142">
        <f t="shared" si="165"/>
        <v>3.25</v>
      </c>
      <c r="AA1235" s="135">
        <v>330</v>
      </c>
      <c r="AB1235" s="164">
        <f t="shared" si="166"/>
        <v>91</v>
      </c>
      <c r="AI1235" s="1053">
        <v>32022202</v>
      </c>
      <c r="AJ1235" s="1054">
        <v>17</v>
      </c>
      <c r="AK1235" s="1055">
        <v>208.39689999999999</v>
      </c>
      <c r="AL1235" s="1055">
        <v>6.3083</v>
      </c>
      <c r="AM1235" s="1054">
        <v>33</v>
      </c>
      <c r="AN1235" s="1056">
        <v>0.31230000000000002</v>
      </c>
    </row>
    <row r="1236" spans="23:40">
      <c r="W1236" s="150" t="str">
        <f t="shared" si="162"/>
        <v>33098</v>
      </c>
      <c r="X1236" s="142">
        <f t="shared" si="163"/>
        <v>38.5</v>
      </c>
      <c r="Y1236" s="135">
        <f t="shared" si="164"/>
        <v>11</v>
      </c>
      <c r="Z1236" s="142">
        <f t="shared" si="165"/>
        <v>3.5</v>
      </c>
      <c r="AA1236" s="135">
        <v>330</v>
      </c>
      <c r="AB1236" s="164">
        <f t="shared" si="166"/>
        <v>98</v>
      </c>
      <c r="AI1236" s="1053">
        <v>51010551</v>
      </c>
      <c r="AJ1236" s="1054">
        <v>49</v>
      </c>
      <c r="AK1236" s="1055">
        <v>208.12350000000001</v>
      </c>
      <c r="AL1236" s="1055">
        <v>5.2948000000000004</v>
      </c>
      <c r="AM1236" s="1054">
        <v>39</v>
      </c>
      <c r="AN1236" s="1056">
        <v>0.24979999999999999</v>
      </c>
    </row>
    <row r="1237" spans="23:40">
      <c r="W1237" s="150" t="str">
        <f t="shared" si="162"/>
        <v>330105</v>
      </c>
      <c r="X1237" s="142">
        <f t="shared" si="163"/>
        <v>41.25</v>
      </c>
      <c r="Y1237" s="135">
        <f t="shared" si="164"/>
        <v>11</v>
      </c>
      <c r="Z1237" s="142">
        <f t="shared" si="165"/>
        <v>3.75</v>
      </c>
      <c r="AA1237" s="135">
        <v>330</v>
      </c>
      <c r="AB1237" s="164">
        <f t="shared" si="166"/>
        <v>105</v>
      </c>
      <c r="AI1237" s="1053">
        <v>31127701</v>
      </c>
      <c r="AJ1237" s="1054">
        <v>62</v>
      </c>
      <c r="AK1237" s="1055">
        <v>207.83632</v>
      </c>
      <c r="AL1237" s="1055">
        <v>5.3745000000000003</v>
      </c>
      <c r="AM1237" s="1054">
        <v>39</v>
      </c>
      <c r="AN1237" s="1056">
        <v>0.31140000000000001</v>
      </c>
    </row>
    <row r="1238" spans="23:40">
      <c r="W1238" s="150" t="str">
        <f t="shared" si="162"/>
        <v>330112</v>
      </c>
      <c r="X1238" s="142">
        <f t="shared" si="163"/>
        <v>44</v>
      </c>
      <c r="Y1238" s="135">
        <f t="shared" si="164"/>
        <v>11</v>
      </c>
      <c r="Z1238" s="142">
        <f t="shared" si="165"/>
        <v>4</v>
      </c>
      <c r="AA1238" s="135">
        <v>330</v>
      </c>
      <c r="AB1238" s="164">
        <f t="shared" si="166"/>
        <v>112</v>
      </c>
      <c r="AI1238" s="1053">
        <v>45120401</v>
      </c>
      <c r="AJ1238" s="1054">
        <v>1</v>
      </c>
      <c r="AK1238" s="1055">
        <v>207.79158999999999</v>
      </c>
      <c r="AL1238" s="1055">
        <v>3.7667999999999999</v>
      </c>
      <c r="AM1238" s="1054">
        <v>55</v>
      </c>
      <c r="AN1238" s="1056">
        <v>0.34289999999999998</v>
      </c>
    </row>
    <row r="1239" spans="23:40">
      <c r="W1239" s="150" t="str">
        <f t="shared" si="162"/>
        <v>330119</v>
      </c>
      <c r="X1239" s="142">
        <f t="shared" si="163"/>
        <v>46.75</v>
      </c>
      <c r="Y1239" s="135">
        <f t="shared" si="164"/>
        <v>11</v>
      </c>
      <c r="Z1239" s="142">
        <f t="shared" si="165"/>
        <v>4.25</v>
      </c>
      <c r="AA1239" s="135">
        <v>330</v>
      </c>
      <c r="AB1239" s="164">
        <f t="shared" si="166"/>
        <v>119</v>
      </c>
      <c r="AI1239" s="1053">
        <v>12062601</v>
      </c>
      <c r="AJ1239" s="1054">
        <v>23</v>
      </c>
      <c r="AK1239" s="1055">
        <v>207.7483</v>
      </c>
      <c r="AL1239" s="1055">
        <v>6.7325999999999997</v>
      </c>
      <c r="AM1239" s="1054">
        <v>31</v>
      </c>
      <c r="AN1239" s="1056">
        <v>0.35340000000000005</v>
      </c>
    </row>
    <row r="1240" spans="23:40">
      <c r="W1240" s="150" t="str">
        <f t="shared" si="162"/>
        <v>330126</v>
      </c>
      <c r="X1240" s="142">
        <f t="shared" si="163"/>
        <v>49.5</v>
      </c>
      <c r="Y1240" s="135">
        <f t="shared" si="164"/>
        <v>11</v>
      </c>
      <c r="Z1240" s="142">
        <f t="shared" si="165"/>
        <v>4.5</v>
      </c>
      <c r="AA1240" s="135">
        <v>330</v>
      </c>
      <c r="AB1240" s="164">
        <f t="shared" si="166"/>
        <v>126</v>
      </c>
      <c r="AI1240" s="1053">
        <v>21014101</v>
      </c>
      <c r="AJ1240" s="1054">
        <v>13</v>
      </c>
      <c r="AK1240" s="1055">
        <v>207.70330000000001</v>
      </c>
      <c r="AL1240" s="1055">
        <v>5.8566000000000003</v>
      </c>
      <c r="AM1240" s="1054">
        <v>35</v>
      </c>
      <c r="AN1240" s="1056">
        <v>0.28539999999999999</v>
      </c>
    </row>
    <row r="1241" spans="23:40">
      <c r="W1241" s="150" t="str">
        <f t="shared" si="162"/>
        <v>330133</v>
      </c>
      <c r="X1241" s="142">
        <f t="shared" si="163"/>
        <v>52.25</v>
      </c>
      <c r="Y1241" s="135">
        <f t="shared" si="164"/>
        <v>11</v>
      </c>
      <c r="Z1241" s="142">
        <f t="shared" si="165"/>
        <v>4.75</v>
      </c>
      <c r="AA1241" s="135">
        <v>330</v>
      </c>
      <c r="AB1241" s="164">
        <f t="shared" si="166"/>
        <v>133</v>
      </c>
      <c r="AI1241" s="1053">
        <v>44138101</v>
      </c>
      <c r="AJ1241" s="1054">
        <v>8</v>
      </c>
      <c r="AK1241" s="1055">
        <v>207.47389999999999</v>
      </c>
      <c r="AL1241" s="1055">
        <v>5.4305000000000003</v>
      </c>
      <c r="AM1241" s="1054">
        <v>38</v>
      </c>
      <c r="AN1241" s="1056">
        <v>0.32069999999999999</v>
      </c>
    </row>
    <row r="1242" spans="23:40">
      <c r="W1242" s="150" t="str">
        <f t="shared" si="162"/>
        <v>330140</v>
      </c>
      <c r="X1242" s="142">
        <f t="shared" si="163"/>
        <v>55</v>
      </c>
      <c r="Y1242" s="135">
        <f t="shared" si="164"/>
        <v>11</v>
      </c>
      <c r="Z1242" s="142">
        <f t="shared" si="165"/>
        <v>5</v>
      </c>
      <c r="AA1242" s="135">
        <v>330</v>
      </c>
      <c r="AB1242" s="164">
        <f t="shared" si="166"/>
        <v>140</v>
      </c>
      <c r="AI1242" s="1053">
        <v>44009701</v>
      </c>
      <c r="AJ1242" s="1054">
        <v>40</v>
      </c>
      <c r="AK1242" s="1055">
        <v>207.16399999999999</v>
      </c>
      <c r="AL1242" s="1055">
        <v>5.2927</v>
      </c>
      <c r="AM1242" s="1054">
        <v>39</v>
      </c>
      <c r="AN1242" s="1056">
        <v>0.24129999999999999</v>
      </c>
    </row>
    <row r="1243" spans="23:40">
      <c r="W1243" s="150" t="str">
        <f t="shared" si="162"/>
        <v>330147</v>
      </c>
      <c r="X1243" s="142">
        <f t="shared" si="163"/>
        <v>57.75</v>
      </c>
      <c r="Y1243" s="135">
        <f t="shared" si="164"/>
        <v>11</v>
      </c>
      <c r="Z1243" s="142">
        <f t="shared" si="165"/>
        <v>5.25</v>
      </c>
      <c r="AA1243" s="135">
        <v>330</v>
      </c>
      <c r="AB1243" s="164">
        <f t="shared" si="166"/>
        <v>147</v>
      </c>
      <c r="AI1243" s="1053">
        <v>51020101</v>
      </c>
      <c r="AJ1243" s="1054">
        <v>7</v>
      </c>
      <c r="AK1243" s="1055">
        <v>207.07509999999999</v>
      </c>
      <c r="AL1243" s="1055">
        <v>6.0248999999999997</v>
      </c>
      <c r="AM1243" s="1054">
        <v>34</v>
      </c>
      <c r="AN1243" s="1056">
        <v>0.37990000000000002</v>
      </c>
    </row>
    <row r="1244" spans="23:40">
      <c r="W1244" s="150" t="str">
        <f t="shared" si="162"/>
        <v>330154</v>
      </c>
      <c r="X1244" s="142">
        <f t="shared" si="163"/>
        <v>60.5</v>
      </c>
      <c r="Y1244" s="135">
        <f t="shared" si="164"/>
        <v>11</v>
      </c>
      <c r="Z1244" s="142">
        <f t="shared" si="165"/>
        <v>5.5</v>
      </c>
      <c r="AA1244" s="135">
        <v>330</v>
      </c>
      <c r="AB1244" s="164">
        <f t="shared" si="166"/>
        <v>154</v>
      </c>
      <c r="AI1244" s="1053">
        <v>13050501</v>
      </c>
      <c r="AJ1244" s="1054">
        <v>3</v>
      </c>
      <c r="AK1244" s="1055">
        <v>207.03620000000001</v>
      </c>
      <c r="AL1244" s="1055">
        <v>5.4198000000000004</v>
      </c>
      <c r="AM1244" s="1054">
        <v>38</v>
      </c>
      <c r="AN1244" s="1056">
        <v>0.39549999999999996</v>
      </c>
    </row>
    <row r="1245" spans="23:40">
      <c r="W1245" s="150" t="str">
        <f t="shared" si="162"/>
        <v>330161</v>
      </c>
      <c r="X1245" s="142">
        <f t="shared" si="163"/>
        <v>63.25</v>
      </c>
      <c r="Y1245" s="135">
        <f t="shared" si="164"/>
        <v>11</v>
      </c>
      <c r="Z1245" s="142">
        <f t="shared" si="165"/>
        <v>5.75</v>
      </c>
      <c r="AA1245" s="135">
        <v>330</v>
      </c>
      <c r="AB1245" s="164">
        <f t="shared" si="166"/>
        <v>161</v>
      </c>
      <c r="AI1245" s="1053">
        <v>33055801</v>
      </c>
      <c r="AJ1245" s="1054">
        <v>12</v>
      </c>
      <c r="AK1245" s="1055">
        <v>207.01196999999999</v>
      </c>
      <c r="AL1245" s="1055">
        <v>5.3586</v>
      </c>
      <c r="AM1245" s="1054">
        <v>39</v>
      </c>
      <c r="AN1245" s="1056">
        <v>0.2175</v>
      </c>
    </row>
    <row r="1246" spans="23:40">
      <c r="W1246" s="150" t="str">
        <f t="shared" si="162"/>
        <v>330168</v>
      </c>
      <c r="X1246" s="142">
        <f t="shared" si="163"/>
        <v>66</v>
      </c>
      <c r="Y1246" s="135">
        <f t="shared" si="164"/>
        <v>11</v>
      </c>
      <c r="Z1246" s="142">
        <f t="shared" si="165"/>
        <v>6</v>
      </c>
      <c r="AA1246" s="135">
        <v>330</v>
      </c>
      <c r="AB1246" s="164">
        <f t="shared" si="166"/>
        <v>168</v>
      </c>
      <c r="AI1246" s="1053">
        <v>44011511</v>
      </c>
      <c r="AJ1246" s="1054">
        <v>28</v>
      </c>
      <c r="AK1246" s="1055">
        <v>207.01122000000001</v>
      </c>
      <c r="AL1246" s="1055">
        <v>5.1112000000000002</v>
      </c>
      <c r="AM1246" s="1054">
        <v>40</v>
      </c>
      <c r="AN1246" s="1056">
        <v>0.214</v>
      </c>
    </row>
    <row r="1247" spans="23:40">
      <c r="W1247" s="150" t="str">
        <f t="shared" si="162"/>
        <v>330175</v>
      </c>
      <c r="X1247" s="142">
        <f t="shared" si="163"/>
        <v>68.75</v>
      </c>
      <c r="Y1247" s="135">
        <f t="shared" si="164"/>
        <v>11</v>
      </c>
      <c r="Z1247" s="142">
        <f t="shared" si="165"/>
        <v>6.25</v>
      </c>
      <c r="AA1247" s="135">
        <v>330</v>
      </c>
      <c r="AB1247" s="164">
        <f t="shared" si="166"/>
        <v>175</v>
      </c>
      <c r="AI1247" s="1053">
        <v>11140861</v>
      </c>
      <c r="AJ1247" s="1054">
        <v>71</v>
      </c>
      <c r="AK1247" s="1055">
        <v>207.00739799999999</v>
      </c>
      <c r="AL1247" s="1055">
        <v>4.8186999999999998</v>
      </c>
      <c r="AM1247" s="1054">
        <v>43</v>
      </c>
      <c r="AN1247" s="1056">
        <v>0.15560000000000002</v>
      </c>
    </row>
    <row r="1248" spans="23:40">
      <c r="W1248" s="150" t="str">
        <f t="shared" si="162"/>
        <v>330182</v>
      </c>
      <c r="X1248" s="142">
        <f t="shared" si="163"/>
        <v>71.5</v>
      </c>
      <c r="Y1248" s="135">
        <f t="shared" si="164"/>
        <v>11</v>
      </c>
      <c r="Z1248" s="142">
        <f t="shared" si="165"/>
        <v>6.5</v>
      </c>
      <c r="AA1248" s="135">
        <v>330</v>
      </c>
      <c r="AB1248" s="164">
        <f t="shared" si="166"/>
        <v>182</v>
      </c>
      <c r="AI1248" s="1053">
        <v>31195101</v>
      </c>
      <c r="AJ1248" s="1054">
        <v>63</v>
      </c>
      <c r="AK1248" s="1055">
        <v>206.76516999999998</v>
      </c>
      <c r="AL1248" s="1055">
        <v>4.7458</v>
      </c>
      <c r="AM1248" s="1054">
        <v>44</v>
      </c>
      <c r="AN1248" s="1056">
        <v>0.2702</v>
      </c>
    </row>
    <row r="1249" spans="23:40">
      <c r="W1249" s="150" t="str">
        <f t="shared" si="162"/>
        <v>330189</v>
      </c>
      <c r="X1249" s="142">
        <f t="shared" si="163"/>
        <v>74.25</v>
      </c>
      <c r="Y1249" s="135">
        <f t="shared" si="164"/>
        <v>11</v>
      </c>
      <c r="Z1249" s="142">
        <f t="shared" si="165"/>
        <v>6.75</v>
      </c>
      <c r="AA1249" s="135">
        <v>330</v>
      </c>
      <c r="AB1249" s="164">
        <f t="shared" si="166"/>
        <v>189</v>
      </c>
      <c r="AI1249" s="1053">
        <v>51128901</v>
      </c>
      <c r="AJ1249" s="1054">
        <v>2</v>
      </c>
      <c r="AK1249" s="1055">
        <v>206.66069999999999</v>
      </c>
      <c r="AL1249" s="1055">
        <v>6.2050999999999998</v>
      </c>
      <c r="AM1249" s="1054">
        <v>33</v>
      </c>
      <c r="AN1249" s="1056">
        <v>0.3967</v>
      </c>
    </row>
    <row r="1250" spans="23:40">
      <c r="W1250" s="150" t="str">
        <f t="shared" si="162"/>
        <v>330196</v>
      </c>
      <c r="X1250" s="142">
        <f t="shared" si="163"/>
        <v>77</v>
      </c>
      <c r="Y1250" s="135">
        <f t="shared" si="164"/>
        <v>11</v>
      </c>
      <c r="Z1250" s="142">
        <f t="shared" si="165"/>
        <v>7</v>
      </c>
      <c r="AA1250" s="135">
        <v>330</v>
      </c>
      <c r="AB1250" s="164">
        <f t="shared" si="166"/>
        <v>196</v>
      </c>
      <c r="AI1250" s="1053">
        <v>37052201</v>
      </c>
      <c r="AJ1250" s="1054">
        <v>7</v>
      </c>
      <c r="AK1250" s="1055">
        <v>206.50288999999998</v>
      </c>
      <c r="AL1250" s="1055">
        <v>5.7084000000000001</v>
      </c>
      <c r="AM1250" s="1054">
        <v>36</v>
      </c>
      <c r="AN1250" s="1056">
        <v>0.49520000000000003</v>
      </c>
    </row>
    <row r="1251" spans="23:40">
      <c r="W1251" s="150" t="str">
        <f t="shared" si="162"/>
        <v>330203</v>
      </c>
      <c r="X1251" s="142">
        <f t="shared" si="163"/>
        <v>79.75</v>
      </c>
      <c r="Y1251" s="135">
        <f t="shared" si="164"/>
        <v>11</v>
      </c>
      <c r="Z1251" s="142">
        <f t="shared" si="165"/>
        <v>7.25</v>
      </c>
      <c r="AA1251" s="135">
        <v>330</v>
      </c>
      <c r="AB1251" s="164">
        <f t="shared" si="166"/>
        <v>203</v>
      </c>
      <c r="AI1251" s="1053">
        <v>32093511</v>
      </c>
      <c r="AJ1251" s="1054">
        <v>10</v>
      </c>
      <c r="AK1251" s="1055">
        <v>206.31058999999999</v>
      </c>
      <c r="AL1251" s="1055">
        <v>4.5659000000000001</v>
      </c>
      <c r="AM1251" s="1054">
        <v>45</v>
      </c>
      <c r="AN1251" s="1056">
        <v>0.2447</v>
      </c>
    </row>
    <row r="1252" spans="23:40">
      <c r="W1252" s="150" t="str">
        <f t="shared" si="162"/>
        <v>330210</v>
      </c>
      <c r="X1252" s="142">
        <f t="shared" si="163"/>
        <v>82.5</v>
      </c>
      <c r="Y1252" s="135">
        <f t="shared" si="164"/>
        <v>11</v>
      </c>
      <c r="Z1252" s="142">
        <f t="shared" si="165"/>
        <v>7.5</v>
      </c>
      <c r="AA1252" s="135">
        <v>330</v>
      </c>
      <c r="AB1252" s="164">
        <f t="shared" si="166"/>
        <v>210</v>
      </c>
      <c r="AI1252" s="1053">
        <v>31116401</v>
      </c>
      <c r="AJ1252" s="1054">
        <v>64</v>
      </c>
      <c r="AK1252" s="1055">
        <v>206.21923000000001</v>
      </c>
      <c r="AL1252" s="1055">
        <v>4.1318999999999999</v>
      </c>
      <c r="AM1252" s="1054">
        <v>50</v>
      </c>
      <c r="AN1252" s="1056">
        <v>0.13320000000000001</v>
      </c>
    </row>
    <row r="1253" spans="23:40">
      <c r="W1253" s="150" t="str">
        <f t="shared" si="162"/>
        <v>330217</v>
      </c>
      <c r="X1253" s="142">
        <f t="shared" si="163"/>
        <v>85.25</v>
      </c>
      <c r="Y1253" s="135">
        <f t="shared" si="164"/>
        <v>11</v>
      </c>
      <c r="Z1253" s="142">
        <f t="shared" si="165"/>
        <v>7.75</v>
      </c>
      <c r="AA1253" s="135">
        <v>330</v>
      </c>
      <c r="AB1253" s="164">
        <f t="shared" si="166"/>
        <v>217</v>
      </c>
      <c r="AI1253" s="1053">
        <v>51116401</v>
      </c>
      <c r="AJ1253" s="1054">
        <v>1</v>
      </c>
      <c r="AK1253" s="1055">
        <v>206.19630000000001</v>
      </c>
      <c r="AL1253" s="1055">
        <v>6.0288000000000004</v>
      </c>
      <c r="AM1253" s="1054">
        <v>34</v>
      </c>
      <c r="AN1253" s="1056">
        <v>0.52670000000000006</v>
      </c>
    </row>
    <row r="1254" spans="23:40">
      <c r="W1254" s="150" t="str">
        <f t="shared" si="162"/>
        <v>330224</v>
      </c>
      <c r="X1254" s="142">
        <f t="shared" si="163"/>
        <v>88</v>
      </c>
      <c r="Y1254" s="135">
        <f t="shared" si="164"/>
        <v>11</v>
      </c>
      <c r="Z1254" s="142">
        <f t="shared" si="165"/>
        <v>8</v>
      </c>
      <c r="AA1254" s="135">
        <v>330</v>
      </c>
      <c r="AB1254" s="164">
        <f t="shared" si="166"/>
        <v>224</v>
      </c>
      <c r="AI1254" s="1053">
        <v>32132711</v>
      </c>
      <c r="AJ1254" s="1054">
        <v>6</v>
      </c>
      <c r="AK1254" s="1055">
        <v>206.19131100000001</v>
      </c>
      <c r="AL1254" s="1055">
        <v>4.4833999999999996</v>
      </c>
      <c r="AM1254" s="1054">
        <v>46</v>
      </c>
      <c r="AN1254" s="1056">
        <v>0.35460000000000003</v>
      </c>
    </row>
    <row r="1255" spans="23:40">
      <c r="W1255" s="150" t="str">
        <f t="shared" si="162"/>
        <v>330231</v>
      </c>
      <c r="X1255" s="142">
        <f t="shared" si="163"/>
        <v>90.75</v>
      </c>
      <c r="Y1255" s="135">
        <f t="shared" si="164"/>
        <v>11</v>
      </c>
      <c r="Z1255" s="142">
        <f t="shared" si="165"/>
        <v>8.25</v>
      </c>
      <c r="AA1255" s="135">
        <v>330</v>
      </c>
      <c r="AB1255" s="164">
        <f t="shared" si="166"/>
        <v>231</v>
      </c>
      <c r="AI1255" s="1053">
        <v>50120601</v>
      </c>
      <c r="AJ1255" s="1054">
        <v>27</v>
      </c>
      <c r="AK1255" s="1055">
        <v>206.19004899999999</v>
      </c>
      <c r="AL1255" s="1055">
        <v>4.9278000000000004</v>
      </c>
      <c r="AM1255" s="1054">
        <v>42</v>
      </c>
      <c r="AN1255" s="1056">
        <v>0.18410000000000001</v>
      </c>
    </row>
    <row r="1256" spans="23:40">
      <c r="W1256" s="150" t="str">
        <f t="shared" si="162"/>
        <v>330238</v>
      </c>
      <c r="X1256" s="142">
        <f t="shared" si="163"/>
        <v>93.5</v>
      </c>
      <c r="Y1256" s="135">
        <f t="shared" si="164"/>
        <v>11</v>
      </c>
      <c r="Z1256" s="142">
        <f t="shared" si="165"/>
        <v>8.5</v>
      </c>
      <c r="AA1256" s="135">
        <v>330</v>
      </c>
      <c r="AB1256" s="164">
        <f t="shared" si="166"/>
        <v>238</v>
      </c>
      <c r="AI1256" s="1053">
        <v>32121311</v>
      </c>
      <c r="AJ1256" s="1054">
        <v>7</v>
      </c>
      <c r="AK1256" s="1055">
        <v>206.17869999999999</v>
      </c>
      <c r="AL1256" s="1055">
        <v>6.1271000000000004</v>
      </c>
      <c r="AM1256" s="1054">
        <v>34</v>
      </c>
      <c r="AN1256" s="1056">
        <v>0.37670000000000003</v>
      </c>
    </row>
    <row r="1257" spans="23:40">
      <c r="W1257" s="150" t="str">
        <f t="shared" si="162"/>
        <v>330245</v>
      </c>
      <c r="X1257" s="142">
        <f t="shared" si="163"/>
        <v>96.25</v>
      </c>
      <c r="Y1257" s="135">
        <f t="shared" si="164"/>
        <v>11</v>
      </c>
      <c r="Z1257" s="142">
        <f t="shared" si="165"/>
        <v>8.75</v>
      </c>
      <c r="AA1257" s="135">
        <v>330</v>
      </c>
      <c r="AB1257" s="164">
        <f t="shared" si="166"/>
        <v>245</v>
      </c>
      <c r="AI1257" s="1053">
        <v>43072601</v>
      </c>
      <c r="AJ1257" s="1054">
        <v>2</v>
      </c>
      <c r="AK1257" s="1055">
        <v>206.10201000000001</v>
      </c>
      <c r="AL1257" s="1055">
        <v>5.0115999999999996</v>
      </c>
      <c r="AM1257" s="1054">
        <v>41</v>
      </c>
      <c r="AN1257" s="1056">
        <v>0.25879999999999997</v>
      </c>
    </row>
    <row r="1258" spans="23:40">
      <c r="W1258" s="150" t="str">
        <f t="shared" ref="W1258:W1321" si="167">AA1258&amp;AB1258</f>
        <v>330252</v>
      </c>
      <c r="X1258" s="142">
        <f t="shared" ref="X1258:X1321" si="168">Y1258*Z1258</f>
        <v>99</v>
      </c>
      <c r="Y1258" s="135">
        <f t="shared" si="164"/>
        <v>11</v>
      </c>
      <c r="Z1258" s="142">
        <f t="shared" si="165"/>
        <v>9</v>
      </c>
      <c r="AA1258" s="135">
        <v>330</v>
      </c>
      <c r="AB1258" s="164">
        <f t="shared" si="166"/>
        <v>252</v>
      </c>
      <c r="AI1258" s="1053">
        <v>23053301</v>
      </c>
      <c r="AJ1258" s="1054">
        <v>4</v>
      </c>
      <c r="AK1258" s="1055">
        <v>206.00899999999999</v>
      </c>
      <c r="AL1258" s="1055">
        <v>6.1986999999999997</v>
      </c>
      <c r="AM1258" s="1054">
        <v>33</v>
      </c>
      <c r="AN1258" s="1056">
        <v>0.2429</v>
      </c>
    </row>
    <row r="1259" spans="23:40">
      <c r="W1259" s="150" t="str">
        <f t="shared" si="167"/>
        <v>330259</v>
      </c>
      <c r="X1259" s="142">
        <f t="shared" si="168"/>
        <v>101.75</v>
      </c>
      <c r="Y1259" s="135">
        <f t="shared" si="164"/>
        <v>11</v>
      </c>
      <c r="Z1259" s="142">
        <f t="shared" si="165"/>
        <v>9.25</v>
      </c>
      <c r="AA1259" s="135">
        <v>330</v>
      </c>
      <c r="AB1259" s="164">
        <f t="shared" si="166"/>
        <v>259</v>
      </c>
      <c r="AI1259" s="1053">
        <v>51147101</v>
      </c>
      <c r="AJ1259" s="1054">
        <v>4</v>
      </c>
      <c r="AK1259" s="1055">
        <v>205.956874</v>
      </c>
      <c r="AL1259" s="1055">
        <v>5.6249000000000002</v>
      </c>
      <c r="AM1259" s="1054">
        <v>37</v>
      </c>
      <c r="AN1259" s="1056">
        <v>0.44380000000000003</v>
      </c>
    </row>
    <row r="1260" spans="23:40">
      <c r="W1260" s="150" t="str">
        <f t="shared" si="167"/>
        <v>330266</v>
      </c>
      <c r="X1260" s="142">
        <f t="shared" si="168"/>
        <v>104.5</v>
      </c>
      <c r="Y1260" s="135">
        <f t="shared" si="164"/>
        <v>11</v>
      </c>
      <c r="Z1260" s="142">
        <f t="shared" si="165"/>
        <v>9.5</v>
      </c>
      <c r="AA1260" s="135">
        <v>330</v>
      </c>
      <c r="AB1260" s="164">
        <f t="shared" si="166"/>
        <v>266</v>
      </c>
      <c r="AI1260" s="1053">
        <v>41072301</v>
      </c>
      <c r="AJ1260" s="1054">
        <v>3</v>
      </c>
      <c r="AK1260" s="1055">
        <v>205.956715</v>
      </c>
      <c r="AL1260" s="1055">
        <v>5.6867000000000001</v>
      </c>
      <c r="AM1260" s="1054">
        <v>36</v>
      </c>
      <c r="AN1260" s="1056">
        <v>0.29980000000000001</v>
      </c>
    </row>
    <row r="1261" spans="23:40">
      <c r="W1261" s="150" t="str">
        <f t="shared" si="167"/>
        <v>330273</v>
      </c>
      <c r="X1261" s="142">
        <f t="shared" si="168"/>
        <v>107.25</v>
      </c>
      <c r="Y1261" s="135">
        <f t="shared" si="164"/>
        <v>11</v>
      </c>
      <c r="Z1261" s="142">
        <f t="shared" si="165"/>
        <v>9.75</v>
      </c>
      <c r="AA1261" s="135">
        <v>330</v>
      </c>
      <c r="AB1261" s="164">
        <f t="shared" si="166"/>
        <v>273</v>
      </c>
      <c r="AI1261" s="1053">
        <v>50121301</v>
      </c>
      <c r="AJ1261" s="1054">
        <v>28</v>
      </c>
      <c r="AK1261" s="1055">
        <v>205.93860000000001</v>
      </c>
      <c r="AL1261" s="1055">
        <v>5.0811999999999999</v>
      </c>
      <c r="AM1261" s="1054">
        <v>41</v>
      </c>
      <c r="AN1261" s="1056">
        <v>0.21969999999999998</v>
      </c>
    </row>
    <row r="1262" spans="23:40">
      <c r="W1262" s="150" t="str">
        <f t="shared" si="167"/>
        <v>330280</v>
      </c>
      <c r="X1262" s="142">
        <f t="shared" si="168"/>
        <v>110</v>
      </c>
      <c r="Y1262" s="135">
        <f t="shared" si="164"/>
        <v>11</v>
      </c>
      <c r="Z1262" s="142">
        <f t="shared" si="165"/>
        <v>10</v>
      </c>
      <c r="AA1262" s="135">
        <v>330</v>
      </c>
      <c r="AB1262" s="164">
        <f t="shared" si="166"/>
        <v>280</v>
      </c>
      <c r="AI1262" s="1053">
        <v>35014771</v>
      </c>
      <c r="AJ1262" s="1054">
        <v>16</v>
      </c>
      <c r="AK1262" s="1055">
        <v>205.8716</v>
      </c>
      <c r="AL1262" s="1055">
        <v>4.5095999999999998</v>
      </c>
      <c r="AM1262" s="1054">
        <v>46</v>
      </c>
      <c r="AN1262" s="1056">
        <v>0.20039999999999999</v>
      </c>
    </row>
    <row r="1263" spans="23:40">
      <c r="W1263" s="150" t="str">
        <f t="shared" si="167"/>
        <v>330287</v>
      </c>
      <c r="X1263" s="142">
        <f t="shared" si="168"/>
        <v>112.75</v>
      </c>
      <c r="Y1263" s="135">
        <f t="shared" si="164"/>
        <v>11</v>
      </c>
      <c r="Z1263" s="142">
        <f t="shared" si="165"/>
        <v>10.25</v>
      </c>
      <c r="AA1263" s="135">
        <v>330</v>
      </c>
      <c r="AB1263" s="164">
        <f t="shared" si="166"/>
        <v>287</v>
      </c>
      <c r="AI1263" s="1053">
        <v>33045901</v>
      </c>
      <c r="AJ1263" s="1054">
        <v>22</v>
      </c>
      <c r="AK1263" s="1055">
        <v>205.77379999999999</v>
      </c>
      <c r="AL1263" s="1055">
        <v>4.8639999999999999</v>
      </c>
      <c r="AM1263" s="1054">
        <v>42</v>
      </c>
      <c r="AN1263" s="1056">
        <v>0.23430000000000001</v>
      </c>
    </row>
    <row r="1264" spans="23:40">
      <c r="W1264" s="150" t="str">
        <f t="shared" si="167"/>
        <v>330294</v>
      </c>
      <c r="X1264" s="142">
        <f t="shared" si="168"/>
        <v>115.5</v>
      </c>
      <c r="Y1264" s="135">
        <f t="shared" si="164"/>
        <v>11</v>
      </c>
      <c r="Z1264" s="142">
        <f t="shared" si="165"/>
        <v>10.5</v>
      </c>
      <c r="AA1264" s="135">
        <v>330</v>
      </c>
      <c r="AB1264" s="164">
        <f t="shared" si="166"/>
        <v>294</v>
      </c>
      <c r="AI1264" s="1053">
        <v>33051701</v>
      </c>
      <c r="AJ1264" s="1054">
        <v>13</v>
      </c>
      <c r="AK1264" s="1055">
        <v>205.57986</v>
      </c>
      <c r="AL1264" s="1055">
        <v>5.3662999999999998</v>
      </c>
      <c r="AM1264" s="1054">
        <v>38</v>
      </c>
      <c r="AN1264" s="1056">
        <v>0.32289999999999996</v>
      </c>
    </row>
    <row r="1265" spans="23:40">
      <c r="W1265" s="150" t="str">
        <f t="shared" si="167"/>
        <v>330301</v>
      </c>
      <c r="X1265" s="142">
        <f t="shared" si="168"/>
        <v>118.25</v>
      </c>
      <c r="Y1265" s="135">
        <f t="shared" si="164"/>
        <v>11</v>
      </c>
      <c r="Z1265" s="142">
        <f t="shared" si="165"/>
        <v>10.75</v>
      </c>
      <c r="AA1265" s="135">
        <v>330</v>
      </c>
      <c r="AB1265" s="164">
        <f t="shared" si="166"/>
        <v>301</v>
      </c>
      <c r="AI1265" s="1053">
        <v>23010431</v>
      </c>
      <c r="AJ1265" s="1054">
        <v>15</v>
      </c>
      <c r="AK1265" s="1055">
        <v>205.44309999999999</v>
      </c>
      <c r="AL1265" s="1055">
        <v>6.4992000000000001</v>
      </c>
      <c r="AM1265" s="1054">
        <v>32</v>
      </c>
      <c r="AN1265" s="1056">
        <v>0.26179999999999998</v>
      </c>
    </row>
    <row r="1266" spans="23:40">
      <c r="W1266" s="150" t="str">
        <f t="shared" si="167"/>
        <v>330308</v>
      </c>
      <c r="X1266" s="142">
        <f t="shared" si="168"/>
        <v>121</v>
      </c>
      <c r="Y1266" s="135">
        <f t="shared" si="164"/>
        <v>11</v>
      </c>
      <c r="Z1266" s="142">
        <f t="shared" si="165"/>
        <v>11</v>
      </c>
      <c r="AA1266" s="135">
        <v>330</v>
      </c>
      <c r="AB1266" s="164">
        <f t="shared" si="166"/>
        <v>308</v>
      </c>
      <c r="AI1266" s="1053">
        <v>21022001</v>
      </c>
      <c r="AJ1266" s="1054">
        <v>16</v>
      </c>
      <c r="AK1266" s="1055">
        <v>205.38771</v>
      </c>
      <c r="AL1266" s="1055">
        <v>4.4661</v>
      </c>
      <c r="AM1266" s="1054">
        <v>46</v>
      </c>
      <c r="AN1266" s="1056">
        <v>0.36680000000000001</v>
      </c>
    </row>
    <row r="1267" spans="23:40">
      <c r="W1267" s="150" t="str">
        <f t="shared" si="167"/>
        <v>330315</v>
      </c>
      <c r="X1267" s="142">
        <f t="shared" si="168"/>
        <v>123.75</v>
      </c>
      <c r="Y1267" s="135">
        <f t="shared" si="164"/>
        <v>11</v>
      </c>
      <c r="Z1267" s="142">
        <f t="shared" si="165"/>
        <v>11.25</v>
      </c>
      <c r="AA1267" s="135">
        <v>330</v>
      </c>
      <c r="AB1267" s="164">
        <f t="shared" si="166"/>
        <v>315</v>
      </c>
      <c r="AI1267" s="1053">
        <v>32029081</v>
      </c>
      <c r="AJ1267" s="1054">
        <v>18</v>
      </c>
      <c r="AK1267" s="1055">
        <v>205.3794</v>
      </c>
      <c r="AL1267" s="1055">
        <v>5.5838000000000001</v>
      </c>
      <c r="AM1267" s="1054">
        <v>37</v>
      </c>
      <c r="AN1267" s="1056">
        <v>0.15560000000000002</v>
      </c>
    </row>
    <row r="1268" spans="23:40">
      <c r="W1268" s="150" t="str">
        <f t="shared" si="167"/>
        <v>330322</v>
      </c>
      <c r="X1268" s="142">
        <f t="shared" si="168"/>
        <v>126.5</v>
      </c>
      <c r="Y1268" s="135">
        <f t="shared" si="164"/>
        <v>11</v>
      </c>
      <c r="Z1268" s="142">
        <f t="shared" si="165"/>
        <v>11.5</v>
      </c>
      <c r="AA1268" s="135">
        <v>330</v>
      </c>
      <c r="AB1268" s="164">
        <f t="shared" si="166"/>
        <v>322</v>
      </c>
      <c r="AI1268" s="1053">
        <v>21020771</v>
      </c>
      <c r="AJ1268" s="1054">
        <v>17</v>
      </c>
      <c r="AK1268" s="1055">
        <v>205.3503</v>
      </c>
      <c r="AL1268" s="1055">
        <v>4.7398999999999996</v>
      </c>
      <c r="AM1268" s="1054">
        <v>43</v>
      </c>
      <c r="AN1268" s="1056">
        <v>0.33939999999999998</v>
      </c>
    </row>
    <row r="1269" spans="23:40">
      <c r="W1269" s="150" t="str">
        <f t="shared" si="167"/>
        <v>330329</v>
      </c>
      <c r="X1269" s="142">
        <f t="shared" si="168"/>
        <v>129.25</v>
      </c>
      <c r="Y1269" s="135">
        <f t="shared" si="164"/>
        <v>11</v>
      </c>
      <c r="Z1269" s="142">
        <f t="shared" si="165"/>
        <v>11.75</v>
      </c>
      <c r="AA1269" s="135">
        <v>330</v>
      </c>
      <c r="AB1269" s="164">
        <f t="shared" si="166"/>
        <v>329</v>
      </c>
      <c r="AI1269" s="1053">
        <v>44005901</v>
      </c>
      <c r="AJ1269" s="1054">
        <v>41</v>
      </c>
      <c r="AK1269" s="1055">
        <v>205.29599999999999</v>
      </c>
      <c r="AL1269" s="1055">
        <v>4.7262000000000004</v>
      </c>
      <c r="AM1269" s="1054">
        <v>43</v>
      </c>
      <c r="AN1269" s="1056">
        <v>0.37359999999999999</v>
      </c>
    </row>
    <row r="1270" spans="23:40">
      <c r="W1270" s="150" t="str">
        <f t="shared" si="167"/>
        <v>330336</v>
      </c>
      <c r="X1270" s="142">
        <f t="shared" si="168"/>
        <v>132</v>
      </c>
      <c r="Y1270" s="135">
        <f t="shared" si="164"/>
        <v>11</v>
      </c>
      <c r="Z1270" s="142">
        <f t="shared" si="165"/>
        <v>12</v>
      </c>
      <c r="AA1270" s="135">
        <v>330</v>
      </c>
      <c r="AB1270" s="164">
        <f t="shared" si="166"/>
        <v>336</v>
      </c>
      <c r="AI1270" s="1053">
        <v>15050104</v>
      </c>
      <c r="AJ1270" s="1054">
        <v>2</v>
      </c>
      <c r="AK1270" s="1055">
        <v>205.23820000000001</v>
      </c>
      <c r="AL1270" s="1055">
        <v>5.1933999999999996</v>
      </c>
      <c r="AM1270" s="1054">
        <v>40</v>
      </c>
      <c r="AN1270" s="1056">
        <v>0.34189999999999998</v>
      </c>
    </row>
    <row r="1271" spans="23:40">
      <c r="W1271" s="150" t="str">
        <f t="shared" si="167"/>
        <v>330343</v>
      </c>
      <c r="X1271" s="142">
        <f t="shared" si="168"/>
        <v>134.75</v>
      </c>
      <c r="Y1271" s="135">
        <f t="shared" si="164"/>
        <v>11</v>
      </c>
      <c r="Z1271" s="142">
        <f t="shared" si="165"/>
        <v>12.25</v>
      </c>
      <c r="AA1271" s="135">
        <v>330</v>
      </c>
      <c r="AB1271" s="164">
        <f t="shared" si="166"/>
        <v>343</v>
      </c>
      <c r="AI1271" s="1053">
        <v>35054991</v>
      </c>
      <c r="AJ1271" s="1054">
        <v>11</v>
      </c>
      <c r="AK1271" s="1055">
        <v>205.22640000000001</v>
      </c>
      <c r="AL1271" s="1055">
        <v>3.8260999999999998</v>
      </c>
      <c r="AM1271" s="1054">
        <v>54</v>
      </c>
      <c r="AN1271" s="1056">
        <v>0.32890000000000003</v>
      </c>
    </row>
    <row r="1272" spans="23:40">
      <c r="W1272" s="150" t="str">
        <f t="shared" si="167"/>
        <v>330350</v>
      </c>
      <c r="X1272" s="142">
        <f t="shared" si="168"/>
        <v>137.5</v>
      </c>
      <c r="Y1272" s="135">
        <f t="shared" si="164"/>
        <v>11</v>
      </c>
      <c r="Z1272" s="142">
        <f t="shared" si="165"/>
        <v>12.5</v>
      </c>
      <c r="AA1272" s="135">
        <v>330</v>
      </c>
      <c r="AB1272" s="164">
        <f t="shared" si="166"/>
        <v>350</v>
      </c>
      <c r="AI1272" s="1053">
        <v>50080041</v>
      </c>
      <c r="AJ1272" s="1054">
        <v>29</v>
      </c>
      <c r="AK1272" s="1055">
        <v>205.203</v>
      </c>
      <c r="AL1272" s="1055">
        <v>5.2919</v>
      </c>
      <c r="AM1272" s="1054">
        <v>39</v>
      </c>
      <c r="AN1272" s="1056">
        <v>0.18739999999999998</v>
      </c>
    </row>
    <row r="1273" spans="23:40">
      <c r="W1273" s="150" t="str">
        <f t="shared" si="167"/>
        <v>330357</v>
      </c>
      <c r="X1273" s="142">
        <f t="shared" si="168"/>
        <v>140.25</v>
      </c>
      <c r="Y1273" s="135">
        <f t="shared" si="164"/>
        <v>11</v>
      </c>
      <c r="Z1273" s="142">
        <f t="shared" si="165"/>
        <v>12.75</v>
      </c>
      <c r="AA1273" s="135">
        <v>330</v>
      </c>
      <c r="AB1273" s="164">
        <f t="shared" si="166"/>
        <v>357</v>
      </c>
      <c r="AI1273" s="1053">
        <v>21090071</v>
      </c>
      <c r="AJ1273" s="1054">
        <v>1</v>
      </c>
      <c r="AK1273" s="1055">
        <v>205.12260000000001</v>
      </c>
      <c r="AL1273" s="1055">
        <v>6.6578999999999997</v>
      </c>
      <c r="AM1273" s="1054">
        <v>31</v>
      </c>
      <c r="AN1273" s="1056">
        <v>0.43569999999999998</v>
      </c>
    </row>
    <row r="1274" spans="23:40">
      <c r="W1274" s="150" t="str">
        <f t="shared" si="167"/>
        <v>330364</v>
      </c>
      <c r="X1274" s="142">
        <f t="shared" si="168"/>
        <v>143</v>
      </c>
      <c r="Y1274" s="135">
        <f t="shared" si="164"/>
        <v>11</v>
      </c>
      <c r="Z1274" s="142">
        <f t="shared" si="165"/>
        <v>13</v>
      </c>
      <c r="AA1274" s="135">
        <v>330</v>
      </c>
      <c r="AB1274" s="164">
        <f t="shared" si="166"/>
        <v>364</v>
      </c>
      <c r="AI1274" s="1053">
        <v>45070301</v>
      </c>
      <c r="AJ1274" s="1054">
        <v>1</v>
      </c>
      <c r="AK1274" s="1055">
        <v>205.00749999999999</v>
      </c>
      <c r="AL1274" s="1055">
        <v>4.7122999999999999</v>
      </c>
      <c r="AM1274" s="1054">
        <v>44</v>
      </c>
      <c r="AN1274" s="1056">
        <v>0.3039</v>
      </c>
    </row>
    <row r="1275" spans="23:40">
      <c r="W1275" s="150" t="str">
        <f t="shared" si="167"/>
        <v>330371</v>
      </c>
      <c r="X1275" s="142">
        <f t="shared" si="168"/>
        <v>145.75</v>
      </c>
      <c r="Y1275" s="135">
        <f t="shared" si="164"/>
        <v>11</v>
      </c>
      <c r="Z1275" s="142">
        <f t="shared" si="165"/>
        <v>13.25</v>
      </c>
      <c r="AA1275" s="135">
        <v>330</v>
      </c>
      <c r="AB1275" s="164">
        <f t="shared" si="166"/>
        <v>371</v>
      </c>
      <c r="AI1275" s="1053">
        <v>51100031</v>
      </c>
      <c r="AJ1275" s="1054">
        <v>4</v>
      </c>
      <c r="AK1275" s="1055">
        <v>204.99711000000002</v>
      </c>
      <c r="AL1275" s="1055">
        <v>5.1364000000000001</v>
      </c>
      <c r="AM1275" s="1054">
        <v>40</v>
      </c>
      <c r="AN1275" s="1056">
        <v>0.33579999999999999</v>
      </c>
    </row>
    <row r="1276" spans="23:40">
      <c r="W1276" s="150" t="str">
        <f t="shared" si="167"/>
        <v>3457</v>
      </c>
      <c r="X1276" s="142">
        <f t="shared" si="168"/>
        <v>4.4275000000000002</v>
      </c>
      <c r="Y1276" s="135">
        <f t="shared" si="164"/>
        <v>11.5</v>
      </c>
      <c r="Z1276" s="142">
        <f t="shared" si="165"/>
        <v>0.38500000000000001</v>
      </c>
      <c r="AA1276" s="135">
        <v>345</v>
      </c>
      <c r="AB1276" s="151">
        <v>7</v>
      </c>
      <c r="AI1276" s="1053">
        <v>33022701</v>
      </c>
      <c r="AJ1276" s="1054">
        <v>6</v>
      </c>
      <c r="AK1276" s="1055">
        <v>204.99279999999999</v>
      </c>
      <c r="AL1276" s="1055">
        <v>5.0811000000000002</v>
      </c>
      <c r="AM1276" s="1054">
        <v>40</v>
      </c>
      <c r="AN1276" s="1056">
        <v>0.25900000000000001</v>
      </c>
    </row>
    <row r="1277" spans="23:40">
      <c r="W1277" s="150" t="str">
        <f t="shared" si="167"/>
        <v>34514</v>
      </c>
      <c r="X1277" s="142">
        <f t="shared" si="168"/>
        <v>6.3250000000000002</v>
      </c>
      <c r="Y1277" s="135">
        <f t="shared" si="164"/>
        <v>11.5</v>
      </c>
      <c r="Z1277" s="142">
        <f t="shared" si="165"/>
        <v>0.55000000000000004</v>
      </c>
      <c r="AA1277" s="135">
        <v>345</v>
      </c>
      <c r="AB1277" s="164">
        <f>AB1276+7</f>
        <v>14</v>
      </c>
      <c r="AI1277" s="1053">
        <v>33035101</v>
      </c>
      <c r="AJ1277" s="1054">
        <v>11</v>
      </c>
      <c r="AK1277" s="1055">
        <v>204.93780000000001</v>
      </c>
      <c r="AL1277" s="1055">
        <v>5.1651999999999996</v>
      </c>
      <c r="AM1277" s="1054">
        <v>40</v>
      </c>
      <c r="AN1277" s="1056">
        <v>0.25390000000000001</v>
      </c>
    </row>
    <row r="1278" spans="23:40">
      <c r="W1278" s="150" t="str">
        <f t="shared" si="167"/>
        <v>34521</v>
      </c>
      <c r="X1278" s="142">
        <f t="shared" si="168"/>
        <v>8.625</v>
      </c>
      <c r="Y1278" s="135">
        <f t="shared" si="164"/>
        <v>11.5</v>
      </c>
      <c r="Z1278" s="142">
        <f t="shared" si="165"/>
        <v>0.75</v>
      </c>
      <c r="AA1278" s="135">
        <v>345</v>
      </c>
      <c r="AB1278" s="164">
        <f t="shared" ref="AB1278:AB1328" si="169">AB1277+7</f>
        <v>21</v>
      </c>
      <c r="AI1278" s="1053">
        <v>46050401</v>
      </c>
      <c r="AJ1278" s="1054">
        <v>1</v>
      </c>
      <c r="AK1278" s="1055">
        <v>204.93265</v>
      </c>
      <c r="AL1278" s="1055">
        <v>5.758</v>
      </c>
      <c r="AM1278" s="1054">
        <v>36</v>
      </c>
      <c r="AN1278" s="1056">
        <v>0.29170000000000001</v>
      </c>
    </row>
    <row r="1279" spans="23:40">
      <c r="W1279" s="150" t="str">
        <f t="shared" si="167"/>
        <v>34528</v>
      </c>
      <c r="X1279" s="142">
        <f t="shared" si="168"/>
        <v>11.5</v>
      </c>
      <c r="Y1279" s="135">
        <f t="shared" si="164"/>
        <v>11.5</v>
      </c>
      <c r="Z1279" s="142">
        <f t="shared" si="165"/>
        <v>1</v>
      </c>
      <c r="AA1279" s="135">
        <v>345</v>
      </c>
      <c r="AB1279" s="164">
        <f t="shared" si="169"/>
        <v>28</v>
      </c>
      <c r="AI1279" s="1053">
        <v>14013741</v>
      </c>
      <c r="AJ1279" s="1054">
        <v>12</v>
      </c>
      <c r="AK1279" s="1055">
        <v>204.9016</v>
      </c>
      <c r="AL1279" s="1055">
        <v>4.4143999999999997</v>
      </c>
      <c r="AM1279" s="1054">
        <v>46</v>
      </c>
      <c r="AN1279" s="1056">
        <v>0.29930000000000001</v>
      </c>
    </row>
    <row r="1280" spans="23:40">
      <c r="W1280" s="150" t="str">
        <f t="shared" si="167"/>
        <v>34535</v>
      </c>
      <c r="X1280" s="142">
        <f t="shared" si="168"/>
        <v>14.375</v>
      </c>
      <c r="Y1280" s="135">
        <f t="shared" si="164"/>
        <v>11.5</v>
      </c>
      <c r="Z1280" s="142">
        <f t="shared" si="165"/>
        <v>1.25</v>
      </c>
      <c r="AA1280" s="135">
        <v>345</v>
      </c>
      <c r="AB1280" s="164">
        <f t="shared" si="169"/>
        <v>35</v>
      </c>
      <c r="AI1280" s="1053">
        <v>42031201</v>
      </c>
      <c r="AJ1280" s="1054">
        <v>6</v>
      </c>
      <c r="AK1280" s="1055">
        <v>204.85499999999999</v>
      </c>
      <c r="AL1280" s="1055">
        <v>5.8715999999999999</v>
      </c>
      <c r="AM1280" s="1054">
        <v>35</v>
      </c>
      <c r="AN1280" s="1056">
        <v>0.44650000000000001</v>
      </c>
    </row>
    <row r="1281" spans="23:40">
      <c r="W1281" s="150" t="str">
        <f t="shared" si="167"/>
        <v>34542</v>
      </c>
      <c r="X1281" s="142">
        <f t="shared" si="168"/>
        <v>17.25</v>
      </c>
      <c r="Y1281" s="135">
        <f t="shared" si="164"/>
        <v>11.5</v>
      </c>
      <c r="Z1281" s="142">
        <f t="shared" si="165"/>
        <v>1.5</v>
      </c>
      <c r="AA1281" s="135">
        <v>345</v>
      </c>
      <c r="AB1281" s="164">
        <f t="shared" si="169"/>
        <v>42</v>
      </c>
      <c r="AI1281" s="1053">
        <v>44017301</v>
      </c>
      <c r="AJ1281" s="1054">
        <v>29</v>
      </c>
      <c r="AK1281" s="1055">
        <v>204.68770000000001</v>
      </c>
      <c r="AL1281" s="1055">
        <v>5.3140000000000001</v>
      </c>
      <c r="AM1281" s="1054">
        <v>39</v>
      </c>
      <c r="AN1281" s="1056">
        <v>0.29949999999999999</v>
      </c>
    </row>
    <row r="1282" spans="23:40">
      <c r="W1282" s="150" t="str">
        <f t="shared" si="167"/>
        <v>34549</v>
      </c>
      <c r="X1282" s="142">
        <f t="shared" si="168"/>
        <v>20.125</v>
      </c>
      <c r="Y1282" s="135">
        <f t="shared" si="164"/>
        <v>11.5</v>
      </c>
      <c r="Z1282" s="142">
        <f t="shared" si="165"/>
        <v>1.75</v>
      </c>
      <c r="AA1282" s="135">
        <v>345</v>
      </c>
      <c r="AB1282" s="164">
        <f t="shared" si="169"/>
        <v>49</v>
      </c>
      <c r="AI1282" s="1053">
        <v>34101701</v>
      </c>
      <c r="AJ1282" s="1054">
        <v>5</v>
      </c>
      <c r="AK1282" s="1055">
        <v>204.29830000000001</v>
      </c>
      <c r="AL1282" s="1055">
        <v>5.6877000000000004</v>
      </c>
      <c r="AM1282" s="1054">
        <v>36</v>
      </c>
      <c r="AN1282" s="1056">
        <v>0.35909999999999997</v>
      </c>
    </row>
    <row r="1283" spans="23:40">
      <c r="W1283" s="150" t="str">
        <f t="shared" si="167"/>
        <v>34556</v>
      </c>
      <c r="X1283" s="142">
        <f t="shared" si="168"/>
        <v>23</v>
      </c>
      <c r="Y1283" s="135">
        <f t="shared" si="164"/>
        <v>11.5</v>
      </c>
      <c r="Z1283" s="142">
        <f t="shared" si="165"/>
        <v>2</v>
      </c>
      <c r="AA1283" s="135">
        <v>345</v>
      </c>
      <c r="AB1283" s="164">
        <f t="shared" si="169"/>
        <v>56</v>
      </c>
      <c r="AI1283" s="1053">
        <v>53015001</v>
      </c>
      <c r="AJ1283" s="1054">
        <v>10</v>
      </c>
      <c r="AK1283" s="1055">
        <v>204.22457</v>
      </c>
      <c r="AL1283" s="1055">
        <v>5.8658000000000001</v>
      </c>
      <c r="AM1283" s="1054">
        <v>35</v>
      </c>
      <c r="AN1283" s="1056">
        <v>0.23829999999999998</v>
      </c>
    </row>
    <row r="1284" spans="23:40">
      <c r="W1284" s="150" t="str">
        <f t="shared" si="167"/>
        <v>34563</v>
      </c>
      <c r="X1284" s="142">
        <f t="shared" si="168"/>
        <v>25.875</v>
      </c>
      <c r="Y1284" s="135">
        <f t="shared" si="164"/>
        <v>11.5</v>
      </c>
      <c r="Z1284" s="142">
        <f t="shared" si="165"/>
        <v>2.25</v>
      </c>
      <c r="AA1284" s="135">
        <v>345</v>
      </c>
      <c r="AB1284" s="164">
        <f t="shared" si="169"/>
        <v>63</v>
      </c>
      <c r="AI1284" s="1053">
        <v>31193901</v>
      </c>
      <c r="AJ1284" s="1054">
        <v>65</v>
      </c>
      <c r="AK1284" s="1055">
        <v>204.180835</v>
      </c>
      <c r="AL1284" s="1055">
        <v>4.5900999999999996</v>
      </c>
      <c r="AM1284" s="1054">
        <v>44</v>
      </c>
      <c r="AN1284" s="1056">
        <v>0.22320000000000001</v>
      </c>
    </row>
    <row r="1285" spans="23:40">
      <c r="W1285" s="150" t="str">
        <f t="shared" si="167"/>
        <v>34570</v>
      </c>
      <c r="X1285" s="142">
        <f t="shared" si="168"/>
        <v>28.75</v>
      </c>
      <c r="Y1285" s="135">
        <f t="shared" ref="Y1285:Y1348" si="170">IF(AA1285=5,0.385,IF(AA1285=10,0.55,IF(AA1285=15,0.55,AA1285/30)))</f>
        <v>11.5</v>
      </c>
      <c r="Z1285" s="142">
        <f t="shared" ref="Z1285:Z1348" si="171">IF(AB1285=7,0.385,IF(AB1285=14,0.55,AB1285/28))</f>
        <v>2.5</v>
      </c>
      <c r="AA1285" s="135">
        <v>345</v>
      </c>
      <c r="AB1285" s="164">
        <f t="shared" si="169"/>
        <v>70</v>
      </c>
      <c r="AI1285" s="1053">
        <v>51107301</v>
      </c>
      <c r="AJ1285" s="1054">
        <v>5</v>
      </c>
      <c r="AK1285" s="1055">
        <v>204.05500000000001</v>
      </c>
      <c r="AL1285" s="1055">
        <v>5.4562999999999997</v>
      </c>
      <c r="AM1285" s="1054">
        <v>37</v>
      </c>
      <c r="AN1285" s="1056">
        <v>0.32789999999999997</v>
      </c>
    </row>
    <row r="1286" spans="23:40">
      <c r="W1286" s="150" t="str">
        <f t="shared" si="167"/>
        <v>34577</v>
      </c>
      <c r="X1286" s="142">
        <f t="shared" si="168"/>
        <v>31.625</v>
      </c>
      <c r="Y1286" s="135">
        <f t="shared" si="170"/>
        <v>11.5</v>
      </c>
      <c r="Z1286" s="142">
        <f t="shared" si="171"/>
        <v>2.75</v>
      </c>
      <c r="AA1286" s="135">
        <v>345</v>
      </c>
      <c r="AB1286" s="164">
        <f t="shared" si="169"/>
        <v>77</v>
      </c>
      <c r="AI1286" s="1053">
        <v>32082701</v>
      </c>
      <c r="AJ1286" s="1054">
        <v>9</v>
      </c>
      <c r="AK1286" s="1055">
        <v>204.02109999999999</v>
      </c>
      <c r="AL1286" s="1055">
        <v>6.5369999999999999</v>
      </c>
      <c r="AM1286" s="1054">
        <v>31</v>
      </c>
      <c r="AN1286" s="1056">
        <v>0.47639999999999999</v>
      </c>
    </row>
    <row r="1287" spans="23:40">
      <c r="W1287" s="150" t="str">
        <f t="shared" si="167"/>
        <v>34584</v>
      </c>
      <c r="X1287" s="142">
        <f t="shared" si="168"/>
        <v>34.5</v>
      </c>
      <c r="Y1287" s="135">
        <f t="shared" si="170"/>
        <v>11.5</v>
      </c>
      <c r="Z1287" s="142">
        <f t="shared" si="171"/>
        <v>3</v>
      </c>
      <c r="AA1287" s="135">
        <v>345</v>
      </c>
      <c r="AB1287" s="164">
        <f t="shared" si="169"/>
        <v>84</v>
      </c>
      <c r="AI1287" s="1053">
        <v>42019331</v>
      </c>
      <c r="AJ1287" s="1054">
        <v>33</v>
      </c>
      <c r="AK1287" s="1055">
        <v>203.8775</v>
      </c>
      <c r="AL1287" s="1055">
        <v>5.5692000000000004</v>
      </c>
      <c r="AM1287" s="1054">
        <v>37</v>
      </c>
      <c r="AN1287" s="1056">
        <v>0.27960000000000002</v>
      </c>
    </row>
    <row r="1288" spans="23:40">
      <c r="W1288" s="150" t="str">
        <f t="shared" si="167"/>
        <v>34591</v>
      </c>
      <c r="X1288" s="142">
        <f t="shared" si="168"/>
        <v>37.375</v>
      </c>
      <c r="Y1288" s="135">
        <f t="shared" si="170"/>
        <v>11.5</v>
      </c>
      <c r="Z1288" s="142">
        <f t="shared" si="171"/>
        <v>3.25</v>
      </c>
      <c r="AA1288" s="135">
        <v>345</v>
      </c>
      <c r="AB1288" s="164">
        <f t="shared" si="169"/>
        <v>91</v>
      </c>
      <c r="AI1288" s="1053">
        <v>33044601</v>
      </c>
      <c r="AJ1288" s="1054">
        <v>23</v>
      </c>
      <c r="AK1288" s="1055">
        <v>203.8751</v>
      </c>
      <c r="AL1288" s="1055">
        <v>4.3765999999999998</v>
      </c>
      <c r="AM1288" s="1054">
        <v>47</v>
      </c>
      <c r="AN1288" s="1056">
        <v>0.23710000000000001</v>
      </c>
    </row>
    <row r="1289" spans="23:40">
      <c r="W1289" s="150" t="str">
        <f t="shared" si="167"/>
        <v>34598</v>
      </c>
      <c r="X1289" s="142">
        <f t="shared" si="168"/>
        <v>40.25</v>
      </c>
      <c r="Y1289" s="135">
        <f t="shared" si="170"/>
        <v>11.5</v>
      </c>
      <c r="Z1289" s="142">
        <f t="shared" si="171"/>
        <v>3.5</v>
      </c>
      <c r="AA1289" s="135">
        <v>345</v>
      </c>
      <c r="AB1289" s="164">
        <f t="shared" si="169"/>
        <v>98</v>
      </c>
      <c r="AI1289" s="1053">
        <v>33044401</v>
      </c>
      <c r="AJ1289" s="1054">
        <v>24</v>
      </c>
      <c r="AK1289" s="1055">
        <v>203.7544</v>
      </c>
      <c r="AL1289" s="1055">
        <v>5.1661000000000001</v>
      </c>
      <c r="AM1289" s="1054">
        <v>39</v>
      </c>
      <c r="AN1289" s="1056">
        <v>0.20250000000000001</v>
      </c>
    </row>
    <row r="1290" spans="23:40">
      <c r="W1290" s="150" t="str">
        <f t="shared" si="167"/>
        <v>345105</v>
      </c>
      <c r="X1290" s="142">
        <f t="shared" si="168"/>
        <v>43.125</v>
      </c>
      <c r="Y1290" s="135">
        <f t="shared" si="170"/>
        <v>11.5</v>
      </c>
      <c r="Z1290" s="142">
        <f t="shared" si="171"/>
        <v>3.75</v>
      </c>
      <c r="AA1290" s="135">
        <v>345</v>
      </c>
      <c r="AB1290" s="164">
        <f t="shared" si="169"/>
        <v>105</v>
      </c>
      <c r="AI1290" s="1053">
        <v>37030701</v>
      </c>
      <c r="AJ1290" s="1054">
        <v>12</v>
      </c>
      <c r="AK1290" s="1055">
        <v>203.71928</v>
      </c>
      <c r="AL1290" s="1055">
        <v>6.3429000000000002</v>
      </c>
      <c r="AM1290" s="1054">
        <v>32</v>
      </c>
      <c r="AN1290" s="1056">
        <v>0.33310000000000001</v>
      </c>
    </row>
    <row r="1291" spans="23:40">
      <c r="W1291" s="150" t="str">
        <f t="shared" si="167"/>
        <v>345112</v>
      </c>
      <c r="X1291" s="142">
        <f t="shared" si="168"/>
        <v>46</v>
      </c>
      <c r="Y1291" s="135">
        <f t="shared" si="170"/>
        <v>11.5</v>
      </c>
      <c r="Z1291" s="142">
        <f t="shared" si="171"/>
        <v>4</v>
      </c>
      <c r="AA1291" s="135">
        <v>345</v>
      </c>
      <c r="AB1291" s="164">
        <f t="shared" si="169"/>
        <v>112</v>
      </c>
      <c r="AI1291" s="1053">
        <v>12030501</v>
      </c>
      <c r="AJ1291" s="1054">
        <v>24</v>
      </c>
      <c r="AK1291" s="1055">
        <v>203.71260000000001</v>
      </c>
      <c r="AL1291" s="1055">
        <v>5.7492000000000001</v>
      </c>
      <c r="AM1291" s="1054">
        <v>35</v>
      </c>
      <c r="AN1291" s="1056">
        <v>0.2082</v>
      </c>
    </row>
    <row r="1292" spans="23:40">
      <c r="W1292" s="150" t="str">
        <f t="shared" si="167"/>
        <v>345119</v>
      </c>
      <c r="X1292" s="142">
        <f t="shared" si="168"/>
        <v>48.875</v>
      </c>
      <c r="Y1292" s="135">
        <f t="shared" si="170"/>
        <v>11.5</v>
      </c>
      <c r="Z1292" s="142">
        <f t="shared" si="171"/>
        <v>4.25</v>
      </c>
      <c r="AA1292" s="135">
        <v>345</v>
      </c>
      <c r="AB1292" s="164">
        <f t="shared" si="169"/>
        <v>119</v>
      </c>
      <c r="AI1292" s="1053">
        <v>32054011</v>
      </c>
      <c r="AJ1292" s="1054">
        <v>3</v>
      </c>
      <c r="AK1292" s="1055">
        <v>203.6551</v>
      </c>
      <c r="AL1292" s="1055">
        <v>6.2897999999999996</v>
      </c>
      <c r="AM1292" s="1054">
        <v>32</v>
      </c>
      <c r="AN1292" s="1056">
        <v>0.24859999999999999</v>
      </c>
    </row>
    <row r="1293" spans="23:40">
      <c r="W1293" s="150" t="str">
        <f t="shared" si="167"/>
        <v>345126</v>
      </c>
      <c r="X1293" s="142">
        <f t="shared" si="168"/>
        <v>51.75</v>
      </c>
      <c r="Y1293" s="135">
        <f t="shared" si="170"/>
        <v>11.5</v>
      </c>
      <c r="Z1293" s="142">
        <f t="shared" si="171"/>
        <v>4.5</v>
      </c>
      <c r="AA1293" s="135">
        <v>345</v>
      </c>
      <c r="AB1293" s="164">
        <f t="shared" si="169"/>
        <v>126</v>
      </c>
      <c r="AI1293" s="1053">
        <v>37167061</v>
      </c>
      <c r="AJ1293" s="1054">
        <v>2</v>
      </c>
      <c r="AK1293" s="1055">
        <v>203.64750000000001</v>
      </c>
      <c r="AL1293" s="1055">
        <v>5.0712999999999999</v>
      </c>
      <c r="AM1293" s="1054">
        <v>40</v>
      </c>
      <c r="AN1293" s="1056">
        <v>0.33860000000000001</v>
      </c>
    </row>
    <row r="1294" spans="23:40">
      <c r="W1294" s="150" t="str">
        <f t="shared" si="167"/>
        <v>345133</v>
      </c>
      <c r="X1294" s="142">
        <f t="shared" si="168"/>
        <v>54.625</v>
      </c>
      <c r="Y1294" s="135">
        <f t="shared" si="170"/>
        <v>11.5</v>
      </c>
      <c r="Z1294" s="142">
        <f t="shared" si="171"/>
        <v>4.75</v>
      </c>
      <c r="AA1294" s="135">
        <v>345</v>
      </c>
      <c r="AB1294" s="164">
        <f t="shared" si="169"/>
        <v>133</v>
      </c>
      <c r="AI1294" s="1053">
        <v>13350301</v>
      </c>
      <c r="AJ1294" s="1054">
        <v>5</v>
      </c>
      <c r="AK1294" s="1055">
        <v>203.6105</v>
      </c>
      <c r="AL1294" s="1055">
        <v>5.4577</v>
      </c>
      <c r="AM1294" s="1054">
        <v>37</v>
      </c>
      <c r="AN1294" s="1056">
        <v>0.29520000000000002</v>
      </c>
    </row>
    <row r="1295" spans="23:40">
      <c r="W1295" s="150" t="str">
        <f t="shared" si="167"/>
        <v>345140</v>
      </c>
      <c r="X1295" s="142">
        <f t="shared" si="168"/>
        <v>57.5</v>
      </c>
      <c r="Y1295" s="135">
        <f t="shared" si="170"/>
        <v>11.5</v>
      </c>
      <c r="Z1295" s="142">
        <f t="shared" si="171"/>
        <v>5</v>
      </c>
      <c r="AA1295" s="135">
        <v>345</v>
      </c>
      <c r="AB1295" s="164">
        <f t="shared" si="169"/>
        <v>140</v>
      </c>
      <c r="AI1295" s="1053">
        <v>37177011</v>
      </c>
      <c r="AJ1295" s="1054">
        <v>1</v>
      </c>
      <c r="AK1295" s="1055">
        <v>203.6079</v>
      </c>
      <c r="AL1295" s="1055">
        <v>4.9520999999999997</v>
      </c>
      <c r="AM1295" s="1054">
        <v>41</v>
      </c>
      <c r="AN1295" s="1056">
        <v>0.26839999999999997</v>
      </c>
    </row>
    <row r="1296" spans="23:40">
      <c r="W1296" s="150" t="str">
        <f t="shared" si="167"/>
        <v>345147</v>
      </c>
      <c r="X1296" s="142">
        <f t="shared" si="168"/>
        <v>60.375</v>
      </c>
      <c r="Y1296" s="135">
        <f t="shared" si="170"/>
        <v>11.5</v>
      </c>
      <c r="Z1296" s="142">
        <f t="shared" si="171"/>
        <v>5.25</v>
      </c>
      <c r="AA1296" s="135">
        <v>345</v>
      </c>
      <c r="AB1296" s="164">
        <f t="shared" si="169"/>
        <v>147</v>
      </c>
      <c r="AI1296" s="1053">
        <v>31126301</v>
      </c>
      <c r="AJ1296" s="1054">
        <v>66</v>
      </c>
      <c r="AK1296" s="1055">
        <v>203.59620000000001</v>
      </c>
      <c r="AL1296" s="1055">
        <v>4.9405999999999999</v>
      </c>
      <c r="AM1296" s="1054">
        <v>41</v>
      </c>
      <c r="AN1296" s="1056">
        <v>0.46869999999999995</v>
      </c>
    </row>
    <row r="1297" spans="23:40">
      <c r="W1297" s="150" t="str">
        <f t="shared" si="167"/>
        <v>345154</v>
      </c>
      <c r="X1297" s="142">
        <f t="shared" si="168"/>
        <v>63.25</v>
      </c>
      <c r="Y1297" s="135">
        <f t="shared" si="170"/>
        <v>11.5</v>
      </c>
      <c r="Z1297" s="142">
        <f t="shared" si="171"/>
        <v>5.5</v>
      </c>
      <c r="AA1297" s="135">
        <v>345</v>
      </c>
      <c r="AB1297" s="164">
        <f t="shared" si="169"/>
        <v>154</v>
      </c>
      <c r="AI1297" s="1053">
        <v>44200201</v>
      </c>
      <c r="AJ1297" s="1054">
        <v>1</v>
      </c>
      <c r="AK1297" s="1055">
        <v>203.5806</v>
      </c>
      <c r="AL1297" s="1055">
        <v>3.7831000000000001</v>
      </c>
      <c r="AM1297" s="1054">
        <v>54</v>
      </c>
      <c r="AN1297" s="1056">
        <v>0.37359999999999999</v>
      </c>
    </row>
    <row r="1298" spans="23:40">
      <c r="W1298" s="150" t="str">
        <f t="shared" si="167"/>
        <v>345161</v>
      </c>
      <c r="X1298" s="142">
        <f t="shared" si="168"/>
        <v>66.125</v>
      </c>
      <c r="Y1298" s="135">
        <f t="shared" si="170"/>
        <v>11.5</v>
      </c>
      <c r="Z1298" s="142">
        <f t="shared" si="171"/>
        <v>5.75</v>
      </c>
      <c r="AA1298" s="135">
        <v>345</v>
      </c>
      <c r="AB1298" s="164">
        <f t="shared" si="169"/>
        <v>161</v>
      </c>
      <c r="AI1298" s="1053">
        <v>31074101</v>
      </c>
      <c r="AJ1298" s="1054">
        <v>67</v>
      </c>
      <c r="AK1298" s="1055">
        <v>203.53639999999999</v>
      </c>
      <c r="AL1298" s="1055">
        <v>5.5180999999999996</v>
      </c>
      <c r="AM1298" s="1054">
        <v>37</v>
      </c>
      <c r="AN1298" s="1056">
        <v>0.41979999999999995</v>
      </c>
    </row>
    <row r="1299" spans="23:40">
      <c r="W1299" s="150" t="str">
        <f t="shared" si="167"/>
        <v>345168</v>
      </c>
      <c r="X1299" s="142">
        <f t="shared" si="168"/>
        <v>69</v>
      </c>
      <c r="Y1299" s="135">
        <f t="shared" si="170"/>
        <v>11.5</v>
      </c>
      <c r="Z1299" s="142">
        <f t="shared" si="171"/>
        <v>6</v>
      </c>
      <c r="AA1299" s="135">
        <v>345</v>
      </c>
      <c r="AB1299" s="164">
        <f t="shared" si="169"/>
        <v>168</v>
      </c>
      <c r="AI1299" s="1053">
        <v>36012501</v>
      </c>
      <c r="AJ1299" s="1054">
        <v>11</v>
      </c>
      <c r="AK1299" s="1055">
        <v>203.46705</v>
      </c>
      <c r="AL1299" s="1055">
        <v>5.0625</v>
      </c>
      <c r="AM1299" s="1054">
        <v>40</v>
      </c>
      <c r="AN1299" s="1056">
        <v>0.20989999999999998</v>
      </c>
    </row>
    <row r="1300" spans="23:40">
      <c r="W1300" s="150" t="str">
        <f t="shared" si="167"/>
        <v>345175</v>
      </c>
      <c r="X1300" s="142">
        <f t="shared" si="168"/>
        <v>71.875</v>
      </c>
      <c r="Y1300" s="135">
        <f t="shared" si="170"/>
        <v>11.5</v>
      </c>
      <c r="Z1300" s="142">
        <f t="shared" si="171"/>
        <v>6.25</v>
      </c>
      <c r="AA1300" s="135">
        <v>345</v>
      </c>
      <c r="AB1300" s="164">
        <f t="shared" si="169"/>
        <v>175</v>
      </c>
      <c r="AI1300" s="1053">
        <v>43101401</v>
      </c>
      <c r="AJ1300" s="1054">
        <v>2</v>
      </c>
      <c r="AK1300" s="1055">
        <v>203.38709</v>
      </c>
      <c r="AL1300" s="1055">
        <v>4.7584999999999997</v>
      </c>
      <c r="AM1300" s="1054">
        <v>43</v>
      </c>
      <c r="AN1300" s="1056">
        <v>0.22190000000000001</v>
      </c>
    </row>
    <row r="1301" spans="23:40">
      <c r="W1301" s="150" t="str">
        <f t="shared" si="167"/>
        <v>345182</v>
      </c>
      <c r="X1301" s="142">
        <f t="shared" si="168"/>
        <v>74.75</v>
      </c>
      <c r="Y1301" s="135">
        <f t="shared" si="170"/>
        <v>11.5</v>
      </c>
      <c r="Z1301" s="142">
        <f t="shared" si="171"/>
        <v>6.5</v>
      </c>
      <c r="AA1301" s="135">
        <v>345</v>
      </c>
      <c r="AB1301" s="164">
        <f t="shared" si="169"/>
        <v>182</v>
      </c>
      <c r="AI1301" s="1053">
        <v>11010101</v>
      </c>
      <c r="AJ1301" s="1054">
        <v>72</v>
      </c>
      <c r="AK1301" s="1055">
        <v>203.38103999999998</v>
      </c>
      <c r="AL1301" s="1055">
        <v>5.1585000000000001</v>
      </c>
      <c r="AM1301" s="1054">
        <v>39</v>
      </c>
      <c r="AN1301" s="1056">
        <v>0.3417</v>
      </c>
    </row>
    <row r="1302" spans="23:40">
      <c r="W1302" s="150" t="str">
        <f t="shared" si="167"/>
        <v>345189</v>
      </c>
      <c r="X1302" s="142">
        <f t="shared" si="168"/>
        <v>77.625</v>
      </c>
      <c r="Y1302" s="135">
        <f t="shared" si="170"/>
        <v>11.5</v>
      </c>
      <c r="Z1302" s="142">
        <f t="shared" si="171"/>
        <v>6.75</v>
      </c>
      <c r="AA1302" s="135">
        <v>345</v>
      </c>
      <c r="AB1302" s="164">
        <f t="shared" si="169"/>
        <v>189</v>
      </c>
      <c r="AI1302" s="1053">
        <v>22020101</v>
      </c>
      <c r="AJ1302" s="1054">
        <v>5</v>
      </c>
      <c r="AK1302" s="1055">
        <v>203.3733</v>
      </c>
      <c r="AL1302" s="1055">
        <v>6.6440000000000001</v>
      </c>
      <c r="AM1302" s="1054">
        <v>31</v>
      </c>
      <c r="AN1302" s="1056">
        <v>0.37740000000000001</v>
      </c>
    </row>
    <row r="1303" spans="23:40">
      <c r="W1303" s="150" t="str">
        <f t="shared" si="167"/>
        <v>345196</v>
      </c>
      <c r="X1303" s="142">
        <f t="shared" si="168"/>
        <v>80.5</v>
      </c>
      <c r="Y1303" s="135">
        <f t="shared" si="170"/>
        <v>11.5</v>
      </c>
      <c r="Z1303" s="142">
        <f t="shared" si="171"/>
        <v>7</v>
      </c>
      <c r="AA1303" s="135">
        <v>345</v>
      </c>
      <c r="AB1303" s="164">
        <f t="shared" si="169"/>
        <v>196</v>
      </c>
      <c r="AI1303" s="1053">
        <v>41111301</v>
      </c>
      <c r="AJ1303" s="1054">
        <v>1</v>
      </c>
      <c r="AK1303" s="1055">
        <v>203.22749999999999</v>
      </c>
      <c r="AL1303" s="1055">
        <v>5.5098000000000003</v>
      </c>
      <c r="AM1303" s="1054">
        <v>37</v>
      </c>
      <c r="AN1303" s="1056">
        <v>0.51690000000000003</v>
      </c>
    </row>
    <row r="1304" spans="23:40">
      <c r="W1304" s="150" t="str">
        <f t="shared" si="167"/>
        <v>345203</v>
      </c>
      <c r="X1304" s="142">
        <f t="shared" si="168"/>
        <v>83.375</v>
      </c>
      <c r="Y1304" s="135">
        <f t="shared" si="170"/>
        <v>11.5</v>
      </c>
      <c r="Z1304" s="142">
        <f t="shared" si="171"/>
        <v>7.25</v>
      </c>
      <c r="AA1304" s="135">
        <v>345</v>
      </c>
      <c r="AB1304" s="164">
        <f t="shared" si="169"/>
        <v>203</v>
      </c>
      <c r="AI1304" s="1053">
        <v>36030501</v>
      </c>
      <c r="AJ1304" s="1054">
        <v>3</v>
      </c>
      <c r="AK1304" s="1055">
        <v>203.13380000000001</v>
      </c>
      <c r="AL1304" s="1055">
        <v>5.4593999999999996</v>
      </c>
      <c r="AM1304" s="1054">
        <v>37</v>
      </c>
      <c r="AN1304" s="1056">
        <v>0.30020000000000002</v>
      </c>
    </row>
    <row r="1305" spans="23:40">
      <c r="W1305" s="150" t="str">
        <f t="shared" si="167"/>
        <v>345210</v>
      </c>
      <c r="X1305" s="142">
        <f t="shared" si="168"/>
        <v>86.25</v>
      </c>
      <c r="Y1305" s="135">
        <f t="shared" si="170"/>
        <v>11.5</v>
      </c>
      <c r="Z1305" s="142">
        <f t="shared" si="171"/>
        <v>7.5</v>
      </c>
      <c r="AA1305" s="135">
        <v>345</v>
      </c>
      <c r="AB1305" s="164">
        <f t="shared" si="169"/>
        <v>210</v>
      </c>
      <c r="AI1305" s="1053">
        <v>44100310</v>
      </c>
      <c r="AJ1305" s="1054">
        <v>8</v>
      </c>
      <c r="AK1305" s="1055">
        <v>203.08165</v>
      </c>
      <c r="AL1305" s="1055">
        <v>6.0903</v>
      </c>
      <c r="AM1305" s="1054">
        <v>33</v>
      </c>
      <c r="AN1305" s="1056">
        <v>0.21350000000000002</v>
      </c>
    </row>
    <row r="1306" spans="23:40">
      <c r="W1306" s="150" t="str">
        <f t="shared" si="167"/>
        <v>345217</v>
      </c>
      <c r="X1306" s="142">
        <f t="shared" si="168"/>
        <v>89.125</v>
      </c>
      <c r="Y1306" s="135">
        <f t="shared" si="170"/>
        <v>11.5</v>
      </c>
      <c r="Z1306" s="142">
        <f t="shared" si="171"/>
        <v>7.75</v>
      </c>
      <c r="AA1306" s="135">
        <v>345</v>
      </c>
      <c r="AB1306" s="164">
        <f t="shared" si="169"/>
        <v>217</v>
      </c>
      <c r="AI1306" s="1053">
        <v>37121601</v>
      </c>
      <c r="AJ1306" s="1054">
        <v>2</v>
      </c>
      <c r="AK1306" s="1055">
        <v>203.06790000000001</v>
      </c>
      <c r="AL1306" s="1055">
        <v>5.2336</v>
      </c>
      <c r="AM1306" s="1054">
        <v>39</v>
      </c>
      <c r="AN1306" s="1056">
        <v>0.37740000000000001</v>
      </c>
    </row>
    <row r="1307" spans="23:40">
      <c r="W1307" s="150" t="str">
        <f t="shared" si="167"/>
        <v>345224</v>
      </c>
      <c r="X1307" s="142">
        <f t="shared" si="168"/>
        <v>92</v>
      </c>
      <c r="Y1307" s="135">
        <f t="shared" si="170"/>
        <v>11.5</v>
      </c>
      <c r="Z1307" s="142">
        <f t="shared" si="171"/>
        <v>8</v>
      </c>
      <c r="AA1307" s="135">
        <v>345</v>
      </c>
      <c r="AB1307" s="164">
        <f t="shared" si="169"/>
        <v>224</v>
      </c>
      <c r="AI1307" s="1053">
        <v>50070701</v>
      </c>
      <c r="AJ1307" s="1054">
        <v>30</v>
      </c>
      <c r="AK1307" s="1055">
        <v>202.90016</v>
      </c>
      <c r="AL1307" s="1055">
        <v>5.8959999999999999</v>
      </c>
      <c r="AM1307" s="1054">
        <v>34</v>
      </c>
      <c r="AN1307" s="1056">
        <v>0.28600000000000003</v>
      </c>
    </row>
    <row r="1308" spans="23:40">
      <c r="W1308" s="150" t="str">
        <f t="shared" si="167"/>
        <v>345231</v>
      </c>
      <c r="X1308" s="142">
        <f t="shared" si="168"/>
        <v>94.875</v>
      </c>
      <c r="Y1308" s="135">
        <f t="shared" si="170"/>
        <v>11.5</v>
      </c>
      <c r="Z1308" s="142">
        <f t="shared" si="171"/>
        <v>8.25</v>
      </c>
      <c r="AA1308" s="135">
        <v>345</v>
      </c>
      <c r="AB1308" s="164">
        <f t="shared" si="169"/>
        <v>231</v>
      </c>
      <c r="AI1308" s="1053">
        <v>41052701</v>
      </c>
      <c r="AJ1308" s="1054">
        <v>5</v>
      </c>
      <c r="AK1308" s="1055">
        <v>202.85849999999999</v>
      </c>
      <c r="AL1308" s="1055">
        <v>4.4013</v>
      </c>
      <c r="AM1308" s="1054">
        <v>46</v>
      </c>
      <c r="AN1308" s="1056">
        <v>0.22760000000000002</v>
      </c>
    </row>
    <row r="1309" spans="23:40">
      <c r="W1309" s="150" t="str">
        <f t="shared" si="167"/>
        <v>345238</v>
      </c>
      <c r="X1309" s="142">
        <f t="shared" si="168"/>
        <v>97.75</v>
      </c>
      <c r="Y1309" s="135">
        <f t="shared" si="170"/>
        <v>11.5</v>
      </c>
      <c r="Z1309" s="142">
        <f t="shared" si="171"/>
        <v>8.5</v>
      </c>
      <c r="AA1309" s="135">
        <v>345</v>
      </c>
      <c r="AB1309" s="164">
        <f t="shared" si="169"/>
        <v>238</v>
      </c>
      <c r="AI1309" s="1053">
        <v>23062601</v>
      </c>
      <c r="AJ1309" s="1054">
        <v>2</v>
      </c>
      <c r="AK1309" s="1055">
        <v>202.85</v>
      </c>
      <c r="AL1309" s="1055">
        <v>6.5982000000000003</v>
      </c>
      <c r="AM1309" s="1054">
        <v>31</v>
      </c>
      <c r="AN1309" s="1056">
        <v>0.49090000000000006</v>
      </c>
    </row>
    <row r="1310" spans="23:40">
      <c r="W1310" s="150" t="str">
        <f t="shared" si="167"/>
        <v>345245</v>
      </c>
      <c r="X1310" s="142">
        <f t="shared" si="168"/>
        <v>100.625</v>
      </c>
      <c r="Y1310" s="135">
        <f t="shared" si="170"/>
        <v>11.5</v>
      </c>
      <c r="Z1310" s="142">
        <f t="shared" si="171"/>
        <v>8.75</v>
      </c>
      <c r="AA1310" s="135">
        <v>345</v>
      </c>
      <c r="AB1310" s="164">
        <f t="shared" si="169"/>
        <v>245</v>
      </c>
      <c r="AI1310" s="1053">
        <v>41111801</v>
      </c>
      <c r="AJ1310" s="1054">
        <v>2</v>
      </c>
      <c r="AK1310" s="1055">
        <v>202.8031</v>
      </c>
      <c r="AL1310" s="1055">
        <v>5.8470000000000004</v>
      </c>
      <c r="AM1310" s="1054">
        <v>35</v>
      </c>
      <c r="AN1310" s="1056">
        <v>0.32219999999999999</v>
      </c>
    </row>
    <row r="1311" spans="23:40">
      <c r="W1311" s="150" t="str">
        <f t="shared" si="167"/>
        <v>345252</v>
      </c>
      <c r="X1311" s="142">
        <f t="shared" si="168"/>
        <v>103.5</v>
      </c>
      <c r="Y1311" s="135">
        <f t="shared" si="170"/>
        <v>11.5</v>
      </c>
      <c r="Z1311" s="142">
        <f t="shared" si="171"/>
        <v>9</v>
      </c>
      <c r="AA1311" s="135">
        <v>345</v>
      </c>
      <c r="AB1311" s="164">
        <f t="shared" si="169"/>
        <v>252</v>
      </c>
      <c r="AI1311" s="1053">
        <v>32023501</v>
      </c>
      <c r="AJ1311" s="1054">
        <v>5</v>
      </c>
      <c r="AK1311" s="1055">
        <v>202.79400000000001</v>
      </c>
      <c r="AL1311" s="1055">
        <v>5.0545</v>
      </c>
      <c r="AM1311" s="1054">
        <v>40</v>
      </c>
      <c r="AN1311" s="1056">
        <v>0.25209999999999999</v>
      </c>
    </row>
    <row r="1312" spans="23:40">
      <c r="W1312" s="150" t="str">
        <f t="shared" si="167"/>
        <v>345259</v>
      </c>
      <c r="X1312" s="142">
        <f t="shared" si="168"/>
        <v>106.375</v>
      </c>
      <c r="Y1312" s="135">
        <f t="shared" si="170"/>
        <v>11.5</v>
      </c>
      <c r="Z1312" s="142">
        <f t="shared" si="171"/>
        <v>9.25</v>
      </c>
      <c r="AA1312" s="135">
        <v>345</v>
      </c>
      <c r="AB1312" s="164">
        <f t="shared" si="169"/>
        <v>259</v>
      </c>
      <c r="AI1312" s="1053">
        <v>44106401</v>
      </c>
      <c r="AJ1312" s="1054">
        <v>9</v>
      </c>
      <c r="AK1312" s="1055">
        <v>202.7234</v>
      </c>
      <c r="AL1312" s="1055">
        <v>5.6121999999999996</v>
      </c>
      <c r="AM1312" s="1054">
        <v>36</v>
      </c>
      <c r="AN1312" s="1056">
        <v>0.1857</v>
      </c>
    </row>
    <row r="1313" spans="23:40">
      <c r="W1313" s="150" t="str">
        <f t="shared" si="167"/>
        <v>345266</v>
      </c>
      <c r="X1313" s="142">
        <f t="shared" si="168"/>
        <v>109.25</v>
      </c>
      <c r="Y1313" s="135">
        <f t="shared" si="170"/>
        <v>11.5</v>
      </c>
      <c r="Z1313" s="142">
        <f t="shared" si="171"/>
        <v>9.5</v>
      </c>
      <c r="AA1313" s="135">
        <v>345</v>
      </c>
      <c r="AB1313" s="164">
        <f t="shared" si="169"/>
        <v>266</v>
      </c>
      <c r="AI1313" s="1053">
        <v>33023401</v>
      </c>
      <c r="AJ1313" s="1054">
        <v>7</v>
      </c>
      <c r="AK1313" s="1055">
        <v>202.68049999999999</v>
      </c>
      <c r="AL1313" s="1055">
        <v>5.7965</v>
      </c>
      <c r="AM1313" s="1054">
        <v>35</v>
      </c>
      <c r="AN1313" s="1056">
        <v>0.41609999999999997</v>
      </c>
    </row>
    <row r="1314" spans="23:40">
      <c r="W1314" s="150" t="str">
        <f t="shared" si="167"/>
        <v>345273</v>
      </c>
      <c r="X1314" s="142">
        <f t="shared" si="168"/>
        <v>112.125</v>
      </c>
      <c r="Y1314" s="135">
        <f t="shared" si="170"/>
        <v>11.5</v>
      </c>
      <c r="Z1314" s="142">
        <f t="shared" si="171"/>
        <v>9.75</v>
      </c>
      <c r="AA1314" s="135">
        <v>345</v>
      </c>
      <c r="AB1314" s="164">
        <f t="shared" si="169"/>
        <v>273</v>
      </c>
      <c r="AI1314" s="1053">
        <v>37077031</v>
      </c>
      <c r="AJ1314" s="1054">
        <v>4</v>
      </c>
      <c r="AK1314" s="1055">
        <v>202.64250000000001</v>
      </c>
      <c r="AL1314" s="1055">
        <v>5.0533000000000001</v>
      </c>
      <c r="AM1314" s="1054">
        <v>40</v>
      </c>
      <c r="AN1314" s="1056">
        <v>0.27710000000000001</v>
      </c>
    </row>
    <row r="1315" spans="23:40">
      <c r="W1315" s="150" t="str">
        <f t="shared" si="167"/>
        <v>345280</v>
      </c>
      <c r="X1315" s="142">
        <f t="shared" si="168"/>
        <v>115</v>
      </c>
      <c r="Y1315" s="135">
        <f t="shared" si="170"/>
        <v>11.5</v>
      </c>
      <c r="Z1315" s="142">
        <f t="shared" si="171"/>
        <v>10</v>
      </c>
      <c r="AA1315" s="135">
        <v>345</v>
      </c>
      <c r="AB1315" s="164">
        <f t="shared" si="169"/>
        <v>280</v>
      </c>
      <c r="AI1315" s="1053">
        <v>63010202</v>
      </c>
      <c r="AJ1315" s="1054">
        <v>4</v>
      </c>
      <c r="AK1315" s="1055">
        <v>202.50075000000001</v>
      </c>
      <c r="AL1315" s="1055">
        <v>6.0270999999999999</v>
      </c>
      <c r="AM1315" s="1054">
        <v>34</v>
      </c>
      <c r="AN1315" s="1056">
        <v>0.32219999999999999</v>
      </c>
    </row>
    <row r="1316" spans="23:40">
      <c r="W1316" s="150" t="str">
        <f t="shared" si="167"/>
        <v>345287</v>
      </c>
      <c r="X1316" s="142">
        <f t="shared" si="168"/>
        <v>117.875</v>
      </c>
      <c r="Y1316" s="135">
        <f t="shared" si="170"/>
        <v>11.5</v>
      </c>
      <c r="Z1316" s="142">
        <f t="shared" si="171"/>
        <v>10.25</v>
      </c>
      <c r="AA1316" s="135">
        <v>345</v>
      </c>
      <c r="AB1316" s="164">
        <f t="shared" si="169"/>
        <v>287</v>
      </c>
      <c r="AI1316" s="1053">
        <v>62011201</v>
      </c>
      <c r="AJ1316" s="1054">
        <v>4</v>
      </c>
      <c r="AK1316" s="1055">
        <v>202.41980000000001</v>
      </c>
      <c r="AL1316" s="1055">
        <v>4.6863999999999999</v>
      </c>
      <c r="AM1316" s="1054">
        <v>43</v>
      </c>
      <c r="AN1316" s="1056">
        <v>0.36270000000000002</v>
      </c>
    </row>
    <row r="1317" spans="23:40">
      <c r="W1317" s="150" t="str">
        <f t="shared" si="167"/>
        <v>345294</v>
      </c>
      <c r="X1317" s="142">
        <f t="shared" si="168"/>
        <v>120.75</v>
      </c>
      <c r="Y1317" s="135">
        <f t="shared" si="170"/>
        <v>11.5</v>
      </c>
      <c r="Z1317" s="142">
        <f t="shared" si="171"/>
        <v>10.5</v>
      </c>
      <c r="AA1317" s="135">
        <v>345</v>
      </c>
      <c r="AB1317" s="164">
        <f t="shared" si="169"/>
        <v>294</v>
      </c>
      <c r="AI1317" s="1053">
        <v>21060901</v>
      </c>
      <c r="AJ1317" s="1054">
        <v>3</v>
      </c>
      <c r="AK1317" s="1055">
        <v>202.36262199999999</v>
      </c>
      <c r="AL1317" s="1055">
        <v>5.0937999999999999</v>
      </c>
      <c r="AM1317" s="1054">
        <v>40</v>
      </c>
      <c r="AN1317" s="1056">
        <v>0.2999</v>
      </c>
    </row>
    <row r="1318" spans="23:40">
      <c r="W1318" s="150" t="str">
        <f t="shared" si="167"/>
        <v>345301</v>
      </c>
      <c r="X1318" s="142">
        <f t="shared" si="168"/>
        <v>123.625</v>
      </c>
      <c r="Y1318" s="135">
        <f t="shared" si="170"/>
        <v>11.5</v>
      </c>
      <c r="Z1318" s="142">
        <f t="shared" si="171"/>
        <v>10.75</v>
      </c>
      <c r="AA1318" s="135">
        <v>345</v>
      </c>
      <c r="AB1318" s="164">
        <f t="shared" si="169"/>
        <v>301</v>
      </c>
      <c r="AI1318" s="1053">
        <v>32015911</v>
      </c>
      <c r="AJ1318" s="1054">
        <v>18</v>
      </c>
      <c r="AK1318" s="1055">
        <v>202.32380000000001</v>
      </c>
      <c r="AL1318" s="1055">
        <v>5.8852000000000002</v>
      </c>
      <c r="AM1318" s="1054">
        <v>34</v>
      </c>
      <c r="AN1318" s="1056">
        <v>0.36979999999999996</v>
      </c>
    </row>
    <row r="1319" spans="23:40">
      <c r="W1319" s="150" t="str">
        <f t="shared" si="167"/>
        <v>345308</v>
      </c>
      <c r="X1319" s="142">
        <f t="shared" si="168"/>
        <v>126.5</v>
      </c>
      <c r="Y1319" s="135">
        <f t="shared" si="170"/>
        <v>11.5</v>
      </c>
      <c r="Z1319" s="142">
        <f t="shared" si="171"/>
        <v>11</v>
      </c>
      <c r="AA1319" s="135">
        <v>345</v>
      </c>
      <c r="AB1319" s="164">
        <f t="shared" si="169"/>
        <v>308</v>
      </c>
      <c r="AI1319" s="1053">
        <v>61018501</v>
      </c>
      <c r="AJ1319" s="1054">
        <v>28</v>
      </c>
      <c r="AK1319" s="1055">
        <v>202.28460000000001</v>
      </c>
      <c r="AL1319" s="1055">
        <v>5.4911000000000003</v>
      </c>
      <c r="AM1319" s="1054">
        <v>37</v>
      </c>
      <c r="AN1319" s="1056">
        <v>0.21920000000000001</v>
      </c>
    </row>
    <row r="1320" spans="23:40">
      <c r="W1320" s="150" t="str">
        <f t="shared" si="167"/>
        <v>345315</v>
      </c>
      <c r="X1320" s="142">
        <f t="shared" si="168"/>
        <v>129.375</v>
      </c>
      <c r="Y1320" s="135">
        <f t="shared" si="170"/>
        <v>11.5</v>
      </c>
      <c r="Z1320" s="142">
        <f t="shared" si="171"/>
        <v>11.25</v>
      </c>
      <c r="AA1320" s="135">
        <v>345</v>
      </c>
      <c r="AB1320" s="164">
        <f t="shared" si="169"/>
        <v>315</v>
      </c>
      <c r="AI1320" s="1053">
        <v>33030101</v>
      </c>
      <c r="AJ1320" s="1054">
        <v>12</v>
      </c>
      <c r="AK1320" s="1055">
        <v>202.17619999999999</v>
      </c>
      <c r="AL1320" s="1055">
        <v>4.9901</v>
      </c>
      <c r="AM1320" s="1054">
        <v>41</v>
      </c>
      <c r="AN1320" s="1056">
        <v>0.28410000000000002</v>
      </c>
    </row>
    <row r="1321" spans="23:40">
      <c r="W1321" s="150" t="str">
        <f t="shared" si="167"/>
        <v>345322</v>
      </c>
      <c r="X1321" s="142">
        <f t="shared" si="168"/>
        <v>132.25</v>
      </c>
      <c r="Y1321" s="135">
        <f t="shared" si="170"/>
        <v>11.5</v>
      </c>
      <c r="Z1321" s="142">
        <f t="shared" si="171"/>
        <v>11.5</v>
      </c>
      <c r="AA1321" s="135">
        <v>345</v>
      </c>
      <c r="AB1321" s="164">
        <f t="shared" si="169"/>
        <v>322</v>
      </c>
      <c r="AI1321" s="1053">
        <v>51014801</v>
      </c>
      <c r="AJ1321" s="1054">
        <v>50</v>
      </c>
      <c r="AK1321" s="1055">
        <v>202.1018</v>
      </c>
      <c r="AL1321" s="1055">
        <v>6.0380000000000003</v>
      </c>
      <c r="AM1321" s="1054">
        <v>33</v>
      </c>
      <c r="AN1321" s="1056">
        <v>0.42609999999999998</v>
      </c>
    </row>
    <row r="1322" spans="23:40">
      <c r="W1322" s="150" t="str">
        <f t="shared" ref="W1322:W1385" si="172">AA1322&amp;AB1322</f>
        <v>345329</v>
      </c>
      <c r="X1322" s="142">
        <f t="shared" ref="X1322:X1385" si="173">Y1322*Z1322</f>
        <v>135.125</v>
      </c>
      <c r="Y1322" s="135">
        <f t="shared" si="170"/>
        <v>11.5</v>
      </c>
      <c r="Z1322" s="142">
        <f t="shared" si="171"/>
        <v>11.75</v>
      </c>
      <c r="AA1322" s="135">
        <v>345</v>
      </c>
      <c r="AB1322" s="164">
        <f t="shared" si="169"/>
        <v>329</v>
      </c>
      <c r="AI1322" s="1053">
        <v>53015901</v>
      </c>
      <c r="AJ1322" s="1054">
        <v>11</v>
      </c>
      <c r="AK1322" s="1055">
        <v>202.09536</v>
      </c>
      <c r="AL1322" s="1055">
        <v>5.4751000000000003</v>
      </c>
      <c r="AM1322" s="1054">
        <v>37</v>
      </c>
      <c r="AN1322" s="1056">
        <v>0.26119999999999999</v>
      </c>
    </row>
    <row r="1323" spans="23:40">
      <c r="W1323" s="150" t="str">
        <f t="shared" si="172"/>
        <v>345336</v>
      </c>
      <c r="X1323" s="142">
        <f t="shared" si="173"/>
        <v>138</v>
      </c>
      <c r="Y1323" s="135">
        <f t="shared" si="170"/>
        <v>11.5</v>
      </c>
      <c r="Z1323" s="142">
        <f t="shared" si="171"/>
        <v>12</v>
      </c>
      <c r="AA1323" s="135">
        <v>345</v>
      </c>
      <c r="AB1323" s="164">
        <f t="shared" si="169"/>
        <v>336</v>
      </c>
      <c r="AI1323" s="1053">
        <v>44180301</v>
      </c>
      <c r="AJ1323" s="1054">
        <v>2</v>
      </c>
      <c r="AK1323" s="1055">
        <v>202.08949999999999</v>
      </c>
      <c r="AL1323" s="1055">
        <v>5.1711</v>
      </c>
      <c r="AM1323" s="1054">
        <v>39</v>
      </c>
      <c r="AN1323" s="1056">
        <v>0.33750000000000002</v>
      </c>
    </row>
    <row r="1324" spans="23:40">
      <c r="W1324" s="150" t="str">
        <f t="shared" si="172"/>
        <v>345343</v>
      </c>
      <c r="X1324" s="142">
        <f t="shared" si="173"/>
        <v>140.875</v>
      </c>
      <c r="Y1324" s="135">
        <f t="shared" si="170"/>
        <v>11.5</v>
      </c>
      <c r="Z1324" s="142">
        <f t="shared" si="171"/>
        <v>12.25</v>
      </c>
      <c r="AA1324" s="135">
        <v>345</v>
      </c>
      <c r="AB1324" s="164">
        <f t="shared" si="169"/>
        <v>343</v>
      </c>
      <c r="AI1324" s="1053">
        <v>32027411</v>
      </c>
      <c r="AJ1324" s="1054">
        <v>19</v>
      </c>
      <c r="AK1324" s="1055">
        <v>202.08459999999999</v>
      </c>
      <c r="AL1324" s="1055">
        <v>4.7889999999999997</v>
      </c>
      <c r="AM1324" s="1054">
        <v>42</v>
      </c>
      <c r="AN1324" s="1056">
        <v>0.25120000000000003</v>
      </c>
    </row>
    <row r="1325" spans="23:40">
      <c r="W1325" s="150" t="str">
        <f t="shared" si="172"/>
        <v>345350</v>
      </c>
      <c r="X1325" s="142">
        <f t="shared" si="173"/>
        <v>143.75</v>
      </c>
      <c r="Y1325" s="135">
        <f t="shared" si="170"/>
        <v>11.5</v>
      </c>
      <c r="Z1325" s="142">
        <f t="shared" si="171"/>
        <v>12.5</v>
      </c>
      <c r="AA1325" s="135">
        <v>345</v>
      </c>
      <c r="AB1325" s="164">
        <f t="shared" si="169"/>
        <v>350</v>
      </c>
      <c r="AI1325" s="1053">
        <v>44022701</v>
      </c>
      <c r="AJ1325" s="1054">
        <v>6</v>
      </c>
      <c r="AK1325" s="1055">
        <v>202.06960000000001</v>
      </c>
      <c r="AL1325" s="1055">
        <v>5.6684000000000001</v>
      </c>
      <c r="AM1325" s="1054">
        <v>36</v>
      </c>
      <c r="AN1325" s="1056">
        <v>0.33590000000000003</v>
      </c>
    </row>
    <row r="1326" spans="23:40">
      <c r="W1326" s="150" t="str">
        <f t="shared" si="172"/>
        <v>345357</v>
      </c>
      <c r="X1326" s="142">
        <f t="shared" si="173"/>
        <v>146.625</v>
      </c>
      <c r="Y1326" s="135">
        <f t="shared" si="170"/>
        <v>11.5</v>
      </c>
      <c r="Z1326" s="142">
        <f t="shared" si="171"/>
        <v>12.75</v>
      </c>
      <c r="AA1326" s="135">
        <v>345</v>
      </c>
      <c r="AB1326" s="164">
        <f t="shared" si="169"/>
        <v>357</v>
      </c>
      <c r="AI1326" s="1053">
        <v>53012301</v>
      </c>
      <c r="AJ1326" s="1054">
        <v>12</v>
      </c>
      <c r="AK1326" s="1055">
        <v>201.97749999999999</v>
      </c>
      <c r="AL1326" s="1055">
        <v>5.1525999999999996</v>
      </c>
      <c r="AM1326" s="1054">
        <v>39</v>
      </c>
      <c r="AN1326" s="1056">
        <v>0.29449999999999998</v>
      </c>
    </row>
    <row r="1327" spans="23:40">
      <c r="W1327" s="150" t="str">
        <f t="shared" si="172"/>
        <v>345364</v>
      </c>
      <c r="X1327" s="142">
        <f t="shared" si="173"/>
        <v>149.5</v>
      </c>
      <c r="Y1327" s="135">
        <f t="shared" si="170"/>
        <v>11.5</v>
      </c>
      <c r="Z1327" s="142">
        <f t="shared" si="171"/>
        <v>13</v>
      </c>
      <c r="AA1327" s="135">
        <v>345</v>
      </c>
      <c r="AB1327" s="164">
        <f t="shared" si="169"/>
        <v>364</v>
      </c>
      <c r="AI1327" s="1053">
        <v>33023701</v>
      </c>
      <c r="AJ1327" s="1054">
        <v>8</v>
      </c>
      <c r="AK1327" s="1055">
        <v>201.9674</v>
      </c>
      <c r="AL1327" s="1055">
        <v>5.0563000000000002</v>
      </c>
      <c r="AM1327" s="1054">
        <v>40</v>
      </c>
      <c r="AN1327" s="1056">
        <v>0.37859999999999999</v>
      </c>
    </row>
    <row r="1328" spans="23:40">
      <c r="W1328" s="150" t="str">
        <f t="shared" si="172"/>
        <v>345371</v>
      </c>
      <c r="X1328" s="142">
        <f t="shared" si="173"/>
        <v>152.375</v>
      </c>
      <c r="Y1328" s="135">
        <f t="shared" si="170"/>
        <v>11.5</v>
      </c>
      <c r="Z1328" s="142">
        <f t="shared" si="171"/>
        <v>13.25</v>
      </c>
      <c r="AA1328" s="135">
        <v>345</v>
      </c>
      <c r="AB1328" s="164">
        <f t="shared" si="169"/>
        <v>371</v>
      </c>
      <c r="AI1328" s="1053">
        <v>15020104</v>
      </c>
      <c r="AJ1328" s="1054">
        <v>4</v>
      </c>
      <c r="AK1328" s="1055">
        <v>201.89779999999999</v>
      </c>
      <c r="AL1328" s="1055">
        <v>5.8209999999999997</v>
      </c>
      <c r="AM1328" s="1054">
        <v>35</v>
      </c>
      <c r="AN1328" s="1056">
        <v>0.31730000000000003</v>
      </c>
    </row>
    <row r="1329" spans="23:40">
      <c r="W1329" s="150" t="str">
        <f t="shared" si="172"/>
        <v>3607</v>
      </c>
      <c r="X1329" s="142">
        <f t="shared" si="173"/>
        <v>4.62</v>
      </c>
      <c r="Y1329" s="135">
        <f t="shared" si="170"/>
        <v>12</v>
      </c>
      <c r="Z1329" s="142">
        <f t="shared" si="171"/>
        <v>0.38500000000000001</v>
      </c>
      <c r="AA1329" s="135">
        <v>360</v>
      </c>
      <c r="AB1329" s="151">
        <v>7</v>
      </c>
      <c r="AI1329" s="1053">
        <v>33018631</v>
      </c>
      <c r="AJ1329" s="1054">
        <v>22</v>
      </c>
      <c r="AK1329" s="1055">
        <v>201.66829999999999</v>
      </c>
      <c r="AL1329" s="1055">
        <v>4.6883999999999997</v>
      </c>
      <c r="AM1329" s="1054">
        <v>43</v>
      </c>
      <c r="AN1329" s="1056">
        <v>0.21429999999999999</v>
      </c>
    </row>
    <row r="1330" spans="23:40">
      <c r="W1330" s="150" t="str">
        <f t="shared" si="172"/>
        <v>36014</v>
      </c>
      <c r="X1330" s="142">
        <f t="shared" si="173"/>
        <v>6.6000000000000005</v>
      </c>
      <c r="Y1330" s="135">
        <f t="shared" si="170"/>
        <v>12</v>
      </c>
      <c r="Z1330" s="142">
        <f t="shared" si="171"/>
        <v>0.55000000000000004</v>
      </c>
      <c r="AA1330" s="135">
        <v>360</v>
      </c>
      <c r="AB1330" s="164">
        <f>AB1329+7</f>
        <v>14</v>
      </c>
      <c r="AI1330" s="1053">
        <v>35024861</v>
      </c>
      <c r="AJ1330" s="1054">
        <v>9</v>
      </c>
      <c r="AK1330" s="1055">
        <v>201.62361999999999</v>
      </c>
      <c r="AL1330" s="1055">
        <v>4.7889999999999997</v>
      </c>
      <c r="AM1330" s="1054">
        <v>42</v>
      </c>
      <c r="AN1330" s="1056">
        <v>0.1991</v>
      </c>
    </row>
    <row r="1331" spans="23:40">
      <c r="W1331" s="150" t="str">
        <f t="shared" si="172"/>
        <v>36021</v>
      </c>
      <c r="X1331" s="142">
        <f t="shared" si="173"/>
        <v>9</v>
      </c>
      <c r="Y1331" s="135">
        <f t="shared" si="170"/>
        <v>12</v>
      </c>
      <c r="Z1331" s="142">
        <f t="shared" si="171"/>
        <v>0.75</v>
      </c>
      <c r="AA1331" s="135">
        <v>360</v>
      </c>
      <c r="AB1331" s="164">
        <f t="shared" ref="AB1331:AB1381" si="174">AB1330+7</f>
        <v>21</v>
      </c>
      <c r="AI1331" s="1053">
        <v>41033601</v>
      </c>
      <c r="AJ1331" s="1054">
        <v>8</v>
      </c>
      <c r="AK1331" s="1055">
        <v>201.55449999999999</v>
      </c>
      <c r="AL1331" s="1055">
        <v>6.2725999999999997</v>
      </c>
      <c r="AM1331" s="1054">
        <v>32</v>
      </c>
      <c r="AN1331" s="1056">
        <v>0.36200000000000004</v>
      </c>
    </row>
    <row r="1332" spans="23:40">
      <c r="W1332" s="150" t="str">
        <f t="shared" si="172"/>
        <v>36028</v>
      </c>
      <c r="X1332" s="142">
        <f t="shared" si="173"/>
        <v>12</v>
      </c>
      <c r="Y1332" s="135">
        <f t="shared" si="170"/>
        <v>12</v>
      </c>
      <c r="Z1332" s="142">
        <f t="shared" si="171"/>
        <v>1</v>
      </c>
      <c r="AA1332" s="135">
        <v>360</v>
      </c>
      <c r="AB1332" s="164">
        <f t="shared" si="174"/>
        <v>28</v>
      </c>
      <c r="AI1332" s="1053">
        <v>41152001</v>
      </c>
      <c r="AJ1332" s="1054">
        <v>8</v>
      </c>
      <c r="AK1332" s="1055">
        <v>201.4101</v>
      </c>
      <c r="AL1332" s="1055">
        <v>4.4039000000000001</v>
      </c>
      <c r="AM1332" s="1054">
        <v>46</v>
      </c>
      <c r="AN1332" s="1056">
        <v>0.4355</v>
      </c>
    </row>
    <row r="1333" spans="23:40">
      <c r="W1333" s="150" t="str">
        <f t="shared" si="172"/>
        <v>36035</v>
      </c>
      <c r="X1333" s="142">
        <f t="shared" si="173"/>
        <v>15</v>
      </c>
      <c r="Y1333" s="135">
        <f t="shared" si="170"/>
        <v>12</v>
      </c>
      <c r="Z1333" s="142">
        <f t="shared" si="171"/>
        <v>1.25</v>
      </c>
      <c r="AA1333" s="135">
        <v>360</v>
      </c>
      <c r="AB1333" s="164">
        <f t="shared" si="174"/>
        <v>35</v>
      </c>
      <c r="AI1333" s="1053">
        <v>51011881</v>
      </c>
      <c r="AJ1333" s="1054">
        <v>51</v>
      </c>
      <c r="AK1333" s="1055">
        <v>201.176875</v>
      </c>
      <c r="AL1333" s="1055">
        <v>4.6439000000000004</v>
      </c>
      <c r="AM1333" s="1054">
        <v>43</v>
      </c>
      <c r="AN1333" s="1056">
        <v>0.24199999999999999</v>
      </c>
    </row>
    <row r="1334" spans="23:40">
      <c r="W1334" s="150" t="str">
        <f t="shared" si="172"/>
        <v>36042</v>
      </c>
      <c r="X1334" s="142">
        <f t="shared" si="173"/>
        <v>18</v>
      </c>
      <c r="Y1334" s="135">
        <f t="shared" si="170"/>
        <v>12</v>
      </c>
      <c r="Z1334" s="142">
        <f t="shared" si="171"/>
        <v>1.5</v>
      </c>
      <c r="AA1334" s="135">
        <v>360</v>
      </c>
      <c r="AB1334" s="164">
        <f t="shared" si="174"/>
        <v>42</v>
      </c>
      <c r="AI1334" s="1053">
        <v>34102601</v>
      </c>
      <c r="AJ1334" s="1054">
        <v>6</v>
      </c>
      <c r="AK1334" s="1055">
        <v>201.14952</v>
      </c>
      <c r="AL1334" s="1055">
        <v>4.7652999999999999</v>
      </c>
      <c r="AM1334" s="1054">
        <v>42</v>
      </c>
      <c r="AN1334" s="1056">
        <v>0.26150000000000001</v>
      </c>
    </row>
    <row r="1335" spans="23:40">
      <c r="W1335" s="150" t="str">
        <f t="shared" si="172"/>
        <v>36049</v>
      </c>
      <c r="X1335" s="142">
        <f t="shared" si="173"/>
        <v>21</v>
      </c>
      <c r="Y1335" s="135">
        <f t="shared" si="170"/>
        <v>12</v>
      </c>
      <c r="Z1335" s="142">
        <f t="shared" si="171"/>
        <v>1.75</v>
      </c>
      <c r="AA1335" s="135">
        <v>360</v>
      </c>
      <c r="AB1335" s="164">
        <f t="shared" si="174"/>
        <v>49</v>
      </c>
      <c r="AI1335" s="1053">
        <v>11140651</v>
      </c>
      <c r="AJ1335" s="1054">
        <v>73</v>
      </c>
      <c r="AK1335" s="1055">
        <v>201.1165</v>
      </c>
      <c r="AL1335" s="1055">
        <v>5.2641999999999998</v>
      </c>
      <c r="AM1335" s="1054">
        <v>38</v>
      </c>
      <c r="AN1335" s="1056">
        <v>0.19600000000000001</v>
      </c>
    </row>
    <row r="1336" spans="23:40">
      <c r="W1336" s="150" t="str">
        <f t="shared" si="172"/>
        <v>36056</v>
      </c>
      <c r="X1336" s="142">
        <f t="shared" si="173"/>
        <v>24</v>
      </c>
      <c r="Y1336" s="135">
        <f t="shared" si="170"/>
        <v>12</v>
      </c>
      <c r="Z1336" s="142">
        <f t="shared" si="171"/>
        <v>2</v>
      </c>
      <c r="AA1336" s="135">
        <v>360</v>
      </c>
      <c r="AB1336" s="164">
        <f t="shared" si="174"/>
        <v>56</v>
      </c>
      <c r="AI1336" s="1053">
        <v>32017311</v>
      </c>
      <c r="AJ1336" s="1054">
        <v>19</v>
      </c>
      <c r="AK1336" s="1055">
        <v>201.1121</v>
      </c>
      <c r="AL1336" s="1055">
        <v>4.8971</v>
      </c>
      <c r="AM1336" s="1054">
        <v>41</v>
      </c>
      <c r="AN1336" s="1056">
        <v>0.41490000000000005</v>
      </c>
    </row>
    <row r="1337" spans="23:40">
      <c r="W1337" s="150" t="str">
        <f t="shared" si="172"/>
        <v>36063</v>
      </c>
      <c r="X1337" s="142">
        <f t="shared" si="173"/>
        <v>27</v>
      </c>
      <c r="Y1337" s="135">
        <f t="shared" si="170"/>
        <v>12</v>
      </c>
      <c r="Z1337" s="142">
        <f t="shared" si="171"/>
        <v>2.25</v>
      </c>
      <c r="AA1337" s="135">
        <v>360</v>
      </c>
      <c r="AB1337" s="164">
        <f t="shared" si="174"/>
        <v>63</v>
      </c>
      <c r="AI1337" s="1053">
        <v>12140722</v>
      </c>
      <c r="AJ1337" s="1054">
        <v>25</v>
      </c>
      <c r="AK1337" s="1055">
        <v>201.0873</v>
      </c>
      <c r="AL1337" s="1055">
        <v>4.9546999999999999</v>
      </c>
      <c r="AM1337" s="1054">
        <v>41</v>
      </c>
      <c r="AN1337" s="1056">
        <v>0.253</v>
      </c>
    </row>
    <row r="1338" spans="23:40">
      <c r="W1338" s="150" t="str">
        <f t="shared" si="172"/>
        <v>36070</v>
      </c>
      <c r="X1338" s="142">
        <f t="shared" si="173"/>
        <v>30</v>
      </c>
      <c r="Y1338" s="135">
        <f t="shared" si="170"/>
        <v>12</v>
      </c>
      <c r="Z1338" s="142">
        <f t="shared" si="171"/>
        <v>2.5</v>
      </c>
      <c r="AA1338" s="135">
        <v>360</v>
      </c>
      <c r="AB1338" s="164">
        <f t="shared" si="174"/>
        <v>70</v>
      </c>
      <c r="AI1338" s="1053">
        <v>32074911</v>
      </c>
      <c r="AJ1338" s="1054">
        <v>10</v>
      </c>
      <c r="AK1338" s="1055">
        <v>201.0395</v>
      </c>
      <c r="AL1338" s="1055">
        <v>5.4969000000000001</v>
      </c>
      <c r="AM1338" s="1054">
        <v>37</v>
      </c>
      <c r="AN1338" s="1056">
        <v>0.22789999999999999</v>
      </c>
    </row>
    <row r="1339" spans="23:40">
      <c r="W1339" s="150" t="str">
        <f t="shared" si="172"/>
        <v>36077</v>
      </c>
      <c r="X1339" s="142">
        <f t="shared" si="173"/>
        <v>33</v>
      </c>
      <c r="Y1339" s="135">
        <f t="shared" si="170"/>
        <v>12</v>
      </c>
      <c r="Z1339" s="142">
        <f t="shared" si="171"/>
        <v>2.75</v>
      </c>
      <c r="AA1339" s="135">
        <v>360</v>
      </c>
      <c r="AB1339" s="164">
        <f t="shared" si="174"/>
        <v>77</v>
      </c>
      <c r="AI1339" s="1053">
        <v>35050321</v>
      </c>
      <c r="AJ1339" s="1054">
        <v>12</v>
      </c>
      <c r="AK1339" s="1055">
        <v>200.901286</v>
      </c>
      <c r="AL1339" s="1055">
        <v>4.1641000000000004</v>
      </c>
      <c r="AM1339" s="1054">
        <v>48</v>
      </c>
      <c r="AN1339" s="1056">
        <v>0.31819999999999998</v>
      </c>
    </row>
    <row r="1340" spans="23:40">
      <c r="W1340" s="150" t="str">
        <f t="shared" si="172"/>
        <v>36084</v>
      </c>
      <c r="X1340" s="142">
        <f t="shared" si="173"/>
        <v>36</v>
      </c>
      <c r="Y1340" s="135">
        <f t="shared" si="170"/>
        <v>12</v>
      </c>
      <c r="Z1340" s="142">
        <f t="shared" si="171"/>
        <v>3</v>
      </c>
      <c r="AA1340" s="135">
        <v>360</v>
      </c>
      <c r="AB1340" s="164">
        <f t="shared" si="174"/>
        <v>84</v>
      </c>
      <c r="AI1340" s="1053">
        <v>36080161</v>
      </c>
      <c r="AJ1340" s="1054">
        <v>1</v>
      </c>
      <c r="AK1340" s="1055">
        <v>200.889475</v>
      </c>
      <c r="AL1340" s="1055">
        <v>5.5666000000000002</v>
      </c>
      <c r="AM1340" s="1054">
        <v>36</v>
      </c>
      <c r="AN1340" s="1056">
        <v>0.32280000000000003</v>
      </c>
    </row>
    <row r="1341" spans="23:40">
      <c r="W1341" s="150" t="str">
        <f t="shared" si="172"/>
        <v>36091</v>
      </c>
      <c r="X1341" s="142">
        <f t="shared" si="173"/>
        <v>39</v>
      </c>
      <c r="Y1341" s="135">
        <f t="shared" si="170"/>
        <v>12</v>
      </c>
      <c r="Z1341" s="142">
        <f t="shared" si="171"/>
        <v>3.25</v>
      </c>
      <c r="AA1341" s="135">
        <v>360</v>
      </c>
      <c r="AB1341" s="164">
        <f t="shared" si="174"/>
        <v>91</v>
      </c>
      <c r="AI1341" s="1053">
        <v>51060011</v>
      </c>
      <c r="AJ1341" s="1054">
        <v>2</v>
      </c>
      <c r="AK1341" s="1055">
        <v>200.786</v>
      </c>
      <c r="AL1341" s="1055">
        <v>5.4898999999999996</v>
      </c>
      <c r="AM1341" s="1054">
        <v>37</v>
      </c>
      <c r="AN1341" s="1056">
        <v>0.28110000000000002</v>
      </c>
    </row>
    <row r="1342" spans="23:40">
      <c r="W1342" s="150" t="str">
        <f t="shared" si="172"/>
        <v>36098</v>
      </c>
      <c r="X1342" s="142">
        <f t="shared" si="173"/>
        <v>42</v>
      </c>
      <c r="Y1342" s="135">
        <f t="shared" si="170"/>
        <v>12</v>
      </c>
      <c r="Z1342" s="142">
        <f t="shared" si="171"/>
        <v>3.5</v>
      </c>
      <c r="AA1342" s="135">
        <v>360</v>
      </c>
      <c r="AB1342" s="164">
        <f t="shared" si="174"/>
        <v>98</v>
      </c>
      <c r="AI1342" s="1053">
        <v>31192001</v>
      </c>
      <c r="AJ1342" s="1054">
        <v>68</v>
      </c>
      <c r="AK1342" s="1055">
        <v>200.76939999999999</v>
      </c>
      <c r="AL1342" s="1055">
        <v>4.6402999999999999</v>
      </c>
      <c r="AM1342" s="1054">
        <v>43</v>
      </c>
      <c r="AN1342" s="1056">
        <v>0.2661</v>
      </c>
    </row>
    <row r="1343" spans="23:40">
      <c r="W1343" s="150" t="str">
        <f t="shared" si="172"/>
        <v>360105</v>
      </c>
      <c r="X1343" s="142">
        <f t="shared" si="173"/>
        <v>45</v>
      </c>
      <c r="Y1343" s="135">
        <f t="shared" si="170"/>
        <v>12</v>
      </c>
      <c r="Z1343" s="142">
        <f t="shared" si="171"/>
        <v>3.75</v>
      </c>
      <c r="AA1343" s="135">
        <v>360</v>
      </c>
      <c r="AB1343" s="164">
        <f t="shared" si="174"/>
        <v>105</v>
      </c>
      <c r="AI1343" s="1053">
        <v>44001531</v>
      </c>
      <c r="AJ1343" s="1054">
        <v>42</v>
      </c>
      <c r="AK1343" s="1055">
        <v>200.76009999999999</v>
      </c>
      <c r="AL1343" s="1055">
        <v>5.1154000000000002</v>
      </c>
      <c r="AM1343" s="1054">
        <v>39</v>
      </c>
      <c r="AN1343" s="1056">
        <v>0.26640000000000003</v>
      </c>
    </row>
    <row r="1344" spans="23:40">
      <c r="W1344" s="150" t="str">
        <f t="shared" si="172"/>
        <v>360112</v>
      </c>
      <c r="X1344" s="142">
        <f t="shared" si="173"/>
        <v>48</v>
      </c>
      <c r="Y1344" s="135">
        <f t="shared" si="170"/>
        <v>12</v>
      </c>
      <c r="Z1344" s="142">
        <f t="shared" si="171"/>
        <v>4</v>
      </c>
      <c r="AA1344" s="135">
        <v>360</v>
      </c>
      <c r="AB1344" s="164">
        <f t="shared" si="174"/>
        <v>112</v>
      </c>
      <c r="AI1344" s="1053">
        <v>33046901</v>
      </c>
      <c r="AJ1344" s="1054">
        <v>25</v>
      </c>
      <c r="AK1344" s="1055">
        <v>200.44470000000001</v>
      </c>
      <c r="AL1344" s="1055">
        <v>4.8384</v>
      </c>
      <c r="AM1344" s="1054">
        <v>41</v>
      </c>
      <c r="AN1344" s="1056">
        <v>0.30690000000000001</v>
      </c>
    </row>
    <row r="1345" spans="23:40">
      <c r="W1345" s="150" t="str">
        <f t="shared" si="172"/>
        <v>360119</v>
      </c>
      <c r="X1345" s="142">
        <f t="shared" si="173"/>
        <v>51</v>
      </c>
      <c r="Y1345" s="135">
        <f t="shared" si="170"/>
        <v>12</v>
      </c>
      <c r="Z1345" s="142">
        <f t="shared" si="171"/>
        <v>4.25</v>
      </c>
      <c r="AA1345" s="135">
        <v>360</v>
      </c>
      <c r="AB1345" s="164">
        <f t="shared" si="174"/>
        <v>119</v>
      </c>
      <c r="AI1345" s="1053">
        <v>33095201</v>
      </c>
      <c r="AJ1345" s="1054">
        <v>11</v>
      </c>
      <c r="AK1345" s="1055">
        <v>200.409582</v>
      </c>
      <c r="AL1345" s="1055">
        <v>4.5450999999999997</v>
      </c>
      <c r="AM1345" s="1054">
        <v>44</v>
      </c>
      <c r="AN1345" s="1056">
        <v>0.35920000000000002</v>
      </c>
    </row>
    <row r="1346" spans="23:40">
      <c r="W1346" s="150" t="str">
        <f t="shared" si="172"/>
        <v>360126</v>
      </c>
      <c r="X1346" s="142">
        <f t="shared" si="173"/>
        <v>54</v>
      </c>
      <c r="Y1346" s="135">
        <f t="shared" si="170"/>
        <v>12</v>
      </c>
      <c r="Z1346" s="142">
        <f t="shared" si="171"/>
        <v>4.5</v>
      </c>
      <c r="AA1346" s="135">
        <v>360</v>
      </c>
      <c r="AB1346" s="164">
        <f t="shared" si="174"/>
        <v>126</v>
      </c>
      <c r="AI1346" s="1053">
        <v>44182001</v>
      </c>
      <c r="AJ1346" s="1054">
        <v>3</v>
      </c>
      <c r="AK1346" s="1055">
        <v>200.399</v>
      </c>
      <c r="AL1346" s="1055">
        <v>5.1733000000000002</v>
      </c>
      <c r="AM1346" s="1054">
        <v>39</v>
      </c>
      <c r="AN1346" s="1056">
        <v>0.27010000000000001</v>
      </c>
    </row>
    <row r="1347" spans="23:40">
      <c r="W1347" s="150" t="str">
        <f t="shared" si="172"/>
        <v>360133</v>
      </c>
      <c r="X1347" s="142">
        <f t="shared" si="173"/>
        <v>57</v>
      </c>
      <c r="Y1347" s="135">
        <f t="shared" si="170"/>
        <v>12</v>
      </c>
      <c r="Z1347" s="142">
        <f t="shared" si="171"/>
        <v>4.75</v>
      </c>
      <c r="AA1347" s="135">
        <v>360</v>
      </c>
      <c r="AB1347" s="164">
        <f t="shared" si="174"/>
        <v>133</v>
      </c>
      <c r="AI1347" s="1053">
        <v>52012901</v>
      </c>
      <c r="AJ1347" s="1054">
        <v>11</v>
      </c>
      <c r="AK1347" s="1055">
        <v>200.38749999999999</v>
      </c>
      <c r="AL1347" s="1055">
        <v>5.0782999999999996</v>
      </c>
      <c r="AM1347" s="1054">
        <v>39</v>
      </c>
      <c r="AN1347" s="1056">
        <v>0.38250000000000001</v>
      </c>
    </row>
    <row r="1348" spans="23:40">
      <c r="W1348" s="150" t="str">
        <f t="shared" si="172"/>
        <v>360140</v>
      </c>
      <c r="X1348" s="142">
        <f t="shared" si="173"/>
        <v>60</v>
      </c>
      <c r="Y1348" s="135">
        <f t="shared" si="170"/>
        <v>12</v>
      </c>
      <c r="Z1348" s="142">
        <f t="shared" si="171"/>
        <v>5</v>
      </c>
      <c r="AA1348" s="135">
        <v>360</v>
      </c>
      <c r="AB1348" s="164">
        <f t="shared" si="174"/>
        <v>140</v>
      </c>
      <c r="AI1348" s="1053">
        <v>22114601</v>
      </c>
      <c r="AJ1348" s="1054">
        <v>17</v>
      </c>
      <c r="AK1348" s="1055">
        <v>200.35329999999999</v>
      </c>
      <c r="AL1348" s="1055">
        <v>4.4732000000000003</v>
      </c>
      <c r="AM1348" s="1054">
        <v>45</v>
      </c>
      <c r="AN1348" s="1056">
        <v>0.23780000000000001</v>
      </c>
    </row>
    <row r="1349" spans="23:40">
      <c r="W1349" s="150" t="str">
        <f t="shared" si="172"/>
        <v>360147</v>
      </c>
      <c r="X1349" s="142">
        <f t="shared" si="173"/>
        <v>63</v>
      </c>
      <c r="Y1349" s="135">
        <f t="shared" ref="Y1349:Y1412" si="175">IF(AA1349=5,0.385,IF(AA1349=10,0.55,IF(AA1349=15,0.55,AA1349/30)))</f>
        <v>12</v>
      </c>
      <c r="Z1349" s="142">
        <f t="shared" ref="Z1349:Z1412" si="176">IF(AB1349=7,0.385,IF(AB1349=14,0.55,AB1349/28))</f>
        <v>5.25</v>
      </c>
      <c r="AA1349" s="135">
        <v>360</v>
      </c>
      <c r="AB1349" s="164">
        <f t="shared" si="174"/>
        <v>147</v>
      </c>
      <c r="AI1349" s="1053">
        <v>41015701</v>
      </c>
      <c r="AJ1349" s="1054">
        <v>18</v>
      </c>
      <c r="AK1349" s="1055">
        <v>200.24789999999999</v>
      </c>
      <c r="AL1349" s="1055">
        <v>5.4981</v>
      </c>
      <c r="AM1349" s="1054">
        <v>36</v>
      </c>
      <c r="AN1349" s="1056">
        <v>0.248</v>
      </c>
    </row>
    <row r="1350" spans="23:40">
      <c r="W1350" s="150" t="str">
        <f t="shared" si="172"/>
        <v>360154</v>
      </c>
      <c r="X1350" s="142">
        <f t="shared" si="173"/>
        <v>66</v>
      </c>
      <c r="Y1350" s="135">
        <f t="shared" si="175"/>
        <v>12</v>
      </c>
      <c r="Z1350" s="142">
        <f t="shared" si="176"/>
        <v>5.5</v>
      </c>
      <c r="AA1350" s="135">
        <v>360</v>
      </c>
      <c r="AB1350" s="164">
        <f t="shared" si="174"/>
        <v>154</v>
      </c>
      <c r="AI1350" s="1053">
        <v>33013901</v>
      </c>
      <c r="AJ1350" s="1054">
        <v>23</v>
      </c>
      <c r="AK1350" s="1055">
        <v>200.23560000000001</v>
      </c>
      <c r="AL1350" s="1055">
        <v>4.7569999999999997</v>
      </c>
      <c r="AM1350" s="1054">
        <v>42</v>
      </c>
      <c r="AN1350" s="1056">
        <v>0.3105</v>
      </c>
    </row>
    <row r="1351" spans="23:40">
      <c r="W1351" s="150" t="str">
        <f t="shared" si="172"/>
        <v>360161</v>
      </c>
      <c r="X1351" s="142">
        <f t="shared" si="173"/>
        <v>69</v>
      </c>
      <c r="Y1351" s="135">
        <f t="shared" si="175"/>
        <v>12</v>
      </c>
      <c r="Z1351" s="142">
        <f t="shared" si="176"/>
        <v>5.75</v>
      </c>
      <c r="AA1351" s="135">
        <v>360</v>
      </c>
      <c r="AB1351" s="164">
        <f t="shared" si="174"/>
        <v>161</v>
      </c>
      <c r="AI1351" s="1053">
        <v>32019011</v>
      </c>
      <c r="AJ1351" s="1054">
        <v>20</v>
      </c>
      <c r="AK1351" s="1055">
        <v>200.1918</v>
      </c>
      <c r="AL1351" s="1055">
        <v>5.4119999999999999</v>
      </c>
      <c r="AM1351" s="1054">
        <v>37</v>
      </c>
      <c r="AN1351" s="1056">
        <v>0.2082</v>
      </c>
    </row>
    <row r="1352" spans="23:40">
      <c r="W1352" s="150" t="str">
        <f t="shared" si="172"/>
        <v>360168</v>
      </c>
      <c r="X1352" s="142">
        <f t="shared" si="173"/>
        <v>72</v>
      </c>
      <c r="Y1352" s="135">
        <f t="shared" si="175"/>
        <v>12</v>
      </c>
      <c r="Z1352" s="142">
        <f t="shared" si="176"/>
        <v>6</v>
      </c>
      <c r="AA1352" s="135">
        <v>360</v>
      </c>
      <c r="AB1352" s="164">
        <f t="shared" si="174"/>
        <v>168</v>
      </c>
      <c r="AI1352" s="1053">
        <v>61013101</v>
      </c>
      <c r="AJ1352" s="1054">
        <v>29</v>
      </c>
      <c r="AK1352" s="1055">
        <v>200.03543999999999</v>
      </c>
      <c r="AL1352" s="1055">
        <v>5.1010999999999997</v>
      </c>
      <c r="AM1352" s="1054">
        <v>39</v>
      </c>
      <c r="AN1352" s="1056">
        <v>0.26940000000000003</v>
      </c>
    </row>
    <row r="1353" spans="23:40">
      <c r="W1353" s="150" t="str">
        <f t="shared" si="172"/>
        <v>360175</v>
      </c>
      <c r="X1353" s="142">
        <f t="shared" si="173"/>
        <v>75</v>
      </c>
      <c r="Y1353" s="135">
        <f t="shared" si="175"/>
        <v>12</v>
      </c>
      <c r="Z1353" s="142">
        <f t="shared" si="176"/>
        <v>6.25</v>
      </c>
      <c r="AA1353" s="135">
        <v>360</v>
      </c>
      <c r="AB1353" s="164">
        <f t="shared" si="174"/>
        <v>175</v>
      </c>
      <c r="AI1353" s="1053">
        <v>43041001</v>
      </c>
      <c r="AJ1353" s="1054">
        <v>3</v>
      </c>
      <c r="AK1353" s="1055">
        <v>200.00471999999999</v>
      </c>
      <c r="AL1353" s="1055">
        <v>4.4923000000000002</v>
      </c>
      <c r="AM1353" s="1054">
        <v>45</v>
      </c>
      <c r="AN1353" s="1056">
        <v>0.41070000000000001</v>
      </c>
    </row>
    <row r="1354" spans="23:40">
      <c r="W1354" s="150" t="str">
        <f t="shared" si="172"/>
        <v>360182</v>
      </c>
      <c r="X1354" s="142">
        <f t="shared" si="173"/>
        <v>78</v>
      </c>
      <c r="Y1354" s="135">
        <f t="shared" si="175"/>
        <v>12</v>
      </c>
      <c r="Z1354" s="142">
        <f t="shared" si="176"/>
        <v>6.5</v>
      </c>
      <c r="AA1354" s="135">
        <v>360</v>
      </c>
      <c r="AB1354" s="164">
        <f t="shared" si="174"/>
        <v>182</v>
      </c>
      <c r="AI1354" s="1053">
        <v>52231301</v>
      </c>
      <c r="AJ1354" s="1054">
        <v>1</v>
      </c>
      <c r="AK1354" s="1055">
        <v>199.97494</v>
      </c>
      <c r="AL1354" s="1055">
        <v>5.4588999999999999</v>
      </c>
      <c r="AM1354" s="1054">
        <v>37</v>
      </c>
      <c r="AN1354" s="1056">
        <v>0.26379999999999998</v>
      </c>
    </row>
    <row r="1355" spans="23:40">
      <c r="W1355" s="150" t="str">
        <f t="shared" si="172"/>
        <v>360189</v>
      </c>
      <c r="X1355" s="142">
        <f t="shared" si="173"/>
        <v>81</v>
      </c>
      <c r="Y1355" s="135">
        <f t="shared" si="175"/>
        <v>12</v>
      </c>
      <c r="Z1355" s="142">
        <f t="shared" si="176"/>
        <v>6.75</v>
      </c>
      <c r="AA1355" s="135">
        <v>360</v>
      </c>
      <c r="AB1355" s="164">
        <f t="shared" si="174"/>
        <v>189</v>
      </c>
      <c r="AI1355" s="1053">
        <v>33093701</v>
      </c>
      <c r="AJ1355" s="1054">
        <v>12</v>
      </c>
      <c r="AK1355" s="1055">
        <v>199.9726</v>
      </c>
      <c r="AL1355" s="1055">
        <v>4.9931999999999999</v>
      </c>
      <c r="AM1355" s="1054">
        <v>40</v>
      </c>
      <c r="AN1355" s="1056">
        <v>0.27789999999999998</v>
      </c>
    </row>
    <row r="1356" spans="23:40">
      <c r="W1356" s="150" t="str">
        <f t="shared" si="172"/>
        <v>360196</v>
      </c>
      <c r="X1356" s="142">
        <f t="shared" si="173"/>
        <v>84</v>
      </c>
      <c r="Y1356" s="135">
        <f t="shared" si="175"/>
        <v>12</v>
      </c>
      <c r="Z1356" s="142">
        <f t="shared" si="176"/>
        <v>7</v>
      </c>
      <c r="AA1356" s="135">
        <v>360</v>
      </c>
      <c r="AB1356" s="164">
        <f t="shared" si="174"/>
        <v>196</v>
      </c>
      <c r="AI1356" s="1053">
        <v>50120201</v>
      </c>
      <c r="AJ1356" s="1054">
        <v>31</v>
      </c>
      <c r="AK1356" s="1055">
        <v>199.92320000000001</v>
      </c>
      <c r="AL1356" s="1055">
        <v>4.4429999999999996</v>
      </c>
      <c r="AM1356" s="1054">
        <v>45</v>
      </c>
      <c r="AN1356" s="1056">
        <v>0.18530000000000002</v>
      </c>
    </row>
    <row r="1357" spans="23:40">
      <c r="W1357" s="150" t="str">
        <f t="shared" si="172"/>
        <v>360203</v>
      </c>
      <c r="X1357" s="142">
        <f t="shared" si="173"/>
        <v>87</v>
      </c>
      <c r="Y1357" s="135">
        <f t="shared" si="175"/>
        <v>12</v>
      </c>
      <c r="Z1357" s="142">
        <f t="shared" si="176"/>
        <v>7.25</v>
      </c>
      <c r="AA1357" s="135">
        <v>360</v>
      </c>
      <c r="AB1357" s="164">
        <f t="shared" si="174"/>
        <v>203</v>
      </c>
      <c r="AI1357" s="1053">
        <v>31126701</v>
      </c>
      <c r="AJ1357" s="1054">
        <v>69</v>
      </c>
      <c r="AK1357" s="1055">
        <v>199.9109</v>
      </c>
      <c r="AL1357" s="1055">
        <v>5.0369999999999999</v>
      </c>
      <c r="AM1357" s="1054">
        <v>40</v>
      </c>
      <c r="AN1357" s="1056">
        <v>0.28449999999999998</v>
      </c>
    </row>
    <row r="1358" spans="23:40">
      <c r="W1358" s="150" t="str">
        <f t="shared" si="172"/>
        <v>360210</v>
      </c>
      <c r="X1358" s="142">
        <f t="shared" si="173"/>
        <v>90</v>
      </c>
      <c r="Y1358" s="135">
        <f t="shared" si="175"/>
        <v>12</v>
      </c>
      <c r="Z1358" s="142">
        <f t="shared" si="176"/>
        <v>7.5</v>
      </c>
      <c r="AA1358" s="135">
        <v>360</v>
      </c>
      <c r="AB1358" s="164">
        <f t="shared" si="174"/>
        <v>210</v>
      </c>
      <c r="AI1358" s="1053">
        <v>37027151</v>
      </c>
      <c r="AJ1358" s="1054">
        <v>11</v>
      </c>
      <c r="AK1358" s="1055">
        <v>199.90979999999999</v>
      </c>
      <c r="AL1358" s="1055">
        <v>5.6645000000000003</v>
      </c>
      <c r="AM1358" s="1054">
        <v>35</v>
      </c>
      <c r="AN1358" s="1056">
        <v>0.32799999999999996</v>
      </c>
    </row>
    <row r="1359" spans="23:40">
      <c r="W1359" s="150" t="str">
        <f t="shared" si="172"/>
        <v>360217</v>
      </c>
      <c r="X1359" s="142">
        <f t="shared" si="173"/>
        <v>93</v>
      </c>
      <c r="Y1359" s="135">
        <f t="shared" si="175"/>
        <v>12</v>
      </c>
      <c r="Z1359" s="142">
        <f t="shared" si="176"/>
        <v>7.75</v>
      </c>
      <c r="AA1359" s="135">
        <v>360</v>
      </c>
      <c r="AB1359" s="164">
        <f t="shared" si="174"/>
        <v>217</v>
      </c>
      <c r="AI1359" s="1053">
        <v>43018501</v>
      </c>
      <c r="AJ1359" s="1054">
        <v>15</v>
      </c>
      <c r="AK1359" s="1055">
        <v>199.810824</v>
      </c>
      <c r="AL1359" s="1055">
        <v>4.6204000000000001</v>
      </c>
      <c r="AM1359" s="1054">
        <v>43</v>
      </c>
      <c r="AN1359" s="1056">
        <v>0.26019999999999999</v>
      </c>
    </row>
    <row r="1360" spans="23:40">
      <c r="W1360" s="150" t="str">
        <f t="shared" si="172"/>
        <v>360224</v>
      </c>
      <c r="X1360" s="142">
        <f t="shared" si="173"/>
        <v>96</v>
      </c>
      <c r="Y1360" s="135">
        <f t="shared" si="175"/>
        <v>12</v>
      </c>
      <c r="Z1360" s="142">
        <f t="shared" si="176"/>
        <v>8</v>
      </c>
      <c r="AA1360" s="135">
        <v>360</v>
      </c>
      <c r="AB1360" s="164">
        <f t="shared" si="174"/>
        <v>224</v>
      </c>
      <c r="AI1360" s="1053">
        <v>46180101</v>
      </c>
      <c r="AJ1360" s="1054">
        <v>1</v>
      </c>
      <c r="AK1360" s="1055">
        <v>199.63759999999999</v>
      </c>
      <c r="AL1360" s="1055">
        <v>3.9643999999999999</v>
      </c>
      <c r="AM1360" s="1054">
        <v>50</v>
      </c>
      <c r="AN1360" s="1056">
        <v>0.30079999999999996</v>
      </c>
    </row>
    <row r="1361" spans="23:40">
      <c r="W1361" s="150" t="str">
        <f t="shared" si="172"/>
        <v>360231</v>
      </c>
      <c r="X1361" s="142">
        <f t="shared" si="173"/>
        <v>99</v>
      </c>
      <c r="Y1361" s="135">
        <f t="shared" si="175"/>
        <v>12</v>
      </c>
      <c r="Z1361" s="142">
        <f t="shared" si="176"/>
        <v>8.25</v>
      </c>
      <c r="AA1361" s="135">
        <v>360</v>
      </c>
      <c r="AB1361" s="164">
        <f t="shared" si="174"/>
        <v>231</v>
      </c>
      <c r="AI1361" s="1053">
        <v>32052201</v>
      </c>
      <c r="AJ1361" s="1054">
        <v>4</v>
      </c>
      <c r="AK1361" s="1055">
        <v>199.488989</v>
      </c>
      <c r="AL1361" s="1055">
        <v>4.2686999999999999</v>
      </c>
      <c r="AM1361" s="1054">
        <v>47</v>
      </c>
      <c r="AN1361" s="1056">
        <v>0.27050000000000002</v>
      </c>
    </row>
    <row r="1362" spans="23:40">
      <c r="W1362" s="150" t="str">
        <f t="shared" si="172"/>
        <v>360238</v>
      </c>
      <c r="X1362" s="142">
        <f t="shared" si="173"/>
        <v>102</v>
      </c>
      <c r="Y1362" s="135">
        <f t="shared" si="175"/>
        <v>12</v>
      </c>
      <c r="Z1362" s="142">
        <f t="shared" si="176"/>
        <v>8.5</v>
      </c>
      <c r="AA1362" s="135">
        <v>360</v>
      </c>
      <c r="AB1362" s="164">
        <f t="shared" si="174"/>
        <v>238</v>
      </c>
      <c r="AI1362" s="1053">
        <v>21031201</v>
      </c>
      <c r="AJ1362" s="1054">
        <v>6</v>
      </c>
      <c r="AK1362" s="1055">
        <v>199.46435</v>
      </c>
      <c r="AL1362" s="1055">
        <v>5.7122999999999999</v>
      </c>
      <c r="AM1362" s="1054">
        <v>35</v>
      </c>
      <c r="AN1362" s="1056">
        <v>0.28610000000000002</v>
      </c>
    </row>
    <row r="1363" spans="23:40">
      <c r="W1363" s="150" t="str">
        <f t="shared" si="172"/>
        <v>360245</v>
      </c>
      <c r="X1363" s="142">
        <f t="shared" si="173"/>
        <v>105</v>
      </c>
      <c r="Y1363" s="135">
        <f t="shared" si="175"/>
        <v>12</v>
      </c>
      <c r="Z1363" s="142">
        <f t="shared" si="176"/>
        <v>8.75</v>
      </c>
      <c r="AA1363" s="135">
        <v>360</v>
      </c>
      <c r="AB1363" s="164">
        <f t="shared" si="174"/>
        <v>245</v>
      </c>
      <c r="AI1363" s="1053">
        <v>36100251</v>
      </c>
      <c r="AJ1363" s="1054">
        <v>3</v>
      </c>
      <c r="AK1363" s="1055">
        <v>199.34557000000001</v>
      </c>
      <c r="AL1363" s="1055">
        <v>5.2432999999999996</v>
      </c>
      <c r="AM1363" s="1054">
        <v>38</v>
      </c>
      <c r="AN1363" s="1056">
        <v>0.30170000000000002</v>
      </c>
    </row>
    <row r="1364" spans="23:40">
      <c r="W1364" s="150" t="str">
        <f t="shared" si="172"/>
        <v>360252</v>
      </c>
      <c r="X1364" s="142">
        <f t="shared" si="173"/>
        <v>108</v>
      </c>
      <c r="Y1364" s="135">
        <f t="shared" si="175"/>
        <v>12</v>
      </c>
      <c r="Z1364" s="142">
        <f t="shared" si="176"/>
        <v>9</v>
      </c>
      <c r="AA1364" s="135">
        <v>360</v>
      </c>
      <c r="AB1364" s="164">
        <f t="shared" si="174"/>
        <v>252</v>
      </c>
      <c r="AI1364" s="1053">
        <v>22020501</v>
      </c>
      <c r="AJ1364" s="1054">
        <v>6</v>
      </c>
      <c r="AK1364" s="1055">
        <v>199.32075</v>
      </c>
      <c r="AL1364" s="1055">
        <v>6.1219000000000001</v>
      </c>
      <c r="AM1364" s="1054">
        <v>33</v>
      </c>
      <c r="AN1364" s="1056">
        <v>0.23219999999999999</v>
      </c>
    </row>
    <row r="1365" spans="23:40">
      <c r="W1365" s="150" t="str">
        <f t="shared" si="172"/>
        <v>360259</v>
      </c>
      <c r="X1365" s="142">
        <f t="shared" si="173"/>
        <v>111</v>
      </c>
      <c r="Y1365" s="135">
        <f t="shared" si="175"/>
        <v>12</v>
      </c>
      <c r="Z1365" s="142">
        <f t="shared" si="176"/>
        <v>9.25</v>
      </c>
      <c r="AA1365" s="135">
        <v>360</v>
      </c>
      <c r="AB1365" s="164">
        <f t="shared" si="174"/>
        <v>259</v>
      </c>
      <c r="AI1365" s="1053">
        <v>33079001</v>
      </c>
      <c r="AJ1365" s="1054">
        <v>16</v>
      </c>
      <c r="AK1365" s="1055">
        <v>199.31167500000001</v>
      </c>
      <c r="AL1365" s="1055">
        <v>4.4570999999999996</v>
      </c>
      <c r="AM1365" s="1054">
        <v>45</v>
      </c>
      <c r="AN1365" s="1056">
        <v>0.39640000000000003</v>
      </c>
    </row>
    <row r="1366" spans="23:40">
      <c r="W1366" s="150" t="str">
        <f t="shared" si="172"/>
        <v>360266</v>
      </c>
      <c r="X1366" s="142">
        <f t="shared" si="173"/>
        <v>114</v>
      </c>
      <c r="Y1366" s="135">
        <f t="shared" si="175"/>
        <v>12</v>
      </c>
      <c r="Z1366" s="142">
        <f t="shared" si="176"/>
        <v>9.5</v>
      </c>
      <c r="AA1366" s="135">
        <v>360</v>
      </c>
      <c r="AB1366" s="164">
        <f t="shared" si="174"/>
        <v>266</v>
      </c>
      <c r="AI1366" s="1053">
        <v>51130301</v>
      </c>
      <c r="AJ1366" s="1054">
        <v>4</v>
      </c>
      <c r="AK1366" s="1055">
        <v>199.29702</v>
      </c>
      <c r="AL1366" s="1055">
        <v>5.56</v>
      </c>
      <c r="AM1366" s="1054">
        <v>36</v>
      </c>
      <c r="AN1366" s="1056">
        <v>0.3483</v>
      </c>
    </row>
    <row r="1367" spans="23:40">
      <c r="W1367" s="150" t="str">
        <f t="shared" si="172"/>
        <v>360273</v>
      </c>
      <c r="X1367" s="142">
        <f t="shared" si="173"/>
        <v>117</v>
      </c>
      <c r="Y1367" s="135">
        <f t="shared" si="175"/>
        <v>12</v>
      </c>
      <c r="Z1367" s="142">
        <f t="shared" si="176"/>
        <v>9.75</v>
      </c>
      <c r="AA1367" s="135">
        <v>360</v>
      </c>
      <c r="AB1367" s="164">
        <f t="shared" si="174"/>
        <v>273</v>
      </c>
      <c r="AI1367" s="1053">
        <v>12140901</v>
      </c>
      <c r="AJ1367" s="1054">
        <v>26</v>
      </c>
      <c r="AK1367" s="1055">
        <v>199.21873600000001</v>
      </c>
      <c r="AL1367" s="1055">
        <v>5.1631999999999998</v>
      </c>
      <c r="AM1367" s="1054">
        <v>39</v>
      </c>
      <c r="AN1367" s="1056">
        <v>0.37979999999999997</v>
      </c>
    </row>
    <row r="1368" spans="23:40">
      <c r="W1368" s="150" t="str">
        <f t="shared" si="172"/>
        <v>360280</v>
      </c>
      <c r="X1368" s="142">
        <f t="shared" si="173"/>
        <v>120</v>
      </c>
      <c r="Y1368" s="135">
        <f t="shared" si="175"/>
        <v>12</v>
      </c>
      <c r="Z1368" s="142">
        <f t="shared" si="176"/>
        <v>10</v>
      </c>
      <c r="AA1368" s="135">
        <v>360</v>
      </c>
      <c r="AB1368" s="164">
        <f t="shared" si="174"/>
        <v>280</v>
      </c>
      <c r="AI1368" s="1053">
        <v>44131901</v>
      </c>
      <c r="AJ1368" s="1054">
        <v>9</v>
      </c>
      <c r="AK1368" s="1055">
        <v>199.11660000000001</v>
      </c>
      <c r="AL1368" s="1055">
        <v>5.5968999999999998</v>
      </c>
      <c r="AM1368" s="1054">
        <v>36</v>
      </c>
      <c r="AN1368" s="1056">
        <v>0.28839999999999999</v>
      </c>
    </row>
    <row r="1369" spans="23:40">
      <c r="W1369" s="150" t="str">
        <f t="shared" si="172"/>
        <v>360287</v>
      </c>
      <c r="X1369" s="142">
        <f t="shared" si="173"/>
        <v>123</v>
      </c>
      <c r="Y1369" s="135">
        <f t="shared" si="175"/>
        <v>12</v>
      </c>
      <c r="Z1369" s="142">
        <f t="shared" si="176"/>
        <v>10.25</v>
      </c>
      <c r="AA1369" s="135">
        <v>360</v>
      </c>
      <c r="AB1369" s="164">
        <f t="shared" si="174"/>
        <v>287</v>
      </c>
      <c r="AI1369" s="1053">
        <v>33064101</v>
      </c>
      <c r="AJ1369" s="1054">
        <v>11</v>
      </c>
      <c r="AK1369" s="1055">
        <v>199.0609</v>
      </c>
      <c r="AL1369" s="1055">
        <v>4.8474000000000004</v>
      </c>
      <c r="AM1369" s="1054">
        <v>41</v>
      </c>
      <c r="AN1369" s="1056">
        <v>0.34250000000000003</v>
      </c>
    </row>
    <row r="1370" spans="23:40">
      <c r="W1370" s="150" t="str">
        <f t="shared" si="172"/>
        <v>360294</v>
      </c>
      <c r="X1370" s="142">
        <f t="shared" si="173"/>
        <v>126</v>
      </c>
      <c r="Y1370" s="135">
        <f t="shared" si="175"/>
        <v>12</v>
      </c>
      <c r="Z1370" s="142">
        <f t="shared" si="176"/>
        <v>10.5</v>
      </c>
      <c r="AA1370" s="135">
        <v>360</v>
      </c>
      <c r="AB1370" s="164">
        <f t="shared" si="174"/>
        <v>294</v>
      </c>
      <c r="AI1370" s="1053">
        <v>43014901</v>
      </c>
      <c r="AJ1370" s="1054">
        <v>16</v>
      </c>
      <c r="AK1370" s="1055">
        <v>198.9734</v>
      </c>
      <c r="AL1370" s="1055">
        <v>4.9265999999999996</v>
      </c>
      <c r="AM1370" s="1054">
        <v>40</v>
      </c>
      <c r="AN1370" s="1056">
        <v>0.22510000000000002</v>
      </c>
    </row>
    <row r="1371" spans="23:40">
      <c r="W1371" s="150" t="str">
        <f t="shared" si="172"/>
        <v>360301</v>
      </c>
      <c r="X1371" s="142">
        <f t="shared" si="173"/>
        <v>129</v>
      </c>
      <c r="Y1371" s="135">
        <f t="shared" si="175"/>
        <v>12</v>
      </c>
      <c r="Z1371" s="142">
        <f t="shared" si="176"/>
        <v>10.75</v>
      </c>
      <c r="AA1371" s="135">
        <v>360</v>
      </c>
      <c r="AB1371" s="164">
        <f t="shared" si="174"/>
        <v>301</v>
      </c>
      <c r="AI1371" s="1053">
        <v>44111601</v>
      </c>
      <c r="AJ1371" s="1054">
        <v>3</v>
      </c>
      <c r="AK1371" s="1055">
        <v>198.97</v>
      </c>
      <c r="AL1371" s="1055">
        <v>4.9359999999999999</v>
      </c>
      <c r="AM1371" s="1054">
        <v>40</v>
      </c>
      <c r="AN1371" s="1056">
        <v>0.29320000000000002</v>
      </c>
    </row>
    <row r="1372" spans="23:40">
      <c r="W1372" s="150" t="str">
        <f t="shared" si="172"/>
        <v>360308</v>
      </c>
      <c r="X1372" s="142">
        <f t="shared" si="173"/>
        <v>132</v>
      </c>
      <c r="Y1372" s="135">
        <f t="shared" si="175"/>
        <v>12</v>
      </c>
      <c r="Z1372" s="142">
        <f t="shared" si="176"/>
        <v>11</v>
      </c>
      <c r="AA1372" s="135">
        <v>360</v>
      </c>
      <c r="AB1372" s="164">
        <f t="shared" si="174"/>
        <v>308</v>
      </c>
      <c r="AI1372" s="1053">
        <v>61019801</v>
      </c>
      <c r="AJ1372" s="1054">
        <v>30</v>
      </c>
      <c r="AK1372" s="1055">
        <v>198.94642999999999</v>
      </c>
      <c r="AL1372" s="1055">
        <v>5.8581000000000003</v>
      </c>
      <c r="AM1372" s="1054">
        <v>34</v>
      </c>
      <c r="AN1372" s="1056">
        <v>0.25259999999999999</v>
      </c>
    </row>
    <row r="1373" spans="23:40">
      <c r="W1373" s="150" t="str">
        <f t="shared" si="172"/>
        <v>360315</v>
      </c>
      <c r="X1373" s="142">
        <f t="shared" si="173"/>
        <v>135</v>
      </c>
      <c r="Y1373" s="135">
        <f t="shared" si="175"/>
        <v>12</v>
      </c>
      <c r="Z1373" s="142">
        <f t="shared" si="176"/>
        <v>11.25</v>
      </c>
      <c r="AA1373" s="135">
        <v>360</v>
      </c>
      <c r="AB1373" s="164">
        <f t="shared" si="174"/>
        <v>315</v>
      </c>
      <c r="AI1373" s="1053">
        <v>42033501</v>
      </c>
      <c r="AJ1373" s="1054">
        <v>7</v>
      </c>
      <c r="AK1373" s="1055">
        <v>198.85606000000001</v>
      </c>
      <c r="AL1373" s="1055">
        <v>5.0503999999999998</v>
      </c>
      <c r="AM1373" s="1054">
        <v>39</v>
      </c>
      <c r="AN1373" s="1056">
        <v>0.26340000000000002</v>
      </c>
    </row>
    <row r="1374" spans="23:40">
      <c r="W1374" s="150" t="str">
        <f t="shared" si="172"/>
        <v>360322</v>
      </c>
      <c r="X1374" s="142">
        <f t="shared" si="173"/>
        <v>138</v>
      </c>
      <c r="Y1374" s="135">
        <f t="shared" si="175"/>
        <v>12</v>
      </c>
      <c r="Z1374" s="142">
        <f t="shared" si="176"/>
        <v>11.5</v>
      </c>
      <c r="AA1374" s="135">
        <v>360</v>
      </c>
      <c r="AB1374" s="164">
        <f t="shared" si="174"/>
        <v>322</v>
      </c>
      <c r="AI1374" s="1053">
        <v>33051201</v>
      </c>
      <c r="AJ1374" s="1054">
        <v>14</v>
      </c>
      <c r="AK1374" s="1055">
        <v>198.8417</v>
      </c>
      <c r="AL1374" s="1055">
        <v>5.1699000000000002</v>
      </c>
      <c r="AM1374" s="1054">
        <v>38</v>
      </c>
      <c r="AN1374" s="1056">
        <v>0.45179999999999998</v>
      </c>
    </row>
    <row r="1375" spans="23:40">
      <c r="W1375" s="150" t="str">
        <f t="shared" si="172"/>
        <v>360329</v>
      </c>
      <c r="X1375" s="142">
        <f t="shared" si="173"/>
        <v>141</v>
      </c>
      <c r="Y1375" s="135">
        <f t="shared" si="175"/>
        <v>12</v>
      </c>
      <c r="Z1375" s="142">
        <f t="shared" si="176"/>
        <v>11.75</v>
      </c>
      <c r="AA1375" s="135">
        <v>360</v>
      </c>
      <c r="AB1375" s="164">
        <f t="shared" si="174"/>
        <v>329</v>
      </c>
      <c r="AI1375" s="1053">
        <v>33078101</v>
      </c>
      <c r="AJ1375" s="1054">
        <v>17</v>
      </c>
      <c r="AK1375" s="1055">
        <v>198.81335000000001</v>
      </c>
      <c r="AL1375" s="1055">
        <v>4.5259999999999998</v>
      </c>
      <c r="AM1375" s="1054">
        <v>44</v>
      </c>
      <c r="AN1375" s="1056">
        <v>0.49469999999999997</v>
      </c>
    </row>
    <row r="1376" spans="23:40">
      <c r="W1376" s="150" t="str">
        <f t="shared" si="172"/>
        <v>360336</v>
      </c>
      <c r="X1376" s="142">
        <f t="shared" si="173"/>
        <v>144</v>
      </c>
      <c r="Y1376" s="135">
        <f t="shared" si="175"/>
        <v>12</v>
      </c>
      <c r="Z1376" s="142">
        <f t="shared" si="176"/>
        <v>12</v>
      </c>
      <c r="AA1376" s="135">
        <v>360</v>
      </c>
      <c r="AB1376" s="164">
        <f t="shared" si="174"/>
        <v>336</v>
      </c>
      <c r="AI1376" s="1053">
        <v>15021641</v>
      </c>
      <c r="AJ1376" s="1054">
        <v>5</v>
      </c>
      <c r="AK1376" s="1055">
        <v>198.78729999999999</v>
      </c>
      <c r="AL1376" s="1055">
        <v>5.3648999999999996</v>
      </c>
      <c r="AM1376" s="1054">
        <v>37</v>
      </c>
      <c r="AN1376" s="1056">
        <v>0.30870000000000003</v>
      </c>
    </row>
    <row r="1377" spans="23:40">
      <c r="W1377" s="150" t="str">
        <f t="shared" si="172"/>
        <v>360343</v>
      </c>
      <c r="X1377" s="142">
        <f t="shared" si="173"/>
        <v>147</v>
      </c>
      <c r="Y1377" s="135">
        <f t="shared" si="175"/>
        <v>12</v>
      </c>
      <c r="Z1377" s="142">
        <f t="shared" si="176"/>
        <v>12.25</v>
      </c>
      <c r="AA1377" s="135">
        <v>360</v>
      </c>
      <c r="AB1377" s="164">
        <f t="shared" si="174"/>
        <v>343</v>
      </c>
      <c r="AI1377" s="1053">
        <v>36071701</v>
      </c>
      <c r="AJ1377" s="1054">
        <v>4</v>
      </c>
      <c r="AK1377" s="1055">
        <v>198.73310000000001</v>
      </c>
      <c r="AL1377" s="1055">
        <v>5.1003999999999996</v>
      </c>
      <c r="AM1377" s="1054">
        <v>39</v>
      </c>
      <c r="AN1377" s="1056">
        <v>0.32939999999999997</v>
      </c>
    </row>
    <row r="1378" spans="23:40">
      <c r="W1378" s="150" t="str">
        <f t="shared" si="172"/>
        <v>360350</v>
      </c>
      <c r="X1378" s="142">
        <f t="shared" si="173"/>
        <v>150</v>
      </c>
      <c r="Y1378" s="135">
        <f t="shared" si="175"/>
        <v>12</v>
      </c>
      <c r="Z1378" s="142">
        <f t="shared" si="176"/>
        <v>12.5</v>
      </c>
      <c r="AA1378" s="135">
        <v>360</v>
      </c>
      <c r="AB1378" s="164">
        <f t="shared" si="174"/>
        <v>350</v>
      </c>
      <c r="AI1378" s="1053">
        <v>45030521</v>
      </c>
      <c r="AJ1378" s="1054">
        <v>4</v>
      </c>
      <c r="AK1378" s="1055">
        <v>198.64070000000001</v>
      </c>
      <c r="AL1378" s="1055">
        <v>4.7651000000000003</v>
      </c>
      <c r="AM1378" s="1054">
        <v>42</v>
      </c>
      <c r="AN1378" s="1056">
        <v>0.21609999999999999</v>
      </c>
    </row>
    <row r="1379" spans="23:40">
      <c r="W1379" s="150" t="str">
        <f t="shared" si="172"/>
        <v>360357</v>
      </c>
      <c r="X1379" s="142">
        <f t="shared" si="173"/>
        <v>153</v>
      </c>
      <c r="Y1379" s="135">
        <f t="shared" si="175"/>
        <v>12</v>
      </c>
      <c r="Z1379" s="142">
        <f t="shared" si="176"/>
        <v>12.75</v>
      </c>
      <c r="AA1379" s="135">
        <v>360</v>
      </c>
      <c r="AB1379" s="164">
        <f t="shared" si="174"/>
        <v>357</v>
      </c>
      <c r="AI1379" s="1053">
        <v>12111071</v>
      </c>
      <c r="AJ1379" s="1054">
        <v>27</v>
      </c>
      <c r="AK1379" s="1055">
        <v>198.62909999999999</v>
      </c>
      <c r="AL1379" s="1055">
        <v>4.5167000000000002</v>
      </c>
      <c r="AM1379" s="1054">
        <v>44</v>
      </c>
      <c r="AN1379" s="1056">
        <v>0.25030000000000002</v>
      </c>
    </row>
    <row r="1380" spans="23:40">
      <c r="W1380" s="150" t="str">
        <f t="shared" si="172"/>
        <v>360364</v>
      </c>
      <c r="X1380" s="142">
        <f t="shared" si="173"/>
        <v>156</v>
      </c>
      <c r="Y1380" s="135">
        <f t="shared" si="175"/>
        <v>12</v>
      </c>
      <c r="Z1380" s="142">
        <f t="shared" si="176"/>
        <v>13</v>
      </c>
      <c r="AA1380" s="135">
        <v>360</v>
      </c>
      <c r="AB1380" s="164">
        <f t="shared" si="174"/>
        <v>364</v>
      </c>
      <c r="AI1380" s="1053">
        <v>37047061</v>
      </c>
      <c r="AJ1380" s="1054">
        <v>8</v>
      </c>
      <c r="AK1380" s="1055">
        <v>198.61725000000001</v>
      </c>
      <c r="AL1380" s="1055">
        <v>4.4604999999999997</v>
      </c>
      <c r="AM1380" s="1054">
        <v>45</v>
      </c>
      <c r="AN1380" s="1056">
        <v>0.31840000000000002</v>
      </c>
    </row>
    <row r="1381" spans="23:40">
      <c r="W1381" s="150" t="str">
        <f t="shared" si="172"/>
        <v>360371</v>
      </c>
      <c r="X1381" s="142">
        <f t="shared" si="173"/>
        <v>159</v>
      </c>
      <c r="Y1381" s="135">
        <f t="shared" si="175"/>
        <v>12</v>
      </c>
      <c r="Z1381" s="142">
        <f t="shared" si="176"/>
        <v>13.25</v>
      </c>
      <c r="AA1381" s="135">
        <v>360</v>
      </c>
      <c r="AB1381" s="164">
        <f t="shared" si="174"/>
        <v>371</v>
      </c>
      <c r="AI1381" s="1053">
        <v>44011271</v>
      </c>
      <c r="AJ1381" s="1054">
        <v>30</v>
      </c>
      <c r="AK1381" s="1055">
        <v>198.48328999999998</v>
      </c>
      <c r="AL1381" s="1055">
        <v>4.4814999999999996</v>
      </c>
      <c r="AM1381" s="1054">
        <v>44</v>
      </c>
      <c r="AN1381" s="1056">
        <v>0.30049999999999999</v>
      </c>
    </row>
    <row r="1382" spans="23:40">
      <c r="W1382" s="150" t="str">
        <f t="shared" si="172"/>
        <v>3757</v>
      </c>
      <c r="X1382" s="142">
        <f t="shared" si="173"/>
        <v>4.8125</v>
      </c>
      <c r="Y1382" s="135">
        <f t="shared" si="175"/>
        <v>12.5</v>
      </c>
      <c r="Z1382" s="142">
        <f t="shared" si="176"/>
        <v>0.38500000000000001</v>
      </c>
      <c r="AA1382" s="135">
        <v>375</v>
      </c>
      <c r="AB1382" s="151">
        <v>7</v>
      </c>
      <c r="AI1382" s="1053">
        <v>32042201</v>
      </c>
      <c r="AJ1382" s="1054">
        <v>15</v>
      </c>
      <c r="AK1382" s="1055">
        <v>198.42660000000001</v>
      </c>
      <c r="AL1382" s="1055">
        <v>5.3352000000000004</v>
      </c>
      <c r="AM1382" s="1054">
        <v>37</v>
      </c>
      <c r="AN1382" s="1056">
        <v>0.2767</v>
      </c>
    </row>
    <row r="1383" spans="23:40">
      <c r="W1383" s="150" t="str">
        <f t="shared" si="172"/>
        <v>37514</v>
      </c>
      <c r="X1383" s="142">
        <f t="shared" si="173"/>
        <v>6.8750000000000009</v>
      </c>
      <c r="Y1383" s="135">
        <f t="shared" si="175"/>
        <v>12.5</v>
      </c>
      <c r="Z1383" s="142">
        <f t="shared" si="176"/>
        <v>0.55000000000000004</v>
      </c>
      <c r="AA1383" s="135">
        <v>375</v>
      </c>
      <c r="AB1383" s="164">
        <f>AB1382+7</f>
        <v>14</v>
      </c>
      <c r="AI1383" s="1053">
        <v>22115801</v>
      </c>
      <c r="AJ1383" s="1054">
        <v>18</v>
      </c>
      <c r="AK1383" s="1055">
        <v>198.24719999999999</v>
      </c>
      <c r="AL1383" s="1055">
        <v>4.8741000000000003</v>
      </c>
      <c r="AM1383" s="1054">
        <v>41</v>
      </c>
      <c r="AN1383" s="1056">
        <v>0.1411</v>
      </c>
    </row>
    <row r="1384" spans="23:40">
      <c r="W1384" s="150" t="str">
        <f t="shared" si="172"/>
        <v>37521</v>
      </c>
      <c r="X1384" s="142">
        <f t="shared" si="173"/>
        <v>9.375</v>
      </c>
      <c r="Y1384" s="135">
        <f t="shared" si="175"/>
        <v>12.5</v>
      </c>
      <c r="Z1384" s="142">
        <f t="shared" si="176"/>
        <v>0.75</v>
      </c>
      <c r="AA1384" s="135">
        <v>375</v>
      </c>
      <c r="AB1384" s="164">
        <f t="shared" ref="AB1384:AB1434" si="177">AB1383+7</f>
        <v>21</v>
      </c>
      <c r="AI1384" s="1053">
        <v>11061501</v>
      </c>
      <c r="AJ1384" s="1054">
        <v>74</v>
      </c>
      <c r="AK1384" s="1055">
        <v>198.18233999999998</v>
      </c>
      <c r="AL1384" s="1055">
        <v>4.1124000000000001</v>
      </c>
      <c r="AM1384" s="1054">
        <v>48</v>
      </c>
      <c r="AN1384" s="1056">
        <v>0.16539999999999999</v>
      </c>
    </row>
    <row r="1385" spans="23:40">
      <c r="W1385" s="150" t="str">
        <f t="shared" si="172"/>
        <v>37528</v>
      </c>
      <c r="X1385" s="142">
        <f t="shared" si="173"/>
        <v>12.5</v>
      </c>
      <c r="Y1385" s="135">
        <f t="shared" si="175"/>
        <v>12.5</v>
      </c>
      <c r="Z1385" s="142">
        <f t="shared" si="176"/>
        <v>1</v>
      </c>
      <c r="AA1385" s="135">
        <v>375</v>
      </c>
      <c r="AB1385" s="164">
        <f t="shared" si="177"/>
        <v>28</v>
      </c>
      <c r="AI1385" s="1053">
        <v>22113201</v>
      </c>
      <c r="AJ1385" s="1054">
        <v>19</v>
      </c>
      <c r="AK1385" s="1055">
        <v>198.1499</v>
      </c>
      <c r="AL1385" s="1055">
        <v>5.6898999999999997</v>
      </c>
      <c r="AM1385" s="1054">
        <v>35</v>
      </c>
      <c r="AN1385" s="1056">
        <v>0.42979999999999996</v>
      </c>
    </row>
    <row r="1386" spans="23:40">
      <c r="W1386" s="150" t="str">
        <f t="shared" ref="W1386:W1449" si="178">AA1386&amp;AB1386</f>
        <v>37535</v>
      </c>
      <c r="X1386" s="142">
        <f t="shared" ref="X1386:X1449" si="179">Y1386*Z1386</f>
        <v>15.625</v>
      </c>
      <c r="Y1386" s="135">
        <f t="shared" si="175"/>
        <v>12.5</v>
      </c>
      <c r="Z1386" s="142">
        <f t="shared" si="176"/>
        <v>1.25</v>
      </c>
      <c r="AA1386" s="135">
        <v>375</v>
      </c>
      <c r="AB1386" s="164">
        <f t="shared" si="177"/>
        <v>35</v>
      </c>
      <c r="AI1386" s="1053">
        <v>41011201</v>
      </c>
      <c r="AJ1386" s="1054">
        <v>19</v>
      </c>
      <c r="AK1386" s="1055">
        <v>198.12206</v>
      </c>
      <c r="AL1386" s="1055">
        <v>5.0351999999999997</v>
      </c>
      <c r="AM1386" s="1054">
        <v>39</v>
      </c>
      <c r="AN1386" s="1056">
        <v>0.32179999999999997</v>
      </c>
    </row>
    <row r="1387" spans="23:40">
      <c r="W1387" s="150" t="str">
        <f t="shared" si="178"/>
        <v>37542</v>
      </c>
      <c r="X1387" s="142">
        <f t="shared" si="179"/>
        <v>18.75</v>
      </c>
      <c r="Y1387" s="135">
        <f t="shared" si="175"/>
        <v>12.5</v>
      </c>
      <c r="Z1387" s="142">
        <f t="shared" si="176"/>
        <v>1.5</v>
      </c>
      <c r="AA1387" s="135">
        <v>375</v>
      </c>
      <c r="AB1387" s="164">
        <f t="shared" si="177"/>
        <v>42</v>
      </c>
      <c r="AI1387" s="1053">
        <v>44211901</v>
      </c>
      <c r="AJ1387" s="1054">
        <v>43</v>
      </c>
      <c r="AK1387" s="1055">
        <v>198.0968</v>
      </c>
      <c r="AL1387" s="1055">
        <v>4.5952999999999999</v>
      </c>
      <c r="AM1387" s="1054">
        <v>43</v>
      </c>
      <c r="AN1387" s="1056">
        <v>0.17469999999999999</v>
      </c>
    </row>
    <row r="1388" spans="23:40">
      <c r="W1388" s="150" t="str">
        <f t="shared" si="178"/>
        <v>37549</v>
      </c>
      <c r="X1388" s="142">
        <f t="shared" si="179"/>
        <v>21.875</v>
      </c>
      <c r="Y1388" s="135">
        <f t="shared" si="175"/>
        <v>12.5</v>
      </c>
      <c r="Z1388" s="142">
        <f t="shared" si="176"/>
        <v>1.75</v>
      </c>
      <c r="AA1388" s="135">
        <v>375</v>
      </c>
      <c r="AB1388" s="164">
        <f t="shared" si="177"/>
        <v>49</v>
      </c>
      <c r="AI1388" s="1053">
        <v>11026801</v>
      </c>
      <c r="AJ1388" s="1054">
        <v>75</v>
      </c>
      <c r="AK1388" s="1055">
        <v>198.0565</v>
      </c>
      <c r="AL1388" s="1055">
        <v>4.7294999999999998</v>
      </c>
      <c r="AM1388" s="1054">
        <v>42</v>
      </c>
      <c r="AN1388" s="1056">
        <v>0.43829999999999997</v>
      </c>
    </row>
    <row r="1389" spans="23:40">
      <c r="W1389" s="150" t="str">
        <f t="shared" si="178"/>
        <v>37556</v>
      </c>
      <c r="X1389" s="142">
        <f t="shared" si="179"/>
        <v>25</v>
      </c>
      <c r="Y1389" s="135">
        <f t="shared" si="175"/>
        <v>12.5</v>
      </c>
      <c r="Z1389" s="142">
        <f t="shared" si="176"/>
        <v>2</v>
      </c>
      <c r="AA1389" s="135">
        <v>375</v>
      </c>
      <c r="AB1389" s="164">
        <f t="shared" si="177"/>
        <v>56</v>
      </c>
      <c r="AI1389" s="1053">
        <v>51163101</v>
      </c>
      <c r="AJ1389" s="1054">
        <v>3</v>
      </c>
      <c r="AK1389" s="1055">
        <v>198.05549999999999</v>
      </c>
      <c r="AL1389" s="1055">
        <v>5.9309000000000003</v>
      </c>
      <c r="AM1389" s="1054">
        <v>33</v>
      </c>
      <c r="AN1389" s="1056">
        <v>0.47049999999999997</v>
      </c>
    </row>
    <row r="1390" spans="23:40">
      <c r="W1390" s="150" t="str">
        <f t="shared" si="178"/>
        <v>37563</v>
      </c>
      <c r="X1390" s="142">
        <f t="shared" si="179"/>
        <v>28.125</v>
      </c>
      <c r="Y1390" s="135">
        <f t="shared" si="175"/>
        <v>12.5</v>
      </c>
      <c r="Z1390" s="142">
        <f t="shared" si="176"/>
        <v>2.25</v>
      </c>
      <c r="AA1390" s="135">
        <v>375</v>
      </c>
      <c r="AB1390" s="164">
        <f t="shared" si="177"/>
        <v>63</v>
      </c>
      <c r="AI1390" s="1053">
        <v>21015001</v>
      </c>
      <c r="AJ1390" s="1054">
        <v>14</v>
      </c>
      <c r="AK1390" s="1055">
        <v>197.98390000000001</v>
      </c>
      <c r="AL1390" s="1055">
        <v>6.4878</v>
      </c>
      <c r="AM1390" s="1054">
        <v>31</v>
      </c>
      <c r="AN1390" s="1056">
        <v>0.26</v>
      </c>
    </row>
    <row r="1391" spans="23:40">
      <c r="W1391" s="150" t="str">
        <f t="shared" si="178"/>
        <v>37570</v>
      </c>
      <c r="X1391" s="142">
        <f t="shared" si="179"/>
        <v>31.25</v>
      </c>
      <c r="Y1391" s="135">
        <f t="shared" si="175"/>
        <v>12.5</v>
      </c>
      <c r="Z1391" s="142">
        <f t="shared" si="176"/>
        <v>2.5</v>
      </c>
      <c r="AA1391" s="135">
        <v>375</v>
      </c>
      <c r="AB1391" s="164">
        <f t="shared" si="177"/>
        <v>70</v>
      </c>
      <c r="AI1391" s="1053">
        <v>23042601</v>
      </c>
      <c r="AJ1391" s="1054">
        <v>3</v>
      </c>
      <c r="AK1391" s="1055">
        <v>197.95419999999999</v>
      </c>
      <c r="AL1391" s="1055">
        <v>5.7499000000000002</v>
      </c>
      <c r="AM1391" s="1054">
        <v>34</v>
      </c>
      <c r="AN1391" s="1056">
        <v>0.44009999999999999</v>
      </c>
    </row>
    <row r="1392" spans="23:40">
      <c r="W1392" s="150" t="str">
        <f t="shared" si="178"/>
        <v>37577</v>
      </c>
      <c r="X1392" s="142">
        <f t="shared" si="179"/>
        <v>34.375</v>
      </c>
      <c r="Y1392" s="135">
        <f t="shared" si="175"/>
        <v>12.5</v>
      </c>
      <c r="Z1392" s="142">
        <f t="shared" si="176"/>
        <v>2.75</v>
      </c>
      <c r="AA1392" s="135">
        <v>375</v>
      </c>
      <c r="AB1392" s="164">
        <f t="shared" si="177"/>
        <v>77</v>
      </c>
      <c r="AI1392" s="1053">
        <v>33071901</v>
      </c>
      <c r="AJ1392" s="1054">
        <v>18</v>
      </c>
      <c r="AK1392" s="1055">
        <v>197.90130300000001</v>
      </c>
      <c r="AL1392" s="1055">
        <v>4.6646999999999998</v>
      </c>
      <c r="AM1392" s="1054">
        <v>42</v>
      </c>
      <c r="AN1392" s="1056">
        <v>0.40490000000000004</v>
      </c>
    </row>
    <row r="1393" spans="23:40">
      <c r="W1393" s="150" t="str">
        <f t="shared" si="178"/>
        <v>37584</v>
      </c>
      <c r="X1393" s="142">
        <f t="shared" si="179"/>
        <v>37.5</v>
      </c>
      <c r="Y1393" s="135">
        <f t="shared" si="175"/>
        <v>12.5</v>
      </c>
      <c r="Z1393" s="142">
        <f t="shared" si="176"/>
        <v>3</v>
      </c>
      <c r="AA1393" s="135">
        <v>375</v>
      </c>
      <c r="AB1393" s="164">
        <f t="shared" si="177"/>
        <v>84</v>
      </c>
      <c r="AI1393" s="1053">
        <v>50160021</v>
      </c>
      <c r="AJ1393" s="1054">
        <v>32</v>
      </c>
      <c r="AK1393" s="1055">
        <v>197.81129999999999</v>
      </c>
      <c r="AL1393" s="1055">
        <v>5.6329000000000002</v>
      </c>
      <c r="AM1393" s="1054">
        <v>35</v>
      </c>
      <c r="AN1393" s="1056">
        <v>0.3483</v>
      </c>
    </row>
    <row r="1394" spans="23:40">
      <c r="W1394" s="150" t="str">
        <f t="shared" si="178"/>
        <v>37591</v>
      </c>
      <c r="X1394" s="142">
        <f t="shared" si="179"/>
        <v>40.625</v>
      </c>
      <c r="Y1394" s="135">
        <f t="shared" si="175"/>
        <v>12.5</v>
      </c>
      <c r="Z1394" s="142">
        <f t="shared" si="176"/>
        <v>3.25</v>
      </c>
      <c r="AA1394" s="135">
        <v>375</v>
      </c>
      <c r="AB1394" s="164">
        <f t="shared" si="177"/>
        <v>91</v>
      </c>
      <c r="AI1394" s="1053">
        <v>33092101</v>
      </c>
      <c r="AJ1394" s="1054">
        <v>13</v>
      </c>
      <c r="AK1394" s="1055">
        <v>197.782814</v>
      </c>
      <c r="AL1394" s="1055">
        <v>4.3937999999999997</v>
      </c>
      <c r="AM1394" s="1054">
        <v>45</v>
      </c>
      <c r="AN1394" s="1056">
        <v>0.36969999999999997</v>
      </c>
    </row>
    <row r="1395" spans="23:40">
      <c r="W1395" s="150" t="str">
        <f t="shared" si="178"/>
        <v>37598</v>
      </c>
      <c r="X1395" s="142">
        <f t="shared" si="179"/>
        <v>43.75</v>
      </c>
      <c r="Y1395" s="135">
        <f t="shared" si="175"/>
        <v>12.5</v>
      </c>
      <c r="Z1395" s="142">
        <f t="shared" si="176"/>
        <v>3.5</v>
      </c>
      <c r="AA1395" s="135">
        <v>375</v>
      </c>
      <c r="AB1395" s="164">
        <f t="shared" si="177"/>
        <v>98</v>
      </c>
      <c r="AI1395" s="1053">
        <v>32073011</v>
      </c>
      <c r="AJ1395" s="1054">
        <v>11</v>
      </c>
      <c r="AK1395" s="1055">
        <v>197.7809</v>
      </c>
      <c r="AL1395" s="1055">
        <v>5.6631</v>
      </c>
      <c r="AM1395" s="1054">
        <v>35</v>
      </c>
      <c r="AN1395" s="1056">
        <v>0.34380000000000005</v>
      </c>
    </row>
    <row r="1396" spans="23:40">
      <c r="W1396" s="150" t="str">
        <f t="shared" si="178"/>
        <v>375105</v>
      </c>
      <c r="X1396" s="142">
        <f t="shared" si="179"/>
        <v>46.875</v>
      </c>
      <c r="Y1396" s="135">
        <f t="shared" si="175"/>
        <v>12.5</v>
      </c>
      <c r="Z1396" s="142">
        <f t="shared" si="176"/>
        <v>3.75</v>
      </c>
      <c r="AA1396" s="135">
        <v>375</v>
      </c>
      <c r="AB1396" s="164">
        <f t="shared" si="177"/>
        <v>105</v>
      </c>
      <c r="AI1396" s="1053">
        <v>32063511</v>
      </c>
      <c r="AJ1396" s="1054">
        <v>8</v>
      </c>
      <c r="AK1396" s="1055">
        <v>197.76130000000001</v>
      </c>
      <c r="AL1396" s="1055">
        <v>5.0792000000000002</v>
      </c>
      <c r="AM1396" s="1054">
        <v>39</v>
      </c>
      <c r="AN1396" s="1056">
        <v>0.26579999999999998</v>
      </c>
    </row>
    <row r="1397" spans="23:40">
      <c r="W1397" s="150" t="str">
        <f t="shared" si="178"/>
        <v>375112</v>
      </c>
      <c r="X1397" s="142">
        <f t="shared" si="179"/>
        <v>50</v>
      </c>
      <c r="Y1397" s="135">
        <f t="shared" si="175"/>
        <v>12.5</v>
      </c>
      <c r="Z1397" s="142">
        <f t="shared" si="176"/>
        <v>4</v>
      </c>
      <c r="AA1397" s="135">
        <v>375</v>
      </c>
      <c r="AB1397" s="164">
        <f t="shared" si="177"/>
        <v>112</v>
      </c>
      <c r="AI1397" s="1053">
        <v>13082201</v>
      </c>
      <c r="AJ1397" s="1054">
        <v>1</v>
      </c>
      <c r="AK1397" s="1055">
        <v>197.6815</v>
      </c>
      <c r="AL1397" s="1055">
        <v>5.0674000000000001</v>
      </c>
      <c r="AM1397" s="1054">
        <v>39</v>
      </c>
      <c r="AN1397" s="1056">
        <v>0.30590000000000001</v>
      </c>
    </row>
    <row r="1398" spans="23:40">
      <c r="W1398" s="150" t="str">
        <f t="shared" si="178"/>
        <v>375119</v>
      </c>
      <c r="X1398" s="142">
        <f t="shared" si="179"/>
        <v>53.125</v>
      </c>
      <c r="Y1398" s="135">
        <f t="shared" si="175"/>
        <v>12.5</v>
      </c>
      <c r="Z1398" s="142">
        <f t="shared" si="176"/>
        <v>4.25</v>
      </c>
      <c r="AA1398" s="135">
        <v>375</v>
      </c>
      <c r="AB1398" s="164">
        <f t="shared" si="177"/>
        <v>119</v>
      </c>
      <c r="AI1398" s="1053">
        <v>32027711</v>
      </c>
      <c r="AJ1398" s="1054">
        <v>20</v>
      </c>
      <c r="AK1398" s="1055">
        <v>197.607855</v>
      </c>
      <c r="AL1398" s="1055">
        <v>4.9781000000000004</v>
      </c>
      <c r="AM1398" s="1054">
        <v>40</v>
      </c>
      <c r="AN1398" s="1056">
        <v>0.19920000000000002</v>
      </c>
    </row>
    <row r="1399" spans="23:40">
      <c r="W1399" s="150" t="str">
        <f t="shared" si="178"/>
        <v>375126</v>
      </c>
      <c r="X1399" s="142">
        <f t="shared" si="179"/>
        <v>56.25</v>
      </c>
      <c r="Y1399" s="135">
        <f t="shared" si="175"/>
        <v>12.5</v>
      </c>
      <c r="Z1399" s="142">
        <f t="shared" si="176"/>
        <v>4.5</v>
      </c>
      <c r="AA1399" s="135">
        <v>375</v>
      </c>
      <c r="AB1399" s="164">
        <f t="shared" si="177"/>
        <v>126</v>
      </c>
      <c r="AI1399" s="1053">
        <v>34060501</v>
      </c>
      <c r="AJ1399" s="1054">
        <v>2</v>
      </c>
      <c r="AK1399" s="1055">
        <v>197.51166000000001</v>
      </c>
      <c r="AL1399" s="1055">
        <v>5.0465999999999998</v>
      </c>
      <c r="AM1399" s="1054">
        <v>39</v>
      </c>
      <c r="AN1399" s="1056">
        <v>0.27039999999999997</v>
      </c>
    </row>
    <row r="1400" spans="23:40">
      <c r="W1400" s="150" t="str">
        <f t="shared" si="178"/>
        <v>375133</v>
      </c>
      <c r="X1400" s="142">
        <f t="shared" si="179"/>
        <v>59.375</v>
      </c>
      <c r="Y1400" s="135">
        <f t="shared" si="175"/>
        <v>12.5</v>
      </c>
      <c r="Z1400" s="142">
        <f t="shared" si="176"/>
        <v>4.75</v>
      </c>
      <c r="AA1400" s="135">
        <v>375</v>
      </c>
      <c r="AB1400" s="164">
        <f t="shared" si="177"/>
        <v>133</v>
      </c>
      <c r="AI1400" s="1053">
        <v>52032401</v>
      </c>
      <c r="AJ1400" s="1054">
        <v>2</v>
      </c>
      <c r="AK1400" s="1055">
        <v>197.50229999999999</v>
      </c>
      <c r="AL1400" s="1055">
        <v>6.3429000000000002</v>
      </c>
      <c r="AM1400" s="1054">
        <v>31</v>
      </c>
      <c r="AN1400" s="1056">
        <v>0.30659999999999998</v>
      </c>
    </row>
    <row r="1401" spans="23:40">
      <c r="W1401" s="150" t="str">
        <f t="shared" si="178"/>
        <v>375140</v>
      </c>
      <c r="X1401" s="142">
        <f t="shared" si="179"/>
        <v>62.5</v>
      </c>
      <c r="Y1401" s="135">
        <f t="shared" si="175"/>
        <v>12.5</v>
      </c>
      <c r="Z1401" s="142">
        <f t="shared" si="176"/>
        <v>5</v>
      </c>
      <c r="AA1401" s="135">
        <v>375</v>
      </c>
      <c r="AB1401" s="164">
        <f t="shared" si="177"/>
        <v>140</v>
      </c>
      <c r="AI1401" s="1053">
        <v>32021601</v>
      </c>
      <c r="AJ1401" s="1054">
        <v>21</v>
      </c>
      <c r="AK1401" s="1055">
        <v>197.4588</v>
      </c>
      <c r="AL1401" s="1055">
        <v>5.9504999999999999</v>
      </c>
      <c r="AM1401" s="1054">
        <v>33</v>
      </c>
      <c r="AN1401" s="1056">
        <v>0.34729999999999994</v>
      </c>
    </row>
    <row r="1402" spans="23:40">
      <c r="W1402" s="150" t="str">
        <f t="shared" si="178"/>
        <v>375147</v>
      </c>
      <c r="X1402" s="142">
        <f t="shared" si="179"/>
        <v>65.625</v>
      </c>
      <c r="Y1402" s="135">
        <f t="shared" si="175"/>
        <v>12.5</v>
      </c>
      <c r="Z1402" s="142">
        <f t="shared" si="176"/>
        <v>5.25</v>
      </c>
      <c r="AA1402" s="135">
        <v>375</v>
      </c>
      <c r="AB1402" s="164">
        <f t="shared" si="177"/>
        <v>147</v>
      </c>
      <c r="AI1402" s="1053">
        <v>32082601</v>
      </c>
      <c r="AJ1402" s="1054">
        <v>10</v>
      </c>
      <c r="AK1402" s="1055">
        <v>197.3837</v>
      </c>
      <c r="AL1402" s="1055">
        <v>5.6276000000000002</v>
      </c>
      <c r="AM1402" s="1054">
        <v>35</v>
      </c>
      <c r="AN1402" s="1056">
        <v>0.22289999999999999</v>
      </c>
    </row>
    <row r="1403" spans="23:40">
      <c r="W1403" s="150" t="str">
        <f t="shared" si="178"/>
        <v>375154</v>
      </c>
      <c r="X1403" s="142">
        <f t="shared" si="179"/>
        <v>68.75</v>
      </c>
      <c r="Y1403" s="135">
        <f t="shared" si="175"/>
        <v>12.5</v>
      </c>
      <c r="Z1403" s="142">
        <f t="shared" si="176"/>
        <v>5.5</v>
      </c>
      <c r="AA1403" s="135">
        <v>375</v>
      </c>
      <c r="AB1403" s="164">
        <f t="shared" si="177"/>
        <v>154</v>
      </c>
      <c r="AI1403" s="1053">
        <v>13054401</v>
      </c>
      <c r="AJ1403" s="1054">
        <v>4</v>
      </c>
      <c r="AK1403" s="1055">
        <v>197.34110000000001</v>
      </c>
      <c r="AL1403" s="1055">
        <v>4.9100999999999999</v>
      </c>
      <c r="AM1403" s="1054">
        <v>40</v>
      </c>
      <c r="AN1403" s="1056">
        <v>0.26379999999999998</v>
      </c>
    </row>
    <row r="1404" spans="23:40">
      <c r="W1404" s="150" t="str">
        <f t="shared" si="178"/>
        <v>375161</v>
      </c>
      <c r="X1404" s="142">
        <f t="shared" si="179"/>
        <v>71.875</v>
      </c>
      <c r="Y1404" s="135">
        <f t="shared" si="175"/>
        <v>12.5</v>
      </c>
      <c r="Z1404" s="142">
        <f t="shared" si="176"/>
        <v>5.75</v>
      </c>
      <c r="AA1404" s="135">
        <v>375</v>
      </c>
      <c r="AB1404" s="164">
        <f t="shared" si="177"/>
        <v>161</v>
      </c>
      <c r="AI1404" s="1053">
        <v>34017201</v>
      </c>
      <c r="AJ1404" s="1054">
        <v>16</v>
      </c>
      <c r="AK1404" s="1055">
        <v>197.24399499999998</v>
      </c>
      <c r="AL1404" s="1055">
        <v>5.1443000000000003</v>
      </c>
      <c r="AM1404" s="1054">
        <v>38</v>
      </c>
      <c r="AN1404" s="1056">
        <v>0.18489999999999998</v>
      </c>
    </row>
    <row r="1405" spans="23:40">
      <c r="W1405" s="150" t="str">
        <f t="shared" si="178"/>
        <v>375168</v>
      </c>
      <c r="X1405" s="142">
        <f t="shared" si="179"/>
        <v>75</v>
      </c>
      <c r="Y1405" s="135">
        <f t="shared" si="175"/>
        <v>12.5</v>
      </c>
      <c r="Z1405" s="142">
        <f t="shared" si="176"/>
        <v>6</v>
      </c>
      <c r="AA1405" s="135">
        <v>375</v>
      </c>
      <c r="AB1405" s="164">
        <f t="shared" si="177"/>
        <v>168</v>
      </c>
      <c r="AI1405" s="1053">
        <v>44083101</v>
      </c>
      <c r="AJ1405" s="1054">
        <v>6</v>
      </c>
      <c r="AK1405" s="1055">
        <v>197.0333</v>
      </c>
      <c r="AL1405" s="1055">
        <v>4.7908999999999997</v>
      </c>
      <c r="AM1405" s="1054">
        <v>41</v>
      </c>
      <c r="AN1405" s="1056">
        <v>0.24340000000000001</v>
      </c>
    </row>
    <row r="1406" spans="23:40">
      <c r="W1406" s="150" t="str">
        <f t="shared" si="178"/>
        <v>375175</v>
      </c>
      <c r="X1406" s="142">
        <f t="shared" si="179"/>
        <v>78.125</v>
      </c>
      <c r="Y1406" s="135">
        <f t="shared" si="175"/>
        <v>12.5</v>
      </c>
      <c r="Z1406" s="142">
        <f t="shared" si="176"/>
        <v>6.25</v>
      </c>
      <c r="AA1406" s="135">
        <v>375</v>
      </c>
      <c r="AB1406" s="164">
        <f t="shared" si="177"/>
        <v>175</v>
      </c>
      <c r="AI1406" s="1053">
        <v>52040801</v>
      </c>
      <c r="AJ1406" s="1054">
        <v>1</v>
      </c>
      <c r="AK1406" s="1055">
        <v>196.66419999999999</v>
      </c>
      <c r="AL1406" s="1055">
        <v>5.2317</v>
      </c>
      <c r="AM1406" s="1054">
        <v>38</v>
      </c>
      <c r="AN1406" s="1056">
        <v>0.33659999999999995</v>
      </c>
    </row>
    <row r="1407" spans="23:40">
      <c r="W1407" s="150" t="str">
        <f t="shared" si="178"/>
        <v>375182</v>
      </c>
      <c r="X1407" s="142">
        <f t="shared" si="179"/>
        <v>81.25</v>
      </c>
      <c r="Y1407" s="135">
        <f t="shared" si="175"/>
        <v>12.5</v>
      </c>
      <c r="Z1407" s="142">
        <f t="shared" si="176"/>
        <v>6.5</v>
      </c>
      <c r="AA1407" s="135">
        <v>375</v>
      </c>
      <c r="AB1407" s="164">
        <f t="shared" si="177"/>
        <v>182</v>
      </c>
      <c r="AI1407" s="1053">
        <v>31124101</v>
      </c>
      <c r="AJ1407" s="1054">
        <v>70</v>
      </c>
      <c r="AK1407" s="1055">
        <v>196.58930000000001</v>
      </c>
      <c r="AL1407" s="1055">
        <v>4.2556000000000003</v>
      </c>
      <c r="AM1407" s="1054">
        <v>46</v>
      </c>
      <c r="AN1407" s="1056">
        <v>0.29770000000000002</v>
      </c>
    </row>
    <row r="1408" spans="23:40">
      <c r="W1408" s="150" t="str">
        <f t="shared" si="178"/>
        <v>375189</v>
      </c>
      <c r="X1408" s="142">
        <f t="shared" si="179"/>
        <v>84.375</v>
      </c>
      <c r="Y1408" s="135">
        <f t="shared" si="175"/>
        <v>12.5</v>
      </c>
      <c r="Z1408" s="142">
        <f t="shared" si="176"/>
        <v>6.75</v>
      </c>
      <c r="AA1408" s="135">
        <v>375</v>
      </c>
      <c r="AB1408" s="164">
        <f t="shared" si="177"/>
        <v>189</v>
      </c>
      <c r="AI1408" s="1053">
        <v>41153301</v>
      </c>
      <c r="AJ1408" s="1054">
        <v>9</v>
      </c>
      <c r="AK1408" s="1055">
        <v>196.56399999999999</v>
      </c>
      <c r="AL1408" s="1055">
        <v>5.3268000000000004</v>
      </c>
      <c r="AM1408" s="1054">
        <v>37</v>
      </c>
      <c r="AN1408" s="1056">
        <v>0.35090000000000005</v>
      </c>
    </row>
    <row r="1409" spans="23:40">
      <c r="W1409" s="150" t="str">
        <f t="shared" si="178"/>
        <v>375196</v>
      </c>
      <c r="X1409" s="142">
        <f t="shared" si="179"/>
        <v>87.5</v>
      </c>
      <c r="Y1409" s="135">
        <f t="shared" si="175"/>
        <v>12.5</v>
      </c>
      <c r="Z1409" s="142">
        <f t="shared" si="176"/>
        <v>7</v>
      </c>
      <c r="AA1409" s="135">
        <v>375</v>
      </c>
      <c r="AB1409" s="164">
        <f t="shared" si="177"/>
        <v>196</v>
      </c>
      <c r="AI1409" s="1053">
        <v>50350021</v>
      </c>
      <c r="AJ1409" s="1054">
        <v>33</v>
      </c>
      <c r="AK1409" s="1055">
        <v>196.50290000000001</v>
      </c>
      <c r="AL1409" s="1055">
        <v>4.9097999999999997</v>
      </c>
      <c r="AM1409" s="1054">
        <v>40</v>
      </c>
      <c r="AN1409" s="1056">
        <v>0.40789999999999998</v>
      </c>
    </row>
    <row r="1410" spans="23:40">
      <c r="W1410" s="150" t="str">
        <f t="shared" si="178"/>
        <v>375203</v>
      </c>
      <c r="X1410" s="142">
        <f t="shared" si="179"/>
        <v>90.625</v>
      </c>
      <c r="Y1410" s="135">
        <f t="shared" si="175"/>
        <v>12.5</v>
      </c>
      <c r="Z1410" s="142">
        <f t="shared" si="176"/>
        <v>7.25</v>
      </c>
      <c r="AA1410" s="135">
        <v>375</v>
      </c>
      <c r="AB1410" s="164">
        <f t="shared" si="177"/>
        <v>203</v>
      </c>
      <c r="AI1410" s="1053">
        <v>32043201</v>
      </c>
      <c r="AJ1410" s="1054">
        <v>16</v>
      </c>
      <c r="AK1410" s="1055">
        <v>196.48169999999999</v>
      </c>
      <c r="AL1410" s="1055">
        <v>4.6429</v>
      </c>
      <c r="AM1410" s="1054">
        <v>42</v>
      </c>
      <c r="AN1410" s="1056">
        <v>0.27539999999999998</v>
      </c>
    </row>
    <row r="1411" spans="23:40">
      <c r="W1411" s="150" t="str">
        <f t="shared" si="178"/>
        <v>375210</v>
      </c>
      <c r="X1411" s="142">
        <f t="shared" si="179"/>
        <v>93.75</v>
      </c>
      <c r="Y1411" s="135">
        <f t="shared" si="175"/>
        <v>12.5</v>
      </c>
      <c r="Z1411" s="142">
        <f t="shared" si="176"/>
        <v>7.5</v>
      </c>
      <c r="AA1411" s="135">
        <v>375</v>
      </c>
      <c r="AB1411" s="164">
        <f t="shared" si="177"/>
        <v>210</v>
      </c>
      <c r="AI1411" s="1053">
        <v>43092201</v>
      </c>
      <c r="AJ1411" s="1054">
        <v>3</v>
      </c>
      <c r="AK1411" s="1055">
        <v>196.47900000000001</v>
      </c>
      <c r="AL1411" s="1055">
        <v>4.8722000000000003</v>
      </c>
      <c r="AM1411" s="1054">
        <v>40</v>
      </c>
      <c r="AN1411" s="1056">
        <v>0.28439999999999999</v>
      </c>
    </row>
    <row r="1412" spans="23:40">
      <c r="W1412" s="150" t="str">
        <f t="shared" si="178"/>
        <v>375217</v>
      </c>
      <c r="X1412" s="142">
        <f t="shared" si="179"/>
        <v>96.875</v>
      </c>
      <c r="Y1412" s="135">
        <f t="shared" si="175"/>
        <v>12.5</v>
      </c>
      <c r="Z1412" s="142">
        <f t="shared" si="176"/>
        <v>7.75</v>
      </c>
      <c r="AA1412" s="135">
        <v>375</v>
      </c>
      <c r="AB1412" s="164">
        <f t="shared" si="177"/>
        <v>217</v>
      </c>
      <c r="AI1412" s="1053">
        <v>50270041</v>
      </c>
      <c r="AJ1412" s="1054">
        <v>34</v>
      </c>
      <c r="AK1412" s="1055">
        <v>196.45590000000001</v>
      </c>
      <c r="AL1412" s="1055">
        <v>6.0091999999999999</v>
      </c>
      <c r="AM1412" s="1054">
        <v>33</v>
      </c>
      <c r="AN1412" s="1056">
        <v>0.33210000000000001</v>
      </c>
    </row>
    <row r="1413" spans="23:40">
      <c r="W1413" s="150" t="str">
        <f t="shared" si="178"/>
        <v>375224</v>
      </c>
      <c r="X1413" s="142">
        <f t="shared" si="179"/>
        <v>100</v>
      </c>
      <c r="Y1413" s="135">
        <f t="shared" ref="Y1413:Y1476" si="180">IF(AA1413=5,0.385,IF(AA1413=10,0.55,IF(AA1413=15,0.55,AA1413/30)))</f>
        <v>12.5</v>
      </c>
      <c r="Z1413" s="142">
        <f t="shared" ref="Z1413:Z1476" si="181">IF(AB1413=7,0.385,IF(AB1413=14,0.55,AB1413/28))</f>
        <v>8</v>
      </c>
      <c r="AA1413" s="135">
        <v>375</v>
      </c>
      <c r="AB1413" s="164">
        <f t="shared" si="177"/>
        <v>224</v>
      </c>
      <c r="AI1413" s="1053">
        <v>21050131</v>
      </c>
      <c r="AJ1413" s="1054">
        <v>1</v>
      </c>
      <c r="AK1413" s="1055">
        <v>196.34630000000001</v>
      </c>
      <c r="AL1413" s="1055">
        <v>6.2523999999999997</v>
      </c>
      <c r="AM1413" s="1054">
        <v>31</v>
      </c>
      <c r="AN1413" s="1056">
        <v>0.3468</v>
      </c>
    </row>
    <row r="1414" spans="23:40">
      <c r="W1414" s="150" t="str">
        <f t="shared" si="178"/>
        <v>375231</v>
      </c>
      <c r="X1414" s="142">
        <f t="shared" si="179"/>
        <v>103.125</v>
      </c>
      <c r="Y1414" s="135">
        <f t="shared" si="180"/>
        <v>12.5</v>
      </c>
      <c r="Z1414" s="142">
        <f t="shared" si="181"/>
        <v>8.25</v>
      </c>
      <c r="AA1414" s="135">
        <v>375</v>
      </c>
      <c r="AB1414" s="164">
        <f t="shared" si="177"/>
        <v>231</v>
      </c>
      <c r="AI1414" s="1053">
        <v>21110601</v>
      </c>
      <c r="AJ1414" s="1054">
        <v>1</v>
      </c>
      <c r="AK1414" s="1055">
        <v>196.16309999999999</v>
      </c>
      <c r="AL1414" s="1055">
        <v>5.1745000000000001</v>
      </c>
      <c r="AM1414" s="1054">
        <v>38</v>
      </c>
      <c r="AN1414" s="1056">
        <v>0.30640000000000001</v>
      </c>
    </row>
    <row r="1415" spans="23:40">
      <c r="W1415" s="150" t="str">
        <f t="shared" si="178"/>
        <v>375238</v>
      </c>
      <c r="X1415" s="142">
        <f t="shared" si="179"/>
        <v>106.25</v>
      </c>
      <c r="Y1415" s="135">
        <f t="shared" si="180"/>
        <v>12.5</v>
      </c>
      <c r="Z1415" s="142">
        <f t="shared" si="181"/>
        <v>8.5</v>
      </c>
      <c r="AA1415" s="135">
        <v>375</v>
      </c>
      <c r="AB1415" s="164">
        <f t="shared" si="177"/>
        <v>238</v>
      </c>
      <c r="AI1415" s="1053">
        <v>15090802</v>
      </c>
      <c r="AJ1415" s="1054">
        <v>7</v>
      </c>
      <c r="AK1415" s="1055">
        <v>196.08633500000002</v>
      </c>
      <c r="AL1415" s="1055">
        <v>5.0765000000000002</v>
      </c>
      <c r="AM1415" s="1054">
        <v>39</v>
      </c>
      <c r="AN1415" s="1056">
        <v>0.28139999999999998</v>
      </c>
    </row>
    <row r="1416" spans="23:40">
      <c r="W1416" s="150" t="str">
        <f t="shared" si="178"/>
        <v>375245</v>
      </c>
      <c r="X1416" s="142">
        <f t="shared" si="179"/>
        <v>109.375</v>
      </c>
      <c r="Y1416" s="135">
        <f t="shared" si="180"/>
        <v>12.5</v>
      </c>
      <c r="Z1416" s="142">
        <f t="shared" si="181"/>
        <v>8.75</v>
      </c>
      <c r="AA1416" s="135">
        <v>375</v>
      </c>
      <c r="AB1416" s="164">
        <f t="shared" si="177"/>
        <v>245</v>
      </c>
      <c r="AI1416" s="1053">
        <v>35090201</v>
      </c>
      <c r="AJ1416" s="1054">
        <v>2</v>
      </c>
      <c r="AK1416" s="1055">
        <v>196.08189999999999</v>
      </c>
      <c r="AL1416" s="1055">
        <v>6.2611999999999997</v>
      </c>
      <c r="AM1416" s="1054">
        <v>31</v>
      </c>
      <c r="AN1416" s="1056">
        <v>0.3896</v>
      </c>
    </row>
    <row r="1417" spans="23:40">
      <c r="W1417" s="150" t="str">
        <f t="shared" si="178"/>
        <v>375252</v>
      </c>
      <c r="X1417" s="142">
        <f t="shared" si="179"/>
        <v>112.5</v>
      </c>
      <c r="Y1417" s="135">
        <f t="shared" si="180"/>
        <v>12.5</v>
      </c>
      <c r="Z1417" s="142">
        <f t="shared" si="181"/>
        <v>9</v>
      </c>
      <c r="AA1417" s="135">
        <v>375</v>
      </c>
      <c r="AB1417" s="164">
        <f t="shared" si="177"/>
        <v>252</v>
      </c>
      <c r="AI1417" s="1053">
        <v>31193801</v>
      </c>
      <c r="AJ1417" s="1054">
        <v>71</v>
      </c>
      <c r="AK1417" s="1055">
        <v>196.08069</v>
      </c>
      <c r="AL1417" s="1055">
        <v>4.9698000000000002</v>
      </c>
      <c r="AM1417" s="1054">
        <v>39</v>
      </c>
      <c r="AN1417" s="1056">
        <v>0.19519999999999998</v>
      </c>
    </row>
    <row r="1418" spans="23:40">
      <c r="W1418" s="150" t="str">
        <f t="shared" si="178"/>
        <v>375259</v>
      </c>
      <c r="X1418" s="142">
        <f t="shared" si="179"/>
        <v>115.625</v>
      </c>
      <c r="Y1418" s="135">
        <f t="shared" si="180"/>
        <v>12.5</v>
      </c>
      <c r="Z1418" s="142">
        <f t="shared" si="181"/>
        <v>9.25</v>
      </c>
      <c r="AA1418" s="135">
        <v>375</v>
      </c>
      <c r="AB1418" s="164">
        <f t="shared" si="177"/>
        <v>259</v>
      </c>
      <c r="AI1418" s="1053">
        <v>32019151</v>
      </c>
      <c r="AJ1418" s="1054">
        <v>21</v>
      </c>
      <c r="AK1418" s="1055">
        <v>196.0213</v>
      </c>
      <c r="AL1418" s="1055">
        <v>5.7103999999999999</v>
      </c>
      <c r="AM1418" s="1054">
        <v>34</v>
      </c>
      <c r="AN1418" s="1056">
        <v>0.25090000000000001</v>
      </c>
    </row>
    <row r="1419" spans="23:40">
      <c r="W1419" s="150" t="str">
        <f t="shared" si="178"/>
        <v>375266</v>
      </c>
      <c r="X1419" s="142">
        <f t="shared" si="179"/>
        <v>118.75</v>
      </c>
      <c r="Y1419" s="135">
        <f t="shared" si="180"/>
        <v>12.5</v>
      </c>
      <c r="Z1419" s="142">
        <f t="shared" si="181"/>
        <v>9.5</v>
      </c>
      <c r="AA1419" s="135">
        <v>375</v>
      </c>
      <c r="AB1419" s="164">
        <f t="shared" si="177"/>
        <v>266</v>
      </c>
      <c r="AI1419" s="1053">
        <v>53011201</v>
      </c>
      <c r="AJ1419" s="1054">
        <v>13</v>
      </c>
      <c r="AK1419" s="1055">
        <v>195.96270000000001</v>
      </c>
      <c r="AL1419" s="1055">
        <v>5.6166</v>
      </c>
      <c r="AM1419" s="1054">
        <v>35</v>
      </c>
      <c r="AN1419" s="1056">
        <v>0.27449999999999997</v>
      </c>
    </row>
    <row r="1420" spans="23:40">
      <c r="W1420" s="150" t="str">
        <f t="shared" si="178"/>
        <v>375273</v>
      </c>
      <c r="X1420" s="142">
        <f t="shared" si="179"/>
        <v>121.875</v>
      </c>
      <c r="Y1420" s="135">
        <f t="shared" si="180"/>
        <v>12.5</v>
      </c>
      <c r="Z1420" s="142">
        <f t="shared" si="181"/>
        <v>9.75</v>
      </c>
      <c r="AA1420" s="135">
        <v>375</v>
      </c>
      <c r="AB1420" s="164">
        <f t="shared" si="177"/>
        <v>273</v>
      </c>
      <c r="AI1420" s="1053">
        <v>35021202</v>
      </c>
      <c r="AJ1420" s="1054">
        <v>10</v>
      </c>
      <c r="AK1420" s="1055">
        <v>195.90961999999999</v>
      </c>
      <c r="AL1420" s="1055">
        <v>4.9513999999999996</v>
      </c>
      <c r="AM1420" s="1054">
        <v>40</v>
      </c>
      <c r="AN1420" s="1056">
        <v>0.16800000000000001</v>
      </c>
    </row>
    <row r="1421" spans="23:40">
      <c r="W1421" s="150" t="str">
        <f t="shared" si="178"/>
        <v>375280</v>
      </c>
      <c r="X1421" s="142">
        <f t="shared" si="179"/>
        <v>125</v>
      </c>
      <c r="Y1421" s="135">
        <f t="shared" si="180"/>
        <v>12.5</v>
      </c>
      <c r="Z1421" s="142">
        <f t="shared" si="181"/>
        <v>10</v>
      </c>
      <c r="AA1421" s="135">
        <v>375</v>
      </c>
      <c r="AB1421" s="164">
        <f t="shared" si="177"/>
        <v>280</v>
      </c>
      <c r="AI1421" s="1053">
        <v>37100701</v>
      </c>
      <c r="AJ1421" s="1054">
        <v>2</v>
      </c>
      <c r="AK1421" s="1055">
        <v>195.89394199999998</v>
      </c>
      <c r="AL1421" s="1055">
        <v>5.8074000000000003</v>
      </c>
      <c r="AM1421" s="1054">
        <v>34</v>
      </c>
      <c r="AN1421" s="1056">
        <v>0.25519999999999998</v>
      </c>
    </row>
    <row r="1422" spans="23:40">
      <c r="W1422" s="150" t="str">
        <f t="shared" si="178"/>
        <v>375287</v>
      </c>
      <c r="X1422" s="142">
        <f t="shared" si="179"/>
        <v>128.125</v>
      </c>
      <c r="Y1422" s="135">
        <f t="shared" si="180"/>
        <v>12.5</v>
      </c>
      <c r="Z1422" s="142">
        <f t="shared" si="181"/>
        <v>10.25</v>
      </c>
      <c r="AA1422" s="135">
        <v>375</v>
      </c>
      <c r="AB1422" s="164">
        <f t="shared" si="177"/>
        <v>287</v>
      </c>
      <c r="AI1422" s="1053">
        <v>61015001</v>
      </c>
      <c r="AJ1422" s="1054">
        <v>31</v>
      </c>
      <c r="AK1422" s="1055">
        <v>195.8415</v>
      </c>
      <c r="AL1422" s="1055">
        <v>5.3525999999999998</v>
      </c>
      <c r="AM1422" s="1054">
        <v>37</v>
      </c>
      <c r="AN1422" s="1056">
        <v>0.29239999999999999</v>
      </c>
    </row>
    <row r="1423" spans="23:40">
      <c r="W1423" s="150" t="str">
        <f t="shared" si="178"/>
        <v>375294</v>
      </c>
      <c r="X1423" s="142">
        <f t="shared" si="179"/>
        <v>131.25</v>
      </c>
      <c r="Y1423" s="135">
        <f t="shared" si="180"/>
        <v>12.5</v>
      </c>
      <c r="Z1423" s="142">
        <f t="shared" si="181"/>
        <v>10.5</v>
      </c>
      <c r="AA1423" s="135">
        <v>375</v>
      </c>
      <c r="AB1423" s="164">
        <f t="shared" si="177"/>
        <v>294</v>
      </c>
      <c r="AI1423" s="1053">
        <v>11063401</v>
      </c>
      <c r="AJ1423" s="1054">
        <v>76</v>
      </c>
      <c r="AK1423" s="1055">
        <v>195.8289</v>
      </c>
      <c r="AL1423" s="1055">
        <v>3.6074999999999999</v>
      </c>
      <c r="AM1423" s="1054">
        <v>54</v>
      </c>
      <c r="AN1423" s="1056">
        <v>0.19070000000000001</v>
      </c>
    </row>
    <row r="1424" spans="23:40">
      <c r="W1424" s="150" t="str">
        <f t="shared" si="178"/>
        <v>375301</v>
      </c>
      <c r="X1424" s="142">
        <f t="shared" si="179"/>
        <v>134.375</v>
      </c>
      <c r="Y1424" s="135">
        <f t="shared" si="180"/>
        <v>12.5</v>
      </c>
      <c r="Z1424" s="142">
        <f t="shared" si="181"/>
        <v>10.75</v>
      </c>
      <c r="AA1424" s="135">
        <v>375</v>
      </c>
      <c r="AB1424" s="164">
        <f t="shared" si="177"/>
        <v>301</v>
      </c>
      <c r="AI1424" s="1053">
        <v>32053411</v>
      </c>
      <c r="AJ1424" s="1054">
        <v>5</v>
      </c>
      <c r="AK1424" s="1055">
        <v>195.82490000000001</v>
      </c>
      <c r="AL1424" s="1055">
        <v>5.7535999999999996</v>
      </c>
      <c r="AM1424" s="1054">
        <v>34</v>
      </c>
      <c r="AN1424" s="1056">
        <v>0.32270000000000004</v>
      </c>
    </row>
    <row r="1425" spans="23:40">
      <c r="W1425" s="150" t="str">
        <f t="shared" si="178"/>
        <v>375308</v>
      </c>
      <c r="X1425" s="142">
        <f t="shared" si="179"/>
        <v>137.5</v>
      </c>
      <c r="Y1425" s="135">
        <f t="shared" si="180"/>
        <v>12.5</v>
      </c>
      <c r="Z1425" s="142">
        <f t="shared" si="181"/>
        <v>11</v>
      </c>
      <c r="AA1425" s="135">
        <v>375</v>
      </c>
      <c r="AB1425" s="164">
        <f t="shared" si="177"/>
        <v>308</v>
      </c>
      <c r="AI1425" s="1053">
        <v>23120101</v>
      </c>
      <c r="AJ1425" s="1054">
        <v>1</v>
      </c>
      <c r="AK1425" s="1055">
        <v>195.7585</v>
      </c>
      <c r="AL1425" s="1055">
        <v>5.1346999999999996</v>
      </c>
      <c r="AM1425" s="1054">
        <v>38</v>
      </c>
      <c r="AN1425" s="1056">
        <v>0.47549999999999998</v>
      </c>
    </row>
    <row r="1426" spans="23:40">
      <c r="W1426" s="150" t="str">
        <f t="shared" si="178"/>
        <v>375315</v>
      </c>
      <c r="X1426" s="142">
        <f t="shared" si="179"/>
        <v>140.625</v>
      </c>
      <c r="Y1426" s="135">
        <f t="shared" si="180"/>
        <v>12.5</v>
      </c>
      <c r="Z1426" s="142">
        <f t="shared" si="181"/>
        <v>11.25</v>
      </c>
      <c r="AA1426" s="135">
        <v>375</v>
      </c>
      <c r="AB1426" s="164">
        <f t="shared" si="177"/>
        <v>315</v>
      </c>
      <c r="AI1426" s="1053">
        <v>32105411</v>
      </c>
      <c r="AJ1426" s="1054">
        <v>8</v>
      </c>
      <c r="AK1426" s="1055">
        <v>195.75559999999999</v>
      </c>
      <c r="AL1426" s="1055">
        <v>5.5072999999999999</v>
      </c>
      <c r="AM1426" s="1054">
        <v>36</v>
      </c>
      <c r="AN1426" s="1056">
        <v>0.35600000000000004</v>
      </c>
    </row>
    <row r="1427" spans="23:40">
      <c r="W1427" s="150" t="str">
        <f t="shared" si="178"/>
        <v>375322</v>
      </c>
      <c r="X1427" s="142">
        <f t="shared" si="179"/>
        <v>143.75</v>
      </c>
      <c r="Y1427" s="135">
        <f t="shared" si="180"/>
        <v>12.5</v>
      </c>
      <c r="Z1427" s="142">
        <f t="shared" si="181"/>
        <v>11.5</v>
      </c>
      <c r="AA1427" s="135">
        <v>375</v>
      </c>
      <c r="AB1427" s="164">
        <f t="shared" si="177"/>
        <v>322</v>
      </c>
      <c r="AI1427" s="1053">
        <v>42011001</v>
      </c>
      <c r="AJ1427" s="1054">
        <v>34</v>
      </c>
      <c r="AK1427" s="1055">
        <v>195.74010000000001</v>
      </c>
      <c r="AL1427" s="1055">
        <v>5.9206000000000003</v>
      </c>
      <c r="AM1427" s="1054">
        <v>33</v>
      </c>
      <c r="AN1427" s="1056">
        <v>0.26839999999999997</v>
      </c>
    </row>
    <row r="1428" spans="23:40">
      <c r="W1428" s="150" t="str">
        <f t="shared" si="178"/>
        <v>375329</v>
      </c>
      <c r="X1428" s="142">
        <f t="shared" si="179"/>
        <v>146.875</v>
      </c>
      <c r="Y1428" s="135">
        <f t="shared" si="180"/>
        <v>12.5</v>
      </c>
      <c r="Z1428" s="142">
        <f t="shared" si="181"/>
        <v>11.75</v>
      </c>
      <c r="AA1428" s="135">
        <v>375</v>
      </c>
      <c r="AB1428" s="164">
        <f t="shared" si="177"/>
        <v>329</v>
      </c>
      <c r="AI1428" s="1053">
        <v>61018901</v>
      </c>
      <c r="AJ1428" s="1054">
        <v>32</v>
      </c>
      <c r="AK1428" s="1055">
        <v>195.73727</v>
      </c>
      <c r="AL1428" s="1055">
        <v>5.7588999999999997</v>
      </c>
      <c r="AM1428" s="1054">
        <v>34</v>
      </c>
      <c r="AN1428" s="1056">
        <v>0.17129999999999998</v>
      </c>
    </row>
    <row r="1429" spans="23:40">
      <c r="W1429" s="150" t="str">
        <f t="shared" si="178"/>
        <v>375336</v>
      </c>
      <c r="X1429" s="142">
        <f t="shared" si="179"/>
        <v>150</v>
      </c>
      <c r="Y1429" s="135">
        <f t="shared" si="180"/>
        <v>12.5</v>
      </c>
      <c r="Z1429" s="142">
        <f t="shared" si="181"/>
        <v>12</v>
      </c>
      <c r="AA1429" s="135">
        <v>375</v>
      </c>
      <c r="AB1429" s="164">
        <f t="shared" si="177"/>
        <v>336</v>
      </c>
      <c r="AI1429" s="1053">
        <v>32105111</v>
      </c>
      <c r="AJ1429" s="1054">
        <v>9</v>
      </c>
      <c r="AK1429" s="1055">
        <v>195.6046</v>
      </c>
      <c r="AL1429" s="1055">
        <v>5.0946999999999996</v>
      </c>
      <c r="AM1429" s="1054">
        <v>38</v>
      </c>
      <c r="AN1429" s="1056">
        <v>0.34389999999999998</v>
      </c>
    </row>
    <row r="1430" spans="23:40">
      <c r="W1430" s="150" t="str">
        <f t="shared" si="178"/>
        <v>375343</v>
      </c>
      <c r="X1430" s="142">
        <f t="shared" si="179"/>
        <v>153.125</v>
      </c>
      <c r="Y1430" s="135">
        <f t="shared" si="180"/>
        <v>12.5</v>
      </c>
      <c r="Z1430" s="142">
        <f t="shared" si="181"/>
        <v>12.25</v>
      </c>
      <c r="AA1430" s="135">
        <v>375</v>
      </c>
      <c r="AB1430" s="164">
        <f t="shared" si="177"/>
        <v>343</v>
      </c>
      <c r="AI1430" s="1053">
        <v>21140501</v>
      </c>
      <c r="AJ1430" s="1054">
        <v>1</v>
      </c>
      <c r="AK1430" s="1055">
        <v>195.59271999999999</v>
      </c>
      <c r="AL1430" s="1055">
        <v>5.3627000000000002</v>
      </c>
      <c r="AM1430" s="1054">
        <v>36</v>
      </c>
      <c r="AN1430" s="1056">
        <v>0.27360000000000001</v>
      </c>
    </row>
    <row r="1431" spans="23:40">
      <c r="W1431" s="150" t="str">
        <f t="shared" si="178"/>
        <v>375350</v>
      </c>
      <c r="X1431" s="142">
        <f t="shared" si="179"/>
        <v>156.25</v>
      </c>
      <c r="Y1431" s="135">
        <f t="shared" si="180"/>
        <v>12.5</v>
      </c>
      <c r="Z1431" s="142">
        <f t="shared" si="181"/>
        <v>12.5</v>
      </c>
      <c r="AA1431" s="135">
        <v>375</v>
      </c>
      <c r="AB1431" s="164">
        <f t="shared" si="177"/>
        <v>350</v>
      </c>
      <c r="AI1431" s="1053">
        <v>14092971</v>
      </c>
      <c r="AJ1431" s="1054">
        <v>2</v>
      </c>
      <c r="AK1431" s="1055">
        <v>195.474324</v>
      </c>
      <c r="AL1431" s="1055">
        <v>5.0640999999999998</v>
      </c>
      <c r="AM1431" s="1054">
        <v>39</v>
      </c>
      <c r="AN1431" s="1056">
        <v>0.31769999999999998</v>
      </c>
    </row>
    <row r="1432" spans="23:40">
      <c r="W1432" s="150" t="str">
        <f t="shared" si="178"/>
        <v>375357</v>
      </c>
      <c r="X1432" s="142">
        <f t="shared" si="179"/>
        <v>159.375</v>
      </c>
      <c r="Y1432" s="135">
        <f t="shared" si="180"/>
        <v>12.5</v>
      </c>
      <c r="Z1432" s="142">
        <f t="shared" si="181"/>
        <v>12.75</v>
      </c>
      <c r="AA1432" s="135">
        <v>375</v>
      </c>
      <c r="AB1432" s="164">
        <f t="shared" si="177"/>
        <v>357</v>
      </c>
      <c r="AI1432" s="1053">
        <v>63010141</v>
      </c>
      <c r="AJ1432" s="1054">
        <v>5</v>
      </c>
      <c r="AK1432" s="1055">
        <v>195.33528000000001</v>
      </c>
      <c r="AL1432" s="1055">
        <v>5.1848000000000001</v>
      </c>
      <c r="AM1432" s="1054">
        <v>38</v>
      </c>
      <c r="AN1432" s="1056">
        <v>0.46350000000000002</v>
      </c>
    </row>
    <row r="1433" spans="23:40">
      <c r="W1433" s="150" t="str">
        <f t="shared" si="178"/>
        <v>375364</v>
      </c>
      <c r="X1433" s="142">
        <f t="shared" si="179"/>
        <v>162.5</v>
      </c>
      <c r="Y1433" s="135">
        <f t="shared" si="180"/>
        <v>12.5</v>
      </c>
      <c r="Z1433" s="142">
        <f t="shared" si="181"/>
        <v>13</v>
      </c>
      <c r="AA1433" s="135">
        <v>375</v>
      </c>
      <c r="AB1433" s="164">
        <f t="shared" si="177"/>
        <v>364</v>
      </c>
      <c r="AI1433" s="1053">
        <v>51040211</v>
      </c>
      <c r="AJ1433" s="1054">
        <v>4</v>
      </c>
      <c r="AK1433" s="1055">
        <v>195.31762000000001</v>
      </c>
      <c r="AL1433" s="1055">
        <v>5.6216999999999997</v>
      </c>
      <c r="AM1433" s="1054">
        <v>35</v>
      </c>
      <c r="AN1433" s="1056">
        <v>0.32829999999999998</v>
      </c>
    </row>
    <row r="1434" spans="23:40">
      <c r="W1434" s="150" t="str">
        <f t="shared" si="178"/>
        <v>375371</v>
      </c>
      <c r="X1434" s="142">
        <f t="shared" si="179"/>
        <v>165.625</v>
      </c>
      <c r="Y1434" s="135">
        <f t="shared" si="180"/>
        <v>12.5</v>
      </c>
      <c r="Z1434" s="142">
        <f t="shared" si="181"/>
        <v>13.25</v>
      </c>
      <c r="AA1434" s="135">
        <v>375</v>
      </c>
      <c r="AB1434" s="164">
        <f t="shared" si="177"/>
        <v>371</v>
      </c>
      <c r="AI1434" s="1053">
        <v>44084801</v>
      </c>
      <c r="AJ1434" s="1054">
        <v>7</v>
      </c>
      <c r="AK1434" s="1055">
        <v>195.27590000000001</v>
      </c>
      <c r="AL1434" s="1055">
        <v>4.6494</v>
      </c>
      <c r="AM1434" s="1054">
        <v>42</v>
      </c>
      <c r="AN1434" s="1056">
        <v>0.3649</v>
      </c>
    </row>
    <row r="1435" spans="23:40">
      <c r="W1435" s="150" t="str">
        <f t="shared" si="178"/>
        <v>3907</v>
      </c>
      <c r="X1435" s="142">
        <f t="shared" si="179"/>
        <v>5.0049999999999999</v>
      </c>
      <c r="Y1435" s="135">
        <f t="shared" si="180"/>
        <v>13</v>
      </c>
      <c r="Z1435" s="142">
        <f t="shared" si="181"/>
        <v>0.38500000000000001</v>
      </c>
      <c r="AA1435" s="135">
        <v>390</v>
      </c>
      <c r="AB1435" s="151">
        <v>7</v>
      </c>
      <c r="AI1435" s="1053">
        <v>37057161</v>
      </c>
      <c r="AJ1435" s="1054">
        <v>8</v>
      </c>
      <c r="AK1435" s="1055">
        <v>195.10482099999999</v>
      </c>
      <c r="AL1435" s="1055">
        <v>5.0949</v>
      </c>
      <c r="AM1435" s="1054">
        <v>38</v>
      </c>
      <c r="AN1435" s="1056">
        <v>0.29469999999999996</v>
      </c>
    </row>
    <row r="1436" spans="23:40">
      <c r="W1436" s="150" t="str">
        <f t="shared" si="178"/>
        <v>39014</v>
      </c>
      <c r="X1436" s="142">
        <f t="shared" si="179"/>
        <v>7.15</v>
      </c>
      <c r="Y1436" s="135">
        <f t="shared" si="180"/>
        <v>13</v>
      </c>
      <c r="Z1436" s="142">
        <f t="shared" si="181"/>
        <v>0.55000000000000004</v>
      </c>
      <c r="AA1436" s="135">
        <v>390</v>
      </c>
      <c r="AB1436" s="164">
        <f>AB1435+7</f>
        <v>14</v>
      </c>
      <c r="AI1436" s="1053">
        <v>32054311</v>
      </c>
      <c r="AJ1436" s="1054">
        <v>6</v>
      </c>
      <c r="AK1436" s="1055">
        <v>195.050678</v>
      </c>
      <c r="AL1436" s="1055">
        <v>5.6733000000000002</v>
      </c>
      <c r="AM1436" s="1054">
        <v>34</v>
      </c>
      <c r="AN1436" s="1056">
        <v>0.36009999999999998</v>
      </c>
    </row>
    <row r="1437" spans="23:40">
      <c r="W1437" s="150" t="str">
        <f t="shared" si="178"/>
        <v>39021</v>
      </c>
      <c r="X1437" s="142">
        <f t="shared" si="179"/>
        <v>9.75</v>
      </c>
      <c r="Y1437" s="135">
        <f t="shared" si="180"/>
        <v>13</v>
      </c>
      <c r="Z1437" s="142">
        <f t="shared" si="181"/>
        <v>0.75</v>
      </c>
      <c r="AA1437" s="135">
        <v>390</v>
      </c>
      <c r="AB1437" s="164">
        <f t="shared" ref="AB1437:AB1487" si="182">AB1436+7</f>
        <v>21</v>
      </c>
      <c r="AI1437" s="1053">
        <v>12070971</v>
      </c>
      <c r="AJ1437" s="1054">
        <v>28</v>
      </c>
      <c r="AK1437" s="1055">
        <v>194.98269999999999</v>
      </c>
      <c r="AL1437" s="1055">
        <v>5.8132000000000001</v>
      </c>
      <c r="AM1437" s="1054">
        <v>34</v>
      </c>
      <c r="AN1437" s="1056">
        <v>0.2631</v>
      </c>
    </row>
    <row r="1438" spans="23:40">
      <c r="W1438" s="150" t="str">
        <f t="shared" si="178"/>
        <v>39028</v>
      </c>
      <c r="X1438" s="142">
        <f t="shared" si="179"/>
        <v>13</v>
      </c>
      <c r="Y1438" s="135">
        <f t="shared" si="180"/>
        <v>13</v>
      </c>
      <c r="Z1438" s="142">
        <f t="shared" si="181"/>
        <v>1</v>
      </c>
      <c r="AA1438" s="135">
        <v>390</v>
      </c>
      <c r="AB1438" s="164">
        <f t="shared" si="182"/>
        <v>28</v>
      </c>
      <c r="AI1438" s="1053">
        <v>42171201</v>
      </c>
      <c r="AJ1438" s="1054">
        <v>35</v>
      </c>
      <c r="AK1438" s="1055">
        <v>194.9469</v>
      </c>
      <c r="AL1438" s="1055">
        <v>5.2618999999999998</v>
      </c>
      <c r="AM1438" s="1054">
        <v>37</v>
      </c>
      <c r="AN1438" s="1056">
        <v>0.22539999999999999</v>
      </c>
    </row>
    <row r="1439" spans="23:40">
      <c r="W1439" s="150" t="str">
        <f t="shared" si="178"/>
        <v>39035</v>
      </c>
      <c r="X1439" s="142">
        <f t="shared" si="179"/>
        <v>16.25</v>
      </c>
      <c r="Y1439" s="135">
        <f t="shared" si="180"/>
        <v>13</v>
      </c>
      <c r="Z1439" s="142">
        <f t="shared" si="181"/>
        <v>1.25</v>
      </c>
      <c r="AA1439" s="135">
        <v>390</v>
      </c>
      <c r="AB1439" s="164">
        <f t="shared" si="182"/>
        <v>35</v>
      </c>
      <c r="AI1439" s="1053">
        <v>51010311</v>
      </c>
      <c r="AJ1439" s="1054">
        <v>52</v>
      </c>
      <c r="AK1439" s="1055">
        <v>194.92487</v>
      </c>
      <c r="AL1439" s="1055">
        <v>6.2995000000000001</v>
      </c>
      <c r="AM1439" s="1054">
        <v>31</v>
      </c>
      <c r="AN1439" s="1056">
        <v>0.56930000000000003</v>
      </c>
    </row>
    <row r="1440" spans="23:40">
      <c r="W1440" s="150" t="str">
        <f t="shared" si="178"/>
        <v>39042</v>
      </c>
      <c r="X1440" s="142">
        <f t="shared" si="179"/>
        <v>19.5</v>
      </c>
      <c r="Y1440" s="135">
        <f t="shared" si="180"/>
        <v>13</v>
      </c>
      <c r="Z1440" s="142">
        <f t="shared" si="181"/>
        <v>1.5</v>
      </c>
      <c r="AA1440" s="135">
        <v>390</v>
      </c>
      <c r="AB1440" s="164">
        <f t="shared" si="182"/>
        <v>42</v>
      </c>
      <c r="AI1440" s="1053">
        <v>13062601</v>
      </c>
      <c r="AJ1440" s="1054">
        <v>5</v>
      </c>
      <c r="AK1440" s="1055">
        <v>194.90389999999999</v>
      </c>
      <c r="AL1440" s="1055">
        <v>4.9600999999999997</v>
      </c>
      <c r="AM1440" s="1054">
        <v>39</v>
      </c>
      <c r="AN1440" s="1056">
        <v>0.28029999999999999</v>
      </c>
    </row>
    <row r="1441" spans="23:40">
      <c r="W1441" s="150" t="str">
        <f t="shared" si="178"/>
        <v>39049</v>
      </c>
      <c r="X1441" s="142">
        <f t="shared" si="179"/>
        <v>22.75</v>
      </c>
      <c r="Y1441" s="135">
        <f t="shared" si="180"/>
        <v>13</v>
      </c>
      <c r="Z1441" s="142">
        <f t="shared" si="181"/>
        <v>1.75</v>
      </c>
      <c r="AA1441" s="135">
        <v>390</v>
      </c>
      <c r="AB1441" s="164">
        <f t="shared" si="182"/>
        <v>49</v>
      </c>
      <c r="AI1441" s="1053">
        <v>32026001</v>
      </c>
      <c r="AJ1441" s="1054">
        <v>22</v>
      </c>
      <c r="AK1441" s="1055">
        <v>194.87596000000002</v>
      </c>
      <c r="AL1441" s="1055">
        <v>4.8240999999999996</v>
      </c>
      <c r="AM1441" s="1054">
        <v>40</v>
      </c>
      <c r="AN1441" s="1056">
        <v>0.25700000000000001</v>
      </c>
    </row>
    <row r="1442" spans="23:40">
      <c r="W1442" s="150" t="str">
        <f t="shared" si="178"/>
        <v>39056</v>
      </c>
      <c r="X1442" s="142">
        <f t="shared" si="179"/>
        <v>26</v>
      </c>
      <c r="Y1442" s="135">
        <f t="shared" si="180"/>
        <v>13</v>
      </c>
      <c r="Z1442" s="142">
        <f t="shared" si="181"/>
        <v>2</v>
      </c>
      <c r="AA1442" s="135">
        <v>390</v>
      </c>
      <c r="AB1442" s="164">
        <f t="shared" si="182"/>
        <v>56</v>
      </c>
      <c r="AI1442" s="1053">
        <v>33014001</v>
      </c>
      <c r="AJ1442" s="1054">
        <v>24</v>
      </c>
      <c r="AK1442" s="1055">
        <v>194.85182</v>
      </c>
      <c r="AL1442" s="1055">
        <v>4.6679000000000004</v>
      </c>
      <c r="AM1442" s="1054">
        <v>42</v>
      </c>
      <c r="AN1442" s="1056">
        <v>0.37929999999999997</v>
      </c>
    </row>
    <row r="1443" spans="23:40">
      <c r="W1443" s="150" t="str">
        <f t="shared" si="178"/>
        <v>39063</v>
      </c>
      <c r="X1443" s="142">
        <f t="shared" si="179"/>
        <v>29.25</v>
      </c>
      <c r="Y1443" s="135">
        <f t="shared" si="180"/>
        <v>13</v>
      </c>
      <c r="Z1443" s="142">
        <f t="shared" si="181"/>
        <v>2.25</v>
      </c>
      <c r="AA1443" s="135">
        <v>390</v>
      </c>
      <c r="AB1443" s="164">
        <f t="shared" si="182"/>
        <v>63</v>
      </c>
      <c r="AI1443" s="1053">
        <v>42062101</v>
      </c>
      <c r="AJ1443" s="1054">
        <v>4</v>
      </c>
      <c r="AK1443" s="1055">
        <v>194.82769999999999</v>
      </c>
      <c r="AL1443" s="1055">
        <v>5.5517000000000003</v>
      </c>
      <c r="AM1443" s="1054">
        <v>35</v>
      </c>
      <c r="AN1443" s="1056">
        <v>0.376</v>
      </c>
    </row>
    <row r="1444" spans="23:40">
      <c r="W1444" s="150" t="str">
        <f t="shared" si="178"/>
        <v>39070</v>
      </c>
      <c r="X1444" s="142">
        <f t="shared" si="179"/>
        <v>32.5</v>
      </c>
      <c r="Y1444" s="135">
        <f t="shared" si="180"/>
        <v>13</v>
      </c>
      <c r="Z1444" s="142">
        <f t="shared" si="181"/>
        <v>2.5</v>
      </c>
      <c r="AA1444" s="135">
        <v>390</v>
      </c>
      <c r="AB1444" s="164">
        <f t="shared" si="182"/>
        <v>70</v>
      </c>
      <c r="AI1444" s="1053">
        <v>34041101</v>
      </c>
      <c r="AJ1444" s="1054">
        <v>3</v>
      </c>
      <c r="AK1444" s="1055">
        <v>194.7944</v>
      </c>
      <c r="AL1444" s="1055">
        <v>5.8352000000000004</v>
      </c>
      <c r="AM1444" s="1054">
        <v>33</v>
      </c>
      <c r="AN1444" s="1056">
        <v>0.3493</v>
      </c>
    </row>
    <row r="1445" spans="23:40">
      <c r="W1445" s="150" t="str">
        <f t="shared" si="178"/>
        <v>39077</v>
      </c>
      <c r="X1445" s="142">
        <f t="shared" si="179"/>
        <v>35.75</v>
      </c>
      <c r="Y1445" s="135">
        <f t="shared" si="180"/>
        <v>13</v>
      </c>
      <c r="Z1445" s="142">
        <f t="shared" si="181"/>
        <v>2.75</v>
      </c>
      <c r="AA1445" s="135">
        <v>390</v>
      </c>
      <c r="AB1445" s="164">
        <f t="shared" si="182"/>
        <v>77</v>
      </c>
      <c r="AI1445" s="1053">
        <v>45011901</v>
      </c>
      <c r="AJ1445" s="1054">
        <v>10</v>
      </c>
      <c r="AK1445" s="1055">
        <v>194.7466</v>
      </c>
      <c r="AL1445" s="1055">
        <v>4.9893000000000001</v>
      </c>
      <c r="AM1445" s="1054">
        <v>39</v>
      </c>
      <c r="AN1445" s="1056">
        <v>0.58130000000000004</v>
      </c>
    </row>
    <row r="1446" spans="23:40">
      <c r="W1446" s="150" t="str">
        <f t="shared" si="178"/>
        <v>39084</v>
      </c>
      <c r="X1446" s="142">
        <f t="shared" si="179"/>
        <v>39</v>
      </c>
      <c r="Y1446" s="135">
        <f t="shared" si="180"/>
        <v>13</v>
      </c>
      <c r="Z1446" s="142">
        <f t="shared" si="181"/>
        <v>3</v>
      </c>
      <c r="AA1446" s="135">
        <v>390</v>
      </c>
      <c r="AB1446" s="164">
        <f t="shared" si="182"/>
        <v>84</v>
      </c>
      <c r="AI1446" s="1053">
        <v>33055701</v>
      </c>
      <c r="AJ1446" s="1054">
        <v>15</v>
      </c>
      <c r="AK1446" s="1055">
        <v>194.70084</v>
      </c>
      <c r="AL1446" s="1055">
        <v>4.7961999999999998</v>
      </c>
      <c r="AM1446" s="1054">
        <v>41</v>
      </c>
      <c r="AN1446" s="1056">
        <v>0.2293</v>
      </c>
    </row>
    <row r="1447" spans="23:40">
      <c r="W1447" s="150" t="str">
        <f t="shared" si="178"/>
        <v>39091</v>
      </c>
      <c r="X1447" s="142">
        <f t="shared" si="179"/>
        <v>42.25</v>
      </c>
      <c r="Y1447" s="135">
        <f t="shared" si="180"/>
        <v>13</v>
      </c>
      <c r="Z1447" s="142">
        <f t="shared" si="181"/>
        <v>3.25</v>
      </c>
      <c r="AA1447" s="135">
        <v>390</v>
      </c>
      <c r="AB1447" s="164">
        <f t="shared" si="182"/>
        <v>91</v>
      </c>
      <c r="AI1447" s="1053">
        <v>31074201</v>
      </c>
      <c r="AJ1447" s="1054">
        <v>72</v>
      </c>
      <c r="AK1447" s="1055">
        <v>194.65223</v>
      </c>
      <c r="AL1447" s="1055">
        <v>3.7317999999999998</v>
      </c>
      <c r="AM1447" s="1054">
        <v>52</v>
      </c>
      <c r="AN1447" s="1056">
        <v>0.32049999999999995</v>
      </c>
    </row>
    <row r="1448" spans="23:40">
      <c r="W1448" s="150" t="str">
        <f t="shared" si="178"/>
        <v>39098</v>
      </c>
      <c r="X1448" s="142">
        <f t="shared" si="179"/>
        <v>45.5</v>
      </c>
      <c r="Y1448" s="135">
        <f t="shared" si="180"/>
        <v>13</v>
      </c>
      <c r="Z1448" s="142">
        <f t="shared" si="181"/>
        <v>3.5</v>
      </c>
      <c r="AA1448" s="135">
        <v>390</v>
      </c>
      <c r="AB1448" s="164">
        <f t="shared" si="182"/>
        <v>98</v>
      </c>
      <c r="AI1448" s="1053">
        <v>35013601</v>
      </c>
      <c r="AJ1448" s="1054">
        <v>17</v>
      </c>
      <c r="AK1448" s="1055">
        <v>194.65199999999999</v>
      </c>
      <c r="AL1448" s="1055">
        <v>3.6960999999999999</v>
      </c>
      <c r="AM1448" s="1054">
        <v>53</v>
      </c>
      <c r="AN1448" s="1056">
        <v>0.25319999999999998</v>
      </c>
    </row>
    <row r="1449" spans="23:40">
      <c r="W1449" s="150" t="str">
        <f t="shared" si="178"/>
        <v>390105</v>
      </c>
      <c r="X1449" s="142">
        <f t="shared" si="179"/>
        <v>48.75</v>
      </c>
      <c r="Y1449" s="135">
        <f t="shared" si="180"/>
        <v>13</v>
      </c>
      <c r="Z1449" s="142">
        <f t="shared" si="181"/>
        <v>3.75</v>
      </c>
      <c r="AA1449" s="135">
        <v>390</v>
      </c>
      <c r="AB1449" s="164">
        <f t="shared" si="182"/>
        <v>105</v>
      </c>
      <c r="AI1449" s="1053">
        <v>42053501</v>
      </c>
      <c r="AJ1449" s="1054">
        <v>4</v>
      </c>
      <c r="AK1449" s="1055">
        <v>194.59699799999999</v>
      </c>
      <c r="AL1449" s="1055">
        <v>6.2366000000000001</v>
      </c>
      <c r="AM1449" s="1054">
        <v>31</v>
      </c>
      <c r="AN1449" s="1056">
        <v>0.22820000000000001</v>
      </c>
    </row>
    <row r="1450" spans="23:40">
      <c r="W1450" s="150" t="str">
        <f t="shared" ref="W1450:W1513" si="183">AA1450&amp;AB1450</f>
        <v>390112</v>
      </c>
      <c r="X1450" s="142">
        <f t="shared" ref="X1450:X1513" si="184">Y1450*Z1450</f>
        <v>52</v>
      </c>
      <c r="Y1450" s="135">
        <f t="shared" si="180"/>
        <v>13</v>
      </c>
      <c r="Z1450" s="142">
        <f t="shared" si="181"/>
        <v>4</v>
      </c>
      <c r="AA1450" s="135">
        <v>390</v>
      </c>
      <c r="AB1450" s="164">
        <f t="shared" si="182"/>
        <v>112</v>
      </c>
      <c r="AI1450" s="1053">
        <v>14081301</v>
      </c>
      <c r="AJ1450" s="1054">
        <v>2</v>
      </c>
      <c r="AK1450" s="1055">
        <v>194.55513400000001</v>
      </c>
      <c r="AL1450" s="1055">
        <v>4.6725000000000003</v>
      </c>
      <c r="AM1450" s="1054">
        <v>42</v>
      </c>
      <c r="AN1450" s="1056">
        <v>0.32040000000000002</v>
      </c>
    </row>
    <row r="1451" spans="23:40">
      <c r="W1451" s="150" t="str">
        <f t="shared" si="183"/>
        <v>390119</v>
      </c>
      <c r="X1451" s="142">
        <f t="shared" si="184"/>
        <v>55.25</v>
      </c>
      <c r="Y1451" s="135">
        <f t="shared" si="180"/>
        <v>13</v>
      </c>
      <c r="Z1451" s="142">
        <f t="shared" si="181"/>
        <v>4.25</v>
      </c>
      <c r="AA1451" s="135">
        <v>390</v>
      </c>
      <c r="AB1451" s="164">
        <f t="shared" si="182"/>
        <v>119</v>
      </c>
      <c r="AI1451" s="1053">
        <v>34022101</v>
      </c>
      <c r="AJ1451" s="1054">
        <v>4</v>
      </c>
      <c r="AK1451" s="1055">
        <v>194.52428999999998</v>
      </c>
      <c r="AL1451" s="1055">
        <v>5.5073999999999996</v>
      </c>
      <c r="AM1451" s="1054">
        <v>35</v>
      </c>
      <c r="AN1451" s="1056">
        <v>0.32630000000000003</v>
      </c>
    </row>
    <row r="1452" spans="23:40">
      <c r="W1452" s="150" t="str">
        <f t="shared" si="183"/>
        <v>390126</v>
      </c>
      <c r="X1452" s="142">
        <f t="shared" si="184"/>
        <v>58.5</v>
      </c>
      <c r="Y1452" s="135">
        <f t="shared" si="180"/>
        <v>13</v>
      </c>
      <c r="Z1452" s="142">
        <f t="shared" si="181"/>
        <v>4.5</v>
      </c>
      <c r="AA1452" s="135">
        <v>390</v>
      </c>
      <c r="AB1452" s="164">
        <f t="shared" si="182"/>
        <v>126</v>
      </c>
      <c r="AI1452" s="1053">
        <v>32109061</v>
      </c>
      <c r="AJ1452" s="1054">
        <v>10</v>
      </c>
      <c r="AK1452" s="1055">
        <v>194.41069999999999</v>
      </c>
      <c r="AL1452" s="1055">
        <v>5.4370000000000003</v>
      </c>
      <c r="AM1452" s="1054">
        <v>36</v>
      </c>
      <c r="AN1452" s="1056">
        <v>0.30370000000000003</v>
      </c>
    </row>
    <row r="1453" spans="23:40">
      <c r="W1453" s="150" t="str">
        <f t="shared" si="183"/>
        <v>390133</v>
      </c>
      <c r="X1453" s="142">
        <f t="shared" si="184"/>
        <v>61.75</v>
      </c>
      <c r="Y1453" s="135">
        <f t="shared" si="180"/>
        <v>13</v>
      </c>
      <c r="Z1453" s="142">
        <f t="shared" si="181"/>
        <v>4.75</v>
      </c>
      <c r="AA1453" s="135">
        <v>390</v>
      </c>
      <c r="AB1453" s="164">
        <f t="shared" si="182"/>
        <v>133</v>
      </c>
      <c r="AI1453" s="1053">
        <v>42062901</v>
      </c>
      <c r="AJ1453" s="1054">
        <v>5</v>
      </c>
      <c r="AK1453" s="1055">
        <v>194.36519999999999</v>
      </c>
      <c r="AL1453" s="1055">
        <v>4.9923999999999999</v>
      </c>
      <c r="AM1453" s="1054">
        <v>39</v>
      </c>
      <c r="AN1453" s="1056">
        <v>0.41479999999999995</v>
      </c>
    </row>
    <row r="1454" spans="23:40">
      <c r="W1454" s="150" t="str">
        <f t="shared" si="183"/>
        <v>390140</v>
      </c>
      <c r="X1454" s="142">
        <f t="shared" si="184"/>
        <v>65</v>
      </c>
      <c r="Y1454" s="135">
        <f t="shared" si="180"/>
        <v>13</v>
      </c>
      <c r="Z1454" s="142">
        <f t="shared" si="181"/>
        <v>5</v>
      </c>
      <c r="AA1454" s="135">
        <v>390</v>
      </c>
      <c r="AB1454" s="164">
        <f t="shared" si="182"/>
        <v>140</v>
      </c>
      <c r="AI1454" s="1053">
        <v>37035501</v>
      </c>
      <c r="AJ1454" s="1054">
        <v>13</v>
      </c>
      <c r="AK1454" s="1055">
        <v>194.3193</v>
      </c>
      <c r="AL1454" s="1055">
        <v>5.3917999999999999</v>
      </c>
      <c r="AM1454" s="1054">
        <v>36</v>
      </c>
      <c r="AN1454" s="1056">
        <v>0.3538</v>
      </c>
    </row>
    <row r="1455" spans="23:40">
      <c r="W1455" s="150" t="str">
        <f t="shared" si="183"/>
        <v>390147</v>
      </c>
      <c r="X1455" s="142">
        <f t="shared" si="184"/>
        <v>68.25</v>
      </c>
      <c r="Y1455" s="135">
        <f t="shared" si="180"/>
        <v>13</v>
      </c>
      <c r="Z1455" s="142">
        <f t="shared" si="181"/>
        <v>5.25</v>
      </c>
      <c r="AA1455" s="135">
        <v>390</v>
      </c>
      <c r="AB1455" s="164">
        <f t="shared" si="182"/>
        <v>147</v>
      </c>
      <c r="AI1455" s="1053">
        <v>14083641</v>
      </c>
      <c r="AJ1455" s="1054">
        <v>3</v>
      </c>
      <c r="AK1455" s="1055">
        <v>194.30301</v>
      </c>
      <c r="AL1455" s="1055">
        <v>4.6300999999999997</v>
      </c>
      <c r="AM1455" s="1054">
        <v>42</v>
      </c>
      <c r="AN1455" s="1056">
        <v>0.3211</v>
      </c>
    </row>
    <row r="1456" spans="23:40">
      <c r="W1456" s="150" t="str">
        <f t="shared" si="183"/>
        <v>390154</v>
      </c>
      <c r="X1456" s="142">
        <f t="shared" si="184"/>
        <v>71.5</v>
      </c>
      <c r="Y1456" s="135">
        <f t="shared" si="180"/>
        <v>13</v>
      </c>
      <c r="Z1456" s="142">
        <f t="shared" si="181"/>
        <v>5.5</v>
      </c>
      <c r="AA1456" s="135">
        <v>390</v>
      </c>
      <c r="AB1456" s="164">
        <f t="shared" si="182"/>
        <v>154</v>
      </c>
      <c r="AI1456" s="1053">
        <v>43082101</v>
      </c>
      <c r="AJ1456" s="1054">
        <v>2</v>
      </c>
      <c r="AK1456" s="1055">
        <v>194.2184</v>
      </c>
      <c r="AL1456" s="1055">
        <v>3.1646000000000001</v>
      </c>
      <c r="AM1456" s="1054">
        <v>61</v>
      </c>
      <c r="AN1456" s="1056">
        <v>0.27399999999999997</v>
      </c>
    </row>
    <row r="1457" spans="23:40">
      <c r="W1457" s="150" t="str">
        <f t="shared" si="183"/>
        <v>390161</v>
      </c>
      <c r="X1457" s="142">
        <f t="shared" si="184"/>
        <v>74.75</v>
      </c>
      <c r="Y1457" s="135">
        <f t="shared" si="180"/>
        <v>13</v>
      </c>
      <c r="Z1457" s="142">
        <f t="shared" si="181"/>
        <v>5.75</v>
      </c>
      <c r="AA1457" s="135">
        <v>390</v>
      </c>
      <c r="AB1457" s="164">
        <f t="shared" si="182"/>
        <v>161</v>
      </c>
      <c r="AI1457" s="1053">
        <v>31020101</v>
      </c>
      <c r="AJ1457" s="1054">
        <v>73</v>
      </c>
      <c r="AK1457" s="1055">
        <v>194.20060000000001</v>
      </c>
      <c r="AL1457" s="1055">
        <v>4.6436999999999999</v>
      </c>
      <c r="AM1457" s="1054">
        <v>42</v>
      </c>
      <c r="AN1457" s="1056">
        <v>0.48070000000000002</v>
      </c>
    </row>
    <row r="1458" spans="23:40">
      <c r="W1458" s="150" t="str">
        <f t="shared" si="183"/>
        <v>390168</v>
      </c>
      <c r="X1458" s="142">
        <f t="shared" si="184"/>
        <v>78</v>
      </c>
      <c r="Y1458" s="135">
        <f t="shared" si="180"/>
        <v>13</v>
      </c>
      <c r="Z1458" s="142">
        <f t="shared" si="181"/>
        <v>6</v>
      </c>
      <c r="AA1458" s="135">
        <v>390</v>
      </c>
      <c r="AB1458" s="164">
        <f t="shared" si="182"/>
        <v>168</v>
      </c>
      <c r="AI1458" s="1053">
        <v>32105311</v>
      </c>
      <c r="AJ1458" s="1054">
        <v>11</v>
      </c>
      <c r="AK1458" s="1055">
        <v>194.19479999999999</v>
      </c>
      <c r="AL1458" s="1055">
        <v>5.0414000000000003</v>
      </c>
      <c r="AM1458" s="1054">
        <v>39</v>
      </c>
      <c r="AN1458" s="1056">
        <v>0.44729999999999998</v>
      </c>
    </row>
    <row r="1459" spans="23:40">
      <c r="W1459" s="150" t="str">
        <f t="shared" si="183"/>
        <v>390175</v>
      </c>
      <c r="X1459" s="142">
        <f t="shared" si="184"/>
        <v>81.25</v>
      </c>
      <c r="Y1459" s="135">
        <f t="shared" si="180"/>
        <v>13</v>
      </c>
      <c r="Z1459" s="142">
        <f t="shared" si="181"/>
        <v>6.25</v>
      </c>
      <c r="AA1459" s="135">
        <v>390</v>
      </c>
      <c r="AB1459" s="164">
        <f t="shared" si="182"/>
        <v>175</v>
      </c>
      <c r="AI1459" s="1053">
        <v>44113801</v>
      </c>
      <c r="AJ1459" s="1054">
        <v>4</v>
      </c>
      <c r="AK1459" s="1055">
        <v>194.06809999999999</v>
      </c>
      <c r="AL1459" s="1055">
        <v>5.2484999999999999</v>
      </c>
      <c r="AM1459" s="1054">
        <v>37</v>
      </c>
      <c r="AN1459" s="1056">
        <v>0.20399999999999999</v>
      </c>
    </row>
    <row r="1460" spans="23:40">
      <c r="W1460" s="150" t="str">
        <f t="shared" si="183"/>
        <v>390182</v>
      </c>
      <c r="X1460" s="142">
        <f t="shared" si="184"/>
        <v>84.5</v>
      </c>
      <c r="Y1460" s="135">
        <f t="shared" si="180"/>
        <v>13</v>
      </c>
      <c r="Z1460" s="142">
        <f t="shared" si="181"/>
        <v>6.5</v>
      </c>
      <c r="AA1460" s="135">
        <v>390</v>
      </c>
      <c r="AB1460" s="164">
        <f t="shared" si="182"/>
        <v>182</v>
      </c>
      <c r="AI1460" s="1053">
        <v>21016801</v>
      </c>
      <c r="AJ1460" s="1054">
        <v>15</v>
      </c>
      <c r="AK1460" s="1055">
        <v>194.05865</v>
      </c>
      <c r="AL1460" s="1055">
        <v>5.4528999999999996</v>
      </c>
      <c r="AM1460" s="1054">
        <v>36</v>
      </c>
      <c r="AN1460" s="1056">
        <v>0.18170000000000003</v>
      </c>
    </row>
    <row r="1461" spans="23:40">
      <c r="W1461" s="150" t="str">
        <f t="shared" si="183"/>
        <v>390189</v>
      </c>
      <c r="X1461" s="142">
        <f t="shared" si="184"/>
        <v>87.75</v>
      </c>
      <c r="Y1461" s="135">
        <f t="shared" si="180"/>
        <v>13</v>
      </c>
      <c r="Z1461" s="142">
        <f t="shared" si="181"/>
        <v>6.75</v>
      </c>
      <c r="AA1461" s="135">
        <v>390</v>
      </c>
      <c r="AB1461" s="164">
        <f t="shared" si="182"/>
        <v>189</v>
      </c>
      <c r="AI1461" s="1053">
        <v>36016701</v>
      </c>
      <c r="AJ1461" s="1054">
        <v>12</v>
      </c>
      <c r="AK1461" s="1055">
        <v>193.898325</v>
      </c>
      <c r="AL1461" s="1055">
        <v>4.8175999999999997</v>
      </c>
      <c r="AM1461" s="1054">
        <v>40</v>
      </c>
      <c r="AN1461" s="1056">
        <v>0.36880000000000002</v>
      </c>
    </row>
    <row r="1462" spans="23:40">
      <c r="W1462" s="150" t="str">
        <f t="shared" si="183"/>
        <v>390196</v>
      </c>
      <c r="X1462" s="142">
        <f t="shared" si="184"/>
        <v>91</v>
      </c>
      <c r="Y1462" s="135">
        <f t="shared" si="180"/>
        <v>13</v>
      </c>
      <c r="Z1462" s="142">
        <f t="shared" si="181"/>
        <v>7</v>
      </c>
      <c r="AA1462" s="135">
        <v>390</v>
      </c>
      <c r="AB1462" s="164">
        <f t="shared" si="182"/>
        <v>196</v>
      </c>
      <c r="AI1462" s="1053">
        <v>32091201</v>
      </c>
      <c r="AJ1462" s="1054">
        <v>11</v>
      </c>
      <c r="AK1462" s="1055">
        <v>193.8766</v>
      </c>
      <c r="AL1462" s="1055">
        <v>5.8520000000000003</v>
      </c>
      <c r="AM1462" s="1054">
        <v>33</v>
      </c>
      <c r="AN1462" s="1056">
        <v>0.2361</v>
      </c>
    </row>
    <row r="1463" spans="23:40">
      <c r="W1463" s="150" t="str">
        <f t="shared" si="183"/>
        <v>390203</v>
      </c>
      <c r="X1463" s="142">
        <f t="shared" si="184"/>
        <v>94.25</v>
      </c>
      <c r="Y1463" s="135">
        <f t="shared" si="180"/>
        <v>13</v>
      </c>
      <c r="Z1463" s="142">
        <f t="shared" si="181"/>
        <v>7.25</v>
      </c>
      <c r="AA1463" s="135">
        <v>390</v>
      </c>
      <c r="AB1463" s="164">
        <f t="shared" si="182"/>
        <v>203</v>
      </c>
      <c r="AI1463" s="1053">
        <v>32021801</v>
      </c>
      <c r="AJ1463" s="1054">
        <v>23</v>
      </c>
      <c r="AK1463" s="1055">
        <v>193.76759999999999</v>
      </c>
      <c r="AL1463" s="1055">
        <v>4.6093000000000002</v>
      </c>
      <c r="AM1463" s="1054">
        <v>42</v>
      </c>
      <c r="AN1463" s="1056">
        <v>0.17120000000000002</v>
      </c>
    </row>
    <row r="1464" spans="23:40">
      <c r="W1464" s="150" t="str">
        <f t="shared" si="183"/>
        <v>390210</v>
      </c>
      <c r="X1464" s="142">
        <f t="shared" si="184"/>
        <v>97.5</v>
      </c>
      <c r="Y1464" s="135">
        <f t="shared" si="180"/>
        <v>13</v>
      </c>
      <c r="Z1464" s="142">
        <f t="shared" si="181"/>
        <v>7.5</v>
      </c>
      <c r="AA1464" s="135">
        <v>390</v>
      </c>
      <c r="AB1464" s="164">
        <f t="shared" si="182"/>
        <v>210</v>
      </c>
      <c r="AI1464" s="1053">
        <v>53010301</v>
      </c>
      <c r="AJ1464" s="1054">
        <v>14</v>
      </c>
      <c r="AK1464" s="1055">
        <v>193.75408000000002</v>
      </c>
      <c r="AL1464" s="1055">
        <v>5.6875999999999998</v>
      </c>
      <c r="AM1464" s="1054">
        <v>34</v>
      </c>
      <c r="AN1464" s="1056">
        <v>0.49099999999999999</v>
      </c>
    </row>
    <row r="1465" spans="23:40">
      <c r="W1465" s="150" t="str">
        <f t="shared" si="183"/>
        <v>390217</v>
      </c>
      <c r="X1465" s="142">
        <f t="shared" si="184"/>
        <v>100.75</v>
      </c>
      <c r="Y1465" s="135">
        <f t="shared" si="180"/>
        <v>13</v>
      </c>
      <c r="Z1465" s="142">
        <f t="shared" si="181"/>
        <v>7.75</v>
      </c>
      <c r="AA1465" s="135">
        <v>390</v>
      </c>
      <c r="AB1465" s="164">
        <f t="shared" si="182"/>
        <v>217</v>
      </c>
      <c r="AI1465" s="1053">
        <v>15021011</v>
      </c>
      <c r="AJ1465" s="1054">
        <v>6</v>
      </c>
      <c r="AK1465" s="1055">
        <v>193.72399999999999</v>
      </c>
      <c r="AL1465" s="1055">
        <v>5.5163000000000002</v>
      </c>
      <c r="AM1465" s="1054">
        <v>35</v>
      </c>
      <c r="AN1465" s="1056">
        <v>0.3458</v>
      </c>
    </row>
    <row r="1466" spans="23:40">
      <c r="W1466" s="150" t="str">
        <f t="shared" si="183"/>
        <v>390224</v>
      </c>
      <c r="X1466" s="142">
        <f t="shared" si="184"/>
        <v>104</v>
      </c>
      <c r="Y1466" s="135">
        <f t="shared" si="180"/>
        <v>13</v>
      </c>
      <c r="Z1466" s="142">
        <f t="shared" si="181"/>
        <v>8</v>
      </c>
      <c r="AA1466" s="135">
        <v>390</v>
      </c>
      <c r="AB1466" s="164">
        <f t="shared" si="182"/>
        <v>224</v>
      </c>
      <c r="AI1466" s="1053">
        <v>50070201</v>
      </c>
      <c r="AJ1466" s="1054">
        <v>35</v>
      </c>
      <c r="AK1466" s="1055">
        <v>193.66739999999999</v>
      </c>
      <c r="AL1466" s="1055">
        <v>6.0983999999999998</v>
      </c>
      <c r="AM1466" s="1054">
        <v>32</v>
      </c>
      <c r="AN1466" s="1056">
        <v>0.17739999999999997</v>
      </c>
    </row>
    <row r="1467" spans="23:40">
      <c r="W1467" s="150" t="str">
        <f t="shared" si="183"/>
        <v>390231</v>
      </c>
      <c r="X1467" s="142">
        <f t="shared" si="184"/>
        <v>107.25</v>
      </c>
      <c r="Y1467" s="135">
        <f t="shared" si="180"/>
        <v>13</v>
      </c>
      <c r="Z1467" s="142">
        <f t="shared" si="181"/>
        <v>8.25</v>
      </c>
      <c r="AA1467" s="135">
        <v>390</v>
      </c>
      <c r="AB1467" s="164">
        <f t="shared" si="182"/>
        <v>231</v>
      </c>
      <c r="AI1467" s="1053">
        <v>42031801</v>
      </c>
      <c r="AJ1467" s="1054">
        <v>8</v>
      </c>
      <c r="AK1467" s="1055">
        <v>193.56870000000001</v>
      </c>
      <c r="AL1467" s="1055">
        <v>5.8747999999999996</v>
      </c>
      <c r="AM1467" s="1054">
        <v>33</v>
      </c>
      <c r="AN1467" s="1056">
        <v>0.43049999999999999</v>
      </c>
    </row>
    <row r="1468" spans="23:40">
      <c r="W1468" s="150" t="str">
        <f t="shared" si="183"/>
        <v>390238</v>
      </c>
      <c r="X1468" s="142">
        <f t="shared" si="184"/>
        <v>110.5</v>
      </c>
      <c r="Y1468" s="135">
        <f t="shared" si="180"/>
        <v>13</v>
      </c>
      <c r="Z1468" s="142">
        <f t="shared" si="181"/>
        <v>8.5</v>
      </c>
      <c r="AA1468" s="135">
        <v>390</v>
      </c>
      <c r="AB1468" s="164">
        <f t="shared" si="182"/>
        <v>238</v>
      </c>
      <c r="AI1468" s="1053">
        <v>14011301</v>
      </c>
      <c r="AJ1468" s="1054">
        <v>13</v>
      </c>
      <c r="AK1468" s="1055">
        <v>193.56016599999998</v>
      </c>
      <c r="AL1468" s="1055">
        <v>4.8902999999999999</v>
      </c>
      <c r="AM1468" s="1054">
        <v>40</v>
      </c>
      <c r="AN1468" s="1056">
        <v>0.17679999999999998</v>
      </c>
    </row>
    <row r="1469" spans="23:40">
      <c r="W1469" s="150" t="str">
        <f t="shared" si="183"/>
        <v>390245</v>
      </c>
      <c r="X1469" s="142">
        <f t="shared" si="184"/>
        <v>113.75</v>
      </c>
      <c r="Y1469" s="135">
        <f t="shared" si="180"/>
        <v>13</v>
      </c>
      <c r="Z1469" s="142">
        <f t="shared" si="181"/>
        <v>8.75</v>
      </c>
      <c r="AA1469" s="135">
        <v>390</v>
      </c>
      <c r="AB1469" s="164">
        <f t="shared" si="182"/>
        <v>245</v>
      </c>
      <c r="AI1469" s="1053">
        <v>43103001</v>
      </c>
      <c r="AJ1469" s="1054">
        <v>3</v>
      </c>
      <c r="AK1469" s="1055">
        <v>193.5445</v>
      </c>
      <c r="AL1469" s="1055">
        <v>5.0945</v>
      </c>
      <c r="AM1469" s="1054">
        <v>38</v>
      </c>
      <c r="AN1469" s="1056">
        <v>0.35409999999999997</v>
      </c>
    </row>
    <row r="1470" spans="23:40">
      <c r="W1470" s="150" t="str">
        <f t="shared" si="183"/>
        <v>390252</v>
      </c>
      <c r="X1470" s="142">
        <f t="shared" si="184"/>
        <v>117</v>
      </c>
      <c r="Y1470" s="135">
        <f t="shared" si="180"/>
        <v>13</v>
      </c>
      <c r="Z1470" s="142">
        <f t="shared" si="181"/>
        <v>9</v>
      </c>
      <c r="AA1470" s="135">
        <v>390</v>
      </c>
      <c r="AB1470" s="164">
        <f t="shared" si="182"/>
        <v>252</v>
      </c>
      <c r="AI1470" s="1053">
        <v>11110921</v>
      </c>
      <c r="AJ1470" s="1054">
        <v>77</v>
      </c>
      <c r="AK1470" s="1055">
        <v>193.504199</v>
      </c>
      <c r="AL1470" s="1055">
        <v>4.9484000000000004</v>
      </c>
      <c r="AM1470" s="1054">
        <v>39</v>
      </c>
      <c r="AN1470" s="1056">
        <v>0.3362</v>
      </c>
    </row>
    <row r="1471" spans="23:40">
      <c r="W1471" s="150" t="str">
        <f t="shared" si="183"/>
        <v>390259</v>
      </c>
      <c r="X1471" s="142">
        <f t="shared" si="184"/>
        <v>120.25</v>
      </c>
      <c r="Y1471" s="135">
        <f t="shared" si="180"/>
        <v>13</v>
      </c>
      <c r="Z1471" s="142">
        <f t="shared" si="181"/>
        <v>9.25</v>
      </c>
      <c r="AA1471" s="135">
        <v>390</v>
      </c>
      <c r="AB1471" s="164">
        <f t="shared" si="182"/>
        <v>259</v>
      </c>
      <c r="AI1471" s="1053">
        <v>32026501</v>
      </c>
      <c r="AJ1471" s="1054">
        <v>24</v>
      </c>
      <c r="AK1471" s="1055">
        <v>193.46199999999999</v>
      </c>
      <c r="AL1471" s="1055">
        <v>5.0148000000000001</v>
      </c>
      <c r="AM1471" s="1054">
        <v>39</v>
      </c>
      <c r="AN1471" s="1056">
        <v>0.24609999999999999</v>
      </c>
    </row>
    <row r="1472" spans="23:40">
      <c r="W1472" s="150" t="str">
        <f t="shared" si="183"/>
        <v>390266</v>
      </c>
      <c r="X1472" s="142">
        <f t="shared" si="184"/>
        <v>123.5</v>
      </c>
      <c r="Y1472" s="135">
        <f t="shared" si="180"/>
        <v>13</v>
      </c>
      <c r="Z1472" s="142">
        <f t="shared" si="181"/>
        <v>9.5</v>
      </c>
      <c r="AA1472" s="135">
        <v>390</v>
      </c>
      <c r="AB1472" s="164">
        <f t="shared" si="182"/>
        <v>266</v>
      </c>
      <c r="AI1472" s="1053">
        <v>32082001</v>
      </c>
      <c r="AJ1472" s="1054">
        <v>11</v>
      </c>
      <c r="AK1472" s="1055">
        <v>193.43124</v>
      </c>
      <c r="AL1472" s="1055">
        <v>5.7112999999999996</v>
      </c>
      <c r="AM1472" s="1054">
        <v>34</v>
      </c>
      <c r="AN1472" s="1056">
        <v>0.25900000000000001</v>
      </c>
    </row>
    <row r="1473" spans="23:40">
      <c r="W1473" s="150" t="str">
        <f t="shared" si="183"/>
        <v>390273</v>
      </c>
      <c r="X1473" s="142">
        <f t="shared" si="184"/>
        <v>126.75</v>
      </c>
      <c r="Y1473" s="135">
        <f t="shared" si="180"/>
        <v>13</v>
      </c>
      <c r="Z1473" s="142">
        <f t="shared" si="181"/>
        <v>9.75</v>
      </c>
      <c r="AA1473" s="135">
        <v>390</v>
      </c>
      <c r="AB1473" s="164">
        <f t="shared" si="182"/>
        <v>273</v>
      </c>
      <c r="AI1473" s="1053">
        <v>36021801</v>
      </c>
      <c r="AJ1473" s="1054">
        <v>3</v>
      </c>
      <c r="AK1473" s="1055">
        <v>193.34003000000001</v>
      </c>
      <c r="AL1473" s="1055">
        <v>5.3570000000000002</v>
      </c>
      <c r="AM1473" s="1054">
        <v>36</v>
      </c>
      <c r="AN1473" s="1056">
        <v>0.42420000000000002</v>
      </c>
    </row>
    <row r="1474" spans="23:40">
      <c r="W1474" s="150" t="str">
        <f t="shared" si="183"/>
        <v>390280</v>
      </c>
      <c r="X1474" s="142">
        <f t="shared" si="184"/>
        <v>130</v>
      </c>
      <c r="Y1474" s="135">
        <f t="shared" si="180"/>
        <v>13</v>
      </c>
      <c r="Z1474" s="142">
        <f t="shared" si="181"/>
        <v>10</v>
      </c>
      <c r="AA1474" s="135">
        <v>390</v>
      </c>
      <c r="AB1474" s="164">
        <f t="shared" si="182"/>
        <v>280</v>
      </c>
      <c r="AI1474" s="1053">
        <v>43120301</v>
      </c>
      <c r="AJ1474" s="1054">
        <v>1</v>
      </c>
      <c r="AK1474" s="1055">
        <v>193.33083999999999</v>
      </c>
      <c r="AL1474" s="1055">
        <v>4.9557000000000002</v>
      </c>
      <c r="AM1474" s="1054">
        <v>39</v>
      </c>
      <c r="AN1474" s="1056">
        <v>0.35719999999999996</v>
      </c>
    </row>
    <row r="1475" spans="23:40">
      <c r="W1475" s="150" t="str">
        <f t="shared" si="183"/>
        <v>390287</v>
      </c>
      <c r="X1475" s="142">
        <f t="shared" si="184"/>
        <v>133.25</v>
      </c>
      <c r="Y1475" s="135">
        <f t="shared" si="180"/>
        <v>13</v>
      </c>
      <c r="Z1475" s="142">
        <f t="shared" si="181"/>
        <v>10.25</v>
      </c>
      <c r="AA1475" s="135">
        <v>390</v>
      </c>
      <c r="AB1475" s="164">
        <f t="shared" si="182"/>
        <v>287</v>
      </c>
      <c r="AI1475" s="1053">
        <v>33046401</v>
      </c>
      <c r="AJ1475" s="1054">
        <v>26</v>
      </c>
      <c r="AK1475" s="1055">
        <v>193.27753999999999</v>
      </c>
      <c r="AL1475" s="1055">
        <v>5.5862999999999996</v>
      </c>
      <c r="AM1475" s="1054">
        <v>35</v>
      </c>
      <c r="AN1475" s="1056">
        <v>0.2586</v>
      </c>
    </row>
    <row r="1476" spans="23:40">
      <c r="W1476" s="150" t="str">
        <f t="shared" si="183"/>
        <v>390294</v>
      </c>
      <c r="X1476" s="142">
        <f t="shared" si="184"/>
        <v>136.5</v>
      </c>
      <c r="Y1476" s="135">
        <f t="shared" si="180"/>
        <v>13</v>
      </c>
      <c r="Z1476" s="142">
        <f t="shared" si="181"/>
        <v>10.5</v>
      </c>
      <c r="AA1476" s="135">
        <v>390</v>
      </c>
      <c r="AB1476" s="164">
        <f t="shared" si="182"/>
        <v>294</v>
      </c>
      <c r="AI1476" s="1053">
        <v>61032801</v>
      </c>
      <c r="AJ1476" s="1054">
        <v>2</v>
      </c>
      <c r="AK1476" s="1055">
        <v>193.25919999999999</v>
      </c>
      <c r="AL1476" s="1055">
        <v>5.5726000000000004</v>
      </c>
      <c r="AM1476" s="1054">
        <v>35</v>
      </c>
      <c r="AN1476" s="1056">
        <v>0.26629999999999998</v>
      </c>
    </row>
    <row r="1477" spans="23:40">
      <c r="W1477" s="150" t="str">
        <f t="shared" si="183"/>
        <v>390301</v>
      </c>
      <c r="X1477" s="142">
        <f t="shared" si="184"/>
        <v>139.75</v>
      </c>
      <c r="Y1477" s="135">
        <f t="shared" ref="Y1477:Y1540" si="185">IF(AA1477=5,0.385,IF(AA1477=10,0.55,IF(AA1477=15,0.55,AA1477/30)))</f>
        <v>13</v>
      </c>
      <c r="Z1477" s="142">
        <f t="shared" ref="Z1477:Z1540" si="186">IF(AB1477=7,0.385,IF(AB1477=14,0.55,AB1477/28))</f>
        <v>10.75</v>
      </c>
      <c r="AA1477" s="135">
        <v>390</v>
      </c>
      <c r="AB1477" s="164">
        <f t="shared" si="182"/>
        <v>301</v>
      </c>
      <c r="AI1477" s="1053">
        <v>33095901</v>
      </c>
      <c r="AJ1477" s="1054">
        <v>14</v>
      </c>
      <c r="AK1477" s="1055">
        <v>193.25823799999998</v>
      </c>
      <c r="AL1477" s="1055">
        <v>4.7561999999999998</v>
      </c>
      <c r="AM1477" s="1054">
        <v>41</v>
      </c>
      <c r="AN1477" s="1056">
        <v>0.38600000000000001</v>
      </c>
    </row>
    <row r="1478" spans="23:40">
      <c r="W1478" s="150" t="str">
        <f t="shared" si="183"/>
        <v>390308</v>
      </c>
      <c r="X1478" s="142">
        <f t="shared" si="184"/>
        <v>143</v>
      </c>
      <c r="Y1478" s="135">
        <f t="shared" si="185"/>
        <v>13</v>
      </c>
      <c r="Z1478" s="142">
        <f t="shared" si="186"/>
        <v>11</v>
      </c>
      <c r="AA1478" s="135">
        <v>390</v>
      </c>
      <c r="AB1478" s="164">
        <f t="shared" si="182"/>
        <v>308</v>
      </c>
      <c r="AI1478" s="1053">
        <v>13100102</v>
      </c>
      <c r="AJ1478" s="1054">
        <v>4</v>
      </c>
      <c r="AK1478" s="1055">
        <v>193.22585000000001</v>
      </c>
      <c r="AL1478" s="1055">
        <v>5.6211000000000002</v>
      </c>
      <c r="AM1478" s="1054">
        <v>34</v>
      </c>
      <c r="AN1478" s="1056">
        <v>0.22039999999999998</v>
      </c>
    </row>
    <row r="1479" spans="23:40">
      <c r="W1479" s="150" t="str">
        <f t="shared" si="183"/>
        <v>390315</v>
      </c>
      <c r="X1479" s="142">
        <f t="shared" si="184"/>
        <v>146.25</v>
      </c>
      <c r="Y1479" s="135">
        <f t="shared" si="185"/>
        <v>13</v>
      </c>
      <c r="Z1479" s="142">
        <f t="shared" si="186"/>
        <v>11.25</v>
      </c>
      <c r="AA1479" s="135">
        <v>390</v>
      </c>
      <c r="AB1479" s="164">
        <f t="shared" si="182"/>
        <v>315</v>
      </c>
      <c r="AI1479" s="1053">
        <v>33072701</v>
      </c>
      <c r="AJ1479" s="1054">
        <v>19</v>
      </c>
      <c r="AK1479" s="1055">
        <v>193.0692</v>
      </c>
      <c r="AL1479" s="1055">
        <v>4.8686999999999996</v>
      </c>
      <c r="AM1479" s="1054">
        <v>40</v>
      </c>
      <c r="AN1479" s="1056">
        <v>0.29330000000000001</v>
      </c>
    </row>
    <row r="1480" spans="23:40">
      <c r="W1480" s="150" t="str">
        <f t="shared" si="183"/>
        <v>390322</v>
      </c>
      <c r="X1480" s="142">
        <f t="shared" si="184"/>
        <v>149.5</v>
      </c>
      <c r="Y1480" s="135">
        <f t="shared" si="185"/>
        <v>13</v>
      </c>
      <c r="Z1480" s="142">
        <f t="shared" si="186"/>
        <v>11.5</v>
      </c>
      <c r="AA1480" s="135">
        <v>390</v>
      </c>
      <c r="AB1480" s="164">
        <f t="shared" si="182"/>
        <v>322</v>
      </c>
      <c r="AI1480" s="1053">
        <v>32032601</v>
      </c>
      <c r="AJ1480" s="1054">
        <v>14</v>
      </c>
      <c r="AK1480" s="1055">
        <v>193.05250000000001</v>
      </c>
      <c r="AL1480" s="1055">
        <v>5.4752999999999998</v>
      </c>
      <c r="AM1480" s="1054">
        <v>35</v>
      </c>
      <c r="AN1480" s="1056">
        <v>0.29680000000000001</v>
      </c>
    </row>
    <row r="1481" spans="23:40">
      <c r="W1481" s="150" t="str">
        <f t="shared" si="183"/>
        <v>390329</v>
      </c>
      <c r="X1481" s="142">
        <f t="shared" si="184"/>
        <v>152.75</v>
      </c>
      <c r="Y1481" s="135">
        <f t="shared" si="185"/>
        <v>13</v>
      </c>
      <c r="Z1481" s="142">
        <f t="shared" si="186"/>
        <v>11.75</v>
      </c>
      <c r="AA1481" s="135">
        <v>390</v>
      </c>
      <c r="AB1481" s="164">
        <f t="shared" si="182"/>
        <v>329</v>
      </c>
      <c r="AI1481" s="1053">
        <v>32034001</v>
      </c>
      <c r="AJ1481" s="1054">
        <v>15</v>
      </c>
      <c r="AK1481" s="1055">
        <v>192.93446</v>
      </c>
      <c r="AL1481" s="1055">
        <v>4.9532999999999996</v>
      </c>
      <c r="AM1481" s="1054">
        <v>39</v>
      </c>
      <c r="AN1481" s="1056">
        <v>0.36509999999999998</v>
      </c>
    </row>
    <row r="1482" spans="23:40">
      <c r="W1482" s="150" t="str">
        <f t="shared" si="183"/>
        <v>390336</v>
      </c>
      <c r="X1482" s="142">
        <f t="shared" si="184"/>
        <v>156</v>
      </c>
      <c r="Y1482" s="135">
        <f t="shared" si="185"/>
        <v>13</v>
      </c>
      <c r="Z1482" s="142">
        <f t="shared" si="186"/>
        <v>12</v>
      </c>
      <c r="AA1482" s="135">
        <v>390</v>
      </c>
      <c r="AB1482" s="164">
        <f t="shared" si="182"/>
        <v>336</v>
      </c>
      <c r="AI1482" s="1053">
        <v>61010801</v>
      </c>
      <c r="AJ1482" s="1054">
        <v>33</v>
      </c>
      <c r="AK1482" s="1055">
        <v>192.8562</v>
      </c>
      <c r="AL1482" s="1055">
        <v>5.3635999999999999</v>
      </c>
      <c r="AM1482" s="1054">
        <v>36</v>
      </c>
      <c r="AN1482" s="1056">
        <v>0.15570000000000001</v>
      </c>
    </row>
    <row r="1483" spans="23:40">
      <c r="W1483" s="150" t="str">
        <f t="shared" si="183"/>
        <v>390343</v>
      </c>
      <c r="X1483" s="142">
        <f t="shared" si="184"/>
        <v>159.25</v>
      </c>
      <c r="Y1483" s="135">
        <f t="shared" si="185"/>
        <v>13</v>
      </c>
      <c r="Z1483" s="142">
        <f t="shared" si="186"/>
        <v>12.25</v>
      </c>
      <c r="AA1483" s="135">
        <v>390</v>
      </c>
      <c r="AB1483" s="164">
        <f t="shared" si="182"/>
        <v>343</v>
      </c>
      <c r="AI1483" s="1053">
        <v>12034901</v>
      </c>
      <c r="AJ1483" s="1054">
        <v>29</v>
      </c>
      <c r="AK1483" s="1055">
        <v>192.80019999999999</v>
      </c>
      <c r="AL1483" s="1055">
        <v>5.8924000000000003</v>
      </c>
      <c r="AM1483" s="1054">
        <v>33</v>
      </c>
      <c r="AN1483" s="1056">
        <v>0.2949</v>
      </c>
    </row>
    <row r="1484" spans="23:40">
      <c r="W1484" s="150" t="str">
        <f t="shared" si="183"/>
        <v>390350</v>
      </c>
      <c r="X1484" s="142">
        <f t="shared" si="184"/>
        <v>162.5</v>
      </c>
      <c r="Y1484" s="135">
        <f t="shared" si="185"/>
        <v>13</v>
      </c>
      <c r="Z1484" s="142">
        <f t="shared" si="186"/>
        <v>12.5</v>
      </c>
      <c r="AA1484" s="135">
        <v>390</v>
      </c>
      <c r="AB1484" s="164">
        <f t="shared" si="182"/>
        <v>350</v>
      </c>
      <c r="AI1484" s="1053">
        <v>44222401</v>
      </c>
      <c r="AJ1484" s="1054">
        <v>31</v>
      </c>
      <c r="AK1484" s="1055">
        <v>192.7902</v>
      </c>
      <c r="AL1484" s="1055">
        <v>4.1795</v>
      </c>
      <c r="AM1484" s="1054">
        <v>46</v>
      </c>
      <c r="AN1484" s="1056">
        <v>0.32069999999999999</v>
      </c>
    </row>
    <row r="1485" spans="23:40">
      <c r="W1485" s="150" t="str">
        <f t="shared" si="183"/>
        <v>390357</v>
      </c>
      <c r="X1485" s="142">
        <f t="shared" si="184"/>
        <v>165.75</v>
      </c>
      <c r="Y1485" s="135">
        <f t="shared" si="185"/>
        <v>13</v>
      </c>
      <c r="Z1485" s="142">
        <f t="shared" si="186"/>
        <v>12.75</v>
      </c>
      <c r="AA1485" s="135">
        <v>390</v>
      </c>
      <c r="AB1485" s="164">
        <f t="shared" si="182"/>
        <v>357</v>
      </c>
      <c r="AI1485" s="1053">
        <v>46011001</v>
      </c>
      <c r="AJ1485" s="1054">
        <v>11</v>
      </c>
      <c r="AK1485" s="1055">
        <v>192.77324999999999</v>
      </c>
      <c r="AL1485" s="1055">
        <v>4.7484999999999999</v>
      </c>
      <c r="AM1485" s="1054">
        <v>41</v>
      </c>
      <c r="AN1485" s="1056">
        <v>0.2208</v>
      </c>
    </row>
    <row r="1486" spans="23:40">
      <c r="W1486" s="150" t="str">
        <f t="shared" si="183"/>
        <v>390364</v>
      </c>
      <c r="X1486" s="142">
        <f t="shared" si="184"/>
        <v>169</v>
      </c>
      <c r="Y1486" s="135">
        <f t="shared" si="185"/>
        <v>13</v>
      </c>
      <c r="Z1486" s="142">
        <f t="shared" si="186"/>
        <v>13</v>
      </c>
      <c r="AA1486" s="135">
        <v>390</v>
      </c>
      <c r="AB1486" s="164">
        <f t="shared" si="182"/>
        <v>364</v>
      </c>
      <c r="AI1486" s="1053">
        <v>36016601</v>
      </c>
      <c r="AJ1486" s="1054">
        <v>13</v>
      </c>
      <c r="AK1486" s="1055">
        <v>192.75585000000001</v>
      </c>
      <c r="AL1486" s="1055">
        <v>5.4253</v>
      </c>
      <c r="AM1486" s="1054">
        <v>36</v>
      </c>
      <c r="AN1486" s="1056">
        <v>0.34799999999999998</v>
      </c>
    </row>
    <row r="1487" spans="23:40">
      <c r="W1487" s="150" t="str">
        <f t="shared" si="183"/>
        <v>390371</v>
      </c>
      <c r="X1487" s="142">
        <f t="shared" si="184"/>
        <v>172.25</v>
      </c>
      <c r="Y1487" s="135">
        <f t="shared" si="185"/>
        <v>13</v>
      </c>
      <c r="Z1487" s="142">
        <f t="shared" si="186"/>
        <v>13.25</v>
      </c>
      <c r="AA1487" s="135">
        <v>390</v>
      </c>
      <c r="AB1487" s="164">
        <f t="shared" si="182"/>
        <v>371</v>
      </c>
      <c r="AI1487" s="1053">
        <v>32084611</v>
      </c>
      <c r="AJ1487" s="1054">
        <v>12</v>
      </c>
      <c r="AK1487" s="1055">
        <v>192.6866</v>
      </c>
      <c r="AL1487" s="1055">
        <v>6.2910000000000004</v>
      </c>
      <c r="AM1487" s="1054">
        <v>31</v>
      </c>
      <c r="AN1487" s="1056">
        <v>0.2571</v>
      </c>
    </row>
    <row r="1488" spans="23:40">
      <c r="W1488" s="150" t="str">
        <f t="shared" si="183"/>
        <v>4057</v>
      </c>
      <c r="X1488" s="142">
        <f t="shared" si="184"/>
        <v>5.1974999999999998</v>
      </c>
      <c r="Y1488" s="135">
        <f t="shared" si="185"/>
        <v>13.5</v>
      </c>
      <c r="Z1488" s="142">
        <f t="shared" si="186"/>
        <v>0.38500000000000001</v>
      </c>
      <c r="AA1488" s="135">
        <v>405</v>
      </c>
      <c r="AB1488" s="151">
        <v>7</v>
      </c>
      <c r="AI1488" s="1053">
        <v>33018641</v>
      </c>
      <c r="AJ1488" s="1054">
        <v>25</v>
      </c>
      <c r="AK1488" s="1055">
        <v>192.51739699999999</v>
      </c>
      <c r="AL1488" s="1055">
        <v>4.6471999999999998</v>
      </c>
      <c r="AM1488" s="1054">
        <v>41</v>
      </c>
      <c r="AN1488" s="1056">
        <v>0.23569999999999999</v>
      </c>
    </row>
    <row r="1489" spans="23:40">
      <c r="W1489" s="150" t="str">
        <f t="shared" si="183"/>
        <v>40514</v>
      </c>
      <c r="X1489" s="142">
        <f t="shared" si="184"/>
        <v>7.4250000000000007</v>
      </c>
      <c r="Y1489" s="135">
        <f t="shared" si="185"/>
        <v>13.5</v>
      </c>
      <c r="Z1489" s="142">
        <f t="shared" si="186"/>
        <v>0.55000000000000004</v>
      </c>
      <c r="AA1489" s="135">
        <v>405</v>
      </c>
      <c r="AB1489" s="164">
        <f>AB1488+7</f>
        <v>14</v>
      </c>
      <c r="AI1489" s="1053">
        <v>44071901</v>
      </c>
      <c r="AJ1489" s="1054">
        <v>4</v>
      </c>
      <c r="AK1489" s="1055">
        <v>192.30301399999999</v>
      </c>
      <c r="AL1489" s="1055">
        <v>4.3478000000000003</v>
      </c>
      <c r="AM1489" s="1054">
        <v>44</v>
      </c>
      <c r="AN1489" s="1056">
        <v>0.34090000000000004</v>
      </c>
    </row>
    <row r="1490" spans="23:40">
      <c r="W1490" s="150" t="str">
        <f t="shared" si="183"/>
        <v>40521</v>
      </c>
      <c r="X1490" s="142">
        <f t="shared" si="184"/>
        <v>10.125</v>
      </c>
      <c r="Y1490" s="135">
        <f t="shared" si="185"/>
        <v>13.5</v>
      </c>
      <c r="Z1490" s="142">
        <f t="shared" si="186"/>
        <v>0.75</v>
      </c>
      <c r="AA1490" s="135">
        <v>405</v>
      </c>
      <c r="AB1490" s="164">
        <f t="shared" ref="AB1490:AB1540" si="187">AB1489+7</f>
        <v>21</v>
      </c>
      <c r="AI1490" s="1053">
        <v>13032901</v>
      </c>
      <c r="AJ1490" s="1054">
        <v>1</v>
      </c>
      <c r="AK1490" s="1055">
        <v>192.15041399999998</v>
      </c>
      <c r="AL1490" s="1055">
        <v>5.0449000000000002</v>
      </c>
      <c r="AM1490" s="1054">
        <v>38</v>
      </c>
      <c r="AN1490" s="1056">
        <v>0.34899999999999998</v>
      </c>
    </row>
    <row r="1491" spans="23:40">
      <c r="W1491" s="150" t="str">
        <f t="shared" si="183"/>
        <v>40528</v>
      </c>
      <c r="X1491" s="142">
        <f t="shared" si="184"/>
        <v>13.5</v>
      </c>
      <c r="Y1491" s="135">
        <f t="shared" si="185"/>
        <v>13.5</v>
      </c>
      <c r="Z1491" s="142">
        <f t="shared" si="186"/>
        <v>1</v>
      </c>
      <c r="AA1491" s="135">
        <v>405</v>
      </c>
      <c r="AB1491" s="164">
        <f t="shared" si="187"/>
        <v>28</v>
      </c>
      <c r="AI1491" s="1053">
        <v>51014221</v>
      </c>
      <c r="AJ1491" s="1054">
        <v>53</v>
      </c>
      <c r="AK1491" s="1055">
        <v>192.11879999999999</v>
      </c>
      <c r="AL1491" s="1055">
        <v>4.9584000000000001</v>
      </c>
      <c r="AM1491" s="1054">
        <v>39</v>
      </c>
      <c r="AN1491" s="1056">
        <v>0.23749999999999999</v>
      </c>
    </row>
    <row r="1492" spans="23:40">
      <c r="W1492" s="150" t="str">
        <f t="shared" si="183"/>
        <v>40535</v>
      </c>
      <c r="X1492" s="142">
        <f t="shared" si="184"/>
        <v>16.875</v>
      </c>
      <c r="Y1492" s="135">
        <f t="shared" si="185"/>
        <v>13.5</v>
      </c>
      <c r="Z1492" s="142">
        <f t="shared" si="186"/>
        <v>1.25</v>
      </c>
      <c r="AA1492" s="135">
        <v>405</v>
      </c>
      <c r="AB1492" s="164">
        <f t="shared" si="187"/>
        <v>35</v>
      </c>
      <c r="AI1492" s="1053">
        <v>32108011</v>
      </c>
      <c r="AJ1492" s="1054">
        <v>12</v>
      </c>
      <c r="AK1492" s="1055">
        <v>192.11510000000001</v>
      </c>
      <c r="AL1492" s="1055">
        <v>4.8118999999999996</v>
      </c>
      <c r="AM1492" s="1054">
        <v>40</v>
      </c>
      <c r="AN1492" s="1056">
        <v>0.38520000000000004</v>
      </c>
    </row>
    <row r="1493" spans="23:40">
      <c r="W1493" s="150" t="str">
        <f t="shared" si="183"/>
        <v>40542</v>
      </c>
      <c r="X1493" s="142">
        <f t="shared" si="184"/>
        <v>20.25</v>
      </c>
      <c r="Y1493" s="135">
        <f t="shared" si="185"/>
        <v>13.5</v>
      </c>
      <c r="Z1493" s="142">
        <f t="shared" si="186"/>
        <v>1.5</v>
      </c>
      <c r="AA1493" s="135">
        <v>405</v>
      </c>
      <c r="AB1493" s="164">
        <f t="shared" si="187"/>
        <v>42</v>
      </c>
      <c r="AI1493" s="1053">
        <v>32072211</v>
      </c>
      <c r="AJ1493" s="1054">
        <v>12</v>
      </c>
      <c r="AK1493" s="1055">
        <v>192.02511000000001</v>
      </c>
      <c r="AL1493" s="1055">
        <v>4.4645000000000001</v>
      </c>
      <c r="AM1493" s="1054">
        <v>43</v>
      </c>
      <c r="AN1493" s="1056">
        <v>0.38990000000000002</v>
      </c>
    </row>
    <row r="1494" spans="23:40">
      <c r="W1494" s="150" t="str">
        <f t="shared" si="183"/>
        <v>40549</v>
      </c>
      <c r="X1494" s="142">
        <f t="shared" si="184"/>
        <v>23.625</v>
      </c>
      <c r="Y1494" s="135">
        <f t="shared" si="185"/>
        <v>13.5</v>
      </c>
      <c r="Z1494" s="142">
        <f t="shared" si="186"/>
        <v>1.75</v>
      </c>
      <c r="AA1494" s="135">
        <v>405</v>
      </c>
      <c r="AB1494" s="164">
        <f t="shared" si="187"/>
        <v>49</v>
      </c>
      <c r="AI1494" s="1053">
        <v>37011101</v>
      </c>
      <c r="AJ1494" s="1054">
        <v>12</v>
      </c>
      <c r="AK1494" s="1055">
        <v>191.9915</v>
      </c>
      <c r="AL1494" s="1055">
        <v>5.4104000000000001</v>
      </c>
      <c r="AM1494" s="1054">
        <v>35</v>
      </c>
      <c r="AN1494" s="1056">
        <v>0.33200000000000002</v>
      </c>
    </row>
    <row r="1495" spans="23:40">
      <c r="W1495" s="150" t="str">
        <f t="shared" si="183"/>
        <v>40556</v>
      </c>
      <c r="X1495" s="142">
        <f t="shared" si="184"/>
        <v>27</v>
      </c>
      <c r="Y1495" s="135">
        <f t="shared" si="185"/>
        <v>13.5</v>
      </c>
      <c r="Z1495" s="142">
        <f t="shared" si="186"/>
        <v>2</v>
      </c>
      <c r="AA1495" s="135">
        <v>405</v>
      </c>
      <c r="AB1495" s="164">
        <f t="shared" si="187"/>
        <v>56</v>
      </c>
      <c r="AI1495" s="1053">
        <v>13018101</v>
      </c>
      <c r="AJ1495" s="1054">
        <v>11</v>
      </c>
      <c r="AK1495" s="1055">
        <v>191.98169999999999</v>
      </c>
      <c r="AL1495" s="1055">
        <v>5.2534000000000001</v>
      </c>
      <c r="AM1495" s="1054">
        <v>37</v>
      </c>
      <c r="AN1495" s="1056">
        <v>0.38219999999999998</v>
      </c>
    </row>
    <row r="1496" spans="23:40">
      <c r="W1496" s="150" t="str">
        <f t="shared" si="183"/>
        <v>40563</v>
      </c>
      <c r="X1496" s="142">
        <f t="shared" si="184"/>
        <v>30.375</v>
      </c>
      <c r="Y1496" s="135">
        <f t="shared" si="185"/>
        <v>13.5</v>
      </c>
      <c r="Z1496" s="142">
        <f t="shared" si="186"/>
        <v>2.25</v>
      </c>
      <c r="AA1496" s="135">
        <v>405</v>
      </c>
      <c r="AB1496" s="164">
        <f t="shared" si="187"/>
        <v>63</v>
      </c>
      <c r="AI1496" s="1053">
        <v>13053801</v>
      </c>
      <c r="AJ1496" s="1054">
        <v>5</v>
      </c>
      <c r="AK1496" s="1055">
        <v>191.964</v>
      </c>
      <c r="AL1496" s="1055">
        <v>4.9287999999999998</v>
      </c>
      <c r="AM1496" s="1054">
        <v>39</v>
      </c>
      <c r="AN1496" s="1056">
        <v>0.26140000000000002</v>
      </c>
    </row>
    <row r="1497" spans="23:40">
      <c r="W1497" s="150" t="str">
        <f t="shared" si="183"/>
        <v>40570</v>
      </c>
      <c r="X1497" s="142">
        <f t="shared" si="184"/>
        <v>33.75</v>
      </c>
      <c r="Y1497" s="135">
        <f t="shared" si="185"/>
        <v>13.5</v>
      </c>
      <c r="Z1497" s="142">
        <f t="shared" si="186"/>
        <v>2.5</v>
      </c>
      <c r="AA1497" s="135">
        <v>405</v>
      </c>
      <c r="AB1497" s="164">
        <f t="shared" si="187"/>
        <v>70</v>
      </c>
      <c r="AI1497" s="1053">
        <v>11086801</v>
      </c>
      <c r="AJ1497" s="1054">
        <v>78</v>
      </c>
      <c r="AK1497" s="1055">
        <v>191.95594</v>
      </c>
      <c r="AL1497" s="1055">
        <v>3.8732000000000002</v>
      </c>
      <c r="AM1497" s="1054">
        <v>50</v>
      </c>
      <c r="AN1497" s="1056">
        <v>0.3987</v>
      </c>
    </row>
    <row r="1498" spans="23:40">
      <c r="W1498" s="150" t="str">
        <f t="shared" si="183"/>
        <v>40577</v>
      </c>
      <c r="X1498" s="142">
        <f t="shared" si="184"/>
        <v>37.125</v>
      </c>
      <c r="Y1498" s="135">
        <f t="shared" si="185"/>
        <v>13.5</v>
      </c>
      <c r="Z1498" s="142">
        <f t="shared" si="186"/>
        <v>2.75</v>
      </c>
      <c r="AA1498" s="135">
        <v>405</v>
      </c>
      <c r="AB1498" s="164">
        <f t="shared" si="187"/>
        <v>77</v>
      </c>
      <c r="AI1498" s="1053">
        <v>31128901</v>
      </c>
      <c r="AJ1498" s="1054">
        <v>74</v>
      </c>
      <c r="AK1498" s="1055">
        <v>191.94864999999999</v>
      </c>
      <c r="AL1498" s="1055">
        <v>4.3798000000000004</v>
      </c>
      <c r="AM1498" s="1054">
        <v>44</v>
      </c>
      <c r="AN1498" s="1056">
        <v>0.24230000000000002</v>
      </c>
    </row>
    <row r="1499" spans="23:40">
      <c r="W1499" s="150" t="str">
        <f t="shared" si="183"/>
        <v>40584</v>
      </c>
      <c r="X1499" s="142">
        <f t="shared" si="184"/>
        <v>40.5</v>
      </c>
      <c r="Y1499" s="135">
        <f t="shared" si="185"/>
        <v>13.5</v>
      </c>
      <c r="Z1499" s="142">
        <f t="shared" si="186"/>
        <v>3</v>
      </c>
      <c r="AA1499" s="135">
        <v>405</v>
      </c>
      <c r="AB1499" s="164">
        <f t="shared" si="187"/>
        <v>84</v>
      </c>
      <c r="AI1499" s="1053">
        <v>37037111</v>
      </c>
      <c r="AJ1499" s="1054">
        <v>14</v>
      </c>
      <c r="AK1499" s="1055">
        <v>191.94002</v>
      </c>
      <c r="AL1499" s="1055">
        <v>5.2652000000000001</v>
      </c>
      <c r="AM1499" s="1054">
        <v>36</v>
      </c>
      <c r="AN1499" s="1056">
        <v>0.26179999999999998</v>
      </c>
    </row>
    <row r="1500" spans="23:40">
      <c r="W1500" s="150" t="str">
        <f t="shared" si="183"/>
        <v>40591</v>
      </c>
      <c r="X1500" s="142">
        <f t="shared" si="184"/>
        <v>43.875</v>
      </c>
      <c r="Y1500" s="135">
        <f t="shared" si="185"/>
        <v>13.5</v>
      </c>
      <c r="Z1500" s="142">
        <f t="shared" si="186"/>
        <v>3.25</v>
      </c>
      <c r="AA1500" s="135">
        <v>405</v>
      </c>
      <c r="AB1500" s="164">
        <f t="shared" si="187"/>
        <v>91</v>
      </c>
      <c r="AI1500" s="1053">
        <v>53012901</v>
      </c>
      <c r="AJ1500" s="1054">
        <v>15</v>
      </c>
      <c r="AK1500" s="1055">
        <v>191.8997</v>
      </c>
      <c r="AL1500" s="1055">
        <v>5.6584000000000003</v>
      </c>
      <c r="AM1500" s="1054">
        <v>34</v>
      </c>
      <c r="AN1500" s="1056">
        <v>0.35220000000000001</v>
      </c>
    </row>
    <row r="1501" spans="23:40">
      <c r="W1501" s="150" t="str">
        <f t="shared" si="183"/>
        <v>40598</v>
      </c>
      <c r="X1501" s="142">
        <f t="shared" si="184"/>
        <v>47.25</v>
      </c>
      <c r="Y1501" s="135">
        <f t="shared" si="185"/>
        <v>13.5</v>
      </c>
      <c r="Z1501" s="142">
        <f t="shared" si="186"/>
        <v>3.5</v>
      </c>
      <c r="AA1501" s="135">
        <v>405</v>
      </c>
      <c r="AB1501" s="164">
        <f t="shared" si="187"/>
        <v>98</v>
      </c>
      <c r="AI1501" s="1053">
        <v>32042401</v>
      </c>
      <c r="AJ1501" s="1054">
        <v>17</v>
      </c>
      <c r="AK1501" s="1055">
        <v>191.85175000000001</v>
      </c>
      <c r="AL1501" s="1055">
        <v>4.9077999999999999</v>
      </c>
      <c r="AM1501" s="1054">
        <v>39</v>
      </c>
      <c r="AN1501" s="1056">
        <v>0.2475</v>
      </c>
    </row>
    <row r="1502" spans="23:40">
      <c r="W1502" s="150" t="str">
        <f t="shared" si="183"/>
        <v>405105</v>
      </c>
      <c r="X1502" s="142">
        <f t="shared" si="184"/>
        <v>50.625</v>
      </c>
      <c r="Y1502" s="135">
        <f t="shared" si="185"/>
        <v>13.5</v>
      </c>
      <c r="Z1502" s="142">
        <f t="shared" si="186"/>
        <v>3.75</v>
      </c>
      <c r="AA1502" s="135">
        <v>405</v>
      </c>
      <c r="AB1502" s="164">
        <f t="shared" si="187"/>
        <v>105</v>
      </c>
      <c r="AI1502" s="1053">
        <v>34120201</v>
      </c>
      <c r="AJ1502" s="1054">
        <v>2</v>
      </c>
      <c r="AK1502" s="1055">
        <v>191.83879999999999</v>
      </c>
      <c r="AL1502" s="1055">
        <v>5.4122000000000003</v>
      </c>
      <c r="AM1502" s="1054">
        <v>35</v>
      </c>
      <c r="AN1502" s="1056">
        <v>0.32549999999999996</v>
      </c>
    </row>
    <row r="1503" spans="23:40">
      <c r="W1503" s="150" t="str">
        <f t="shared" si="183"/>
        <v>405112</v>
      </c>
      <c r="X1503" s="142">
        <f t="shared" si="184"/>
        <v>54</v>
      </c>
      <c r="Y1503" s="135">
        <f t="shared" si="185"/>
        <v>13.5</v>
      </c>
      <c r="Z1503" s="142">
        <f t="shared" si="186"/>
        <v>4</v>
      </c>
      <c r="AA1503" s="135">
        <v>405</v>
      </c>
      <c r="AB1503" s="164">
        <f t="shared" si="187"/>
        <v>112</v>
      </c>
      <c r="AI1503" s="1053">
        <v>12105301</v>
      </c>
      <c r="AJ1503" s="1054">
        <v>30</v>
      </c>
      <c r="AK1503" s="1055">
        <v>191.77209999999999</v>
      </c>
      <c r="AL1503" s="1055">
        <v>5.7336999999999998</v>
      </c>
      <c r="AM1503" s="1054">
        <v>33</v>
      </c>
      <c r="AN1503" s="1056">
        <v>0.31859999999999999</v>
      </c>
    </row>
    <row r="1504" spans="23:40">
      <c r="W1504" s="150" t="str">
        <f t="shared" si="183"/>
        <v>405119</v>
      </c>
      <c r="X1504" s="142">
        <f t="shared" si="184"/>
        <v>57.375</v>
      </c>
      <c r="Y1504" s="135">
        <f t="shared" si="185"/>
        <v>13.5</v>
      </c>
      <c r="Z1504" s="142">
        <f t="shared" si="186"/>
        <v>4.25</v>
      </c>
      <c r="AA1504" s="135">
        <v>405</v>
      </c>
      <c r="AB1504" s="164">
        <f t="shared" si="187"/>
        <v>119</v>
      </c>
      <c r="AI1504" s="1053">
        <v>15011561</v>
      </c>
      <c r="AJ1504" s="1054">
        <v>8</v>
      </c>
      <c r="AK1504" s="1055">
        <v>191.76843</v>
      </c>
      <c r="AL1504" s="1055">
        <v>5.1039000000000003</v>
      </c>
      <c r="AM1504" s="1054">
        <v>38</v>
      </c>
      <c r="AN1504" s="1056">
        <v>0.33909999999999996</v>
      </c>
    </row>
    <row r="1505" spans="23:40">
      <c r="W1505" s="150" t="str">
        <f t="shared" si="183"/>
        <v>405126</v>
      </c>
      <c r="X1505" s="142">
        <f t="shared" si="184"/>
        <v>60.75</v>
      </c>
      <c r="Y1505" s="135">
        <f t="shared" si="185"/>
        <v>13.5</v>
      </c>
      <c r="Z1505" s="142">
        <f t="shared" si="186"/>
        <v>4.5</v>
      </c>
      <c r="AA1505" s="135">
        <v>405</v>
      </c>
      <c r="AB1505" s="164">
        <f t="shared" si="187"/>
        <v>126</v>
      </c>
      <c r="AI1505" s="1053">
        <v>61070901</v>
      </c>
      <c r="AJ1505" s="1054">
        <v>2</v>
      </c>
      <c r="AK1505" s="1055">
        <v>191.655834</v>
      </c>
      <c r="AL1505" s="1055">
        <v>5.1273999999999997</v>
      </c>
      <c r="AM1505" s="1054">
        <v>37</v>
      </c>
      <c r="AN1505" s="1056">
        <v>0.3296</v>
      </c>
    </row>
    <row r="1506" spans="23:40">
      <c r="W1506" s="150" t="str">
        <f t="shared" si="183"/>
        <v>405133</v>
      </c>
      <c r="X1506" s="142">
        <f t="shared" si="184"/>
        <v>64.125</v>
      </c>
      <c r="Y1506" s="135">
        <f t="shared" si="185"/>
        <v>13.5</v>
      </c>
      <c r="Z1506" s="142">
        <f t="shared" si="186"/>
        <v>4.75</v>
      </c>
      <c r="AA1506" s="135">
        <v>405</v>
      </c>
      <c r="AB1506" s="164">
        <f t="shared" si="187"/>
        <v>133</v>
      </c>
      <c r="AI1506" s="1053">
        <v>41013901</v>
      </c>
      <c r="AJ1506" s="1054">
        <v>20</v>
      </c>
      <c r="AK1506" s="1055">
        <v>191.6267</v>
      </c>
      <c r="AL1506" s="1055">
        <v>5.0134999999999996</v>
      </c>
      <c r="AM1506" s="1054">
        <v>38</v>
      </c>
      <c r="AN1506" s="1056">
        <v>0.24660000000000001</v>
      </c>
    </row>
    <row r="1507" spans="23:40">
      <c r="W1507" s="150" t="str">
        <f t="shared" si="183"/>
        <v>405140</v>
      </c>
      <c r="X1507" s="142">
        <f t="shared" si="184"/>
        <v>67.5</v>
      </c>
      <c r="Y1507" s="135">
        <f t="shared" si="185"/>
        <v>13.5</v>
      </c>
      <c r="Z1507" s="142">
        <f t="shared" si="186"/>
        <v>5</v>
      </c>
      <c r="AA1507" s="135">
        <v>405</v>
      </c>
      <c r="AB1507" s="164">
        <f t="shared" si="187"/>
        <v>140</v>
      </c>
      <c r="AI1507" s="1053">
        <v>11028801</v>
      </c>
      <c r="AJ1507" s="1054">
        <v>79</v>
      </c>
      <c r="AK1507" s="1055">
        <v>191.48532900000001</v>
      </c>
      <c r="AL1507" s="1055">
        <v>3.3313999999999999</v>
      </c>
      <c r="AM1507" s="1054">
        <v>57</v>
      </c>
      <c r="AN1507" s="1056">
        <v>0.40549999999999997</v>
      </c>
    </row>
    <row r="1508" spans="23:40">
      <c r="W1508" s="150" t="str">
        <f t="shared" si="183"/>
        <v>405147</v>
      </c>
      <c r="X1508" s="142">
        <f t="shared" si="184"/>
        <v>70.875</v>
      </c>
      <c r="Y1508" s="135">
        <f t="shared" si="185"/>
        <v>13.5</v>
      </c>
      <c r="Z1508" s="142">
        <f t="shared" si="186"/>
        <v>5.25</v>
      </c>
      <c r="AA1508" s="135">
        <v>405</v>
      </c>
      <c r="AB1508" s="164">
        <f t="shared" si="187"/>
        <v>147</v>
      </c>
      <c r="AI1508" s="1053">
        <v>21020671</v>
      </c>
      <c r="AJ1508" s="1054">
        <v>18</v>
      </c>
      <c r="AK1508" s="1055">
        <v>191.45926</v>
      </c>
      <c r="AL1508" s="1055">
        <v>6.3093000000000004</v>
      </c>
      <c r="AM1508" s="1054">
        <v>30</v>
      </c>
      <c r="AN1508" s="1056">
        <v>0.28370000000000001</v>
      </c>
    </row>
    <row r="1509" spans="23:40">
      <c r="W1509" s="150" t="str">
        <f t="shared" si="183"/>
        <v>405154</v>
      </c>
      <c r="X1509" s="142">
        <f t="shared" si="184"/>
        <v>74.25</v>
      </c>
      <c r="Y1509" s="135">
        <f t="shared" si="185"/>
        <v>13.5</v>
      </c>
      <c r="Z1509" s="142">
        <f t="shared" si="186"/>
        <v>5.5</v>
      </c>
      <c r="AA1509" s="135">
        <v>405</v>
      </c>
      <c r="AB1509" s="164">
        <f t="shared" si="187"/>
        <v>154</v>
      </c>
      <c r="AI1509" s="1053">
        <v>50120102</v>
      </c>
      <c r="AJ1509" s="1054">
        <v>36</v>
      </c>
      <c r="AK1509" s="1055">
        <v>191.41810000000001</v>
      </c>
      <c r="AL1509" s="1055">
        <v>5.7624000000000004</v>
      </c>
      <c r="AM1509" s="1054">
        <v>33</v>
      </c>
      <c r="AN1509" s="1056">
        <v>0.26729999999999998</v>
      </c>
    </row>
    <row r="1510" spans="23:40">
      <c r="W1510" s="150" t="str">
        <f t="shared" si="183"/>
        <v>405161</v>
      </c>
      <c r="X1510" s="142">
        <f t="shared" si="184"/>
        <v>77.625</v>
      </c>
      <c r="Y1510" s="135">
        <f t="shared" si="185"/>
        <v>13.5</v>
      </c>
      <c r="Z1510" s="142">
        <f t="shared" si="186"/>
        <v>5.75</v>
      </c>
      <c r="AA1510" s="135">
        <v>405</v>
      </c>
      <c r="AB1510" s="164">
        <f t="shared" si="187"/>
        <v>161</v>
      </c>
      <c r="AI1510" s="1053">
        <v>50120171</v>
      </c>
      <c r="AJ1510" s="1054">
        <v>37</v>
      </c>
      <c r="AK1510" s="1055">
        <v>191.39150000000001</v>
      </c>
      <c r="AL1510" s="1055">
        <v>6.1063000000000001</v>
      </c>
      <c r="AM1510" s="1054">
        <v>31</v>
      </c>
      <c r="AN1510" s="1056">
        <v>0.36170000000000002</v>
      </c>
    </row>
    <row r="1511" spans="23:40">
      <c r="W1511" s="150" t="str">
        <f t="shared" si="183"/>
        <v>405168</v>
      </c>
      <c r="X1511" s="142">
        <f t="shared" si="184"/>
        <v>81</v>
      </c>
      <c r="Y1511" s="135">
        <f t="shared" si="185"/>
        <v>13.5</v>
      </c>
      <c r="Z1511" s="142">
        <f t="shared" si="186"/>
        <v>6</v>
      </c>
      <c r="AA1511" s="135">
        <v>405</v>
      </c>
      <c r="AB1511" s="164">
        <f t="shared" si="187"/>
        <v>168</v>
      </c>
      <c r="AI1511" s="1053">
        <v>37130801</v>
      </c>
      <c r="AJ1511" s="1054">
        <v>2</v>
      </c>
      <c r="AK1511" s="1055">
        <v>191.3442</v>
      </c>
      <c r="AL1511" s="1055">
        <v>4.4362000000000004</v>
      </c>
      <c r="AM1511" s="1054">
        <v>43</v>
      </c>
      <c r="AN1511" s="1056">
        <v>0.34610000000000002</v>
      </c>
    </row>
    <row r="1512" spans="23:40">
      <c r="W1512" s="150" t="str">
        <f t="shared" si="183"/>
        <v>405175</v>
      </c>
      <c r="X1512" s="142">
        <f t="shared" si="184"/>
        <v>84.375</v>
      </c>
      <c r="Y1512" s="135">
        <f t="shared" si="185"/>
        <v>13.5</v>
      </c>
      <c r="Z1512" s="142">
        <f t="shared" si="186"/>
        <v>6.25</v>
      </c>
      <c r="AA1512" s="135">
        <v>405</v>
      </c>
      <c r="AB1512" s="164">
        <f t="shared" si="187"/>
        <v>175</v>
      </c>
      <c r="AI1512" s="1053">
        <v>32054411</v>
      </c>
      <c r="AJ1512" s="1054">
        <v>7</v>
      </c>
      <c r="AK1512" s="1055">
        <v>191.23949999999999</v>
      </c>
      <c r="AL1512" s="1055">
        <v>4.9966999999999997</v>
      </c>
      <c r="AM1512" s="1054">
        <v>38</v>
      </c>
      <c r="AN1512" s="1056">
        <v>0.23949999999999999</v>
      </c>
    </row>
    <row r="1513" spans="23:40">
      <c r="W1513" s="150" t="str">
        <f t="shared" si="183"/>
        <v>405182</v>
      </c>
      <c r="X1513" s="142">
        <f t="shared" si="184"/>
        <v>87.75</v>
      </c>
      <c r="Y1513" s="135">
        <f t="shared" si="185"/>
        <v>13.5</v>
      </c>
      <c r="Z1513" s="142">
        <f t="shared" si="186"/>
        <v>6.5</v>
      </c>
      <c r="AA1513" s="135">
        <v>405</v>
      </c>
      <c r="AB1513" s="164">
        <f t="shared" si="187"/>
        <v>182</v>
      </c>
      <c r="AI1513" s="1053">
        <v>22080701</v>
      </c>
      <c r="AJ1513" s="1054">
        <v>1</v>
      </c>
      <c r="AK1513" s="1055">
        <v>191.1379</v>
      </c>
      <c r="AL1513" s="1055">
        <v>5.5132000000000003</v>
      </c>
      <c r="AM1513" s="1054">
        <v>35</v>
      </c>
      <c r="AN1513" s="1056">
        <v>0.24129999999999999</v>
      </c>
    </row>
    <row r="1514" spans="23:40">
      <c r="W1514" s="150" t="str">
        <f t="shared" ref="W1514:W1577" si="188">AA1514&amp;AB1514</f>
        <v>405189</v>
      </c>
      <c r="X1514" s="142">
        <f t="shared" ref="X1514:X1577" si="189">Y1514*Z1514</f>
        <v>91.125</v>
      </c>
      <c r="Y1514" s="135">
        <f t="shared" si="185"/>
        <v>13.5</v>
      </c>
      <c r="Z1514" s="142">
        <f t="shared" si="186"/>
        <v>6.75</v>
      </c>
      <c r="AA1514" s="135">
        <v>405</v>
      </c>
      <c r="AB1514" s="164">
        <f t="shared" si="187"/>
        <v>189</v>
      </c>
      <c r="AI1514" s="1053">
        <v>14022361</v>
      </c>
      <c r="AJ1514" s="1054">
        <v>5</v>
      </c>
      <c r="AK1514" s="1055">
        <v>191.00148000000002</v>
      </c>
      <c r="AL1514" s="1055">
        <v>4.8897000000000004</v>
      </c>
      <c r="AM1514" s="1054">
        <v>39</v>
      </c>
      <c r="AN1514" s="1056">
        <v>0.25319999999999998</v>
      </c>
    </row>
    <row r="1515" spans="23:40">
      <c r="W1515" s="150" t="str">
        <f t="shared" si="188"/>
        <v>405196</v>
      </c>
      <c r="X1515" s="142">
        <f t="shared" si="189"/>
        <v>94.5</v>
      </c>
      <c r="Y1515" s="135">
        <f t="shared" si="185"/>
        <v>13.5</v>
      </c>
      <c r="Z1515" s="142">
        <f t="shared" si="186"/>
        <v>7</v>
      </c>
      <c r="AA1515" s="135">
        <v>405</v>
      </c>
      <c r="AB1515" s="164">
        <f t="shared" si="187"/>
        <v>196</v>
      </c>
      <c r="AI1515" s="1053">
        <v>32016111</v>
      </c>
      <c r="AJ1515" s="1054">
        <v>22</v>
      </c>
      <c r="AK1515" s="1055">
        <v>190.97210000000001</v>
      </c>
      <c r="AL1515" s="1055">
        <v>5.1955</v>
      </c>
      <c r="AM1515" s="1054">
        <v>37</v>
      </c>
      <c r="AN1515" s="1056">
        <v>0.3347</v>
      </c>
    </row>
    <row r="1516" spans="23:40">
      <c r="W1516" s="150" t="str">
        <f t="shared" si="188"/>
        <v>405203</v>
      </c>
      <c r="X1516" s="142">
        <f t="shared" si="189"/>
        <v>97.875</v>
      </c>
      <c r="Y1516" s="135">
        <f t="shared" si="185"/>
        <v>13.5</v>
      </c>
      <c r="Z1516" s="142">
        <f t="shared" si="186"/>
        <v>7.25</v>
      </c>
      <c r="AA1516" s="135">
        <v>405</v>
      </c>
      <c r="AB1516" s="164">
        <f t="shared" si="187"/>
        <v>203</v>
      </c>
      <c r="AI1516" s="1053">
        <v>44223501</v>
      </c>
      <c r="AJ1516" s="1054">
        <v>32</v>
      </c>
      <c r="AK1516" s="1055">
        <v>190.91460000000001</v>
      </c>
      <c r="AL1516" s="1055">
        <v>4.6173000000000002</v>
      </c>
      <c r="AM1516" s="1054">
        <v>41</v>
      </c>
      <c r="AN1516" s="1056">
        <v>0.17929999999999999</v>
      </c>
    </row>
    <row r="1517" spans="23:40">
      <c r="W1517" s="150" t="str">
        <f t="shared" si="188"/>
        <v>405210</v>
      </c>
      <c r="X1517" s="142">
        <f t="shared" si="189"/>
        <v>101.25</v>
      </c>
      <c r="Y1517" s="135">
        <f t="shared" si="185"/>
        <v>13.5</v>
      </c>
      <c r="Z1517" s="142">
        <f t="shared" si="186"/>
        <v>7.5</v>
      </c>
      <c r="AA1517" s="135">
        <v>405</v>
      </c>
      <c r="AB1517" s="164">
        <f t="shared" si="187"/>
        <v>210</v>
      </c>
      <c r="AI1517" s="1053">
        <v>43019001</v>
      </c>
      <c r="AJ1517" s="1054">
        <v>17</v>
      </c>
      <c r="AK1517" s="1055">
        <v>190.80220500000001</v>
      </c>
      <c r="AL1517" s="1055">
        <v>4.9162999999999997</v>
      </c>
      <c r="AM1517" s="1054">
        <v>39</v>
      </c>
      <c r="AN1517" s="1056">
        <v>0.19370000000000001</v>
      </c>
    </row>
    <row r="1518" spans="23:40">
      <c r="W1518" s="150" t="str">
        <f t="shared" si="188"/>
        <v>405217</v>
      </c>
      <c r="X1518" s="142">
        <f t="shared" si="189"/>
        <v>104.625</v>
      </c>
      <c r="Y1518" s="135">
        <f t="shared" si="185"/>
        <v>13.5</v>
      </c>
      <c r="Z1518" s="142">
        <f t="shared" si="186"/>
        <v>7.75</v>
      </c>
      <c r="AA1518" s="135">
        <v>405</v>
      </c>
      <c r="AB1518" s="164">
        <f t="shared" si="187"/>
        <v>217</v>
      </c>
      <c r="AI1518" s="1053">
        <v>31031601</v>
      </c>
      <c r="AJ1518" s="1054">
        <v>75</v>
      </c>
      <c r="AK1518" s="1055">
        <v>190.7234</v>
      </c>
      <c r="AL1518" s="1055">
        <v>3.5703</v>
      </c>
      <c r="AM1518" s="1054">
        <v>53</v>
      </c>
      <c r="AN1518" s="1056">
        <v>0.20269999999999999</v>
      </c>
    </row>
    <row r="1519" spans="23:40">
      <c r="W1519" s="150" t="str">
        <f t="shared" si="188"/>
        <v>405224</v>
      </c>
      <c r="X1519" s="142">
        <f t="shared" si="189"/>
        <v>108</v>
      </c>
      <c r="Y1519" s="135">
        <f t="shared" si="185"/>
        <v>13.5</v>
      </c>
      <c r="Z1519" s="142">
        <f t="shared" si="186"/>
        <v>8</v>
      </c>
      <c r="AA1519" s="135">
        <v>405</v>
      </c>
      <c r="AB1519" s="164">
        <f t="shared" si="187"/>
        <v>224</v>
      </c>
      <c r="AI1519" s="1053">
        <v>44007801</v>
      </c>
      <c r="AJ1519" s="1054">
        <v>44</v>
      </c>
      <c r="AK1519" s="1055">
        <v>190.6951</v>
      </c>
      <c r="AL1519" s="1055">
        <v>4.2949999999999999</v>
      </c>
      <c r="AM1519" s="1054">
        <v>44</v>
      </c>
      <c r="AN1519" s="1056">
        <v>0.22339999999999999</v>
      </c>
    </row>
    <row r="1520" spans="23:40">
      <c r="W1520" s="150" t="str">
        <f t="shared" si="188"/>
        <v>405231</v>
      </c>
      <c r="X1520" s="142">
        <f t="shared" si="189"/>
        <v>111.375</v>
      </c>
      <c r="Y1520" s="135">
        <f t="shared" si="185"/>
        <v>13.5</v>
      </c>
      <c r="Z1520" s="142">
        <f t="shared" si="186"/>
        <v>8.25</v>
      </c>
      <c r="AA1520" s="135">
        <v>405</v>
      </c>
      <c r="AB1520" s="164">
        <f t="shared" si="187"/>
        <v>231</v>
      </c>
      <c r="AI1520" s="1053">
        <v>31128601</v>
      </c>
      <c r="AJ1520" s="1054">
        <v>76</v>
      </c>
      <c r="AK1520" s="1055">
        <v>190.6764</v>
      </c>
      <c r="AL1520" s="1055">
        <v>4.7175000000000002</v>
      </c>
      <c r="AM1520" s="1054">
        <v>40</v>
      </c>
      <c r="AN1520" s="1056">
        <v>0.34950000000000003</v>
      </c>
    </row>
    <row r="1521" spans="23:40">
      <c r="W1521" s="150" t="str">
        <f t="shared" si="188"/>
        <v>405238</v>
      </c>
      <c r="X1521" s="142">
        <f t="shared" si="189"/>
        <v>114.75</v>
      </c>
      <c r="Y1521" s="135">
        <f t="shared" si="185"/>
        <v>13.5</v>
      </c>
      <c r="Z1521" s="142">
        <f t="shared" si="186"/>
        <v>8.5</v>
      </c>
      <c r="AA1521" s="135">
        <v>405</v>
      </c>
      <c r="AB1521" s="164">
        <f t="shared" si="187"/>
        <v>238</v>
      </c>
      <c r="AI1521" s="1053">
        <v>14053591</v>
      </c>
      <c r="AJ1521" s="1054">
        <v>2</v>
      </c>
      <c r="AK1521" s="1055">
        <v>190.64769999999999</v>
      </c>
      <c r="AL1521" s="1055">
        <v>5.3849</v>
      </c>
      <c r="AM1521" s="1054">
        <v>35</v>
      </c>
      <c r="AN1521" s="1056">
        <v>0.35189999999999999</v>
      </c>
    </row>
    <row r="1522" spans="23:40">
      <c r="W1522" s="150" t="str">
        <f t="shared" si="188"/>
        <v>405245</v>
      </c>
      <c r="X1522" s="142">
        <f t="shared" si="189"/>
        <v>118.125</v>
      </c>
      <c r="Y1522" s="135">
        <f t="shared" si="185"/>
        <v>13.5</v>
      </c>
      <c r="Z1522" s="142">
        <f t="shared" si="186"/>
        <v>8.75</v>
      </c>
      <c r="AA1522" s="135">
        <v>405</v>
      </c>
      <c r="AB1522" s="164">
        <f t="shared" si="187"/>
        <v>245</v>
      </c>
      <c r="AI1522" s="1053">
        <v>32100402</v>
      </c>
      <c r="AJ1522" s="1054">
        <v>13</v>
      </c>
      <c r="AK1522" s="1055">
        <v>190.63918000000001</v>
      </c>
      <c r="AL1522" s="1055">
        <v>6.2744999999999997</v>
      </c>
      <c r="AM1522" s="1054">
        <v>30</v>
      </c>
      <c r="AN1522" s="1056">
        <v>0.25530000000000003</v>
      </c>
    </row>
    <row r="1523" spans="23:40">
      <c r="W1523" s="150" t="str">
        <f t="shared" si="188"/>
        <v>405252</v>
      </c>
      <c r="X1523" s="142">
        <f t="shared" si="189"/>
        <v>121.5</v>
      </c>
      <c r="Y1523" s="135">
        <f t="shared" si="185"/>
        <v>13.5</v>
      </c>
      <c r="Z1523" s="142">
        <f t="shared" si="186"/>
        <v>9</v>
      </c>
      <c r="AA1523" s="135">
        <v>405</v>
      </c>
      <c r="AB1523" s="164">
        <f t="shared" si="187"/>
        <v>252</v>
      </c>
      <c r="AI1523" s="1053">
        <v>11076101</v>
      </c>
      <c r="AJ1523" s="1054">
        <v>80</v>
      </c>
      <c r="AK1523" s="1055">
        <v>190.60395</v>
      </c>
      <c r="AL1523" s="1055">
        <v>4.3952999999999998</v>
      </c>
      <c r="AM1523" s="1054">
        <v>43</v>
      </c>
      <c r="AN1523" s="1056">
        <v>0.23089999999999999</v>
      </c>
    </row>
    <row r="1524" spans="23:40">
      <c r="W1524" s="150" t="str">
        <f t="shared" si="188"/>
        <v>405259</v>
      </c>
      <c r="X1524" s="142">
        <f t="shared" si="189"/>
        <v>124.875</v>
      </c>
      <c r="Y1524" s="135">
        <f t="shared" si="185"/>
        <v>13.5</v>
      </c>
      <c r="Z1524" s="142">
        <f t="shared" si="186"/>
        <v>9.25</v>
      </c>
      <c r="AA1524" s="135">
        <v>405</v>
      </c>
      <c r="AB1524" s="164">
        <f t="shared" si="187"/>
        <v>259</v>
      </c>
      <c r="AI1524" s="1053">
        <v>52011601</v>
      </c>
      <c r="AJ1524" s="1054">
        <v>12</v>
      </c>
      <c r="AK1524" s="1055">
        <v>190.55406000000002</v>
      </c>
      <c r="AL1524" s="1055">
        <v>5.4789000000000003</v>
      </c>
      <c r="AM1524" s="1054">
        <v>35</v>
      </c>
      <c r="AN1524" s="1056">
        <v>0.4294</v>
      </c>
    </row>
    <row r="1525" spans="23:40">
      <c r="W1525" s="150" t="str">
        <f t="shared" si="188"/>
        <v>405266</v>
      </c>
      <c r="X1525" s="142">
        <f t="shared" si="189"/>
        <v>128.25</v>
      </c>
      <c r="Y1525" s="135">
        <f t="shared" si="185"/>
        <v>13.5</v>
      </c>
      <c r="Z1525" s="142">
        <f t="shared" si="186"/>
        <v>9.5</v>
      </c>
      <c r="AA1525" s="135">
        <v>405</v>
      </c>
      <c r="AB1525" s="164">
        <f t="shared" si="187"/>
        <v>266</v>
      </c>
      <c r="AI1525" s="1053">
        <v>44101111</v>
      </c>
      <c r="AJ1525" s="1054">
        <v>10</v>
      </c>
      <c r="AK1525" s="1055">
        <v>190.46170000000001</v>
      </c>
      <c r="AL1525" s="1055">
        <v>5.2880000000000003</v>
      </c>
      <c r="AM1525" s="1054">
        <v>36</v>
      </c>
      <c r="AN1525" s="1056">
        <v>0.26069999999999999</v>
      </c>
    </row>
    <row r="1526" spans="23:40">
      <c r="W1526" s="150" t="str">
        <f t="shared" si="188"/>
        <v>405273</v>
      </c>
      <c r="X1526" s="142">
        <f t="shared" si="189"/>
        <v>131.625</v>
      </c>
      <c r="Y1526" s="135">
        <f t="shared" si="185"/>
        <v>13.5</v>
      </c>
      <c r="Z1526" s="142">
        <f t="shared" si="186"/>
        <v>9.75</v>
      </c>
      <c r="AA1526" s="135">
        <v>405</v>
      </c>
      <c r="AB1526" s="164">
        <f t="shared" si="187"/>
        <v>273</v>
      </c>
      <c r="AI1526" s="1053">
        <v>32062411</v>
      </c>
      <c r="AJ1526" s="1054">
        <v>9</v>
      </c>
      <c r="AK1526" s="1055">
        <v>190.4203</v>
      </c>
      <c r="AL1526" s="1055">
        <v>4.9847000000000001</v>
      </c>
      <c r="AM1526" s="1054">
        <v>38</v>
      </c>
      <c r="AN1526" s="1056">
        <v>0.28559999999999997</v>
      </c>
    </row>
    <row r="1527" spans="23:40">
      <c r="W1527" s="150" t="str">
        <f t="shared" si="188"/>
        <v>405280</v>
      </c>
      <c r="X1527" s="142">
        <f t="shared" si="189"/>
        <v>135</v>
      </c>
      <c r="Y1527" s="135">
        <f t="shared" si="185"/>
        <v>13.5</v>
      </c>
      <c r="Z1527" s="142">
        <f t="shared" si="186"/>
        <v>10</v>
      </c>
      <c r="AA1527" s="135">
        <v>405</v>
      </c>
      <c r="AB1527" s="164">
        <f t="shared" si="187"/>
        <v>280</v>
      </c>
      <c r="AI1527" s="1053">
        <v>36070701</v>
      </c>
      <c r="AJ1527" s="1054">
        <v>5</v>
      </c>
      <c r="AK1527" s="1055">
        <v>190.40894</v>
      </c>
      <c r="AL1527" s="1055">
        <v>4.9763000000000002</v>
      </c>
      <c r="AM1527" s="1054">
        <v>38</v>
      </c>
      <c r="AN1527" s="1056">
        <v>0.44679999999999997</v>
      </c>
    </row>
    <row r="1528" spans="23:40">
      <c r="W1528" s="150" t="str">
        <f t="shared" si="188"/>
        <v>405287</v>
      </c>
      <c r="X1528" s="142">
        <f t="shared" si="189"/>
        <v>138.375</v>
      </c>
      <c r="Y1528" s="135">
        <f t="shared" si="185"/>
        <v>13.5</v>
      </c>
      <c r="Z1528" s="142">
        <f t="shared" si="186"/>
        <v>10.25</v>
      </c>
      <c r="AA1528" s="135">
        <v>405</v>
      </c>
      <c r="AB1528" s="164">
        <f t="shared" si="187"/>
        <v>287</v>
      </c>
      <c r="AI1528" s="1053">
        <v>33062901</v>
      </c>
      <c r="AJ1528" s="1054">
        <v>12</v>
      </c>
      <c r="AK1528" s="1055">
        <v>190.29058999999998</v>
      </c>
      <c r="AL1528" s="1055">
        <v>4.7805</v>
      </c>
      <c r="AM1528" s="1054">
        <v>40</v>
      </c>
      <c r="AN1528" s="1056">
        <v>0.25159999999999999</v>
      </c>
    </row>
    <row r="1529" spans="23:40">
      <c r="W1529" s="150" t="str">
        <f t="shared" si="188"/>
        <v>405294</v>
      </c>
      <c r="X1529" s="142">
        <f t="shared" si="189"/>
        <v>141.75</v>
      </c>
      <c r="Y1529" s="135">
        <f t="shared" si="185"/>
        <v>13.5</v>
      </c>
      <c r="Z1529" s="142">
        <f t="shared" si="186"/>
        <v>10.5</v>
      </c>
      <c r="AA1529" s="135">
        <v>405</v>
      </c>
      <c r="AB1529" s="164">
        <f t="shared" si="187"/>
        <v>294</v>
      </c>
      <c r="AI1529" s="1053">
        <v>51088201</v>
      </c>
      <c r="AJ1529" s="1054">
        <v>2</v>
      </c>
      <c r="AK1529" s="1055">
        <v>190.26820000000001</v>
      </c>
      <c r="AL1529" s="1055">
        <v>5.0004</v>
      </c>
      <c r="AM1529" s="1054">
        <v>38</v>
      </c>
      <c r="AN1529" s="1056">
        <v>0.28800000000000003</v>
      </c>
    </row>
    <row r="1530" spans="23:40">
      <c r="W1530" s="150" t="str">
        <f t="shared" si="188"/>
        <v>405301</v>
      </c>
      <c r="X1530" s="142">
        <f t="shared" si="189"/>
        <v>145.125</v>
      </c>
      <c r="Y1530" s="135">
        <f t="shared" si="185"/>
        <v>13.5</v>
      </c>
      <c r="Z1530" s="142">
        <f t="shared" si="186"/>
        <v>10.75</v>
      </c>
      <c r="AA1530" s="135">
        <v>405</v>
      </c>
      <c r="AB1530" s="164">
        <f t="shared" si="187"/>
        <v>301</v>
      </c>
      <c r="AI1530" s="1053">
        <v>43122301</v>
      </c>
      <c r="AJ1530" s="1054">
        <v>2</v>
      </c>
      <c r="AK1530" s="1055">
        <v>190.25911200000002</v>
      </c>
      <c r="AL1530" s="1055">
        <v>4.4579000000000004</v>
      </c>
      <c r="AM1530" s="1054">
        <v>43</v>
      </c>
      <c r="AN1530" s="1056">
        <v>0.31530000000000002</v>
      </c>
    </row>
    <row r="1531" spans="23:40">
      <c r="W1531" s="150" t="str">
        <f t="shared" si="188"/>
        <v>405308</v>
      </c>
      <c r="X1531" s="142">
        <f t="shared" si="189"/>
        <v>148.5</v>
      </c>
      <c r="Y1531" s="135">
        <f t="shared" si="185"/>
        <v>13.5</v>
      </c>
      <c r="Z1531" s="142">
        <f t="shared" si="186"/>
        <v>11</v>
      </c>
      <c r="AA1531" s="135">
        <v>405</v>
      </c>
      <c r="AB1531" s="164">
        <f t="shared" si="187"/>
        <v>308</v>
      </c>
      <c r="AI1531" s="1053">
        <v>44061601</v>
      </c>
      <c r="AJ1531" s="1054">
        <v>2</v>
      </c>
      <c r="AK1531" s="1055">
        <v>190.25382400000001</v>
      </c>
      <c r="AL1531" s="1055">
        <v>5.1029</v>
      </c>
      <c r="AM1531" s="1054">
        <v>37</v>
      </c>
      <c r="AN1531" s="1056">
        <v>0.2492</v>
      </c>
    </row>
    <row r="1532" spans="23:40">
      <c r="W1532" s="150" t="str">
        <f t="shared" si="188"/>
        <v>405315</v>
      </c>
      <c r="X1532" s="142">
        <f t="shared" si="189"/>
        <v>151.875</v>
      </c>
      <c r="Y1532" s="135">
        <f t="shared" si="185"/>
        <v>13.5</v>
      </c>
      <c r="Z1532" s="142">
        <f t="shared" si="186"/>
        <v>11.25</v>
      </c>
      <c r="AA1532" s="135">
        <v>405</v>
      </c>
      <c r="AB1532" s="164">
        <f t="shared" si="187"/>
        <v>315</v>
      </c>
      <c r="AI1532" s="1053">
        <v>14243151</v>
      </c>
      <c r="AJ1532" s="1054">
        <v>3</v>
      </c>
      <c r="AK1532" s="1055">
        <v>190.2439</v>
      </c>
      <c r="AL1532" s="1055">
        <v>4.9503000000000004</v>
      </c>
      <c r="AM1532" s="1054">
        <v>38</v>
      </c>
      <c r="AN1532" s="1056">
        <v>0.31379999999999997</v>
      </c>
    </row>
    <row r="1533" spans="23:40">
      <c r="W1533" s="150" t="str">
        <f t="shared" si="188"/>
        <v>405322</v>
      </c>
      <c r="X1533" s="142">
        <f t="shared" si="189"/>
        <v>155.25</v>
      </c>
      <c r="Y1533" s="135">
        <f t="shared" si="185"/>
        <v>13.5</v>
      </c>
      <c r="Z1533" s="142">
        <f t="shared" si="186"/>
        <v>11.5</v>
      </c>
      <c r="AA1533" s="135">
        <v>405</v>
      </c>
      <c r="AB1533" s="164">
        <f t="shared" si="187"/>
        <v>322</v>
      </c>
      <c r="AI1533" s="1053">
        <v>44201401</v>
      </c>
      <c r="AJ1533" s="1054">
        <v>2</v>
      </c>
      <c r="AK1533" s="1055">
        <v>190.14563999999999</v>
      </c>
      <c r="AL1533" s="1055">
        <v>3.4977</v>
      </c>
      <c r="AM1533" s="1054">
        <v>54</v>
      </c>
      <c r="AN1533" s="1056">
        <v>0.32689999999999997</v>
      </c>
    </row>
    <row r="1534" spans="23:40">
      <c r="W1534" s="150" t="str">
        <f t="shared" si="188"/>
        <v>405329</v>
      </c>
      <c r="X1534" s="142">
        <f t="shared" si="189"/>
        <v>158.625</v>
      </c>
      <c r="Y1534" s="135">
        <f t="shared" si="185"/>
        <v>13.5</v>
      </c>
      <c r="Z1534" s="142">
        <f t="shared" si="186"/>
        <v>11.75</v>
      </c>
      <c r="AA1534" s="135">
        <v>405</v>
      </c>
      <c r="AB1534" s="164">
        <f t="shared" si="187"/>
        <v>329</v>
      </c>
      <c r="AI1534" s="1053">
        <v>33095401</v>
      </c>
      <c r="AJ1534" s="1054">
        <v>15</v>
      </c>
      <c r="AK1534" s="1055">
        <v>190.07736</v>
      </c>
      <c r="AL1534" s="1055">
        <v>5.4362000000000004</v>
      </c>
      <c r="AM1534" s="1054">
        <v>35</v>
      </c>
      <c r="AN1534" s="1056">
        <v>0.28920000000000001</v>
      </c>
    </row>
    <row r="1535" spans="23:40">
      <c r="W1535" s="150" t="str">
        <f t="shared" si="188"/>
        <v>405336</v>
      </c>
      <c r="X1535" s="142">
        <f t="shared" si="189"/>
        <v>162</v>
      </c>
      <c r="Y1535" s="135">
        <f t="shared" si="185"/>
        <v>13.5</v>
      </c>
      <c r="Z1535" s="142">
        <f t="shared" si="186"/>
        <v>12</v>
      </c>
      <c r="AA1535" s="135">
        <v>405</v>
      </c>
      <c r="AB1535" s="164">
        <f t="shared" si="187"/>
        <v>336</v>
      </c>
      <c r="AI1535" s="1053">
        <v>11057301</v>
      </c>
      <c r="AJ1535" s="1054">
        <v>81</v>
      </c>
      <c r="AK1535" s="1055">
        <v>190.07300000000001</v>
      </c>
      <c r="AL1535" s="1055">
        <v>4.8525</v>
      </c>
      <c r="AM1535" s="1054">
        <v>39</v>
      </c>
      <c r="AN1535" s="1056">
        <v>0.39130000000000004</v>
      </c>
    </row>
    <row r="1536" spans="23:40">
      <c r="W1536" s="150" t="str">
        <f t="shared" si="188"/>
        <v>405343</v>
      </c>
      <c r="X1536" s="142">
        <f t="shared" si="189"/>
        <v>165.375</v>
      </c>
      <c r="Y1536" s="135">
        <f t="shared" si="185"/>
        <v>13.5</v>
      </c>
      <c r="Z1536" s="142">
        <f t="shared" si="186"/>
        <v>12.25</v>
      </c>
      <c r="AA1536" s="135">
        <v>405</v>
      </c>
      <c r="AB1536" s="164">
        <f t="shared" si="187"/>
        <v>343</v>
      </c>
      <c r="AI1536" s="1053">
        <v>51100101</v>
      </c>
      <c r="AJ1536" s="1054">
        <v>6</v>
      </c>
      <c r="AK1536" s="1055">
        <v>190.04929999999999</v>
      </c>
      <c r="AL1536" s="1055">
        <v>4.7409999999999997</v>
      </c>
      <c r="AM1536" s="1054">
        <v>40</v>
      </c>
      <c r="AN1536" s="1056">
        <v>0.45779999999999998</v>
      </c>
    </row>
    <row r="1537" spans="23:40">
      <c r="W1537" s="150" t="str">
        <f t="shared" si="188"/>
        <v>405350</v>
      </c>
      <c r="X1537" s="142">
        <f t="shared" si="189"/>
        <v>168.75</v>
      </c>
      <c r="Y1537" s="135">
        <f t="shared" si="185"/>
        <v>13.5</v>
      </c>
      <c r="Z1537" s="142">
        <f t="shared" si="186"/>
        <v>12.5</v>
      </c>
      <c r="AA1537" s="135">
        <v>405</v>
      </c>
      <c r="AB1537" s="164">
        <f t="shared" si="187"/>
        <v>350</v>
      </c>
      <c r="AI1537" s="1053">
        <v>44210401</v>
      </c>
      <c r="AJ1537" s="1054">
        <v>45</v>
      </c>
      <c r="AK1537" s="1055">
        <v>190.01150000000001</v>
      </c>
      <c r="AL1537" s="1055">
        <v>4.8963999999999999</v>
      </c>
      <c r="AM1537" s="1054">
        <v>39</v>
      </c>
      <c r="AN1537" s="1056">
        <v>0.30329999999999996</v>
      </c>
    </row>
    <row r="1538" spans="23:40">
      <c r="W1538" s="150" t="str">
        <f t="shared" si="188"/>
        <v>405357</v>
      </c>
      <c r="X1538" s="142">
        <f t="shared" si="189"/>
        <v>172.125</v>
      </c>
      <c r="Y1538" s="135">
        <f t="shared" si="185"/>
        <v>13.5</v>
      </c>
      <c r="Z1538" s="142">
        <f t="shared" si="186"/>
        <v>12.75</v>
      </c>
      <c r="AA1538" s="135">
        <v>405</v>
      </c>
      <c r="AB1538" s="164">
        <f t="shared" si="187"/>
        <v>357</v>
      </c>
      <c r="AI1538" s="1053">
        <v>41017901</v>
      </c>
      <c r="AJ1538" s="1054">
        <v>21</v>
      </c>
      <c r="AK1538" s="1055">
        <v>189.97370000000001</v>
      </c>
      <c r="AL1538" s="1055">
        <v>4.9577</v>
      </c>
      <c r="AM1538" s="1054">
        <v>38</v>
      </c>
      <c r="AN1538" s="1056">
        <v>0.22320000000000001</v>
      </c>
    </row>
    <row r="1539" spans="23:40">
      <c r="W1539" s="150" t="str">
        <f t="shared" si="188"/>
        <v>405364</v>
      </c>
      <c r="X1539" s="142">
        <f t="shared" si="189"/>
        <v>175.5</v>
      </c>
      <c r="Y1539" s="135">
        <f t="shared" si="185"/>
        <v>13.5</v>
      </c>
      <c r="Z1539" s="142">
        <f t="shared" si="186"/>
        <v>13</v>
      </c>
      <c r="AA1539" s="135">
        <v>405</v>
      </c>
      <c r="AB1539" s="164">
        <f t="shared" si="187"/>
        <v>364</v>
      </c>
      <c r="AI1539" s="1053">
        <v>35024661</v>
      </c>
      <c r="AJ1539" s="1054">
        <v>11</v>
      </c>
      <c r="AK1539" s="1055">
        <v>189.92855</v>
      </c>
      <c r="AL1539" s="1055">
        <v>4.9145000000000003</v>
      </c>
      <c r="AM1539" s="1054">
        <v>39</v>
      </c>
      <c r="AN1539" s="1056">
        <v>0.28539999999999999</v>
      </c>
    </row>
    <row r="1540" spans="23:40">
      <c r="W1540" s="150" t="str">
        <f t="shared" si="188"/>
        <v>405371</v>
      </c>
      <c r="X1540" s="142">
        <f t="shared" si="189"/>
        <v>178.875</v>
      </c>
      <c r="Y1540" s="135">
        <f t="shared" si="185"/>
        <v>13.5</v>
      </c>
      <c r="Z1540" s="142">
        <f t="shared" si="186"/>
        <v>13.25</v>
      </c>
      <c r="AA1540" s="135">
        <v>405</v>
      </c>
      <c r="AB1540" s="164">
        <f t="shared" si="187"/>
        <v>371</v>
      </c>
      <c r="AI1540" s="1053">
        <v>11071331</v>
      </c>
      <c r="AJ1540" s="1054">
        <v>82</v>
      </c>
      <c r="AK1540" s="1055">
        <v>189.89150000000001</v>
      </c>
      <c r="AL1540" s="1055">
        <v>3.6074000000000002</v>
      </c>
      <c r="AM1540" s="1054">
        <v>53</v>
      </c>
      <c r="AN1540" s="1056">
        <v>0.14730000000000001</v>
      </c>
    </row>
    <row r="1541" spans="23:40">
      <c r="W1541" s="150" t="str">
        <f t="shared" si="188"/>
        <v>4207</v>
      </c>
      <c r="X1541" s="142">
        <f t="shared" si="189"/>
        <v>5.3900000000000006</v>
      </c>
      <c r="Y1541" s="135">
        <f t="shared" ref="Y1541:Y1604" si="190">IF(AA1541=5,0.385,IF(AA1541=10,0.55,IF(AA1541=15,0.55,AA1541/30)))</f>
        <v>14</v>
      </c>
      <c r="Z1541" s="142">
        <f t="shared" ref="Z1541:Z1604" si="191">IF(AB1541=7,0.385,IF(AB1541=14,0.55,AB1541/28))</f>
        <v>0.38500000000000001</v>
      </c>
      <c r="AA1541" s="135">
        <v>420</v>
      </c>
      <c r="AB1541" s="151">
        <v>7</v>
      </c>
      <c r="AI1541" s="1053">
        <v>33045401</v>
      </c>
      <c r="AJ1541" s="1054">
        <v>27</v>
      </c>
      <c r="AK1541" s="1055">
        <v>189.88249999999999</v>
      </c>
      <c r="AL1541" s="1055">
        <v>5.3741000000000003</v>
      </c>
      <c r="AM1541" s="1054">
        <v>35</v>
      </c>
      <c r="AN1541" s="1056">
        <v>0.2046</v>
      </c>
    </row>
    <row r="1542" spans="23:40">
      <c r="W1542" s="150" t="str">
        <f t="shared" si="188"/>
        <v>42014</v>
      </c>
      <c r="X1542" s="142">
        <f t="shared" si="189"/>
        <v>7.7000000000000011</v>
      </c>
      <c r="Y1542" s="135">
        <f t="shared" si="190"/>
        <v>14</v>
      </c>
      <c r="Z1542" s="142">
        <f t="shared" si="191"/>
        <v>0.55000000000000004</v>
      </c>
      <c r="AA1542" s="135">
        <v>420</v>
      </c>
      <c r="AB1542" s="164">
        <f>AB1541+7</f>
        <v>14</v>
      </c>
      <c r="AI1542" s="1053">
        <v>32029561</v>
      </c>
      <c r="AJ1542" s="1054">
        <v>25</v>
      </c>
      <c r="AK1542" s="1055">
        <v>189.7946</v>
      </c>
      <c r="AL1542" s="1055">
        <v>4.5848000000000004</v>
      </c>
      <c r="AM1542" s="1054">
        <v>41</v>
      </c>
      <c r="AN1542" s="1056">
        <v>0.15939999999999999</v>
      </c>
    </row>
    <row r="1543" spans="23:40">
      <c r="W1543" s="150" t="str">
        <f t="shared" si="188"/>
        <v>42021</v>
      </c>
      <c r="X1543" s="142">
        <f t="shared" si="189"/>
        <v>10.5</v>
      </c>
      <c r="Y1543" s="135">
        <f t="shared" si="190"/>
        <v>14</v>
      </c>
      <c r="Z1543" s="142">
        <f t="shared" si="191"/>
        <v>0.75</v>
      </c>
      <c r="AA1543" s="135">
        <v>420</v>
      </c>
      <c r="AB1543" s="164">
        <f t="shared" ref="AB1543:AB1593" si="192">AB1542+7</f>
        <v>21</v>
      </c>
      <c r="AI1543" s="1053">
        <v>43061201</v>
      </c>
      <c r="AJ1543" s="1054">
        <v>2</v>
      </c>
      <c r="AK1543" s="1055">
        <v>189.67828</v>
      </c>
      <c r="AL1543" s="1055">
        <v>5.0369000000000002</v>
      </c>
      <c r="AM1543" s="1054">
        <v>38</v>
      </c>
      <c r="AN1543" s="1056">
        <v>0.26</v>
      </c>
    </row>
    <row r="1544" spans="23:40">
      <c r="W1544" s="150" t="str">
        <f t="shared" si="188"/>
        <v>42028</v>
      </c>
      <c r="X1544" s="142">
        <f t="shared" si="189"/>
        <v>14</v>
      </c>
      <c r="Y1544" s="135">
        <f t="shared" si="190"/>
        <v>14</v>
      </c>
      <c r="Z1544" s="142">
        <f t="shared" si="191"/>
        <v>1</v>
      </c>
      <c r="AA1544" s="135">
        <v>420</v>
      </c>
      <c r="AB1544" s="164">
        <f t="shared" si="192"/>
        <v>28</v>
      </c>
      <c r="AI1544" s="1053">
        <v>33093001</v>
      </c>
      <c r="AJ1544" s="1054">
        <v>16</v>
      </c>
      <c r="AK1544" s="1055">
        <v>189.56725</v>
      </c>
      <c r="AL1544" s="1055">
        <v>3.8892000000000002</v>
      </c>
      <c r="AM1544" s="1054">
        <v>49</v>
      </c>
      <c r="AN1544" s="1056">
        <v>0.23949999999999999</v>
      </c>
    </row>
    <row r="1545" spans="23:40">
      <c r="W1545" s="150" t="str">
        <f t="shared" si="188"/>
        <v>42035</v>
      </c>
      <c r="X1545" s="142">
        <f t="shared" si="189"/>
        <v>17.5</v>
      </c>
      <c r="Y1545" s="135">
        <f t="shared" si="190"/>
        <v>14</v>
      </c>
      <c r="Z1545" s="142">
        <f t="shared" si="191"/>
        <v>1.25</v>
      </c>
      <c r="AA1545" s="135">
        <v>420</v>
      </c>
      <c r="AB1545" s="164">
        <f t="shared" si="192"/>
        <v>35</v>
      </c>
      <c r="AI1545" s="1053">
        <v>32134011</v>
      </c>
      <c r="AJ1545" s="1054">
        <v>7</v>
      </c>
      <c r="AK1545" s="1055">
        <v>189.54629</v>
      </c>
      <c r="AL1545" s="1055">
        <v>4.5145999999999997</v>
      </c>
      <c r="AM1545" s="1054">
        <v>42</v>
      </c>
      <c r="AN1545" s="1056">
        <v>0.20850000000000002</v>
      </c>
    </row>
    <row r="1546" spans="23:40">
      <c r="W1546" s="150" t="str">
        <f t="shared" si="188"/>
        <v>42042</v>
      </c>
      <c r="X1546" s="142">
        <f t="shared" si="189"/>
        <v>21</v>
      </c>
      <c r="Y1546" s="135">
        <f t="shared" si="190"/>
        <v>14</v>
      </c>
      <c r="Z1546" s="142">
        <f t="shared" si="191"/>
        <v>1.5</v>
      </c>
      <c r="AA1546" s="135">
        <v>420</v>
      </c>
      <c r="AB1546" s="164">
        <f t="shared" si="192"/>
        <v>42</v>
      </c>
      <c r="AI1546" s="1053">
        <v>13014101</v>
      </c>
      <c r="AJ1546" s="1054">
        <v>12</v>
      </c>
      <c r="AK1546" s="1055">
        <v>189.512</v>
      </c>
      <c r="AL1546" s="1055">
        <v>5.2892000000000001</v>
      </c>
      <c r="AM1546" s="1054">
        <v>36</v>
      </c>
      <c r="AN1546" s="1056">
        <v>0.27</v>
      </c>
    </row>
    <row r="1547" spans="23:40">
      <c r="W1547" s="150" t="str">
        <f t="shared" si="188"/>
        <v>42049</v>
      </c>
      <c r="X1547" s="142">
        <f t="shared" si="189"/>
        <v>24.5</v>
      </c>
      <c r="Y1547" s="135">
        <f t="shared" si="190"/>
        <v>14</v>
      </c>
      <c r="Z1547" s="142">
        <f t="shared" si="191"/>
        <v>1.75</v>
      </c>
      <c r="AA1547" s="135">
        <v>420</v>
      </c>
      <c r="AB1547" s="164">
        <f t="shared" si="192"/>
        <v>49</v>
      </c>
      <c r="AI1547" s="1053">
        <v>36074301</v>
      </c>
      <c r="AJ1547" s="1054">
        <v>6</v>
      </c>
      <c r="AK1547" s="1055">
        <v>189.35491999999999</v>
      </c>
      <c r="AL1547" s="1055">
        <v>3.9857999999999998</v>
      </c>
      <c r="AM1547" s="1054">
        <v>48</v>
      </c>
      <c r="AN1547" s="1056">
        <v>0.28789999999999999</v>
      </c>
    </row>
    <row r="1548" spans="23:40">
      <c r="W1548" s="150" t="str">
        <f t="shared" si="188"/>
        <v>42056</v>
      </c>
      <c r="X1548" s="142">
        <f t="shared" si="189"/>
        <v>28</v>
      </c>
      <c r="Y1548" s="135">
        <f t="shared" si="190"/>
        <v>14</v>
      </c>
      <c r="Z1548" s="142">
        <f t="shared" si="191"/>
        <v>2</v>
      </c>
      <c r="AA1548" s="135">
        <v>420</v>
      </c>
      <c r="AB1548" s="164">
        <f t="shared" si="192"/>
        <v>56</v>
      </c>
      <c r="AI1548" s="1053">
        <v>31115801</v>
      </c>
      <c r="AJ1548" s="1054">
        <v>77</v>
      </c>
      <c r="AK1548" s="1055">
        <v>189.25620000000001</v>
      </c>
      <c r="AL1548" s="1055">
        <v>4.3285999999999998</v>
      </c>
      <c r="AM1548" s="1054">
        <v>44</v>
      </c>
      <c r="AN1548" s="1056">
        <v>0.17219999999999999</v>
      </c>
    </row>
    <row r="1549" spans="23:40">
      <c r="W1549" s="150" t="str">
        <f t="shared" si="188"/>
        <v>42063</v>
      </c>
      <c r="X1549" s="142">
        <f t="shared" si="189"/>
        <v>31.5</v>
      </c>
      <c r="Y1549" s="135">
        <f t="shared" si="190"/>
        <v>14</v>
      </c>
      <c r="Z1549" s="142">
        <f t="shared" si="191"/>
        <v>2.25</v>
      </c>
      <c r="AA1549" s="135">
        <v>420</v>
      </c>
      <c r="AB1549" s="164">
        <f t="shared" si="192"/>
        <v>63</v>
      </c>
      <c r="AI1549" s="1053">
        <v>42072901</v>
      </c>
      <c r="AJ1549" s="1054">
        <v>7</v>
      </c>
      <c r="AK1549" s="1055">
        <v>189.09299999999999</v>
      </c>
      <c r="AL1549" s="1055">
        <v>5.0048000000000004</v>
      </c>
      <c r="AM1549" s="1054">
        <v>38</v>
      </c>
      <c r="AN1549" s="1056">
        <v>0.64450000000000007</v>
      </c>
    </row>
    <row r="1550" spans="23:40">
      <c r="W1550" s="150" t="str">
        <f t="shared" si="188"/>
        <v>42070</v>
      </c>
      <c r="X1550" s="142">
        <f t="shared" si="189"/>
        <v>35</v>
      </c>
      <c r="Y1550" s="135">
        <f t="shared" si="190"/>
        <v>14</v>
      </c>
      <c r="Z1550" s="142">
        <f t="shared" si="191"/>
        <v>2.5</v>
      </c>
      <c r="AA1550" s="135">
        <v>420</v>
      </c>
      <c r="AB1550" s="164">
        <f t="shared" si="192"/>
        <v>70</v>
      </c>
      <c r="AI1550" s="1053">
        <v>51109981</v>
      </c>
      <c r="AJ1550" s="1054">
        <v>7</v>
      </c>
      <c r="AK1550" s="1055">
        <v>189.0615</v>
      </c>
      <c r="AL1550" s="1055">
        <v>5.4622999999999999</v>
      </c>
      <c r="AM1550" s="1054">
        <v>35</v>
      </c>
      <c r="AN1550" s="1056">
        <v>0.39169999999999999</v>
      </c>
    </row>
    <row r="1551" spans="23:40">
      <c r="W1551" s="150" t="str">
        <f t="shared" si="188"/>
        <v>42077</v>
      </c>
      <c r="X1551" s="142">
        <f t="shared" si="189"/>
        <v>38.5</v>
      </c>
      <c r="Y1551" s="135">
        <f t="shared" si="190"/>
        <v>14</v>
      </c>
      <c r="Z1551" s="142">
        <f t="shared" si="191"/>
        <v>2.75</v>
      </c>
      <c r="AA1551" s="135">
        <v>420</v>
      </c>
      <c r="AB1551" s="164">
        <f t="shared" si="192"/>
        <v>77</v>
      </c>
      <c r="AI1551" s="1053">
        <v>35060171</v>
      </c>
      <c r="AJ1551" s="1054">
        <v>3</v>
      </c>
      <c r="AK1551" s="1055">
        <v>188.88495600000002</v>
      </c>
      <c r="AL1551" s="1055">
        <v>4.1565000000000003</v>
      </c>
      <c r="AM1551" s="1054">
        <v>45</v>
      </c>
      <c r="AN1551" s="1056">
        <v>0.24249999999999999</v>
      </c>
    </row>
    <row r="1552" spans="23:40">
      <c r="W1552" s="150" t="str">
        <f t="shared" si="188"/>
        <v>42084</v>
      </c>
      <c r="X1552" s="142">
        <f t="shared" si="189"/>
        <v>42</v>
      </c>
      <c r="Y1552" s="135">
        <f t="shared" si="190"/>
        <v>14</v>
      </c>
      <c r="Z1552" s="142">
        <f t="shared" si="191"/>
        <v>3</v>
      </c>
      <c r="AA1552" s="135">
        <v>420</v>
      </c>
      <c r="AB1552" s="164">
        <f t="shared" si="192"/>
        <v>84</v>
      </c>
      <c r="AI1552" s="1053">
        <v>51020081</v>
      </c>
      <c r="AJ1552" s="1054">
        <v>8</v>
      </c>
      <c r="AK1552" s="1055">
        <v>188.68136799999999</v>
      </c>
      <c r="AL1552" s="1055">
        <v>5.4504999999999999</v>
      </c>
      <c r="AM1552" s="1054">
        <v>35</v>
      </c>
      <c r="AN1552" s="1056">
        <v>0.374</v>
      </c>
    </row>
    <row r="1553" spans="23:40">
      <c r="W1553" s="150" t="str">
        <f t="shared" si="188"/>
        <v>42091</v>
      </c>
      <c r="X1553" s="142">
        <f t="shared" si="189"/>
        <v>45.5</v>
      </c>
      <c r="Y1553" s="135">
        <f t="shared" si="190"/>
        <v>14</v>
      </c>
      <c r="Z1553" s="142">
        <f t="shared" si="191"/>
        <v>3.25</v>
      </c>
      <c r="AA1553" s="135">
        <v>420</v>
      </c>
      <c r="AB1553" s="164">
        <f t="shared" si="192"/>
        <v>91</v>
      </c>
      <c r="AI1553" s="1053">
        <v>13055001</v>
      </c>
      <c r="AJ1553" s="1054">
        <v>6</v>
      </c>
      <c r="AK1553" s="1055">
        <v>188.57939999999999</v>
      </c>
      <c r="AL1553" s="1055">
        <v>4.9915000000000003</v>
      </c>
      <c r="AM1553" s="1054">
        <v>38</v>
      </c>
      <c r="AN1553" s="1056">
        <v>0.2107</v>
      </c>
    </row>
    <row r="1554" spans="23:40">
      <c r="W1554" s="150" t="str">
        <f t="shared" si="188"/>
        <v>42098</v>
      </c>
      <c r="X1554" s="142">
        <f t="shared" si="189"/>
        <v>49</v>
      </c>
      <c r="Y1554" s="135">
        <f t="shared" si="190"/>
        <v>14</v>
      </c>
      <c r="Z1554" s="142">
        <f t="shared" si="191"/>
        <v>3.5</v>
      </c>
      <c r="AA1554" s="135">
        <v>420</v>
      </c>
      <c r="AB1554" s="164">
        <f t="shared" si="192"/>
        <v>98</v>
      </c>
      <c r="AI1554" s="1053">
        <v>44083901</v>
      </c>
      <c r="AJ1554" s="1054">
        <v>8</v>
      </c>
      <c r="AK1554" s="1055">
        <v>188.56720000000001</v>
      </c>
      <c r="AL1554" s="1055">
        <v>5.6250999999999998</v>
      </c>
      <c r="AM1554" s="1054">
        <v>34</v>
      </c>
      <c r="AN1554" s="1056">
        <v>0.2515</v>
      </c>
    </row>
    <row r="1555" spans="23:40">
      <c r="W1555" s="150" t="str">
        <f t="shared" si="188"/>
        <v>420105</v>
      </c>
      <c r="X1555" s="142">
        <f t="shared" si="189"/>
        <v>52.5</v>
      </c>
      <c r="Y1555" s="135">
        <f t="shared" si="190"/>
        <v>14</v>
      </c>
      <c r="Z1555" s="142">
        <f t="shared" si="191"/>
        <v>3.75</v>
      </c>
      <c r="AA1555" s="135">
        <v>420</v>
      </c>
      <c r="AB1555" s="164">
        <f t="shared" si="192"/>
        <v>105</v>
      </c>
      <c r="AI1555" s="1053">
        <v>51010201</v>
      </c>
      <c r="AJ1555" s="1054">
        <v>54</v>
      </c>
      <c r="AK1555" s="1055">
        <v>188.536911</v>
      </c>
      <c r="AL1555" s="1055">
        <v>4.8837000000000002</v>
      </c>
      <c r="AM1555" s="1054">
        <v>39</v>
      </c>
      <c r="AN1555" s="1056">
        <v>0.2863</v>
      </c>
    </row>
    <row r="1556" spans="23:40">
      <c r="W1556" s="150" t="str">
        <f t="shared" si="188"/>
        <v>420112</v>
      </c>
      <c r="X1556" s="142">
        <f t="shared" si="189"/>
        <v>56</v>
      </c>
      <c r="Y1556" s="135">
        <f t="shared" si="190"/>
        <v>14</v>
      </c>
      <c r="Z1556" s="142">
        <f t="shared" si="191"/>
        <v>4</v>
      </c>
      <c r="AA1556" s="135">
        <v>420</v>
      </c>
      <c r="AB1556" s="164">
        <f t="shared" si="192"/>
        <v>112</v>
      </c>
      <c r="AI1556" s="1053">
        <v>33068801</v>
      </c>
      <c r="AJ1556" s="1054">
        <v>13</v>
      </c>
      <c r="AK1556" s="1055">
        <v>188.47842</v>
      </c>
      <c r="AL1556" s="1055">
        <v>4.0103</v>
      </c>
      <c r="AM1556" s="1054">
        <v>47</v>
      </c>
      <c r="AN1556" s="1056">
        <v>0.1678</v>
      </c>
    </row>
    <row r="1557" spans="23:40">
      <c r="W1557" s="150" t="str">
        <f t="shared" si="188"/>
        <v>420119</v>
      </c>
      <c r="X1557" s="142">
        <f t="shared" si="189"/>
        <v>59.5</v>
      </c>
      <c r="Y1557" s="135">
        <f t="shared" si="190"/>
        <v>14</v>
      </c>
      <c r="Z1557" s="142">
        <f t="shared" si="191"/>
        <v>4.25</v>
      </c>
      <c r="AA1557" s="135">
        <v>420</v>
      </c>
      <c r="AB1557" s="164">
        <f t="shared" si="192"/>
        <v>119</v>
      </c>
      <c r="AI1557" s="1053">
        <v>46120101</v>
      </c>
      <c r="AJ1557" s="1054">
        <v>1</v>
      </c>
      <c r="AK1557" s="1055">
        <v>188.47572</v>
      </c>
      <c r="AL1557" s="1055">
        <v>5.4497999999999998</v>
      </c>
      <c r="AM1557" s="1054">
        <v>35</v>
      </c>
      <c r="AN1557" s="1056">
        <v>0.49070000000000003</v>
      </c>
    </row>
    <row r="1558" spans="23:40">
      <c r="W1558" s="150" t="str">
        <f t="shared" si="188"/>
        <v>420126</v>
      </c>
      <c r="X1558" s="142">
        <f t="shared" si="189"/>
        <v>63</v>
      </c>
      <c r="Y1558" s="135">
        <f t="shared" si="190"/>
        <v>14</v>
      </c>
      <c r="Z1558" s="142">
        <f t="shared" si="191"/>
        <v>4.5</v>
      </c>
      <c r="AA1558" s="135">
        <v>420</v>
      </c>
      <c r="AB1558" s="164">
        <f t="shared" si="192"/>
        <v>126</v>
      </c>
      <c r="AI1558" s="1053">
        <v>43012501</v>
      </c>
      <c r="AJ1558" s="1054">
        <v>18</v>
      </c>
      <c r="AK1558" s="1055">
        <v>188.4676</v>
      </c>
      <c r="AL1558" s="1055">
        <v>4.8596000000000004</v>
      </c>
      <c r="AM1558" s="1054">
        <v>39</v>
      </c>
      <c r="AN1558" s="1056">
        <v>0.2009</v>
      </c>
    </row>
    <row r="1559" spans="23:40">
      <c r="W1559" s="150" t="str">
        <f t="shared" si="188"/>
        <v>420133</v>
      </c>
      <c r="X1559" s="142">
        <f t="shared" si="189"/>
        <v>66.5</v>
      </c>
      <c r="Y1559" s="135">
        <f t="shared" si="190"/>
        <v>14</v>
      </c>
      <c r="Z1559" s="142">
        <f t="shared" si="191"/>
        <v>4.75</v>
      </c>
      <c r="AA1559" s="135">
        <v>420</v>
      </c>
      <c r="AB1559" s="164">
        <f t="shared" si="192"/>
        <v>133</v>
      </c>
      <c r="AI1559" s="1053">
        <v>51012501</v>
      </c>
      <c r="AJ1559" s="1054">
        <v>55</v>
      </c>
      <c r="AK1559" s="1055">
        <v>188.43349699999999</v>
      </c>
      <c r="AL1559" s="1055">
        <v>4.8171999999999997</v>
      </c>
      <c r="AM1559" s="1054">
        <v>39</v>
      </c>
      <c r="AN1559" s="1056">
        <v>0.33119999999999999</v>
      </c>
    </row>
    <row r="1560" spans="23:40">
      <c r="W1560" s="150" t="str">
        <f t="shared" si="188"/>
        <v>420140</v>
      </c>
      <c r="X1560" s="142">
        <f t="shared" si="189"/>
        <v>70</v>
      </c>
      <c r="Y1560" s="135">
        <f t="shared" si="190"/>
        <v>14</v>
      </c>
      <c r="Z1560" s="142">
        <f t="shared" si="191"/>
        <v>5</v>
      </c>
      <c r="AA1560" s="135">
        <v>420</v>
      </c>
      <c r="AB1560" s="164">
        <f t="shared" si="192"/>
        <v>140</v>
      </c>
      <c r="AI1560" s="1053">
        <v>64011301</v>
      </c>
      <c r="AJ1560" s="1054">
        <v>6</v>
      </c>
      <c r="AK1560" s="1055">
        <v>188.32428000000002</v>
      </c>
      <c r="AL1560" s="1055">
        <v>5.5144000000000002</v>
      </c>
      <c r="AM1560" s="1054">
        <v>34</v>
      </c>
      <c r="AN1560" s="1056">
        <v>0.23730000000000001</v>
      </c>
    </row>
    <row r="1561" spans="23:40">
      <c r="W1561" s="150" t="str">
        <f t="shared" si="188"/>
        <v>420147</v>
      </c>
      <c r="X1561" s="142">
        <f t="shared" si="189"/>
        <v>73.5</v>
      </c>
      <c r="Y1561" s="135">
        <f t="shared" si="190"/>
        <v>14</v>
      </c>
      <c r="Z1561" s="142">
        <f t="shared" si="191"/>
        <v>5.25</v>
      </c>
      <c r="AA1561" s="135">
        <v>420</v>
      </c>
      <c r="AB1561" s="164">
        <f t="shared" si="192"/>
        <v>147</v>
      </c>
      <c r="AI1561" s="1053">
        <v>53011101</v>
      </c>
      <c r="AJ1561" s="1054">
        <v>16</v>
      </c>
      <c r="AK1561" s="1055">
        <v>188.321845</v>
      </c>
      <c r="AL1561" s="1055">
        <v>4.7461000000000002</v>
      </c>
      <c r="AM1561" s="1054">
        <v>40</v>
      </c>
      <c r="AN1561" s="1056">
        <v>0.22030000000000002</v>
      </c>
    </row>
    <row r="1562" spans="23:40">
      <c r="W1562" s="150" t="str">
        <f t="shared" si="188"/>
        <v>420154</v>
      </c>
      <c r="X1562" s="142">
        <f t="shared" si="189"/>
        <v>77</v>
      </c>
      <c r="Y1562" s="135">
        <f t="shared" si="190"/>
        <v>14</v>
      </c>
      <c r="Z1562" s="142">
        <f t="shared" si="191"/>
        <v>5.5</v>
      </c>
      <c r="AA1562" s="135">
        <v>420</v>
      </c>
      <c r="AB1562" s="164">
        <f t="shared" si="192"/>
        <v>154</v>
      </c>
      <c r="AI1562" s="1053">
        <v>31126201</v>
      </c>
      <c r="AJ1562" s="1054">
        <v>78</v>
      </c>
      <c r="AK1562" s="1055">
        <v>188.31049999999999</v>
      </c>
      <c r="AL1562" s="1055">
        <v>4.4939999999999998</v>
      </c>
      <c r="AM1562" s="1054">
        <v>42</v>
      </c>
      <c r="AN1562" s="1056">
        <v>0.24979999999999999</v>
      </c>
    </row>
    <row r="1563" spans="23:40">
      <c r="W1563" s="150" t="str">
        <f t="shared" si="188"/>
        <v>420161</v>
      </c>
      <c r="X1563" s="142">
        <f t="shared" si="189"/>
        <v>80.5</v>
      </c>
      <c r="Y1563" s="135">
        <f t="shared" si="190"/>
        <v>14</v>
      </c>
      <c r="Z1563" s="142">
        <f t="shared" si="191"/>
        <v>5.75</v>
      </c>
      <c r="AA1563" s="135">
        <v>420</v>
      </c>
      <c r="AB1563" s="164">
        <f t="shared" si="192"/>
        <v>161</v>
      </c>
      <c r="AI1563" s="1053">
        <v>21020491</v>
      </c>
      <c r="AJ1563" s="1054">
        <v>19</v>
      </c>
      <c r="AK1563" s="1055">
        <v>188.31020000000001</v>
      </c>
      <c r="AL1563" s="1055">
        <v>5.0259</v>
      </c>
      <c r="AM1563" s="1054">
        <v>37</v>
      </c>
      <c r="AN1563" s="1056">
        <v>0.16339999999999999</v>
      </c>
    </row>
    <row r="1564" spans="23:40">
      <c r="W1564" s="150" t="str">
        <f t="shared" si="188"/>
        <v>420168</v>
      </c>
      <c r="X1564" s="142">
        <f t="shared" si="189"/>
        <v>84</v>
      </c>
      <c r="Y1564" s="135">
        <f t="shared" si="190"/>
        <v>14</v>
      </c>
      <c r="Z1564" s="142">
        <f t="shared" si="191"/>
        <v>6</v>
      </c>
      <c r="AA1564" s="135">
        <v>420</v>
      </c>
      <c r="AB1564" s="164">
        <f t="shared" si="192"/>
        <v>168</v>
      </c>
      <c r="AI1564" s="1053">
        <v>32064211</v>
      </c>
      <c r="AJ1564" s="1054">
        <v>10</v>
      </c>
      <c r="AK1564" s="1055">
        <v>188.25229999999999</v>
      </c>
      <c r="AL1564" s="1055">
        <v>4.7427000000000001</v>
      </c>
      <c r="AM1564" s="1054">
        <v>40</v>
      </c>
      <c r="AN1564" s="1056">
        <v>0.29339999999999999</v>
      </c>
    </row>
    <row r="1565" spans="23:40">
      <c r="W1565" s="150" t="str">
        <f t="shared" si="188"/>
        <v>420175</v>
      </c>
      <c r="X1565" s="142">
        <f t="shared" si="189"/>
        <v>87.5</v>
      </c>
      <c r="Y1565" s="135">
        <f t="shared" si="190"/>
        <v>14</v>
      </c>
      <c r="Z1565" s="142">
        <f t="shared" si="191"/>
        <v>6.25</v>
      </c>
      <c r="AA1565" s="135">
        <v>420</v>
      </c>
      <c r="AB1565" s="164">
        <f t="shared" si="192"/>
        <v>175</v>
      </c>
      <c r="AI1565" s="1053">
        <v>34013601</v>
      </c>
      <c r="AJ1565" s="1054">
        <v>17</v>
      </c>
      <c r="AK1565" s="1055">
        <v>188.19540000000001</v>
      </c>
      <c r="AL1565" s="1055">
        <v>5.1523000000000003</v>
      </c>
      <c r="AM1565" s="1054">
        <v>37</v>
      </c>
      <c r="AN1565" s="1056">
        <v>0.31840000000000002</v>
      </c>
    </row>
    <row r="1566" spans="23:40">
      <c r="W1566" s="150" t="str">
        <f t="shared" si="188"/>
        <v>420182</v>
      </c>
      <c r="X1566" s="142">
        <f t="shared" si="189"/>
        <v>91</v>
      </c>
      <c r="Y1566" s="135">
        <f t="shared" si="190"/>
        <v>14</v>
      </c>
      <c r="Z1566" s="142">
        <f t="shared" si="191"/>
        <v>6.5</v>
      </c>
      <c r="AA1566" s="135">
        <v>420</v>
      </c>
      <c r="AB1566" s="164">
        <f t="shared" si="192"/>
        <v>182</v>
      </c>
      <c r="AI1566" s="1053">
        <v>44012291</v>
      </c>
      <c r="AJ1566" s="1054">
        <v>33</v>
      </c>
      <c r="AK1566" s="1055">
        <v>188.1524</v>
      </c>
      <c r="AL1566" s="1055">
        <v>3.9578000000000002</v>
      </c>
      <c r="AM1566" s="1054">
        <v>48</v>
      </c>
      <c r="AN1566" s="1056">
        <v>0.3211</v>
      </c>
    </row>
    <row r="1567" spans="23:40">
      <c r="W1567" s="150" t="str">
        <f t="shared" si="188"/>
        <v>420189</v>
      </c>
      <c r="X1567" s="142">
        <f t="shared" si="189"/>
        <v>94.5</v>
      </c>
      <c r="Y1567" s="135">
        <f t="shared" si="190"/>
        <v>14</v>
      </c>
      <c r="Z1567" s="142">
        <f t="shared" si="191"/>
        <v>6.75</v>
      </c>
      <c r="AA1567" s="135">
        <v>420</v>
      </c>
      <c r="AB1567" s="164">
        <f t="shared" si="192"/>
        <v>189</v>
      </c>
      <c r="AI1567" s="1053">
        <v>61051001</v>
      </c>
      <c r="AJ1567" s="1054">
        <v>2</v>
      </c>
      <c r="AK1567" s="1055">
        <v>188.092691</v>
      </c>
      <c r="AL1567" s="1055">
        <v>4.4477000000000002</v>
      </c>
      <c r="AM1567" s="1054">
        <v>42</v>
      </c>
      <c r="AN1567" s="1056">
        <v>0.22500000000000001</v>
      </c>
    </row>
    <row r="1568" spans="23:40">
      <c r="W1568" s="150" t="str">
        <f t="shared" si="188"/>
        <v>420196</v>
      </c>
      <c r="X1568" s="142">
        <f t="shared" si="189"/>
        <v>98</v>
      </c>
      <c r="Y1568" s="135">
        <f t="shared" si="190"/>
        <v>14</v>
      </c>
      <c r="Z1568" s="142">
        <f t="shared" si="191"/>
        <v>7</v>
      </c>
      <c r="AA1568" s="135">
        <v>420</v>
      </c>
      <c r="AB1568" s="164">
        <f t="shared" si="192"/>
        <v>196</v>
      </c>
      <c r="AI1568" s="1053">
        <v>34012401</v>
      </c>
      <c r="AJ1568" s="1054">
        <v>18</v>
      </c>
      <c r="AK1568" s="1055">
        <v>187.89365000000001</v>
      </c>
      <c r="AL1568" s="1055">
        <v>4.9101999999999997</v>
      </c>
      <c r="AM1568" s="1054">
        <v>38</v>
      </c>
      <c r="AN1568" s="1056">
        <v>0.28910000000000002</v>
      </c>
    </row>
    <row r="1569" spans="23:40">
      <c r="W1569" s="150" t="str">
        <f t="shared" si="188"/>
        <v>420203</v>
      </c>
      <c r="X1569" s="142">
        <f t="shared" si="189"/>
        <v>101.5</v>
      </c>
      <c r="Y1569" s="135">
        <f t="shared" si="190"/>
        <v>14</v>
      </c>
      <c r="Z1569" s="142">
        <f t="shared" si="191"/>
        <v>7.25</v>
      </c>
      <c r="AA1569" s="135">
        <v>420</v>
      </c>
      <c r="AB1569" s="164">
        <f t="shared" si="192"/>
        <v>203</v>
      </c>
      <c r="AI1569" s="1053">
        <v>44106701</v>
      </c>
      <c r="AJ1569" s="1054">
        <v>11</v>
      </c>
      <c r="AK1569" s="1055">
        <v>187.8552</v>
      </c>
      <c r="AL1569" s="1055">
        <v>4.6901999999999999</v>
      </c>
      <c r="AM1569" s="1054">
        <v>40</v>
      </c>
      <c r="AN1569" s="1056">
        <v>0.22020000000000001</v>
      </c>
    </row>
    <row r="1570" spans="23:40">
      <c r="W1570" s="150" t="str">
        <f t="shared" si="188"/>
        <v>420210</v>
      </c>
      <c r="X1570" s="142">
        <f t="shared" si="189"/>
        <v>105</v>
      </c>
      <c r="Y1570" s="135">
        <f t="shared" si="190"/>
        <v>14</v>
      </c>
      <c r="Z1570" s="142">
        <f t="shared" si="191"/>
        <v>7.5</v>
      </c>
      <c r="AA1570" s="135">
        <v>420</v>
      </c>
      <c r="AB1570" s="164">
        <f t="shared" si="192"/>
        <v>210</v>
      </c>
      <c r="AI1570" s="1053">
        <v>42032101</v>
      </c>
      <c r="AJ1570" s="1054">
        <v>9</v>
      </c>
      <c r="AK1570" s="1055">
        <v>187.83699999999999</v>
      </c>
      <c r="AL1570" s="1055">
        <v>5.1311</v>
      </c>
      <c r="AM1570" s="1054">
        <v>37</v>
      </c>
      <c r="AN1570" s="1056">
        <v>0.32490000000000002</v>
      </c>
    </row>
    <row r="1571" spans="23:40">
      <c r="W1571" s="150" t="str">
        <f t="shared" si="188"/>
        <v>420217</v>
      </c>
      <c r="X1571" s="142">
        <f t="shared" si="189"/>
        <v>108.5</v>
      </c>
      <c r="Y1571" s="135">
        <f t="shared" si="190"/>
        <v>14</v>
      </c>
      <c r="Z1571" s="142">
        <f t="shared" si="191"/>
        <v>7.75</v>
      </c>
      <c r="AA1571" s="135">
        <v>420</v>
      </c>
      <c r="AB1571" s="164">
        <f t="shared" si="192"/>
        <v>217</v>
      </c>
      <c r="AI1571" s="1053">
        <v>41081201</v>
      </c>
      <c r="AJ1571" s="1054">
        <v>2</v>
      </c>
      <c r="AK1571" s="1055">
        <v>187.80170000000001</v>
      </c>
      <c r="AL1571" s="1055">
        <v>5.8642000000000003</v>
      </c>
      <c r="AM1571" s="1054">
        <v>32</v>
      </c>
      <c r="AN1571" s="1056">
        <v>0.36619999999999997</v>
      </c>
    </row>
    <row r="1572" spans="23:40">
      <c r="W1572" s="150" t="str">
        <f t="shared" si="188"/>
        <v>420224</v>
      </c>
      <c r="X1572" s="142">
        <f t="shared" si="189"/>
        <v>112</v>
      </c>
      <c r="Y1572" s="135">
        <f t="shared" si="190"/>
        <v>14</v>
      </c>
      <c r="Z1572" s="142">
        <f t="shared" si="191"/>
        <v>8</v>
      </c>
      <c r="AA1572" s="135">
        <v>420</v>
      </c>
      <c r="AB1572" s="164">
        <f t="shared" si="192"/>
        <v>224</v>
      </c>
      <c r="AI1572" s="1053">
        <v>35011502</v>
      </c>
      <c r="AJ1572" s="1054">
        <v>18</v>
      </c>
      <c r="AK1572" s="1055">
        <v>187.7517</v>
      </c>
      <c r="AL1572" s="1055">
        <v>4.0804999999999998</v>
      </c>
      <c r="AM1572" s="1054">
        <v>46</v>
      </c>
      <c r="AN1572" s="1056">
        <v>0.28110000000000002</v>
      </c>
    </row>
    <row r="1573" spans="23:40">
      <c r="W1573" s="150" t="str">
        <f t="shared" si="188"/>
        <v>420231</v>
      </c>
      <c r="X1573" s="142">
        <f t="shared" si="189"/>
        <v>115.5</v>
      </c>
      <c r="Y1573" s="135">
        <f t="shared" si="190"/>
        <v>14</v>
      </c>
      <c r="Z1573" s="142">
        <f t="shared" si="191"/>
        <v>8.25</v>
      </c>
      <c r="AA1573" s="135">
        <v>420</v>
      </c>
      <c r="AB1573" s="164">
        <f t="shared" si="192"/>
        <v>231</v>
      </c>
      <c r="AI1573" s="1053">
        <v>44151901</v>
      </c>
      <c r="AJ1573" s="1054">
        <v>6</v>
      </c>
      <c r="AK1573" s="1055">
        <v>187.70962</v>
      </c>
      <c r="AL1573" s="1055">
        <v>4.9984999999999999</v>
      </c>
      <c r="AM1573" s="1054">
        <v>38</v>
      </c>
      <c r="AN1573" s="1056">
        <v>0.38750000000000001</v>
      </c>
    </row>
    <row r="1574" spans="23:40">
      <c r="W1574" s="150" t="str">
        <f t="shared" si="188"/>
        <v>420238</v>
      </c>
      <c r="X1574" s="142">
        <f t="shared" si="189"/>
        <v>119</v>
      </c>
      <c r="Y1574" s="135">
        <f t="shared" si="190"/>
        <v>14</v>
      </c>
      <c r="Z1574" s="142">
        <f t="shared" si="191"/>
        <v>8.5</v>
      </c>
      <c r="AA1574" s="135">
        <v>420</v>
      </c>
      <c r="AB1574" s="164">
        <f t="shared" si="192"/>
        <v>238</v>
      </c>
      <c r="AI1574" s="1053">
        <v>32016011</v>
      </c>
      <c r="AJ1574" s="1054">
        <v>23</v>
      </c>
      <c r="AK1574" s="1055">
        <v>187.58629999999999</v>
      </c>
      <c r="AL1574" s="1055">
        <v>5.649</v>
      </c>
      <c r="AM1574" s="1054">
        <v>33</v>
      </c>
      <c r="AN1574" s="1056">
        <v>0.18359999999999999</v>
      </c>
    </row>
    <row r="1575" spans="23:40">
      <c r="W1575" s="150" t="str">
        <f t="shared" si="188"/>
        <v>420245</v>
      </c>
      <c r="X1575" s="142">
        <f t="shared" si="189"/>
        <v>122.5</v>
      </c>
      <c r="Y1575" s="135">
        <f t="shared" si="190"/>
        <v>14</v>
      </c>
      <c r="Z1575" s="142">
        <f t="shared" si="191"/>
        <v>8.75</v>
      </c>
      <c r="AA1575" s="135">
        <v>420</v>
      </c>
      <c r="AB1575" s="164">
        <f t="shared" si="192"/>
        <v>245</v>
      </c>
      <c r="AI1575" s="1053">
        <v>33035901</v>
      </c>
      <c r="AJ1575" s="1054">
        <v>13</v>
      </c>
      <c r="AK1575" s="1055">
        <v>187.5583</v>
      </c>
      <c r="AL1575" s="1055">
        <v>4.3662999999999998</v>
      </c>
      <c r="AM1575" s="1054">
        <v>43</v>
      </c>
      <c r="AN1575" s="1056">
        <v>0.23170000000000002</v>
      </c>
    </row>
    <row r="1576" spans="23:40">
      <c r="W1576" s="150" t="str">
        <f t="shared" si="188"/>
        <v>420252</v>
      </c>
      <c r="X1576" s="142">
        <f t="shared" si="189"/>
        <v>126</v>
      </c>
      <c r="Y1576" s="135">
        <f t="shared" si="190"/>
        <v>14</v>
      </c>
      <c r="Z1576" s="142">
        <f t="shared" si="191"/>
        <v>9</v>
      </c>
      <c r="AA1576" s="135">
        <v>420</v>
      </c>
      <c r="AB1576" s="164">
        <f t="shared" si="192"/>
        <v>252</v>
      </c>
      <c r="AI1576" s="1053">
        <v>44011741</v>
      </c>
      <c r="AJ1576" s="1054">
        <v>34</v>
      </c>
      <c r="AK1576" s="1055">
        <v>187.54320000000001</v>
      </c>
      <c r="AL1576" s="1055">
        <v>4.9926000000000004</v>
      </c>
      <c r="AM1576" s="1054">
        <v>38</v>
      </c>
      <c r="AN1576" s="1056">
        <v>0.27779999999999999</v>
      </c>
    </row>
    <row r="1577" spans="23:40">
      <c r="W1577" s="150" t="str">
        <f t="shared" si="188"/>
        <v>420259</v>
      </c>
      <c r="X1577" s="142">
        <f t="shared" si="189"/>
        <v>129.5</v>
      </c>
      <c r="Y1577" s="135">
        <f t="shared" si="190"/>
        <v>14</v>
      </c>
      <c r="Z1577" s="142">
        <f t="shared" si="191"/>
        <v>9.25</v>
      </c>
      <c r="AA1577" s="135">
        <v>420</v>
      </c>
      <c r="AB1577" s="164">
        <f t="shared" si="192"/>
        <v>259</v>
      </c>
      <c r="AI1577" s="1053">
        <v>37037091</v>
      </c>
      <c r="AJ1577" s="1054">
        <v>15</v>
      </c>
      <c r="AK1577" s="1055">
        <v>187.53086999999999</v>
      </c>
      <c r="AL1577" s="1055">
        <v>5.9093999999999998</v>
      </c>
      <c r="AM1577" s="1054">
        <v>32</v>
      </c>
      <c r="AN1577" s="1056">
        <v>0.28270000000000001</v>
      </c>
    </row>
    <row r="1578" spans="23:40">
      <c r="W1578" s="150" t="str">
        <f t="shared" ref="W1578:W1641" si="193">AA1578&amp;AB1578</f>
        <v>420266</v>
      </c>
      <c r="X1578" s="142">
        <f t="shared" ref="X1578:X1641" si="194">Y1578*Z1578</f>
        <v>133</v>
      </c>
      <c r="Y1578" s="135">
        <f t="shared" si="190"/>
        <v>14</v>
      </c>
      <c r="Z1578" s="142">
        <f t="shared" si="191"/>
        <v>9.5</v>
      </c>
      <c r="AA1578" s="135">
        <v>420</v>
      </c>
      <c r="AB1578" s="164">
        <f t="shared" si="192"/>
        <v>266</v>
      </c>
      <c r="AI1578" s="1053">
        <v>50280101</v>
      </c>
      <c r="AJ1578" s="1054">
        <v>38</v>
      </c>
      <c r="AK1578" s="1055">
        <v>187.453846</v>
      </c>
      <c r="AL1578" s="1055">
        <v>4.9452999999999996</v>
      </c>
      <c r="AM1578" s="1054">
        <v>38</v>
      </c>
      <c r="AN1578" s="1056">
        <v>0.37420000000000003</v>
      </c>
    </row>
    <row r="1579" spans="23:40">
      <c r="W1579" s="150" t="str">
        <f t="shared" si="193"/>
        <v>420273</v>
      </c>
      <c r="X1579" s="142">
        <f t="shared" si="194"/>
        <v>136.5</v>
      </c>
      <c r="Y1579" s="135">
        <f t="shared" si="190"/>
        <v>14</v>
      </c>
      <c r="Z1579" s="142">
        <f t="shared" si="191"/>
        <v>9.75</v>
      </c>
      <c r="AA1579" s="135">
        <v>420</v>
      </c>
      <c r="AB1579" s="164">
        <f t="shared" si="192"/>
        <v>273</v>
      </c>
      <c r="AI1579" s="1053">
        <v>36014301</v>
      </c>
      <c r="AJ1579" s="1054">
        <v>14</v>
      </c>
      <c r="AK1579" s="1055">
        <v>187.33670000000001</v>
      </c>
      <c r="AL1579" s="1055">
        <v>5.1463999999999999</v>
      </c>
      <c r="AM1579" s="1054">
        <v>36</v>
      </c>
      <c r="AN1579" s="1056">
        <v>0.3372</v>
      </c>
    </row>
    <row r="1580" spans="23:40">
      <c r="W1580" s="150" t="str">
        <f t="shared" si="193"/>
        <v>420280</v>
      </c>
      <c r="X1580" s="142">
        <f t="shared" si="194"/>
        <v>140</v>
      </c>
      <c r="Y1580" s="135">
        <f t="shared" si="190"/>
        <v>14</v>
      </c>
      <c r="Z1580" s="142">
        <f t="shared" si="191"/>
        <v>10</v>
      </c>
      <c r="AA1580" s="135">
        <v>420</v>
      </c>
      <c r="AB1580" s="164">
        <f t="shared" si="192"/>
        <v>280</v>
      </c>
      <c r="AI1580" s="1053">
        <v>14011601</v>
      </c>
      <c r="AJ1580" s="1054">
        <v>14</v>
      </c>
      <c r="AK1580" s="1055">
        <v>187.2645</v>
      </c>
      <c r="AL1580" s="1055">
        <v>5.5547000000000004</v>
      </c>
      <c r="AM1580" s="1054">
        <v>34</v>
      </c>
      <c r="AN1580" s="1056">
        <v>0.38069999999999998</v>
      </c>
    </row>
    <row r="1581" spans="23:40">
      <c r="W1581" s="150" t="str">
        <f t="shared" si="193"/>
        <v>420287</v>
      </c>
      <c r="X1581" s="142">
        <f t="shared" si="194"/>
        <v>143.5</v>
      </c>
      <c r="Y1581" s="135">
        <f t="shared" si="190"/>
        <v>14</v>
      </c>
      <c r="Z1581" s="142">
        <f t="shared" si="191"/>
        <v>10.25</v>
      </c>
      <c r="AA1581" s="135">
        <v>420</v>
      </c>
      <c r="AB1581" s="164">
        <f t="shared" si="192"/>
        <v>287</v>
      </c>
      <c r="AI1581" s="1053">
        <v>34140901</v>
      </c>
      <c r="AJ1581" s="1054">
        <v>2</v>
      </c>
      <c r="AK1581" s="1055">
        <v>187.25149999999999</v>
      </c>
      <c r="AL1581" s="1055">
        <v>4.6413000000000002</v>
      </c>
      <c r="AM1581" s="1054">
        <v>40</v>
      </c>
      <c r="AN1581" s="1056">
        <v>0.29299999999999998</v>
      </c>
    </row>
    <row r="1582" spans="23:40">
      <c r="W1582" s="150" t="str">
        <f t="shared" si="193"/>
        <v>420294</v>
      </c>
      <c r="X1582" s="142">
        <f t="shared" si="194"/>
        <v>147</v>
      </c>
      <c r="Y1582" s="135">
        <f t="shared" si="190"/>
        <v>14</v>
      </c>
      <c r="Z1582" s="142">
        <f t="shared" si="191"/>
        <v>10.5</v>
      </c>
      <c r="AA1582" s="135">
        <v>420</v>
      </c>
      <c r="AB1582" s="164">
        <f t="shared" si="192"/>
        <v>294</v>
      </c>
      <c r="AI1582" s="1053">
        <v>42018601</v>
      </c>
      <c r="AJ1582" s="1054">
        <v>36</v>
      </c>
      <c r="AK1582" s="1055">
        <v>187.18940000000001</v>
      </c>
      <c r="AL1582" s="1055">
        <v>5.2912999999999997</v>
      </c>
      <c r="AM1582" s="1054">
        <v>35</v>
      </c>
      <c r="AN1582" s="1056">
        <v>0.20269999999999999</v>
      </c>
    </row>
    <row r="1583" spans="23:40">
      <c r="W1583" s="150" t="str">
        <f t="shared" si="193"/>
        <v>420301</v>
      </c>
      <c r="X1583" s="142">
        <f t="shared" si="194"/>
        <v>150.5</v>
      </c>
      <c r="Y1583" s="135">
        <f t="shared" si="190"/>
        <v>14</v>
      </c>
      <c r="Z1583" s="142">
        <f t="shared" si="191"/>
        <v>10.75</v>
      </c>
      <c r="AA1583" s="135">
        <v>420</v>
      </c>
      <c r="AB1583" s="164">
        <f t="shared" si="192"/>
        <v>301</v>
      </c>
      <c r="AI1583" s="1053">
        <v>50080141</v>
      </c>
      <c r="AJ1583" s="1054">
        <v>39</v>
      </c>
      <c r="AK1583" s="1055">
        <v>187.15602799999999</v>
      </c>
      <c r="AL1583" s="1055">
        <v>4.5048000000000004</v>
      </c>
      <c r="AM1583" s="1054">
        <v>42</v>
      </c>
      <c r="AN1583" s="1056">
        <v>0.2394</v>
      </c>
    </row>
    <row r="1584" spans="23:40">
      <c r="W1584" s="150" t="str">
        <f t="shared" si="193"/>
        <v>420308</v>
      </c>
      <c r="X1584" s="142">
        <f t="shared" si="194"/>
        <v>154</v>
      </c>
      <c r="Y1584" s="135">
        <f t="shared" si="190"/>
        <v>14</v>
      </c>
      <c r="Z1584" s="142">
        <f t="shared" si="191"/>
        <v>11</v>
      </c>
      <c r="AA1584" s="135">
        <v>420</v>
      </c>
      <c r="AB1584" s="164">
        <f t="shared" si="192"/>
        <v>308</v>
      </c>
      <c r="AI1584" s="1053">
        <v>46020501</v>
      </c>
      <c r="AJ1584" s="1054">
        <v>4</v>
      </c>
      <c r="AK1584" s="1055">
        <v>187.15450000000001</v>
      </c>
      <c r="AL1584" s="1055">
        <v>4.3589000000000002</v>
      </c>
      <c r="AM1584" s="1054">
        <v>43</v>
      </c>
      <c r="AN1584" s="1056">
        <v>0.38030000000000003</v>
      </c>
    </row>
    <row r="1585" spans="23:40">
      <c r="W1585" s="150" t="str">
        <f t="shared" si="193"/>
        <v>420315</v>
      </c>
      <c r="X1585" s="142">
        <f t="shared" si="194"/>
        <v>157.5</v>
      </c>
      <c r="Y1585" s="135">
        <f t="shared" si="190"/>
        <v>14</v>
      </c>
      <c r="Z1585" s="142">
        <f t="shared" si="191"/>
        <v>11.25</v>
      </c>
      <c r="AA1585" s="135">
        <v>420</v>
      </c>
      <c r="AB1585" s="164">
        <f t="shared" si="192"/>
        <v>315</v>
      </c>
      <c r="AI1585" s="1053">
        <v>63010702</v>
      </c>
      <c r="AJ1585" s="1054">
        <v>6</v>
      </c>
      <c r="AK1585" s="1055">
        <v>187.041766</v>
      </c>
      <c r="AL1585" s="1055">
        <v>4.0033000000000003</v>
      </c>
      <c r="AM1585" s="1054">
        <v>47</v>
      </c>
      <c r="AN1585" s="1056">
        <v>0.46270000000000006</v>
      </c>
    </row>
    <row r="1586" spans="23:40">
      <c r="W1586" s="150" t="str">
        <f t="shared" si="193"/>
        <v>420322</v>
      </c>
      <c r="X1586" s="142">
        <f t="shared" si="194"/>
        <v>161</v>
      </c>
      <c r="Y1586" s="135">
        <f t="shared" si="190"/>
        <v>14</v>
      </c>
      <c r="Z1586" s="142">
        <f t="shared" si="191"/>
        <v>11.5</v>
      </c>
      <c r="AA1586" s="135">
        <v>420</v>
      </c>
      <c r="AB1586" s="164">
        <f t="shared" si="192"/>
        <v>322</v>
      </c>
      <c r="AI1586" s="1053">
        <v>23012111</v>
      </c>
      <c r="AJ1586" s="1054">
        <v>16</v>
      </c>
      <c r="AK1586" s="1055">
        <v>186.98525000000001</v>
      </c>
      <c r="AL1586" s="1055">
        <v>5.5308000000000002</v>
      </c>
      <c r="AM1586" s="1054">
        <v>34</v>
      </c>
      <c r="AN1586" s="1056">
        <v>0.20920000000000002</v>
      </c>
    </row>
    <row r="1587" spans="23:40">
      <c r="W1587" s="150" t="str">
        <f t="shared" si="193"/>
        <v>420329</v>
      </c>
      <c r="X1587" s="142">
        <f t="shared" si="194"/>
        <v>164.5</v>
      </c>
      <c r="Y1587" s="135">
        <f t="shared" si="190"/>
        <v>14</v>
      </c>
      <c r="Z1587" s="142">
        <f t="shared" si="191"/>
        <v>11.75</v>
      </c>
      <c r="AA1587" s="135">
        <v>420</v>
      </c>
      <c r="AB1587" s="164">
        <f t="shared" si="192"/>
        <v>329</v>
      </c>
      <c r="AI1587" s="1053">
        <v>34100401</v>
      </c>
      <c r="AJ1587" s="1054">
        <v>7</v>
      </c>
      <c r="AK1587" s="1055">
        <v>186.91210000000001</v>
      </c>
      <c r="AL1587" s="1055">
        <v>4.9813999999999998</v>
      </c>
      <c r="AM1587" s="1054">
        <v>38</v>
      </c>
      <c r="AN1587" s="1056">
        <v>0.41340000000000005</v>
      </c>
    </row>
    <row r="1588" spans="23:40">
      <c r="W1588" s="150" t="str">
        <f t="shared" si="193"/>
        <v>420336</v>
      </c>
      <c r="X1588" s="142">
        <f t="shared" si="194"/>
        <v>168</v>
      </c>
      <c r="Y1588" s="135">
        <f t="shared" si="190"/>
        <v>14</v>
      </c>
      <c r="Z1588" s="142">
        <f t="shared" si="191"/>
        <v>12</v>
      </c>
      <c r="AA1588" s="135">
        <v>420</v>
      </c>
      <c r="AB1588" s="164">
        <f t="shared" si="192"/>
        <v>336</v>
      </c>
      <c r="AI1588" s="1053">
        <v>43140201</v>
      </c>
      <c r="AJ1588" s="1054">
        <v>1</v>
      </c>
      <c r="AK1588" s="1055">
        <v>186.91059999999999</v>
      </c>
      <c r="AL1588" s="1055">
        <v>4.9111000000000002</v>
      </c>
      <c r="AM1588" s="1054">
        <v>38</v>
      </c>
      <c r="AN1588" s="1056">
        <v>0.39880000000000004</v>
      </c>
    </row>
    <row r="1589" spans="23:40">
      <c r="W1589" s="150" t="str">
        <f t="shared" si="193"/>
        <v>420343</v>
      </c>
      <c r="X1589" s="142">
        <f t="shared" si="194"/>
        <v>171.5</v>
      </c>
      <c r="Y1589" s="135">
        <f t="shared" si="190"/>
        <v>14</v>
      </c>
      <c r="Z1589" s="142">
        <f t="shared" si="191"/>
        <v>12.25</v>
      </c>
      <c r="AA1589" s="135">
        <v>420</v>
      </c>
      <c r="AB1589" s="164">
        <f t="shared" si="192"/>
        <v>343</v>
      </c>
      <c r="AI1589" s="1053">
        <v>33041071</v>
      </c>
      <c r="AJ1589" s="1054">
        <v>28</v>
      </c>
      <c r="AK1589" s="1055">
        <v>186.90020000000001</v>
      </c>
      <c r="AL1589" s="1055">
        <v>4.7093999999999996</v>
      </c>
      <c r="AM1589" s="1054">
        <v>40</v>
      </c>
      <c r="AN1589" s="1056">
        <v>0.1832</v>
      </c>
    </row>
    <row r="1590" spans="23:40">
      <c r="W1590" s="150" t="str">
        <f t="shared" si="193"/>
        <v>420350</v>
      </c>
      <c r="X1590" s="142">
        <f t="shared" si="194"/>
        <v>175</v>
      </c>
      <c r="Y1590" s="135">
        <f t="shared" si="190"/>
        <v>14</v>
      </c>
      <c r="Z1590" s="142">
        <f t="shared" si="191"/>
        <v>12.5</v>
      </c>
      <c r="AA1590" s="135">
        <v>420</v>
      </c>
      <c r="AB1590" s="164">
        <f t="shared" si="192"/>
        <v>350</v>
      </c>
      <c r="AI1590" s="1053">
        <v>43010401</v>
      </c>
      <c r="AJ1590" s="1054">
        <v>19</v>
      </c>
      <c r="AK1590" s="1055">
        <v>186.87483899999998</v>
      </c>
      <c r="AL1590" s="1055">
        <v>5.2746000000000004</v>
      </c>
      <c r="AM1590" s="1054">
        <v>35</v>
      </c>
      <c r="AN1590" s="1056">
        <v>0.2361</v>
      </c>
    </row>
    <row r="1591" spans="23:40">
      <c r="W1591" s="150" t="str">
        <f t="shared" si="193"/>
        <v>420357</v>
      </c>
      <c r="X1591" s="142">
        <f t="shared" si="194"/>
        <v>178.5</v>
      </c>
      <c r="Y1591" s="135">
        <f t="shared" si="190"/>
        <v>14</v>
      </c>
      <c r="Z1591" s="142">
        <f t="shared" si="191"/>
        <v>12.75</v>
      </c>
      <c r="AA1591" s="135">
        <v>420</v>
      </c>
      <c r="AB1591" s="164">
        <f t="shared" si="192"/>
        <v>357</v>
      </c>
      <c r="AI1591" s="1053">
        <v>44151601</v>
      </c>
      <c r="AJ1591" s="1054">
        <v>7</v>
      </c>
      <c r="AK1591" s="1055">
        <v>186.84573999999998</v>
      </c>
      <c r="AL1591" s="1055">
        <v>4.6909999999999998</v>
      </c>
      <c r="AM1591" s="1054">
        <v>40</v>
      </c>
      <c r="AN1591" s="1056">
        <v>0.2964</v>
      </c>
    </row>
    <row r="1592" spans="23:40">
      <c r="W1592" s="150" t="str">
        <f t="shared" si="193"/>
        <v>420364</v>
      </c>
      <c r="X1592" s="142">
        <f t="shared" si="194"/>
        <v>182</v>
      </c>
      <c r="Y1592" s="135">
        <f t="shared" si="190"/>
        <v>14</v>
      </c>
      <c r="Z1592" s="142">
        <f t="shared" si="191"/>
        <v>13</v>
      </c>
      <c r="AA1592" s="135">
        <v>420</v>
      </c>
      <c r="AB1592" s="164">
        <f t="shared" si="192"/>
        <v>364</v>
      </c>
      <c r="AI1592" s="1053">
        <v>37053101</v>
      </c>
      <c r="AJ1592" s="1054">
        <v>9</v>
      </c>
      <c r="AK1592" s="1055">
        <v>186.82961499999999</v>
      </c>
      <c r="AL1592" s="1055">
        <v>4.7991000000000001</v>
      </c>
      <c r="AM1592" s="1054">
        <v>39</v>
      </c>
      <c r="AN1592" s="1056">
        <v>0.27210000000000001</v>
      </c>
    </row>
    <row r="1593" spans="23:40">
      <c r="W1593" s="150" t="str">
        <f t="shared" si="193"/>
        <v>420371</v>
      </c>
      <c r="X1593" s="142">
        <f t="shared" si="194"/>
        <v>185.5</v>
      </c>
      <c r="Y1593" s="135">
        <f t="shared" si="190"/>
        <v>14</v>
      </c>
      <c r="Z1593" s="142">
        <f t="shared" si="191"/>
        <v>13.25</v>
      </c>
      <c r="AA1593" s="135">
        <v>420</v>
      </c>
      <c r="AB1593" s="164">
        <f t="shared" si="192"/>
        <v>371</v>
      </c>
      <c r="AI1593" s="1053">
        <v>42019451</v>
      </c>
      <c r="AJ1593" s="1054">
        <v>37</v>
      </c>
      <c r="AK1593" s="1055">
        <v>186.79929999999999</v>
      </c>
      <c r="AL1593" s="1055">
        <v>4.9046000000000003</v>
      </c>
      <c r="AM1593" s="1054">
        <v>38</v>
      </c>
      <c r="AN1593" s="1056">
        <v>0.23399999999999999</v>
      </c>
    </row>
    <row r="1594" spans="23:40">
      <c r="W1594" s="150" t="str">
        <f t="shared" si="193"/>
        <v>4357</v>
      </c>
      <c r="X1594" s="142">
        <f t="shared" si="194"/>
        <v>5.5825000000000005</v>
      </c>
      <c r="Y1594" s="135">
        <f t="shared" si="190"/>
        <v>14.5</v>
      </c>
      <c r="Z1594" s="142">
        <f t="shared" si="191"/>
        <v>0.38500000000000001</v>
      </c>
      <c r="AA1594" s="135">
        <v>435</v>
      </c>
      <c r="AB1594" s="151">
        <v>7</v>
      </c>
      <c r="AI1594" s="1053">
        <v>51143601</v>
      </c>
      <c r="AJ1594" s="1054">
        <v>5</v>
      </c>
      <c r="AK1594" s="1055">
        <v>186.78202999999999</v>
      </c>
      <c r="AL1594" s="1055">
        <v>6.125</v>
      </c>
      <c r="AM1594" s="1054">
        <v>30</v>
      </c>
      <c r="AN1594" s="1056">
        <v>0.2777</v>
      </c>
    </row>
    <row r="1595" spans="23:40">
      <c r="W1595" s="150" t="str">
        <f t="shared" si="193"/>
        <v>43514</v>
      </c>
      <c r="X1595" s="142">
        <f t="shared" si="194"/>
        <v>7.9750000000000005</v>
      </c>
      <c r="Y1595" s="135">
        <f t="shared" si="190"/>
        <v>14.5</v>
      </c>
      <c r="Z1595" s="142">
        <f t="shared" si="191"/>
        <v>0.55000000000000004</v>
      </c>
      <c r="AA1595" s="135">
        <v>435</v>
      </c>
      <c r="AB1595" s="164">
        <f>AB1594+7</f>
        <v>14</v>
      </c>
      <c r="AI1595" s="1053">
        <v>45061201</v>
      </c>
      <c r="AJ1595" s="1054">
        <v>2</v>
      </c>
      <c r="AK1595" s="1055">
        <v>186.76490000000001</v>
      </c>
      <c r="AL1595" s="1055">
        <v>6.0343999999999998</v>
      </c>
      <c r="AM1595" s="1054">
        <v>31</v>
      </c>
      <c r="AN1595" s="1056">
        <v>0.45890000000000003</v>
      </c>
    </row>
    <row r="1596" spans="23:40">
      <c r="W1596" s="150" t="str">
        <f t="shared" si="193"/>
        <v>43521</v>
      </c>
      <c r="X1596" s="142">
        <f t="shared" si="194"/>
        <v>10.875</v>
      </c>
      <c r="Y1596" s="135">
        <f t="shared" si="190"/>
        <v>14.5</v>
      </c>
      <c r="Z1596" s="142">
        <f t="shared" si="191"/>
        <v>0.75</v>
      </c>
      <c r="AA1596" s="135">
        <v>435</v>
      </c>
      <c r="AB1596" s="164">
        <f t="shared" ref="AB1596:AB1646" si="195">AB1595+7</f>
        <v>21</v>
      </c>
      <c r="AI1596" s="1053">
        <v>34017401</v>
      </c>
      <c r="AJ1596" s="1054">
        <v>19</v>
      </c>
      <c r="AK1596" s="1055">
        <v>186.73820000000001</v>
      </c>
      <c r="AL1596" s="1055">
        <v>5.3358999999999996</v>
      </c>
      <c r="AM1596" s="1054">
        <v>35</v>
      </c>
      <c r="AN1596" s="1056">
        <v>0.4365</v>
      </c>
    </row>
    <row r="1597" spans="23:40">
      <c r="W1597" s="150" t="str">
        <f t="shared" si="193"/>
        <v>43528</v>
      </c>
      <c r="X1597" s="142">
        <f t="shared" si="194"/>
        <v>14.5</v>
      </c>
      <c r="Y1597" s="135">
        <f t="shared" si="190"/>
        <v>14.5</v>
      </c>
      <c r="Z1597" s="142">
        <f t="shared" si="191"/>
        <v>1</v>
      </c>
      <c r="AA1597" s="135">
        <v>435</v>
      </c>
      <c r="AB1597" s="164">
        <f t="shared" si="195"/>
        <v>28</v>
      </c>
      <c r="AI1597" s="1053">
        <v>36015201</v>
      </c>
      <c r="AJ1597" s="1054">
        <v>15</v>
      </c>
      <c r="AK1597" s="1055">
        <v>186.6925</v>
      </c>
      <c r="AL1597" s="1055">
        <v>3.9771999999999998</v>
      </c>
      <c r="AM1597" s="1054">
        <v>47</v>
      </c>
      <c r="AN1597" s="1056">
        <v>0.1462</v>
      </c>
    </row>
    <row r="1598" spans="23:40">
      <c r="W1598" s="150" t="str">
        <f t="shared" si="193"/>
        <v>43535</v>
      </c>
      <c r="X1598" s="142">
        <f t="shared" si="194"/>
        <v>18.125</v>
      </c>
      <c r="Y1598" s="135">
        <f t="shared" si="190"/>
        <v>14.5</v>
      </c>
      <c r="Z1598" s="142">
        <f t="shared" si="191"/>
        <v>1.25</v>
      </c>
      <c r="AA1598" s="135">
        <v>435</v>
      </c>
      <c r="AB1598" s="164">
        <f t="shared" si="195"/>
        <v>35</v>
      </c>
      <c r="AI1598" s="1053">
        <v>37021901</v>
      </c>
      <c r="AJ1598" s="1054">
        <v>13</v>
      </c>
      <c r="AK1598" s="1055">
        <v>186.68549999999999</v>
      </c>
      <c r="AL1598" s="1055">
        <v>4.3295000000000003</v>
      </c>
      <c r="AM1598" s="1054">
        <v>43</v>
      </c>
      <c r="AN1598" s="1056">
        <v>0.37</v>
      </c>
    </row>
    <row r="1599" spans="23:40">
      <c r="W1599" s="150" t="str">
        <f t="shared" si="193"/>
        <v>43542</v>
      </c>
      <c r="X1599" s="142">
        <f t="shared" si="194"/>
        <v>21.75</v>
      </c>
      <c r="Y1599" s="135">
        <f t="shared" si="190"/>
        <v>14.5</v>
      </c>
      <c r="Z1599" s="142">
        <f t="shared" si="191"/>
        <v>1.5</v>
      </c>
      <c r="AA1599" s="135">
        <v>435</v>
      </c>
      <c r="AB1599" s="164">
        <f t="shared" si="195"/>
        <v>42</v>
      </c>
      <c r="AI1599" s="1053">
        <v>36016001</v>
      </c>
      <c r="AJ1599" s="1054">
        <v>16</v>
      </c>
      <c r="AK1599" s="1055">
        <v>186.6832</v>
      </c>
      <c r="AL1599" s="1055">
        <v>5.2507999999999999</v>
      </c>
      <c r="AM1599" s="1054">
        <v>36</v>
      </c>
      <c r="AN1599" s="1056">
        <v>0.24059999999999998</v>
      </c>
    </row>
    <row r="1600" spans="23:40">
      <c r="W1600" s="150" t="str">
        <f t="shared" si="193"/>
        <v>43549</v>
      </c>
      <c r="X1600" s="142">
        <f t="shared" si="194"/>
        <v>25.375</v>
      </c>
      <c r="Y1600" s="135">
        <f t="shared" si="190"/>
        <v>14.5</v>
      </c>
      <c r="Z1600" s="142">
        <f t="shared" si="191"/>
        <v>1.75</v>
      </c>
      <c r="AA1600" s="135">
        <v>435</v>
      </c>
      <c r="AB1600" s="164">
        <f t="shared" si="195"/>
        <v>49</v>
      </c>
      <c r="AI1600" s="1053">
        <v>42130301</v>
      </c>
      <c r="AJ1600" s="1054">
        <v>2</v>
      </c>
      <c r="AK1600" s="1055">
        <v>186.64259999999999</v>
      </c>
      <c r="AL1600" s="1055">
        <v>5.3719000000000001</v>
      </c>
      <c r="AM1600" s="1054">
        <v>35</v>
      </c>
      <c r="AN1600" s="1056">
        <v>0.42229999999999995</v>
      </c>
    </row>
    <row r="1601" spans="23:40">
      <c r="W1601" s="150" t="str">
        <f t="shared" si="193"/>
        <v>43556</v>
      </c>
      <c r="X1601" s="142">
        <f t="shared" si="194"/>
        <v>29</v>
      </c>
      <c r="Y1601" s="135">
        <f t="shared" si="190"/>
        <v>14.5</v>
      </c>
      <c r="Z1601" s="142">
        <f t="shared" si="191"/>
        <v>2</v>
      </c>
      <c r="AA1601" s="135">
        <v>435</v>
      </c>
      <c r="AB1601" s="164">
        <f t="shared" si="195"/>
        <v>56</v>
      </c>
      <c r="AI1601" s="1053">
        <v>11089801</v>
      </c>
      <c r="AJ1601" s="1054">
        <v>83</v>
      </c>
      <c r="AK1601" s="1055">
        <v>186.6035</v>
      </c>
      <c r="AL1601" s="1055">
        <v>4.1860999999999997</v>
      </c>
      <c r="AM1601" s="1054">
        <v>45</v>
      </c>
      <c r="AN1601" s="1056">
        <v>0.39179999999999998</v>
      </c>
    </row>
    <row r="1602" spans="23:40">
      <c r="W1602" s="150" t="str">
        <f t="shared" si="193"/>
        <v>43563</v>
      </c>
      <c r="X1602" s="142">
        <f t="shared" si="194"/>
        <v>32.625</v>
      </c>
      <c r="Y1602" s="135">
        <f t="shared" si="190"/>
        <v>14.5</v>
      </c>
      <c r="Z1602" s="142">
        <f t="shared" si="191"/>
        <v>2.25</v>
      </c>
      <c r="AA1602" s="135">
        <v>435</v>
      </c>
      <c r="AB1602" s="164">
        <f t="shared" si="195"/>
        <v>63</v>
      </c>
      <c r="AI1602" s="1053">
        <v>41016501</v>
      </c>
      <c r="AJ1602" s="1054">
        <v>22</v>
      </c>
      <c r="AK1602" s="1055">
        <v>186.47300000000001</v>
      </c>
      <c r="AL1602" s="1055">
        <v>5.3335999999999997</v>
      </c>
      <c r="AM1602" s="1054">
        <v>35</v>
      </c>
      <c r="AN1602" s="1056">
        <v>0.40240000000000004</v>
      </c>
    </row>
    <row r="1603" spans="23:40">
      <c r="W1603" s="150" t="str">
        <f t="shared" si="193"/>
        <v>43570</v>
      </c>
      <c r="X1603" s="142">
        <f t="shared" si="194"/>
        <v>36.25</v>
      </c>
      <c r="Y1603" s="135">
        <f t="shared" si="190"/>
        <v>14.5</v>
      </c>
      <c r="Z1603" s="142">
        <f t="shared" si="191"/>
        <v>2.5</v>
      </c>
      <c r="AA1603" s="135">
        <v>435</v>
      </c>
      <c r="AB1603" s="164">
        <f t="shared" si="195"/>
        <v>70</v>
      </c>
      <c r="AI1603" s="1053">
        <v>41014501</v>
      </c>
      <c r="AJ1603" s="1054">
        <v>23</v>
      </c>
      <c r="AK1603" s="1055">
        <v>186.34666999999999</v>
      </c>
      <c r="AL1603" s="1055">
        <v>5.6870000000000003</v>
      </c>
      <c r="AM1603" s="1054">
        <v>33</v>
      </c>
      <c r="AN1603" s="1056">
        <v>0.28820000000000001</v>
      </c>
    </row>
    <row r="1604" spans="23:40">
      <c r="W1604" s="150" t="str">
        <f t="shared" si="193"/>
        <v>43577</v>
      </c>
      <c r="X1604" s="142">
        <f t="shared" si="194"/>
        <v>39.875</v>
      </c>
      <c r="Y1604" s="135">
        <f t="shared" si="190"/>
        <v>14.5</v>
      </c>
      <c r="Z1604" s="142">
        <f t="shared" si="191"/>
        <v>2.75</v>
      </c>
      <c r="AA1604" s="135">
        <v>435</v>
      </c>
      <c r="AB1604" s="164">
        <f t="shared" si="195"/>
        <v>77</v>
      </c>
      <c r="AI1604" s="1053">
        <v>37080801</v>
      </c>
      <c r="AJ1604" s="1054">
        <v>3</v>
      </c>
      <c r="AK1604" s="1055">
        <v>186.3115</v>
      </c>
      <c r="AL1604" s="1055">
        <v>5.1096000000000004</v>
      </c>
      <c r="AM1604" s="1054">
        <v>36</v>
      </c>
      <c r="AN1604" s="1056">
        <v>0.24230000000000002</v>
      </c>
    </row>
    <row r="1605" spans="23:40">
      <c r="W1605" s="150" t="str">
        <f t="shared" si="193"/>
        <v>43584</v>
      </c>
      <c r="X1605" s="142">
        <f t="shared" si="194"/>
        <v>43.5</v>
      </c>
      <c r="Y1605" s="135">
        <f t="shared" ref="Y1605:Y1668" si="196">IF(AA1605=5,0.385,IF(AA1605=10,0.55,IF(AA1605=15,0.55,AA1605/30)))</f>
        <v>14.5</v>
      </c>
      <c r="Z1605" s="142">
        <f t="shared" ref="Z1605:Z1668" si="197">IF(AB1605=7,0.385,IF(AB1605=14,0.55,AB1605/28))</f>
        <v>3</v>
      </c>
      <c r="AA1605" s="135">
        <v>435</v>
      </c>
      <c r="AB1605" s="164">
        <f t="shared" si="195"/>
        <v>84</v>
      </c>
      <c r="AI1605" s="1053">
        <v>52011001</v>
      </c>
      <c r="AJ1605" s="1054">
        <v>13</v>
      </c>
      <c r="AK1605" s="1055">
        <v>186.30799999999999</v>
      </c>
      <c r="AL1605" s="1055">
        <v>6.0359999999999996</v>
      </c>
      <c r="AM1605" s="1054">
        <v>31</v>
      </c>
      <c r="AN1605" s="1056">
        <v>0.40289999999999998</v>
      </c>
    </row>
    <row r="1606" spans="23:40">
      <c r="W1606" s="150" t="str">
        <f t="shared" si="193"/>
        <v>43591</v>
      </c>
      <c r="X1606" s="142">
        <f t="shared" si="194"/>
        <v>47.125</v>
      </c>
      <c r="Y1606" s="135">
        <f t="shared" si="196"/>
        <v>14.5</v>
      </c>
      <c r="Z1606" s="142">
        <f t="shared" si="197"/>
        <v>3.25</v>
      </c>
      <c r="AA1606" s="135">
        <v>435</v>
      </c>
      <c r="AB1606" s="164">
        <f t="shared" si="195"/>
        <v>91</v>
      </c>
      <c r="AI1606" s="1053">
        <v>44152701</v>
      </c>
      <c r="AJ1606" s="1054">
        <v>8</v>
      </c>
      <c r="AK1606" s="1055">
        <v>186.29259999999999</v>
      </c>
      <c r="AL1606" s="1055">
        <v>5.0903999999999998</v>
      </c>
      <c r="AM1606" s="1054">
        <v>37</v>
      </c>
      <c r="AN1606" s="1056">
        <v>0.2838</v>
      </c>
    </row>
    <row r="1607" spans="23:40">
      <c r="W1607" s="150" t="str">
        <f t="shared" si="193"/>
        <v>43598</v>
      </c>
      <c r="X1607" s="142">
        <f t="shared" si="194"/>
        <v>50.75</v>
      </c>
      <c r="Y1607" s="135">
        <f t="shared" si="196"/>
        <v>14.5</v>
      </c>
      <c r="Z1607" s="142">
        <f t="shared" si="197"/>
        <v>3.5</v>
      </c>
      <c r="AA1607" s="135">
        <v>435</v>
      </c>
      <c r="AB1607" s="164">
        <f t="shared" si="195"/>
        <v>98</v>
      </c>
      <c r="AI1607" s="1053">
        <v>36112301</v>
      </c>
      <c r="AJ1607" s="1054">
        <v>3</v>
      </c>
      <c r="AK1607" s="1055">
        <v>186.2423</v>
      </c>
      <c r="AL1607" s="1055">
        <v>5.4104999999999999</v>
      </c>
      <c r="AM1607" s="1054">
        <v>34</v>
      </c>
      <c r="AN1607" s="1056">
        <v>0.38569999999999999</v>
      </c>
    </row>
    <row r="1608" spans="23:40">
      <c r="W1608" s="150" t="str">
        <f t="shared" si="193"/>
        <v>435105</v>
      </c>
      <c r="X1608" s="142">
        <f t="shared" si="194"/>
        <v>54.375</v>
      </c>
      <c r="Y1608" s="135">
        <f t="shared" si="196"/>
        <v>14.5</v>
      </c>
      <c r="Z1608" s="142">
        <f t="shared" si="197"/>
        <v>3.75</v>
      </c>
      <c r="AA1608" s="135">
        <v>435</v>
      </c>
      <c r="AB1608" s="164">
        <f t="shared" si="195"/>
        <v>105</v>
      </c>
      <c r="AI1608" s="1053">
        <v>32083611</v>
      </c>
      <c r="AJ1608" s="1054">
        <v>13</v>
      </c>
      <c r="AK1608" s="1055">
        <v>186.1969</v>
      </c>
      <c r="AL1608" s="1055">
        <v>4.22</v>
      </c>
      <c r="AM1608" s="1054">
        <v>44</v>
      </c>
      <c r="AN1608" s="1056">
        <v>0.28649999999999998</v>
      </c>
    </row>
    <row r="1609" spans="23:40">
      <c r="W1609" s="150" t="str">
        <f t="shared" si="193"/>
        <v>435112</v>
      </c>
      <c r="X1609" s="142">
        <f t="shared" si="194"/>
        <v>58</v>
      </c>
      <c r="Y1609" s="135">
        <f t="shared" si="196"/>
        <v>14.5</v>
      </c>
      <c r="Z1609" s="142">
        <f t="shared" si="197"/>
        <v>4</v>
      </c>
      <c r="AA1609" s="135">
        <v>435</v>
      </c>
      <c r="AB1609" s="164">
        <f t="shared" si="195"/>
        <v>112</v>
      </c>
      <c r="AI1609" s="1053">
        <v>33092801</v>
      </c>
      <c r="AJ1609" s="1054">
        <v>17</v>
      </c>
      <c r="AK1609" s="1055">
        <v>186.09350800000001</v>
      </c>
      <c r="AL1609" s="1055">
        <v>4.8182</v>
      </c>
      <c r="AM1609" s="1054">
        <v>39</v>
      </c>
      <c r="AN1609" s="1056">
        <v>0.20860000000000001</v>
      </c>
    </row>
    <row r="1610" spans="23:40">
      <c r="W1610" s="150" t="str">
        <f t="shared" si="193"/>
        <v>435119</v>
      </c>
      <c r="X1610" s="142">
        <f t="shared" si="194"/>
        <v>61.625</v>
      </c>
      <c r="Y1610" s="135">
        <f t="shared" si="196"/>
        <v>14.5</v>
      </c>
      <c r="Z1610" s="142">
        <f t="shared" si="197"/>
        <v>4.25</v>
      </c>
      <c r="AA1610" s="135">
        <v>435</v>
      </c>
      <c r="AB1610" s="164">
        <f t="shared" si="195"/>
        <v>119</v>
      </c>
      <c r="AI1610" s="1053">
        <v>35023831</v>
      </c>
      <c r="AJ1610" s="1054">
        <v>12</v>
      </c>
      <c r="AK1610" s="1055">
        <v>186.04329799999999</v>
      </c>
      <c r="AL1610" s="1055">
        <v>4.5171999999999999</v>
      </c>
      <c r="AM1610" s="1054">
        <v>41</v>
      </c>
      <c r="AN1610" s="1056">
        <v>0.23870000000000002</v>
      </c>
    </row>
    <row r="1611" spans="23:40">
      <c r="W1611" s="150" t="str">
        <f t="shared" si="193"/>
        <v>435126</v>
      </c>
      <c r="X1611" s="142">
        <f t="shared" si="194"/>
        <v>65.25</v>
      </c>
      <c r="Y1611" s="135">
        <f t="shared" si="196"/>
        <v>14.5</v>
      </c>
      <c r="Z1611" s="142">
        <f t="shared" si="197"/>
        <v>4.5</v>
      </c>
      <c r="AA1611" s="135">
        <v>435</v>
      </c>
      <c r="AB1611" s="164">
        <f t="shared" si="195"/>
        <v>126</v>
      </c>
      <c r="AI1611" s="1053">
        <v>21120131</v>
      </c>
      <c r="AJ1611" s="1054">
        <v>2</v>
      </c>
      <c r="AK1611" s="1055">
        <v>186.012</v>
      </c>
      <c r="AL1611" s="1055">
        <v>5.7521000000000004</v>
      </c>
      <c r="AM1611" s="1054">
        <v>32</v>
      </c>
      <c r="AN1611" s="1056">
        <v>0.30120000000000002</v>
      </c>
    </row>
    <row r="1612" spans="23:40">
      <c r="W1612" s="150" t="str">
        <f t="shared" si="193"/>
        <v>435133</v>
      </c>
      <c r="X1612" s="142">
        <f t="shared" si="194"/>
        <v>68.875</v>
      </c>
      <c r="Y1612" s="135">
        <f t="shared" si="196"/>
        <v>14.5</v>
      </c>
      <c r="Z1612" s="142">
        <f t="shared" si="197"/>
        <v>4.75</v>
      </c>
      <c r="AA1612" s="135">
        <v>435</v>
      </c>
      <c r="AB1612" s="164">
        <f t="shared" si="195"/>
        <v>133</v>
      </c>
      <c r="AI1612" s="1053">
        <v>31183601</v>
      </c>
      <c r="AJ1612" s="1054">
        <v>79</v>
      </c>
      <c r="AK1612" s="1055">
        <v>185.9742</v>
      </c>
      <c r="AL1612" s="1055">
        <v>4.6412000000000004</v>
      </c>
      <c r="AM1612" s="1054">
        <v>40</v>
      </c>
      <c r="AN1612" s="1056">
        <v>0.1804</v>
      </c>
    </row>
    <row r="1613" spans="23:40">
      <c r="W1613" s="150" t="str">
        <f t="shared" si="193"/>
        <v>435140</v>
      </c>
      <c r="X1613" s="142">
        <f t="shared" si="194"/>
        <v>72.5</v>
      </c>
      <c r="Y1613" s="135">
        <f t="shared" si="196"/>
        <v>14.5</v>
      </c>
      <c r="Z1613" s="142">
        <f t="shared" si="197"/>
        <v>5</v>
      </c>
      <c r="AA1613" s="135">
        <v>435</v>
      </c>
      <c r="AB1613" s="164">
        <f t="shared" si="195"/>
        <v>140</v>
      </c>
      <c r="AI1613" s="1053">
        <v>62011601</v>
      </c>
      <c r="AJ1613" s="1054">
        <v>5</v>
      </c>
      <c r="AK1613" s="1055">
        <v>185.9665</v>
      </c>
      <c r="AL1613" s="1055">
        <v>4.4389000000000003</v>
      </c>
      <c r="AM1613" s="1054">
        <v>42</v>
      </c>
      <c r="AN1613" s="1056">
        <v>0.3155</v>
      </c>
    </row>
    <row r="1614" spans="23:40">
      <c r="W1614" s="150" t="str">
        <f t="shared" si="193"/>
        <v>435147</v>
      </c>
      <c r="X1614" s="142">
        <f t="shared" si="194"/>
        <v>76.125</v>
      </c>
      <c r="Y1614" s="135">
        <f t="shared" si="196"/>
        <v>14.5</v>
      </c>
      <c r="Z1614" s="142">
        <f t="shared" si="197"/>
        <v>5.25</v>
      </c>
      <c r="AA1614" s="135">
        <v>435</v>
      </c>
      <c r="AB1614" s="164">
        <f t="shared" si="195"/>
        <v>147</v>
      </c>
      <c r="AI1614" s="1053">
        <v>62011801</v>
      </c>
      <c r="AJ1614" s="1054">
        <v>6</v>
      </c>
      <c r="AK1614" s="1055">
        <v>185.84809999999999</v>
      </c>
      <c r="AL1614" s="1055">
        <v>5.3769</v>
      </c>
      <c r="AM1614" s="1054">
        <v>35</v>
      </c>
      <c r="AN1614" s="1056">
        <v>0.29609999999999997</v>
      </c>
    </row>
    <row r="1615" spans="23:40">
      <c r="W1615" s="150" t="str">
        <f t="shared" si="193"/>
        <v>435154</v>
      </c>
      <c r="X1615" s="142">
        <f t="shared" si="194"/>
        <v>79.75</v>
      </c>
      <c r="Y1615" s="135">
        <f t="shared" si="196"/>
        <v>14.5</v>
      </c>
      <c r="Z1615" s="142">
        <f t="shared" si="197"/>
        <v>5.5</v>
      </c>
      <c r="AA1615" s="135">
        <v>435</v>
      </c>
      <c r="AB1615" s="164">
        <f t="shared" si="195"/>
        <v>154</v>
      </c>
      <c r="AI1615" s="1053">
        <v>22080301</v>
      </c>
      <c r="AJ1615" s="1054">
        <v>2</v>
      </c>
      <c r="AK1615" s="1055">
        <v>185.83770000000001</v>
      </c>
      <c r="AL1615" s="1055">
        <v>5.5720000000000001</v>
      </c>
      <c r="AM1615" s="1054">
        <v>33</v>
      </c>
      <c r="AN1615" s="1056">
        <v>0.21920000000000001</v>
      </c>
    </row>
    <row r="1616" spans="23:40">
      <c r="W1616" s="150" t="str">
        <f t="shared" si="193"/>
        <v>435161</v>
      </c>
      <c r="X1616" s="142">
        <f t="shared" si="194"/>
        <v>83.375</v>
      </c>
      <c r="Y1616" s="135">
        <f t="shared" si="196"/>
        <v>14.5</v>
      </c>
      <c r="Z1616" s="142">
        <f t="shared" si="197"/>
        <v>5.75</v>
      </c>
      <c r="AA1616" s="135">
        <v>435</v>
      </c>
      <c r="AB1616" s="164">
        <f t="shared" si="195"/>
        <v>161</v>
      </c>
      <c r="AI1616" s="1053">
        <v>34091901</v>
      </c>
      <c r="AJ1616" s="1054">
        <v>2</v>
      </c>
      <c r="AK1616" s="1055">
        <v>185.8235</v>
      </c>
      <c r="AL1616" s="1055">
        <v>5.6421000000000001</v>
      </c>
      <c r="AM1616" s="1054">
        <v>33</v>
      </c>
      <c r="AN1616" s="1056">
        <v>0.31329999999999997</v>
      </c>
    </row>
    <row r="1617" spans="23:40">
      <c r="W1617" s="150" t="str">
        <f t="shared" si="193"/>
        <v>435168</v>
      </c>
      <c r="X1617" s="142">
        <f t="shared" si="194"/>
        <v>87</v>
      </c>
      <c r="Y1617" s="135">
        <f t="shared" si="196"/>
        <v>14.5</v>
      </c>
      <c r="Z1617" s="142">
        <f t="shared" si="197"/>
        <v>6</v>
      </c>
      <c r="AA1617" s="135">
        <v>435</v>
      </c>
      <c r="AB1617" s="164">
        <f t="shared" si="195"/>
        <v>168</v>
      </c>
      <c r="AI1617" s="1053">
        <v>33094001</v>
      </c>
      <c r="AJ1617" s="1054">
        <v>18</v>
      </c>
      <c r="AK1617" s="1055">
        <v>185.7611</v>
      </c>
      <c r="AL1617" s="1055">
        <v>5.0896999999999997</v>
      </c>
      <c r="AM1617" s="1054">
        <v>36</v>
      </c>
      <c r="AN1617" s="1056">
        <v>0.34</v>
      </c>
    </row>
    <row r="1618" spans="23:40">
      <c r="W1618" s="150" t="str">
        <f t="shared" si="193"/>
        <v>435175</v>
      </c>
      <c r="X1618" s="142">
        <f t="shared" si="194"/>
        <v>90.625</v>
      </c>
      <c r="Y1618" s="135">
        <f t="shared" si="196"/>
        <v>14.5</v>
      </c>
      <c r="Z1618" s="142">
        <f t="shared" si="197"/>
        <v>6.25</v>
      </c>
      <c r="AA1618" s="135">
        <v>435</v>
      </c>
      <c r="AB1618" s="164">
        <f t="shared" si="195"/>
        <v>175</v>
      </c>
      <c r="AI1618" s="1053">
        <v>53251101</v>
      </c>
      <c r="AJ1618" s="1054">
        <v>1</v>
      </c>
      <c r="AK1618" s="1055">
        <v>185.70155800000001</v>
      </c>
      <c r="AL1618" s="1055">
        <v>4.6235999999999997</v>
      </c>
      <c r="AM1618" s="1054">
        <v>40</v>
      </c>
      <c r="AN1618" s="1056">
        <v>0.33380000000000004</v>
      </c>
    </row>
    <row r="1619" spans="23:40">
      <c r="W1619" s="150" t="str">
        <f t="shared" si="193"/>
        <v>435182</v>
      </c>
      <c r="X1619" s="142">
        <f t="shared" si="194"/>
        <v>94.25</v>
      </c>
      <c r="Y1619" s="135">
        <f t="shared" si="196"/>
        <v>14.5</v>
      </c>
      <c r="Z1619" s="142">
        <f t="shared" si="197"/>
        <v>6.5</v>
      </c>
      <c r="AA1619" s="135">
        <v>435</v>
      </c>
      <c r="AB1619" s="164">
        <f t="shared" si="195"/>
        <v>182</v>
      </c>
      <c r="AI1619" s="1053">
        <v>33012501</v>
      </c>
      <c r="AJ1619" s="1054">
        <v>26</v>
      </c>
      <c r="AK1619" s="1055">
        <v>185.63756999999998</v>
      </c>
      <c r="AL1619" s="1055">
        <v>4.5149999999999997</v>
      </c>
      <c r="AM1619" s="1054">
        <v>41</v>
      </c>
      <c r="AN1619" s="1056">
        <v>0.23719999999999999</v>
      </c>
    </row>
    <row r="1620" spans="23:40">
      <c r="W1620" s="150" t="str">
        <f t="shared" si="193"/>
        <v>435189</v>
      </c>
      <c r="X1620" s="142">
        <f t="shared" si="194"/>
        <v>97.875</v>
      </c>
      <c r="Y1620" s="135">
        <f t="shared" si="196"/>
        <v>14.5</v>
      </c>
      <c r="Z1620" s="142">
        <f t="shared" si="197"/>
        <v>6.75</v>
      </c>
      <c r="AA1620" s="135">
        <v>435</v>
      </c>
      <c r="AB1620" s="164">
        <f t="shared" si="195"/>
        <v>189</v>
      </c>
      <c r="AI1620" s="1053">
        <v>41171801</v>
      </c>
      <c r="AJ1620" s="1054">
        <v>3</v>
      </c>
      <c r="AK1620" s="1055">
        <v>185.54419999999999</v>
      </c>
      <c r="AL1620" s="1055">
        <v>4.6859999999999999</v>
      </c>
      <c r="AM1620" s="1054">
        <v>40</v>
      </c>
      <c r="AN1620" s="1056">
        <v>0.32740000000000002</v>
      </c>
    </row>
    <row r="1621" spans="23:40">
      <c r="W1621" s="150" t="str">
        <f t="shared" si="193"/>
        <v>435196</v>
      </c>
      <c r="X1621" s="142">
        <f t="shared" si="194"/>
        <v>101.5</v>
      </c>
      <c r="Y1621" s="135">
        <f t="shared" si="196"/>
        <v>14.5</v>
      </c>
      <c r="Z1621" s="142">
        <f t="shared" si="197"/>
        <v>7</v>
      </c>
      <c r="AA1621" s="135">
        <v>435</v>
      </c>
      <c r="AB1621" s="164">
        <f t="shared" si="195"/>
        <v>196</v>
      </c>
      <c r="AI1621" s="1053">
        <v>37040801</v>
      </c>
      <c r="AJ1621" s="1054">
        <v>9</v>
      </c>
      <c r="AK1621" s="1055">
        <v>185.52209999999999</v>
      </c>
      <c r="AL1621" s="1055">
        <v>4.4730999999999996</v>
      </c>
      <c r="AM1621" s="1054">
        <v>41</v>
      </c>
      <c r="AN1621" s="1056">
        <v>0.31209999999999999</v>
      </c>
    </row>
    <row r="1622" spans="23:40">
      <c r="W1622" s="150" t="str">
        <f t="shared" si="193"/>
        <v>435203</v>
      </c>
      <c r="X1622" s="142">
        <f t="shared" si="194"/>
        <v>105.125</v>
      </c>
      <c r="Y1622" s="135">
        <f t="shared" si="196"/>
        <v>14.5</v>
      </c>
      <c r="Z1622" s="142">
        <f t="shared" si="197"/>
        <v>7.25</v>
      </c>
      <c r="AA1622" s="135">
        <v>435</v>
      </c>
      <c r="AB1622" s="164">
        <f t="shared" si="195"/>
        <v>203</v>
      </c>
      <c r="AI1622" s="1053">
        <v>42151001</v>
      </c>
      <c r="AJ1622" s="1054">
        <v>2</v>
      </c>
      <c r="AK1622" s="1055">
        <v>185.514972</v>
      </c>
      <c r="AL1622" s="1055">
        <v>4.4439000000000002</v>
      </c>
      <c r="AM1622" s="1054">
        <v>42</v>
      </c>
      <c r="AN1622" s="1056">
        <v>0.30579999999999996</v>
      </c>
    </row>
    <row r="1623" spans="23:40">
      <c r="W1623" s="150" t="str">
        <f t="shared" si="193"/>
        <v>435210</v>
      </c>
      <c r="X1623" s="142">
        <f t="shared" si="194"/>
        <v>108.75</v>
      </c>
      <c r="Y1623" s="135">
        <f t="shared" si="196"/>
        <v>14.5</v>
      </c>
      <c r="Z1623" s="142">
        <f t="shared" si="197"/>
        <v>7.5</v>
      </c>
      <c r="AA1623" s="135">
        <v>435</v>
      </c>
      <c r="AB1623" s="164">
        <f t="shared" si="195"/>
        <v>210</v>
      </c>
      <c r="AI1623" s="1053">
        <v>34011202</v>
      </c>
      <c r="AJ1623" s="1054">
        <v>20</v>
      </c>
      <c r="AK1623" s="1055">
        <v>185.45660000000001</v>
      </c>
      <c r="AL1623" s="1055">
        <v>5.4268999999999998</v>
      </c>
      <c r="AM1623" s="1054">
        <v>34</v>
      </c>
      <c r="AN1623" s="1056">
        <v>0.30740000000000001</v>
      </c>
    </row>
    <row r="1624" spans="23:40">
      <c r="W1624" s="150" t="str">
        <f t="shared" si="193"/>
        <v>435217</v>
      </c>
      <c r="X1624" s="142">
        <f t="shared" si="194"/>
        <v>112.375</v>
      </c>
      <c r="Y1624" s="135">
        <f t="shared" si="196"/>
        <v>14.5</v>
      </c>
      <c r="Z1624" s="142">
        <f t="shared" si="197"/>
        <v>7.75</v>
      </c>
      <c r="AA1624" s="135">
        <v>435</v>
      </c>
      <c r="AB1624" s="164">
        <f t="shared" si="195"/>
        <v>217</v>
      </c>
      <c r="AI1624" s="1053">
        <v>51011401</v>
      </c>
      <c r="AJ1624" s="1054">
        <v>56</v>
      </c>
      <c r="AK1624" s="1055">
        <v>185.36882600000001</v>
      </c>
      <c r="AL1624" s="1055">
        <v>5.0050999999999997</v>
      </c>
      <c r="AM1624" s="1054">
        <v>37</v>
      </c>
      <c r="AN1624" s="1056">
        <v>0.26750000000000002</v>
      </c>
    </row>
    <row r="1625" spans="23:40">
      <c r="W1625" s="150" t="str">
        <f t="shared" si="193"/>
        <v>435224</v>
      </c>
      <c r="X1625" s="142">
        <f t="shared" si="194"/>
        <v>116</v>
      </c>
      <c r="Y1625" s="135">
        <f t="shared" si="196"/>
        <v>14.5</v>
      </c>
      <c r="Z1625" s="142">
        <f t="shared" si="197"/>
        <v>8</v>
      </c>
      <c r="AA1625" s="135">
        <v>435</v>
      </c>
      <c r="AB1625" s="164">
        <f t="shared" si="195"/>
        <v>224</v>
      </c>
      <c r="AI1625" s="1053">
        <v>41042401</v>
      </c>
      <c r="AJ1625" s="1054">
        <v>2</v>
      </c>
      <c r="AK1625" s="1055">
        <v>185.3648</v>
      </c>
      <c r="AL1625" s="1055">
        <v>6.0453000000000001</v>
      </c>
      <c r="AM1625" s="1054">
        <v>31</v>
      </c>
      <c r="AN1625" s="1056">
        <v>0.35200000000000004</v>
      </c>
    </row>
    <row r="1626" spans="23:40">
      <c r="W1626" s="150" t="str">
        <f t="shared" si="193"/>
        <v>435231</v>
      </c>
      <c r="X1626" s="142">
        <f t="shared" si="194"/>
        <v>119.625</v>
      </c>
      <c r="Y1626" s="135">
        <f t="shared" si="196"/>
        <v>14.5</v>
      </c>
      <c r="Z1626" s="142">
        <f t="shared" si="197"/>
        <v>8.25</v>
      </c>
      <c r="AA1626" s="135">
        <v>435</v>
      </c>
      <c r="AB1626" s="164">
        <f t="shared" si="195"/>
        <v>231</v>
      </c>
      <c r="AI1626" s="1053">
        <v>50050131</v>
      </c>
      <c r="AJ1626" s="1054">
        <v>40</v>
      </c>
      <c r="AK1626" s="1055">
        <v>185.333</v>
      </c>
      <c r="AL1626" s="1055">
        <v>4.6921999999999997</v>
      </c>
      <c r="AM1626" s="1054">
        <v>40</v>
      </c>
      <c r="AN1626" s="1056">
        <v>0.19070000000000001</v>
      </c>
    </row>
    <row r="1627" spans="23:40">
      <c r="W1627" s="150" t="str">
        <f t="shared" si="193"/>
        <v>435238</v>
      </c>
      <c r="X1627" s="142">
        <f t="shared" si="194"/>
        <v>123.25</v>
      </c>
      <c r="Y1627" s="135">
        <f t="shared" si="196"/>
        <v>14.5</v>
      </c>
      <c r="Z1627" s="142">
        <f t="shared" si="197"/>
        <v>8.5</v>
      </c>
      <c r="AA1627" s="135">
        <v>435</v>
      </c>
      <c r="AB1627" s="164">
        <f t="shared" si="195"/>
        <v>238</v>
      </c>
      <c r="AI1627" s="1053">
        <v>32043611</v>
      </c>
      <c r="AJ1627" s="1054">
        <v>18</v>
      </c>
      <c r="AK1627" s="1055">
        <v>185.30680000000001</v>
      </c>
      <c r="AL1627" s="1055">
        <v>5.0003000000000002</v>
      </c>
      <c r="AM1627" s="1054">
        <v>37</v>
      </c>
      <c r="AN1627" s="1056">
        <v>0.23100000000000001</v>
      </c>
    </row>
    <row r="1628" spans="23:40">
      <c r="W1628" s="150" t="str">
        <f t="shared" si="193"/>
        <v>435245</v>
      </c>
      <c r="X1628" s="142">
        <f t="shared" si="194"/>
        <v>126.875</v>
      </c>
      <c r="Y1628" s="135">
        <f t="shared" si="196"/>
        <v>14.5</v>
      </c>
      <c r="Z1628" s="142">
        <f t="shared" si="197"/>
        <v>8.75</v>
      </c>
      <c r="AA1628" s="135">
        <v>435</v>
      </c>
      <c r="AB1628" s="164">
        <f t="shared" si="195"/>
        <v>245</v>
      </c>
      <c r="AI1628" s="1053">
        <v>43011301</v>
      </c>
      <c r="AJ1628" s="1054">
        <v>20</v>
      </c>
      <c r="AK1628" s="1055">
        <v>185.27945</v>
      </c>
      <c r="AL1628" s="1055">
        <v>4.5744999999999996</v>
      </c>
      <c r="AM1628" s="1054">
        <v>40</v>
      </c>
      <c r="AN1628" s="1056">
        <v>0.28070000000000001</v>
      </c>
    </row>
    <row r="1629" spans="23:40">
      <c r="W1629" s="150" t="str">
        <f t="shared" si="193"/>
        <v>435252</v>
      </c>
      <c r="X1629" s="142">
        <f t="shared" si="194"/>
        <v>130.5</v>
      </c>
      <c r="Y1629" s="135">
        <f t="shared" si="196"/>
        <v>14.5</v>
      </c>
      <c r="Z1629" s="142">
        <f t="shared" si="197"/>
        <v>9</v>
      </c>
      <c r="AA1629" s="135">
        <v>435</v>
      </c>
      <c r="AB1629" s="164">
        <f t="shared" si="195"/>
        <v>252</v>
      </c>
      <c r="AI1629" s="1053">
        <v>42017501</v>
      </c>
      <c r="AJ1629" s="1054">
        <v>38</v>
      </c>
      <c r="AK1629" s="1055">
        <v>185.2766</v>
      </c>
      <c r="AL1629" s="1055">
        <v>5.7695999999999996</v>
      </c>
      <c r="AM1629" s="1054">
        <v>32</v>
      </c>
      <c r="AN1629" s="1056">
        <v>0.29930000000000001</v>
      </c>
    </row>
    <row r="1630" spans="23:40">
      <c r="W1630" s="150" t="str">
        <f t="shared" si="193"/>
        <v>435259</v>
      </c>
      <c r="X1630" s="142">
        <f t="shared" si="194"/>
        <v>134.125</v>
      </c>
      <c r="Y1630" s="135">
        <f t="shared" si="196"/>
        <v>14.5</v>
      </c>
      <c r="Z1630" s="142">
        <f t="shared" si="197"/>
        <v>9.25</v>
      </c>
      <c r="AA1630" s="135">
        <v>435</v>
      </c>
      <c r="AB1630" s="164">
        <f t="shared" si="195"/>
        <v>259</v>
      </c>
      <c r="AI1630" s="1053">
        <v>11140881</v>
      </c>
      <c r="AJ1630" s="1054">
        <v>84</v>
      </c>
      <c r="AK1630" s="1055">
        <v>185.21960000000001</v>
      </c>
      <c r="AL1630" s="1055">
        <v>4.3137999999999996</v>
      </c>
      <c r="AM1630" s="1054">
        <v>43</v>
      </c>
      <c r="AN1630" s="1056">
        <v>0.25429999999999997</v>
      </c>
    </row>
    <row r="1631" spans="23:40">
      <c r="W1631" s="150" t="str">
        <f t="shared" si="193"/>
        <v>435266</v>
      </c>
      <c r="X1631" s="142">
        <f t="shared" si="194"/>
        <v>137.75</v>
      </c>
      <c r="Y1631" s="135">
        <f t="shared" si="196"/>
        <v>14.5</v>
      </c>
      <c r="Z1631" s="142">
        <f t="shared" si="197"/>
        <v>9.5</v>
      </c>
      <c r="AA1631" s="135">
        <v>435</v>
      </c>
      <c r="AB1631" s="164">
        <f t="shared" si="195"/>
        <v>266</v>
      </c>
      <c r="AI1631" s="1053">
        <v>34101901</v>
      </c>
      <c r="AJ1631" s="1054">
        <v>8</v>
      </c>
      <c r="AK1631" s="1055">
        <v>185.19239999999999</v>
      </c>
      <c r="AL1631" s="1055">
        <v>4.7983000000000002</v>
      </c>
      <c r="AM1631" s="1054">
        <v>39</v>
      </c>
      <c r="AN1631" s="1056">
        <v>0.25370000000000004</v>
      </c>
    </row>
    <row r="1632" spans="23:40">
      <c r="W1632" s="150" t="str">
        <f t="shared" si="193"/>
        <v>435273</v>
      </c>
      <c r="X1632" s="142">
        <f t="shared" si="194"/>
        <v>141.375</v>
      </c>
      <c r="Y1632" s="135">
        <f t="shared" si="196"/>
        <v>14.5</v>
      </c>
      <c r="Z1632" s="142">
        <f t="shared" si="197"/>
        <v>9.75</v>
      </c>
      <c r="AA1632" s="135">
        <v>435</v>
      </c>
      <c r="AB1632" s="164">
        <f t="shared" si="195"/>
        <v>273</v>
      </c>
      <c r="AI1632" s="1053">
        <v>32028111</v>
      </c>
      <c r="AJ1632" s="1054">
        <v>6</v>
      </c>
      <c r="AK1632" s="1055">
        <v>185.11313999999999</v>
      </c>
      <c r="AL1632" s="1055">
        <v>4.7118000000000002</v>
      </c>
      <c r="AM1632" s="1054">
        <v>39</v>
      </c>
      <c r="AN1632" s="1056">
        <v>0.2112</v>
      </c>
    </row>
    <row r="1633" spans="23:40">
      <c r="W1633" s="150" t="str">
        <f t="shared" si="193"/>
        <v>435280</v>
      </c>
      <c r="X1633" s="142">
        <f t="shared" si="194"/>
        <v>145</v>
      </c>
      <c r="Y1633" s="135">
        <f t="shared" si="196"/>
        <v>14.5</v>
      </c>
      <c r="Z1633" s="142">
        <f t="shared" si="197"/>
        <v>10</v>
      </c>
      <c r="AA1633" s="135">
        <v>435</v>
      </c>
      <c r="AB1633" s="164">
        <f t="shared" si="195"/>
        <v>280</v>
      </c>
      <c r="AI1633" s="1053">
        <v>44062801</v>
      </c>
      <c r="AJ1633" s="1054">
        <v>3</v>
      </c>
      <c r="AK1633" s="1055">
        <v>184.99576999999999</v>
      </c>
      <c r="AL1633" s="1055">
        <v>4.5805999999999996</v>
      </c>
      <c r="AM1633" s="1054">
        <v>40</v>
      </c>
      <c r="AN1633" s="1056">
        <v>0.27339999999999998</v>
      </c>
    </row>
    <row r="1634" spans="23:40">
      <c r="W1634" s="150" t="str">
        <f t="shared" si="193"/>
        <v>435287</v>
      </c>
      <c r="X1634" s="142">
        <f t="shared" si="194"/>
        <v>148.625</v>
      </c>
      <c r="Y1634" s="135">
        <f t="shared" si="196"/>
        <v>14.5</v>
      </c>
      <c r="Z1634" s="142">
        <f t="shared" si="197"/>
        <v>10.25</v>
      </c>
      <c r="AA1634" s="135">
        <v>435</v>
      </c>
      <c r="AB1634" s="164">
        <f t="shared" si="195"/>
        <v>287</v>
      </c>
      <c r="AI1634" s="1053">
        <v>37130901</v>
      </c>
      <c r="AJ1634" s="1054">
        <v>3</v>
      </c>
      <c r="AK1634" s="1055">
        <v>184.87299999999999</v>
      </c>
      <c r="AL1634" s="1055">
        <v>4.5313999999999997</v>
      </c>
      <c r="AM1634" s="1054">
        <v>41</v>
      </c>
      <c r="AN1634" s="1056">
        <v>0.3251</v>
      </c>
    </row>
    <row r="1635" spans="23:40">
      <c r="W1635" s="150" t="str">
        <f t="shared" si="193"/>
        <v>435294</v>
      </c>
      <c r="X1635" s="142">
        <f t="shared" si="194"/>
        <v>152.25</v>
      </c>
      <c r="Y1635" s="135">
        <f t="shared" si="196"/>
        <v>14.5</v>
      </c>
      <c r="Z1635" s="142">
        <f t="shared" si="197"/>
        <v>10.5</v>
      </c>
      <c r="AA1635" s="135">
        <v>435</v>
      </c>
      <c r="AB1635" s="164">
        <f t="shared" si="195"/>
        <v>294</v>
      </c>
      <c r="AI1635" s="1053">
        <v>41131301</v>
      </c>
      <c r="AJ1635" s="1054">
        <v>3</v>
      </c>
      <c r="AK1635" s="1055">
        <v>184.83150000000001</v>
      </c>
      <c r="AL1635" s="1055">
        <v>5.3029999999999999</v>
      </c>
      <c r="AM1635" s="1054">
        <v>35</v>
      </c>
      <c r="AN1635" s="1056">
        <v>0.34</v>
      </c>
    </row>
    <row r="1636" spans="23:40">
      <c r="W1636" s="150" t="str">
        <f t="shared" si="193"/>
        <v>435301</v>
      </c>
      <c r="X1636" s="142">
        <f t="shared" si="194"/>
        <v>155.875</v>
      </c>
      <c r="Y1636" s="135">
        <f t="shared" si="196"/>
        <v>14.5</v>
      </c>
      <c r="Z1636" s="142">
        <f t="shared" si="197"/>
        <v>10.75</v>
      </c>
      <c r="AA1636" s="135">
        <v>435</v>
      </c>
      <c r="AB1636" s="164">
        <f t="shared" si="195"/>
        <v>301</v>
      </c>
      <c r="AI1636" s="1053">
        <v>36100901</v>
      </c>
      <c r="AJ1636" s="1054">
        <v>4</v>
      </c>
      <c r="AK1636" s="1055">
        <v>184.7544</v>
      </c>
      <c r="AL1636" s="1055">
        <v>5.8932000000000002</v>
      </c>
      <c r="AM1636" s="1054">
        <v>31</v>
      </c>
      <c r="AN1636" s="1056">
        <v>0.45610000000000001</v>
      </c>
    </row>
    <row r="1637" spans="23:40">
      <c r="W1637" s="150" t="str">
        <f t="shared" si="193"/>
        <v>435308</v>
      </c>
      <c r="X1637" s="142">
        <f t="shared" si="194"/>
        <v>159.5</v>
      </c>
      <c r="Y1637" s="135">
        <f t="shared" si="196"/>
        <v>14.5</v>
      </c>
      <c r="Z1637" s="142">
        <f t="shared" si="197"/>
        <v>11</v>
      </c>
      <c r="AA1637" s="135">
        <v>435</v>
      </c>
      <c r="AB1637" s="164">
        <f t="shared" si="195"/>
        <v>308</v>
      </c>
      <c r="AI1637" s="1053">
        <v>51048901</v>
      </c>
      <c r="AJ1637" s="1054">
        <v>5</v>
      </c>
      <c r="AK1637" s="1055">
        <v>184.73264</v>
      </c>
      <c r="AL1637" s="1055">
        <v>4.827</v>
      </c>
      <c r="AM1637" s="1054">
        <v>38</v>
      </c>
      <c r="AN1637" s="1056">
        <v>0.24600000000000002</v>
      </c>
    </row>
    <row r="1638" spans="23:40">
      <c r="W1638" s="150" t="str">
        <f t="shared" si="193"/>
        <v>435315</v>
      </c>
      <c r="X1638" s="142">
        <f t="shared" si="194"/>
        <v>163.125</v>
      </c>
      <c r="Y1638" s="135">
        <f t="shared" si="196"/>
        <v>14.5</v>
      </c>
      <c r="Z1638" s="142">
        <f t="shared" si="197"/>
        <v>11.25</v>
      </c>
      <c r="AA1638" s="135">
        <v>435</v>
      </c>
      <c r="AB1638" s="164">
        <f t="shared" si="195"/>
        <v>315</v>
      </c>
      <c r="AI1638" s="1053">
        <v>13063201</v>
      </c>
      <c r="AJ1638" s="1054">
        <v>6</v>
      </c>
      <c r="AK1638" s="1055">
        <v>184.719776</v>
      </c>
      <c r="AL1638" s="1055">
        <v>5.5632999999999999</v>
      </c>
      <c r="AM1638" s="1054">
        <v>33</v>
      </c>
      <c r="AN1638" s="1056">
        <v>0.35229999999999995</v>
      </c>
    </row>
    <row r="1639" spans="23:40">
      <c r="W1639" s="150" t="str">
        <f t="shared" si="193"/>
        <v>435322</v>
      </c>
      <c r="X1639" s="142">
        <f t="shared" si="194"/>
        <v>166.75</v>
      </c>
      <c r="Y1639" s="135">
        <f t="shared" si="196"/>
        <v>14.5</v>
      </c>
      <c r="Z1639" s="142">
        <f t="shared" si="197"/>
        <v>11.5</v>
      </c>
      <c r="AA1639" s="135">
        <v>435</v>
      </c>
      <c r="AB1639" s="164">
        <f t="shared" si="195"/>
        <v>322</v>
      </c>
      <c r="AI1639" s="1053">
        <v>33072501</v>
      </c>
      <c r="AJ1639" s="1054">
        <v>20</v>
      </c>
      <c r="AK1639" s="1055">
        <v>184.70854800000001</v>
      </c>
      <c r="AL1639" s="1055">
        <v>4.5857999999999999</v>
      </c>
      <c r="AM1639" s="1054">
        <v>40</v>
      </c>
      <c r="AN1639" s="1056">
        <v>0.29160000000000003</v>
      </c>
    </row>
    <row r="1640" spans="23:40">
      <c r="W1640" s="150" t="str">
        <f t="shared" si="193"/>
        <v>435329</v>
      </c>
      <c r="X1640" s="142">
        <f t="shared" si="194"/>
        <v>170.375</v>
      </c>
      <c r="Y1640" s="135">
        <f t="shared" si="196"/>
        <v>14.5</v>
      </c>
      <c r="Z1640" s="142">
        <f t="shared" si="197"/>
        <v>11.75</v>
      </c>
      <c r="AA1640" s="135">
        <v>435</v>
      </c>
      <c r="AB1640" s="164">
        <f t="shared" si="195"/>
        <v>329</v>
      </c>
      <c r="AI1640" s="1053">
        <v>37097091</v>
      </c>
      <c r="AJ1640" s="1054">
        <v>3</v>
      </c>
      <c r="AK1640" s="1055">
        <v>184.6465</v>
      </c>
      <c r="AL1640" s="1055">
        <v>4.9509999999999996</v>
      </c>
      <c r="AM1640" s="1054">
        <v>37</v>
      </c>
      <c r="AN1640" s="1056">
        <v>0.2878</v>
      </c>
    </row>
    <row r="1641" spans="23:40">
      <c r="W1641" s="150" t="str">
        <f t="shared" si="193"/>
        <v>435336</v>
      </c>
      <c r="X1641" s="142">
        <f t="shared" si="194"/>
        <v>174</v>
      </c>
      <c r="Y1641" s="135">
        <f t="shared" si="196"/>
        <v>14.5</v>
      </c>
      <c r="Z1641" s="142">
        <f t="shared" si="197"/>
        <v>12</v>
      </c>
      <c r="AA1641" s="135">
        <v>435</v>
      </c>
      <c r="AB1641" s="164">
        <f t="shared" si="195"/>
        <v>336</v>
      </c>
      <c r="AI1641" s="1053">
        <v>34051801</v>
      </c>
      <c r="AJ1641" s="1054">
        <v>5</v>
      </c>
      <c r="AK1641" s="1055">
        <v>184.57740000000001</v>
      </c>
      <c r="AL1641" s="1055">
        <v>3.6337000000000002</v>
      </c>
      <c r="AM1641" s="1054">
        <v>51</v>
      </c>
      <c r="AN1641" s="1056">
        <v>0.39740000000000003</v>
      </c>
    </row>
    <row r="1642" spans="23:40">
      <c r="W1642" s="150" t="str">
        <f t="shared" ref="W1642:W1705" si="198">AA1642&amp;AB1642</f>
        <v>435343</v>
      </c>
      <c r="X1642" s="142">
        <f t="shared" ref="X1642:X1705" si="199">Y1642*Z1642</f>
        <v>177.625</v>
      </c>
      <c r="Y1642" s="135">
        <f t="shared" si="196"/>
        <v>14.5</v>
      </c>
      <c r="Z1642" s="142">
        <f t="shared" si="197"/>
        <v>12.25</v>
      </c>
      <c r="AA1642" s="135">
        <v>435</v>
      </c>
      <c r="AB1642" s="164">
        <f t="shared" si="195"/>
        <v>343</v>
      </c>
      <c r="AI1642" s="1053">
        <v>42019221</v>
      </c>
      <c r="AJ1642" s="1054">
        <v>39</v>
      </c>
      <c r="AK1642" s="1055">
        <v>184.46156000000002</v>
      </c>
      <c r="AL1642" s="1055">
        <v>5.1746999999999996</v>
      </c>
      <c r="AM1642" s="1054">
        <v>36</v>
      </c>
      <c r="AN1642" s="1056">
        <v>0.36200000000000004</v>
      </c>
    </row>
    <row r="1643" spans="23:40">
      <c r="W1643" s="150" t="str">
        <f t="shared" si="198"/>
        <v>435350</v>
      </c>
      <c r="X1643" s="142">
        <f t="shared" si="199"/>
        <v>181.25</v>
      </c>
      <c r="Y1643" s="135">
        <f t="shared" si="196"/>
        <v>14.5</v>
      </c>
      <c r="Z1643" s="142">
        <f t="shared" si="197"/>
        <v>12.5</v>
      </c>
      <c r="AA1643" s="135">
        <v>435</v>
      </c>
      <c r="AB1643" s="164">
        <f t="shared" si="195"/>
        <v>350</v>
      </c>
      <c r="AI1643" s="1053">
        <v>33013001</v>
      </c>
      <c r="AJ1643" s="1054">
        <v>27</v>
      </c>
      <c r="AK1643" s="1055">
        <v>184.46119999999999</v>
      </c>
      <c r="AL1643" s="1055">
        <v>5.2976000000000001</v>
      </c>
      <c r="AM1643" s="1054">
        <v>35</v>
      </c>
      <c r="AN1643" s="1056">
        <v>0.35619999999999996</v>
      </c>
    </row>
    <row r="1644" spans="23:40">
      <c r="W1644" s="150" t="str">
        <f t="shared" si="198"/>
        <v>435357</v>
      </c>
      <c r="X1644" s="142">
        <f t="shared" si="199"/>
        <v>184.875</v>
      </c>
      <c r="Y1644" s="135">
        <f t="shared" si="196"/>
        <v>14.5</v>
      </c>
      <c r="Z1644" s="142">
        <f t="shared" si="197"/>
        <v>12.75</v>
      </c>
      <c r="AA1644" s="135">
        <v>435</v>
      </c>
      <c r="AB1644" s="164">
        <f t="shared" si="195"/>
        <v>357</v>
      </c>
      <c r="AI1644" s="1053">
        <v>51017201</v>
      </c>
      <c r="AJ1644" s="1054">
        <v>57</v>
      </c>
      <c r="AK1644" s="1055">
        <v>184.4485</v>
      </c>
      <c r="AL1644" s="1055">
        <v>5.3414000000000001</v>
      </c>
      <c r="AM1644" s="1054">
        <v>35</v>
      </c>
      <c r="AN1644" s="1056">
        <v>0.26579999999999998</v>
      </c>
    </row>
    <row r="1645" spans="23:40">
      <c r="W1645" s="150" t="str">
        <f t="shared" si="198"/>
        <v>435364</v>
      </c>
      <c r="X1645" s="142">
        <f t="shared" si="199"/>
        <v>188.5</v>
      </c>
      <c r="Y1645" s="135">
        <f t="shared" si="196"/>
        <v>14.5</v>
      </c>
      <c r="Z1645" s="142">
        <f t="shared" si="197"/>
        <v>13</v>
      </c>
      <c r="AA1645" s="135">
        <v>435</v>
      </c>
      <c r="AB1645" s="164">
        <f t="shared" si="195"/>
        <v>364</v>
      </c>
      <c r="AI1645" s="1053">
        <v>42121501</v>
      </c>
      <c r="AJ1645" s="1054">
        <v>3</v>
      </c>
      <c r="AK1645" s="1055">
        <v>184.28309999999999</v>
      </c>
      <c r="AL1645" s="1055">
        <v>4.5617000000000001</v>
      </c>
      <c r="AM1645" s="1054">
        <v>40</v>
      </c>
      <c r="AN1645" s="1056">
        <v>0.501</v>
      </c>
    </row>
    <row r="1646" spans="23:40">
      <c r="W1646" s="150" t="str">
        <f t="shared" si="198"/>
        <v>435371</v>
      </c>
      <c r="X1646" s="142">
        <f t="shared" si="199"/>
        <v>192.125</v>
      </c>
      <c r="Y1646" s="135">
        <f t="shared" si="196"/>
        <v>14.5</v>
      </c>
      <c r="Z1646" s="142">
        <f t="shared" si="197"/>
        <v>13.25</v>
      </c>
      <c r="AA1646" s="135">
        <v>435</v>
      </c>
      <c r="AB1646" s="164">
        <f t="shared" si="195"/>
        <v>371</v>
      </c>
      <c r="AI1646" s="1053">
        <v>42041801</v>
      </c>
      <c r="AJ1646" s="1054">
        <v>4</v>
      </c>
      <c r="AK1646" s="1055">
        <v>184.1704</v>
      </c>
      <c r="AL1646" s="1055">
        <v>4.4494999999999996</v>
      </c>
      <c r="AM1646" s="1054">
        <v>41</v>
      </c>
      <c r="AN1646" s="1056">
        <v>0.33169999999999999</v>
      </c>
    </row>
    <row r="1647" spans="23:40">
      <c r="W1647" s="150" t="str">
        <f t="shared" si="198"/>
        <v>4507</v>
      </c>
      <c r="X1647" s="142">
        <f t="shared" si="199"/>
        <v>5.7750000000000004</v>
      </c>
      <c r="Y1647" s="135">
        <f t="shared" si="196"/>
        <v>15</v>
      </c>
      <c r="Z1647" s="142">
        <f t="shared" si="197"/>
        <v>0.38500000000000001</v>
      </c>
      <c r="AA1647" s="135">
        <v>450</v>
      </c>
      <c r="AB1647" s="151">
        <v>7</v>
      </c>
      <c r="AI1647" s="1053">
        <v>32015301</v>
      </c>
      <c r="AJ1647" s="1054">
        <v>24</v>
      </c>
      <c r="AK1647" s="1055">
        <v>184.10599999999999</v>
      </c>
      <c r="AL1647" s="1055">
        <v>5.0820999999999996</v>
      </c>
      <c r="AM1647" s="1054">
        <v>36</v>
      </c>
      <c r="AN1647" s="1056">
        <v>0.30380000000000001</v>
      </c>
    </row>
    <row r="1648" spans="23:40">
      <c r="W1648" s="150" t="str">
        <f t="shared" si="198"/>
        <v>45014</v>
      </c>
      <c r="X1648" s="142">
        <f t="shared" si="199"/>
        <v>8.25</v>
      </c>
      <c r="Y1648" s="135">
        <f t="shared" si="196"/>
        <v>15</v>
      </c>
      <c r="Z1648" s="142">
        <f t="shared" si="197"/>
        <v>0.55000000000000004</v>
      </c>
      <c r="AA1648" s="135">
        <v>450</v>
      </c>
      <c r="AB1648" s="164">
        <f>AB1647+7</f>
        <v>14</v>
      </c>
      <c r="AI1648" s="1053">
        <v>33032301</v>
      </c>
      <c r="AJ1648" s="1054">
        <v>14</v>
      </c>
      <c r="AK1648" s="1055">
        <v>184.02699999999999</v>
      </c>
      <c r="AL1648" s="1055">
        <v>4.7423999999999999</v>
      </c>
      <c r="AM1648" s="1054">
        <v>39</v>
      </c>
      <c r="AN1648" s="1056">
        <v>0.30459999999999998</v>
      </c>
    </row>
    <row r="1649" spans="23:40">
      <c r="W1649" s="150" t="str">
        <f t="shared" si="198"/>
        <v>45021</v>
      </c>
      <c r="X1649" s="142">
        <f t="shared" si="199"/>
        <v>11.25</v>
      </c>
      <c r="Y1649" s="135">
        <f t="shared" si="196"/>
        <v>15</v>
      </c>
      <c r="Z1649" s="142">
        <f t="shared" si="197"/>
        <v>0.75</v>
      </c>
      <c r="AA1649" s="135">
        <v>450</v>
      </c>
      <c r="AB1649" s="164">
        <f t="shared" ref="AB1649:AB1699" si="200">AB1648+7</f>
        <v>21</v>
      </c>
      <c r="AI1649" s="1053">
        <v>44001581</v>
      </c>
      <c r="AJ1649" s="1054">
        <v>46</v>
      </c>
      <c r="AK1649" s="1055">
        <v>183.93350000000001</v>
      </c>
      <c r="AL1649" s="1055">
        <v>4.0839999999999996</v>
      </c>
      <c r="AM1649" s="1054">
        <v>45</v>
      </c>
      <c r="AN1649" s="1056">
        <v>0.24160000000000001</v>
      </c>
    </row>
    <row r="1650" spans="23:40">
      <c r="W1650" s="150" t="str">
        <f t="shared" si="198"/>
        <v>45028</v>
      </c>
      <c r="X1650" s="142">
        <f t="shared" si="199"/>
        <v>15</v>
      </c>
      <c r="Y1650" s="135">
        <f t="shared" si="196"/>
        <v>15</v>
      </c>
      <c r="Z1650" s="142">
        <f t="shared" si="197"/>
        <v>1</v>
      </c>
      <c r="AA1650" s="135">
        <v>450</v>
      </c>
      <c r="AB1650" s="164">
        <f t="shared" si="200"/>
        <v>28</v>
      </c>
      <c r="AI1650" s="1053">
        <v>32025201</v>
      </c>
      <c r="AJ1650" s="1054">
        <v>7</v>
      </c>
      <c r="AK1650" s="1055">
        <v>183.88419999999999</v>
      </c>
      <c r="AL1650" s="1055">
        <v>5.7990000000000004</v>
      </c>
      <c r="AM1650" s="1054">
        <v>32</v>
      </c>
      <c r="AN1650" s="1056">
        <v>0.22940000000000002</v>
      </c>
    </row>
    <row r="1651" spans="23:40">
      <c r="W1651" s="150" t="str">
        <f t="shared" si="198"/>
        <v>45035</v>
      </c>
      <c r="X1651" s="142">
        <f t="shared" si="199"/>
        <v>18.75</v>
      </c>
      <c r="Y1651" s="135">
        <f t="shared" si="196"/>
        <v>15</v>
      </c>
      <c r="Z1651" s="142">
        <f t="shared" si="197"/>
        <v>1.25</v>
      </c>
      <c r="AA1651" s="135">
        <v>450</v>
      </c>
      <c r="AB1651" s="164">
        <f t="shared" si="200"/>
        <v>35</v>
      </c>
      <c r="AI1651" s="1053">
        <v>44162601</v>
      </c>
      <c r="AJ1651" s="1054">
        <v>2</v>
      </c>
      <c r="AK1651" s="1055">
        <v>183.8015</v>
      </c>
      <c r="AL1651" s="1055">
        <v>4.9074</v>
      </c>
      <c r="AM1651" s="1054">
        <v>37</v>
      </c>
      <c r="AN1651" s="1056">
        <v>0.27979999999999999</v>
      </c>
    </row>
    <row r="1652" spans="23:40">
      <c r="W1652" s="150" t="str">
        <f t="shared" si="198"/>
        <v>45042</v>
      </c>
      <c r="X1652" s="142">
        <f t="shared" si="199"/>
        <v>22.5</v>
      </c>
      <c r="Y1652" s="135">
        <f t="shared" si="196"/>
        <v>15</v>
      </c>
      <c r="Z1652" s="142">
        <f t="shared" si="197"/>
        <v>1.5</v>
      </c>
      <c r="AA1652" s="135">
        <v>450</v>
      </c>
      <c r="AB1652" s="164">
        <f t="shared" si="200"/>
        <v>42</v>
      </c>
      <c r="AI1652" s="1053">
        <v>41081601</v>
      </c>
      <c r="AJ1652" s="1054">
        <v>3</v>
      </c>
      <c r="AK1652" s="1055">
        <v>183.67298799999998</v>
      </c>
      <c r="AL1652" s="1055">
        <v>4.6176000000000004</v>
      </c>
      <c r="AM1652" s="1054">
        <v>40</v>
      </c>
      <c r="AN1652" s="1056">
        <v>0.19800000000000001</v>
      </c>
    </row>
    <row r="1653" spans="23:40">
      <c r="W1653" s="150" t="str">
        <f t="shared" si="198"/>
        <v>45049</v>
      </c>
      <c r="X1653" s="142">
        <f t="shared" si="199"/>
        <v>26.25</v>
      </c>
      <c r="Y1653" s="135">
        <f t="shared" si="196"/>
        <v>15</v>
      </c>
      <c r="Z1653" s="142">
        <f t="shared" si="197"/>
        <v>1.75</v>
      </c>
      <c r="AA1653" s="135">
        <v>450</v>
      </c>
      <c r="AB1653" s="164">
        <f t="shared" si="200"/>
        <v>49</v>
      </c>
      <c r="AI1653" s="1053">
        <v>44220801</v>
      </c>
      <c r="AJ1653" s="1054">
        <v>35</v>
      </c>
      <c r="AK1653" s="1055">
        <v>183.6079</v>
      </c>
      <c r="AL1653" s="1055">
        <v>4.0960999999999999</v>
      </c>
      <c r="AM1653" s="1054">
        <v>45</v>
      </c>
      <c r="AN1653" s="1056">
        <v>0.25540000000000002</v>
      </c>
    </row>
    <row r="1654" spans="23:40">
      <c r="W1654" s="150" t="str">
        <f t="shared" si="198"/>
        <v>45056</v>
      </c>
      <c r="X1654" s="142">
        <f t="shared" si="199"/>
        <v>30</v>
      </c>
      <c r="Y1654" s="135">
        <f t="shared" si="196"/>
        <v>15</v>
      </c>
      <c r="Z1654" s="142">
        <f t="shared" si="197"/>
        <v>2</v>
      </c>
      <c r="AA1654" s="135">
        <v>450</v>
      </c>
      <c r="AB1654" s="164">
        <f t="shared" si="200"/>
        <v>56</v>
      </c>
      <c r="AI1654" s="1053">
        <v>44001621</v>
      </c>
      <c r="AJ1654" s="1054">
        <v>47</v>
      </c>
      <c r="AK1654" s="1055">
        <v>183.59049999999999</v>
      </c>
      <c r="AL1654" s="1055">
        <v>4.3357000000000001</v>
      </c>
      <c r="AM1654" s="1054">
        <v>42</v>
      </c>
      <c r="AN1654" s="1056">
        <v>0.22870000000000001</v>
      </c>
    </row>
    <row r="1655" spans="23:40">
      <c r="W1655" s="150" t="str">
        <f t="shared" si="198"/>
        <v>45063</v>
      </c>
      <c r="X1655" s="142">
        <f t="shared" si="199"/>
        <v>33.75</v>
      </c>
      <c r="Y1655" s="135">
        <f t="shared" si="196"/>
        <v>15</v>
      </c>
      <c r="Z1655" s="142">
        <f t="shared" si="197"/>
        <v>2.25</v>
      </c>
      <c r="AA1655" s="135">
        <v>450</v>
      </c>
      <c r="AB1655" s="164">
        <f t="shared" si="200"/>
        <v>63</v>
      </c>
      <c r="AI1655" s="1053">
        <v>33053301</v>
      </c>
      <c r="AJ1655" s="1054">
        <v>16</v>
      </c>
      <c r="AK1655" s="1055">
        <v>183.53156000000001</v>
      </c>
      <c r="AL1655" s="1055">
        <v>4.9836</v>
      </c>
      <c r="AM1655" s="1054">
        <v>37</v>
      </c>
      <c r="AN1655" s="1056">
        <v>0.28000000000000003</v>
      </c>
    </row>
    <row r="1656" spans="23:40">
      <c r="W1656" s="150" t="str">
        <f t="shared" si="198"/>
        <v>45070</v>
      </c>
      <c r="X1656" s="142">
        <f t="shared" si="199"/>
        <v>37.5</v>
      </c>
      <c r="Y1656" s="135">
        <f t="shared" si="196"/>
        <v>15</v>
      </c>
      <c r="Z1656" s="142">
        <f t="shared" si="197"/>
        <v>2.5</v>
      </c>
      <c r="AA1656" s="135">
        <v>450</v>
      </c>
      <c r="AB1656" s="164">
        <f t="shared" si="200"/>
        <v>70</v>
      </c>
      <c r="AI1656" s="1053">
        <v>37081101</v>
      </c>
      <c r="AJ1656" s="1054">
        <v>4</v>
      </c>
      <c r="AK1656" s="1055">
        <v>183.4554</v>
      </c>
      <c r="AL1656" s="1055">
        <v>5.0823</v>
      </c>
      <c r="AM1656" s="1054">
        <v>36</v>
      </c>
      <c r="AN1656" s="1056">
        <v>0.3085</v>
      </c>
    </row>
    <row r="1657" spans="23:40">
      <c r="W1657" s="150" t="str">
        <f t="shared" si="198"/>
        <v>45077</v>
      </c>
      <c r="X1657" s="142">
        <f t="shared" si="199"/>
        <v>41.25</v>
      </c>
      <c r="Y1657" s="135">
        <f t="shared" si="196"/>
        <v>15</v>
      </c>
      <c r="Z1657" s="142">
        <f t="shared" si="197"/>
        <v>2.75</v>
      </c>
      <c r="AA1657" s="135">
        <v>450</v>
      </c>
      <c r="AB1657" s="164">
        <f t="shared" si="200"/>
        <v>77</v>
      </c>
      <c r="AI1657" s="1053">
        <v>44011301</v>
      </c>
      <c r="AJ1657" s="1054">
        <v>36</v>
      </c>
      <c r="AK1657" s="1055">
        <v>183.43933999999999</v>
      </c>
      <c r="AL1657" s="1055">
        <v>4.3266999999999998</v>
      </c>
      <c r="AM1657" s="1054">
        <v>42</v>
      </c>
      <c r="AN1657" s="1056">
        <v>0.26839999999999997</v>
      </c>
    </row>
    <row r="1658" spans="23:40">
      <c r="W1658" s="150" t="str">
        <f t="shared" si="198"/>
        <v>45084</v>
      </c>
      <c r="X1658" s="142">
        <f t="shared" si="199"/>
        <v>45</v>
      </c>
      <c r="Y1658" s="135">
        <f t="shared" si="196"/>
        <v>15</v>
      </c>
      <c r="Z1658" s="142">
        <f t="shared" si="197"/>
        <v>3</v>
      </c>
      <c r="AA1658" s="135">
        <v>450</v>
      </c>
      <c r="AB1658" s="164">
        <f t="shared" si="200"/>
        <v>84</v>
      </c>
      <c r="AI1658" s="1053">
        <v>43052301</v>
      </c>
      <c r="AJ1658" s="1054">
        <v>1</v>
      </c>
      <c r="AK1658" s="1055">
        <v>183.28382999999999</v>
      </c>
      <c r="AL1658" s="1055">
        <v>4.5987999999999998</v>
      </c>
      <c r="AM1658" s="1054">
        <v>40</v>
      </c>
      <c r="AN1658" s="1056">
        <v>0.32159999999999994</v>
      </c>
    </row>
    <row r="1659" spans="23:40">
      <c r="W1659" s="150" t="str">
        <f t="shared" si="198"/>
        <v>45091</v>
      </c>
      <c r="X1659" s="142">
        <f t="shared" si="199"/>
        <v>48.75</v>
      </c>
      <c r="Y1659" s="135">
        <f t="shared" si="196"/>
        <v>15</v>
      </c>
      <c r="Z1659" s="142">
        <f t="shared" si="197"/>
        <v>3.25</v>
      </c>
      <c r="AA1659" s="135">
        <v>450</v>
      </c>
      <c r="AB1659" s="164">
        <f t="shared" si="200"/>
        <v>91</v>
      </c>
      <c r="AI1659" s="1053">
        <v>53032801</v>
      </c>
      <c r="AJ1659" s="1054">
        <v>1</v>
      </c>
      <c r="AK1659" s="1055">
        <v>183.26599999999999</v>
      </c>
      <c r="AL1659" s="1055">
        <v>4.0378999999999996</v>
      </c>
      <c r="AM1659" s="1054">
        <v>45</v>
      </c>
      <c r="AN1659" s="1056">
        <v>0.19329999999999997</v>
      </c>
    </row>
    <row r="1660" spans="23:40">
      <c r="W1660" s="150" t="str">
        <f t="shared" si="198"/>
        <v>45098</v>
      </c>
      <c r="X1660" s="142">
        <f t="shared" si="199"/>
        <v>52.5</v>
      </c>
      <c r="Y1660" s="135">
        <f t="shared" si="196"/>
        <v>15</v>
      </c>
      <c r="Z1660" s="142">
        <f t="shared" si="197"/>
        <v>3.5</v>
      </c>
      <c r="AA1660" s="135">
        <v>450</v>
      </c>
      <c r="AB1660" s="164">
        <f t="shared" si="200"/>
        <v>98</v>
      </c>
      <c r="AI1660" s="1053">
        <v>12010401</v>
      </c>
      <c r="AJ1660" s="1054">
        <v>31</v>
      </c>
      <c r="AK1660" s="1055">
        <v>183.06805</v>
      </c>
      <c r="AL1660" s="1055">
        <v>5.2508999999999997</v>
      </c>
      <c r="AM1660" s="1054">
        <v>35</v>
      </c>
      <c r="AN1660" s="1056">
        <v>0.2024</v>
      </c>
    </row>
    <row r="1661" spans="23:40">
      <c r="W1661" s="150" t="str">
        <f t="shared" si="198"/>
        <v>450105</v>
      </c>
      <c r="X1661" s="142">
        <f t="shared" si="199"/>
        <v>56.25</v>
      </c>
      <c r="Y1661" s="135">
        <f t="shared" si="196"/>
        <v>15</v>
      </c>
      <c r="Z1661" s="142">
        <f t="shared" si="197"/>
        <v>3.75</v>
      </c>
      <c r="AA1661" s="135">
        <v>450</v>
      </c>
      <c r="AB1661" s="164">
        <f t="shared" si="200"/>
        <v>105</v>
      </c>
      <c r="AI1661" s="1053">
        <v>33021501</v>
      </c>
      <c r="AJ1661" s="1054">
        <v>9</v>
      </c>
      <c r="AK1661" s="1055">
        <v>183.06049999999999</v>
      </c>
      <c r="AL1661" s="1055">
        <v>5.7942</v>
      </c>
      <c r="AM1661" s="1054">
        <v>32</v>
      </c>
      <c r="AN1661" s="1056">
        <v>0.51890000000000003</v>
      </c>
    </row>
    <row r="1662" spans="23:40">
      <c r="W1662" s="150" t="str">
        <f t="shared" si="198"/>
        <v>450112</v>
      </c>
      <c r="X1662" s="142">
        <f t="shared" si="199"/>
        <v>60</v>
      </c>
      <c r="Y1662" s="135">
        <f t="shared" si="196"/>
        <v>15</v>
      </c>
      <c r="Z1662" s="142">
        <f t="shared" si="197"/>
        <v>4</v>
      </c>
      <c r="AA1662" s="135">
        <v>450</v>
      </c>
      <c r="AB1662" s="164">
        <f t="shared" si="200"/>
        <v>112</v>
      </c>
      <c r="AI1662" s="1053">
        <v>32040101</v>
      </c>
      <c r="AJ1662" s="1054">
        <v>19</v>
      </c>
      <c r="AK1662" s="1055">
        <v>182.97970000000001</v>
      </c>
      <c r="AL1662" s="1055">
        <v>5.1635</v>
      </c>
      <c r="AM1662" s="1054">
        <v>35</v>
      </c>
      <c r="AN1662" s="1056">
        <v>0.2346</v>
      </c>
    </row>
    <row r="1663" spans="23:40">
      <c r="W1663" s="150" t="str">
        <f t="shared" si="198"/>
        <v>450119</v>
      </c>
      <c r="X1663" s="142">
        <f t="shared" si="199"/>
        <v>63.75</v>
      </c>
      <c r="Y1663" s="135">
        <f t="shared" si="196"/>
        <v>15</v>
      </c>
      <c r="Z1663" s="142">
        <f t="shared" si="197"/>
        <v>4.25</v>
      </c>
      <c r="AA1663" s="135">
        <v>450</v>
      </c>
      <c r="AB1663" s="164">
        <f t="shared" si="200"/>
        <v>119</v>
      </c>
      <c r="AI1663" s="1053">
        <v>34102101</v>
      </c>
      <c r="AJ1663" s="1054">
        <v>9</v>
      </c>
      <c r="AK1663" s="1055">
        <v>182.9248</v>
      </c>
      <c r="AL1663" s="1055">
        <v>4.8083999999999998</v>
      </c>
      <c r="AM1663" s="1054">
        <v>38</v>
      </c>
      <c r="AN1663" s="1056">
        <v>0.30210000000000004</v>
      </c>
    </row>
    <row r="1664" spans="23:40">
      <c r="W1664" s="150" t="str">
        <f t="shared" si="198"/>
        <v>450126</v>
      </c>
      <c r="X1664" s="142">
        <f t="shared" si="199"/>
        <v>67.5</v>
      </c>
      <c r="Y1664" s="135">
        <f t="shared" si="196"/>
        <v>15</v>
      </c>
      <c r="Z1664" s="142">
        <f t="shared" si="197"/>
        <v>4.5</v>
      </c>
      <c r="AA1664" s="135">
        <v>450</v>
      </c>
      <c r="AB1664" s="164">
        <f t="shared" si="200"/>
        <v>126</v>
      </c>
      <c r="AI1664" s="1053">
        <v>33063001</v>
      </c>
      <c r="AJ1664" s="1054">
        <v>14</v>
      </c>
      <c r="AK1664" s="1055">
        <v>182.87844999999999</v>
      </c>
      <c r="AL1664" s="1055">
        <v>4.0057</v>
      </c>
      <c r="AM1664" s="1054">
        <v>46</v>
      </c>
      <c r="AN1664" s="1056">
        <v>0.32630000000000003</v>
      </c>
    </row>
    <row r="1665" spans="23:40">
      <c r="W1665" s="150" t="str">
        <f t="shared" si="198"/>
        <v>450133</v>
      </c>
      <c r="X1665" s="142">
        <f t="shared" si="199"/>
        <v>71.25</v>
      </c>
      <c r="Y1665" s="135">
        <f t="shared" si="196"/>
        <v>15</v>
      </c>
      <c r="Z1665" s="142">
        <f t="shared" si="197"/>
        <v>4.75</v>
      </c>
      <c r="AA1665" s="135">
        <v>450</v>
      </c>
      <c r="AB1665" s="164">
        <f t="shared" si="200"/>
        <v>133</v>
      </c>
      <c r="AI1665" s="1053">
        <v>63010221</v>
      </c>
      <c r="AJ1665" s="1054">
        <v>7</v>
      </c>
      <c r="AK1665" s="1055">
        <v>182.81440000000001</v>
      </c>
      <c r="AL1665" s="1055">
        <v>3.9156</v>
      </c>
      <c r="AM1665" s="1054">
        <v>47</v>
      </c>
      <c r="AN1665" s="1056">
        <v>0.23139999999999999</v>
      </c>
    </row>
    <row r="1666" spans="23:40">
      <c r="W1666" s="150" t="str">
        <f t="shared" si="198"/>
        <v>450140</v>
      </c>
      <c r="X1666" s="142">
        <f t="shared" si="199"/>
        <v>75</v>
      </c>
      <c r="Y1666" s="135">
        <f t="shared" si="196"/>
        <v>15</v>
      </c>
      <c r="Z1666" s="142">
        <f t="shared" si="197"/>
        <v>5</v>
      </c>
      <c r="AA1666" s="135">
        <v>450</v>
      </c>
      <c r="AB1666" s="164">
        <f t="shared" si="200"/>
        <v>140</v>
      </c>
      <c r="AI1666" s="1053">
        <v>33030401</v>
      </c>
      <c r="AJ1666" s="1054">
        <v>15</v>
      </c>
      <c r="AK1666" s="1055">
        <v>182.7884</v>
      </c>
      <c r="AL1666" s="1055">
        <v>4.7937000000000003</v>
      </c>
      <c r="AM1666" s="1054">
        <v>38</v>
      </c>
      <c r="AN1666" s="1056">
        <v>0.29350000000000004</v>
      </c>
    </row>
    <row r="1667" spans="23:40">
      <c r="W1667" s="150" t="str">
        <f t="shared" si="198"/>
        <v>450147</v>
      </c>
      <c r="X1667" s="142">
        <f t="shared" si="199"/>
        <v>78.75</v>
      </c>
      <c r="Y1667" s="135">
        <f t="shared" si="196"/>
        <v>15</v>
      </c>
      <c r="Z1667" s="142">
        <f t="shared" si="197"/>
        <v>5.25</v>
      </c>
      <c r="AA1667" s="135">
        <v>450</v>
      </c>
      <c r="AB1667" s="164">
        <f t="shared" si="200"/>
        <v>147</v>
      </c>
      <c r="AI1667" s="1053">
        <v>41016101</v>
      </c>
      <c r="AJ1667" s="1054">
        <v>24</v>
      </c>
      <c r="AK1667" s="1055">
        <v>182.76519999999999</v>
      </c>
      <c r="AL1667" s="1055">
        <v>5.0217999999999998</v>
      </c>
      <c r="AM1667" s="1054">
        <v>36</v>
      </c>
      <c r="AN1667" s="1056">
        <v>0.37240000000000001</v>
      </c>
    </row>
    <row r="1668" spans="23:40">
      <c r="W1668" s="150" t="str">
        <f t="shared" si="198"/>
        <v>450154</v>
      </c>
      <c r="X1668" s="142">
        <f t="shared" si="199"/>
        <v>82.5</v>
      </c>
      <c r="Y1668" s="135">
        <f t="shared" si="196"/>
        <v>15</v>
      </c>
      <c r="Z1668" s="142">
        <f t="shared" si="197"/>
        <v>5.5</v>
      </c>
      <c r="AA1668" s="135">
        <v>450</v>
      </c>
      <c r="AB1668" s="164">
        <f t="shared" si="200"/>
        <v>154</v>
      </c>
      <c r="AI1668" s="1053">
        <v>44031801</v>
      </c>
      <c r="AJ1668" s="1054">
        <v>7</v>
      </c>
      <c r="AK1668" s="1055">
        <v>182.75290000000001</v>
      </c>
      <c r="AL1668" s="1055">
        <v>4.5835999999999997</v>
      </c>
      <c r="AM1668" s="1054">
        <v>40</v>
      </c>
      <c r="AN1668" s="1056">
        <v>0.33850000000000002</v>
      </c>
    </row>
    <row r="1669" spans="23:40">
      <c r="W1669" s="150" t="str">
        <f t="shared" si="198"/>
        <v>450161</v>
      </c>
      <c r="X1669" s="142">
        <f t="shared" si="199"/>
        <v>86.25</v>
      </c>
      <c r="Y1669" s="135">
        <f t="shared" ref="Y1669:Y1732" si="201">IF(AA1669=5,0.385,IF(AA1669=10,0.55,IF(AA1669=15,0.55,AA1669/30)))</f>
        <v>15</v>
      </c>
      <c r="Z1669" s="142">
        <f t="shared" ref="Z1669:Z1732" si="202">IF(AB1669=7,0.385,IF(AB1669=14,0.55,AB1669/28))</f>
        <v>5.75</v>
      </c>
      <c r="AA1669" s="135">
        <v>450</v>
      </c>
      <c r="AB1669" s="164">
        <f t="shared" si="200"/>
        <v>161</v>
      </c>
      <c r="AI1669" s="1053">
        <v>53231101</v>
      </c>
      <c r="AJ1669" s="1054">
        <v>1</v>
      </c>
      <c r="AK1669" s="1055">
        <v>182.63496599999999</v>
      </c>
      <c r="AL1669" s="1055">
        <v>4.1226000000000003</v>
      </c>
      <c r="AM1669" s="1054">
        <v>44</v>
      </c>
      <c r="AN1669" s="1056">
        <v>0.22469999999999998</v>
      </c>
    </row>
    <row r="1670" spans="23:40">
      <c r="W1670" s="150" t="str">
        <f t="shared" si="198"/>
        <v>450168</v>
      </c>
      <c r="X1670" s="142">
        <f t="shared" si="199"/>
        <v>90</v>
      </c>
      <c r="Y1670" s="135">
        <f t="shared" si="201"/>
        <v>15</v>
      </c>
      <c r="Z1670" s="142">
        <f t="shared" si="202"/>
        <v>6</v>
      </c>
      <c r="AA1670" s="135">
        <v>450</v>
      </c>
      <c r="AB1670" s="164">
        <f t="shared" si="200"/>
        <v>168</v>
      </c>
      <c r="AI1670" s="1053">
        <v>51118431</v>
      </c>
      <c r="AJ1670" s="1054">
        <v>2</v>
      </c>
      <c r="AK1670" s="1055">
        <v>182.62823</v>
      </c>
      <c r="AL1670" s="1055">
        <v>4.5669000000000004</v>
      </c>
      <c r="AM1670" s="1054">
        <v>40</v>
      </c>
      <c r="AN1670" s="1056">
        <v>0.4083</v>
      </c>
    </row>
    <row r="1671" spans="23:40">
      <c r="W1671" s="150" t="str">
        <f t="shared" si="198"/>
        <v>450175</v>
      </c>
      <c r="X1671" s="142">
        <f t="shared" si="199"/>
        <v>93.75</v>
      </c>
      <c r="Y1671" s="135">
        <f t="shared" si="201"/>
        <v>15</v>
      </c>
      <c r="Z1671" s="142">
        <f t="shared" si="202"/>
        <v>6.25</v>
      </c>
      <c r="AA1671" s="135">
        <v>450</v>
      </c>
      <c r="AB1671" s="164">
        <f t="shared" si="200"/>
        <v>175</v>
      </c>
      <c r="AI1671" s="1053">
        <v>53280501</v>
      </c>
      <c r="AJ1671" s="1054">
        <v>1</v>
      </c>
      <c r="AK1671" s="1055">
        <v>182.61580000000001</v>
      </c>
      <c r="AL1671" s="1055">
        <v>3.6686999999999999</v>
      </c>
      <c r="AM1671" s="1054">
        <v>50</v>
      </c>
      <c r="AN1671" s="1056">
        <v>0.15970000000000001</v>
      </c>
    </row>
    <row r="1672" spans="23:40">
      <c r="W1672" s="150" t="str">
        <f t="shared" si="198"/>
        <v>450182</v>
      </c>
      <c r="X1672" s="142">
        <f t="shared" si="199"/>
        <v>97.5</v>
      </c>
      <c r="Y1672" s="135">
        <f t="shared" si="201"/>
        <v>15</v>
      </c>
      <c r="Z1672" s="142">
        <f t="shared" si="202"/>
        <v>6.5</v>
      </c>
      <c r="AA1672" s="135">
        <v>450</v>
      </c>
      <c r="AB1672" s="164">
        <f t="shared" si="200"/>
        <v>182</v>
      </c>
      <c r="AI1672" s="1053">
        <v>23011881</v>
      </c>
      <c r="AJ1672" s="1054">
        <v>17</v>
      </c>
      <c r="AK1672" s="1055">
        <v>182.57380000000001</v>
      </c>
      <c r="AL1672" s="1055">
        <v>5.2619999999999996</v>
      </c>
      <c r="AM1672" s="1054">
        <v>35</v>
      </c>
      <c r="AN1672" s="1056">
        <v>0.18350000000000002</v>
      </c>
    </row>
    <row r="1673" spans="23:40">
      <c r="W1673" s="150" t="str">
        <f t="shared" si="198"/>
        <v>450189</v>
      </c>
      <c r="X1673" s="142">
        <f t="shared" si="199"/>
        <v>101.25</v>
      </c>
      <c r="Y1673" s="135">
        <f t="shared" si="201"/>
        <v>15</v>
      </c>
      <c r="Z1673" s="142">
        <f t="shared" si="202"/>
        <v>6.75</v>
      </c>
      <c r="AA1673" s="135">
        <v>450</v>
      </c>
      <c r="AB1673" s="164">
        <f t="shared" si="200"/>
        <v>189</v>
      </c>
      <c r="AI1673" s="1053">
        <v>63010302</v>
      </c>
      <c r="AJ1673" s="1054">
        <v>8</v>
      </c>
      <c r="AK1673" s="1055">
        <v>182.54671000000002</v>
      </c>
      <c r="AL1673" s="1055">
        <v>4.4713000000000003</v>
      </c>
      <c r="AM1673" s="1054">
        <v>41</v>
      </c>
      <c r="AN1673" s="1056">
        <v>0.42180000000000001</v>
      </c>
    </row>
    <row r="1674" spans="23:40">
      <c r="W1674" s="150" t="str">
        <f t="shared" si="198"/>
        <v>450196</v>
      </c>
      <c r="X1674" s="142">
        <f t="shared" si="199"/>
        <v>105</v>
      </c>
      <c r="Y1674" s="135">
        <f t="shared" si="201"/>
        <v>15</v>
      </c>
      <c r="Z1674" s="142">
        <f t="shared" si="202"/>
        <v>7</v>
      </c>
      <c r="AA1674" s="135">
        <v>450</v>
      </c>
      <c r="AB1674" s="164">
        <f t="shared" si="200"/>
        <v>196</v>
      </c>
      <c r="AI1674" s="1053">
        <v>42018801</v>
      </c>
      <c r="AJ1674" s="1054">
        <v>40</v>
      </c>
      <c r="AK1674" s="1055">
        <v>182.4076</v>
      </c>
      <c r="AL1674" s="1055">
        <v>4.6539000000000001</v>
      </c>
      <c r="AM1674" s="1054">
        <v>39</v>
      </c>
      <c r="AN1674" s="1056">
        <v>0.1789</v>
      </c>
    </row>
    <row r="1675" spans="23:40">
      <c r="W1675" s="150" t="str">
        <f t="shared" si="198"/>
        <v>450203</v>
      </c>
      <c r="X1675" s="142">
        <f t="shared" si="199"/>
        <v>108.75</v>
      </c>
      <c r="Y1675" s="135">
        <f t="shared" si="201"/>
        <v>15</v>
      </c>
      <c r="Z1675" s="142">
        <f t="shared" si="202"/>
        <v>7.25</v>
      </c>
      <c r="AA1675" s="135">
        <v>450</v>
      </c>
      <c r="AB1675" s="164">
        <f t="shared" si="200"/>
        <v>203</v>
      </c>
      <c r="AI1675" s="1053">
        <v>43082801</v>
      </c>
      <c r="AJ1675" s="1054">
        <v>3</v>
      </c>
      <c r="AK1675" s="1055">
        <v>182.39899</v>
      </c>
      <c r="AL1675" s="1055">
        <v>4.6333000000000002</v>
      </c>
      <c r="AM1675" s="1054">
        <v>39</v>
      </c>
      <c r="AN1675" s="1056">
        <v>0.26469999999999999</v>
      </c>
    </row>
    <row r="1676" spans="23:40">
      <c r="W1676" s="150" t="str">
        <f t="shared" si="198"/>
        <v>450210</v>
      </c>
      <c r="X1676" s="142">
        <f t="shared" si="199"/>
        <v>112.5</v>
      </c>
      <c r="Y1676" s="135">
        <f t="shared" si="201"/>
        <v>15</v>
      </c>
      <c r="Z1676" s="142">
        <f t="shared" si="202"/>
        <v>7.5</v>
      </c>
      <c r="AA1676" s="135">
        <v>450</v>
      </c>
      <c r="AB1676" s="164">
        <f t="shared" si="200"/>
        <v>210</v>
      </c>
      <c r="AI1676" s="1053">
        <v>43063301</v>
      </c>
      <c r="AJ1676" s="1054">
        <v>3</v>
      </c>
      <c r="AK1676" s="1055">
        <v>182.28569999999999</v>
      </c>
      <c r="AL1676" s="1055">
        <v>4.1407999999999996</v>
      </c>
      <c r="AM1676" s="1054">
        <v>44</v>
      </c>
      <c r="AN1676" s="1056">
        <v>0.34369999999999995</v>
      </c>
    </row>
    <row r="1677" spans="23:40">
      <c r="W1677" s="150" t="str">
        <f t="shared" si="198"/>
        <v>450217</v>
      </c>
      <c r="X1677" s="142">
        <f t="shared" si="199"/>
        <v>116.25</v>
      </c>
      <c r="Y1677" s="135">
        <f t="shared" si="201"/>
        <v>15</v>
      </c>
      <c r="Z1677" s="142">
        <f t="shared" si="202"/>
        <v>7.75</v>
      </c>
      <c r="AA1677" s="135">
        <v>450</v>
      </c>
      <c r="AB1677" s="164">
        <f t="shared" si="200"/>
        <v>217</v>
      </c>
      <c r="AI1677" s="1053">
        <v>37033701</v>
      </c>
      <c r="AJ1677" s="1054">
        <v>16</v>
      </c>
      <c r="AK1677" s="1055">
        <v>182.17410000000001</v>
      </c>
      <c r="AL1677" s="1055">
        <v>5.7671999999999999</v>
      </c>
      <c r="AM1677" s="1054">
        <v>32</v>
      </c>
      <c r="AN1677" s="1056">
        <v>0.37609999999999999</v>
      </c>
    </row>
    <row r="1678" spans="23:40">
      <c r="W1678" s="150" t="str">
        <f t="shared" si="198"/>
        <v>450224</v>
      </c>
      <c r="X1678" s="142">
        <f t="shared" si="199"/>
        <v>120</v>
      </c>
      <c r="Y1678" s="135">
        <f t="shared" si="201"/>
        <v>15</v>
      </c>
      <c r="Z1678" s="142">
        <f t="shared" si="202"/>
        <v>8</v>
      </c>
      <c r="AA1678" s="135">
        <v>450</v>
      </c>
      <c r="AB1678" s="164">
        <f t="shared" si="200"/>
        <v>224</v>
      </c>
      <c r="AI1678" s="1053">
        <v>63010211</v>
      </c>
      <c r="AJ1678" s="1054">
        <v>9</v>
      </c>
      <c r="AK1678" s="1055">
        <v>182.06994699999998</v>
      </c>
      <c r="AL1678" s="1055">
        <v>5.0955000000000004</v>
      </c>
      <c r="AM1678" s="1054">
        <v>36</v>
      </c>
      <c r="AN1678" s="1056">
        <v>0.31840000000000002</v>
      </c>
    </row>
    <row r="1679" spans="23:40">
      <c r="W1679" s="150" t="str">
        <f t="shared" si="198"/>
        <v>450231</v>
      </c>
      <c r="X1679" s="142">
        <f t="shared" si="199"/>
        <v>123.75</v>
      </c>
      <c r="Y1679" s="135">
        <f t="shared" si="201"/>
        <v>15</v>
      </c>
      <c r="Z1679" s="142">
        <f t="shared" si="202"/>
        <v>8.25</v>
      </c>
      <c r="AA1679" s="135">
        <v>450</v>
      </c>
      <c r="AB1679" s="164">
        <f t="shared" si="200"/>
        <v>231</v>
      </c>
      <c r="AI1679" s="1053">
        <v>11030401</v>
      </c>
      <c r="AJ1679" s="1054">
        <v>85</v>
      </c>
      <c r="AK1679" s="1055">
        <v>182.06549999999999</v>
      </c>
      <c r="AL1679" s="1055">
        <v>4.9157999999999999</v>
      </c>
      <c r="AM1679" s="1054">
        <v>37</v>
      </c>
      <c r="AN1679" s="1056">
        <v>0.46619999999999995</v>
      </c>
    </row>
    <row r="1680" spans="23:40">
      <c r="W1680" s="150" t="str">
        <f t="shared" si="198"/>
        <v>450238</v>
      </c>
      <c r="X1680" s="142">
        <f t="shared" si="199"/>
        <v>127.5</v>
      </c>
      <c r="Y1680" s="135">
        <f t="shared" si="201"/>
        <v>15</v>
      </c>
      <c r="Z1680" s="142">
        <f t="shared" si="202"/>
        <v>8.5</v>
      </c>
      <c r="AA1680" s="135">
        <v>450</v>
      </c>
      <c r="AB1680" s="164">
        <f t="shared" si="200"/>
        <v>238</v>
      </c>
      <c r="AI1680" s="1053">
        <v>53017301</v>
      </c>
      <c r="AJ1680" s="1054">
        <v>17</v>
      </c>
      <c r="AK1680" s="1055">
        <v>182.04367999999999</v>
      </c>
      <c r="AL1680" s="1055">
        <v>4.2784000000000004</v>
      </c>
      <c r="AM1680" s="1054">
        <v>43</v>
      </c>
      <c r="AN1680" s="1056">
        <v>0.36700000000000005</v>
      </c>
    </row>
    <row r="1681" spans="23:40">
      <c r="W1681" s="150" t="str">
        <f t="shared" si="198"/>
        <v>450245</v>
      </c>
      <c r="X1681" s="142">
        <f t="shared" si="199"/>
        <v>131.25</v>
      </c>
      <c r="Y1681" s="135">
        <f t="shared" si="201"/>
        <v>15</v>
      </c>
      <c r="Z1681" s="142">
        <f t="shared" si="202"/>
        <v>8.75</v>
      </c>
      <c r="AA1681" s="135">
        <v>450</v>
      </c>
      <c r="AB1681" s="164">
        <f t="shared" si="200"/>
        <v>245</v>
      </c>
      <c r="AI1681" s="1053">
        <v>35044081</v>
      </c>
      <c r="AJ1681" s="1054">
        <v>7</v>
      </c>
      <c r="AK1681" s="1055">
        <v>182.01779999999999</v>
      </c>
      <c r="AL1681" s="1055">
        <v>3.742</v>
      </c>
      <c r="AM1681" s="1054">
        <v>49</v>
      </c>
      <c r="AN1681" s="1056">
        <v>0.32159999999999994</v>
      </c>
    </row>
    <row r="1682" spans="23:40">
      <c r="W1682" s="150" t="str">
        <f t="shared" si="198"/>
        <v>450252</v>
      </c>
      <c r="X1682" s="142">
        <f t="shared" si="199"/>
        <v>135</v>
      </c>
      <c r="Y1682" s="135">
        <f t="shared" si="201"/>
        <v>15</v>
      </c>
      <c r="Z1682" s="142">
        <f t="shared" si="202"/>
        <v>9</v>
      </c>
      <c r="AA1682" s="135">
        <v>450</v>
      </c>
      <c r="AB1682" s="164">
        <f t="shared" si="200"/>
        <v>252</v>
      </c>
      <c r="AI1682" s="1053">
        <v>35014950</v>
      </c>
      <c r="AJ1682" s="1054">
        <v>19</v>
      </c>
      <c r="AK1682" s="1055">
        <v>181.98615000000001</v>
      </c>
      <c r="AL1682" s="1055">
        <v>4.3596000000000004</v>
      </c>
      <c r="AM1682" s="1054">
        <v>42</v>
      </c>
      <c r="AN1682" s="1056">
        <v>0.19450000000000001</v>
      </c>
    </row>
    <row r="1683" spans="23:40">
      <c r="W1683" s="150" t="str">
        <f t="shared" si="198"/>
        <v>450259</v>
      </c>
      <c r="X1683" s="142">
        <f t="shared" si="199"/>
        <v>138.75</v>
      </c>
      <c r="Y1683" s="135">
        <f t="shared" si="201"/>
        <v>15</v>
      </c>
      <c r="Z1683" s="142">
        <f t="shared" si="202"/>
        <v>9.25</v>
      </c>
      <c r="AA1683" s="135">
        <v>450</v>
      </c>
      <c r="AB1683" s="164">
        <f t="shared" si="200"/>
        <v>259</v>
      </c>
      <c r="AI1683" s="1053">
        <v>35013001</v>
      </c>
      <c r="AJ1683" s="1054">
        <v>20</v>
      </c>
      <c r="AK1683" s="1055">
        <v>181.9606</v>
      </c>
      <c r="AL1683" s="1055">
        <v>3.9935</v>
      </c>
      <c r="AM1683" s="1054">
        <v>46</v>
      </c>
      <c r="AN1683" s="1056">
        <v>0.41470000000000001</v>
      </c>
    </row>
    <row r="1684" spans="23:40">
      <c r="W1684" s="150" t="str">
        <f t="shared" si="198"/>
        <v>450266</v>
      </c>
      <c r="X1684" s="142">
        <f t="shared" si="199"/>
        <v>142.5</v>
      </c>
      <c r="Y1684" s="135">
        <f t="shared" si="201"/>
        <v>15</v>
      </c>
      <c r="Z1684" s="142">
        <f t="shared" si="202"/>
        <v>9.5</v>
      </c>
      <c r="AA1684" s="135">
        <v>450</v>
      </c>
      <c r="AB1684" s="164">
        <f t="shared" si="200"/>
        <v>266</v>
      </c>
      <c r="AI1684" s="1053">
        <v>23033501</v>
      </c>
      <c r="AJ1684" s="1054">
        <v>2</v>
      </c>
      <c r="AK1684" s="1055">
        <v>181.81729999999999</v>
      </c>
      <c r="AL1684" s="1055">
        <v>6.2595000000000001</v>
      </c>
      <c r="AM1684" s="1054">
        <v>29</v>
      </c>
      <c r="AN1684" s="1056">
        <v>0.433</v>
      </c>
    </row>
    <row r="1685" spans="23:40">
      <c r="W1685" s="150" t="str">
        <f t="shared" si="198"/>
        <v>450273</v>
      </c>
      <c r="X1685" s="142">
        <f t="shared" si="199"/>
        <v>146.25</v>
      </c>
      <c r="Y1685" s="135">
        <f t="shared" si="201"/>
        <v>15</v>
      </c>
      <c r="Z1685" s="142">
        <f t="shared" si="202"/>
        <v>9.75</v>
      </c>
      <c r="AA1685" s="135">
        <v>450</v>
      </c>
      <c r="AB1685" s="164">
        <f t="shared" si="200"/>
        <v>273</v>
      </c>
      <c r="AI1685" s="1053">
        <v>33033101</v>
      </c>
      <c r="AJ1685" s="1054">
        <v>16</v>
      </c>
      <c r="AK1685" s="1055">
        <v>181.7303</v>
      </c>
      <c r="AL1685" s="1055">
        <v>4.5278</v>
      </c>
      <c r="AM1685" s="1054">
        <v>40</v>
      </c>
      <c r="AN1685" s="1056">
        <v>0.28749999999999998</v>
      </c>
    </row>
    <row r="1686" spans="23:40">
      <c r="W1686" s="150" t="str">
        <f t="shared" si="198"/>
        <v>450280</v>
      </c>
      <c r="X1686" s="142">
        <f t="shared" si="199"/>
        <v>150</v>
      </c>
      <c r="Y1686" s="135">
        <f t="shared" si="201"/>
        <v>15</v>
      </c>
      <c r="Z1686" s="142">
        <f t="shared" si="202"/>
        <v>10</v>
      </c>
      <c r="AA1686" s="135">
        <v>450</v>
      </c>
      <c r="AB1686" s="164">
        <f t="shared" si="200"/>
        <v>280</v>
      </c>
      <c r="AI1686" s="1053">
        <v>44001331</v>
      </c>
      <c r="AJ1686" s="1054">
        <v>48</v>
      </c>
      <c r="AK1686" s="1055">
        <v>181.66781</v>
      </c>
      <c r="AL1686" s="1055">
        <v>4.7942</v>
      </c>
      <c r="AM1686" s="1054">
        <v>38</v>
      </c>
      <c r="AN1686" s="1056">
        <v>0.27250000000000002</v>
      </c>
    </row>
    <row r="1687" spans="23:40">
      <c r="W1687" s="150" t="str">
        <f t="shared" si="198"/>
        <v>450287</v>
      </c>
      <c r="X1687" s="142">
        <f t="shared" si="199"/>
        <v>153.75</v>
      </c>
      <c r="Y1687" s="135">
        <f t="shared" si="201"/>
        <v>15</v>
      </c>
      <c r="Z1687" s="142">
        <f t="shared" si="202"/>
        <v>10.25</v>
      </c>
      <c r="AA1687" s="135">
        <v>450</v>
      </c>
      <c r="AB1687" s="164">
        <f t="shared" si="200"/>
        <v>287</v>
      </c>
      <c r="AI1687" s="1053">
        <v>44082801</v>
      </c>
      <c r="AJ1687" s="1054">
        <v>9</v>
      </c>
      <c r="AK1687" s="1055">
        <v>181.5027</v>
      </c>
      <c r="AL1687" s="1055">
        <v>5.2541000000000002</v>
      </c>
      <c r="AM1687" s="1054">
        <v>35</v>
      </c>
      <c r="AN1687" s="1056">
        <v>0.35299999999999998</v>
      </c>
    </row>
    <row r="1688" spans="23:40">
      <c r="W1688" s="150" t="str">
        <f t="shared" si="198"/>
        <v>450294</v>
      </c>
      <c r="X1688" s="142">
        <f t="shared" si="199"/>
        <v>157.5</v>
      </c>
      <c r="Y1688" s="135">
        <f t="shared" si="201"/>
        <v>15</v>
      </c>
      <c r="Z1688" s="142">
        <f t="shared" si="202"/>
        <v>10.5</v>
      </c>
      <c r="AA1688" s="135">
        <v>450</v>
      </c>
      <c r="AB1688" s="164">
        <f t="shared" si="200"/>
        <v>294</v>
      </c>
      <c r="AI1688" s="1053">
        <v>61041701</v>
      </c>
      <c r="AJ1688" s="1054">
        <v>3</v>
      </c>
      <c r="AK1688" s="1055">
        <v>181.47794999999999</v>
      </c>
      <c r="AL1688" s="1055">
        <v>3.8552</v>
      </c>
      <c r="AM1688" s="1054">
        <v>47</v>
      </c>
      <c r="AN1688" s="1056">
        <v>0.31379999999999997</v>
      </c>
    </row>
    <row r="1689" spans="23:40">
      <c r="W1689" s="150" t="str">
        <f t="shared" si="198"/>
        <v>450301</v>
      </c>
      <c r="X1689" s="142">
        <f t="shared" si="199"/>
        <v>161.25</v>
      </c>
      <c r="Y1689" s="135">
        <f t="shared" si="201"/>
        <v>15</v>
      </c>
      <c r="Z1689" s="142">
        <f t="shared" si="202"/>
        <v>10.75</v>
      </c>
      <c r="AA1689" s="135">
        <v>450</v>
      </c>
      <c r="AB1689" s="164">
        <f t="shared" si="200"/>
        <v>301</v>
      </c>
      <c r="AI1689" s="1053">
        <v>53010201</v>
      </c>
      <c r="AJ1689" s="1054">
        <v>18</v>
      </c>
      <c r="AK1689" s="1055">
        <v>181.43195</v>
      </c>
      <c r="AL1689" s="1055">
        <v>5.4775999999999998</v>
      </c>
      <c r="AM1689" s="1054">
        <v>33</v>
      </c>
      <c r="AN1689" s="1056">
        <v>0.38670000000000004</v>
      </c>
    </row>
    <row r="1690" spans="23:40">
      <c r="W1690" s="150" t="str">
        <f t="shared" si="198"/>
        <v>450308</v>
      </c>
      <c r="X1690" s="142">
        <f t="shared" si="199"/>
        <v>165</v>
      </c>
      <c r="Y1690" s="135">
        <f t="shared" si="201"/>
        <v>15</v>
      </c>
      <c r="Z1690" s="142">
        <f t="shared" si="202"/>
        <v>11</v>
      </c>
      <c r="AA1690" s="135">
        <v>450</v>
      </c>
      <c r="AB1690" s="164">
        <f t="shared" si="200"/>
        <v>308</v>
      </c>
      <c r="AI1690" s="1053">
        <v>42040501</v>
      </c>
      <c r="AJ1690" s="1054">
        <v>5</v>
      </c>
      <c r="AK1690" s="1055">
        <v>181.27399</v>
      </c>
      <c r="AL1690" s="1055">
        <v>4.8261000000000003</v>
      </c>
      <c r="AM1690" s="1054">
        <v>38</v>
      </c>
      <c r="AN1690" s="1056">
        <v>0.2014</v>
      </c>
    </row>
    <row r="1691" spans="23:40">
      <c r="W1691" s="150" t="str">
        <f t="shared" si="198"/>
        <v>450315</v>
      </c>
      <c r="X1691" s="142">
        <f t="shared" si="199"/>
        <v>168.75</v>
      </c>
      <c r="Y1691" s="135">
        <f t="shared" si="201"/>
        <v>15</v>
      </c>
      <c r="Z1691" s="142">
        <f t="shared" si="202"/>
        <v>11.25</v>
      </c>
      <c r="AA1691" s="135">
        <v>450</v>
      </c>
      <c r="AB1691" s="164">
        <f t="shared" si="200"/>
        <v>315</v>
      </c>
      <c r="AI1691" s="1053">
        <v>51120511</v>
      </c>
      <c r="AJ1691" s="1054">
        <v>3</v>
      </c>
      <c r="AK1691" s="1055">
        <v>181.24959999999999</v>
      </c>
      <c r="AL1691" s="1055">
        <v>5.5312999999999999</v>
      </c>
      <c r="AM1691" s="1054">
        <v>33</v>
      </c>
      <c r="AN1691" s="1056">
        <v>0.42880000000000001</v>
      </c>
    </row>
    <row r="1692" spans="23:40">
      <c r="W1692" s="150" t="str">
        <f t="shared" si="198"/>
        <v>450322</v>
      </c>
      <c r="X1692" s="142">
        <f t="shared" si="199"/>
        <v>172.5</v>
      </c>
      <c r="Y1692" s="135">
        <f t="shared" si="201"/>
        <v>15</v>
      </c>
      <c r="Z1692" s="142">
        <f t="shared" si="202"/>
        <v>11.5</v>
      </c>
      <c r="AA1692" s="135">
        <v>450</v>
      </c>
      <c r="AB1692" s="164">
        <f t="shared" si="200"/>
        <v>322</v>
      </c>
      <c r="AI1692" s="1053">
        <v>33044101</v>
      </c>
      <c r="AJ1692" s="1054">
        <v>29</v>
      </c>
      <c r="AK1692" s="1055">
        <v>181.19121000000001</v>
      </c>
      <c r="AL1692" s="1055">
        <v>4.5286999999999997</v>
      </c>
      <c r="AM1692" s="1054">
        <v>40</v>
      </c>
      <c r="AN1692" s="1056">
        <v>0.26190000000000002</v>
      </c>
    </row>
    <row r="1693" spans="23:40">
      <c r="W1693" s="150" t="str">
        <f t="shared" si="198"/>
        <v>450329</v>
      </c>
      <c r="X1693" s="142">
        <f t="shared" si="199"/>
        <v>176.25</v>
      </c>
      <c r="Y1693" s="135">
        <f t="shared" si="201"/>
        <v>15</v>
      </c>
      <c r="Z1693" s="142">
        <f t="shared" si="202"/>
        <v>11.75</v>
      </c>
      <c r="AA1693" s="135">
        <v>450</v>
      </c>
      <c r="AB1693" s="164">
        <f t="shared" si="200"/>
        <v>329</v>
      </c>
      <c r="AI1693" s="1053">
        <v>44001481</v>
      </c>
      <c r="AJ1693" s="1054">
        <v>49</v>
      </c>
      <c r="AK1693" s="1055">
        <v>181.12299999999999</v>
      </c>
      <c r="AL1693" s="1055">
        <v>3.1627999999999998</v>
      </c>
      <c r="AM1693" s="1054">
        <v>57</v>
      </c>
      <c r="AN1693" s="1056">
        <v>0.27350000000000002</v>
      </c>
    </row>
    <row r="1694" spans="23:40">
      <c r="W1694" s="150" t="str">
        <f t="shared" si="198"/>
        <v>450336</v>
      </c>
      <c r="X1694" s="142">
        <f t="shared" si="199"/>
        <v>180</v>
      </c>
      <c r="Y1694" s="135">
        <f t="shared" si="201"/>
        <v>15</v>
      </c>
      <c r="Z1694" s="142">
        <f t="shared" si="202"/>
        <v>12</v>
      </c>
      <c r="AA1694" s="135">
        <v>450</v>
      </c>
      <c r="AB1694" s="164">
        <f t="shared" si="200"/>
        <v>336</v>
      </c>
      <c r="AI1694" s="1053">
        <v>33010101</v>
      </c>
      <c r="AJ1694" s="1054">
        <v>28</v>
      </c>
      <c r="AK1694" s="1055">
        <v>181.11597</v>
      </c>
      <c r="AL1694" s="1055">
        <v>4.8308999999999997</v>
      </c>
      <c r="AM1694" s="1054">
        <v>37</v>
      </c>
      <c r="AN1694" s="1056">
        <v>0.31209999999999999</v>
      </c>
    </row>
    <row r="1695" spans="23:40">
      <c r="W1695" s="150" t="str">
        <f t="shared" si="198"/>
        <v>450343</v>
      </c>
      <c r="X1695" s="142">
        <f t="shared" si="199"/>
        <v>183.75</v>
      </c>
      <c r="Y1695" s="135">
        <f t="shared" si="201"/>
        <v>15</v>
      </c>
      <c r="Z1695" s="142">
        <f t="shared" si="202"/>
        <v>12.25</v>
      </c>
      <c r="AA1695" s="135">
        <v>450</v>
      </c>
      <c r="AB1695" s="164">
        <f t="shared" si="200"/>
        <v>343</v>
      </c>
      <c r="AI1695" s="1053">
        <v>32084211</v>
      </c>
      <c r="AJ1695" s="1054">
        <v>14</v>
      </c>
      <c r="AK1695" s="1055">
        <v>181.11590000000001</v>
      </c>
      <c r="AL1695" s="1055">
        <v>5.1612999999999998</v>
      </c>
      <c r="AM1695" s="1054">
        <v>35</v>
      </c>
      <c r="AN1695" s="1056">
        <v>0.20489999999999997</v>
      </c>
    </row>
    <row r="1696" spans="23:40">
      <c r="W1696" s="150" t="str">
        <f t="shared" si="198"/>
        <v>450350</v>
      </c>
      <c r="X1696" s="142">
        <f t="shared" si="199"/>
        <v>187.5</v>
      </c>
      <c r="Y1696" s="135">
        <f t="shared" si="201"/>
        <v>15</v>
      </c>
      <c r="Z1696" s="142">
        <f t="shared" si="202"/>
        <v>12.5</v>
      </c>
      <c r="AA1696" s="135">
        <v>450</v>
      </c>
      <c r="AB1696" s="164">
        <f t="shared" si="200"/>
        <v>350</v>
      </c>
      <c r="AI1696" s="1053">
        <v>14081501</v>
      </c>
      <c r="AJ1696" s="1054">
        <v>4</v>
      </c>
      <c r="AK1696" s="1055">
        <v>181.09812600000001</v>
      </c>
      <c r="AL1696" s="1055">
        <v>4.1391</v>
      </c>
      <c r="AM1696" s="1054">
        <v>44</v>
      </c>
      <c r="AN1696" s="1056">
        <v>0.24940000000000001</v>
      </c>
    </row>
    <row r="1697" spans="23:40">
      <c r="W1697" s="150" t="str">
        <f t="shared" si="198"/>
        <v>450357</v>
      </c>
      <c r="X1697" s="142">
        <f t="shared" si="199"/>
        <v>191.25</v>
      </c>
      <c r="Y1697" s="135">
        <f t="shared" si="201"/>
        <v>15</v>
      </c>
      <c r="Z1697" s="142">
        <f t="shared" si="202"/>
        <v>12.75</v>
      </c>
      <c r="AA1697" s="135">
        <v>450</v>
      </c>
      <c r="AB1697" s="164">
        <f t="shared" si="200"/>
        <v>357</v>
      </c>
      <c r="AI1697" s="1053">
        <v>52013301</v>
      </c>
      <c r="AJ1697" s="1054">
        <v>14</v>
      </c>
      <c r="AK1697" s="1055">
        <v>181.05619999999999</v>
      </c>
      <c r="AL1697" s="1055">
        <v>4.5179999999999998</v>
      </c>
      <c r="AM1697" s="1054">
        <v>40</v>
      </c>
      <c r="AN1697" s="1056">
        <v>0.42080000000000001</v>
      </c>
    </row>
    <row r="1698" spans="23:40">
      <c r="W1698" s="150" t="str">
        <f t="shared" si="198"/>
        <v>450364</v>
      </c>
      <c r="X1698" s="142">
        <f t="shared" si="199"/>
        <v>195</v>
      </c>
      <c r="Y1698" s="135">
        <f t="shared" si="201"/>
        <v>15</v>
      </c>
      <c r="Z1698" s="142">
        <f t="shared" si="202"/>
        <v>13</v>
      </c>
      <c r="AA1698" s="135">
        <v>450</v>
      </c>
      <c r="AB1698" s="164">
        <f t="shared" si="200"/>
        <v>364</v>
      </c>
      <c r="AI1698" s="1053">
        <v>41152801</v>
      </c>
      <c r="AJ1698" s="1054">
        <v>10</v>
      </c>
      <c r="AK1698" s="1055">
        <v>180.9196</v>
      </c>
      <c r="AL1698" s="1055">
        <v>4.0281000000000002</v>
      </c>
      <c r="AM1698" s="1054">
        <v>45</v>
      </c>
      <c r="AN1698" s="1056">
        <v>0.48670000000000002</v>
      </c>
    </row>
    <row r="1699" spans="23:40">
      <c r="W1699" s="150" t="str">
        <f t="shared" si="198"/>
        <v>450371</v>
      </c>
      <c r="X1699" s="142">
        <f t="shared" si="199"/>
        <v>198.75</v>
      </c>
      <c r="Y1699" s="135">
        <f t="shared" si="201"/>
        <v>15</v>
      </c>
      <c r="Z1699" s="142">
        <f t="shared" si="202"/>
        <v>13.25</v>
      </c>
      <c r="AA1699" s="135">
        <v>450</v>
      </c>
      <c r="AB1699" s="164">
        <f t="shared" si="200"/>
        <v>371</v>
      </c>
      <c r="AI1699" s="1053">
        <v>44131801</v>
      </c>
      <c r="AJ1699" s="1054">
        <v>10</v>
      </c>
      <c r="AK1699" s="1055">
        <v>180.89251000000002</v>
      </c>
      <c r="AL1699" s="1055">
        <v>4.7560000000000002</v>
      </c>
      <c r="AM1699" s="1054">
        <v>38</v>
      </c>
      <c r="AN1699" s="1056">
        <v>0.32090000000000002</v>
      </c>
    </row>
    <row r="1700" spans="23:40">
      <c r="W1700" s="150" t="str">
        <f t="shared" si="198"/>
        <v>4657</v>
      </c>
      <c r="X1700" s="142">
        <f t="shared" si="199"/>
        <v>5.9675000000000002</v>
      </c>
      <c r="Y1700" s="135">
        <f t="shared" si="201"/>
        <v>15.5</v>
      </c>
      <c r="Z1700" s="142">
        <f t="shared" si="202"/>
        <v>0.38500000000000001</v>
      </c>
      <c r="AA1700" s="135">
        <v>465</v>
      </c>
      <c r="AB1700" s="151">
        <v>7</v>
      </c>
      <c r="AI1700" s="1053">
        <v>44011161</v>
      </c>
      <c r="AJ1700" s="1054">
        <v>37</v>
      </c>
      <c r="AK1700" s="1055">
        <v>180.85782</v>
      </c>
      <c r="AL1700" s="1055">
        <v>4.1502999999999997</v>
      </c>
      <c r="AM1700" s="1054">
        <v>44</v>
      </c>
      <c r="AN1700" s="1056">
        <v>0.25609999999999999</v>
      </c>
    </row>
    <row r="1701" spans="23:40">
      <c r="W1701" s="150" t="str">
        <f t="shared" si="198"/>
        <v>46514</v>
      </c>
      <c r="X1701" s="142">
        <f t="shared" si="199"/>
        <v>8.5250000000000004</v>
      </c>
      <c r="Y1701" s="135">
        <f t="shared" si="201"/>
        <v>15.5</v>
      </c>
      <c r="Z1701" s="142">
        <f t="shared" si="202"/>
        <v>0.55000000000000004</v>
      </c>
      <c r="AA1701" s="135">
        <v>465</v>
      </c>
      <c r="AB1701" s="164">
        <f>AB1700+7</f>
        <v>14</v>
      </c>
      <c r="AI1701" s="1053">
        <v>32029021</v>
      </c>
      <c r="AJ1701" s="1054">
        <v>26</v>
      </c>
      <c r="AK1701" s="1055">
        <v>180.83170000000001</v>
      </c>
      <c r="AL1701" s="1055">
        <v>4.9013</v>
      </c>
      <c r="AM1701" s="1054">
        <v>37</v>
      </c>
      <c r="AN1701" s="1056">
        <v>0.24679999999999999</v>
      </c>
    </row>
    <row r="1702" spans="23:40">
      <c r="W1702" s="150" t="str">
        <f t="shared" si="198"/>
        <v>46521</v>
      </c>
      <c r="X1702" s="142">
        <f t="shared" si="199"/>
        <v>11.625</v>
      </c>
      <c r="Y1702" s="135">
        <f t="shared" si="201"/>
        <v>15.5</v>
      </c>
      <c r="Z1702" s="142">
        <f t="shared" si="202"/>
        <v>0.75</v>
      </c>
      <c r="AA1702" s="135">
        <v>465</v>
      </c>
      <c r="AB1702" s="164">
        <f t="shared" ref="AB1702:AB1752" si="203">AB1701+7</f>
        <v>21</v>
      </c>
      <c r="AI1702" s="1053">
        <v>33021301</v>
      </c>
      <c r="AJ1702" s="1054">
        <v>10</v>
      </c>
      <c r="AK1702" s="1055">
        <v>180.7448</v>
      </c>
      <c r="AL1702" s="1055">
        <v>4.8188000000000004</v>
      </c>
      <c r="AM1702" s="1054">
        <v>38</v>
      </c>
      <c r="AN1702" s="1056">
        <v>0.34</v>
      </c>
    </row>
    <row r="1703" spans="23:40">
      <c r="W1703" s="150" t="str">
        <f t="shared" si="198"/>
        <v>46528</v>
      </c>
      <c r="X1703" s="142">
        <f t="shared" si="199"/>
        <v>15.5</v>
      </c>
      <c r="Y1703" s="135">
        <f t="shared" si="201"/>
        <v>15.5</v>
      </c>
      <c r="Z1703" s="142">
        <f t="shared" si="202"/>
        <v>1</v>
      </c>
      <c r="AA1703" s="135">
        <v>465</v>
      </c>
      <c r="AB1703" s="164">
        <f t="shared" si="203"/>
        <v>28</v>
      </c>
      <c r="AI1703" s="1053">
        <v>21070901</v>
      </c>
      <c r="AJ1703" s="1054">
        <v>2</v>
      </c>
      <c r="AK1703" s="1055">
        <v>180.71360000000001</v>
      </c>
      <c r="AL1703" s="1055">
        <v>5.8186999999999998</v>
      </c>
      <c r="AM1703" s="1054">
        <v>31</v>
      </c>
      <c r="AN1703" s="1056">
        <v>0.30879999999999996</v>
      </c>
    </row>
    <row r="1704" spans="23:40">
      <c r="W1704" s="150" t="str">
        <f t="shared" si="198"/>
        <v>46535</v>
      </c>
      <c r="X1704" s="142">
        <f t="shared" si="199"/>
        <v>19.375</v>
      </c>
      <c r="Y1704" s="135">
        <f t="shared" si="201"/>
        <v>15.5</v>
      </c>
      <c r="Z1704" s="142">
        <f t="shared" si="202"/>
        <v>1.25</v>
      </c>
      <c r="AA1704" s="135">
        <v>465</v>
      </c>
      <c r="AB1704" s="164">
        <f t="shared" si="203"/>
        <v>35</v>
      </c>
      <c r="AI1704" s="1053">
        <v>13033501</v>
      </c>
      <c r="AJ1704" s="1054">
        <v>2</v>
      </c>
      <c r="AK1704" s="1055">
        <v>180.70519999999999</v>
      </c>
      <c r="AL1704" s="1055">
        <v>4.8921000000000001</v>
      </c>
      <c r="AM1704" s="1054">
        <v>37</v>
      </c>
      <c r="AN1704" s="1056">
        <v>0.35210000000000002</v>
      </c>
    </row>
    <row r="1705" spans="23:40">
      <c r="W1705" s="150" t="str">
        <f t="shared" si="198"/>
        <v>46542</v>
      </c>
      <c r="X1705" s="142">
        <f t="shared" si="199"/>
        <v>23.25</v>
      </c>
      <c r="Y1705" s="135">
        <f t="shared" si="201"/>
        <v>15.5</v>
      </c>
      <c r="Z1705" s="142">
        <f t="shared" si="202"/>
        <v>1.5</v>
      </c>
      <c r="AA1705" s="135">
        <v>465</v>
      </c>
      <c r="AB1705" s="164">
        <f t="shared" si="203"/>
        <v>42</v>
      </c>
      <c r="AI1705" s="1053">
        <v>41091301</v>
      </c>
      <c r="AJ1705" s="1054">
        <v>2</v>
      </c>
      <c r="AK1705" s="1055">
        <v>180.6191</v>
      </c>
      <c r="AL1705" s="1055">
        <v>4.9443000000000001</v>
      </c>
      <c r="AM1705" s="1054">
        <v>37</v>
      </c>
      <c r="AN1705" s="1056">
        <v>0.46829999999999999</v>
      </c>
    </row>
    <row r="1706" spans="23:40">
      <c r="W1706" s="150" t="str">
        <f t="shared" ref="W1706:W1769" si="204">AA1706&amp;AB1706</f>
        <v>46549</v>
      </c>
      <c r="X1706" s="142">
        <f t="shared" ref="X1706:X1769" si="205">Y1706*Z1706</f>
        <v>27.125</v>
      </c>
      <c r="Y1706" s="135">
        <f t="shared" si="201"/>
        <v>15.5</v>
      </c>
      <c r="Z1706" s="142">
        <f t="shared" si="202"/>
        <v>1.75</v>
      </c>
      <c r="AA1706" s="135">
        <v>465</v>
      </c>
      <c r="AB1706" s="164">
        <f t="shared" si="203"/>
        <v>49</v>
      </c>
      <c r="AI1706" s="1053">
        <v>51010111</v>
      </c>
      <c r="AJ1706" s="1054">
        <v>58</v>
      </c>
      <c r="AK1706" s="1055">
        <v>180.48471000000001</v>
      </c>
      <c r="AL1706" s="1055">
        <v>4.7163000000000004</v>
      </c>
      <c r="AM1706" s="1054">
        <v>38</v>
      </c>
      <c r="AN1706" s="1056">
        <v>0.2452</v>
      </c>
    </row>
    <row r="1707" spans="23:40">
      <c r="W1707" s="150" t="str">
        <f t="shared" si="204"/>
        <v>46556</v>
      </c>
      <c r="X1707" s="142">
        <f t="shared" si="205"/>
        <v>31</v>
      </c>
      <c r="Y1707" s="135">
        <f t="shared" si="201"/>
        <v>15.5</v>
      </c>
      <c r="Z1707" s="142">
        <f t="shared" si="202"/>
        <v>2</v>
      </c>
      <c r="AA1707" s="135">
        <v>465</v>
      </c>
      <c r="AB1707" s="164">
        <f t="shared" si="203"/>
        <v>56</v>
      </c>
      <c r="AI1707" s="1053">
        <v>31115501</v>
      </c>
      <c r="AJ1707" s="1054">
        <v>80</v>
      </c>
      <c r="AK1707" s="1055">
        <v>180.46559999999999</v>
      </c>
      <c r="AL1707" s="1055">
        <v>4.3457999999999997</v>
      </c>
      <c r="AM1707" s="1054">
        <v>42</v>
      </c>
      <c r="AN1707" s="1056">
        <v>0.31530000000000002</v>
      </c>
    </row>
    <row r="1708" spans="23:40">
      <c r="W1708" s="150" t="str">
        <f t="shared" si="204"/>
        <v>46563</v>
      </c>
      <c r="X1708" s="142">
        <f t="shared" si="205"/>
        <v>34.875</v>
      </c>
      <c r="Y1708" s="135">
        <f t="shared" si="201"/>
        <v>15.5</v>
      </c>
      <c r="Z1708" s="142">
        <f t="shared" si="202"/>
        <v>2.25</v>
      </c>
      <c r="AA1708" s="135">
        <v>465</v>
      </c>
      <c r="AB1708" s="164">
        <f t="shared" si="203"/>
        <v>63</v>
      </c>
      <c r="AI1708" s="1053">
        <v>21130401</v>
      </c>
      <c r="AJ1708" s="1054">
        <v>3</v>
      </c>
      <c r="AK1708" s="1055">
        <v>180.33013</v>
      </c>
      <c r="AL1708" s="1055">
        <v>5.6261999999999999</v>
      </c>
      <c r="AM1708" s="1054">
        <v>32</v>
      </c>
      <c r="AN1708" s="1056">
        <v>0.41420000000000001</v>
      </c>
    </row>
    <row r="1709" spans="23:40">
      <c r="W1709" s="150" t="str">
        <f t="shared" si="204"/>
        <v>46570</v>
      </c>
      <c r="X1709" s="142">
        <f t="shared" si="205"/>
        <v>38.75</v>
      </c>
      <c r="Y1709" s="135">
        <f t="shared" si="201"/>
        <v>15.5</v>
      </c>
      <c r="Z1709" s="142">
        <f t="shared" si="202"/>
        <v>2.5</v>
      </c>
      <c r="AA1709" s="135">
        <v>465</v>
      </c>
      <c r="AB1709" s="164">
        <f t="shared" si="203"/>
        <v>70</v>
      </c>
      <c r="AI1709" s="1053">
        <v>23022501</v>
      </c>
      <c r="AJ1709" s="1054">
        <v>4</v>
      </c>
      <c r="AK1709" s="1055">
        <v>180.12430000000001</v>
      </c>
      <c r="AL1709" s="1055">
        <v>5.9038000000000004</v>
      </c>
      <c r="AM1709" s="1054">
        <v>31</v>
      </c>
      <c r="AN1709" s="1056">
        <v>0.34869999999999995</v>
      </c>
    </row>
    <row r="1710" spans="23:40">
      <c r="W1710" s="150" t="str">
        <f t="shared" si="204"/>
        <v>46577</v>
      </c>
      <c r="X1710" s="142">
        <f t="shared" si="205"/>
        <v>42.625</v>
      </c>
      <c r="Y1710" s="135">
        <f t="shared" si="201"/>
        <v>15.5</v>
      </c>
      <c r="Z1710" s="142">
        <f t="shared" si="202"/>
        <v>2.75</v>
      </c>
      <c r="AA1710" s="135">
        <v>465</v>
      </c>
      <c r="AB1710" s="164">
        <f t="shared" si="203"/>
        <v>77</v>
      </c>
      <c r="AI1710" s="1053">
        <v>21090091</v>
      </c>
      <c r="AJ1710" s="1054">
        <v>2</v>
      </c>
      <c r="AK1710" s="1055">
        <v>180.07390000000001</v>
      </c>
      <c r="AL1710" s="1055">
        <v>5.4166999999999996</v>
      </c>
      <c r="AM1710" s="1054">
        <v>33</v>
      </c>
      <c r="AN1710" s="1056">
        <v>0.30659999999999998</v>
      </c>
    </row>
    <row r="1711" spans="23:40">
      <c r="W1711" s="150" t="str">
        <f t="shared" si="204"/>
        <v>46584</v>
      </c>
      <c r="X1711" s="142">
        <f t="shared" si="205"/>
        <v>46.5</v>
      </c>
      <c r="Y1711" s="135">
        <f t="shared" si="201"/>
        <v>15.5</v>
      </c>
      <c r="Z1711" s="142">
        <f t="shared" si="202"/>
        <v>3</v>
      </c>
      <c r="AA1711" s="135">
        <v>465</v>
      </c>
      <c r="AB1711" s="164">
        <f t="shared" si="203"/>
        <v>84</v>
      </c>
      <c r="AI1711" s="1053">
        <v>22080801</v>
      </c>
      <c r="AJ1711" s="1054">
        <v>3</v>
      </c>
      <c r="AK1711" s="1055">
        <v>180.06032199999999</v>
      </c>
      <c r="AL1711" s="1055">
        <v>4.6791999999999998</v>
      </c>
      <c r="AM1711" s="1054">
        <v>38</v>
      </c>
      <c r="AN1711" s="1056">
        <v>0.20269999999999999</v>
      </c>
    </row>
    <row r="1712" spans="23:40">
      <c r="W1712" s="150" t="str">
        <f t="shared" si="204"/>
        <v>46591</v>
      </c>
      <c r="X1712" s="142">
        <f t="shared" si="205"/>
        <v>50.375</v>
      </c>
      <c r="Y1712" s="135">
        <f t="shared" si="201"/>
        <v>15.5</v>
      </c>
      <c r="Z1712" s="142">
        <f t="shared" si="202"/>
        <v>3.25</v>
      </c>
      <c r="AA1712" s="135">
        <v>465</v>
      </c>
      <c r="AB1712" s="164">
        <f t="shared" si="203"/>
        <v>91</v>
      </c>
      <c r="AI1712" s="1053">
        <v>37036701</v>
      </c>
      <c r="AJ1712" s="1054">
        <v>17</v>
      </c>
      <c r="AK1712" s="1055">
        <v>180.04730000000001</v>
      </c>
      <c r="AL1712" s="1055">
        <v>5.0861000000000001</v>
      </c>
      <c r="AM1712" s="1054">
        <v>35</v>
      </c>
      <c r="AN1712" s="1056">
        <v>0.40350000000000003</v>
      </c>
    </row>
    <row r="1713" spans="23:40">
      <c r="W1713" s="150" t="str">
        <f t="shared" si="204"/>
        <v>46598</v>
      </c>
      <c r="X1713" s="142">
        <f t="shared" si="205"/>
        <v>54.25</v>
      </c>
      <c r="Y1713" s="135">
        <f t="shared" si="201"/>
        <v>15.5</v>
      </c>
      <c r="Z1713" s="142">
        <f t="shared" si="202"/>
        <v>3.5</v>
      </c>
      <c r="AA1713" s="135">
        <v>465</v>
      </c>
      <c r="AB1713" s="164">
        <f t="shared" si="203"/>
        <v>98</v>
      </c>
      <c r="AI1713" s="1053">
        <v>21014301</v>
      </c>
      <c r="AJ1713" s="1054">
        <v>16</v>
      </c>
      <c r="AK1713" s="1055">
        <v>180.03460000000001</v>
      </c>
      <c r="AL1713" s="1055">
        <v>5.7032999999999996</v>
      </c>
      <c r="AM1713" s="1054">
        <v>32</v>
      </c>
      <c r="AN1713" s="1056">
        <v>0.31890000000000002</v>
      </c>
    </row>
    <row r="1714" spans="23:40">
      <c r="W1714" s="150" t="str">
        <f t="shared" si="204"/>
        <v>465105</v>
      </c>
      <c r="X1714" s="142">
        <f t="shared" si="205"/>
        <v>58.125</v>
      </c>
      <c r="Y1714" s="135">
        <f t="shared" si="201"/>
        <v>15.5</v>
      </c>
      <c r="Z1714" s="142">
        <f t="shared" si="202"/>
        <v>3.75</v>
      </c>
      <c r="AA1714" s="135">
        <v>465</v>
      </c>
      <c r="AB1714" s="164">
        <f t="shared" si="203"/>
        <v>105</v>
      </c>
      <c r="AI1714" s="1053">
        <v>42172601</v>
      </c>
      <c r="AJ1714" s="1054">
        <v>41</v>
      </c>
      <c r="AK1714" s="1055">
        <v>179.961975</v>
      </c>
      <c r="AL1714" s="1055">
        <v>4.8174000000000001</v>
      </c>
      <c r="AM1714" s="1054">
        <v>37</v>
      </c>
      <c r="AN1714" s="1056">
        <v>0.2994</v>
      </c>
    </row>
    <row r="1715" spans="23:40">
      <c r="W1715" s="150" t="str">
        <f t="shared" si="204"/>
        <v>465112</v>
      </c>
      <c r="X1715" s="142">
        <f t="shared" si="205"/>
        <v>62</v>
      </c>
      <c r="Y1715" s="135">
        <f t="shared" si="201"/>
        <v>15.5</v>
      </c>
      <c r="Z1715" s="142">
        <f t="shared" si="202"/>
        <v>4</v>
      </c>
      <c r="AA1715" s="135">
        <v>465</v>
      </c>
      <c r="AB1715" s="164">
        <f t="shared" si="203"/>
        <v>112</v>
      </c>
      <c r="AI1715" s="1053">
        <v>33055901</v>
      </c>
      <c r="AJ1715" s="1054">
        <v>17</v>
      </c>
      <c r="AK1715" s="1055">
        <v>179.94048000000001</v>
      </c>
      <c r="AL1715" s="1055">
        <v>3.9580000000000002</v>
      </c>
      <c r="AM1715" s="1054">
        <v>45</v>
      </c>
      <c r="AN1715" s="1056">
        <v>0.1678</v>
      </c>
    </row>
    <row r="1716" spans="23:40">
      <c r="W1716" s="150" t="str">
        <f t="shared" si="204"/>
        <v>465119</v>
      </c>
      <c r="X1716" s="142">
        <f t="shared" si="205"/>
        <v>65.875</v>
      </c>
      <c r="Y1716" s="135">
        <f t="shared" si="201"/>
        <v>15.5</v>
      </c>
      <c r="Z1716" s="142">
        <f t="shared" si="202"/>
        <v>4.25</v>
      </c>
      <c r="AA1716" s="135">
        <v>465</v>
      </c>
      <c r="AB1716" s="164">
        <f t="shared" si="203"/>
        <v>119</v>
      </c>
      <c r="AI1716" s="1053">
        <v>22116501</v>
      </c>
      <c r="AJ1716" s="1054">
        <v>20</v>
      </c>
      <c r="AK1716" s="1055">
        <v>179.88419999999999</v>
      </c>
      <c r="AL1716" s="1055">
        <v>5.0608000000000004</v>
      </c>
      <c r="AM1716" s="1054">
        <v>36</v>
      </c>
      <c r="AN1716" s="1056">
        <v>0.25890000000000002</v>
      </c>
    </row>
    <row r="1717" spans="23:40">
      <c r="W1717" s="150" t="str">
        <f t="shared" si="204"/>
        <v>465126</v>
      </c>
      <c r="X1717" s="142">
        <f t="shared" si="205"/>
        <v>69.75</v>
      </c>
      <c r="Y1717" s="135">
        <f t="shared" si="201"/>
        <v>15.5</v>
      </c>
      <c r="Z1717" s="142">
        <f t="shared" si="202"/>
        <v>4.5</v>
      </c>
      <c r="AA1717" s="135">
        <v>465</v>
      </c>
      <c r="AB1717" s="164">
        <f t="shared" si="203"/>
        <v>126</v>
      </c>
      <c r="AI1717" s="1053">
        <v>32045611</v>
      </c>
      <c r="AJ1717" s="1054">
        <v>20</v>
      </c>
      <c r="AK1717" s="1055">
        <v>179.83519999999999</v>
      </c>
      <c r="AL1717" s="1055">
        <v>4.3685999999999998</v>
      </c>
      <c r="AM1717" s="1054">
        <v>41</v>
      </c>
      <c r="AN1717" s="1056">
        <v>0.33260000000000001</v>
      </c>
    </row>
    <row r="1718" spans="23:40">
      <c r="W1718" s="150" t="str">
        <f t="shared" si="204"/>
        <v>465133</v>
      </c>
      <c r="X1718" s="142">
        <f t="shared" si="205"/>
        <v>73.625</v>
      </c>
      <c r="Y1718" s="135">
        <f t="shared" si="201"/>
        <v>15.5</v>
      </c>
      <c r="Z1718" s="142">
        <f t="shared" si="202"/>
        <v>4.75</v>
      </c>
      <c r="AA1718" s="135">
        <v>465</v>
      </c>
      <c r="AB1718" s="164">
        <f t="shared" si="203"/>
        <v>133</v>
      </c>
      <c r="AI1718" s="1053">
        <v>34024101</v>
      </c>
      <c r="AJ1718" s="1054">
        <v>5</v>
      </c>
      <c r="AK1718" s="1055">
        <v>179.82570000000001</v>
      </c>
      <c r="AL1718" s="1055">
        <v>3.2559999999999998</v>
      </c>
      <c r="AM1718" s="1054">
        <v>55</v>
      </c>
      <c r="AN1718" s="1056">
        <v>0.30109999999999998</v>
      </c>
    </row>
    <row r="1719" spans="23:40">
      <c r="W1719" s="150" t="str">
        <f t="shared" si="204"/>
        <v>465140</v>
      </c>
      <c r="X1719" s="142">
        <f t="shared" si="205"/>
        <v>77.5</v>
      </c>
      <c r="Y1719" s="135">
        <f t="shared" si="201"/>
        <v>15.5</v>
      </c>
      <c r="Z1719" s="142">
        <f t="shared" si="202"/>
        <v>5</v>
      </c>
      <c r="AA1719" s="135">
        <v>465</v>
      </c>
      <c r="AB1719" s="164">
        <f t="shared" si="203"/>
        <v>140</v>
      </c>
      <c r="AI1719" s="1053">
        <v>33018531</v>
      </c>
      <c r="AJ1719" s="1054">
        <v>29</v>
      </c>
      <c r="AK1719" s="1055">
        <v>179.76179999999999</v>
      </c>
      <c r="AL1719" s="1055">
        <v>4.2153</v>
      </c>
      <c r="AM1719" s="1054">
        <v>43</v>
      </c>
      <c r="AN1719" s="1056">
        <v>0.15890000000000001</v>
      </c>
    </row>
    <row r="1720" spans="23:40">
      <c r="W1720" s="150" t="str">
        <f t="shared" si="204"/>
        <v>465147</v>
      </c>
      <c r="X1720" s="142">
        <f t="shared" si="205"/>
        <v>81.375</v>
      </c>
      <c r="Y1720" s="135">
        <f t="shared" si="201"/>
        <v>15.5</v>
      </c>
      <c r="Z1720" s="142">
        <f t="shared" si="202"/>
        <v>5.25</v>
      </c>
      <c r="AA1720" s="135">
        <v>465</v>
      </c>
      <c r="AB1720" s="164">
        <f t="shared" si="203"/>
        <v>147</v>
      </c>
      <c r="AI1720" s="1053">
        <v>36061001</v>
      </c>
      <c r="AJ1720" s="1054">
        <v>1</v>
      </c>
      <c r="AK1720" s="1055">
        <v>179.75299999999999</v>
      </c>
      <c r="AL1720" s="1055">
        <v>4.4785000000000004</v>
      </c>
      <c r="AM1720" s="1054">
        <v>40</v>
      </c>
      <c r="AN1720" s="1056">
        <v>0.33579999999999999</v>
      </c>
    </row>
    <row r="1721" spans="23:40">
      <c r="W1721" s="150" t="str">
        <f t="shared" si="204"/>
        <v>465154</v>
      </c>
      <c r="X1721" s="142">
        <f t="shared" si="205"/>
        <v>85.25</v>
      </c>
      <c r="Y1721" s="135">
        <f t="shared" si="201"/>
        <v>15.5</v>
      </c>
      <c r="Z1721" s="142">
        <f t="shared" si="202"/>
        <v>5.5</v>
      </c>
      <c r="AA1721" s="135">
        <v>465</v>
      </c>
      <c r="AB1721" s="164">
        <f t="shared" si="203"/>
        <v>154</v>
      </c>
      <c r="AI1721" s="1053">
        <v>42173501</v>
      </c>
      <c r="AJ1721" s="1054">
        <v>2</v>
      </c>
      <c r="AK1721" s="1055">
        <v>179.69324</v>
      </c>
      <c r="AL1721" s="1055">
        <v>4.6871</v>
      </c>
      <c r="AM1721" s="1054">
        <v>38</v>
      </c>
      <c r="AN1721" s="1056">
        <v>0.24739999999999998</v>
      </c>
    </row>
    <row r="1722" spans="23:40">
      <c r="W1722" s="150" t="str">
        <f t="shared" si="204"/>
        <v>465161</v>
      </c>
      <c r="X1722" s="142">
        <f t="shared" si="205"/>
        <v>89.125</v>
      </c>
      <c r="Y1722" s="135">
        <f t="shared" si="201"/>
        <v>15.5</v>
      </c>
      <c r="Z1722" s="142">
        <f t="shared" si="202"/>
        <v>5.75</v>
      </c>
      <c r="AA1722" s="135">
        <v>465</v>
      </c>
      <c r="AB1722" s="164">
        <f t="shared" si="203"/>
        <v>161</v>
      </c>
      <c r="AI1722" s="1053">
        <v>64010041</v>
      </c>
      <c r="AJ1722" s="1054">
        <v>7</v>
      </c>
      <c r="AK1722" s="1055">
        <v>179.68622999999999</v>
      </c>
      <c r="AL1722" s="1055">
        <v>4.8075999999999999</v>
      </c>
      <c r="AM1722" s="1054">
        <v>37</v>
      </c>
      <c r="AN1722" s="1056">
        <v>0.22450000000000001</v>
      </c>
    </row>
    <row r="1723" spans="23:40">
      <c r="W1723" s="150" t="str">
        <f t="shared" si="204"/>
        <v>465168</v>
      </c>
      <c r="X1723" s="142">
        <f t="shared" si="205"/>
        <v>93</v>
      </c>
      <c r="Y1723" s="135">
        <f t="shared" si="201"/>
        <v>15.5</v>
      </c>
      <c r="Z1723" s="142">
        <f t="shared" si="202"/>
        <v>6</v>
      </c>
      <c r="AA1723" s="135">
        <v>465</v>
      </c>
      <c r="AB1723" s="164">
        <f t="shared" si="203"/>
        <v>168</v>
      </c>
      <c r="AI1723" s="1053">
        <v>44004401</v>
      </c>
      <c r="AJ1723" s="1054">
        <v>50</v>
      </c>
      <c r="AK1723" s="1055">
        <v>179.58699999999999</v>
      </c>
      <c r="AL1723" s="1055">
        <v>4.5110999999999999</v>
      </c>
      <c r="AM1723" s="1054">
        <v>40</v>
      </c>
      <c r="AN1723" s="1056">
        <v>0.18820000000000001</v>
      </c>
    </row>
    <row r="1724" spans="23:40">
      <c r="W1724" s="150" t="str">
        <f t="shared" si="204"/>
        <v>465175</v>
      </c>
      <c r="X1724" s="142">
        <f t="shared" si="205"/>
        <v>96.875</v>
      </c>
      <c r="Y1724" s="135">
        <f t="shared" si="201"/>
        <v>15.5</v>
      </c>
      <c r="Z1724" s="142">
        <f t="shared" si="202"/>
        <v>6.25</v>
      </c>
      <c r="AA1724" s="135">
        <v>465</v>
      </c>
      <c r="AB1724" s="164">
        <f t="shared" si="203"/>
        <v>175</v>
      </c>
      <c r="AI1724" s="1053">
        <v>33034901</v>
      </c>
      <c r="AJ1724" s="1054">
        <v>17</v>
      </c>
      <c r="AK1724" s="1055">
        <v>179.50290000000001</v>
      </c>
      <c r="AL1724" s="1055">
        <v>4.7301000000000002</v>
      </c>
      <c r="AM1724" s="1054">
        <v>38</v>
      </c>
      <c r="AN1724" s="1056">
        <v>0.23420000000000002</v>
      </c>
    </row>
    <row r="1725" spans="23:40">
      <c r="W1725" s="150" t="str">
        <f t="shared" si="204"/>
        <v>465182</v>
      </c>
      <c r="X1725" s="142">
        <f t="shared" si="205"/>
        <v>100.75</v>
      </c>
      <c r="Y1725" s="135">
        <f t="shared" si="201"/>
        <v>15.5</v>
      </c>
      <c r="Z1725" s="142">
        <f t="shared" si="202"/>
        <v>6.5</v>
      </c>
      <c r="AA1725" s="135">
        <v>465</v>
      </c>
      <c r="AB1725" s="164">
        <f t="shared" si="203"/>
        <v>182</v>
      </c>
      <c r="AI1725" s="1053">
        <v>36050501</v>
      </c>
      <c r="AJ1725" s="1054">
        <v>2</v>
      </c>
      <c r="AK1725" s="1055">
        <v>179.40369999999999</v>
      </c>
      <c r="AL1725" s="1055">
        <v>4.8352000000000004</v>
      </c>
      <c r="AM1725" s="1054">
        <v>37</v>
      </c>
      <c r="AN1725" s="1056">
        <v>0.27929999999999999</v>
      </c>
    </row>
    <row r="1726" spans="23:40">
      <c r="W1726" s="150" t="str">
        <f t="shared" si="204"/>
        <v>465189</v>
      </c>
      <c r="X1726" s="142">
        <f t="shared" si="205"/>
        <v>104.625</v>
      </c>
      <c r="Y1726" s="135">
        <f t="shared" si="201"/>
        <v>15.5</v>
      </c>
      <c r="Z1726" s="142">
        <f t="shared" si="202"/>
        <v>6.75</v>
      </c>
      <c r="AA1726" s="135">
        <v>465</v>
      </c>
      <c r="AB1726" s="164">
        <f t="shared" si="203"/>
        <v>189</v>
      </c>
      <c r="AI1726" s="1053">
        <v>44141401</v>
      </c>
      <c r="AJ1726" s="1054">
        <v>3</v>
      </c>
      <c r="AK1726" s="1055">
        <v>179.369902</v>
      </c>
      <c r="AL1726" s="1055">
        <v>3.9474</v>
      </c>
      <c r="AM1726" s="1054">
        <v>45</v>
      </c>
      <c r="AN1726" s="1056">
        <v>0.25719999999999998</v>
      </c>
    </row>
    <row r="1727" spans="23:40">
      <c r="W1727" s="150" t="str">
        <f t="shared" si="204"/>
        <v>465196</v>
      </c>
      <c r="X1727" s="142">
        <f t="shared" si="205"/>
        <v>108.5</v>
      </c>
      <c r="Y1727" s="135">
        <f t="shared" si="201"/>
        <v>15.5</v>
      </c>
      <c r="Z1727" s="142">
        <f t="shared" si="202"/>
        <v>7</v>
      </c>
      <c r="AA1727" s="135">
        <v>465</v>
      </c>
      <c r="AB1727" s="164">
        <f t="shared" si="203"/>
        <v>196</v>
      </c>
      <c r="AI1727" s="1053">
        <v>33031101</v>
      </c>
      <c r="AJ1727" s="1054">
        <v>18</v>
      </c>
      <c r="AK1727" s="1055">
        <v>179.32076499999999</v>
      </c>
      <c r="AL1727" s="1055">
        <v>4.7628000000000004</v>
      </c>
      <c r="AM1727" s="1054">
        <v>38</v>
      </c>
      <c r="AN1727" s="1056">
        <v>0.26039999999999996</v>
      </c>
    </row>
    <row r="1728" spans="23:40">
      <c r="W1728" s="150" t="str">
        <f t="shared" si="204"/>
        <v>465203</v>
      </c>
      <c r="X1728" s="142">
        <f t="shared" si="205"/>
        <v>112.375</v>
      </c>
      <c r="Y1728" s="135">
        <f t="shared" si="201"/>
        <v>15.5</v>
      </c>
      <c r="Z1728" s="142">
        <f t="shared" si="202"/>
        <v>7.25</v>
      </c>
      <c r="AA1728" s="135">
        <v>465</v>
      </c>
      <c r="AB1728" s="164">
        <f t="shared" si="203"/>
        <v>203</v>
      </c>
      <c r="AI1728" s="1053">
        <v>32016711</v>
      </c>
      <c r="AJ1728" s="1054">
        <v>25</v>
      </c>
      <c r="AK1728" s="1055">
        <v>179.30645800000002</v>
      </c>
      <c r="AL1728" s="1055">
        <v>4.5883000000000003</v>
      </c>
      <c r="AM1728" s="1054">
        <v>39</v>
      </c>
      <c r="AN1728" s="1056">
        <v>0.3629</v>
      </c>
    </row>
    <row r="1729" spans="23:40">
      <c r="W1729" s="150" t="str">
        <f t="shared" si="204"/>
        <v>465210</v>
      </c>
      <c r="X1729" s="142">
        <f t="shared" si="205"/>
        <v>116.25</v>
      </c>
      <c r="Y1729" s="135">
        <f t="shared" si="201"/>
        <v>15.5</v>
      </c>
      <c r="Z1729" s="142">
        <f t="shared" si="202"/>
        <v>7.5</v>
      </c>
      <c r="AA1729" s="135">
        <v>465</v>
      </c>
      <c r="AB1729" s="164">
        <f t="shared" si="203"/>
        <v>210</v>
      </c>
      <c r="AI1729" s="1053">
        <v>41033901</v>
      </c>
      <c r="AJ1729" s="1054">
        <v>9</v>
      </c>
      <c r="AK1729" s="1055">
        <v>179.28319999999999</v>
      </c>
      <c r="AL1729" s="1055">
        <v>5.3841000000000001</v>
      </c>
      <c r="AM1729" s="1054">
        <v>33</v>
      </c>
      <c r="AN1729" s="1056">
        <v>0.37240000000000001</v>
      </c>
    </row>
    <row r="1730" spans="23:40">
      <c r="W1730" s="150" t="str">
        <f t="shared" si="204"/>
        <v>465217</v>
      </c>
      <c r="X1730" s="142">
        <f t="shared" si="205"/>
        <v>120.125</v>
      </c>
      <c r="Y1730" s="135">
        <f t="shared" si="201"/>
        <v>15.5</v>
      </c>
      <c r="Z1730" s="142">
        <f t="shared" si="202"/>
        <v>7.75</v>
      </c>
      <c r="AA1730" s="135">
        <v>465</v>
      </c>
      <c r="AB1730" s="164">
        <f t="shared" si="203"/>
        <v>217</v>
      </c>
      <c r="AI1730" s="1053">
        <v>35054051</v>
      </c>
      <c r="AJ1730" s="1054">
        <v>13</v>
      </c>
      <c r="AK1730" s="1055">
        <v>179.1962</v>
      </c>
      <c r="AL1730" s="1055">
        <v>3.7698</v>
      </c>
      <c r="AM1730" s="1054">
        <v>48</v>
      </c>
      <c r="AN1730" s="1056">
        <v>0.17449999999999999</v>
      </c>
    </row>
    <row r="1731" spans="23:40">
      <c r="W1731" s="150" t="str">
        <f t="shared" si="204"/>
        <v>465224</v>
      </c>
      <c r="X1731" s="142">
        <f t="shared" si="205"/>
        <v>124</v>
      </c>
      <c r="Y1731" s="135">
        <f t="shared" si="201"/>
        <v>15.5</v>
      </c>
      <c r="Z1731" s="142">
        <f t="shared" si="202"/>
        <v>8</v>
      </c>
      <c r="AA1731" s="135">
        <v>465</v>
      </c>
      <c r="AB1731" s="164">
        <f t="shared" si="203"/>
        <v>224</v>
      </c>
      <c r="AI1731" s="1053">
        <v>15100107</v>
      </c>
      <c r="AJ1731" s="1054">
        <v>1</v>
      </c>
      <c r="AK1731" s="1055">
        <v>179.18741799999998</v>
      </c>
      <c r="AL1731" s="1055">
        <v>4.1315</v>
      </c>
      <c r="AM1731" s="1054">
        <v>43</v>
      </c>
      <c r="AN1731" s="1056">
        <v>0.26800000000000002</v>
      </c>
    </row>
    <row r="1732" spans="23:40">
      <c r="W1732" s="150" t="str">
        <f t="shared" si="204"/>
        <v>465231</v>
      </c>
      <c r="X1732" s="142">
        <f t="shared" si="205"/>
        <v>127.875</v>
      </c>
      <c r="Y1732" s="135">
        <f t="shared" si="201"/>
        <v>15.5</v>
      </c>
      <c r="Z1732" s="142">
        <f t="shared" si="202"/>
        <v>8.25</v>
      </c>
      <c r="AA1732" s="135">
        <v>465</v>
      </c>
      <c r="AB1732" s="164">
        <f t="shared" si="203"/>
        <v>231</v>
      </c>
      <c r="AI1732" s="1053">
        <v>31051001</v>
      </c>
      <c r="AJ1732" s="1054">
        <v>81</v>
      </c>
      <c r="AK1732" s="1055">
        <v>179.18539999999999</v>
      </c>
      <c r="AL1732" s="1055">
        <v>4.3613999999999997</v>
      </c>
      <c r="AM1732" s="1054">
        <v>41</v>
      </c>
      <c r="AN1732" s="1056">
        <v>0.33710000000000001</v>
      </c>
    </row>
    <row r="1733" spans="23:40">
      <c r="W1733" s="150" t="str">
        <f t="shared" si="204"/>
        <v>465238</v>
      </c>
      <c r="X1733" s="142">
        <f t="shared" si="205"/>
        <v>131.75</v>
      </c>
      <c r="Y1733" s="135">
        <f t="shared" ref="Y1733:Y1796" si="206">IF(AA1733=5,0.385,IF(AA1733=10,0.55,IF(AA1733=15,0.55,AA1733/30)))</f>
        <v>15.5</v>
      </c>
      <c r="Z1733" s="142">
        <f t="shared" ref="Z1733:Z1796" si="207">IF(AB1733=7,0.385,IF(AB1733=14,0.55,AB1733/28))</f>
        <v>8.5</v>
      </c>
      <c r="AA1733" s="135">
        <v>465</v>
      </c>
      <c r="AB1733" s="164">
        <f t="shared" si="203"/>
        <v>238</v>
      </c>
      <c r="AI1733" s="1053">
        <v>42172201</v>
      </c>
      <c r="AJ1733" s="1054">
        <v>42</v>
      </c>
      <c r="AK1733" s="1055">
        <v>179.18361999999999</v>
      </c>
      <c r="AL1733" s="1055">
        <v>4.2098000000000004</v>
      </c>
      <c r="AM1733" s="1054">
        <v>43</v>
      </c>
      <c r="AN1733" s="1056">
        <v>0.25069999999999998</v>
      </c>
    </row>
    <row r="1734" spans="23:40">
      <c r="W1734" s="150" t="str">
        <f t="shared" si="204"/>
        <v>465245</v>
      </c>
      <c r="X1734" s="142">
        <f t="shared" si="205"/>
        <v>135.625</v>
      </c>
      <c r="Y1734" s="135">
        <f t="shared" si="206"/>
        <v>15.5</v>
      </c>
      <c r="Z1734" s="142">
        <f t="shared" si="207"/>
        <v>8.75</v>
      </c>
      <c r="AA1734" s="135">
        <v>465</v>
      </c>
      <c r="AB1734" s="164">
        <f t="shared" si="203"/>
        <v>245</v>
      </c>
      <c r="AI1734" s="1053">
        <v>51012202</v>
      </c>
      <c r="AJ1734" s="1054">
        <v>59</v>
      </c>
      <c r="AK1734" s="1055">
        <v>179.13115400000001</v>
      </c>
      <c r="AL1734" s="1055">
        <v>4.8337000000000003</v>
      </c>
      <c r="AM1734" s="1054">
        <v>37</v>
      </c>
      <c r="AN1734" s="1056">
        <v>0.37359999999999999</v>
      </c>
    </row>
    <row r="1735" spans="23:40">
      <c r="W1735" s="150" t="str">
        <f t="shared" si="204"/>
        <v>465252</v>
      </c>
      <c r="X1735" s="142">
        <f t="shared" si="205"/>
        <v>139.5</v>
      </c>
      <c r="Y1735" s="135">
        <f t="shared" si="206"/>
        <v>15.5</v>
      </c>
      <c r="Z1735" s="142">
        <f t="shared" si="207"/>
        <v>9</v>
      </c>
      <c r="AA1735" s="135">
        <v>465</v>
      </c>
      <c r="AB1735" s="164">
        <f t="shared" si="203"/>
        <v>252</v>
      </c>
      <c r="AI1735" s="1053">
        <v>44140501</v>
      </c>
      <c r="AJ1735" s="1054">
        <v>4</v>
      </c>
      <c r="AK1735" s="1055">
        <v>178.97798</v>
      </c>
      <c r="AL1735" s="1055">
        <v>4.7374999999999998</v>
      </c>
      <c r="AM1735" s="1054">
        <v>38</v>
      </c>
      <c r="AN1735" s="1056">
        <v>0.23019999999999999</v>
      </c>
    </row>
    <row r="1736" spans="23:40">
      <c r="W1736" s="150" t="str">
        <f t="shared" si="204"/>
        <v>465259</v>
      </c>
      <c r="X1736" s="142">
        <f t="shared" si="205"/>
        <v>143.375</v>
      </c>
      <c r="Y1736" s="135">
        <f t="shared" si="206"/>
        <v>15.5</v>
      </c>
      <c r="Z1736" s="142">
        <f t="shared" si="207"/>
        <v>9.25</v>
      </c>
      <c r="AA1736" s="135">
        <v>465</v>
      </c>
      <c r="AB1736" s="164">
        <f t="shared" si="203"/>
        <v>259</v>
      </c>
      <c r="AI1736" s="1053">
        <v>50310011</v>
      </c>
      <c r="AJ1736" s="1054">
        <v>41</v>
      </c>
      <c r="AK1736" s="1055">
        <v>178.97450000000001</v>
      </c>
      <c r="AL1736" s="1055">
        <v>5.2915999999999999</v>
      </c>
      <c r="AM1736" s="1054">
        <v>34</v>
      </c>
      <c r="AN1736" s="1056">
        <v>0.50519999999999998</v>
      </c>
    </row>
    <row r="1737" spans="23:40">
      <c r="W1737" s="150" t="str">
        <f t="shared" si="204"/>
        <v>465266</v>
      </c>
      <c r="X1737" s="142">
        <f t="shared" si="205"/>
        <v>147.25</v>
      </c>
      <c r="Y1737" s="135">
        <f t="shared" si="206"/>
        <v>15.5</v>
      </c>
      <c r="Z1737" s="142">
        <f t="shared" si="207"/>
        <v>9.5</v>
      </c>
      <c r="AA1737" s="135">
        <v>465</v>
      </c>
      <c r="AB1737" s="164">
        <f t="shared" si="203"/>
        <v>266</v>
      </c>
      <c r="AI1737" s="1053">
        <v>51163201</v>
      </c>
      <c r="AJ1737" s="1054">
        <v>4</v>
      </c>
      <c r="AK1737" s="1055">
        <v>178.820176</v>
      </c>
      <c r="AL1737" s="1055">
        <v>5.6669</v>
      </c>
      <c r="AM1737" s="1054">
        <v>32</v>
      </c>
      <c r="AN1737" s="1056">
        <v>0.46200000000000002</v>
      </c>
    </row>
    <row r="1738" spans="23:40">
      <c r="W1738" s="150" t="str">
        <f t="shared" si="204"/>
        <v>465273</v>
      </c>
      <c r="X1738" s="142">
        <f t="shared" si="205"/>
        <v>151.125</v>
      </c>
      <c r="Y1738" s="135">
        <f t="shared" si="206"/>
        <v>15.5</v>
      </c>
      <c r="Z1738" s="142">
        <f t="shared" si="207"/>
        <v>9.75</v>
      </c>
      <c r="AA1738" s="135">
        <v>465</v>
      </c>
      <c r="AB1738" s="164">
        <f t="shared" si="203"/>
        <v>273</v>
      </c>
      <c r="AI1738" s="1053">
        <v>35074561</v>
      </c>
      <c r="AJ1738" s="1054">
        <v>3</v>
      </c>
      <c r="AK1738" s="1055">
        <v>178.75200000000001</v>
      </c>
      <c r="AL1738" s="1055">
        <v>4.9229000000000003</v>
      </c>
      <c r="AM1738" s="1054">
        <v>36</v>
      </c>
      <c r="AN1738" s="1056">
        <v>0.18010000000000001</v>
      </c>
    </row>
    <row r="1739" spans="23:40">
      <c r="W1739" s="150" t="str">
        <f t="shared" si="204"/>
        <v>465280</v>
      </c>
      <c r="X1739" s="142">
        <f t="shared" si="205"/>
        <v>155</v>
      </c>
      <c r="Y1739" s="135">
        <f t="shared" si="206"/>
        <v>15.5</v>
      </c>
      <c r="Z1739" s="142">
        <f t="shared" si="207"/>
        <v>10</v>
      </c>
      <c r="AA1739" s="135">
        <v>465</v>
      </c>
      <c r="AB1739" s="164">
        <f t="shared" si="203"/>
        <v>280</v>
      </c>
      <c r="AI1739" s="1053">
        <v>42071201</v>
      </c>
      <c r="AJ1739" s="1054">
        <v>8</v>
      </c>
      <c r="AK1739" s="1055">
        <v>178.68369999999999</v>
      </c>
      <c r="AL1739" s="1055">
        <v>5.0712999999999999</v>
      </c>
      <c r="AM1739" s="1054">
        <v>35</v>
      </c>
      <c r="AN1739" s="1056">
        <v>0.42</v>
      </c>
    </row>
    <row r="1740" spans="23:40">
      <c r="W1740" s="150" t="str">
        <f t="shared" si="204"/>
        <v>465287</v>
      </c>
      <c r="X1740" s="142">
        <f t="shared" si="205"/>
        <v>158.875</v>
      </c>
      <c r="Y1740" s="135">
        <f t="shared" si="206"/>
        <v>15.5</v>
      </c>
      <c r="Z1740" s="142">
        <f t="shared" si="207"/>
        <v>10.25</v>
      </c>
      <c r="AA1740" s="135">
        <v>465</v>
      </c>
      <c r="AB1740" s="164">
        <f t="shared" si="203"/>
        <v>287</v>
      </c>
      <c r="AI1740" s="1053">
        <v>23010811</v>
      </c>
      <c r="AJ1740" s="1054">
        <v>18</v>
      </c>
      <c r="AK1740" s="1055">
        <v>178.67250000000001</v>
      </c>
      <c r="AL1740" s="1055">
        <v>4.9941000000000004</v>
      </c>
      <c r="AM1740" s="1054">
        <v>36</v>
      </c>
      <c r="AN1740" s="1056">
        <v>0.44700000000000001</v>
      </c>
    </row>
    <row r="1741" spans="23:40">
      <c r="W1741" s="150" t="str">
        <f t="shared" si="204"/>
        <v>465294</v>
      </c>
      <c r="X1741" s="142">
        <f t="shared" si="205"/>
        <v>162.75</v>
      </c>
      <c r="Y1741" s="135">
        <f t="shared" si="206"/>
        <v>15.5</v>
      </c>
      <c r="Z1741" s="142">
        <f t="shared" si="207"/>
        <v>10.5</v>
      </c>
      <c r="AA1741" s="135">
        <v>465</v>
      </c>
      <c r="AB1741" s="164">
        <f t="shared" si="203"/>
        <v>294</v>
      </c>
      <c r="AI1741" s="1053">
        <v>51017701</v>
      </c>
      <c r="AJ1741" s="1054">
        <v>60</v>
      </c>
      <c r="AK1741" s="1055">
        <v>178.62270000000001</v>
      </c>
      <c r="AL1741" s="1055">
        <v>4.8101000000000003</v>
      </c>
      <c r="AM1741" s="1054">
        <v>37</v>
      </c>
      <c r="AN1741" s="1056">
        <v>0.23530000000000001</v>
      </c>
    </row>
    <row r="1742" spans="23:40">
      <c r="W1742" s="150" t="str">
        <f t="shared" si="204"/>
        <v>465301</v>
      </c>
      <c r="X1742" s="142">
        <f t="shared" si="205"/>
        <v>166.625</v>
      </c>
      <c r="Y1742" s="135">
        <f t="shared" si="206"/>
        <v>15.5</v>
      </c>
      <c r="Z1742" s="142">
        <f t="shared" si="207"/>
        <v>10.75</v>
      </c>
      <c r="AA1742" s="135">
        <v>465</v>
      </c>
      <c r="AB1742" s="164">
        <f t="shared" si="203"/>
        <v>301</v>
      </c>
      <c r="AI1742" s="1053">
        <v>35024591</v>
      </c>
      <c r="AJ1742" s="1054">
        <v>13</v>
      </c>
      <c r="AK1742" s="1055">
        <v>178.54159999999999</v>
      </c>
      <c r="AL1742" s="1055">
        <v>3.5935999999999999</v>
      </c>
      <c r="AM1742" s="1054">
        <v>50</v>
      </c>
      <c r="AN1742" s="1056">
        <v>0.1638</v>
      </c>
    </row>
    <row r="1743" spans="23:40">
      <c r="W1743" s="150" t="str">
        <f t="shared" si="204"/>
        <v>465308</v>
      </c>
      <c r="X1743" s="142">
        <f t="shared" si="205"/>
        <v>170.5</v>
      </c>
      <c r="Y1743" s="135">
        <f t="shared" si="206"/>
        <v>15.5</v>
      </c>
      <c r="Z1743" s="142">
        <f t="shared" si="207"/>
        <v>11</v>
      </c>
      <c r="AA1743" s="135">
        <v>465</v>
      </c>
      <c r="AB1743" s="164">
        <f t="shared" si="203"/>
        <v>308</v>
      </c>
      <c r="AI1743" s="1053">
        <v>35040401</v>
      </c>
      <c r="AJ1743" s="1054">
        <v>8</v>
      </c>
      <c r="AK1743" s="1055">
        <v>178.48191</v>
      </c>
      <c r="AL1743" s="1055">
        <v>4.2256999999999998</v>
      </c>
      <c r="AM1743" s="1054">
        <v>42</v>
      </c>
      <c r="AN1743" s="1056">
        <v>0.31859999999999999</v>
      </c>
    </row>
    <row r="1744" spans="23:40">
      <c r="W1744" s="150" t="str">
        <f t="shared" si="204"/>
        <v>465315</v>
      </c>
      <c r="X1744" s="142">
        <f t="shared" si="205"/>
        <v>174.375</v>
      </c>
      <c r="Y1744" s="135">
        <f t="shared" si="206"/>
        <v>15.5</v>
      </c>
      <c r="Z1744" s="142">
        <f t="shared" si="207"/>
        <v>11.25</v>
      </c>
      <c r="AA1744" s="135">
        <v>465</v>
      </c>
      <c r="AB1744" s="164">
        <f t="shared" si="203"/>
        <v>315</v>
      </c>
      <c r="AI1744" s="1053">
        <v>32025001</v>
      </c>
      <c r="AJ1744" s="1054">
        <v>27</v>
      </c>
      <c r="AK1744" s="1055">
        <v>178.42449999999999</v>
      </c>
      <c r="AL1744" s="1055">
        <v>4.6372999999999998</v>
      </c>
      <c r="AM1744" s="1054">
        <v>38</v>
      </c>
      <c r="AN1744" s="1056">
        <v>0.32990000000000003</v>
      </c>
    </row>
    <row r="1745" spans="23:40">
      <c r="W1745" s="150" t="str">
        <f t="shared" si="204"/>
        <v>465322</v>
      </c>
      <c r="X1745" s="142">
        <f t="shared" si="205"/>
        <v>178.25</v>
      </c>
      <c r="Y1745" s="135">
        <f t="shared" si="206"/>
        <v>15.5</v>
      </c>
      <c r="Z1745" s="142">
        <f t="shared" si="207"/>
        <v>11.5</v>
      </c>
      <c r="AA1745" s="135">
        <v>465</v>
      </c>
      <c r="AB1745" s="164">
        <f t="shared" si="203"/>
        <v>322</v>
      </c>
      <c r="AI1745" s="1053">
        <v>34081501</v>
      </c>
      <c r="AJ1745" s="1054">
        <v>2</v>
      </c>
      <c r="AK1745" s="1055">
        <v>178.35830000000001</v>
      </c>
      <c r="AL1745" s="1055">
        <v>5.8193999999999999</v>
      </c>
      <c r="AM1745" s="1054">
        <v>31</v>
      </c>
      <c r="AN1745" s="1056">
        <v>0.22020000000000001</v>
      </c>
    </row>
    <row r="1746" spans="23:40">
      <c r="W1746" s="150" t="str">
        <f t="shared" si="204"/>
        <v>465329</v>
      </c>
      <c r="X1746" s="142">
        <f t="shared" si="205"/>
        <v>182.125</v>
      </c>
      <c r="Y1746" s="135">
        <f t="shared" si="206"/>
        <v>15.5</v>
      </c>
      <c r="Z1746" s="142">
        <f t="shared" si="207"/>
        <v>11.75</v>
      </c>
      <c r="AA1746" s="135">
        <v>465</v>
      </c>
      <c r="AB1746" s="164">
        <f t="shared" si="203"/>
        <v>329</v>
      </c>
      <c r="AI1746" s="1053">
        <v>44135701</v>
      </c>
      <c r="AJ1746" s="1054">
        <v>11</v>
      </c>
      <c r="AK1746" s="1055">
        <v>178.31639999999999</v>
      </c>
      <c r="AL1746" s="1055">
        <v>5.1868999999999996</v>
      </c>
      <c r="AM1746" s="1054">
        <v>34</v>
      </c>
      <c r="AN1746" s="1056">
        <v>0.29949999999999999</v>
      </c>
    </row>
    <row r="1747" spans="23:40">
      <c r="W1747" s="150" t="str">
        <f t="shared" si="204"/>
        <v>465336</v>
      </c>
      <c r="X1747" s="142">
        <f t="shared" si="205"/>
        <v>186</v>
      </c>
      <c r="Y1747" s="135">
        <f t="shared" si="206"/>
        <v>15.5</v>
      </c>
      <c r="Z1747" s="142">
        <f t="shared" si="207"/>
        <v>12</v>
      </c>
      <c r="AA1747" s="135">
        <v>465</v>
      </c>
      <c r="AB1747" s="164">
        <f t="shared" si="203"/>
        <v>336</v>
      </c>
      <c r="AI1747" s="1053">
        <v>33045801</v>
      </c>
      <c r="AJ1747" s="1054">
        <v>30</v>
      </c>
      <c r="AK1747" s="1055">
        <v>178.2705</v>
      </c>
      <c r="AL1747" s="1055">
        <v>5.1902999999999997</v>
      </c>
      <c r="AM1747" s="1054">
        <v>34</v>
      </c>
      <c r="AN1747" s="1056">
        <v>0.33429999999999999</v>
      </c>
    </row>
    <row r="1748" spans="23:40">
      <c r="W1748" s="150" t="str">
        <f t="shared" si="204"/>
        <v>465343</v>
      </c>
      <c r="X1748" s="142">
        <f t="shared" si="205"/>
        <v>189.875</v>
      </c>
      <c r="Y1748" s="135">
        <f t="shared" si="206"/>
        <v>15.5</v>
      </c>
      <c r="Z1748" s="142">
        <f t="shared" si="207"/>
        <v>12.25</v>
      </c>
      <c r="AA1748" s="135">
        <v>465</v>
      </c>
      <c r="AB1748" s="164">
        <f t="shared" si="203"/>
        <v>343</v>
      </c>
      <c r="AI1748" s="1053">
        <v>42072201</v>
      </c>
      <c r="AJ1748" s="1054">
        <v>9</v>
      </c>
      <c r="AK1748" s="1055">
        <v>178.20939999999999</v>
      </c>
      <c r="AL1748" s="1055">
        <v>4.4667000000000003</v>
      </c>
      <c r="AM1748" s="1054">
        <v>40</v>
      </c>
      <c r="AN1748" s="1056">
        <v>0.28920000000000001</v>
      </c>
    </row>
    <row r="1749" spans="23:40">
      <c r="W1749" s="150" t="str">
        <f t="shared" si="204"/>
        <v>465350</v>
      </c>
      <c r="X1749" s="142">
        <f t="shared" si="205"/>
        <v>193.75</v>
      </c>
      <c r="Y1749" s="135">
        <f t="shared" si="206"/>
        <v>15.5</v>
      </c>
      <c r="Z1749" s="142">
        <f t="shared" si="207"/>
        <v>12.5</v>
      </c>
      <c r="AA1749" s="135">
        <v>465</v>
      </c>
      <c r="AB1749" s="164">
        <f t="shared" si="203"/>
        <v>350</v>
      </c>
      <c r="AI1749" s="1053">
        <v>33076701</v>
      </c>
      <c r="AJ1749" s="1054">
        <v>21</v>
      </c>
      <c r="AK1749" s="1055">
        <v>178.1677</v>
      </c>
      <c r="AL1749" s="1055">
        <v>4.6101000000000001</v>
      </c>
      <c r="AM1749" s="1054">
        <v>39</v>
      </c>
      <c r="AN1749" s="1056">
        <v>0.33509999999999995</v>
      </c>
    </row>
    <row r="1750" spans="23:40">
      <c r="W1750" s="150" t="str">
        <f t="shared" si="204"/>
        <v>465357</v>
      </c>
      <c r="X1750" s="142">
        <f t="shared" si="205"/>
        <v>197.625</v>
      </c>
      <c r="Y1750" s="135">
        <f t="shared" si="206"/>
        <v>15.5</v>
      </c>
      <c r="Z1750" s="142">
        <f t="shared" si="207"/>
        <v>12.75</v>
      </c>
      <c r="AA1750" s="135">
        <v>465</v>
      </c>
      <c r="AB1750" s="164">
        <f t="shared" si="203"/>
        <v>357</v>
      </c>
      <c r="AI1750" s="1053">
        <v>46050301</v>
      </c>
      <c r="AJ1750" s="1054">
        <v>2</v>
      </c>
      <c r="AK1750" s="1055">
        <v>178.12010000000001</v>
      </c>
      <c r="AL1750" s="1055">
        <v>4.5936000000000003</v>
      </c>
      <c r="AM1750" s="1054">
        <v>39</v>
      </c>
      <c r="AN1750" s="1056">
        <v>0.2218</v>
      </c>
    </row>
    <row r="1751" spans="23:40">
      <c r="W1751" s="150" t="str">
        <f t="shared" si="204"/>
        <v>465364</v>
      </c>
      <c r="X1751" s="142">
        <f t="shared" si="205"/>
        <v>201.5</v>
      </c>
      <c r="Y1751" s="135">
        <f t="shared" si="206"/>
        <v>15.5</v>
      </c>
      <c r="Z1751" s="142">
        <f t="shared" si="207"/>
        <v>13</v>
      </c>
      <c r="AA1751" s="135">
        <v>465</v>
      </c>
      <c r="AB1751" s="164">
        <f t="shared" si="203"/>
        <v>364</v>
      </c>
      <c r="AI1751" s="1053">
        <v>33091701</v>
      </c>
      <c r="AJ1751" s="1054">
        <v>19</v>
      </c>
      <c r="AK1751" s="1055">
        <v>177.82855000000001</v>
      </c>
      <c r="AL1751" s="1055">
        <v>4.4423000000000004</v>
      </c>
      <c r="AM1751" s="1054">
        <v>40</v>
      </c>
      <c r="AN1751" s="1056">
        <v>0.35960000000000003</v>
      </c>
    </row>
    <row r="1752" spans="23:40">
      <c r="W1752" s="150" t="str">
        <f t="shared" si="204"/>
        <v>465371</v>
      </c>
      <c r="X1752" s="142">
        <f t="shared" si="205"/>
        <v>205.375</v>
      </c>
      <c r="Y1752" s="135">
        <f t="shared" si="206"/>
        <v>15.5</v>
      </c>
      <c r="Z1752" s="142">
        <f t="shared" si="207"/>
        <v>13.25</v>
      </c>
      <c r="AA1752" s="135">
        <v>465</v>
      </c>
      <c r="AB1752" s="164">
        <f t="shared" si="203"/>
        <v>371</v>
      </c>
      <c r="AI1752" s="1053">
        <v>44162301</v>
      </c>
      <c r="AJ1752" s="1054">
        <v>3</v>
      </c>
      <c r="AK1752" s="1055">
        <v>177.6737</v>
      </c>
      <c r="AL1752" s="1055">
        <v>4.5719000000000003</v>
      </c>
      <c r="AM1752" s="1054">
        <v>39</v>
      </c>
      <c r="AN1752" s="1056">
        <v>0.43380000000000002</v>
      </c>
    </row>
    <row r="1753" spans="23:40">
      <c r="W1753" s="150" t="str">
        <f t="shared" si="204"/>
        <v>4807</v>
      </c>
      <c r="X1753" s="142">
        <f t="shared" si="205"/>
        <v>6.16</v>
      </c>
      <c r="Y1753" s="135">
        <f t="shared" si="206"/>
        <v>16</v>
      </c>
      <c r="Z1753" s="142">
        <f t="shared" si="207"/>
        <v>0.38500000000000001</v>
      </c>
      <c r="AA1753" s="135">
        <v>480</v>
      </c>
      <c r="AB1753" s="151">
        <v>7</v>
      </c>
      <c r="AI1753" s="1053">
        <v>32111001</v>
      </c>
      <c r="AJ1753" s="1054">
        <v>5</v>
      </c>
      <c r="AK1753" s="1055">
        <v>177.657849</v>
      </c>
      <c r="AL1753" s="1055">
        <v>5.1833999999999998</v>
      </c>
      <c r="AM1753" s="1054">
        <v>34</v>
      </c>
      <c r="AN1753" s="1056">
        <v>0.39899999999999997</v>
      </c>
    </row>
    <row r="1754" spans="23:40">
      <c r="W1754" s="150" t="str">
        <f t="shared" si="204"/>
        <v>48014</v>
      </c>
      <c r="X1754" s="142">
        <f t="shared" si="205"/>
        <v>8.8000000000000007</v>
      </c>
      <c r="Y1754" s="135">
        <f t="shared" si="206"/>
        <v>16</v>
      </c>
      <c r="Z1754" s="142">
        <f t="shared" si="207"/>
        <v>0.55000000000000004</v>
      </c>
      <c r="AA1754" s="135">
        <v>480</v>
      </c>
      <c r="AB1754" s="164">
        <f>AB1753+7</f>
        <v>14</v>
      </c>
      <c r="AI1754" s="1053">
        <v>65010901</v>
      </c>
      <c r="AJ1754" s="1054">
        <v>7</v>
      </c>
      <c r="AK1754" s="1055">
        <v>177.60300000000001</v>
      </c>
      <c r="AL1754" s="1055">
        <v>4.9457000000000004</v>
      </c>
      <c r="AM1754" s="1054">
        <v>36</v>
      </c>
      <c r="AN1754" s="1056">
        <v>0.55820000000000003</v>
      </c>
    </row>
    <row r="1755" spans="23:40">
      <c r="W1755" s="150" t="str">
        <f t="shared" si="204"/>
        <v>48021</v>
      </c>
      <c r="X1755" s="142">
        <f t="shared" si="205"/>
        <v>12</v>
      </c>
      <c r="Y1755" s="135">
        <f t="shared" si="206"/>
        <v>16</v>
      </c>
      <c r="Z1755" s="142">
        <f t="shared" si="207"/>
        <v>0.75</v>
      </c>
      <c r="AA1755" s="135">
        <v>480</v>
      </c>
      <c r="AB1755" s="164">
        <f t="shared" ref="AB1755:AB1805" si="208">AB1754+7</f>
        <v>21</v>
      </c>
      <c r="AI1755" s="1053">
        <v>32019171</v>
      </c>
      <c r="AJ1755" s="1054">
        <v>26</v>
      </c>
      <c r="AK1755" s="1055">
        <v>177.55099999999999</v>
      </c>
      <c r="AL1755" s="1055">
        <v>4.8406000000000002</v>
      </c>
      <c r="AM1755" s="1054">
        <v>37</v>
      </c>
      <c r="AN1755" s="1056">
        <v>0.30210000000000004</v>
      </c>
    </row>
    <row r="1756" spans="23:40">
      <c r="W1756" s="150" t="str">
        <f t="shared" si="204"/>
        <v>48028</v>
      </c>
      <c r="X1756" s="142">
        <f t="shared" si="205"/>
        <v>16</v>
      </c>
      <c r="Y1756" s="135">
        <f t="shared" si="206"/>
        <v>16</v>
      </c>
      <c r="Z1756" s="142">
        <f t="shared" si="207"/>
        <v>1</v>
      </c>
      <c r="AA1756" s="135">
        <v>480</v>
      </c>
      <c r="AB1756" s="164">
        <f t="shared" si="208"/>
        <v>28</v>
      </c>
      <c r="AI1756" s="1053">
        <v>43042101</v>
      </c>
      <c r="AJ1756" s="1054">
        <v>4</v>
      </c>
      <c r="AK1756" s="1055">
        <v>177.51140000000001</v>
      </c>
      <c r="AL1756" s="1055">
        <v>3.7667999999999999</v>
      </c>
      <c r="AM1756" s="1054">
        <v>47</v>
      </c>
      <c r="AN1756" s="1056">
        <v>0.26669999999999999</v>
      </c>
    </row>
    <row r="1757" spans="23:40">
      <c r="W1757" s="150" t="str">
        <f t="shared" si="204"/>
        <v>48035</v>
      </c>
      <c r="X1757" s="142">
        <f t="shared" si="205"/>
        <v>20</v>
      </c>
      <c r="Y1757" s="135">
        <f t="shared" si="206"/>
        <v>16</v>
      </c>
      <c r="Z1757" s="142">
        <f t="shared" si="207"/>
        <v>1.25</v>
      </c>
      <c r="AA1757" s="135">
        <v>480</v>
      </c>
      <c r="AB1757" s="164">
        <f t="shared" si="208"/>
        <v>35</v>
      </c>
      <c r="AI1757" s="1053">
        <v>37091301</v>
      </c>
      <c r="AJ1757" s="1054">
        <v>4</v>
      </c>
      <c r="AK1757" s="1055">
        <v>177.38116000000002</v>
      </c>
      <c r="AL1757" s="1055">
        <v>5.1279000000000003</v>
      </c>
      <c r="AM1757" s="1054">
        <v>35</v>
      </c>
      <c r="AN1757" s="1056">
        <v>0.31030000000000002</v>
      </c>
    </row>
    <row r="1758" spans="23:40">
      <c r="W1758" s="150" t="str">
        <f t="shared" si="204"/>
        <v>48042</v>
      </c>
      <c r="X1758" s="142">
        <f t="shared" si="205"/>
        <v>24</v>
      </c>
      <c r="Y1758" s="135">
        <f t="shared" si="206"/>
        <v>16</v>
      </c>
      <c r="Z1758" s="142">
        <f t="shared" si="207"/>
        <v>1.5</v>
      </c>
      <c r="AA1758" s="135">
        <v>480</v>
      </c>
      <c r="AB1758" s="164">
        <f t="shared" si="208"/>
        <v>42</v>
      </c>
      <c r="AI1758" s="1053">
        <v>51017301</v>
      </c>
      <c r="AJ1758" s="1054">
        <v>61</v>
      </c>
      <c r="AK1758" s="1055">
        <v>177.375</v>
      </c>
      <c r="AL1758" s="1055">
        <v>5.1714000000000002</v>
      </c>
      <c r="AM1758" s="1054">
        <v>34</v>
      </c>
      <c r="AN1758" s="1056">
        <v>0.4289</v>
      </c>
    </row>
    <row r="1759" spans="23:40">
      <c r="W1759" s="150" t="str">
        <f t="shared" si="204"/>
        <v>48049</v>
      </c>
      <c r="X1759" s="142">
        <f t="shared" si="205"/>
        <v>28</v>
      </c>
      <c r="Y1759" s="135">
        <f t="shared" si="206"/>
        <v>16</v>
      </c>
      <c r="Z1759" s="142">
        <f t="shared" si="207"/>
        <v>1.75</v>
      </c>
      <c r="AA1759" s="135">
        <v>480</v>
      </c>
      <c r="AB1759" s="164">
        <f t="shared" si="208"/>
        <v>49</v>
      </c>
      <c r="AI1759" s="1053">
        <v>32082401</v>
      </c>
      <c r="AJ1759" s="1054">
        <v>15</v>
      </c>
      <c r="AK1759" s="1055">
        <v>177.31909999999999</v>
      </c>
      <c r="AL1759" s="1055">
        <v>4.8962000000000003</v>
      </c>
      <c r="AM1759" s="1054">
        <v>36</v>
      </c>
      <c r="AN1759" s="1056">
        <v>0.41749999999999998</v>
      </c>
    </row>
    <row r="1760" spans="23:40">
      <c r="W1760" s="150" t="str">
        <f t="shared" si="204"/>
        <v>48056</v>
      </c>
      <c r="X1760" s="142">
        <f t="shared" si="205"/>
        <v>32</v>
      </c>
      <c r="Y1760" s="135">
        <f t="shared" si="206"/>
        <v>16</v>
      </c>
      <c r="Z1760" s="142">
        <f t="shared" si="207"/>
        <v>2</v>
      </c>
      <c r="AA1760" s="135">
        <v>480</v>
      </c>
      <c r="AB1760" s="164">
        <f t="shared" si="208"/>
        <v>56</v>
      </c>
      <c r="AI1760" s="1053">
        <v>11060961</v>
      </c>
      <c r="AJ1760" s="1054">
        <v>86</v>
      </c>
      <c r="AK1760" s="1055">
        <v>177.2381</v>
      </c>
      <c r="AL1760" s="1055">
        <v>3.9706000000000001</v>
      </c>
      <c r="AM1760" s="1054">
        <v>45</v>
      </c>
      <c r="AN1760" s="1056">
        <v>0.51729999999999998</v>
      </c>
    </row>
    <row r="1761" spans="23:40">
      <c r="W1761" s="150" t="str">
        <f t="shared" si="204"/>
        <v>48063</v>
      </c>
      <c r="X1761" s="142">
        <f t="shared" si="205"/>
        <v>36</v>
      </c>
      <c r="Y1761" s="135">
        <f t="shared" si="206"/>
        <v>16</v>
      </c>
      <c r="Z1761" s="142">
        <f t="shared" si="207"/>
        <v>2.25</v>
      </c>
      <c r="AA1761" s="135">
        <v>480</v>
      </c>
      <c r="AB1761" s="164">
        <f t="shared" si="208"/>
        <v>63</v>
      </c>
      <c r="AI1761" s="1053">
        <v>23018221</v>
      </c>
      <c r="AJ1761" s="1054">
        <v>19</v>
      </c>
      <c r="AK1761" s="1055">
        <v>177.2176</v>
      </c>
      <c r="AL1761" s="1055">
        <v>4.8230000000000004</v>
      </c>
      <c r="AM1761" s="1054">
        <v>37</v>
      </c>
      <c r="AN1761" s="1056">
        <v>0.22719999999999999</v>
      </c>
    </row>
    <row r="1762" spans="23:40">
      <c r="W1762" s="150" t="str">
        <f t="shared" si="204"/>
        <v>48070</v>
      </c>
      <c r="X1762" s="142">
        <f t="shared" si="205"/>
        <v>40</v>
      </c>
      <c r="Y1762" s="135">
        <f t="shared" si="206"/>
        <v>16</v>
      </c>
      <c r="Z1762" s="142">
        <f t="shared" si="207"/>
        <v>2.5</v>
      </c>
      <c r="AA1762" s="135">
        <v>480</v>
      </c>
      <c r="AB1762" s="164">
        <f t="shared" si="208"/>
        <v>70</v>
      </c>
      <c r="AI1762" s="1053">
        <v>33019321</v>
      </c>
      <c r="AJ1762" s="1054">
        <v>30</v>
      </c>
      <c r="AK1762" s="1055">
        <v>177.00360000000001</v>
      </c>
      <c r="AL1762" s="1055">
        <v>4.8670999999999998</v>
      </c>
      <c r="AM1762" s="1054">
        <v>36</v>
      </c>
      <c r="AN1762" s="1056">
        <v>0.29339999999999999</v>
      </c>
    </row>
    <row r="1763" spans="23:40">
      <c r="W1763" s="150" t="str">
        <f t="shared" si="204"/>
        <v>48077</v>
      </c>
      <c r="X1763" s="142">
        <f t="shared" si="205"/>
        <v>44</v>
      </c>
      <c r="Y1763" s="135">
        <f t="shared" si="206"/>
        <v>16</v>
      </c>
      <c r="Z1763" s="142">
        <f t="shared" si="207"/>
        <v>2.75</v>
      </c>
      <c r="AA1763" s="135">
        <v>480</v>
      </c>
      <c r="AB1763" s="164">
        <f t="shared" si="208"/>
        <v>77</v>
      </c>
      <c r="AI1763" s="1053">
        <v>32072511</v>
      </c>
      <c r="AJ1763" s="1054">
        <v>13</v>
      </c>
      <c r="AK1763" s="1055">
        <v>176.98004</v>
      </c>
      <c r="AL1763" s="1055">
        <v>5.7264999999999997</v>
      </c>
      <c r="AM1763" s="1054">
        <v>31</v>
      </c>
      <c r="AN1763" s="1056">
        <v>0.29799999999999999</v>
      </c>
    </row>
    <row r="1764" spans="23:40">
      <c r="W1764" s="150" t="str">
        <f t="shared" si="204"/>
        <v>48084</v>
      </c>
      <c r="X1764" s="142">
        <f t="shared" si="205"/>
        <v>48</v>
      </c>
      <c r="Y1764" s="135">
        <f t="shared" si="206"/>
        <v>16</v>
      </c>
      <c r="Z1764" s="142">
        <f t="shared" si="207"/>
        <v>3</v>
      </c>
      <c r="AA1764" s="135">
        <v>480</v>
      </c>
      <c r="AB1764" s="164">
        <f t="shared" si="208"/>
        <v>84</v>
      </c>
      <c r="AI1764" s="1053">
        <v>36011901</v>
      </c>
      <c r="AJ1764" s="1054">
        <v>17</v>
      </c>
      <c r="AK1764" s="1055">
        <v>176.9785</v>
      </c>
      <c r="AL1764" s="1055">
        <v>4.4806999999999997</v>
      </c>
      <c r="AM1764" s="1054">
        <v>40</v>
      </c>
      <c r="AN1764" s="1056">
        <v>0.2757</v>
      </c>
    </row>
    <row r="1765" spans="23:40">
      <c r="W1765" s="150" t="str">
        <f t="shared" si="204"/>
        <v>48091</v>
      </c>
      <c r="X1765" s="142">
        <f t="shared" si="205"/>
        <v>52</v>
      </c>
      <c r="Y1765" s="135">
        <f t="shared" si="206"/>
        <v>16</v>
      </c>
      <c r="Z1765" s="142">
        <f t="shared" si="207"/>
        <v>3.25</v>
      </c>
      <c r="AA1765" s="135">
        <v>480</v>
      </c>
      <c r="AB1765" s="164">
        <f t="shared" si="208"/>
        <v>91</v>
      </c>
      <c r="AI1765" s="1053">
        <v>42019411</v>
      </c>
      <c r="AJ1765" s="1054">
        <v>43</v>
      </c>
      <c r="AK1765" s="1055">
        <v>176.91403500000001</v>
      </c>
      <c r="AL1765" s="1055">
        <v>4.6443000000000003</v>
      </c>
      <c r="AM1765" s="1054">
        <v>38</v>
      </c>
      <c r="AN1765" s="1056">
        <v>0.27829999999999999</v>
      </c>
    </row>
    <row r="1766" spans="23:40">
      <c r="W1766" s="150" t="str">
        <f t="shared" si="204"/>
        <v>48098</v>
      </c>
      <c r="X1766" s="142">
        <f t="shared" si="205"/>
        <v>56</v>
      </c>
      <c r="Y1766" s="135">
        <f t="shared" si="206"/>
        <v>16</v>
      </c>
      <c r="Z1766" s="142">
        <f t="shared" si="207"/>
        <v>3.5</v>
      </c>
      <c r="AA1766" s="135">
        <v>480</v>
      </c>
      <c r="AB1766" s="164">
        <f t="shared" si="208"/>
        <v>98</v>
      </c>
      <c r="AI1766" s="1053">
        <v>44021701</v>
      </c>
      <c r="AJ1766" s="1054">
        <v>7</v>
      </c>
      <c r="AK1766" s="1055">
        <v>176.91403</v>
      </c>
      <c r="AL1766" s="1055">
        <v>4.6276000000000002</v>
      </c>
      <c r="AM1766" s="1054">
        <v>38</v>
      </c>
      <c r="AN1766" s="1056">
        <v>0.33149999999999996</v>
      </c>
    </row>
    <row r="1767" spans="23:40">
      <c r="W1767" s="150" t="str">
        <f t="shared" si="204"/>
        <v>480105</v>
      </c>
      <c r="X1767" s="142">
        <f t="shared" si="205"/>
        <v>60</v>
      </c>
      <c r="Y1767" s="135">
        <f t="shared" si="206"/>
        <v>16</v>
      </c>
      <c r="Z1767" s="142">
        <f t="shared" si="207"/>
        <v>3.75</v>
      </c>
      <c r="AA1767" s="135">
        <v>480</v>
      </c>
      <c r="AB1767" s="164">
        <f t="shared" si="208"/>
        <v>105</v>
      </c>
      <c r="AI1767" s="1053">
        <v>43070402</v>
      </c>
      <c r="AJ1767" s="1054">
        <v>3</v>
      </c>
      <c r="AK1767" s="1055">
        <v>176.90170000000001</v>
      </c>
      <c r="AL1767" s="1055">
        <v>4.4127999999999998</v>
      </c>
      <c r="AM1767" s="1054">
        <v>40</v>
      </c>
      <c r="AN1767" s="1056">
        <v>0.27410000000000001</v>
      </c>
    </row>
    <row r="1768" spans="23:40">
      <c r="W1768" s="150" t="str">
        <f t="shared" si="204"/>
        <v>480112</v>
      </c>
      <c r="X1768" s="142">
        <f t="shared" si="205"/>
        <v>64</v>
      </c>
      <c r="Y1768" s="135">
        <f t="shared" si="206"/>
        <v>16</v>
      </c>
      <c r="Z1768" s="142">
        <f t="shared" si="207"/>
        <v>4</v>
      </c>
      <c r="AA1768" s="135">
        <v>480</v>
      </c>
      <c r="AB1768" s="164">
        <f t="shared" si="208"/>
        <v>112</v>
      </c>
      <c r="AI1768" s="1053">
        <v>21010781</v>
      </c>
      <c r="AJ1768" s="1054">
        <v>17</v>
      </c>
      <c r="AK1768" s="1055">
        <v>176.830928</v>
      </c>
      <c r="AL1768" s="1055">
        <v>5.2812000000000001</v>
      </c>
      <c r="AM1768" s="1054">
        <v>33</v>
      </c>
      <c r="AN1768" s="1056">
        <v>0.22370000000000001</v>
      </c>
    </row>
    <row r="1769" spans="23:40">
      <c r="W1769" s="150" t="str">
        <f t="shared" si="204"/>
        <v>480119</v>
      </c>
      <c r="X1769" s="142">
        <f t="shared" si="205"/>
        <v>68</v>
      </c>
      <c r="Y1769" s="135">
        <f t="shared" si="206"/>
        <v>16</v>
      </c>
      <c r="Z1769" s="142">
        <f t="shared" si="207"/>
        <v>4.25</v>
      </c>
      <c r="AA1769" s="135">
        <v>480</v>
      </c>
      <c r="AB1769" s="164">
        <f t="shared" si="208"/>
        <v>119</v>
      </c>
      <c r="AI1769" s="1053">
        <v>37122101</v>
      </c>
      <c r="AJ1769" s="1054">
        <v>3</v>
      </c>
      <c r="AK1769" s="1055">
        <v>176.809</v>
      </c>
      <c r="AL1769" s="1055">
        <v>4.5320999999999998</v>
      </c>
      <c r="AM1769" s="1054">
        <v>39</v>
      </c>
      <c r="AN1769" s="1056">
        <v>0.27310000000000001</v>
      </c>
    </row>
    <row r="1770" spans="23:40">
      <c r="W1770" s="150" t="str">
        <f t="shared" ref="W1770:W1833" si="209">AA1770&amp;AB1770</f>
        <v>480126</v>
      </c>
      <c r="X1770" s="142">
        <f t="shared" ref="X1770:X1833" si="210">Y1770*Z1770</f>
        <v>72</v>
      </c>
      <c r="Y1770" s="135">
        <f t="shared" si="206"/>
        <v>16</v>
      </c>
      <c r="Z1770" s="142">
        <f t="shared" si="207"/>
        <v>4.5</v>
      </c>
      <c r="AA1770" s="135">
        <v>480</v>
      </c>
      <c r="AB1770" s="164">
        <f t="shared" si="208"/>
        <v>126</v>
      </c>
      <c r="AI1770" s="1053">
        <v>51030601</v>
      </c>
      <c r="AJ1770" s="1054">
        <v>4</v>
      </c>
      <c r="AK1770" s="1055">
        <v>176.78382999999999</v>
      </c>
      <c r="AL1770" s="1055">
        <v>5.0320999999999998</v>
      </c>
      <c r="AM1770" s="1054">
        <v>35</v>
      </c>
      <c r="AN1770" s="1056">
        <v>0.46429999999999999</v>
      </c>
    </row>
    <row r="1771" spans="23:40">
      <c r="W1771" s="150" t="str">
        <f t="shared" si="209"/>
        <v>480133</v>
      </c>
      <c r="X1771" s="142">
        <f t="shared" si="210"/>
        <v>76</v>
      </c>
      <c r="Y1771" s="135">
        <f t="shared" si="206"/>
        <v>16</v>
      </c>
      <c r="Z1771" s="142">
        <f t="shared" si="207"/>
        <v>4.75</v>
      </c>
      <c r="AA1771" s="135">
        <v>480</v>
      </c>
      <c r="AB1771" s="164">
        <f t="shared" si="208"/>
        <v>133</v>
      </c>
      <c r="AI1771" s="1053">
        <v>34102001</v>
      </c>
      <c r="AJ1771" s="1054">
        <v>10</v>
      </c>
      <c r="AK1771" s="1055">
        <v>176.7227</v>
      </c>
      <c r="AL1771" s="1055">
        <v>4.234</v>
      </c>
      <c r="AM1771" s="1054">
        <v>42</v>
      </c>
      <c r="AN1771" s="1056">
        <v>0.1613</v>
      </c>
    </row>
    <row r="1772" spans="23:40">
      <c r="W1772" s="150" t="str">
        <f t="shared" si="209"/>
        <v>480140</v>
      </c>
      <c r="X1772" s="142">
        <f t="shared" si="210"/>
        <v>80</v>
      </c>
      <c r="Y1772" s="135">
        <f t="shared" si="206"/>
        <v>16</v>
      </c>
      <c r="Z1772" s="142">
        <f t="shared" si="207"/>
        <v>5</v>
      </c>
      <c r="AA1772" s="135">
        <v>480</v>
      </c>
      <c r="AB1772" s="164">
        <f t="shared" si="208"/>
        <v>140</v>
      </c>
      <c r="AI1772" s="1053">
        <v>41052801</v>
      </c>
      <c r="AJ1772" s="1054">
        <v>6</v>
      </c>
      <c r="AK1772" s="1055">
        <v>176.65763999999999</v>
      </c>
      <c r="AL1772" s="1055">
        <v>4.3521000000000001</v>
      </c>
      <c r="AM1772" s="1054">
        <v>41</v>
      </c>
      <c r="AN1772" s="1056">
        <v>0.23710000000000001</v>
      </c>
    </row>
    <row r="1773" spans="23:40">
      <c r="W1773" s="150" t="str">
        <f t="shared" si="209"/>
        <v>480147</v>
      </c>
      <c r="X1773" s="142">
        <f t="shared" si="210"/>
        <v>84</v>
      </c>
      <c r="Y1773" s="135">
        <f t="shared" si="206"/>
        <v>16</v>
      </c>
      <c r="Z1773" s="142">
        <f t="shared" si="207"/>
        <v>5.25</v>
      </c>
      <c r="AA1773" s="135">
        <v>480</v>
      </c>
      <c r="AB1773" s="164">
        <f t="shared" si="208"/>
        <v>147</v>
      </c>
      <c r="AI1773" s="1053">
        <v>33054301</v>
      </c>
      <c r="AJ1773" s="1054">
        <v>18</v>
      </c>
      <c r="AK1773" s="1055">
        <v>176.58822000000001</v>
      </c>
      <c r="AL1773" s="1055">
        <v>4.6843000000000004</v>
      </c>
      <c r="AM1773" s="1054">
        <v>38</v>
      </c>
      <c r="AN1773" s="1056">
        <v>0.20319999999999999</v>
      </c>
    </row>
    <row r="1774" spans="23:40">
      <c r="W1774" s="150" t="str">
        <f t="shared" si="209"/>
        <v>480154</v>
      </c>
      <c r="X1774" s="142">
        <f t="shared" si="210"/>
        <v>88</v>
      </c>
      <c r="Y1774" s="135">
        <f t="shared" si="206"/>
        <v>16</v>
      </c>
      <c r="Z1774" s="142">
        <f t="shared" si="207"/>
        <v>5.5</v>
      </c>
      <c r="AA1774" s="135">
        <v>480</v>
      </c>
      <c r="AB1774" s="164">
        <f t="shared" si="208"/>
        <v>154</v>
      </c>
      <c r="AI1774" s="1053">
        <v>33079601</v>
      </c>
      <c r="AJ1774" s="1054">
        <v>22</v>
      </c>
      <c r="AK1774" s="1055">
        <v>176.54349999999999</v>
      </c>
      <c r="AL1774" s="1055">
        <v>3.9049</v>
      </c>
      <c r="AM1774" s="1054">
        <v>45</v>
      </c>
      <c r="AN1774" s="1056">
        <v>0.48340000000000005</v>
      </c>
    </row>
    <row r="1775" spans="23:40">
      <c r="W1775" s="150" t="str">
        <f t="shared" si="209"/>
        <v>480161</v>
      </c>
      <c r="X1775" s="142">
        <f t="shared" si="210"/>
        <v>92</v>
      </c>
      <c r="Y1775" s="135">
        <f t="shared" si="206"/>
        <v>16</v>
      </c>
      <c r="Z1775" s="142">
        <f t="shared" si="207"/>
        <v>5.75</v>
      </c>
      <c r="AA1775" s="135">
        <v>480</v>
      </c>
      <c r="AB1775" s="164">
        <f t="shared" si="208"/>
        <v>161</v>
      </c>
      <c r="AI1775" s="1053">
        <v>51030101</v>
      </c>
      <c r="AJ1775" s="1054">
        <v>5</v>
      </c>
      <c r="AK1775" s="1055">
        <v>176.48773</v>
      </c>
      <c r="AL1775" s="1055">
        <v>4.9081000000000001</v>
      </c>
      <c r="AM1775" s="1054">
        <v>36</v>
      </c>
      <c r="AN1775" s="1056">
        <v>0.33770000000000006</v>
      </c>
    </row>
    <row r="1776" spans="23:40">
      <c r="W1776" s="150" t="str">
        <f t="shared" si="209"/>
        <v>480168</v>
      </c>
      <c r="X1776" s="142">
        <f t="shared" si="210"/>
        <v>96</v>
      </c>
      <c r="Y1776" s="135">
        <f t="shared" si="206"/>
        <v>16</v>
      </c>
      <c r="Z1776" s="142">
        <f t="shared" si="207"/>
        <v>6</v>
      </c>
      <c r="AA1776" s="135">
        <v>480</v>
      </c>
      <c r="AB1776" s="164">
        <f t="shared" si="208"/>
        <v>168</v>
      </c>
      <c r="AI1776" s="1053">
        <v>34090301</v>
      </c>
      <c r="AJ1776" s="1054">
        <v>3</v>
      </c>
      <c r="AK1776" s="1055">
        <v>176.4682</v>
      </c>
      <c r="AL1776" s="1055">
        <v>3.9327999999999999</v>
      </c>
      <c r="AM1776" s="1054">
        <v>45</v>
      </c>
      <c r="AN1776" s="1056">
        <v>0.31519999999999998</v>
      </c>
    </row>
    <row r="1777" spans="23:40">
      <c r="W1777" s="150" t="str">
        <f t="shared" si="209"/>
        <v>480175</v>
      </c>
      <c r="X1777" s="142">
        <f t="shared" si="210"/>
        <v>100</v>
      </c>
      <c r="Y1777" s="135">
        <f t="shared" si="206"/>
        <v>16</v>
      </c>
      <c r="Z1777" s="142">
        <f t="shared" si="207"/>
        <v>6.25</v>
      </c>
      <c r="AA1777" s="135">
        <v>480</v>
      </c>
      <c r="AB1777" s="164">
        <f t="shared" si="208"/>
        <v>175</v>
      </c>
      <c r="AI1777" s="1053">
        <v>23011701</v>
      </c>
      <c r="AJ1777" s="1054">
        <v>20</v>
      </c>
      <c r="AK1777" s="1055">
        <v>176.46308999999999</v>
      </c>
      <c r="AL1777" s="1055">
        <v>5.0243000000000002</v>
      </c>
      <c r="AM1777" s="1054">
        <v>35</v>
      </c>
      <c r="AN1777" s="1056">
        <v>0.45140000000000002</v>
      </c>
    </row>
    <row r="1778" spans="23:40">
      <c r="W1778" s="150" t="str">
        <f t="shared" si="209"/>
        <v>480182</v>
      </c>
      <c r="X1778" s="142">
        <f t="shared" si="210"/>
        <v>104</v>
      </c>
      <c r="Y1778" s="135">
        <f t="shared" si="206"/>
        <v>16</v>
      </c>
      <c r="Z1778" s="142">
        <f t="shared" si="207"/>
        <v>6.5</v>
      </c>
      <c r="AA1778" s="135">
        <v>480</v>
      </c>
      <c r="AB1778" s="164">
        <f t="shared" si="208"/>
        <v>182</v>
      </c>
      <c r="AI1778" s="1053">
        <v>51068501</v>
      </c>
      <c r="AJ1778" s="1054">
        <v>3</v>
      </c>
      <c r="AK1778" s="1055">
        <v>176.42529999999999</v>
      </c>
      <c r="AL1778" s="1055">
        <v>5.1051000000000002</v>
      </c>
      <c r="AM1778" s="1054">
        <v>35</v>
      </c>
      <c r="AN1778" s="1056">
        <v>0.37130000000000002</v>
      </c>
    </row>
    <row r="1779" spans="23:40">
      <c r="W1779" s="150" t="str">
        <f t="shared" si="209"/>
        <v>480189</v>
      </c>
      <c r="X1779" s="142">
        <f t="shared" si="210"/>
        <v>108</v>
      </c>
      <c r="Y1779" s="135">
        <f t="shared" si="206"/>
        <v>16</v>
      </c>
      <c r="Z1779" s="142">
        <f t="shared" si="207"/>
        <v>6.75</v>
      </c>
      <c r="AA1779" s="135">
        <v>480</v>
      </c>
      <c r="AB1779" s="164">
        <f t="shared" si="208"/>
        <v>189</v>
      </c>
      <c r="AI1779" s="1053">
        <v>50070121</v>
      </c>
      <c r="AJ1779" s="1054">
        <v>42</v>
      </c>
      <c r="AK1779" s="1055">
        <v>176.34039999999999</v>
      </c>
      <c r="AL1779" s="1055">
        <v>4.9801000000000002</v>
      </c>
      <c r="AM1779" s="1054">
        <v>35</v>
      </c>
      <c r="AN1779" s="1056">
        <v>0.16579999999999998</v>
      </c>
    </row>
    <row r="1780" spans="23:40">
      <c r="W1780" s="150" t="str">
        <f t="shared" si="209"/>
        <v>480196</v>
      </c>
      <c r="X1780" s="142">
        <f t="shared" si="210"/>
        <v>112</v>
      </c>
      <c r="Y1780" s="135">
        <f t="shared" si="206"/>
        <v>16</v>
      </c>
      <c r="Z1780" s="142">
        <f t="shared" si="207"/>
        <v>7</v>
      </c>
      <c r="AA1780" s="135">
        <v>480</v>
      </c>
      <c r="AB1780" s="164">
        <f t="shared" si="208"/>
        <v>196</v>
      </c>
      <c r="AI1780" s="1053">
        <v>42018101</v>
      </c>
      <c r="AJ1780" s="1054">
        <v>44</v>
      </c>
      <c r="AK1780" s="1055">
        <v>176.30313999999998</v>
      </c>
      <c r="AL1780" s="1055">
        <v>4.5454999999999997</v>
      </c>
      <c r="AM1780" s="1054">
        <v>39</v>
      </c>
      <c r="AN1780" s="1056">
        <v>0.2379</v>
      </c>
    </row>
    <row r="1781" spans="23:40">
      <c r="W1781" s="150" t="str">
        <f t="shared" si="209"/>
        <v>480203</v>
      </c>
      <c r="X1781" s="142">
        <f t="shared" si="210"/>
        <v>116</v>
      </c>
      <c r="Y1781" s="135">
        <f t="shared" si="206"/>
        <v>16</v>
      </c>
      <c r="Z1781" s="142">
        <f t="shared" si="207"/>
        <v>7.25</v>
      </c>
      <c r="AA1781" s="135">
        <v>480</v>
      </c>
      <c r="AB1781" s="164">
        <f t="shared" si="208"/>
        <v>203</v>
      </c>
      <c r="AI1781" s="1053">
        <v>52013801</v>
      </c>
      <c r="AJ1781" s="1054">
        <v>15</v>
      </c>
      <c r="AK1781" s="1055">
        <v>176.16130000000001</v>
      </c>
      <c r="AL1781" s="1055">
        <v>4.6218000000000004</v>
      </c>
      <c r="AM1781" s="1054">
        <v>38</v>
      </c>
      <c r="AN1781" s="1056">
        <v>0.2165</v>
      </c>
    </row>
    <row r="1782" spans="23:40">
      <c r="W1782" s="150" t="str">
        <f t="shared" si="209"/>
        <v>480210</v>
      </c>
      <c r="X1782" s="142">
        <f t="shared" si="210"/>
        <v>120</v>
      </c>
      <c r="Y1782" s="135">
        <f t="shared" si="206"/>
        <v>16</v>
      </c>
      <c r="Z1782" s="142">
        <f t="shared" si="207"/>
        <v>7.5</v>
      </c>
      <c r="AA1782" s="135">
        <v>480</v>
      </c>
      <c r="AB1782" s="164">
        <f t="shared" si="208"/>
        <v>210</v>
      </c>
      <c r="AI1782" s="1053">
        <v>32010201</v>
      </c>
      <c r="AJ1782" s="1054">
        <v>27</v>
      </c>
      <c r="AK1782" s="1055">
        <v>176.06880000000001</v>
      </c>
      <c r="AL1782" s="1055">
        <v>5.4036999999999997</v>
      </c>
      <c r="AM1782" s="1054">
        <v>33</v>
      </c>
      <c r="AN1782" s="1056">
        <v>0.2999</v>
      </c>
    </row>
    <row r="1783" spans="23:40">
      <c r="W1783" s="150" t="str">
        <f t="shared" si="209"/>
        <v>480217</v>
      </c>
      <c r="X1783" s="142">
        <f t="shared" si="210"/>
        <v>124</v>
      </c>
      <c r="Y1783" s="135">
        <f t="shared" si="206"/>
        <v>16</v>
      </c>
      <c r="Z1783" s="142">
        <f t="shared" si="207"/>
        <v>7.75</v>
      </c>
      <c r="AA1783" s="135">
        <v>480</v>
      </c>
      <c r="AB1783" s="164">
        <f t="shared" si="208"/>
        <v>217</v>
      </c>
      <c r="AI1783" s="1053">
        <v>11051601</v>
      </c>
      <c r="AJ1783" s="1054">
        <v>87</v>
      </c>
      <c r="AK1783" s="1055">
        <v>176.00559999999999</v>
      </c>
      <c r="AL1783" s="1055">
        <v>3.7292999999999998</v>
      </c>
      <c r="AM1783" s="1054">
        <v>47</v>
      </c>
      <c r="AN1783" s="1056">
        <v>0.17929999999999999</v>
      </c>
    </row>
    <row r="1784" spans="23:40">
      <c r="W1784" s="150" t="str">
        <f t="shared" si="209"/>
        <v>480224</v>
      </c>
      <c r="X1784" s="142">
        <f t="shared" si="210"/>
        <v>128</v>
      </c>
      <c r="Y1784" s="135">
        <f t="shared" si="206"/>
        <v>16</v>
      </c>
      <c r="Z1784" s="142">
        <f t="shared" si="207"/>
        <v>8</v>
      </c>
      <c r="AA1784" s="135">
        <v>480</v>
      </c>
      <c r="AB1784" s="164">
        <f t="shared" si="208"/>
        <v>224</v>
      </c>
      <c r="AI1784" s="1053">
        <v>44161101</v>
      </c>
      <c r="AJ1784" s="1054">
        <v>4</v>
      </c>
      <c r="AK1784" s="1055">
        <v>175.96379999999999</v>
      </c>
      <c r="AL1784" s="1055">
        <v>3.9771000000000001</v>
      </c>
      <c r="AM1784" s="1054">
        <v>44</v>
      </c>
      <c r="AN1784" s="1056">
        <v>0.51119999999999999</v>
      </c>
    </row>
    <row r="1785" spans="23:40">
      <c r="W1785" s="150" t="str">
        <f t="shared" si="209"/>
        <v>480231</v>
      </c>
      <c r="X1785" s="142">
        <f t="shared" si="210"/>
        <v>132</v>
      </c>
      <c r="Y1785" s="135">
        <f t="shared" si="206"/>
        <v>16</v>
      </c>
      <c r="Z1785" s="142">
        <f t="shared" si="207"/>
        <v>8.25</v>
      </c>
      <c r="AA1785" s="135">
        <v>480</v>
      </c>
      <c r="AB1785" s="164">
        <f t="shared" si="208"/>
        <v>231</v>
      </c>
      <c r="AI1785" s="1053">
        <v>37036301</v>
      </c>
      <c r="AJ1785" s="1054">
        <v>18</v>
      </c>
      <c r="AK1785" s="1055">
        <v>175.94309999999999</v>
      </c>
      <c r="AL1785" s="1055">
        <v>4.7747000000000002</v>
      </c>
      <c r="AM1785" s="1054">
        <v>37</v>
      </c>
      <c r="AN1785" s="1056">
        <v>0.29609999999999997</v>
      </c>
    </row>
    <row r="1786" spans="23:40">
      <c r="W1786" s="150" t="str">
        <f t="shared" si="209"/>
        <v>480238</v>
      </c>
      <c r="X1786" s="142">
        <f t="shared" si="210"/>
        <v>136</v>
      </c>
      <c r="Y1786" s="135">
        <f t="shared" si="206"/>
        <v>16</v>
      </c>
      <c r="Z1786" s="142">
        <f t="shared" si="207"/>
        <v>8.5</v>
      </c>
      <c r="AA1786" s="135">
        <v>480</v>
      </c>
      <c r="AB1786" s="164">
        <f t="shared" si="208"/>
        <v>238</v>
      </c>
      <c r="AI1786" s="1053">
        <v>32029191</v>
      </c>
      <c r="AJ1786" s="1054">
        <v>8</v>
      </c>
      <c r="AK1786" s="1055">
        <v>175.83959999999999</v>
      </c>
      <c r="AL1786" s="1055">
        <v>4.6712999999999996</v>
      </c>
      <c r="AM1786" s="1054">
        <v>38</v>
      </c>
      <c r="AN1786" s="1056">
        <v>0.1784</v>
      </c>
    </row>
    <row r="1787" spans="23:40">
      <c r="W1787" s="150" t="str">
        <f t="shared" si="209"/>
        <v>480245</v>
      </c>
      <c r="X1787" s="142">
        <f t="shared" si="210"/>
        <v>140</v>
      </c>
      <c r="Y1787" s="135">
        <f t="shared" si="206"/>
        <v>16</v>
      </c>
      <c r="Z1787" s="142">
        <f t="shared" si="207"/>
        <v>8.75</v>
      </c>
      <c r="AA1787" s="135">
        <v>480</v>
      </c>
      <c r="AB1787" s="164">
        <f t="shared" si="208"/>
        <v>245</v>
      </c>
      <c r="AI1787" s="1053">
        <v>37050101</v>
      </c>
      <c r="AJ1787" s="1054">
        <v>10</v>
      </c>
      <c r="AK1787" s="1055">
        <v>175.6591</v>
      </c>
      <c r="AL1787" s="1055">
        <v>5.6211000000000002</v>
      </c>
      <c r="AM1787" s="1054">
        <v>31</v>
      </c>
      <c r="AN1787" s="1056">
        <v>0.2631</v>
      </c>
    </row>
    <row r="1788" spans="23:40">
      <c r="W1788" s="150" t="str">
        <f t="shared" si="209"/>
        <v>480252</v>
      </c>
      <c r="X1788" s="142">
        <f t="shared" si="210"/>
        <v>144</v>
      </c>
      <c r="Y1788" s="135">
        <f t="shared" si="206"/>
        <v>16</v>
      </c>
      <c r="Z1788" s="142">
        <f t="shared" si="207"/>
        <v>9</v>
      </c>
      <c r="AA1788" s="135">
        <v>480</v>
      </c>
      <c r="AB1788" s="164">
        <f t="shared" si="208"/>
        <v>252</v>
      </c>
      <c r="AI1788" s="1053">
        <v>32074511</v>
      </c>
      <c r="AJ1788" s="1054">
        <v>14</v>
      </c>
      <c r="AK1788" s="1055">
        <v>175.60248999999999</v>
      </c>
      <c r="AL1788" s="1055">
        <v>4.7552000000000003</v>
      </c>
      <c r="AM1788" s="1054">
        <v>37</v>
      </c>
      <c r="AN1788" s="1056">
        <v>0.32740000000000002</v>
      </c>
    </row>
    <row r="1789" spans="23:40">
      <c r="W1789" s="150" t="str">
        <f t="shared" si="209"/>
        <v>480259</v>
      </c>
      <c r="X1789" s="142">
        <f t="shared" si="210"/>
        <v>148</v>
      </c>
      <c r="Y1789" s="135">
        <f t="shared" si="206"/>
        <v>16</v>
      </c>
      <c r="Z1789" s="142">
        <f t="shared" si="207"/>
        <v>9.25</v>
      </c>
      <c r="AA1789" s="135">
        <v>480</v>
      </c>
      <c r="AB1789" s="164">
        <f t="shared" si="208"/>
        <v>259</v>
      </c>
      <c r="AI1789" s="1053">
        <v>44005101</v>
      </c>
      <c r="AJ1789" s="1054">
        <v>51</v>
      </c>
      <c r="AK1789" s="1055">
        <v>175.59059999999999</v>
      </c>
      <c r="AL1789" s="1055">
        <v>4.3711000000000002</v>
      </c>
      <c r="AM1789" s="1054">
        <v>40</v>
      </c>
      <c r="AN1789" s="1056">
        <v>0.25269999999999998</v>
      </c>
    </row>
    <row r="1790" spans="23:40">
      <c r="W1790" s="150" t="str">
        <f t="shared" si="209"/>
        <v>480266</v>
      </c>
      <c r="X1790" s="142">
        <f t="shared" si="210"/>
        <v>152</v>
      </c>
      <c r="Y1790" s="135">
        <f t="shared" si="206"/>
        <v>16</v>
      </c>
      <c r="Z1790" s="142">
        <f t="shared" si="207"/>
        <v>9.5</v>
      </c>
      <c r="AA1790" s="135">
        <v>480</v>
      </c>
      <c r="AB1790" s="164">
        <f t="shared" si="208"/>
        <v>266</v>
      </c>
      <c r="AI1790" s="1053">
        <v>44081801</v>
      </c>
      <c r="AJ1790" s="1054">
        <v>10</v>
      </c>
      <c r="AK1790" s="1055">
        <v>175.53174999999999</v>
      </c>
      <c r="AL1790" s="1055">
        <v>5.0277000000000003</v>
      </c>
      <c r="AM1790" s="1054">
        <v>35</v>
      </c>
      <c r="AN1790" s="1056">
        <v>0.22039999999999998</v>
      </c>
    </row>
    <row r="1791" spans="23:40">
      <c r="W1791" s="150" t="str">
        <f t="shared" si="209"/>
        <v>480273</v>
      </c>
      <c r="X1791" s="142">
        <f t="shared" si="210"/>
        <v>156</v>
      </c>
      <c r="Y1791" s="135">
        <f t="shared" si="206"/>
        <v>16</v>
      </c>
      <c r="Z1791" s="142">
        <f t="shared" si="207"/>
        <v>9.75</v>
      </c>
      <c r="AA1791" s="135">
        <v>480</v>
      </c>
      <c r="AB1791" s="164">
        <f t="shared" si="208"/>
        <v>273</v>
      </c>
      <c r="AI1791" s="1053">
        <v>32093611</v>
      </c>
      <c r="AJ1791" s="1054">
        <v>12</v>
      </c>
      <c r="AK1791" s="1055">
        <v>175.48089999999999</v>
      </c>
      <c r="AL1791" s="1055">
        <v>4.8079999999999998</v>
      </c>
      <c r="AM1791" s="1054">
        <v>36</v>
      </c>
      <c r="AN1791" s="1056">
        <v>0.39829999999999999</v>
      </c>
    </row>
    <row r="1792" spans="23:40">
      <c r="W1792" s="150" t="str">
        <f t="shared" si="209"/>
        <v>480280</v>
      </c>
      <c r="X1792" s="142">
        <f t="shared" si="210"/>
        <v>160</v>
      </c>
      <c r="Y1792" s="135">
        <f t="shared" si="206"/>
        <v>16</v>
      </c>
      <c r="Z1792" s="142">
        <f t="shared" si="207"/>
        <v>10</v>
      </c>
      <c r="AA1792" s="135">
        <v>480</v>
      </c>
      <c r="AB1792" s="164">
        <f t="shared" si="208"/>
        <v>280</v>
      </c>
      <c r="AI1792" s="1053">
        <v>50020601</v>
      </c>
      <c r="AJ1792" s="1054">
        <v>43</v>
      </c>
      <c r="AK1792" s="1055">
        <v>175.448362</v>
      </c>
      <c r="AL1792" s="1055">
        <v>4.9348000000000001</v>
      </c>
      <c r="AM1792" s="1054">
        <v>36</v>
      </c>
      <c r="AN1792" s="1056">
        <v>0.23300000000000001</v>
      </c>
    </row>
    <row r="1793" spans="23:40">
      <c r="W1793" s="150" t="str">
        <f t="shared" si="209"/>
        <v>480287</v>
      </c>
      <c r="X1793" s="142">
        <f t="shared" si="210"/>
        <v>164</v>
      </c>
      <c r="Y1793" s="135">
        <f t="shared" si="206"/>
        <v>16</v>
      </c>
      <c r="Z1793" s="142">
        <f t="shared" si="207"/>
        <v>10.25</v>
      </c>
      <c r="AA1793" s="135">
        <v>480</v>
      </c>
      <c r="AB1793" s="164">
        <f t="shared" si="208"/>
        <v>287</v>
      </c>
      <c r="AI1793" s="1053">
        <v>42011601</v>
      </c>
      <c r="AJ1793" s="1054">
        <v>45</v>
      </c>
      <c r="AK1793" s="1055">
        <v>175.39160000000001</v>
      </c>
      <c r="AL1793" s="1055">
        <v>5.7569999999999997</v>
      </c>
      <c r="AM1793" s="1054">
        <v>30</v>
      </c>
      <c r="AN1793" s="1056">
        <v>0.18239999999999998</v>
      </c>
    </row>
    <row r="1794" spans="23:40">
      <c r="W1794" s="150" t="str">
        <f t="shared" si="209"/>
        <v>480294</v>
      </c>
      <c r="X1794" s="142">
        <f t="shared" si="210"/>
        <v>168</v>
      </c>
      <c r="Y1794" s="135">
        <f t="shared" si="206"/>
        <v>16</v>
      </c>
      <c r="Z1794" s="142">
        <f t="shared" si="207"/>
        <v>10.5</v>
      </c>
      <c r="AA1794" s="135">
        <v>480</v>
      </c>
      <c r="AB1794" s="164">
        <f t="shared" si="208"/>
        <v>294</v>
      </c>
      <c r="AI1794" s="1053">
        <v>14023261</v>
      </c>
      <c r="AJ1794" s="1054">
        <v>6</v>
      </c>
      <c r="AK1794" s="1055">
        <v>175.0428</v>
      </c>
      <c r="AL1794" s="1055">
        <v>5.2065000000000001</v>
      </c>
      <c r="AM1794" s="1054">
        <v>34</v>
      </c>
      <c r="AN1794" s="1056">
        <v>0.32869999999999999</v>
      </c>
    </row>
    <row r="1795" spans="23:40">
      <c r="W1795" s="150" t="str">
        <f t="shared" si="209"/>
        <v>480301</v>
      </c>
      <c r="X1795" s="142">
        <f t="shared" si="210"/>
        <v>172</v>
      </c>
      <c r="Y1795" s="135">
        <f t="shared" si="206"/>
        <v>16</v>
      </c>
      <c r="Z1795" s="142">
        <f t="shared" si="207"/>
        <v>10.75</v>
      </c>
      <c r="AA1795" s="135">
        <v>480</v>
      </c>
      <c r="AB1795" s="164">
        <f t="shared" si="208"/>
        <v>301</v>
      </c>
      <c r="AI1795" s="1053">
        <v>65010511</v>
      </c>
      <c r="AJ1795" s="1054">
        <v>8</v>
      </c>
      <c r="AK1795" s="1055">
        <v>175.03890000000001</v>
      </c>
      <c r="AL1795" s="1055">
        <v>4.5087999999999999</v>
      </c>
      <c r="AM1795" s="1054">
        <v>39</v>
      </c>
      <c r="AN1795" s="1056">
        <v>0.23019999999999999</v>
      </c>
    </row>
    <row r="1796" spans="23:40">
      <c r="W1796" s="150" t="str">
        <f t="shared" si="209"/>
        <v>480308</v>
      </c>
      <c r="X1796" s="142">
        <f t="shared" si="210"/>
        <v>176</v>
      </c>
      <c r="Y1796" s="135">
        <f t="shared" si="206"/>
        <v>16</v>
      </c>
      <c r="Z1796" s="142">
        <f t="shared" si="207"/>
        <v>11</v>
      </c>
      <c r="AA1796" s="135">
        <v>480</v>
      </c>
      <c r="AB1796" s="164">
        <f t="shared" si="208"/>
        <v>308</v>
      </c>
      <c r="AI1796" s="1053">
        <v>33018490</v>
      </c>
      <c r="AJ1796" s="1054">
        <v>31</v>
      </c>
      <c r="AK1796" s="1055">
        <v>175.00065000000001</v>
      </c>
      <c r="AL1796" s="1055">
        <v>4.3318000000000003</v>
      </c>
      <c r="AM1796" s="1054">
        <v>40</v>
      </c>
      <c r="AN1796" s="1056">
        <v>0.18030000000000002</v>
      </c>
    </row>
    <row r="1797" spans="23:40">
      <c r="W1797" s="150" t="str">
        <f t="shared" si="209"/>
        <v>480315</v>
      </c>
      <c r="X1797" s="142">
        <f t="shared" si="210"/>
        <v>180</v>
      </c>
      <c r="Y1797" s="135">
        <f t="shared" ref="Y1797:Y1860" si="211">IF(AA1797=5,0.385,IF(AA1797=10,0.55,IF(AA1797=15,0.55,AA1797/30)))</f>
        <v>16</v>
      </c>
      <c r="Z1797" s="142">
        <f t="shared" ref="Z1797:Z1860" si="212">IF(AB1797=7,0.385,IF(AB1797=14,0.55,AB1797/28))</f>
        <v>11.25</v>
      </c>
      <c r="AA1797" s="135">
        <v>480</v>
      </c>
      <c r="AB1797" s="164">
        <f t="shared" si="208"/>
        <v>315</v>
      </c>
      <c r="AI1797" s="1053">
        <v>62012101</v>
      </c>
      <c r="AJ1797" s="1054">
        <v>7</v>
      </c>
      <c r="AK1797" s="1055">
        <v>174.9819</v>
      </c>
      <c r="AL1797" s="1055">
        <v>4.8577000000000004</v>
      </c>
      <c r="AM1797" s="1054">
        <v>36</v>
      </c>
      <c r="AN1797" s="1056">
        <v>0.41450000000000004</v>
      </c>
    </row>
    <row r="1798" spans="23:40">
      <c r="W1798" s="150" t="str">
        <f t="shared" si="209"/>
        <v>480322</v>
      </c>
      <c r="X1798" s="142">
        <f t="shared" si="210"/>
        <v>184</v>
      </c>
      <c r="Y1798" s="135">
        <f t="shared" si="211"/>
        <v>16</v>
      </c>
      <c r="Z1798" s="142">
        <f t="shared" si="212"/>
        <v>11.5</v>
      </c>
      <c r="AA1798" s="135">
        <v>480</v>
      </c>
      <c r="AB1798" s="164">
        <f t="shared" si="208"/>
        <v>322</v>
      </c>
      <c r="AI1798" s="1053">
        <v>31081701</v>
      </c>
      <c r="AJ1798" s="1054">
        <v>82</v>
      </c>
      <c r="AK1798" s="1055">
        <v>174.94749999999999</v>
      </c>
      <c r="AL1798" s="1055">
        <v>3.5065</v>
      </c>
      <c r="AM1798" s="1054">
        <v>50</v>
      </c>
      <c r="AN1798" s="1056">
        <v>0.39439999999999997</v>
      </c>
    </row>
    <row r="1799" spans="23:40">
      <c r="W1799" s="150" t="str">
        <f t="shared" si="209"/>
        <v>480329</v>
      </c>
      <c r="X1799" s="142">
        <f t="shared" si="210"/>
        <v>188</v>
      </c>
      <c r="Y1799" s="135">
        <f t="shared" si="211"/>
        <v>16</v>
      </c>
      <c r="Z1799" s="142">
        <f t="shared" si="212"/>
        <v>11.75</v>
      </c>
      <c r="AA1799" s="135">
        <v>480</v>
      </c>
      <c r="AB1799" s="164">
        <f t="shared" si="208"/>
        <v>329</v>
      </c>
      <c r="AI1799" s="1053">
        <v>33020701</v>
      </c>
      <c r="AJ1799" s="1054">
        <v>11</v>
      </c>
      <c r="AK1799" s="1055">
        <v>174.91419999999999</v>
      </c>
      <c r="AL1799" s="1055">
        <v>5.4009</v>
      </c>
      <c r="AM1799" s="1054">
        <v>32</v>
      </c>
      <c r="AN1799" s="1056">
        <v>0.47909999999999997</v>
      </c>
    </row>
    <row r="1800" spans="23:40">
      <c r="W1800" s="150" t="str">
        <f t="shared" si="209"/>
        <v>480336</v>
      </c>
      <c r="X1800" s="142">
        <f t="shared" si="210"/>
        <v>192</v>
      </c>
      <c r="Y1800" s="135">
        <f t="shared" si="211"/>
        <v>16</v>
      </c>
      <c r="Z1800" s="142">
        <f t="shared" si="212"/>
        <v>12</v>
      </c>
      <c r="AA1800" s="135">
        <v>480</v>
      </c>
      <c r="AB1800" s="164">
        <f t="shared" si="208"/>
        <v>336</v>
      </c>
      <c r="AI1800" s="1053">
        <v>44011621</v>
      </c>
      <c r="AJ1800" s="1054">
        <v>38</v>
      </c>
      <c r="AK1800" s="1055">
        <v>174.8409</v>
      </c>
      <c r="AL1800" s="1055">
        <v>5.0833000000000004</v>
      </c>
      <c r="AM1800" s="1054">
        <v>34</v>
      </c>
      <c r="AN1800" s="1056">
        <v>0.30690000000000001</v>
      </c>
    </row>
    <row r="1801" spans="23:40">
      <c r="W1801" s="150" t="str">
        <f t="shared" si="209"/>
        <v>480343</v>
      </c>
      <c r="X1801" s="142">
        <f t="shared" si="210"/>
        <v>196</v>
      </c>
      <c r="Y1801" s="135">
        <f t="shared" si="211"/>
        <v>16</v>
      </c>
      <c r="Z1801" s="142">
        <f t="shared" si="212"/>
        <v>12.25</v>
      </c>
      <c r="AA1801" s="135">
        <v>480</v>
      </c>
      <c r="AB1801" s="164">
        <f t="shared" si="208"/>
        <v>343</v>
      </c>
      <c r="AI1801" s="1053">
        <v>31081601</v>
      </c>
      <c r="AJ1801" s="1054">
        <v>83</v>
      </c>
      <c r="AK1801" s="1055">
        <v>174.83750000000001</v>
      </c>
      <c r="AL1801" s="1055">
        <v>4.4355000000000002</v>
      </c>
      <c r="AM1801" s="1054">
        <v>39</v>
      </c>
      <c r="AN1801" s="1056">
        <v>0.29670000000000002</v>
      </c>
    </row>
    <row r="1802" spans="23:40">
      <c r="W1802" s="150" t="str">
        <f t="shared" si="209"/>
        <v>480350</v>
      </c>
      <c r="X1802" s="142">
        <f t="shared" si="210"/>
        <v>200</v>
      </c>
      <c r="Y1802" s="135">
        <f t="shared" si="211"/>
        <v>16</v>
      </c>
      <c r="Z1802" s="142">
        <f t="shared" si="212"/>
        <v>12.5</v>
      </c>
      <c r="AA1802" s="135">
        <v>480</v>
      </c>
      <c r="AB1802" s="164">
        <f t="shared" si="208"/>
        <v>350</v>
      </c>
      <c r="AI1802" s="1053">
        <v>51015921</v>
      </c>
      <c r="AJ1802" s="1054">
        <v>62</v>
      </c>
      <c r="AK1802" s="1055">
        <v>174.8364</v>
      </c>
      <c r="AL1802" s="1055">
        <v>4.7652000000000001</v>
      </c>
      <c r="AM1802" s="1054">
        <v>37</v>
      </c>
      <c r="AN1802" s="1056">
        <v>0.31969999999999998</v>
      </c>
    </row>
    <row r="1803" spans="23:40">
      <c r="W1803" s="150" t="str">
        <f t="shared" si="209"/>
        <v>480357</v>
      </c>
      <c r="X1803" s="142">
        <f t="shared" si="210"/>
        <v>204</v>
      </c>
      <c r="Y1803" s="135">
        <f t="shared" si="211"/>
        <v>16</v>
      </c>
      <c r="Z1803" s="142">
        <f t="shared" si="212"/>
        <v>12.75</v>
      </c>
      <c r="AA1803" s="135">
        <v>480</v>
      </c>
      <c r="AB1803" s="164">
        <f t="shared" si="208"/>
        <v>357</v>
      </c>
      <c r="AI1803" s="1053">
        <v>14013461</v>
      </c>
      <c r="AJ1803" s="1054">
        <v>15</v>
      </c>
      <c r="AK1803" s="1055">
        <v>174.7859</v>
      </c>
      <c r="AL1803" s="1055">
        <v>4.4543999999999997</v>
      </c>
      <c r="AM1803" s="1054">
        <v>39</v>
      </c>
      <c r="AN1803" s="1056">
        <v>0.27289999999999998</v>
      </c>
    </row>
    <row r="1804" spans="23:40">
      <c r="W1804" s="150" t="str">
        <f t="shared" si="209"/>
        <v>480364</v>
      </c>
      <c r="X1804" s="142">
        <f t="shared" si="210"/>
        <v>208</v>
      </c>
      <c r="Y1804" s="135">
        <f t="shared" si="211"/>
        <v>16</v>
      </c>
      <c r="Z1804" s="142">
        <f t="shared" si="212"/>
        <v>13</v>
      </c>
      <c r="AA1804" s="135">
        <v>480</v>
      </c>
      <c r="AB1804" s="164">
        <f t="shared" si="208"/>
        <v>364</v>
      </c>
      <c r="AI1804" s="1053">
        <v>31124901</v>
      </c>
      <c r="AJ1804" s="1054">
        <v>84</v>
      </c>
      <c r="AK1804" s="1055">
        <v>174.76480000000001</v>
      </c>
      <c r="AL1804" s="1055">
        <v>4.6623000000000001</v>
      </c>
      <c r="AM1804" s="1054">
        <v>37</v>
      </c>
      <c r="AN1804" s="1056">
        <v>0.49280000000000002</v>
      </c>
    </row>
    <row r="1805" spans="23:40">
      <c r="W1805" s="150" t="str">
        <f t="shared" si="209"/>
        <v>480371</v>
      </c>
      <c r="X1805" s="142">
        <f t="shared" si="210"/>
        <v>212</v>
      </c>
      <c r="Y1805" s="135">
        <f t="shared" si="211"/>
        <v>16</v>
      </c>
      <c r="Z1805" s="142">
        <f t="shared" si="212"/>
        <v>13.25</v>
      </c>
      <c r="AA1805" s="135">
        <v>480</v>
      </c>
      <c r="AB1805" s="164">
        <f t="shared" si="208"/>
        <v>371</v>
      </c>
      <c r="AI1805" s="1053">
        <v>33100701</v>
      </c>
      <c r="AJ1805" s="1054">
        <v>2</v>
      </c>
      <c r="AK1805" s="1055">
        <v>174.66398899999999</v>
      </c>
      <c r="AL1805" s="1055">
        <v>4.7335000000000003</v>
      </c>
      <c r="AM1805" s="1054">
        <v>37</v>
      </c>
      <c r="AN1805" s="1056">
        <v>0.34310000000000002</v>
      </c>
    </row>
    <row r="1806" spans="23:40">
      <c r="W1806" s="150" t="str">
        <f t="shared" si="209"/>
        <v>4957</v>
      </c>
      <c r="X1806" s="142">
        <f t="shared" si="210"/>
        <v>6.3525</v>
      </c>
      <c r="Y1806" s="135">
        <f t="shared" si="211"/>
        <v>16.5</v>
      </c>
      <c r="Z1806" s="142">
        <f t="shared" si="212"/>
        <v>0.38500000000000001</v>
      </c>
      <c r="AA1806" s="135">
        <v>495</v>
      </c>
      <c r="AB1806" s="151">
        <v>7</v>
      </c>
      <c r="AI1806" s="1053">
        <v>37112201</v>
      </c>
      <c r="AJ1806" s="1054">
        <v>2</v>
      </c>
      <c r="AK1806" s="1055">
        <v>174.62909999999999</v>
      </c>
      <c r="AL1806" s="1055">
        <v>4.7553999999999998</v>
      </c>
      <c r="AM1806" s="1054">
        <v>37</v>
      </c>
      <c r="AN1806" s="1056">
        <v>0.37719999999999998</v>
      </c>
    </row>
    <row r="1807" spans="23:40">
      <c r="W1807" s="150" t="str">
        <f t="shared" si="209"/>
        <v>49514</v>
      </c>
      <c r="X1807" s="142">
        <f t="shared" si="210"/>
        <v>9.0750000000000011</v>
      </c>
      <c r="Y1807" s="135">
        <f t="shared" si="211"/>
        <v>16.5</v>
      </c>
      <c r="Z1807" s="142">
        <f t="shared" si="212"/>
        <v>0.55000000000000004</v>
      </c>
      <c r="AA1807" s="135">
        <v>495</v>
      </c>
      <c r="AB1807" s="164">
        <f>AB1806+7</f>
        <v>14</v>
      </c>
      <c r="AI1807" s="1053">
        <v>21016901</v>
      </c>
      <c r="AJ1807" s="1054">
        <v>18</v>
      </c>
      <c r="AK1807" s="1055">
        <v>174.62729999999999</v>
      </c>
      <c r="AL1807" s="1055">
        <v>5.0800999999999998</v>
      </c>
      <c r="AM1807" s="1054">
        <v>34</v>
      </c>
      <c r="AN1807" s="1056">
        <v>0.28339999999999999</v>
      </c>
    </row>
    <row r="1808" spans="23:40">
      <c r="W1808" s="150" t="str">
        <f t="shared" si="209"/>
        <v>49521</v>
      </c>
      <c r="X1808" s="142">
        <f t="shared" si="210"/>
        <v>12.375</v>
      </c>
      <c r="Y1808" s="135">
        <f t="shared" si="211"/>
        <v>16.5</v>
      </c>
      <c r="Z1808" s="142">
        <f t="shared" si="212"/>
        <v>0.75</v>
      </c>
      <c r="AA1808" s="135">
        <v>495</v>
      </c>
      <c r="AB1808" s="164">
        <f t="shared" ref="AB1808:AB1858" si="213">AB1807+7</f>
        <v>21</v>
      </c>
      <c r="AI1808" s="1053">
        <v>36075101</v>
      </c>
      <c r="AJ1808" s="1054">
        <v>7</v>
      </c>
      <c r="AK1808" s="1055">
        <v>174.56056000000001</v>
      </c>
      <c r="AL1808" s="1055">
        <v>4.5256999999999996</v>
      </c>
      <c r="AM1808" s="1054">
        <v>39</v>
      </c>
      <c r="AN1808" s="1056">
        <v>0.2414</v>
      </c>
    </row>
    <row r="1809" spans="23:40">
      <c r="W1809" s="150" t="str">
        <f t="shared" si="209"/>
        <v>49528</v>
      </c>
      <c r="X1809" s="142">
        <f t="shared" si="210"/>
        <v>16.5</v>
      </c>
      <c r="Y1809" s="135">
        <f t="shared" si="211"/>
        <v>16.5</v>
      </c>
      <c r="Z1809" s="142">
        <f t="shared" si="212"/>
        <v>1</v>
      </c>
      <c r="AA1809" s="135">
        <v>495</v>
      </c>
      <c r="AB1809" s="164">
        <f t="shared" si="213"/>
        <v>28</v>
      </c>
      <c r="AI1809" s="1053">
        <v>44011771</v>
      </c>
      <c r="AJ1809" s="1054">
        <v>39</v>
      </c>
      <c r="AK1809" s="1055">
        <v>174.43465800000001</v>
      </c>
      <c r="AL1809" s="1055">
        <v>4.1868999999999996</v>
      </c>
      <c r="AM1809" s="1054">
        <v>42</v>
      </c>
      <c r="AN1809" s="1056">
        <v>0.30219999999999997</v>
      </c>
    </row>
    <row r="1810" spans="23:40">
      <c r="W1810" s="150" t="str">
        <f t="shared" si="209"/>
        <v>49535</v>
      </c>
      <c r="X1810" s="142">
        <f t="shared" si="210"/>
        <v>20.625</v>
      </c>
      <c r="Y1810" s="135">
        <f t="shared" si="211"/>
        <v>16.5</v>
      </c>
      <c r="Z1810" s="142">
        <f t="shared" si="212"/>
        <v>1.25</v>
      </c>
      <c r="AA1810" s="135">
        <v>495</v>
      </c>
      <c r="AB1810" s="164">
        <f t="shared" si="213"/>
        <v>35</v>
      </c>
      <c r="AI1810" s="1053">
        <v>52262701</v>
      </c>
      <c r="AJ1810" s="1054">
        <v>1</v>
      </c>
      <c r="AK1810" s="1055">
        <v>174.38822400000001</v>
      </c>
      <c r="AL1810" s="1055">
        <v>4.2786999999999997</v>
      </c>
      <c r="AM1810" s="1054">
        <v>41</v>
      </c>
      <c r="AN1810" s="1056">
        <v>0.30719999999999997</v>
      </c>
    </row>
    <row r="1811" spans="23:40">
      <c r="W1811" s="150" t="str">
        <f t="shared" si="209"/>
        <v>49542</v>
      </c>
      <c r="X1811" s="142">
        <f t="shared" si="210"/>
        <v>24.75</v>
      </c>
      <c r="Y1811" s="135">
        <f t="shared" si="211"/>
        <v>16.5</v>
      </c>
      <c r="Z1811" s="142">
        <f t="shared" si="212"/>
        <v>1.5</v>
      </c>
      <c r="AA1811" s="135">
        <v>495</v>
      </c>
      <c r="AB1811" s="164">
        <f t="shared" si="213"/>
        <v>42</v>
      </c>
      <c r="AI1811" s="1053">
        <v>45010561</v>
      </c>
      <c r="AJ1811" s="1054">
        <v>11</v>
      </c>
      <c r="AK1811" s="1055">
        <v>174.37946000000002</v>
      </c>
      <c r="AL1811" s="1055">
        <v>3.5695999999999999</v>
      </c>
      <c r="AM1811" s="1054">
        <v>49</v>
      </c>
      <c r="AN1811" s="1056">
        <v>0.1109</v>
      </c>
    </row>
    <row r="1812" spans="23:40">
      <c r="W1812" s="150" t="str">
        <f t="shared" si="209"/>
        <v>49549</v>
      </c>
      <c r="X1812" s="142">
        <f t="shared" si="210"/>
        <v>28.875</v>
      </c>
      <c r="Y1812" s="135">
        <f t="shared" si="211"/>
        <v>16.5</v>
      </c>
      <c r="Z1812" s="142">
        <f t="shared" si="212"/>
        <v>1.75</v>
      </c>
      <c r="AA1812" s="135">
        <v>495</v>
      </c>
      <c r="AB1812" s="164">
        <f t="shared" si="213"/>
        <v>49</v>
      </c>
      <c r="AI1812" s="1053">
        <v>32018911</v>
      </c>
      <c r="AJ1812" s="1054">
        <v>28</v>
      </c>
      <c r="AK1812" s="1055">
        <v>174.33949999999999</v>
      </c>
      <c r="AL1812" s="1055">
        <v>5.6036999999999999</v>
      </c>
      <c r="AM1812" s="1054">
        <v>31</v>
      </c>
      <c r="AN1812" s="1056">
        <v>0.21210000000000001</v>
      </c>
    </row>
    <row r="1813" spans="23:40">
      <c r="W1813" s="150" t="str">
        <f t="shared" si="209"/>
        <v>49556</v>
      </c>
      <c r="X1813" s="142">
        <f t="shared" si="210"/>
        <v>33</v>
      </c>
      <c r="Y1813" s="135">
        <f t="shared" si="211"/>
        <v>16.5</v>
      </c>
      <c r="Z1813" s="142">
        <f t="shared" si="212"/>
        <v>2</v>
      </c>
      <c r="AA1813" s="135">
        <v>495</v>
      </c>
      <c r="AB1813" s="164">
        <f t="shared" si="213"/>
        <v>56</v>
      </c>
      <c r="AI1813" s="1053">
        <v>33018391</v>
      </c>
      <c r="AJ1813" s="1054">
        <v>32</v>
      </c>
      <c r="AK1813" s="1055">
        <v>174.31530000000001</v>
      </c>
      <c r="AL1813" s="1055">
        <v>4.4156000000000004</v>
      </c>
      <c r="AM1813" s="1054">
        <v>39</v>
      </c>
      <c r="AN1813" s="1056">
        <v>0.30579999999999996</v>
      </c>
    </row>
    <row r="1814" spans="23:40">
      <c r="W1814" s="150" t="str">
        <f t="shared" si="209"/>
        <v>49563</v>
      </c>
      <c r="X1814" s="142">
        <f t="shared" si="210"/>
        <v>37.125</v>
      </c>
      <c r="Y1814" s="135">
        <f t="shared" si="211"/>
        <v>16.5</v>
      </c>
      <c r="Z1814" s="142">
        <f t="shared" si="212"/>
        <v>2.25</v>
      </c>
      <c r="AA1814" s="135">
        <v>495</v>
      </c>
      <c r="AB1814" s="164">
        <f t="shared" si="213"/>
        <v>63</v>
      </c>
      <c r="AI1814" s="1053">
        <v>44071701</v>
      </c>
      <c r="AJ1814" s="1054">
        <v>5</v>
      </c>
      <c r="AK1814" s="1055">
        <v>174.30934999999999</v>
      </c>
      <c r="AL1814" s="1055">
        <v>4.0603999999999996</v>
      </c>
      <c r="AM1814" s="1054">
        <v>43</v>
      </c>
      <c r="AN1814" s="1056">
        <v>0.35409999999999997</v>
      </c>
    </row>
    <row r="1815" spans="23:40">
      <c r="W1815" s="150" t="str">
        <f t="shared" si="209"/>
        <v>49570</v>
      </c>
      <c r="X1815" s="142">
        <f t="shared" si="210"/>
        <v>41.25</v>
      </c>
      <c r="Y1815" s="135">
        <f t="shared" si="211"/>
        <v>16.5</v>
      </c>
      <c r="Z1815" s="142">
        <f t="shared" si="212"/>
        <v>2.5</v>
      </c>
      <c r="AA1815" s="135">
        <v>495</v>
      </c>
      <c r="AB1815" s="164">
        <f t="shared" si="213"/>
        <v>70</v>
      </c>
      <c r="AI1815" s="1053">
        <v>41181301</v>
      </c>
      <c r="AJ1815" s="1054">
        <v>1</v>
      </c>
      <c r="AK1815" s="1055">
        <v>174.26630399999999</v>
      </c>
      <c r="AL1815" s="1055">
        <v>4.5872000000000002</v>
      </c>
      <c r="AM1815" s="1054">
        <v>38</v>
      </c>
      <c r="AN1815" s="1056">
        <v>0.29920000000000002</v>
      </c>
    </row>
    <row r="1816" spans="23:40">
      <c r="W1816" s="150" t="str">
        <f t="shared" si="209"/>
        <v>49577</v>
      </c>
      <c r="X1816" s="142">
        <f t="shared" si="210"/>
        <v>45.375</v>
      </c>
      <c r="Y1816" s="135">
        <f t="shared" si="211"/>
        <v>16.5</v>
      </c>
      <c r="Z1816" s="142">
        <f t="shared" si="212"/>
        <v>2.75</v>
      </c>
      <c r="AA1816" s="135">
        <v>495</v>
      </c>
      <c r="AB1816" s="164">
        <f t="shared" si="213"/>
        <v>77</v>
      </c>
      <c r="AI1816" s="1053">
        <v>11085501</v>
      </c>
      <c r="AJ1816" s="1054">
        <v>88</v>
      </c>
      <c r="AK1816" s="1055">
        <v>174.20497900000001</v>
      </c>
      <c r="AL1816" s="1055">
        <v>4.0799000000000003</v>
      </c>
      <c r="AM1816" s="1054">
        <v>43</v>
      </c>
      <c r="AN1816" s="1056">
        <v>0.19170000000000001</v>
      </c>
    </row>
    <row r="1817" spans="23:40">
      <c r="W1817" s="150" t="str">
        <f t="shared" si="209"/>
        <v>49584</v>
      </c>
      <c r="X1817" s="142">
        <f t="shared" si="210"/>
        <v>49.5</v>
      </c>
      <c r="Y1817" s="135">
        <f t="shared" si="211"/>
        <v>16.5</v>
      </c>
      <c r="Z1817" s="142">
        <f t="shared" si="212"/>
        <v>3</v>
      </c>
      <c r="AA1817" s="135">
        <v>495</v>
      </c>
      <c r="AB1817" s="164">
        <f t="shared" si="213"/>
        <v>84</v>
      </c>
      <c r="AI1817" s="1053">
        <v>37160601</v>
      </c>
      <c r="AJ1817" s="1054">
        <v>3</v>
      </c>
      <c r="AK1817" s="1055">
        <v>174.19720000000001</v>
      </c>
      <c r="AL1817" s="1055">
        <v>4.4912000000000001</v>
      </c>
      <c r="AM1817" s="1054">
        <v>39</v>
      </c>
      <c r="AN1817" s="1056">
        <v>0.30760000000000004</v>
      </c>
    </row>
    <row r="1818" spans="23:40">
      <c r="W1818" s="150" t="str">
        <f t="shared" si="209"/>
        <v>49591</v>
      </c>
      <c r="X1818" s="142">
        <f t="shared" si="210"/>
        <v>53.625</v>
      </c>
      <c r="Y1818" s="135">
        <f t="shared" si="211"/>
        <v>16.5</v>
      </c>
      <c r="Z1818" s="142">
        <f t="shared" si="212"/>
        <v>3.25</v>
      </c>
      <c r="AA1818" s="135">
        <v>495</v>
      </c>
      <c r="AB1818" s="164">
        <f t="shared" si="213"/>
        <v>91</v>
      </c>
      <c r="AI1818" s="1053">
        <v>15100860</v>
      </c>
      <c r="AJ1818" s="1054">
        <v>2</v>
      </c>
      <c r="AK1818" s="1055">
        <v>174.18209999999999</v>
      </c>
      <c r="AL1818" s="1055">
        <v>4.9269999999999996</v>
      </c>
      <c r="AM1818" s="1054">
        <v>35</v>
      </c>
      <c r="AN1818" s="1056">
        <v>0.38579999999999998</v>
      </c>
    </row>
    <row r="1819" spans="23:40">
      <c r="W1819" s="150" t="str">
        <f t="shared" si="209"/>
        <v>49598</v>
      </c>
      <c r="X1819" s="142">
        <f t="shared" si="210"/>
        <v>57.75</v>
      </c>
      <c r="Y1819" s="135">
        <f t="shared" si="211"/>
        <v>16.5</v>
      </c>
      <c r="Z1819" s="142">
        <f t="shared" si="212"/>
        <v>3.5</v>
      </c>
      <c r="AA1819" s="135">
        <v>495</v>
      </c>
      <c r="AB1819" s="164">
        <f t="shared" si="213"/>
        <v>98</v>
      </c>
      <c r="AI1819" s="1053">
        <v>34090501</v>
      </c>
      <c r="AJ1819" s="1054">
        <v>4</v>
      </c>
      <c r="AK1819" s="1055">
        <v>174.17150000000001</v>
      </c>
      <c r="AL1819" s="1055">
        <v>4.9311999999999996</v>
      </c>
      <c r="AM1819" s="1054">
        <v>35</v>
      </c>
      <c r="AN1819" s="1056">
        <v>0.35549999999999998</v>
      </c>
    </row>
    <row r="1820" spans="23:40">
      <c r="W1820" s="150" t="str">
        <f t="shared" si="209"/>
        <v>495105</v>
      </c>
      <c r="X1820" s="142">
        <f t="shared" si="210"/>
        <v>61.875</v>
      </c>
      <c r="Y1820" s="135">
        <f t="shared" si="211"/>
        <v>16.5</v>
      </c>
      <c r="Z1820" s="142">
        <f t="shared" si="212"/>
        <v>3.75</v>
      </c>
      <c r="AA1820" s="135">
        <v>495</v>
      </c>
      <c r="AB1820" s="164">
        <f t="shared" si="213"/>
        <v>105</v>
      </c>
      <c r="AI1820" s="1053">
        <v>42033001</v>
      </c>
      <c r="AJ1820" s="1054">
        <v>10</v>
      </c>
      <c r="AK1820" s="1055">
        <v>174.12575000000001</v>
      </c>
      <c r="AL1820" s="1055">
        <v>4.3517999999999999</v>
      </c>
      <c r="AM1820" s="1054">
        <v>40</v>
      </c>
      <c r="AN1820" s="1056">
        <v>0.25090000000000001</v>
      </c>
    </row>
    <row r="1821" spans="23:40">
      <c r="W1821" s="150" t="str">
        <f t="shared" si="209"/>
        <v>495112</v>
      </c>
      <c r="X1821" s="142">
        <f t="shared" si="210"/>
        <v>66</v>
      </c>
      <c r="Y1821" s="135">
        <f t="shared" si="211"/>
        <v>16.5</v>
      </c>
      <c r="Z1821" s="142">
        <f t="shared" si="212"/>
        <v>4</v>
      </c>
      <c r="AA1821" s="135">
        <v>495</v>
      </c>
      <c r="AB1821" s="164">
        <f t="shared" si="213"/>
        <v>112</v>
      </c>
      <c r="AI1821" s="1053">
        <v>33018251</v>
      </c>
      <c r="AJ1821" s="1054">
        <v>33</v>
      </c>
      <c r="AK1821" s="1055">
        <v>174.03405000000001</v>
      </c>
      <c r="AL1821" s="1055">
        <v>2.8679999999999999</v>
      </c>
      <c r="AM1821" s="1054">
        <v>61</v>
      </c>
      <c r="AN1821" s="1056">
        <v>0.18090000000000001</v>
      </c>
    </row>
    <row r="1822" spans="23:40">
      <c r="W1822" s="150" t="str">
        <f t="shared" si="209"/>
        <v>495119</v>
      </c>
      <c r="X1822" s="142">
        <f t="shared" si="210"/>
        <v>70.125</v>
      </c>
      <c r="Y1822" s="135">
        <f t="shared" si="211"/>
        <v>16.5</v>
      </c>
      <c r="Z1822" s="142">
        <f t="shared" si="212"/>
        <v>4.25</v>
      </c>
      <c r="AA1822" s="135">
        <v>495</v>
      </c>
      <c r="AB1822" s="164">
        <f t="shared" si="213"/>
        <v>119</v>
      </c>
      <c r="AI1822" s="1053">
        <v>21010921</v>
      </c>
      <c r="AJ1822" s="1054">
        <v>19</v>
      </c>
      <c r="AK1822" s="1055">
        <v>174.00946000000002</v>
      </c>
      <c r="AL1822" s="1055">
        <v>4.6750999999999996</v>
      </c>
      <c r="AM1822" s="1054">
        <v>37</v>
      </c>
      <c r="AN1822" s="1056">
        <v>0.23379999999999998</v>
      </c>
    </row>
    <row r="1823" spans="23:40">
      <c r="W1823" s="150" t="str">
        <f t="shared" si="209"/>
        <v>495126</v>
      </c>
      <c r="X1823" s="142">
        <f t="shared" si="210"/>
        <v>74.25</v>
      </c>
      <c r="Y1823" s="135">
        <f t="shared" si="211"/>
        <v>16.5</v>
      </c>
      <c r="Z1823" s="142">
        <f t="shared" si="212"/>
        <v>4.5</v>
      </c>
      <c r="AA1823" s="135">
        <v>495</v>
      </c>
      <c r="AB1823" s="164">
        <f t="shared" si="213"/>
        <v>126</v>
      </c>
      <c r="AI1823" s="1053">
        <v>44172201</v>
      </c>
      <c r="AJ1823" s="1054">
        <v>3</v>
      </c>
      <c r="AK1823" s="1055">
        <v>174.00069999999999</v>
      </c>
      <c r="AL1823" s="1055">
        <v>4.5415000000000001</v>
      </c>
      <c r="AM1823" s="1054">
        <v>38</v>
      </c>
      <c r="AN1823" s="1056">
        <v>0.18190000000000001</v>
      </c>
    </row>
    <row r="1824" spans="23:40">
      <c r="W1824" s="150" t="str">
        <f t="shared" si="209"/>
        <v>495133</v>
      </c>
      <c r="X1824" s="142">
        <f t="shared" si="210"/>
        <v>78.375</v>
      </c>
      <c r="Y1824" s="135">
        <f t="shared" si="211"/>
        <v>16.5</v>
      </c>
      <c r="Z1824" s="142">
        <f t="shared" si="212"/>
        <v>4.75</v>
      </c>
      <c r="AA1824" s="135">
        <v>495</v>
      </c>
      <c r="AB1824" s="164">
        <f t="shared" si="213"/>
        <v>133</v>
      </c>
      <c r="AI1824" s="1053">
        <v>32053911</v>
      </c>
      <c r="AJ1824" s="1054">
        <v>8</v>
      </c>
      <c r="AK1824" s="1055">
        <v>173.98060000000001</v>
      </c>
      <c r="AL1824" s="1055">
        <v>4.5811000000000002</v>
      </c>
      <c r="AM1824" s="1054">
        <v>38</v>
      </c>
      <c r="AN1824" s="1056">
        <v>0.29559999999999997</v>
      </c>
    </row>
    <row r="1825" spans="23:40">
      <c r="W1825" s="150" t="str">
        <f t="shared" si="209"/>
        <v>495140</v>
      </c>
      <c r="X1825" s="142">
        <f t="shared" si="210"/>
        <v>82.5</v>
      </c>
      <c r="Y1825" s="135">
        <f t="shared" si="211"/>
        <v>16.5</v>
      </c>
      <c r="Z1825" s="142">
        <f t="shared" si="212"/>
        <v>5</v>
      </c>
      <c r="AA1825" s="135">
        <v>495</v>
      </c>
      <c r="AB1825" s="164">
        <f t="shared" si="213"/>
        <v>140</v>
      </c>
      <c r="AI1825" s="1053">
        <v>32081101</v>
      </c>
      <c r="AJ1825" s="1054">
        <v>16</v>
      </c>
      <c r="AK1825" s="1055">
        <v>173.9385</v>
      </c>
      <c r="AL1825" s="1055">
        <v>5.2843999999999998</v>
      </c>
      <c r="AM1825" s="1054">
        <v>33</v>
      </c>
      <c r="AN1825" s="1056">
        <v>0.32869999999999999</v>
      </c>
    </row>
    <row r="1826" spans="23:40">
      <c r="W1826" s="150" t="str">
        <f t="shared" si="209"/>
        <v>495147</v>
      </c>
      <c r="X1826" s="142">
        <f t="shared" si="210"/>
        <v>86.625</v>
      </c>
      <c r="Y1826" s="135">
        <f t="shared" si="211"/>
        <v>16.5</v>
      </c>
      <c r="Z1826" s="142">
        <f t="shared" si="212"/>
        <v>5.25</v>
      </c>
      <c r="AA1826" s="135">
        <v>495</v>
      </c>
      <c r="AB1826" s="164">
        <f t="shared" si="213"/>
        <v>147</v>
      </c>
      <c r="AI1826" s="1053">
        <v>43140701</v>
      </c>
      <c r="AJ1826" s="1054">
        <v>2</v>
      </c>
      <c r="AK1826" s="1055">
        <v>173.9229</v>
      </c>
      <c r="AL1826" s="1055">
        <v>4.3189000000000002</v>
      </c>
      <c r="AM1826" s="1054">
        <v>40</v>
      </c>
      <c r="AN1826" s="1056">
        <v>0.26219999999999999</v>
      </c>
    </row>
    <row r="1827" spans="23:40">
      <c r="W1827" s="150" t="str">
        <f t="shared" si="209"/>
        <v>495154</v>
      </c>
      <c r="X1827" s="142">
        <f t="shared" si="210"/>
        <v>90.75</v>
      </c>
      <c r="Y1827" s="135">
        <f t="shared" si="211"/>
        <v>16.5</v>
      </c>
      <c r="Z1827" s="142">
        <f t="shared" si="212"/>
        <v>5.5</v>
      </c>
      <c r="AA1827" s="135">
        <v>495</v>
      </c>
      <c r="AB1827" s="164">
        <f t="shared" si="213"/>
        <v>154</v>
      </c>
      <c r="AI1827" s="1053">
        <v>21021901</v>
      </c>
      <c r="AJ1827" s="1054">
        <v>20</v>
      </c>
      <c r="AK1827" s="1055">
        <v>173.85570000000001</v>
      </c>
      <c r="AL1827" s="1055">
        <v>5.2782</v>
      </c>
      <c r="AM1827" s="1054">
        <v>33</v>
      </c>
      <c r="AN1827" s="1056">
        <v>0.50380000000000003</v>
      </c>
    </row>
    <row r="1828" spans="23:40">
      <c r="W1828" s="150" t="str">
        <f t="shared" si="209"/>
        <v>495161</v>
      </c>
      <c r="X1828" s="142">
        <f t="shared" si="210"/>
        <v>94.875</v>
      </c>
      <c r="Y1828" s="135">
        <f t="shared" si="211"/>
        <v>16.5</v>
      </c>
      <c r="Z1828" s="142">
        <f t="shared" si="212"/>
        <v>5.75</v>
      </c>
      <c r="AA1828" s="135">
        <v>495</v>
      </c>
      <c r="AB1828" s="164">
        <f t="shared" si="213"/>
        <v>161</v>
      </c>
      <c r="AI1828" s="1053">
        <v>31124401</v>
      </c>
      <c r="AJ1828" s="1054">
        <v>85</v>
      </c>
      <c r="AK1828" s="1055">
        <v>173.80019999999999</v>
      </c>
      <c r="AL1828" s="1055">
        <v>4.7343999999999999</v>
      </c>
      <c r="AM1828" s="1054">
        <v>37</v>
      </c>
      <c r="AN1828" s="1056">
        <v>0.42349999999999999</v>
      </c>
    </row>
    <row r="1829" spans="23:40">
      <c r="W1829" s="150" t="str">
        <f t="shared" si="209"/>
        <v>495168</v>
      </c>
      <c r="X1829" s="142">
        <f t="shared" si="210"/>
        <v>99</v>
      </c>
      <c r="Y1829" s="135">
        <f t="shared" si="211"/>
        <v>16.5</v>
      </c>
      <c r="Z1829" s="142">
        <f t="shared" si="212"/>
        <v>6</v>
      </c>
      <c r="AA1829" s="135">
        <v>495</v>
      </c>
      <c r="AB1829" s="164">
        <f t="shared" si="213"/>
        <v>168</v>
      </c>
      <c r="AI1829" s="1053">
        <v>41019201</v>
      </c>
      <c r="AJ1829" s="1054">
        <v>25</v>
      </c>
      <c r="AK1829" s="1055">
        <v>173.77549999999999</v>
      </c>
      <c r="AL1829" s="1055">
        <v>5.4236000000000004</v>
      </c>
      <c r="AM1829" s="1054">
        <v>32</v>
      </c>
      <c r="AN1829" s="1056">
        <v>0.26600000000000001</v>
      </c>
    </row>
    <row r="1830" spans="23:40">
      <c r="W1830" s="150" t="str">
        <f t="shared" si="209"/>
        <v>495175</v>
      </c>
      <c r="X1830" s="142">
        <f t="shared" si="210"/>
        <v>103.125</v>
      </c>
      <c r="Y1830" s="135">
        <f t="shared" si="211"/>
        <v>16.5</v>
      </c>
      <c r="Z1830" s="142">
        <f t="shared" si="212"/>
        <v>6.25</v>
      </c>
      <c r="AA1830" s="135">
        <v>495</v>
      </c>
      <c r="AB1830" s="164">
        <f t="shared" si="213"/>
        <v>175</v>
      </c>
      <c r="AI1830" s="1053">
        <v>14061001</v>
      </c>
      <c r="AJ1830" s="1054">
        <v>3</v>
      </c>
      <c r="AK1830" s="1055">
        <v>173.66390000000001</v>
      </c>
      <c r="AL1830" s="1055">
        <v>4.0088999999999997</v>
      </c>
      <c r="AM1830" s="1054">
        <v>43</v>
      </c>
      <c r="AN1830" s="1056">
        <v>0.37939999999999996</v>
      </c>
    </row>
    <row r="1831" spans="23:40">
      <c r="W1831" s="150" t="str">
        <f t="shared" si="209"/>
        <v>495182</v>
      </c>
      <c r="X1831" s="142">
        <f t="shared" si="210"/>
        <v>107.25</v>
      </c>
      <c r="Y1831" s="135">
        <f t="shared" si="211"/>
        <v>16.5</v>
      </c>
      <c r="Z1831" s="142">
        <f t="shared" si="212"/>
        <v>6.5</v>
      </c>
      <c r="AA1831" s="135">
        <v>495</v>
      </c>
      <c r="AB1831" s="164">
        <f t="shared" si="213"/>
        <v>182</v>
      </c>
      <c r="AI1831" s="1053">
        <v>51078901</v>
      </c>
      <c r="AJ1831" s="1054">
        <v>4</v>
      </c>
      <c r="AK1831" s="1055">
        <v>173.55021399999998</v>
      </c>
      <c r="AL1831" s="1055">
        <v>5.0250000000000004</v>
      </c>
      <c r="AM1831" s="1054">
        <v>35</v>
      </c>
      <c r="AN1831" s="1056">
        <v>0.38909999999999995</v>
      </c>
    </row>
    <row r="1832" spans="23:40">
      <c r="W1832" s="150" t="str">
        <f t="shared" si="209"/>
        <v>495189</v>
      </c>
      <c r="X1832" s="142">
        <f t="shared" si="210"/>
        <v>111.375</v>
      </c>
      <c r="Y1832" s="135">
        <f t="shared" si="211"/>
        <v>16.5</v>
      </c>
      <c r="Z1832" s="142">
        <f t="shared" si="212"/>
        <v>6.75</v>
      </c>
      <c r="AA1832" s="135">
        <v>495</v>
      </c>
      <c r="AB1832" s="164">
        <f t="shared" si="213"/>
        <v>189</v>
      </c>
      <c r="AI1832" s="1053">
        <v>44181101</v>
      </c>
      <c r="AJ1832" s="1054">
        <v>4</v>
      </c>
      <c r="AK1832" s="1055">
        <v>173.4718</v>
      </c>
      <c r="AL1832" s="1055">
        <v>4.0867000000000004</v>
      </c>
      <c r="AM1832" s="1054">
        <v>42</v>
      </c>
      <c r="AN1832" s="1056">
        <v>0.22440000000000002</v>
      </c>
    </row>
    <row r="1833" spans="23:40">
      <c r="W1833" s="150" t="str">
        <f t="shared" si="209"/>
        <v>495196</v>
      </c>
      <c r="X1833" s="142">
        <f t="shared" si="210"/>
        <v>115.5</v>
      </c>
      <c r="Y1833" s="135">
        <f t="shared" si="211"/>
        <v>16.5</v>
      </c>
      <c r="Z1833" s="142">
        <f t="shared" si="212"/>
        <v>7</v>
      </c>
      <c r="AA1833" s="135">
        <v>495</v>
      </c>
      <c r="AB1833" s="164">
        <f t="shared" si="213"/>
        <v>196</v>
      </c>
      <c r="AI1833" s="1053">
        <v>33013601</v>
      </c>
      <c r="AJ1833" s="1054">
        <v>34</v>
      </c>
      <c r="AK1833" s="1055">
        <v>173.46761000000001</v>
      </c>
      <c r="AL1833" s="1055">
        <v>4.7344999999999997</v>
      </c>
      <c r="AM1833" s="1054">
        <v>37</v>
      </c>
      <c r="AN1833" s="1056">
        <v>0.20100000000000001</v>
      </c>
    </row>
    <row r="1834" spans="23:40">
      <c r="W1834" s="150" t="str">
        <f t="shared" ref="W1834:W1897" si="214">AA1834&amp;AB1834</f>
        <v>495203</v>
      </c>
      <c r="X1834" s="142">
        <f t="shared" ref="X1834:X1897" si="215">Y1834*Z1834</f>
        <v>119.625</v>
      </c>
      <c r="Y1834" s="135">
        <f t="shared" si="211"/>
        <v>16.5</v>
      </c>
      <c r="Z1834" s="142">
        <f t="shared" si="212"/>
        <v>7.25</v>
      </c>
      <c r="AA1834" s="135">
        <v>495</v>
      </c>
      <c r="AB1834" s="164">
        <f t="shared" si="213"/>
        <v>203</v>
      </c>
      <c r="AI1834" s="1053">
        <v>33078801</v>
      </c>
      <c r="AJ1834" s="1054">
        <v>23</v>
      </c>
      <c r="AK1834" s="1055">
        <v>173.39160000000001</v>
      </c>
      <c r="AL1834" s="1055">
        <v>4.7821999999999996</v>
      </c>
      <c r="AM1834" s="1054">
        <v>36</v>
      </c>
      <c r="AN1834" s="1056">
        <v>0.2429</v>
      </c>
    </row>
    <row r="1835" spans="23:40">
      <c r="W1835" s="150" t="str">
        <f t="shared" si="214"/>
        <v>495210</v>
      </c>
      <c r="X1835" s="142">
        <f t="shared" si="215"/>
        <v>123.75</v>
      </c>
      <c r="Y1835" s="135">
        <f t="shared" si="211"/>
        <v>16.5</v>
      </c>
      <c r="Z1835" s="142">
        <f t="shared" si="212"/>
        <v>7.5</v>
      </c>
      <c r="AA1835" s="135">
        <v>495</v>
      </c>
      <c r="AB1835" s="164">
        <f t="shared" si="213"/>
        <v>210</v>
      </c>
      <c r="AI1835" s="1053">
        <v>51010161</v>
      </c>
      <c r="AJ1835" s="1054">
        <v>63</v>
      </c>
      <c r="AK1835" s="1055">
        <v>173.37469999999999</v>
      </c>
      <c r="AL1835" s="1055">
        <v>5.5251000000000001</v>
      </c>
      <c r="AM1835" s="1054">
        <v>31</v>
      </c>
      <c r="AN1835" s="1056">
        <v>0.30499999999999999</v>
      </c>
    </row>
    <row r="1836" spans="23:40">
      <c r="W1836" s="150" t="str">
        <f t="shared" si="214"/>
        <v>495217</v>
      </c>
      <c r="X1836" s="142">
        <f t="shared" si="215"/>
        <v>127.875</v>
      </c>
      <c r="Y1836" s="135">
        <f t="shared" si="211"/>
        <v>16.5</v>
      </c>
      <c r="Z1836" s="142">
        <f t="shared" si="212"/>
        <v>7.75</v>
      </c>
      <c r="AA1836" s="135">
        <v>495</v>
      </c>
      <c r="AB1836" s="164">
        <f t="shared" si="213"/>
        <v>217</v>
      </c>
      <c r="AI1836" s="1053">
        <v>33095501</v>
      </c>
      <c r="AJ1836" s="1054">
        <v>20</v>
      </c>
      <c r="AK1836" s="1055">
        <v>173.34956200000002</v>
      </c>
      <c r="AL1836" s="1055">
        <v>4.3913000000000002</v>
      </c>
      <c r="AM1836" s="1054">
        <v>39</v>
      </c>
      <c r="AN1836" s="1056">
        <v>0.182</v>
      </c>
    </row>
    <row r="1837" spans="23:40">
      <c r="W1837" s="150" t="str">
        <f t="shared" si="214"/>
        <v>495224</v>
      </c>
      <c r="X1837" s="142">
        <f t="shared" si="215"/>
        <v>132</v>
      </c>
      <c r="Y1837" s="135">
        <f t="shared" si="211"/>
        <v>16.5</v>
      </c>
      <c r="Z1837" s="142">
        <f t="shared" si="212"/>
        <v>8</v>
      </c>
      <c r="AA1837" s="135">
        <v>495</v>
      </c>
      <c r="AB1837" s="164">
        <f t="shared" si="213"/>
        <v>224</v>
      </c>
      <c r="AI1837" s="1053">
        <v>33019441</v>
      </c>
      <c r="AJ1837" s="1054">
        <v>35</v>
      </c>
      <c r="AK1837" s="1055">
        <v>173.33080000000001</v>
      </c>
      <c r="AL1837" s="1055">
        <v>4.8329000000000004</v>
      </c>
      <c r="AM1837" s="1054">
        <v>36</v>
      </c>
      <c r="AN1837" s="1056">
        <v>0.22600000000000001</v>
      </c>
    </row>
    <row r="1838" spans="23:40">
      <c r="W1838" s="150" t="str">
        <f t="shared" si="214"/>
        <v>495231</v>
      </c>
      <c r="X1838" s="142">
        <f t="shared" si="215"/>
        <v>136.125</v>
      </c>
      <c r="Y1838" s="135">
        <f t="shared" si="211"/>
        <v>16.5</v>
      </c>
      <c r="Z1838" s="142">
        <f t="shared" si="212"/>
        <v>8.25</v>
      </c>
      <c r="AA1838" s="135">
        <v>495</v>
      </c>
      <c r="AB1838" s="164">
        <f t="shared" si="213"/>
        <v>231</v>
      </c>
      <c r="AI1838" s="1053">
        <v>37067091</v>
      </c>
      <c r="AJ1838" s="1054">
        <v>7</v>
      </c>
      <c r="AK1838" s="1055">
        <v>173.23390000000001</v>
      </c>
      <c r="AL1838" s="1055">
        <v>3.8694000000000002</v>
      </c>
      <c r="AM1838" s="1054">
        <v>45</v>
      </c>
      <c r="AN1838" s="1056">
        <v>0.36469999999999997</v>
      </c>
    </row>
    <row r="1839" spans="23:40">
      <c r="W1839" s="150" t="str">
        <f t="shared" si="214"/>
        <v>495238</v>
      </c>
      <c r="X1839" s="142">
        <f t="shared" si="215"/>
        <v>140.25</v>
      </c>
      <c r="Y1839" s="135">
        <f t="shared" si="211"/>
        <v>16.5</v>
      </c>
      <c r="Z1839" s="142">
        <f t="shared" si="212"/>
        <v>8.5</v>
      </c>
      <c r="AA1839" s="135">
        <v>495</v>
      </c>
      <c r="AB1839" s="164">
        <f t="shared" si="213"/>
        <v>238</v>
      </c>
      <c r="AI1839" s="1053">
        <v>41022601</v>
      </c>
      <c r="AJ1839" s="1054">
        <v>4</v>
      </c>
      <c r="AK1839" s="1055">
        <v>173.22773000000001</v>
      </c>
      <c r="AL1839" s="1055">
        <v>3.7004000000000001</v>
      </c>
      <c r="AM1839" s="1054">
        <v>47</v>
      </c>
      <c r="AN1839" s="1056">
        <v>0.2737</v>
      </c>
    </row>
    <row r="1840" spans="23:40">
      <c r="W1840" s="150" t="str">
        <f t="shared" si="214"/>
        <v>495245</v>
      </c>
      <c r="X1840" s="142">
        <f t="shared" si="215"/>
        <v>144.375</v>
      </c>
      <c r="Y1840" s="135">
        <f t="shared" si="211"/>
        <v>16.5</v>
      </c>
      <c r="Z1840" s="142">
        <f t="shared" si="212"/>
        <v>8.75</v>
      </c>
      <c r="AA1840" s="135">
        <v>495</v>
      </c>
      <c r="AB1840" s="164">
        <f t="shared" si="213"/>
        <v>245</v>
      </c>
      <c r="AI1840" s="1053">
        <v>33078601</v>
      </c>
      <c r="AJ1840" s="1054">
        <v>24</v>
      </c>
      <c r="AK1840" s="1055">
        <v>173.13646699999998</v>
      </c>
      <c r="AL1840" s="1055">
        <v>4.2968000000000002</v>
      </c>
      <c r="AM1840" s="1054">
        <v>40</v>
      </c>
      <c r="AN1840" s="1056">
        <v>0.16550000000000001</v>
      </c>
    </row>
    <row r="1841" spans="23:40">
      <c r="W1841" s="150" t="str">
        <f t="shared" si="214"/>
        <v>495252</v>
      </c>
      <c r="X1841" s="142">
        <f t="shared" si="215"/>
        <v>148.5</v>
      </c>
      <c r="Y1841" s="135">
        <f t="shared" si="211"/>
        <v>16.5</v>
      </c>
      <c r="Z1841" s="142">
        <f t="shared" si="212"/>
        <v>9</v>
      </c>
      <c r="AA1841" s="135">
        <v>495</v>
      </c>
      <c r="AB1841" s="164">
        <f t="shared" si="213"/>
        <v>252</v>
      </c>
      <c r="AI1841" s="1053">
        <v>37087091</v>
      </c>
      <c r="AJ1841" s="1054">
        <v>5</v>
      </c>
      <c r="AK1841" s="1055">
        <v>173.10759999999999</v>
      </c>
      <c r="AL1841" s="1055">
        <v>4.5092999999999996</v>
      </c>
      <c r="AM1841" s="1054">
        <v>38</v>
      </c>
      <c r="AN1841" s="1056">
        <v>0.25530000000000003</v>
      </c>
    </row>
    <row r="1842" spans="23:40">
      <c r="W1842" s="150" t="str">
        <f t="shared" si="214"/>
        <v>495259</v>
      </c>
      <c r="X1842" s="142">
        <f t="shared" si="215"/>
        <v>152.625</v>
      </c>
      <c r="Y1842" s="135">
        <f t="shared" si="211"/>
        <v>16.5</v>
      </c>
      <c r="Z1842" s="142">
        <f t="shared" si="212"/>
        <v>9.25</v>
      </c>
      <c r="AA1842" s="135">
        <v>495</v>
      </c>
      <c r="AB1842" s="164">
        <f t="shared" si="213"/>
        <v>259</v>
      </c>
      <c r="AI1842" s="1053">
        <v>42051801</v>
      </c>
      <c r="AJ1842" s="1054">
        <v>5</v>
      </c>
      <c r="AK1842" s="1055">
        <v>173.0487</v>
      </c>
      <c r="AL1842" s="1055">
        <v>5.0260999999999996</v>
      </c>
      <c r="AM1842" s="1054">
        <v>34</v>
      </c>
      <c r="AN1842" s="1056">
        <v>0.27550000000000002</v>
      </c>
    </row>
    <row r="1843" spans="23:40">
      <c r="W1843" s="150" t="str">
        <f t="shared" si="214"/>
        <v>495266</v>
      </c>
      <c r="X1843" s="142">
        <f t="shared" si="215"/>
        <v>156.75</v>
      </c>
      <c r="Y1843" s="135">
        <f t="shared" si="211"/>
        <v>16.5</v>
      </c>
      <c r="Z1843" s="142">
        <f t="shared" si="212"/>
        <v>9.5</v>
      </c>
      <c r="AA1843" s="135">
        <v>495</v>
      </c>
      <c r="AB1843" s="164">
        <f t="shared" si="213"/>
        <v>266</v>
      </c>
      <c r="AI1843" s="1053">
        <v>33019371</v>
      </c>
      <c r="AJ1843" s="1054">
        <v>36</v>
      </c>
      <c r="AK1843" s="1055">
        <v>173.03951999999998</v>
      </c>
      <c r="AL1843" s="1055">
        <v>4.3139000000000003</v>
      </c>
      <c r="AM1843" s="1054">
        <v>40</v>
      </c>
      <c r="AN1843" s="1056">
        <v>0.26919999999999999</v>
      </c>
    </row>
    <row r="1844" spans="23:40">
      <c r="W1844" s="150" t="str">
        <f t="shared" si="214"/>
        <v>495273</v>
      </c>
      <c r="X1844" s="142">
        <f t="shared" si="215"/>
        <v>160.875</v>
      </c>
      <c r="Y1844" s="135">
        <f t="shared" si="211"/>
        <v>16.5</v>
      </c>
      <c r="Z1844" s="142">
        <f t="shared" si="212"/>
        <v>9.75</v>
      </c>
      <c r="AA1844" s="135">
        <v>495</v>
      </c>
      <c r="AB1844" s="164">
        <f t="shared" si="213"/>
        <v>273</v>
      </c>
      <c r="AI1844" s="1053">
        <v>42019121</v>
      </c>
      <c r="AJ1844" s="1054">
        <v>46</v>
      </c>
      <c r="AK1844" s="1055">
        <v>173.0258</v>
      </c>
      <c r="AL1844" s="1055">
        <v>4.5564</v>
      </c>
      <c r="AM1844" s="1054">
        <v>38</v>
      </c>
      <c r="AN1844" s="1056">
        <v>0.20660000000000001</v>
      </c>
    </row>
    <row r="1845" spans="23:40">
      <c r="W1845" s="150" t="str">
        <f t="shared" si="214"/>
        <v>495280</v>
      </c>
      <c r="X1845" s="142">
        <f t="shared" si="215"/>
        <v>165</v>
      </c>
      <c r="Y1845" s="135">
        <f t="shared" si="211"/>
        <v>16.5</v>
      </c>
      <c r="Z1845" s="142">
        <f t="shared" si="212"/>
        <v>10</v>
      </c>
      <c r="AA1845" s="135">
        <v>495</v>
      </c>
      <c r="AB1845" s="164">
        <f t="shared" si="213"/>
        <v>280</v>
      </c>
      <c r="AI1845" s="1053">
        <v>42101601</v>
      </c>
      <c r="AJ1845" s="1054">
        <v>10</v>
      </c>
      <c r="AK1845" s="1055">
        <v>172.98830000000001</v>
      </c>
      <c r="AL1845" s="1055">
        <v>3.9045000000000001</v>
      </c>
      <c r="AM1845" s="1054">
        <v>44</v>
      </c>
      <c r="AN1845" s="1056">
        <v>0.37890000000000001</v>
      </c>
    </row>
    <row r="1846" spans="23:40">
      <c r="W1846" s="150" t="str">
        <f t="shared" si="214"/>
        <v>495287</v>
      </c>
      <c r="X1846" s="142">
        <f t="shared" si="215"/>
        <v>169.125</v>
      </c>
      <c r="Y1846" s="135">
        <f t="shared" si="211"/>
        <v>16.5</v>
      </c>
      <c r="Z1846" s="142">
        <f t="shared" si="212"/>
        <v>10.25</v>
      </c>
      <c r="AA1846" s="135">
        <v>495</v>
      </c>
      <c r="AB1846" s="164">
        <f t="shared" si="213"/>
        <v>287</v>
      </c>
      <c r="AI1846" s="1053">
        <v>61050701</v>
      </c>
      <c r="AJ1846" s="1054">
        <v>3</v>
      </c>
      <c r="AK1846" s="1055">
        <v>172.95388</v>
      </c>
      <c r="AL1846" s="1055">
        <v>3.8563999999999998</v>
      </c>
      <c r="AM1846" s="1054">
        <v>45</v>
      </c>
      <c r="AN1846" s="1056">
        <v>0.15679999999999999</v>
      </c>
    </row>
    <row r="1847" spans="23:40">
      <c r="W1847" s="150" t="str">
        <f t="shared" si="214"/>
        <v>495294</v>
      </c>
      <c r="X1847" s="142">
        <f t="shared" si="215"/>
        <v>173.25</v>
      </c>
      <c r="Y1847" s="135">
        <f t="shared" si="211"/>
        <v>16.5</v>
      </c>
      <c r="Z1847" s="142">
        <f t="shared" si="212"/>
        <v>10.5</v>
      </c>
      <c r="AA1847" s="135">
        <v>495</v>
      </c>
      <c r="AB1847" s="164">
        <f t="shared" si="213"/>
        <v>294</v>
      </c>
      <c r="AI1847" s="1053">
        <v>45012501</v>
      </c>
      <c r="AJ1847" s="1054">
        <v>12</v>
      </c>
      <c r="AK1847" s="1055">
        <v>172.87418</v>
      </c>
      <c r="AL1847" s="1055">
        <v>4.4844999999999997</v>
      </c>
      <c r="AM1847" s="1054">
        <v>39</v>
      </c>
      <c r="AN1847" s="1056">
        <v>0.25319999999999998</v>
      </c>
    </row>
    <row r="1848" spans="23:40">
      <c r="W1848" s="150" t="str">
        <f t="shared" si="214"/>
        <v>495301</v>
      </c>
      <c r="X1848" s="142">
        <f t="shared" si="215"/>
        <v>177.375</v>
      </c>
      <c r="Y1848" s="135">
        <f t="shared" si="211"/>
        <v>16.5</v>
      </c>
      <c r="Z1848" s="142">
        <f t="shared" si="212"/>
        <v>10.75</v>
      </c>
      <c r="AA1848" s="135">
        <v>495</v>
      </c>
      <c r="AB1848" s="164">
        <f t="shared" si="213"/>
        <v>301</v>
      </c>
      <c r="AI1848" s="1053">
        <v>42016201</v>
      </c>
      <c r="AJ1848" s="1054">
        <v>47</v>
      </c>
      <c r="AK1848" s="1055">
        <v>172.86852999999999</v>
      </c>
      <c r="AL1848" s="1055">
        <v>4.7709000000000001</v>
      </c>
      <c r="AM1848" s="1054">
        <v>36</v>
      </c>
      <c r="AN1848" s="1056">
        <v>0.22159999999999999</v>
      </c>
    </row>
    <row r="1849" spans="23:40">
      <c r="W1849" s="150" t="str">
        <f t="shared" si="214"/>
        <v>495308</v>
      </c>
      <c r="X1849" s="142">
        <f t="shared" si="215"/>
        <v>181.5</v>
      </c>
      <c r="Y1849" s="135">
        <f t="shared" si="211"/>
        <v>16.5</v>
      </c>
      <c r="Z1849" s="142">
        <f t="shared" si="212"/>
        <v>11</v>
      </c>
      <c r="AA1849" s="135">
        <v>495</v>
      </c>
      <c r="AB1849" s="164">
        <f t="shared" si="213"/>
        <v>308</v>
      </c>
      <c r="AI1849" s="1053">
        <v>41073601</v>
      </c>
      <c r="AJ1849" s="1054">
        <v>4</v>
      </c>
      <c r="AK1849" s="1055">
        <v>172.7637</v>
      </c>
      <c r="AL1849" s="1055">
        <v>5.6078999999999999</v>
      </c>
      <c r="AM1849" s="1054">
        <v>31</v>
      </c>
      <c r="AN1849" s="1056">
        <v>0.43469999999999998</v>
      </c>
    </row>
    <row r="1850" spans="23:40">
      <c r="W1850" s="150" t="str">
        <f t="shared" si="214"/>
        <v>495315</v>
      </c>
      <c r="X1850" s="142">
        <f t="shared" si="215"/>
        <v>185.625</v>
      </c>
      <c r="Y1850" s="135">
        <f t="shared" si="211"/>
        <v>16.5</v>
      </c>
      <c r="Z1850" s="142">
        <f t="shared" si="212"/>
        <v>11.25</v>
      </c>
      <c r="AA1850" s="135">
        <v>495</v>
      </c>
      <c r="AB1850" s="164">
        <f t="shared" si="213"/>
        <v>315</v>
      </c>
      <c r="AI1850" s="1053">
        <v>37167031</v>
      </c>
      <c r="AJ1850" s="1054">
        <v>4</v>
      </c>
      <c r="AK1850" s="1055">
        <v>172.72569999999999</v>
      </c>
      <c r="AL1850" s="1055">
        <v>4.1862000000000004</v>
      </c>
      <c r="AM1850" s="1054">
        <v>41</v>
      </c>
      <c r="AN1850" s="1056">
        <v>0.24760000000000001</v>
      </c>
    </row>
    <row r="1851" spans="23:40">
      <c r="W1851" s="150" t="str">
        <f t="shared" si="214"/>
        <v>495322</v>
      </c>
      <c r="X1851" s="142">
        <f t="shared" si="215"/>
        <v>189.75</v>
      </c>
      <c r="Y1851" s="135">
        <f t="shared" si="211"/>
        <v>16.5</v>
      </c>
      <c r="Z1851" s="142">
        <f t="shared" si="212"/>
        <v>11.5</v>
      </c>
      <c r="AA1851" s="135">
        <v>495</v>
      </c>
      <c r="AB1851" s="164">
        <f t="shared" si="213"/>
        <v>322</v>
      </c>
      <c r="AI1851" s="1053">
        <v>44170102</v>
      </c>
      <c r="AJ1851" s="1054">
        <v>4</v>
      </c>
      <c r="AK1851" s="1055">
        <v>172.5795</v>
      </c>
      <c r="AL1851" s="1055">
        <v>5.4164000000000003</v>
      </c>
      <c r="AM1851" s="1054">
        <v>32</v>
      </c>
      <c r="AN1851" s="1056">
        <v>0.31790000000000002</v>
      </c>
    </row>
    <row r="1852" spans="23:40">
      <c r="W1852" s="150" t="str">
        <f t="shared" si="214"/>
        <v>495329</v>
      </c>
      <c r="X1852" s="142">
        <f t="shared" si="215"/>
        <v>193.875</v>
      </c>
      <c r="Y1852" s="135">
        <f t="shared" si="211"/>
        <v>16.5</v>
      </c>
      <c r="Z1852" s="142">
        <f t="shared" si="212"/>
        <v>11.75</v>
      </c>
      <c r="AA1852" s="135">
        <v>495</v>
      </c>
      <c r="AB1852" s="164">
        <f t="shared" si="213"/>
        <v>329</v>
      </c>
      <c r="AI1852" s="1053">
        <v>41112001</v>
      </c>
      <c r="AJ1852" s="1054">
        <v>3</v>
      </c>
      <c r="AK1852" s="1055">
        <v>172.54409999999999</v>
      </c>
      <c r="AL1852" s="1055">
        <v>5.1989000000000001</v>
      </c>
      <c r="AM1852" s="1054">
        <v>33</v>
      </c>
      <c r="AN1852" s="1056">
        <v>0.39510000000000001</v>
      </c>
    </row>
    <row r="1853" spans="23:40">
      <c r="W1853" s="150" t="str">
        <f t="shared" si="214"/>
        <v>495336</v>
      </c>
      <c r="X1853" s="142">
        <f t="shared" si="215"/>
        <v>198</v>
      </c>
      <c r="Y1853" s="135">
        <f t="shared" si="211"/>
        <v>16.5</v>
      </c>
      <c r="Z1853" s="142">
        <f t="shared" si="212"/>
        <v>12</v>
      </c>
      <c r="AA1853" s="135">
        <v>495</v>
      </c>
      <c r="AB1853" s="164">
        <f t="shared" si="213"/>
        <v>336</v>
      </c>
      <c r="AI1853" s="1053">
        <v>44080801</v>
      </c>
      <c r="AJ1853" s="1054">
        <v>11</v>
      </c>
      <c r="AK1853" s="1055">
        <v>172.47411</v>
      </c>
      <c r="AL1853" s="1055">
        <v>3.9767000000000001</v>
      </c>
      <c r="AM1853" s="1054">
        <v>43</v>
      </c>
      <c r="AN1853" s="1056">
        <v>0.24030000000000001</v>
      </c>
    </row>
    <row r="1854" spans="23:40">
      <c r="W1854" s="150" t="str">
        <f t="shared" si="214"/>
        <v>495343</v>
      </c>
      <c r="X1854" s="142">
        <f t="shared" si="215"/>
        <v>202.125</v>
      </c>
      <c r="Y1854" s="135">
        <f t="shared" si="211"/>
        <v>16.5</v>
      </c>
      <c r="Z1854" s="142">
        <f t="shared" si="212"/>
        <v>12.25</v>
      </c>
      <c r="AA1854" s="135">
        <v>495</v>
      </c>
      <c r="AB1854" s="164">
        <f t="shared" si="213"/>
        <v>343</v>
      </c>
      <c r="AI1854" s="1053">
        <v>33069001</v>
      </c>
      <c r="AJ1854" s="1054">
        <v>15</v>
      </c>
      <c r="AK1854" s="1055">
        <v>172.42862500000001</v>
      </c>
      <c r="AL1854" s="1055">
        <v>3.6716000000000002</v>
      </c>
      <c r="AM1854" s="1054">
        <v>47</v>
      </c>
      <c r="AN1854" s="1056">
        <v>0.16839999999999999</v>
      </c>
    </row>
    <row r="1855" spans="23:40">
      <c r="W1855" s="150" t="str">
        <f t="shared" si="214"/>
        <v>495350</v>
      </c>
      <c r="X1855" s="142">
        <f t="shared" si="215"/>
        <v>206.25</v>
      </c>
      <c r="Y1855" s="135">
        <f t="shared" si="211"/>
        <v>16.5</v>
      </c>
      <c r="Z1855" s="142">
        <f t="shared" si="212"/>
        <v>12.5</v>
      </c>
      <c r="AA1855" s="135">
        <v>495</v>
      </c>
      <c r="AB1855" s="164">
        <f t="shared" si="213"/>
        <v>350</v>
      </c>
      <c r="AI1855" s="1053">
        <v>32051901</v>
      </c>
      <c r="AJ1855" s="1054">
        <v>9</v>
      </c>
      <c r="AK1855" s="1055">
        <v>172.4281</v>
      </c>
      <c r="AL1855" s="1055">
        <v>4.8879000000000001</v>
      </c>
      <c r="AM1855" s="1054">
        <v>35</v>
      </c>
      <c r="AN1855" s="1056">
        <v>0.18960000000000002</v>
      </c>
    </row>
    <row r="1856" spans="23:40">
      <c r="W1856" s="150" t="str">
        <f t="shared" si="214"/>
        <v>495357</v>
      </c>
      <c r="X1856" s="142">
        <f t="shared" si="215"/>
        <v>210.375</v>
      </c>
      <c r="Y1856" s="135">
        <f t="shared" si="211"/>
        <v>16.5</v>
      </c>
      <c r="Z1856" s="142">
        <f t="shared" si="212"/>
        <v>12.75</v>
      </c>
      <c r="AA1856" s="135">
        <v>495</v>
      </c>
      <c r="AB1856" s="164">
        <f t="shared" si="213"/>
        <v>357</v>
      </c>
      <c r="AI1856" s="1053">
        <v>11100591</v>
      </c>
      <c r="AJ1856" s="1054">
        <v>89</v>
      </c>
      <c r="AK1856" s="1055">
        <v>172.40440000000001</v>
      </c>
      <c r="AL1856" s="1055">
        <v>4.2729999999999997</v>
      </c>
      <c r="AM1856" s="1054">
        <v>40</v>
      </c>
      <c r="AN1856" s="1056">
        <v>0.32439999999999997</v>
      </c>
    </row>
    <row r="1857" spans="23:40">
      <c r="W1857" s="150" t="str">
        <f t="shared" si="214"/>
        <v>495364</v>
      </c>
      <c r="X1857" s="142">
        <f t="shared" si="215"/>
        <v>214.5</v>
      </c>
      <c r="Y1857" s="135">
        <f t="shared" si="211"/>
        <v>16.5</v>
      </c>
      <c r="Z1857" s="142">
        <f t="shared" si="212"/>
        <v>13</v>
      </c>
      <c r="AA1857" s="135">
        <v>495</v>
      </c>
      <c r="AB1857" s="164">
        <f t="shared" si="213"/>
        <v>364</v>
      </c>
      <c r="AI1857" s="1053">
        <v>53293601</v>
      </c>
      <c r="AJ1857" s="1054">
        <v>1</v>
      </c>
      <c r="AK1857" s="1055">
        <v>172.36223000000001</v>
      </c>
      <c r="AL1857" s="1055">
        <v>4.7645</v>
      </c>
      <c r="AM1857" s="1054">
        <v>36</v>
      </c>
      <c r="AN1857" s="1056">
        <v>0.35840000000000005</v>
      </c>
    </row>
    <row r="1858" spans="23:40">
      <c r="W1858" s="150" t="str">
        <f t="shared" si="214"/>
        <v>495371</v>
      </c>
      <c r="X1858" s="142">
        <f t="shared" si="215"/>
        <v>218.625</v>
      </c>
      <c r="Y1858" s="135">
        <f t="shared" si="211"/>
        <v>16.5</v>
      </c>
      <c r="Z1858" s="142">
        <f t="shared" si="212"/>
        <v>13.25</v>
      </c>
      <c r="AA1858" s="135">
        <v>495</v>
      </c>
      <c r="AB1858" s="164">
        <f t="shared" si="213"/>
        <v>371</v>
      </c>
      <c r="AI1858" s="1053">
        <v>44040601</v>
      </c>
      <c r="AJ1858" s="1054">
        <v>2</v>
      </c>
      <c r="AK1858" s="1055">
        <v>172.32386</v>
      </c>
      <c r="AL1858" s="1055">
        <v>3.7865000000000002</v>
      </c>
      <c r="AM1858" s="1054">
        <v>46</v>
      </c>
      <c r="AN1858" s="1056">
        <v>0.20019999999999999</v>
      </c>
    </row>
    <row r="1859" spans="23:40">
      <c r="W1859" s="150" t="str">
        <f t="shared" si="214"/>
        <v>5107</v>
      </c>
      <c r="X1859" s="142">
        <f t="shared" si="215"/>
        <v>6.5449999999999999</v>
      </c>
      <c r="Y1859" s="135">
        <f t="shared" si="211"/>
        <v>17</v>
      </c>
      <c r="Z1859" s="142">
        <f t="shared" si="212"/>
        <v>0.38500000000000001</v>
      </c>
      <c r="AA1859" s="135">
        <v>510</v>
      </c>
      <c r="AB1859" s="151">
        <v>7</v>
      </c>
      <c r="AI1859" s="1053">
        <v>37147071</v>
      </c>
      <c r="AJ1859" s="1054">
        <v>1</v>
      </c>
      <c r="AK1859" s="1055">
        <v>172.3006</v>
      </c>
      <c r="AL1859" s="1055">
        <v>5.4752999999999998</v>
      </c>
      <c r="AM1859" s="1054">
        <v>31</v>
      </c>
      <c r="AN1859" s="1056">
        <v>0.26250000000000001</v>
      </c>
    </row>
    <row r="1860" spans="23:40">
      <c r="W1860" s="150" t="str">
        <f t="shared" si="214"/>
        <v>51014</v>
      </c>
      <c r="X1860" s="142">
        <f t="shared" si="215"/>
        <v>9.3500000000000014</v>
      </c>
      <c r="Y1860" s="135">
        <f t="shared" si="211"/>
        <v>17</v>
      </c>
      <c r="Z1860" s="142">
        <f t="shared" si="212"/>
        <v>0.55000000000000004</v>
      </c>
      <c r="AA1860" s="135">
        <v>510</v>
      </c>
      <c r="AB1860" s="164">
        <f>AB1859+7</f>
        <v>14</v>
      </c>
      <c r="AI1860" s="1053">
        <v>42019011</v>
      </c>
      <c r="AJ1860" s="1054">
        <v>48</v>
      </c>
      <c r="AK1860" s="1055">
        <v>172.26079999999999</v>
      </c>
      <c r="AL1860" s="1055">
        <v>5.4942000000000002</v>
      </c>
      <c r="AM1860" s="1054">
        <v>31</v>
      </c>
      <c r="AN1860" s="1056">
        <v>0.16309999999999999</v>
      </c>
    </row>
    <row r="1861" spans="23:40">
      <c r="W1861" s="150" t="str">
        <f t="shared" si="214"/>
        <v>51021</v>
      </c>
      <c r="X1861" s="142">
        <f t="shared" si="215"/>
        <v>12.75</v>
      </c>
      <c r="Y1861" s="135">
        <f t="shared" ref="Y1861:Y1924" si="216">IF(AA1861=5,0.385,IF(AA1861=10,0.55,IF(AA1861=15,0.55,AA1861/30)))</f>
        <v>17</v>
      </c>
      <c r="Z1861" s="142">
        <f t="shared" ref="Z1861:Z1924" si="217">IF(AB1861=7,0.385,IF(AB1861=14,0.55,AB1861/28))</f>
        <v>0.75</v>
      </c>
      <c r="AA1861" s="135">
        <v>510</v>
      </c>
      <c r="AB1861" s="164">
        <f t="shared" ref="AB1861:AB1911" si="218">AB1860+7</f>
        <v>21</v>
      </c>
      <c r="AI1861" s="1053">
        <v>13032801</v>
      </c>
      <c r="AJ1861" s="1054">
        <v>3</v>
      </c>
      <c r="AK1861" s="1055">
        <v>172.146086</v>
      </c>
      <c r="AL1861" s="1055">
        <v>4.4279000000000002</v>
      </c>
      <c r="AM1861" s="1054">
        <v>39</v>
      </c>
      <c r="AN1861" s="1056">
        <v>0.42710000000000004</v>
      </c>
    </row>
    <row r="1862" spans="23:40">
      <c r="W1862" s="150" t="str">
        <f t="shared" si="214"/>
        <v>51028</v>
      </c>
      <c r="X1862" s="142">
        <f t="shared" si="215"/>
        <v>17</v>
      </c>
      <c r="Y1862" s="135">
        <f t="shared" si="216"/>
        <v>17</v>
      </c>
      <c r="Z1862" s="142">
        <f t="shared" si="217"/>
        <v>1</v>
      </c>
      <c r="AA1862" s="135">
        <v>510</v>
      </c>
      <c r="AB1862" s="164">
        <f t="shared" si="218"/>
        <v>28</v>
      </c>
      <c r="AI1862" s="1053">
        <v>44142301</v>
      </c>
      <c r="AJ1862" s="1054">
        <v>5</v>
      </c>
      <c r="AK1862" s="1055">
        <v>172.11685</v>
      </c>
      <c r="AL1862" s="1055">
        <v>4.5599999999999996</v>
      </c>
      <c r="AM1862" s="1054">
        <v>38</v>
      </c>
      <c r="AN1862" s="1056">
        <v>0.31219999999999998</v>
      </c>
    </row>
    <row r="1863" spans="23:40">
      <c r="W1863" s="150" t="str">
        <f t="shared" si="214"/>
        <v>51035</v>
      </c>
      <c r="X1863" s="142">
        <f t="shared" si="215"/>
        <v>21.25</v>
      </c>
      <c r="Y1863" s="135">
        <f t="shared" si="216"/>
        <v>17</v>
      </c>
      <c r="Z1863" s="142">
        <f t="shared" si="217"/>
        <v>1.25</v>
      </c>
      <c r="AA1863" s="135">
        <v>510</v>
      </c>
      <c r="AB1863" s="164">
        <f t="shared" si="218"/>
        <v>35</v>
      </c>
      <c r="AI1863" s="1053">
        <v>51186401</v>
      </c>
      <c r="AJ1863" s="1054">
        <v>2</v>
      </c>
      <c r="AK1863" s="1055">
        <v>172.107136</v>
      </c>
      <c r="AL1863" s="1055">
        <v>4.7427000000000001</v>
      </c>
      <c r="AM1863" s="1054">
        <v>36</v>
      </c>
      <c r="AN1863" s="1056">
        <v>0.28300000000000003</v>
      </c>
    </row>
    <row r="1864" spans="23:40">
      <c r="W1864" s="150" t="str">
        <f t="shared" si="214"/>
        <v>51042</v>
      </c>
      <c r="X1864" s="142">
        <f t="shared" si="215"/>
        <v>25.5</v>
      </c>
      <c r="Y1864" s="135">
        <f t="shared" si="216"/>
        <v>17</v>
      </c>
      <c r="Z1864" s="142">
        <f t="shared" si="217"/>
        <v>1.5</v>
      </c>
      <c r="AA1864" s="135">
        <v>510</v>
      </c>
      <c r="AB1864" s="164">
        <f t="shared" si="218"/>
        <v>42</v>
      </c>
      <c r="AI1864" s="1053">
        <v>44003301</v>
      </c>
      <c r="AJ1864" s="1054">
        <v>52</v>
      </c>
      <c r="AK1864" s="1055">
        <v>171.92619999999999</v>
      </c>
      <c r="AL1864" s="1055">
        <v>3.8109999999999999</v>
      </c>
      <c r="AM1864" s="1054">
        <v>45</v>
      </c>
      <c r="AN1864" s="1056">
        <v>0.25769999999999998</v>
      </c>
    </row>
    <row r="1865" spans="23:40">
      <c r="W1865" s="150" t="str">
        <f t="shared" si="214"/>
        <v>51049</v>
      </c>
      <c r="X1865" s="142">
        <f t="shared" si="215"/>
        <v>29.75</v>
      </c>
      <c r="Y1865" s="135">
        <f t="shared" si="216"/>
        <v>17</v>
      </c>
      <c r="Z1865" s="142">
        <f t="shared" si="217"/>
        <v>1.75</v>
      </c>
      <c r="AA1865" s="135">
        <v>510</v>
      </c>
      <c r="AB1865" s="164">
        <f t="shared" si="218"/>
        <v>49</v>
      </c>
      <c r="AI1865" s="1053">
        <v>23012010</v>
      </c>
      <c r="AJ1865" s="1054">
        <v>21</v>
      </c>
      <c r="AK1865" s="1055">
        <v>171.91159999999999</v>
      </c>
      <c r="AL1865" s="1055">
        <v>5.4057000000000004</v>
      </c>
      <c r="AM1865" s="1054">
        <v>32</v>
      </c>
      <c r="AN1865" s="1056">
        <v>0.45369999999999999</v>
      </c>
    </row>
    <row r="1866" spans="23:40">
      <c r="W1866" s="150" t="str">
        <f t="shared" si="214"/>
        <v>51056</v>
      </c>
      <c r="X1866" s="142">
        <f t="shared" si="215"/>
        <v>34</v>
      </c>
      <c r="Y1866" s="135">
        <f t="shared" si="216"/>
        <v>17</v>
      </c>
      <c r="Z1866" s="142">
        <f t="shared" si="217"/>
        <v>2</v>
      </c>
      <c r="AA1866" s="135">
        <v>510</v>
      </c>
      <c r="AB1866" s="164">
        <f t="shared" si="218"/>
        <v>56</v>
      </c>
      <c r="AI1866" s="1053">
        <v>41134201</v>
      </c>
      <c r="AJ1866" s="1054">
        <v>4</v>
      </c>
      <c r="AK1866" s="1055">
        <v>171.8776</v>
      </c>
      <c r="AL1866" s="1055">
        <v>4.1820000000000004</v>
      </c>
      <c r="AM1866" s="1054">
        <v>41</v>
      </c>
      <c r="AN1866" s="1056">
        <v>0.22739999999999999</v>
      </c>
    </row>
    <row r="1867" spans="23:40">
      <c r="W1867" s="150" t="str">
        <f t="shared" si="214"/>
        <v>51063</v>
      </c>
      <c r="X1867" s="142">
        <f t="shared" si="215"/>
        <v>38.25</v>
      </c>
      <c r="Y1867" s="135">
        <f t="shared" si="216"/>
        <v>17</v>
      </c>
      <c r="Z1867" s="142">
        <f t="shared" si="217"/>
        <v>2.25</v>
      </c>
      <c r="AA1867" s="135">
        <v>510</v>
      </c>
      <c r="AB1867" s="164">
        <f t="shared" si="218"/>
        <v>63</v>
      </c>
      <c r="AI1867" s="1053">
        <v>50050111</v>
      </c>
      <c r="AJ1867" s="1054">
        <v>44</v>
      </c>
      <c r="AK1867" s="1055">
        <v>171.85866999999999</v>
      </c>
      <c r="AL1867" s="1055">
        <v>4.3423999999999996</v>
      </c>
      <c r="AM1867" s="1054">
        <v>40</v>
      </c>
      <c r="AN1867" s="1056">
        <v>0.19899999999999998</v>
      </c>
    </row>
    <row r="1868" spans="23:40">
      <c r="W1868" s="150" t="str">
        <f t="shared" si="214"/>
        <v>51070</v>
      </c>
      <c r="X1868" s="142">
        <f t="shared" si="215"/>
        <v>42.5</v>
      </c>
      <c r="Y1868" s="135">
        <f t="shared" si="216"/>
        <v>17</v>
      </c>
      <c r="Z1868" s="142">
        <f t="shared" si="217"/>
        <v>2.5</v>
      </c>
      <c r="AA1868" s="135">
        <v>510</v>
      </c>
      <c r="AB1868" s="164">
        <f t="shared" si="218"/>
        <v>70</v>
      </c>
      <c r="AI1868" s="1053">
        <v>35021802</v>
      </c>
      <c r="AJ1868" s="1054">
        <v>14</v>
      </c>
      <c r="AK1868" s="1055">
        <v>171.81780000000001</v>
      </c>
      <c r="AL1868" s="1055">
        <v>4.2171000000000003</v>
      </c>
      <c r="AM1868" s="1054">
        <v>41</v>
      </c>
      <c r="AN1868" s="1056">
        <v>0.23860000000000001</v>
      </c>
    </row>
    <row r="1869" spans="23:40">
      <c r="W1869" s="150" t="str">
        <f t="shared" si="214"/>
        <v>51077</v>
      </c>
      <c r="X1869" s="142">
        <f t="shared" si="215"/>
        <v>46.75</v>
      </c>
      <c r="Y1869" s="135">
        <f t="shared" si="216"/>
        <v>17</v>
      </c>
      <c r="Z1869" s="142">
        <f t="shared" si="217"/>
        <v>2.75</v>
      </c>
      <c r="AA1869" s="135">
        <v>510</v>
      </c>
      <c r="AB1869" s="164">
        <f t="shared" si="218"/>
        <v>77</v>
      </c>
      <c r="AI1869" s="1053">
        <v>11010661</v>
      </c>
      <c r="AJ1869" s="1054">
        <v>90</v>
      </c>
      <c r="AK1869" s="1055">
        <v>171.7364</v>
      </c>
      <c r="AL1869" s="1055">
        <v>4.1748000000000003</v>
      </c>
      <c r="AM1869" s="1054">
        <v>41</v>
      </c>
      <c r="AN1869" s="1056">
        <v>0.41859999999999997</v>
      </c>
    </row>
    <row r="1870" spans="23:40">
      <c r="W1870" s="150" t="str">
        <f t="shared" si="214"/>
        <v>51084</v>
      </c>
      <c r="X1870" s="142">
        <f t="shared" si="215"/>
        <v>51</v>
      </c>
      <c r="Y1870" s="135">
        <f t="shared" si="216"/>
        <v>17</v>
      </c>
      <c r="Z1870" s="142">
        <f t="shared" si="217"/>
        <v>3</v>
      </c>
      <c r="AA1870" s="135">
        <v>510</v>
      </c>
      <c r="AB1870" s="164">
        <f t="shared" si="218"/>
        <v>84</v>
      </c>
      <c r="AI1870" s="1053">
        <v>32034401</v>
      </c>
      <c r="AJ1870" s="1054">
        <v>16</v>
      </c>
      <c r="AK1870" s="1055">
        <v>171.73400000000001</v>
      </c>
      <c r="AL1870" s="1055">
        <v>5.2175000000000002</v>
      </c>
      <c r="AM1870" s="1054">
        <v>33</v>
      </c>
      <c r="AN1870" s="1056">
        <v>0.17899999999999999</v>
      </c>
    </row>
    <row r="1871" spans="23:40">
      <c r="W1871" s="150" t="str">
        <f t="shared" si="214"/>
        <v>51091</v>
      </c>
      <c r="X1871" s="142">
        <f t="shared" si="215"/>
        <v>55.25</v>
      </c>
      <c r="Y1871" s="135">
        <f t="shared" si="216"/>
        <v>17</v>
      </c>
      <c r="Z1871" s="142">
        <f t="shared" si="217"/>
        <v>3.25</v>
      </c>
      <c r="AA1871" s="135">
        <v>510</v>
      </c>
      <c r="AB1871" s="164">
        <f t="shared" si="218"/>
        <v>91</v>
      </c>
      <c r="AI1871" s="1053">
        <v>21020701</v>
      </c>
      <c r="AJ1871" s="1054">
        <v>21</v>
      </c>
      <c r="AK1871" s="1055">
        <v>171.7313</v>
      </c>
      <c r="AL1871" s="1055">
        <v>5.4245999999999999</v>
      </c>
      <c r="AM1871" s="1054">
        <v>32</v>
      </c>
      <c r="AN1871" s="1056">
        <v>0.45579999999999998</v>
      </c>
    </row>
    <row r="1872" spans="23:40">
      <c r="W1872" s="150" t="str">
        <f t="shared" si="214"/>
        <v>51098</v>
      </c>
      <c r="X1872" s="142">
        <f t="shared" si="215"/>
        <v>59.5</v>
      </c>
      <c r="Y1872" s="135">
        <f t="shared" si="216"/>
        <v>17</v>
      </c>
      <c r="Z1872" s="142">
        <f t="shared" si="217"/>
        <v>3.5</v>
      </c>
      <c r="AA1872" s="135">
        <v>510</v>
      </c>
      <c r="AB1872" s="164">
        <f t="shared" si="218"/>
        <v>98</v>
      </c>
      <c r="AI1872" s="1053">
        <v>35054211</v>
      </c>
      <c r="AJ1872" s="1054">
        <v>14</v>
      </c>
      <c r="AK1872" s="1055">
        <v>171.70429999999999</v>
      </c>
      <c r="AL1872" s="1055">
        <v>4.2168999999999999</v>
      </c>
      <c r="AM1872" s="1054">
        <v>41</v>
      </c>
      <c r="AN1872" s="1056">
        <v>0.2336</v>
      </c>
    </row>
    <row r="1873" spans="23:40">
      <c r="W1873" s="150" t="str">
        <f t="shared" si="214"/>
        <v>510105</v>
      </c>
      <c r="X1873" s="142">
        <f t="shared" si="215"/>
        <v>63.75</v>
      </c>
      <c r="Y1873" s="135">
        <f t="shared" si="216"/>
        <v>17</v>
      </c>
      <c r="Z1873" s="142">
        <f t="shared" si="217"/>
        <v>3.75</v>
      </c>
      <c r="AA1873" s="135">
        <v>510</v>
      </c>
      <c r="AB1873" s="164">
        <f t="shared" si="218"/>
        <v>105</v>
      </c>
      <c r="AI1873" s="1053">
        <v>33073501</v>
      </c>
      <c r="AJ1873" s="1054">
        <v>25</v>
      </c>
      <c r="AK1873" s="1055">
        <v>171.69329999999999</v>
      </c>
      <c r="AL1873" s="1055">
        <v>3.6859000000000002</v>
      </c>
      <c r="AM1873" s="1054">
        <v>47</v>
      </c>
      <c r="AN1873" s="1056">
        <v>0.44290000000000002</v>
      </c>
    </row>
    <row r="1874" spans="23:40">
      <c r="W1874" s="150" t="str">
        <f t="shared" si="214"/>
        <v>510112</v>
      </c>
      <c r="X1874" s="142">
        <f t="shared" si="215"/>
        <v>68</v>
      </c>
      <c r="Y1874" s="135">
        <f t="shared" si="216"/>
        <v>17</v>
      </c>
      <c r="Z1874" s="142">
        <f t="shared" si="217"/>
        <v>4</v>
      </c>
      <c r="AA1874" s="135">
        <v>510</v>
      </c>
      <c r="AB1874" s="164">
        <f t="shared" si="218"/>
        <v>112</v>
      </c>
      <c r="AI1874" s="1053">
        <v>45050111</v>
      </c>
      <c r="AJ1874" s="1054">
        <v>3</v>
      </c>
      <c r="AK1874" s="1055">
        <v>171.54208</v>
      </c>
      <c r="AL1874" s="1055">
        <v>4.1291000000000002</v>
      </c>
      <c r="AM1874" s="1054">
        <v>42</v>
      </c>
      <c r="AN1874" s="1056">
        <v>0.21280000000000002</v>
      </c>
    </row>
    <row r="1875" spans="23:40">
      <c r="W1875" s="150" t="str">
        <f t="shared" si="214"/>
        <v>510119</v>
      </c>
      <c r="X1875" s="142">
        <f t="shared" si="215"/>
        <v>72.25</v>
      </c>
      <c r="Y1875" s="135">
        <f t="shared" si="216"/>
        <v>17</v>
      </c>
      <c r="Z1875" s="142">
        <f t="shared" si="217"/>
        <v>4.25</v>
      </c>
      <c r="AA1875" s="135">
        <v>510</v>
      </c>
      <c r="AB1875" s="164">
        <f t="shared" si="218"/>
        <v>119</v>
      </c>
      <c r="AI1875" s="1053">
        <v>52014201</v>
      </c>
      <c r="AJ1875" s="1054">
        <v>16</v>
      </c>
      <c r="AK1875" s="1055">
        <v>171.52260000000001</v>
      </c>
      <c r="AL1875" s="1055">
        <v>4.3490000000000002</v>
      </c>
      <c r="AM1875" s="1054">
        <v>39</v>
      </c>
      <c r="AN1875" s="1056">
        <v>0.4073</v>
      </c>
    </row>
    <row r="1876" spans="23:40">
      <c r="W1876" s="150" t="str">
        <f t="shared" si="214"/>
        <v>510126</v>
      </c>
      <c r="X1876" s="142">
        <f t="shared" si="215"/>
        <v>76.5</v>
      </c>
      <c r="Y1876" s="135">
        <f t="shared" si="216"/>
        <v>17</v>
      </c>
      <c r="Z1876" s="142">
        <f t="shared" si="217"/>
        <v>4.5</v>
      </c>
      <c r="AA1876" s="135">
        <v>510</v>
      </c>
      <c r="AB1876" s="164">
        <f t="shared" si="218"/>
        <v>126</v>
      </c>
      <c r="AI1876" s="1053">
        <v>36042701</v>
      </c>
      <c r="AJ1876" s="1054">
        <v>4</v>
      </c>
      <c r="AK1876" s="1055">
        <v>171.49655000000001</v>
      </c>
      <c r="AL1876" s="1055">
        <v>5.0312000000000001</v>
      </c>
      <c r="AM1876" s="1054">
        <v>34</v>
      </c>
      <c r="AN1876" s="1056">
        <v>0.4476</v>
      </c>
    </row>
    <row r="1877" spans="23:40">
      <c r="W1877" s="150" t="str">
        <f t="shared" si="214"/>
        <v>510133</v>
      </c>
      <c r="X1877" s="142">
        <f t="shared" si="215"/>
        <v>80.75</v>
      </c>
      <c r="Y1877" s="135">
        <f t="shared" si="216"/>
        <v>17</v>
      </c>
      <c r="Z1877" s="142">
        <f t="shared" si="217"/>
        <v>4.75</v>
      </c>
      <c r="AA1877" s="135">
        <v>510</v>
      </c>
      <c r="AB1877" s="164">
        <f t="shared" si="218"/>
        <v>133</v>
      </c>
      <c r="AI1877" s="1053">
        <v>33091601</v>
      </c>
      <c r="AJ1877" s="1054">
        <v>21</v>
      </c>
      <c r="AK1877" s="1055">
        <v>171.49404999999999</v>
      </c>
      <c r="AL1877" s="1055">
        <v>4.9903000000000004</v>
      </c>
      <c r="AM1877" s="1054">
        <v>34</v>
      </c>
      <c r="AN1877" s="1056">
        <v>0.33860000000000001</v>
      </c>
    </row>
    <row r="1878" spans="23:40">
      <c r="W1878" s="150" t="str">
        <f t="shared" si="214"/>
        <v>510140</v>
      </c>
      <c r="X1878" s="142">
        <f t="shared" si="215"/>
        <v>85</v>
      </c>
      <c r="Y1878" s="135">
        <f t="shared" si="216"/>
        <v>17</v>
      </c>
      <c r="Z1878" s="142">
        <f t="shared" si="217"/>
        <v>5</v>
      </c>
      <c r="AA1878" s="135">
        <v>510</v>
      </c>
      <c r="AB1878" s="164">
        <f t="shared" si="218"/>
        <v>140</v>
      </c>
      <c r="AI1878" s="1053">
        <v>32081401</v>
      </c>
      <c r="AJ1878" s="1054">
        <v>17</v>
      </c>
      <c r="AK1878" s="1055">
        <v>171.49119999999999</v>
      </c>
      <c r="AL1878" s="1055">
        <v>5.6844000000000001</v>
      </c>
      <c r="AM1878" s="1054">
        <v>30</v>
      </c>
      <c r="AN1878" s="1056">
        <v>0.36579999999999996</v>
      </c>
    </row>
    <row r="1879" spans="23:40">
      <c r="W1879" s="150" t="str">
        <f t="shared" si="214"/>
        <v>510147</v>
      </c>
      <c r="X1879" s="142">
        <f t="shared" si="215"/>
        <v>89.25</v>
      </c>
      <c r="Y1879" s="135">
        <f t="shared" si="216"/>
        <v>17</v>
      </c>
      <c r="Z1879" s="142">
        <f t="shared" si="217"/>
        <v>5.25</v>
      </c>
      <c r="AA1879" s="135">
        <v>510</v>
      </c>
      <c r="AB1879" s="164">
        <f t="shared" si="218"/>
        <v>147</v>
      </c>
      <c r="AI1879" s="1053">
        <v>44001541</v>
      </c>
      <c r="AJ1879" s="1054">
        <v>53</v>
      </c>
      <c r="AK1879" s="1055">
        <v>171.48005000000001</v>
      </c>
      <c r="AL1879" s="1055">
        <v>3.3635000000000002</v>
      </c>
      <c r="AM1879" s="1054">
        <v>51</v>
      </c>
      <c r="AN1879" s="1056">
        <v>0.1331</v>
      </c>
    </row>
    <row r="1880" spans="23:40">
      <c r="W1880" s="150" t="str">
        <f t="shared" si="214"/>
        <v>510154</v>
      </c>
      <c r="X1880" s="142">
        <f t="shared" si="215"/>
        <v>93.5</v>
      </c>
      <c r="Y1880" s="135">
        <f t="shared" si="216"/>
        <v>17</v>
      </c>
      <c r="Z1880" s="142">
        <f t="shared" si="217"/>
        <v>5.5</v>
      </c>
      <c r="AA1880" s="135">
        <v>510</v>
      </c>
      <c r="AB1880" s="164">
        <f t="shared" si="218"/>
        <v>154</v>
      </c>
      <c r="AI1880" s="1053">
        <v>42150401</v>
      </c>
      <c r="AJ1880" s="1054">
        <v>3</v>
      </c>
      <c r="AK1880" s="1055">
        <v>171.47720000000001</v>
      </c>
      <c r="AL1880" s="1055">
        <v>4.5254000000000003</v>
      </c>
      <c r="AM1880" s="1054">
        <v>38</v>
      </c>
      <c r="AN1880" s="1056">
        <v>0.3281</v>
      </c>
    </row>
    <row r="1881" spans="23:40">
      <c r="W1881" s="150" t="str">
        <f t="shared" si="214"/>
        <v>510161</v>
      </c>
      <c r="X1881" s="142">
        <f t="shared" si="215"/>
        <v>97.75</v>
      </c>
      <c r="Y1881" s="135">
        <f t="shared" si="216"/>
        <v>17</v>
      </c>
      <c r="Z1881" s="142">
        <f t="shared" si="217"/>
        <v>5.75</v>
      </c>
      <c r="AA1881" s="135">
        <v>510</v>
      </c>
      <c r="AB1881" s="164">
        <f t="shared" si="218"/>
        <v>161</v>
      </c>
      <c r="AI1881" s="1053">
        <v>44224601</v>
      </c>
      <c r="AJ1881" s="1054">
        <v>40</v>
      </c>
      <c r="AK1881" s="1055">
        <v>171.45609999999999</v>
      </c>
      <c r="AL1881" s="1055">
        <v>4.2519</v>
      </c>
      <c r="AM1881" s="1054">
        <v>40</v>
      </c>
      <c r="AN1881" s="1056">
        <v>0.36430000000000001</v>
      </c>
    </row>
    <row r="1882" spans="23:40">
      <c r="W1882" s="150" t="str">
        <f t="shared" si="214"/>
        <v>510168</v>
      </c>
      <c r="X1882" s="142">
        <f t="shared" si="215"/>
        <v>102</v>
      </c>
      <c r="Y1882" s="135">
        <f t="shared" si="216"/>
        <v>17</v>
      </c>
      <c r="Z1882" s="142">
        <f t="shared" si="217"/>
        <v>6</v>
      </c>
      <c r="AA1882" s="135">
        <v>510</v>
      </c>
      <c r="AB1882" s="164">
        <f t="shared" si="218"/>
        <v>168</v>
      </c>
      <c r="AI1882" s="1053">
        <v>32036211</v>
      </c>
      <c r="AJ1882" s="1054">
        <v>17</v>
      </c>
      <c r="AK1882" s="1055">
        <v>171.44218999999998</v>
      </c>
      <c r="AL1882" s="1055">
        <v>4.3563000000000001</v>
      </c>
      <c r="AM1882" s="1054">
        <v>39</v>
      </c>
      <c r="AN1882" s="1056">
        <v>0.20989999999999998</v>
      </c>
    </row>
    <row r="1883" spans="23:40">
      <c r="W1883" s="150" t="str">
        <f t="shared" si="214"/>
        <v>510175</v>
      </c>
      <c r="X1883" s="142">
        <f t="shared" si="215"/>
        <v>106.25</v>
      </c>
      <c r="Y1883" s="135">
        <f t="shared" si="216"/>
        <v>17</v>
      </c>
      <c r="Z1883" s="142">
        <f t="shared" si="217"/>
        <v>6.25</v>
      </c>
      <c r="AA1883" s="135">
        <v>510</v>
      </c>
      <c r="AB1883" s="164">
        <f t="shared" si="218"/>
        <v>175</v>
      </c>
      <c r="AI1883" s="1053">
        <v>13053401</v>
      </c>
      <c r="AJ1883" s="1054">
        <v>7</v>
      </c>
      <c r="AK1883" s="1055">
        <v>171.4195</v>
      </c>
      <c r="AL1883" s="1055">
        <v>4.9992000000000001</v>
      </c>
      <c r="AM1883" s="1054">
        <v>34</v>
      </c>
      <c r="AN1883" s="1056">
        <v>0.1948</v>
      </c>
    </row>
    <row r="1884" spans="23:40">
      <c r="W1884" s="150" t="str">
        <f t="shared" si="214"/>
        <v>510182</v>
      </c>
      <c r="X1884" s="142">
        <f t="shared" si="215"/>
        <v>110.5</v>
      </c>
      <c r="Y1884" s="135">
        <f t="shared" si="216"/>
        <v>17</v>
      </c>
      <c r="Z1884" s="142">
        <f t="shared" si="217"/>
        <v>6.5</v>
      </c>
      <c r="AA1884" s="135">
        <v>510</v>
      </c>
      <c r="AB1884" s="164">
        <f t="shared" si="218"/>
        <v>182</v>
      </c>
      <c r="AI1884" s="1053">
        <v>41111101</v>
      </c>
      <c r="AJ1884" s="1054">
        <v>4</v>
      </c>
      <c r="AK1884" s="1055">
        <v>171.39570000000001</v>
      </c>
      <c r="AL1884" s="1055">
        <v>4.4764999999999997</v>
      </c>
      <c r="AM1884" s="1054">
        <v>38</v>
      </c>
      <c r="AN1884" s="1056">
        <v>0.3826</v>
      </c>
    </row>
    <row r="1885" spans="23:40">
      <c r="W1885" s="150" t="str">
        <f t="shared" si="214"/>
        <v>510189</v>
      </c>
      <c r="X1885" s="142">
        <f t="shared" si="215"/>
        <v>114.75</v>
      </c>
      <c r="Y1885" s="135">
        <f t="shared" si="216"/>
        <v>17</v>
      </c>
      <c r="Z1885" s="142">
        <f t="shared" si="217"/>
        <v>6.75</v>
      </c>
      <c r="AA1885" s="135">
        <v>510</v>
      </c>
      <c r="AB1885" s="164">
        <f t="shared" si="218"/>
        <v>189</v>
      </c>
      <c r="AI1885" s="1053">
        <v>46060201</v>
      </c>
      <c r="AJ1885" s="1054">
        <v>1</v>
      </c>
      <c r="AK1885" s="1055">
        <v>171.39404999999999</v>
      </c>
      <c r="AL1885" s="1055">
        <v>3.5365000000000002</v>
      </c>
      <c r="AM1885" s="1054">
        <v>48</v>
      </c>
      <c r="AN1885" s="1056">
        <v>0.35310000000000002</v>
      </c>
    </row>
    <row r="1886" spans="23:40">
      <c r="W1886" s="150" t="str">
        <f t="shared" si="214"/>
        <v>510196</v>
      </c>
      <c r="X1886" s="142">
        <f t="shared" si="215"/>
        <v>119</v>
      </c>
      <c r="Y1886" s="135">
        <f t="shared" si="216"/>
        <v>17</v>
      </c>
      <c r="Z1886" s="142">
        <f t="shared" si="217"/>
        <v>7</v>
      </c>
      <c r="AA1886" s="135">
        <v>510</v>
      </c>
      <c r="AB1886" s="164">
        <f t="shared" si="218"/>
        <v>196</v>
      </c>
      <c r="AI1886" s="1053">
        <v>35054091</v>
      </c>
      <c r="AJ1886" s="1054">
        <v>15</v>
      </c>
      <c r="AK1886" s="1055">
        <v>171.3245</v>
      </c>
      <c r="AL1886" s="1055">
        <v>3.6507000000000001</v>
      </c>
      <c r="AM1886" s="1054">
        <v>47</v>
      </c>
      <c r="AN1886" s="1056">
        <v>0.15560000000000002</v>
      </c>
    </row>
    <row r="1887" spans="23:40">
      <c r="W1887" s="150" t="str">
        <f t="shared" si="214"/>
        <v>510203</v>
      </c>
      <c r="X1887" s="142">
        <f t="shared" si="215"/>
        <v>123.25</v>
      </c>
      <c r="Y1887" s="135">
        <f t="shared" si="216"/>
        <v>17</v>
      </c>
      <c r="Z1887" s="142">
        <f t="shared" si="217"/>
        <v>7.25</v>
      </c>
      <c r="AA1887" s="135">
        <v>510</v>
      </c>
      <c r="AB1887" s="164">
        <f t="shared" si="218"/>
        <v>203</v>
      </c>
      <c r="AI1887" s="1053">
        <v>21013801</v>
      </c>
      <c r="AJ1887" s="1054">
        <v>20</v>
      </c>
      <c r="AK1887" s="1055">
        <v>171.28270000000001</v>
      </c>
      <c r="AL1887" s="1055">
        <v>4.8361999999999998</v>
      </c>
      <c r="AM1887" s="1054">
        <v>35</v>
      </c>
      <c r="AN1887" s="1056">
        <v>0.39990000000000003</v>
      </c>
    </row>
    <row r="1888" spans="23:40">
      <c r="W1888" s="150" t="str">
        <f t="shared" si="214"/>
        <v>510210</v>
      </c>
      <c r="X1888" s="142">
        <f t="shared" si="215"/>
        <v>127.5</v>
      </c>
      <c r="Y1888" s="135">
        <f t="shared" si="216"/>
        <v>17</v>
      </c>
      <c r="Z1888" s="142">
        <f t="shared" si="217"/>
        <v>7.5</v>
      </c>
      <c r="AA1888" s="135">
        <v>510</v>
      </c>
      <c r="AB1888" s="164">
        <f t="shared" si="218"/>
        <v>210</v>
      </c>
      <c r="AI1888" s="1053">
        <v>33018311</v>
      </c>
      <c r="AJ1888" s="1054">
        <v>37</v>
      </c>
      <c r="AK1888" s="1055">
        <v>171.23245</v>
      </c>
      <c r="AL1888" s="1055">
        <v>3.9927000000000001</v>
      </c>
      <c r="AM1888" s="1054">
        <v>43</v>
      </c>
      <c r="AN1888" s="1056">
        <v>0.27350000000000002</v>
      </c>
    </row>
    <row r="1889" spans="23:40">
      <c r="W1889" s="150" t="str">
        <f t="shared" si="214"/>
        <v>510217</v>
      </c>
      <c r="X1889" s="142">
        <f t="shared" si="215"/>
        <v>131.75</v>
      </c>
      <c r="Y1889" s="135">
        <f t="shared" si="216"/>
        <v>17</v>
      </c>
      <c r="Z1889" s="142">
        <f t="shared" si="217"/>
        <v>7.75</v>
      </c>
      <c r="AA1889" s="135">
        <v>510</v>
      </c>
      <c r="AB1889" s="164">
        <f t="shared" si="218"/>
        <v>217</v>
      </c>
      <c r="AI1889" s="1053">
        <v>52022201</v>
      </c>
      <c r="AJ1889" s="1054">
        <v>1</v>
      </c>
      <c r="AK1889" s="1055">
        <v>171.17949999999999</v>
      </c>
      <c r="AL1889" s="1055">
        <v>4.1220999999999997</v>
      </c>
      <c r="AM1889" s="1054">
        <v>42</v>
      </c>
      <c r="AN1889" s="1056">
        <v>0.18820000000000001</v>
      </c>
    </row>
    <row r="1890" spans="23:40">
      <c r="W1890" s="150" t="str">
        <f t="shared" si="214"/>
        <v>510224</v>
      </c>
      <c r="X1890" s="142">
        <f t="shared" si="215"/>
        <v>136</v>
      </c>
      <c r="Y1890" s="135">
        <f t="shared" si="216"/>
        <v>17</v>
      </c>
      <c r="Z1890" s="142">
        <f t="shared" si="217"/>
        <v>8</v>
      </c>
      <c r="AA1890" s="135">
        <v>510</v>
      </c>
      <c r="AB1890" s="164">
        <f t="shared" si="218"/>
        <v>224</v>
      </c>
      <c r="AI1890" s="1053">
        <v>32037911</v>
      </c>
      <c r="AJ1890" s="1054">
        <v>18</v>
      </c>
      <c r="AK1890" s="1055">
        <v>171.17846</v>
      </c>
      <c r="AL1890" s="1055">
        <v>4.2759</v>
      </c>
      <c r="AM1890" s="1054">
        <v>40</v>
      </c>
      <c r="AN1890" s="1056">
        <v>0.28190000000000004</v>
      </c>
    </row>
    <row r="1891" spans="23:40">
      <c r="W1891" s="150" t="str">
        <f t="shared" si="214"/>
        <v>510231</v>
      </c>
      <c r="X1891" s="142">
        <f t="shared" si="215"/>
        <v>140.25</v>
      </c>
      <c r="Y1891" s="135">
        <f t="shared" si="216"/>
        <v>17</v>
      </c>
      <c r="Z1891" s="142">
        <f t="shared" si="217"/>
        <v>8.25</v>
      </c>
      <c r="AA1891" s="135">
        <v>510</v>
      </c>
      <c r="AB1891" s="164">
        <f t="shared" si="218"/>
        <v>231</v>
      </c>
      <c r="AI1891" s="1053">
        <v>37064001</v>
      </c>
      <c r="AJ1891" s="1054">
        <v>8</v>
      </c>
      <c r="AK1891" s="1055">
        <v>171.14699999999999</v>
      </c>
      <c r="AL1891" s="1055">
        <v>3.7172000000000001</v>
      </c>
      <c r="AM1891" s="1054">
        <v>46</v>
      </c>
      <c r="AN1891" s="1056">
        <v>0.35520000000000002</v>
      </c>
    </row>
    <row r="1892" spans="23:40">
      <c r="W1892" s="150" t="str">
        <f t="shared" si="214"/>
        <v>510238</v>
      </c>
      <c r="X1892" s="142">
        <f t="shared" si="215"/>
        <v>144.5</v>
      </c>
      <c r="Y1892" s="135">
        <f t="shared" si="216"/>
        <v>17</v>
      </c>
      <c r="Z1892" s="142">
        <f t="shared" si="217"/>
        <v>8.5</v>
      </c>
      <c r="AA1892" s="135">
        <v>510</v>
      </c>
      <c r="AB1892" s="164">
        <f t="shared" si="218"/>
        <v>238</v>
      </c>
      <c r="AI1892" s="1053">
        <v>37097021</v>
      </c>
      <c r="AJ1892" s="1054">
        <v>5</v>
      </c>
      <c r="AK1892" s="1055">
        <v>171.11761000000001</v>
      </c>
      <c r="AL1892" s="1055">
        <v>5.0439999999999996</v>
      </c>
      <c r="AM1892" s="1054">
        <v>34</v>
      </c>
      <c r="AN1892" s="1056">
        <v>0.3165</v>
      </c>
    </row>
    <row r="1893" spans="23:40">
      <c r="W1893" s="150" t="str">
        <f t="shared" si="214"/>
        <v>510245</v>
      </c>
      <c r="X1893" s="142">
        <f t="shared" si="215"/>
        <v>148.75</v>
      </c>
      <c r="Y1893" s="135">
        <f t="shared" si="216"/>
        <v>17</v>
      </c>
      <c r="Z1893" s="142">
        <f t="shared" si="217"/>
        <v>8.75</v>
      </c>
      <c r="AA1893" s="135">
        <v>510</v>
      </c>
      <c r="AB1893" s="164">
        <f t="shared" si="218"/>
        <v>245</v>
      </c>
      <c r="AI1893" s="1053">
        <v>44001831</v>
      </c>
      <c r="AJ1893" s="1054">
        <v>54</v>
      </c>
      <c r="AK1893" s="1055">
        <v>171.07490000000001</v>
      </c>
      <c r="AL1893" s="1055">
        <v>3.8214000000000001</v>
      </c>
      <c r="AM1893" s="1054">
        <v>45</v>
      </c>
      <c r="AN1893" s="1056">
        <v>0.16219999999999998</v>
      </c>
    </row>
    <row r="1894" spans="23:40">
      <c r="W1894" s="150" t="str">
        <f t="shared" si="214"/>
        <v>510252</v>
      </c>
      <c r="X1894" s="142">
        <f t="shared" si="215"/>
        <v>153</v>
      </c>
      <c r="Y1894" s="135">
        <f t="shared" si="216"/>
        <v>17</v>
      </c>
      <c r="Z1894" s="142">
        <f t="shared" si="217"/>
        <v>9</v>
      </c>
      <c r="AA1894" s="135">
        <v>510</v>
      </c>
      <c r="AB1894" s="164">
        <f t="shared" si="218"/>
        <v>252</v>
      </c>
      <c r="AI1894" s="1053">
        <v>51068001</v>
      </c>
      <c r="AJ1894" s="1054">
        <v>4</v>
      </c>
      <c r="AK1894" s="1055">
        <v>170.9829</v>
      </c>
      <c r="AL1894" s="1055">
        <v>4.7637999999999998</v>
      </c>
      <c r="AM1894" s="1054">
        <v>36</v>
      </c>
      <c r="AN1894" s="1056">
        <v>0.1946</v>
      </c>
    </row>
    <row r="1895" spans="23:40">
      <c r="W1895" s="150" t="str">
        <f t="shared" si="214"/>
        <v>510259</v>
      </c>
      <c r="X1895" s="142">
        <f t="shared" si="215"/>
        <v>157.25</v>
      </c>
      <c r="Y1895" s="135">
        <f t="shared" si="216"/>
        <v>17</v>
      </c>
      <c r="Z1895" s="142">
        <f t="shared" si="217"/>
        <v>9.25</v>
      </c>
      <c r="AA1895" s="135">
        <v>510</v>
      </c>
      <c r="AB1895" s="164">
        <f t="shared" si="218"/>
        <v>259</v>
      </c>
      <c r="AI1895" s="1053">
        <v>22080601</v>
      </c>
      <c r="AJ1895" s="1054">
        <v>4</v>
      </c>
      <c r="AK1895" s="1055">
        <v>170.94880000000001</v>
      </c>
      <c r="AL1895" s="1055">
        <v>5.0198</v>
      </c>
      <c r="AM1895" s="1054">
        <v>34</v>
      </c>
      <c r="AN1895" s="1056">
        <v>0.24629999999999999</v>
      </c>
    </row>
    <row r="1896" spans="23:40">
      <c r="W1896" s="150" t="str">
        <f t="shared" si="214"/>
        <v>510266</v>
      </c>
      <c r="X1896" s="142">
        <f t="shared" si="215"/>
        <v>161.5</v>
      </c>
      <c r="Y1896" s="135">
        <f t="shared" si="216"/>
        <v>17</v>
      </c>
      <c r="Z1896" s="142">
        <f t="shared" si="217"/>
        <v>9.5</v>
      </c>
      <c r="AA1896" s="135">
        <v>510</v>
      </c>
      <c r="AB1896" s="164">
        <f t="shared" si="218"/>
        <v>266</v>
      </c>
      <c r="AI1896" s="1053">
        <v>51190201</v>
      </c>
      <c r="AJ1896" s="1054">
        <v>2</v>
      </c>
      <c r="AK1896" s="1055">
        <v>170.93478999999999</v>
      </c>
      <c r="AL1896" s="1055">
        <v>4.5418000000000003</v>
      </c>
      <c r="AM1896" s="1054">
        <v>38</v>
      </c>
      <c r="AN1896" s="1056">
        <v>0.4108</v>
      </c>
    </row>
    <row r="1897" spans="23:40">
      <c r="W1897" s="150" t="str">
        <f t="shared" si="214"/>
        <v>510273</v>
      </c>
      <c r="X1897" s="142">
        <f t="shared" si="215"/>
        <v>165.75</v>
      </c>
      <c r="Y1897" s="135">
        <f t="shared" si="216"/>
        <v>17</v>
      </c>
      <c r="Z1897" s="142">
        <f t="shared" si="217"/>
        <v>9.75</v>
      </c>
      <c r="AA1897" s="135">
        <v>510</v>
      </c>
      <c r="AB1897" s="164">
        <f t="shared" si="218"/>
        <v>273</v>
      </c>
      <c r="AI1897" s="1053">
        <v>34120401</v>
      </c>
      <c r="AJ1897" s="1054">
        <v>3</v>
      </c>
      <c r="AK1897" s="1055">
        <v>170.87655000000001</v>
      </c>
      <c r="AL1897" s="1055">
        <v>4.5709999999999997</v>
      </c>
      <c r="AM1897" s="1054">
        <v>37</v>
      </c>
      <c r="AN1897" s="1056">
        <v>0.19109999999999999</v>
      </c>
    </row>
    <row r="1898" spans="23:40">
      <c r="W1898" s="150" t="str">
        <f t="shared" ref="W1898:W1961" si="219">AA1898&amp;AB1898</f>
        <v>510280</v>
      </c>
      <c r="X1898" s="142">
        <f t="shared" ref="X1898:X1961" si="220">Y1898*Z1898</f>
        <v>170</v>
      </c>
      <c r="Y1898" s="135">
        <f t="shared" si="216"/>
        <v>17</v>
      </c>
      <c r="Z1898" s="142">
        <f t="shared" si="217"/>
        <v>10</v>
      </c>
      <c r="AA1898" s="135">
        <v>510</v>
      </c>
      <c r="AB1898" s="164">
        <f t="shared" si="218"/>
        <v>280</v>
      </c>
      <c r="AI1898" s="1053">
        <v>50130201</v>
      </c>
      <c r="AJ1898" s="1054">
        <v>45</v>
      </c>
      <c r="AK1898" s="1055">
        <v>170.8597</v>
      </c>
      <c r="AL1898" s="1055">
        <v>4.3955000000000002</v>
      </c>
      <c r="AM1898" s="1054">
        <v>39</v>
      </c>
      <c r="AN1898" s="1056">
        <v>0.19789999999999999</v>
      </c>
    </row>
    <row r="1899" spans="23:40">
      <c r="W1899" s="150" t="str">
        <f t="shared" si="219"/>
        <v>510287</v>
      </c>
      <c r="X1899" s="142">
        <f t="shared" si="220"/>
        <v>174.25</v>
      </c>
      <c r="Y1899" s="135">
        <f t="shared" si="216"/>
        <v>17</v>
      </c>
      <c r="Z1899" s="142">
        <f t="shared" si="217"/>
        <v>10.25</v>
      </c>
      <c r="AA1899" s="135">
        <v>510</v>
      </c>
      <c r="AB1899" s="164">
        <f t="shared" si="218"/>
        <v>287</v>
      </c>
      <c r="AI1899" s="1053">
        <v>51011701</v>
      </c>
      <c r="AJ1899" s="1054">
        <v>64</v>
      </c>
      <c r="AK1899" s="1055">
        <v>170.84735800000001</v>
      </c>
      <c r="AL1899" s="1055">
        <v>4.9833999999999996</v>
      </c>
      <c r="AM1899" s="1054">
        <v>34</v>
      </c>
      <c r="AN1899" s="1056">
        <v>0.35119999999999996</v>
      </c>
    </row>
    <row r="1900" spans="23:40">
      <c r="W1900" s="150" t="str">
        <f t="shared" si="219"/>
        <v>510294</v>
      </c>
      <c r="X1900" s="142">
        <f t="shared" si="220"/>
        <v>178.5</v>
      </c>
      <c r="Y1900" s="135">
        <f t="shared" si="216"/>
        <v>17</v>
      </c>
      <c r="Z1900" s="142">
        <f t="shared" si="217"/>
        <v>10.5</v>
      </c>
      <c r="AA1900" s="135">
        <v>510</v>
      </c>
      <c r="AB1900" s="164">
        <f t="shared" si="218"/>
        <v>294</v>
      </c>
      <c r="AI1900" s="1053">
        <v>35021602</v>
      </c>
      <c r="AJ1900" s="1054">
        <v>15</v>
      </c>
      <c r="AK1900" s="1055">
        <v>170.82453999999998</v>
      </c>
      <c r="AL1900" s="1055">
        <v>4.2050000000000001</v>
      </c>
      <c r="AM1900" s="1054">
        <v>41</v>
      </c>
      <c r="AN1900" s="1056">
        <v>0.25059999999999999</v>
      </c>
    </row>
    <row r="1901" spans="23:40">
      <c r="W1901" s="150" t="str">
        <f t="shared" si="219"/>
        <v>510301</v>
      </c>
      <c r="X1901" s="142">
        <f t="shared" si="220"/>
        <v>182.75</v>
      </c>
      <c r="Y1901" s="135">
        <f t="shared" si="216"/>
        <v>17</v>
      </c>
      <c r="Z1901" s="142">
        <f t="shared" si="217"/>
        <v>10.75</v>
      </c>
      <c r="AA1901" s="135">
        <v>510</v>
      </c>
      <c r="AB1901" s="164">
        <f t="shared" si="218"/>
        <v>301</v>
      </c>
      <c r="AI1901" s="1053">
        <v>32035001</v>
      </c>
      <c r="AJ1901" s="1054">
        <v>19</v>
      </c>
      <c r="AK1901" s="1055">
        <v>170.81989999999999</v>
      </c>
      <c r="AL1901" s="1055">
        <v>4.3887999999999998</v>
      </c>
      <c r="AM1901" s="1054">
        <v>39</v>
      </c>
      <c r="AN1901" s="1056">
        <v>0.26229999999999998</v>
      </c>
    </row>
    <row r="1902" spans="23:40">
      <c r="W1902" s="150" t="str">
        <f t="shared" si="219"/>
        <v>510308</v>
      </c>
      <c r="X1902" s="142">
        <f t="shared" si="220"/>
        <v>187</v>
      </c>
      <c r="Y1902" s="135">
        <f t="shared" si="216"/>
        <v>17</v>
      </c>
      <c r="Z1902" s="142">
        <f t="shared" si="217"/>
        <v>11</v>
      </c>
      <c r="AA1902" s="135">
        <v>510</v>
      </c>
      <c r="AB1902" s="164">
        <f t="shared" si="218"/>
        <v>308</v>
      </c>
      <c r="AI1902" s="1053">
        <v>52014101</v>
      </c>
      <c r="AJ1902" s="1054">
        <v>17</v>
      </c>
      <c r="AK1902" s="1055">
        <v>170.81209999999999</v>
      </c>
      <c r="AL1902" s="1055">
        <v>3.9327999999999999</v>
      </c>
      <c r="AM1902" s="1054">
        <v>43</v>
      </c>
      <c r="AN1902" s="1056">
        <v>0.22949999999999998</v>
      </c>
    </row>
    <row r="1903" spans="23:40">
      <c r="W1903" s="150" t="str">
        <f t="shared" si="219"/>
        <v>510315</v>
      </c>
      <c r="X1903" s="142">
        <f t="shared" si="220"/>
        <v>191.25</v>
      </c>
      <c r="Y1903" s="135">
        <f t="shared" si="216"/>
        <v>17</v>
      </c>
      <c r="Z1903" s="142">
        <f t="shared" si="217"/>
        <v>11.25</v>
      </c>
      <c r="AA1903" s="135">
        <v>510</v>
      </c>
      <c r="AB1903" s="164">
        <f t="shared" si="218"/>
        <v>315</v>
      </c>
      <c r="AI1903" s="1053">
        <v>42019181</v>
      </c>
      <c r="AJ1903" s="1054">
        <v>49</v>
      </c>
      <c r="AK1903" s="1055">
        <v>170.7901</v>
      </c>
      <c r="AL1903" s="1055">
        <v>4.5373000000000001</v>
      </c>
      <c r="AM1903" s="1054">
        <v>38</v>
      </c>
      <c r="AN1903" s="1056">
        <v>0.18940000000000001</v>
      </c>
    </row>
    <row r="1904" spans="23:40">
      <c r="W1904" s="150" t="str">
        <f t="shared" si="219"/>
        <v>510322</v>
      </c>
      <c r="X1904" s="142">
        <f t="shared" si="220"/>
        <v>195.5</v>
      </c>
      <c r="Y1904" s="135">
        <f t="shared" si="216"/>
        <v>17</v>
      </c>
      <c r="Z1904" s="142">
        <f t="shared" si="217"/>
        <v>11.5</v>
      </c>
      <c r="AA1904" s="135">
        <v>510</v>
      </c>
      <c r="AB1904" s="164">
        <f t="shared" si="218"/>
        <v>322</v>
      </c>
      <c r="AI1904" s="1053">
        <v>32133711</v>
      </c>
      <c r="AJ1904" s="1054">
        <v>8</v>
      </c>
      <c r="AK1904" s="1055">
        <v>170.76075</v>
      </c>
      <c r="AL1904" s="1055">
        <v>4.2720000000000002</v>
      </c>
      <c r="AM1904" s="1054">
        <v>40</v>
      </c>
      <c r="AN1904" s="1056">
        <v>0.25769999999999998</v>
      </c>
    </row>
    <row r="1905" spans="23:40">
      <c r="W1905" s="150" t="str">
        <f t="shared" si="219"/>
        <v>510329</v>
      </c>
      <c r="X1905" s="142">
        <f t="shared" si="220"/>
        <v>199.75</v>
      </c>
      <c r="Y1905" s="135">
        <f t="shared" si="216"/>
        <v>17</v>
      </c>
      <c r="Z1905" s="142">
        <f t="shared" si="217"/>
        <v>11.75</v>
      </c>
      <c r="AA1905" s="135">
        <v>510</v>
      </c>
      <c r="AB1905" s="164">
        <f t="shared" si="218"/>
        <v>329</v>
      </c>
      <c r="AI1905" s="1053">
        <v>34024401</v>
      </c>
      <c r="AJ1905" s="1054">
        <v>6</v>
      </c>
      <c r="AK1905" s="1055">
        <v>170.71607499999999</v>
      </c>
      <c r="AL1905" s="1055">
        <v>4.6212999999999997</v>
      </c>
      <c r="AM1905" s="1054">
        <v>37</v>
      </c>
      <c r="AN1905" s="1056">
        <v>0.27060000000000001</v>
      </c>
    </row>
    <row r="1906" spans="23:40">
      <c r="W1906" s="150" t="str">
        <f t="shared" si="219"/>
        <v>510336</v>
      </c>
      <c r="X1906" s="142">
        <f t="shared" si="220"/>
        <v>204</v>
      </c>
      <c r="Y1906" s="135">
        <f t="shared" si="216"/>
        <v>17</v>
      </c>
      <c r="Z1906" s="142">
        <f t="shared" si="217"/>
        <v>12</v>
      </c>
      <c r="AA1906" s="135">
        <v>510</v>
      </c>
      <c r="AB1906" s="164">
        <f t="shared" si="218"/>
        <v>336</v>
      </c>
      <c r="AI1906" s="1053">
        <v>31116201</v>
      </c>
      <c r="AJ1906" s="1054">
        <v>86</v>
      </c>
      <c r="AK1906" s="1055">
        <v>170.69908999999998</v>
      </c>
      <c r="AL1906" s="1055">
        <v>3.2989000000000002</v>
      </c>
      <c r="AM1906" s="1054">
        <v>52</v>
      </c>
      <c r="AN1906" s="1056">
        <v>0.1051</v>
      </c>
    </row>
    <row r="1907" spans="23:40">
      <c r="W1907" s="150" t="str">
        <f t="shared" si="219"/>
        <v>510343</v>
      </c>
      <c r="X1907" s="142">
        <f t="shared" si="220"/>
        <v>208.25</v>
      </c>
      <c r="Y1907" s="135">
        <f t="shared" si="216"/>
        <v>17</v>
      </c>
      <c r="Z1907" s="142">
        <f t="shared" si="217"/>
        <v>12.25</v>
      </c>
      <c r="AA1907" s="135">
        <v>510</v>
      </c>
      <c r="AB1907" s="164">
        <f t="shared" si="218"/>
        <v>343</v>
      </c>
      <c r="AI1907" s="1053">
        <v>51029621</v>
      </c>
      <c r="AJ1907" s="1054">
        <v>9</v>
      </c>
      <c r="AK1907" s="1055">
        <v>170.69273999999999</v>
      </c>
      <c r="AL1907" s="1055">
        <v>5.1848999999999998</v>
      </c>
      <c r="AM1907" s="1054">
        <v>33</v>
      </c>
      <c r="AN1907" s="1056">
        <v>0.37780000000000002</v>
      </c>
    </row>
    <row r="1908" spans="23:40">
      <c r="W1908" s="150" t="str">
        <f t="shared" si="219"/>
        <v>510350</v>
      </c>
      <c r="X1908" s="142">
        <f t="shared" si="220"/>
        <v>212.5</v>
      </c>
      <c r="Y1908" s="135">
        <f t="shared" si="216"/>
        <v>17</v>
      </c>
      <c r="Z1908" s="142">
        <f t="shared" si="217"/>
        <v>12.5</v>
      </c>
      <c r="AA1908" s="135">
        <v>510</v>
      </c>
      <c r="AB1908" s="164">
        <f t="shared" si="218"/>
        <v>350</v>
      </c>
      <c r="AI1908" s="1053">
        <v>43016901</v>
      </c>
      <c r="AJ1908" s="1054">
        <v>21</v>
      </c>
      <c r="AK1908" s="1055">
        <v>170.64570000000001</v>
      </c>
      <c r="AL1908" s="1055">
        <v>4.7614000000000001</v>
      </c>
      <c r="AM1908" s="1054">
        <v>36</v>
      </c>
      <c r="AN1908" s="1056">
        <v>0.29239999999999999</v>
      </c>
    </row>
    <row r="1909" spans="23:40">
      <c r="W1909" s="150" t="str">
        <f t="shared" si="219"/>
        <v>510357</v>
      </c>
      <c r="X1909" s="142">
        <f t="shared" si="220"/>
        <v>216.75</v>
      </c>
      <c r="Y1909" s="135">
        <f t="shared" si="216"/>
        <v>17</v>
      </c>
      <c r="Z1909" s="142">
        <f t="shared" si="217"/>
        <v>12.75</v>
      </c>
      <c r="AA1909" s="135">
        <v>510</v>
      </c>
      <c r="AB1909" s="164">
        <f t="shared" si="218"/>
        <v>357</v>
      </c>
      <c r="AI1909" s="1053">
        <v>33100801</v>
      </c>
      <c r="AJ1909" s="1054">
        <v>3</v>
      </c>
      <c r="AK1909" s="1055">
        <v>170.5598</v>
      </c>
      <c r="AL1909" s="1055">
        <v>4.0366999999999997</v>
      </c>
      <c r="AM1909" s="1054">
        <v>42</v>
      </c>
      <c r="AN1909" s="1056">
        <v>0.27910000000000001</v>
      </c>
    </row>
    <row r="1910" spans="23:40">
      <c r="W1910" s="150" t="str">
        <f t="shared" si="219"/>
        <v>510364</v>
      </c>
      <c r="X1910" s="142">
        <f t="shared" si="220"/>
        <v>221</v>
      </c>
      <c r="Y1910" s="135">
        <f t="shared" si="216"/>
        <v>17</v>
      </c>
      <c r="Z1910" s="142">
        <f t="shared" si="217"/>
        <v>13</v>
      </c>
      <c r="AA1910" s="135">
        <v>510</v>
      </c>
      <c r="AB1910" s="164">
        <f t="shared" si="218"/>
        <v>364</v>
      </c>
      <c r="AI1910" s="1053">
        <v>51016901</v>
      </c>
      <c r="AJ1910" s="1054">
        <v>65</v>
      </c>
      <c r="AK1910" s="1055">
        <v>170.54186000000001</v>
      </c>
      <c r="AL1910" s="1055">
        <v>4.7233999999999998</v>
      </c>
      <c r="AM1910" s="1054">
        <v>36</v>
      </c>
      <c r="AN1910" s="1056">
        <v>0.22010000000000002</v>
      </c>
    </row>
    <row r="1911" spans="23:40">
      <c r="W1911" s="150" t="str">
        <f t="shared" si="219"/>
        <v>510371</v>
      </c>
      <c r="X1911" s="142">
        <f t="shared" si="220"/>
        <v>225.25</v>
      </c>
      <c r="Y1911" s="135">
        <f t="shared" si="216"/>
        <v>17</v>
      </c>
      <c r="Z1911" s="142">
        <f t="shared" si="217"/>
        <v>13.25</v>
      </c>
      <c r="AA1911" s="135">
        <v>510</v>
      </c>
      <c r="AB1911" s="164">
        <f t="shared" si="218"/>
        <v>371</v>
      </c>
      <c r="AI1911" s="1053">
        <v>22113401</v>
      </c>
      <c r="AJ1911" s="1054">
        <v>21</v>
      </c>
      <c r="AK1911" s="1055">
        <v>170.45750000000001</v>
      </c>
      <c r="AL1911" s="1055">
        <v>4.1403999999999996</v>
      </c>
      <c r="AM1911" s="1054">
        <v>41</v>
      </c>
      <c r="AN1911" s="1056">
        <v>0.26550000000000001</v>
      </c>
    </row>
    <row r="1912" spans="23:40">
      <c r="W1912" s="150" t="str">
        <f t="shared" si="219"/>
        <v>5257</v>
      </c>
      <c r="X1912" s="142">
        <f t="shared" si="220"/>
        <v>6.7374999999999998</v>
      </c>
      <c r="Y1912" s="135">
        <f t="shared" si="216"/>
        <v>17.5</v>
      </c>
      <c r="Z1912" s="142">
        <f t="shared" si="217"/>
        <v>0.38500000000000001</v>
      </c>
      <c r="AA1912" s="135">
        <v>525</v>
      </c>
      <c r="AB1912" s="151">
        <v>7</v>
      </c>
      <c r="AI1912" s="1053">
        <v>51129991</v>
      </c>
      <c r="AJ1912" s="1054">
        <v>4</v>
      </c>
      <c r="AK1912" s="1055">
        <v>170.40836000000002</v>
      </c>
      <c r="AL1912" s="1055">
        <v>4.7218999999999998</v>
      </c>
      <c r="AM1912" s="1054">
        <v>36</v>
      </c>
      <c r="AN1912" s="1056">
        <v>0.34039999999999998</v>
      </c>
    </row>
    <row r="1913" spans="23:40">
      <c r="W1913" s="150" t="str">
        <f t="shared" si="219"/>
        <v>52514</v>
      </c>
      <c r="X1913" s="142">
        <f t="shared" si="220"/>
        <v>9.625</v>
      </c>
      <c r="Y1913" s="135">
        <f t="shared" si="216"/>
        <v>17.5</v>
      </c>
      <c r="Z1913" s="142">
        <f t="shared" si="217"/>
        <v>0.55000000000000004</v>
      </c>
      <c r="AA1913" s="135">
        <v>525</v>
      </c>
      <c r="AB1913" s="164">
        <f>AB1912+7</f>
        <v>14</v>
      </c>
      <c r="AI1913" s="1053">
        <v>37067071</v>
      </c>
      <c r="AJ1913" s="1054">
        <v>9</v>
      </c>
      <c r="AK1913" s="1055">
        <v>170.39206999999999</v>
      </c>
      <c r="AL1913" s="1055">
        <v>4.1752000000000002</v>
      </c>
      <c r="AM1913" s="1054">
        <v>41</v>
      </c>
      <c r="AN1913" s="1056">
        <v>0.30510000000000004</v>
      </c>
    </row>
    <row r="1914" spans="23:40">
      <c r="W1914" s="150" t="str">
        <f t="shared" si="219"/>
        <v>52521</v>
      </c>
      <c r="X1914" s="142">
        <f t="shared" si="220"/>
        <v>13.125</v>
      </c>
      <c r="Y1914" s="135">
        <f t="shared" si="216"/>
        <v>17.5</v>
      </c>
      <c r="Z1914" s="142">
        <f t="shared" si="217"/>
        <v>0.75</v>
      </c>
      <c r="AA1914" s="135">
        <v>525</v>
      </c>
      <c r="AB1914" s="164">
        <f t="shared" ref="AB1914:AB1964" si="221">AB1913+7</f>
        <v>21</v>
      </c>
      <c r="AI1914" s="1053">
        <v>35054101</v>
      </c>
      <c r="AJ1914" s="1054">
        <v>16</v>
      </c>
      <c r="AK1914" s="1055">
        <v>170.37311</v>
      </c>
      <c r="AL1914" s="1055">
        <v>4.4008000000000003</v>
      </c>
      <c r="AM1914" s="1054">
        <v>39</v>
      </c>
      <c r="AN1914" s="1056">
        <v>0.18530000000000002</v>
      </c>
    </row>
    <row r="1915" spans="23:40">
      <c r="W1915" s="150" t="str">
        <f t="shared" si="219"/>
        <v>52528</v>
      </c>
      <c r="X1915" s="142">
        <f t="shared" si="220"/>
        <v>17.5</v>
      </c>
      <c r="Y1915" s="135">
        <f t="shared" si="216"/>
        <v>17.5</v>
      </c>
      <c r="Z1915" s="142">
        <f t="shared" si="217"/>
        <v>1</v>
      </c>
      <c r="AA1915" s="135">
        <v>525</v>
      </c>
      <c r="AB1915" s="164">
        <f t="shared" si="221"/>
        <v>28</v>
      </c>
      <c r="AI1915" s="1053">
        <v>44200601</v>
      </c>
      <c r="AJ1915" s="1054">
        <v>3</v>
      </c>
      <c r="AK1915" s="1055">
        <v>170.34700000000001</v>
      </c>
      <c r="AL1915" s="1055">
        <v>2.9215</v>
      </c>
      <c r="AM1915" s="1054">
        <v>58</v>
      </c>
      <c r="AN1915" s="1056">
        <v>0.29389999999999999</v>
      </c>
    </row>
    <row r="1916" spans="23:40">
      <c r="W1916" s="150" t="str">
        <f t="shared" si="219"/>
        <v>52535</v>
      </c>
      <c r="X1916" s="142">
        <f t="shared" si="220"/>
        <v>21.875</v>
      </c>
      <c r="Y1916" s="135">
        <f t="shared" si="216"/>
        <v>17.5</v>
      </c>
      <c r="Z1916" s="142">
        <f t="shared" si="217"/>
        <v>1.25</v>
      </c>
      <c r="AA1916" s="135">
        <v>525</v>
      </c>
      <c r="AB1916" s="164">
        <f t="shared" si="221"/>
        <v>35</v>
      </c>
      <c r="AI1916" s="1053">
        <v>23128311</v>
      </c>
      <c r="AJ1916" s="1054">
        <v>2</v>
      </c>
      <c r="AK1916" s="1055">
        <v>170.185</v>
      </c>
      <c r="AL1916" s="1055">
        <v>4.6252000000000004</v>
      </c>
      <c r="AM1916" s="1054">
        <v>37</v>
      </c>
      <c r="AN1916" s="1056">
        <v>0.46950000000000003</v>
      </c>
    </row>
    <row r="1917" spans="23:40">
      <c r="W1917" s="150" t="str">
        <f t="shared" si="219"/>
        <v>52542</v>
      </c>
      <c r="X1917" s="142">
        <f t="shared" si="220"/>
        <v>26.25</v>
      </c>
      <c r="Y1917" s="135">
        <f t="shared" si="216"/>
        <v>17.5</v>
      </c>
      <c r="Z1917" s="142">
        <f t="shared" si="217"/>
        <v>1.5</v>
      </c>
      <c r="AA1917" s="135">
        <v>525</v>
      </c>
      <c r="AB1917" s="164">
        <f t="shared" si="221"/>
        <v>42</v>
      </c>
      <c r="AI1917" s="1053">
        <v>33062401</v>
      </c>
      <c r="AJ1917" s="1054">
        <v>16</v>
      </c>
      <c r="AK1917" s="1055">
        <v>170.14273500000002</v>
      </c>
      <c r="AL1917" s="1055">
        <v>4.5228999999999999</v>
      </c>
      <c r="AM1917" s="1054">
        <v>38</v>
      </c>
      <c r="AN1917" s="1056">
        <v>0.27940000000000004</v>
      </c>
    </row>
    <row r="1918" spans="23:40">
      <c r="W1918" s="150" t="str">
        <f t="shared" si="219"/>
        <v>52549</v>
      </c>
      <c r="X1918" s="142">
        <f t="shared" si="220"/>
        <v>30.625</v>
      </c>
      <c r="Y1918" s="135">
        <f t="shared" si="216"/>
        <v>17.5</v>
      </c>
      <c r="Z1918" s="142">
        <f t="shared" si="217"/>
        <v>1.75</v>
      </c>
      <c r="AA1918" s="135">
        <v>525</v>
      </c>
      <c r="AB1918" s="164">
        <f t="shared" si="221"/>
        <v>49</v>
      </c>
      <c r="AI1918" s="1053">
        <v>45100061</v>
      </c>
      <c r="AJ1918" s="1054">
        <v>2</v>
      </c>
      <c r="AK1918" s="1055">
        <v>170.08252999999999</v>
      </c>
      <c r="AL1918" s="1055">
        <v>4.1920999999999999</v>
      </c>
      <c r="AM1918" s="1054">
        <v>41</v>
      </c>
      <c r="AN1918" s="1056">
        <v>0.37170000000000003</v>
      </c>
    </row>
    <row r="1919" spans="23:40">
      <c r="W1919" s="150" t="str">
        <f t="shared" si="219"/>
        <v>52556</v>
      </c>
      <c r="X1919" s="142">
        <f t="shared" si="220"/>
        <v>35</v>
      </c>
      <c r="Y1919" s="135">
        <f t="shared" si="216"/>
        <v>17.5</v>
      </c>
      <c r="Z1919" s="142">
        <f t="shared" si="217"/>
        <v>2</v>
      </c>
      <c r="AA1919" s="135">
        <v>525</v>
      </c>
      <c r="AB1919" s="164">
        <f t="shared" si="221"/>
        <v>56</v>
      </c>
      <c r="AI1919" s="1053">
        <v>31011501</v>
      </c>
      <c r="AJ1919" s="1054">
        <v>87</v>
      </c>
      <c r="AK1919" s="1055">
        <v>170.06873999999999</v>
      </c>
      <c r="AL1919" s="1055">
        <v>3.5869</v>
      </c>
      <c r="AM1919" s="1054">
        <v>47</v>
      </c>
      <c r="AN1919" s="1056">
        <v>0.6321</v>
      </c>
    </row>
    <row r="1920" spans="23:40">
      <c r="W1920" s="150" t="str">
        <f t="shared" si="219"/>
        <v>52563</v>
      </c>
      <c r="X1920" s="142">
        <f t="shared" si="220"/>
        <v>39.375</v>
      </c>
      <c r="Y1920" s="135">
        <f t="shared" si="216"/>
        <v>17.5</v>
      </c>
      <c r="Z1920" s="142">
        <f t="shared" si="217"/>
        <v>2.25</v>
      </c>
      <c r="AA1920" s="135">
        <v>525</v>
      </c>
      <c r="AB1920" s="164">
        <f t="shared" si="221"/>
        <v>63</v>
      </c>
      <c r="AI1920" s="1053">
        <v>32063811</v>
      </c>
      <c r="AJ1920" s="1054">
        <v>11</v>
      </c>
      <c r="AK1920" s="1055">
        <v>169.9897</v>
      </c>
      <c r="AL1920" s="1055">
        <v>4.8642000000000003</v>
      </c>
      <c r="AM1920" s="1054">
        <v>35</v>
      </c>
      <c r="AN1920" s="1056">
        <v>0.21579999999999999</v>
      </c>
    </row>
    <row r="1921" spans="23:40">
      <c r="W1921" s="150" t="str">
        <f t="shared" si="219"/>
        <v>52570</v>
      </c>
      <c r="X1921" s="142">
        <f t="shared" si="220"/>
        <v>43.75</v>
      </c>
      <c r="Y1921" s="135">
        <f t="shared" si="216"/>
        <v>17.5</v>
      </c>
      <c r="Z1921" s="142">
        <f t="shared" si="217"/>
        <v>2.5</v>
      </c>
      <c r="AA1921" s="135">
        <v>525</v>
      </c>
      <c r="AB1921" s="164">
        <f t="shared" si="221"/>
        <v>70</v>
      </c>
      <c r="AI1921" s="1053">
        <v>46070401</v>
      </c>
      <c r="AJ1921" s="1054">
        <v>1</v>
      </c>
      <c r="AK1921" s="1055">
        <v>169.97301000000002</v>
      </c>
      <c r="AL1921" s="1055">
        <v>4.6087999999999996</v>
      </c>
      <c r="AM1921" s="1054">
        <v>37</v>
      </c>
      <c r="AN1921" s="1056">
        <v>0.1759</v>
      </c>
    </row>
    <row r="1922" spans="23:40">
      <c r="W1922" s="150" t="str">
        <f t="shared" si="219"/>
        <v>52577</v>
      </c>
      <c r="X1922" s="142">
        <f t="shared" si="220"/>
        <v>48.125</v>
      </c>
      <c r="Y1922" s="135">
        <f t="shared" si="216"/>
        <v>17.5</v>
      </c>
      <c r="Z1922" s="142">
        <f t="shared" si="217"/>
        <v>2.75</v>
      </c>
      <c r="AA1922" s="135">
        <v>525</v>
      </c>
      <c r="AB1922" s="164">
        <f t="shared" si="221"/>
        <v>77</v>
      </c>
      <c r="AI1922" s="1053">
        <v>33065901</v>
      </c>
      <c r="AJ1922" s="1054">
        <v>17</v>
      </c>
      <c r="AK1922" s="1055">
        <v>169.8734</v>
      </c>
      <c r="AL1922" s="1055">
        <v>4.2060000000000004</v>
      </c>
      <c r="AM1922" s="1054">
        <v>40</v>
      </c>
      <c r="AN1922" s="1056">
        <v>0.20530000000000001</v>
      </c>
    </row>
    <row r="1923" spans="23:40">
      <c r="W1923" s="150" t="str">
        <f t="shared" si="219"/>
        <v>52584</v>
      </c>
      <c r="X1923" s="142">
        <f t="shared" si="220"/>
        <v>52.5</v>
      </c>
      <c r="Y1923" s="135">
        <f t="shared" si="216"/>
        <v>17.5</v>
      </c>
      <c r="Z1923" s="142">
        <f t="shared" si="217"/>
        <v>3</v>
      </c>
      <c r="AA1923" s="135">
        <v>525</v>
      </c>
      <c r="AB1923" s="164">
        <f t="shared" si="221"/>
        <v>84</v>
      </c>
      <c r="AI1923" s="1053">
        <v>43122501</v>
      </c>
      <c r="AJ1923" s="1054">
        <v>3</v>
      </c>
      <c r="AK1923" s="1055">
        <v>169.81386000000001</v>
      </c>
      <c r="AL1923" s="1055">
        <v>4.45</v>
      </c>
      <c r="AM1923" s="1054">
        <v>38</v>
      </c>
      <c r="AN1923" s="1056">
        <v>0.2271</v>
      </c>
    </row>
    <row r="1924" spans="23:40">
      <c r="W1924" s="150" t="str">
        <f t="shared" si="219"/>
        <v>52591</v>
      </c>
      <c r="X1924" s="142">
        <f t="shared" si="220"/>
        <v>56.875</v>
      </c>
      <c r="Y1924" s="135">
        <f t="shared" si="216"/>
        <v>17.5</v>
      </c>
      <c r="Z1924" s="142">
        <f t="shared" si="217"/>
        <v>3.25</v>
      </c>
      <c r="AA1924" s="135">
        <v>525</v>
      </c>
      <c r="AB1924" s="164">
        <f t="shared" si="221"/>
        <v>91</v>
      </c>
      <c r="AI1924" s="1053">
        <v>32029451</v>
      </c>
      <c r="AJ1924" s="1054">
        <v>28</v>
      </c>
      <c r="AK1924" s="1055">
        <v>169.77948000000001</v>
      </c>
      <c r="AL1924" s="1055">
        <v>4.6421999999999999</v>
      </c>
      <c r="AM1924" s="1054">
        <v>37</v>
      </c>
      <c r="AN1924" s="1056">
        <v>0.18049999999999999</v>
      </c>
    </row>
    <row r="1925" spans="23:40">
      <c r="W1925" s="150" t="str">
        <f t="shared" si="219"/>
        <v>52598</v>
      </c>
      <c r="X1925" s="142">
        <f t="shared" si="220"/>
        <v>61.25</v>
      </c>
      <c r="Y1925" s="135">
        <f t="shared" ref="Y1925:Y1988" si="222">IF(AA1925=5,0.385,IF(AA1925=10,0.55,IF(AA1925=15,0.55,AA1925/30)))</f>
        <v>17.5</v>
      </c>
      <c r="Z1925" s="142">
        <f t="shared" ref="Z1925:Z1988" si="223">IF(AB1925=7,0.385,IF(AB1925=14,0.55,AB1925/28))</f>
        <v>3.5</v>
      </c>
      <c r="AA1925" s="135">
        <v>525</v>
      </c>
      <c r="AB1925" s="164">
        <f t="shared" si="221"/>
        <v>98</v>
      </c>
      <c r="AI1925" s="1053">
        <v>43013201</v>
      </c>
      <c r="AJ1925" s="1054">
        <v>22</v>
      </c>
      <c r="AK1925" s="1055">
        <v>169.74622099999999</v>
      </c>
      <c r="AL1925" s="1055">
        <v>4.3914999999999997</v>
      </c>
      <c r="AM1925" s="1054">
        <v>39</v>
      </c>
      <c r="AN1925" s="1056">
        <v>0.11259999999999999</v>
      </c>
    </row>
    <row r="1926" spans="23:40">
      <c r="W1926" s="150" t="str">
        <f t="shared" si="219"/>
        <v>525105</v>
      </c>
      <c r="X1926" s="142">
        <f t="shared" si="220"/>
        <v>65.625</v>
      </c>
      <c r="Y1926" s="135">
        <f t="shared" si="222"/>
        <v>17.5</v>
      </c>
      <c r="Z1926" s="142">
        <f t="shared" si="223"/>
        <v>3.75</v>
      </c>
      <c r="AA1926" s="135">
        <v>525</v>
      </c>
      <c r="AB1926" s="164">
        <f t="shared" si="221"/>
        <v>105</v>
      </c>
      <c r="AI1926" s="1053">
        <v>21014801</v>
      </c>
      <c r="AJ1926" s="1054">
        <v>21</v>
      </c>
      <c r="AK1926" s="1055">
        <v>169.72145</v>
      </c>
      <c r="AL1926" s="1055">
        <v>5.1215000000000002</v>
      </c>
      <c r="AM1926" s="1054">
        <v>33</v>
      </c>
      <c r="AN1926" s="1056">
        <v>0.25069999999999998</v>
      </c>
    </row>
    <row r="1927" spans="23:40">
      <c r="W1927" s="150" t="str">
        <f t="shared" si="219"/>
        <v>525112</v>
      </c>
      <c r="X1927" s="142">
        <f t="shared" si="220"/>
        <v>70</v>
      </c>
      <c r="Y1927" s="135">
        <f t="shared" si="222"/>
        <v>17.5</v>
      </c>
      <c r="Z1927" s="142">
        <f t="shared" si="223"/>
        <v>4</v>
      </c>
      <c r="AA1927" s="135">
        <v>525</v>
      </c>
      <c r="AB1927" s="164">
        <f t="shared" si="221"/>
        <v>112</v>
      </c>
      <c r="AI1927" s="1053">
        <v>62141501</v>
      </c>
      <c r="AJ1927" s="1054">
        <v>1</v>
      </c>
      <c r="AK1927" s="1055">
        <v>169.7201</v>
      </c>
      <c r="AL1927" s="1055">
        <v>3.6699000000000002</v>
      </c>
      <c r="AM1927" s="1054">
        <v>46</v>
      </c>
      <c r="AN1927" s="1056">
        <v>0.17559999999999998</v>
      </c>
    </row>
    <row r="1928" spans="23:40">
      <c r="W1928" s="150" t="str">
        <f t="shared" si="219"/>
        <v>525119</v>
      </c>
      <c r="X1928" s="142">
        <f t="shared" si="220"/>
        <v>74.375</v>
      </c>
      <c r="Y1928" s="135">
        <f t="shared" si="222"/>
        <v>17.5</v>
      </c>
      <c r="Z1928" s="142">
        <f t="shared" si="223"/>
        <v>4.25</v>
      </c>
      <c r="AA1928" s="135">
        <v>525</v>
      </c>
      <c r="AB1928" s="164">
        <f t="shared" si="221"/>
        <v>119</v>
      </c>
      <c r="AI1928" s="1053">
        <v>51130010</v>
      </c>
      <c r="AJ1928" s="1054">
        <v>5</v>
      </c>
      <c r="AK1928" s="1055">
        <v>169.6781</v>
      </c>
      <c r="AL1928" s="1055">
        <v>5.0468000000000002</v>
      </c>
      <c r="AM1928" s="1054">
        <v>34</v>
      </c>
      <c r="AN1928" s="1056">
        <v>0.41420000000000001</v>
      </c>
    </row>
    <row r="1929" spans="23:40">
      <c r="W1929" s="150" t="str">
        <f t="shared" si="219"/>
        <v>525126</v>
      </c>
      <c r="X1929" s="142">
        <f t="shared" si="220"/>
        <v>78.75</v>
      </c>
      <c r="Y1929" s="135">
        <f t="shared" si="222"/>
        <v>17.5</v>
      </c>
      <c r="Z1929" s="142">
        <f t="shared" si="223"/>
        <v>4.5</v>
      </c>
      <c r="AA1929" s="135">
        <v>525</v>
      </c>
      <c r="AB1929" s="164">
        <f t="shared" si="221"/>
        <v>126</v>
      </c>
      <c r="AI1929" s="1053">
        <v>42061601</v>
      </c>
      <c r="AJ1929" s="1054">
        <v>6</v>
      </c>
      <c r="AK1929" s="1055">
        <v>169.57645400000001</v>
      </c>
      <c r="AL1929" s="1055">
        <v>3.2328000000000001</v>
      </c>
      <c r="AM1929" s="1054">
        <v>52</v>
      </c>
      <c r="AN1929" s="1056">
        <v>0.22769999999999999</v>
      </c>
    </row>
    <row r="1930" spans="23:40">
      <c r="W1930" s="150" t="str">
        <f t="shared" si="219"/>
        <v>525133</v>
      </c>
      <c r="X1930" s="142">
        <f t="shared" si="220"/>
        <v>83.125</v>
      </c>
      <c r="Y1930" s="135">
        <f t="shared" si="222"/>
        <v>17.5</v>
      </c>
      <c r="Z1930" s="142">
        <f t="shared" si="223"/>
        <v>4.75</v>
      </c>
      <c r="AA1930" s="135">
        <v>525</v>
      </c>
      <c r="AB1930" s="164">
        <f t="shared" si="221"/>
        <v>133</v>
      </c>
      <c r="AI1930" s="1053">
        <v>44142401</v>
      </c>
      <c r="AJ1930" s="1054">
        <v>6</v>
      </c>
      <c r="AK1930" s="1055">
        <v>169.56134</v>
      </c>
      <c r="AL1930" s="1055">
        <v>4.9145000000000003</v>
      </c>
      <c r="AM1930" s="1054">
        <v>34</v>
      </c>
      <c r="AN1930" s="1056">
        <v>0.17679999999999998</v>
      </c>
    </row>
    <row r="1931" spans="23:40">
      <c r="W1931" s="150" t="str">
        <f t="shared" si="219"/>
        <v>525140</v>
      </c>
      <c r="X1931" s="142">
        <f t="shared" si="220"/>
        <v>87.5</v>
      </c>
      <c r="Y1931" s="135">
        <f t="shared" si="222"/>
        <v>17.5</v>
      </c>
      <c r="Z1931" s="142">
        <f t="shared" si="223"/>
        <v>5</v>
      </c>
      <c r="AA1931" s="135">
        <v>525</v>
      </c>
      <c r="AB1931" s="164">
        <f t="shared" si="221"/>
        <v>140</v>
      </c>
      <c r="AI1931" s="1053">
        <v>34090201</v>
      </c>
      <c r="AJ1931" s="1054">
        <v>5</v>
      </c>
      <c r="AK1931" s="1055">
        <v>169.35408799999999</v>
      </c>
      <c r="AL1931" s="1055">
        <v>4.4592999999999998</v>
      </c>
      <c r="AM1931" s="1054">
        <v>38</v>
      </c>
      <c r="AN1931" s="1056">
        <v>0.38159999999999994</v>
      </c>
    </row>
    <row r="1932" spans="23:40">
      <c r="W1932" s="150" t="str">
        <f t="shared" si="219"/>
        <v>525147</v>
      </c>
      <c r="X1932" s="142">
        <f t="shared" si="220"/>
        <v>91.875</v>
      </c>
      <c r="Y1932" s="135">
        <f t="shared" si="222"/>
        <v>17.5</v>
      </c>
      <c r="Z1932" s="142">
        <f t="shared" si="223"/>
        <v>5.25</v>
      </c>
      <c r="AA1932" s="135">
        <v>525</v>
      </c>
      <c r="AB1932" s="164">
        <f t="shared" si="221"/>
        <v>147</v>
      </c>
      <c r="AI1932" s="1053">
        <v>51019501</v>
      </c>
      <c r="AJ1932" s="1054">
        <v>66</v>
      </c>
      <c r="AK1932" s="1055">
        <v>169.3176</v>
      </c>
      <c r="AL1932" s="1055">
        <v>4.2282000000000002</v>
      </c>
      <c r="AM1932" s="1054">
        <v>40</v>
      </c>
      <c r="AN1932" s="1056">
        <v>0.307</v>
      </c>
    </row>
    <row r="1933" spans="23:40">
      <c r="W1933" s="150" t="str">
        <f t="shared" si="219"/>
        <v>525154</v>
      </c>
      <c r="X1933" s="142">
        <f t="shared" si="220"/>
        <v>96.25</v>
      </c>
      <c r="Y1933" s="135">
        <f t="shared" si="222"/>
        <v>17.5</v>
      </c>
      <c r="Z1933" s="142">
        <f t="shared" si="223"/>
        <v>5.5</v>
      </c>
      <c r="AA1933" s="135">
        <v>525</v>
      </c>
      <c r="AB1933" s="164">
        <f t="shared" si="221"/>
        <v>154</v>
      </c>
      <c r="AI1933" s="1053">
        <v>64030161</v>
      </c>
      <c r="AJ1933" s="1054">
        <v>1</v>
      </c>
      <c r="AK1933" s="1055">
        <v>169.31757999999999</v>
      </c>
      <c r="AL1933" s="1055">
        <v>4.3665000000000003</v>
      </c>
      <c r="AM1933" s="1054">
        <v>39</v>
      </c>
      <c r="AN1933" s="1056">
        <v>0.2591</v>
      </c>
    </row>
    <row r="1934" spans="23:40">
      <c r="W1934" s="150" t="str">
        <f t="shared" si="219"/>
        <v>525161</v>
      </c>
      <c r="X1934" s="142">
        <f t="shared" si="220"/>
        <v>100.625</v>
      </c>
      <c r="Y1934" s="135">
        <f t="shared" si="222"/>
        <v>17.5</v>
      </c>
      <c r="Z1934" s="142">
        <f t="shared" si="223"/>
        <v>5.75</v>
      </c>
      <c r="AA1934" s="135">
        <v>525</v>
      </c>
      <c r="AB1934" s="164">
        <f t="shared" si="221"/>
        <v>161</v>
      </c>
      <c r="AI1934" s="1053">
        <v>32111811</v>
      </c>
      <c r="AJ1934" s="1054">
        <v>6</v>
      </c>
      <c r="AK1934" s="1055">
        <v>169.31059999999999</v>
      </c>
      <c r="AL1934" s="1055">
        <v>4.8459000000000003</v>
      </c>
      <c r="AM1934" s="1054">
        <v>35</v>
      </c>
      <c r="AN1934" s="1056">
        <v>0.43700000000000006</v>
      </c>
    </row>
    <row r="1935" spans="23:40">
      <c r="W1935" s="150" t="str">
        <f t="shared" si="219"/>
        <v>525168</v>
      </c>
      <c r="X1935" s="142">
        <f t="shared" si="220"/>
        <v>105</v>
      </c>
      <c r="Y1935" s="135">
        <f t="shared" si="222"/>
        <v>17.5</v>
      </c>
      <c r="Z1935" s="142">
        <f t="shared" si="223"/>
        <v>6</v>
      </c>
      <c r="AA1935" s="135">
        <v>525</v>
      </c>
      <c r="AB1935" s="164">
        <f t="shared" si="221"/>
        <v>168</v>
      </c>
      <c r="AI1935" s="1053">
        <v>44111201</v>
      </c>
      <c r="AJ1935" s="1054">
        <v>5</v>
      </c>
      <c r="AK1935" s="1055">
        <v>169.30617000000001</v>
      </c>
      <c r="AL1935" s="1055">
        <v>4.4755000000000003</v>
      </c>
      <c r="AM1935" s="1054">
        <v>38</v>
      </c>
      <c r="AN1935" s="1056">
        <v>0.2404</v>
      </c>
    </row>
    <row r="1936" spans="23:40">
      <c r="W1936" s="150" t="str">
        <f t="shared" si="219"/>
        <v>525175</v>
      </c>
      <c r="X1936" s="142">
        <f t="shared" si="220"/>
        <v>109.375</v>
      </c>
      <c r="Y1936" s="135">
        <f t="shared" si="222"/>
        <v>17.5</v>
      </c>
      <c r="Z1936" s="142">
        <f t="shared" si="223"/>
        <v>6.25</v>
      </c>
      <c r="AA1936" s="135">
        <v>525</v>
      </c>
      <c r="AB1936" s="164">
        <f t="shared" si="221"/>
        <v>175</v>
      </c>
      <c r="AI1936" s="1053">
        <v>37041001</v>
      </c>
      <c r="AJ1936" s="1054">
        <v>10</v>
      </c>
      <c r="AK1936" s="1055">
        <v>169.20830000000001</v>
      </c>
      <c r="AL1936" s="1055">
        <v>4.4248000000000003</v>
      </c>
      <c r="AM1936" s="1054">
        <v>38</v>
      </c>
      <c r="AN1936" s="1056">
        <v>0.30469999999999997</v>
      </c>
    </row>
    <row r="1937" spans="23:40">
      <c r="W1937" s="150" t="str">
        <f t="shared" si="219"/>
        <v>525182</v>
      </c>
      <c r="X1937" s="142">
        <f t="shared" si="220"/>
        <v>113.75</v>
      </c>
      <c r="Y1937" s="135">
        <f t="shared" si="222"/>
        <v>17.5</v>
      </c>
      <c r="Z1937" s="142">
        <f t="shared" si="223"/>
        <v>6.5</v>
      </c>
      <c r="AA1937" s="135">
        <v>525</v>
      </c>
      <c r="AB1937" s="164">
        <f t="shared" si="221"/>
        <v>182</v>
      </c>
      <c r="AI1937" s="1053">
        <v>15070103</v>
      </c>
      <c r="AJ1937" s="1054">
        <v>2</v>
      </c>
      <c r="AK1937" s="1055">
        <v>169.20599999999999</v>
      </c>
      <c r="AL1937" s="1055">
        <v>4.2626999999999997</v>
      </c>
      <c r="AM1937" s="1054">
        <v>40</v>
      </c>
      <c r="AN1937" s="1056">
        <v>0.33049999999999996</v>
      </c>
    </row>
    <row r="1938" spans="23:40">
      <c r="W1938" s="150" t="str">
        <f t="shared" si="219"/>
        <v>525189</v>
      </c>
      <c r="X1938" s="142">
        <f t="shared" si="220"/>
        <v>118.125</v>
      </c>
      <c r="Y1938" s="135">
        <f t="shared" si="222"/>
        <v>17.5</v>
      </c>
      <c r="Z1938" s="142">
        <f t="shared" si="223"/>
        <v>6.75</v>
      </c>
      <c r="AA1938" s="135">
        <v>525</v>
      </c>
      <c r="AB1938" s="164">
        <f t="shared" si="221"/>
        <v>189</v>
      </c>
      <c r="AI1938" s="1053">
        <v>36015801</v>
      </c>
      <c r="AJ1938" s="1054">
        <v>18</v>
      </c>
      <c r="AK1938" s="1055">
        <v>169.19855000000001</v>
      </c>
      <c r="AL1938" s="1055">
        <v>4.1695000000000002</v>
      </c>
      <c r="AM1938" s="1054">
        <v>41</v>
      </c>
      <c r="AN1938" s="1056">
        <v>0.2792</v>
      </c>
    </row>
    <row r="1939" spans="23:40">
      <c r="W1939" s="150" t="str">
        <f t="shared" si="219"/>
        <v>525196</v>
      </c>
      <c r="X1939" s="142">
        <f t="shared" si="220"/>
        <v>122.5</v>
      </c>
      <c r="Y1939" s="135">
        <f t="shared" si="222"/>
        <v>17.5</v>
      </c>
      <c r="Z1939" s="142">
        <f t="shared" si="223"/>
        <v>7</v>
      </c>
      <c r="AA1939" s="135">
        <v>525</v>
      </c>
      <c r="AB1939" s="164">
        <f t="shared" si="221"/>
        <v>196</v>
      </c>
      <c r="AI1939" s="1053">
        <v>37057151</v>
      </c>
      <c r="AJ1939" s="1054">
        <v>11</v>
      </c>
      <c r="AK1939" s="1055">
        <v>169.16130000000001</v>
      </c>
      <c r="AL1939" s="1055">
        <v>4.8209999999999997</v>
      </c>
      <c r="AM1939" s="1054">
        <v>35</v>
      </c>
      <c r="AN1939" s="1056">
        <v>0.33179999999999998</v>
      </c>
    </row>
    <row r="1940" spans="23:40">
      <c r="W1940" s="150" t="str">
        <f t="shared" si="219"/>
        <v>525203</v>
      </c>
      <c r="X1940" s="142">
        <f t="shared" si="220"/>
        <v>126.875</v>
      </c>
      <c r="Y1940" s="135">
        <f t="shared" si="222"/>
        <v>17.5</v>
      </c>
      <c r="Z1940" s="142">
        <f t="shared" si="223"/>
        <v>7.25</v>
      </c>
      <c r="AA1940" s="135">
        <v>525</v>
      </c>
      <c r="AB1940" s="164">
        <f t="shared" si="221"/>
        <v>203</v>
      </c>
      <c r="AI1940" s="1053">
        <v>44161501</v>
      </c>
      <c r="AJ1940" s="1054">
        <v>5</v>
      </c>
      <c r="AK1940" s="1055">
        <v>169.15979999999999</v>
      </c>
      <c r="AL1940" s="1055">
        <v>4.8992000000000004</v>
      </c>
      <c r="AM1940" s="1054">
        <v>35</v>
      </c>
      <c r="AN1940" s="1056">
        <v>0.39090000000000003</v>
      </c>
    </row>
    <row r="1941" spans="23:40">
      <c r="W1941" s="150" t="str">
        <f t="shared" si="219"/>
        <v>525210</v>
      </c>
      <c r="X1941" s="142">
        <f t="shared" si="220"/>
        <v>131.25</v>
      </c>
      <c r="Y1941" s="135">
        <f t="shared" si="222"/>
        <v>17.5</v>
      </c>
      <c r="Z1941" s="142">
        <f t="shared" si="223"/>
        <v>7.5</v>
      </c>
      <c r="AA1941" s="135">
        <v>525</v>
      </c>
      <c r="AB1941" s="164">
        <f t="shared" si="221"/>
        <v>210</v>
      </c>
      <c r="AI1941" s="1053">
        <v>33112001</v>
      </c>
      <c r="AJ1941" s="1054">
        <v>5</v>
      </c>
      <c r="AK1941" s="1055">
        <v>169.15870000000001</v>
      </c>
      <c r="AL1941" s="1055">
        <v>4.2893999999999997</v>
      </c>
      <c r="AM1941" s="1054">
        <v>39</v>
      </c>
      <c r="AN1941" s="1056">
        <v>0.2858</v>
      </c>
    </row>
    <row r="1942" spans="23:40">
      <c r="W1942" s="150" t="str">
        <f t="shared" si="219"/>
        <v>525217</v>
      </c>
      <c r="X1942" s="142">
        <f t="shared" si="220"/>
        <v>135.625</v>
      </c>
      <c r="Y1942" s="135">
        <f t="shared" si="222"/>
        <v>17.5</v>
      </c>
      <c r="Z1942" s="142">
        <f t="shared" si="223"/>
        <v>7.75</v>
      </c>
      <c r="AA1942" s="135">
        <v>525</v>
      </c>
      <c r="AB1942" s="164">
        <f t="shared" si="221"/>
        <v>217</v>
      </c>
      <c r="AI1942" s="1053">
        <v>50030311</v>
      </c>
      <c r="AJ1942" s="1054">
        <v>46</v>
      </c>
      <c r="AK1942" s="1055">
        <v>169.0986</v>
      </c>
      <c r="AL1942" s="1055">
        <v>4.2651000000000003</v>
      </c>
      <c r="AM1942" s="1054">
        <v>40</v>
      </c>
      <c r="AN1942" s="1056">
        <v>0.18390000000000001</v>
      </c>
    </row>
    <row r="1943" spans="23:40">
      <c r="W1943" s="150" t="str">
        <f t="shared" si="219"/>
        <v>525224</v>
      </c>
      <c r="X1943" s="142">
        <f t="shared" si="220"/>
        <v>140</v>
      </c>
      <c r="Y1943" s="135">
        <f t="shared" si="222"/>
        <v>17.5</v>
      </c>
      <c r="Z1943" s="142">
        <f t="shared" si="223"/>
        <v>8</v>
      </c>
      <c r="AA1943" s="135">
        <v>525</v>
      </c>
      <c r="AB1943" s="164">
        <f t="shared" si="221"/>
        <v>224</v>
      </c>
      <c r="AI1943" s="1053">
        <v>42019351</v>
      </c>
      <c r="AJ1943" s="1054">
        <v>50</v>
      </c>
      <c r="AK1943" s="1055">
        <v>169.0564</v>
      </c>
      <c r="AL1943" s="1055">
        <v>4.4071999999999996</v>
      </c>
      <c r="AM1943" s="1054">
        <v>38</v>
      </c>
      <c r="AN1943" s="1056">
        <v>0.24410000000000001</v>
      </c>
    </row>
    <row r="1944" spans="23:40">
      <c r="W1944" s="150" t="str">
        <f t="shared" si="219"/>
        <v>525231</v>
      </c>
      <c r="X1944" s="142">
        <f t="shared" si="220"/>
        <v>144.375</v>
      </c>
      <c r="Y1944" s="135">
        <f t="shared" si="222"/>
        <v>17.5</v>
      </c>
      <c r="Z1944" s="142">
        <f t="shared" si="223"/>
        <v>8.25</v>
      </c>
      <c r="AA1944" s="135">
        <v>525</v>
      </c>
      <c r="AB1944" s="164">
        <f t="shared" si="221"/>
        <v>231</v>
      </c>
      <c r="AI1944" s="1053">
        <v>11061171</v>
      </c>
      <c r="AJ1944" s="1054">
        <v>91</v>
      </c>
      <c r="AK1944" s="1055">
        <v>169.03304599999998</v>
      </c>
      <c r="AL1944" s="1055">
        <v>3.5371000000000001</v>
      </c>
      <c r="AM1944" s="1054">
        <v>48</v>
      </c>
      <c r="AN1944" s="1056">
        <v>0.21479999999999999</v>
      </c>
    </row>
    <row r="1945" spans="23:40">
      <c r="W1945" s="150" t="str">
        <f t="shared" si="219"/>
        <v>525238</v>
      </c>
      <c r="X1945" s="142">
        <f t="shared" si="220"/>
        <v>148.75</v>
      </c>
      <c r="Y1945" s="135">
        <f t="shared" si="222"/>
        <v>17.5</v>
      </c>
      <c r="Z1945" s="142">
        <f t="shared" si="223"/>
        <v>8.5</v>
      </c>
      <c r="AA1945" s="135">
        <v>525</v>
      </c>
      <c r="AB1945" s="164">
        <f t="shared" si="221"/>
        <v>238</v>
      </c>
      <c r="AI1945" s="1053">
        <v>41173401</v>
      </c>
      <c r="AJ1945" s="1054">
        <v>4</v>
      </c>
      <c r="AK1945" s="1055">
        <v>168.99906000000001</v>
      </c>
      <c r="AL1945" s="1055">
        <v>4.0964999999999998</v>
      </c>
      <c r="AM1945" s="1054">
        <v>41</v>
      </c>
      <c r="AN1945" s="1056">
        <v>0.21010000000000001</v>
      </c>
    </row>
    <row r="1946" spans="23:40">
      <c r="W1946" s="150" t="str">
        <f t="shared" si="219"/>
        <v>525245</v>
      </c>
      <c r="X1946" s="142">
        <f t="shared" si="220"/>
        <v>153.125</v>
      </c>
      <c r="Y1946" s="135">
        <f t="shared" si="222"/>
        <v>17.5</v>
      </c>
      <c r="Z1946" s="142">
        <f t="shared" si="223"/>
        <v>8.75</v>
      </c>
      <c r="AA1946" s="135">
        <v>525</v>
      </c>
      <c r="AB1946" s="164">
        <f t="shared" si="221"/>
        <v>245</v>
      </c>
      <c r="AI1946" s="1053">
        <v>12010981</v>
      </c>
      <c r="AJ1946" s="1054">
        <v>32</v>
      </c>
      <c r="AK1946" s="1055">
        <v>168.96391</v>
      </c>
      <c r="AL1946" s="1055">
        <v>4.5934999999999997</v>
      </c>
      <c r="AM1946" s="1054">
        <v>37</v>
      </c>
      <c r="AN1946" s="1056">
        <v>0.21160000000000001</v>
      </c>
    </row>
    <row r="1947" spans="23:40">
      <c r="W1947" s="150" t="str">
        <f t="shared" si="219"/>
        <v>525252</v>
      </c>
      <c r="X1947" s="142">
        <f t="shared" si="220"/>
        <v>157.5</v>
      </c>
      <c r="Y1947" s="135">
        <f t="shared" si="222"/>
        <v>17.5</v>
      </c>
      <c r="Z1947" s="142">
        <f t="shared" si="223"/>
        <v>9</v>
      </c>
      <c r="AA1947" s="135">
        <v>525</v>
      </c>
      <c r="AB1947" s="164">
        <f t="shared" si="221"/>
        <v>252</v>
      </c>
      <c r="AI1947" s="1053">
        <v>32032101</v>
      </c>
      <c r="AJ1947" s="1054">
        <v>20</v>
      </c>
      <c r="AK1947" s="1055">
        <v>168.85398000000001</v>
      </c>
      <c r="AL1947" s="1055">
        <v>4.5347</v>
      </c>
      <c r="AM1947" s="1054">
        <v>37</v>
      </c>
      <c r="AN1947" s="1056">
        <v>0.15670000000000001</v>
      </c>
    </row>
    <row r="1948" spans="23:40">
      <c r="W1948" s="150" t="str">
        <f t="shared" si="219"/>
        <v>525259</v>
      </c>
      <c r="X1948" s="142">
        <f t="shared" si="220"/>
        <v>161.875</v>
      </c>
      <c r="Y1948" s="135">
        <f t="shared" si="222"/>
        <v>17.5</v>
      </c>
      <c r="Z1948" s="142">
        <f t="shared" si="223"/>
        <v>9.25</v>
      </c>
      <c r="AA1948" s="135">
        <v>525</v>
      </c>
      <c r="AB1948" s="164">
        <f t="shared" si="221"/>
        <v>259</v>
      </c>
      <c r="AI1948" s="1053">
        <v>36111701</v>
      </c>
      <c r="AJ1948" s="1054">
        <v>4</v>
      </c>
      <c r="AK1948" s="1055">
        <v>168.84899999999999</v>
      </c>
      <c r="AL1948" s="1055">
        <v>3.5909</v>
      </c>
      <c r="AM1948" s="1054">
        <v>47</v>
      </c>
      <c r="AN1948" s="1056">
        <v>0.24989999999999998</v>
      </c>
    </row>
    <row r="1949" spans="23:40">
      <c r="W1949" s="150" t="str">
        <f t="shared" si="219"/>
        <v>525266</v>
      </c>
      <c r="X1949" s="142">
        <f t="shared" si="220"/>
        <v>166.25</v>
      </c>
      <c r="Y1949" s="135">
        <f t="shared" si="222"/>
        <v>17.5</v>
      </c>
      <c r="Z1949" s="142">
        <f t="shared" si="223"/>
        <v>9.5</v>
      </c>
      <c r="AA1949" s="135">
        <v>525</v>
      </c>
      <c r="AB1949" s="164">
        <f t="shared" si="221"/>
        <v>266</v>
      </c>
      <c r="AI1949" s="1053">
        <v>44051801</v>
      </c>
      <c r="AJ1949" s="1054">
        <v>1</v>
      </c>
      <c r="AK1949" s="1055">
        <v>168.83430000000001</v>
      </c>
      <c r="AL1949" s="1055">
        <v>5.1501999999999999</v>
      </c>
      <c r="AM1949" s="1054">
        <v>33</v>
      </c>
      <c r="AN1949" s="1056">
        <v>0.27829999999999999</v>
      </c>
    </row>
    <row r="1950" spans="23:40">
      <c r="W1950" s="150" t="str">
        <f t="shared" si="219"/>
        <v>525273</v>
      </c>
      <c r="X1950" s="142">
        <f t="shared" si="220"/>
        <v>170.625</v>
      </c>
      <c r="Y1950" s="135">
        <f t="shared" si="222"/>
        <v>17.5</v>
      </c>
      <c r="Z1950" s="142">
        <f t="shared" si="223"/>
        <v>9.75</v>
      </c>
      <c r="AA1950" s="135">
        <v>525</v>
      </c>
      <c r="AB1950" s="164">
        <f t="shared" si="221"/>
        <v>273</v>
      </c>
      <c r="AI1950" s="1053">
        <v>34110102</v>
      </c>
      <c r="AJ1950" s="1054">
        <v>21</v>
      </c>
      <c r="AK1950" s="1055">
        <v>168.7336</v>
      </c>
      <c r="AL1950" s="1055">
        <v>4.8689999999999998</v>
      </c>
      <c r="AM1950" s="1054">
        <v>35</v>
      </c>
      <c r="AN1950" s="1056">
        <v>0.29960000000000003</v>
      </c>
    </row>
    <row r="1951" spans="23:40">
      <c r="W1951" s="150" t="str">
        <f t="shared" si="219"/>
        <v>525280</v>
      </c>
      <c r="X1951" s="142">
        <f t="shared" si="220"/>
        <v>175</v>
      </c>
      <c r="Y1951" s="135">
        <f t="shared" si="222"/>
        <v>17.5</v>
      </c>
      <c r="Z1951" s="142">
        <f t="shared" si="223"/>
        <v>10</v>
      </c>
      <c r="AA1951" s="135">
        <v>525</v>
      </c>
      <c r="AB1951" s="164">
        <f t="shared" si="221"/>
        <v>280</v>
      </c>
      <c r="AI1951" s="1053">
        <v>44160701</v>
      </c>
      <c r="AJ1951" s="1054">
        <v>6</v>
      </c>
      <c r="AK1951" s="1055">
        <v>168.69390000000001</v>
      </c>
      <c r="AL1951" s="1055">
        <v>4.4562999999999997</v>
      </c>
      <c r="AM1951" s="1054">
        <v>38</v>
      </c>
      <c r="AN1951" s="1056">
        <v>0.3221</v>
      </c>
    </row>
    <row r="1952" spans="23:40">
      <c r="W1952" s="150" t="str">
        <f t="shared" si="219"/>
        <v>525287</v>
      </c>
      <c r="X1952" s="142">
        <f t="shared" si="220"/>
        <v>179.375</v>
      </c>
      <c r="Y1952" s="135">
        <f t="shared" si="222"/>
        <v>17.5</v>
      </c>
      <c r="Z1952" s="142">
        <f t="shared" si="223"/>
        <v>10.25</v>
      </c>
      <c r="AA1952" s="135">
        <v>525</v>
      </c>
      <c r="AB1952" s="164">
        <f t="shared" si="221"/>
        <v>287</v>
      </c>
      <c r="AI1952" s="1053">
        <v>50080701</v>
      </c>
      <c r="AJ1952" s="1054">
        <v>47</v>
      </c>
      <c r="AK1952" s="1055">
        <v>168.67189999999999</v>
      </c>
      <c r="AL1952" s="1055">
        <v>5.1807999999999996</v>
      </c>
      <c r="AM1952" s="1054">
        <v>33</v>
      </c>
      <c r="AN1952" s="1056">
        <v>0.20399999999999999</v>
      </c>
    </row>
    <row r="1953" spans="23:40">
      <c r="W1953" s="150" t="str">
        <f t="shared" si="219"/>
        <v>525294</v>
      </c>
      <c r="X1953" s="142">
        <f t="shared" si="220"/>
        <v>183.75</v>
      </c>
      <c r="Y1953" s="135">
        <f t="shared" si="222"/>
        <v>17.5</v>
      </c>
      <c r="Z1953" s="142">
        <f t="shared" si="223"/>
        <v>10.5</v>
      </c>
      <c r="AA1953" s="135">
        <v>525</v>
      </c>
      <c r="AB1953" s="164">
        <f t="shared" si="221"/>
        <v>294</v>
      </c>
      <c r="AI1953" s="1053">
        <v>32036111</v>
      </c>
      <c r="AJ1953" s="1054">
        <v>21</v>
      </c>
      <c r="AK1953" s="1055">
        <v>168.59038999999999</v>
      </c>
      <c r="AL1953" s="1055">
        <v>4.9757999999999996</v>
      </c>
      <c r="AM1953" s="1054">
        <v>34</v>
      </c>
      <c r="AN1953" s="1056">
        <v>0.30359999999999998</v>
      </c>
    </row>
    <row r="1954" spans="23:40">
      <c r="W1954" s="150" t="str">
        <f t="shared" si="219"/>
        <v>525301</v>
      </c>
      <c r="X1954" s="142">
        <f t="shared" si="220"/>
        <v>188.125</v>
      </c>
      <c r="Y1954" s="135">
        <f t="shared" si="222"/>
        <v>17.5</v>
      </c>
      <c r="Z1954" s="142">
        <f t="shared" si="223"/>
        <v>10.75</v>
      </c>
      <c r="AA1954" s="135">
        <v>525</v>
      </c>
      <c r="AB1954" s="164">
        <f t="shared" si="221"/>
        <v>301</v>
      </c>
      <c r="AI1954" s="1053">
        <v>37036601</v>
      </c>
      <c r="AJ1954" s="1054">
        <v>19</v>
      </c>
      <c r="AK1954" s="1055">
        <v>168.5582</v>
      </c>
      <c r="AL1954" s="1055">
        <v>4.6923000000000004</v>
      </c>
      <c r="AM1954" s="1054">
        <v>36</v>
      </c>
      <c r="AN1954" s="1056">
        <v>0.21679999999999999</v>
      </c>
    </row>
    <row r="1955" spans="23:40">
      <c r="W1955" s="150" t="str">
        <f t="shared" si="219"/>
        <v>525308</v>
      </c>
      <c r="X1955" s="142">
        <f t="shared" si="220"/>
        <v>192.5</v>
      </c>
      <c r="Y1955" s="135">
        <f t="shared" si="222"/>
        <v>17.5</v>
      </c>
      <c r="Z1955" s="142">
        <f t="shared" si="223"/>
        <v>11</v>
      </c>
      <c r="AA1955" s="135">
        <v>525</v>
      </c>
      <c r="AB1955" s="164">
        <f t="shared" si="221"/>
        <v>308</v>
      </c>
      <c r="AI1955" s="1053">
        <v>61091101</v>
      </c>
      <c r="AJ1955" s="1054">
        <v>1</v>
      </c>
      <c r="AK1955" s="1055">
        <v>168.49350000000001</v>
      </c>
      <c r="AL1955" s="1055">
        <v>4.1772</v>
      </c>
      <c r="AM1955" s="1054">
        <v>40</v>
      </c>
      <c r="AN1955" s="1056">
        <v>0.32579999999999998</v>
      </c>
    </row>
    <row r="1956" spans="23:40">
      <c r="W1956" s="150" t="str">
        <f t="shared" si="219"/>
        <v>525315</v>
      </c>
      <c r="X1956" s="142">
        <f t="shared" si="220"/>
        <v>196.875</v>
      </c>
      <c r="Y1956" s="135">
        <f t="shared" si="222"/>
        <v>17.5</v>
      </c>
      <c r="Z1956" s="142">
        <f t="shared" si="223"/>
        <v>11.25</v>
      </c>
      <c r="AA1956" s="135">
        <v>525</v>
      </c>
      <c r="AB1956" s="164">
        <f t="shared" si="221"/>
        <v>315</v>
      </c>
      <c r="AI1956" s="1053">
        <v>34102701</v>
      </c>
      <c r="AJ1956" s="1054">
        <v>11</v>
      </c>
      <c r="AK1956" s="1055">
        <v>168.485995</v>
      </c>
      <c r="AL1956" s="1055">
        <v>4.4305000000000003</v>
      </c>
      <c r="AM1956" s="1054">
        <v>38</v>
      </c>
      <c r="AN1956" s="1056">
        <v>0.2999</v>
      </c>
    </row>
    <row r="1957" spans="23:40">
      <c r="W1957" s="150" t="str">
        <f t="shared" si="219"/>
        <v>525322</v>
      </c>
      <c r="X1957" s="142">
        <f t="shared" si="220"/>
        <v>201.25</v>
      </c>
      <c r="Y1957" s="135">
        <f t="shared" si="222"/>
        <v>17.5</v>
      </c>
      <c r="Z1957" s="142">
        <f t="shared" si="223"/>
        <v>11.5</v>
      </c>
      <c r="AA1957" s="135">
        <v>525</v>
      </c>
      <c r="AB1957" s="164">
        <f t="shared" si="221"/>
        <v>322</v>
      </c>
      <c r="AI1957" s="1053">
        <v>44137101</v>
      </c>
      <c r="AJ1957" s="1054">
        <v>12</v>
      </c>
      <c r="AK1957" s="1055">
        <v>168.464</v>
      </c>
      <c r="AL1957" s="1055">
        <v>4.1957000000000004</v>
      </c>
      <c r="AM1957" s="1054">
        <v>40</v>
      </c>
      <c r="AN1957" s="1056">
        <v>0.161</v>
      </c>
    </row>
    <row r="1958" spans="23:40">
      <c r="W1958" s="150" t="str">
        <f t="shared" si="219"/>
        <v>525329</v>
      </c>
      <c r="X1958" s="142">
        <f t="shared" si="220"/>
        <v>205.625</v>
      </c>
      <c r="Y1958" s="135">
        <f t="shared" si="222"/>
        <v>17.5</v>
      </c>
      <c r="Z1958" s="142">
        <f t="shared" si="223"/>
        <v>11.75</v>
      </c>
      <c r="AA1958" s="135">
        <v>525</v>
      </c>
      <c r="AB1958" s="164">
        <f t="shared" si="221"/>
        <v>329</v>
      </c>
      <c r="AI1958" s="1053">
        <v>65010203</v>
      </c>
      <c r="AJ1958" s="1054">
        <v>9</v>
      </c>
      <c r="AK1958" s="1055">
        <v>168.40260000000001</v>
      </c>
      <c r="AL1958" s="1055">
        <v>4.915</v>
      </c>
      <c r="AM1958" s="1054">
        <v>34</v>
      </c>
      <c r="AN1958" s="1056">
        <v>0.32729999999999998</v>
      </c>
    </row>
    <row r="1959" spans="23:40">
      <c r="W1959" s="150" t="str">
        <f t="shared" si="219"/>
        <v>525336</v>
      </c>
      <c r="X1959" s="142">
        <f t="shared" si="220"/>
        <v>210</v>
      </c>
      <c r="Y1959" s="135">
        <f t="shared" si="222"/>
        <v>17.5</v>
      </c>
      <c r="Z1959" s="142">
        <f t="shared" si="223"/>
        <v>12</v>
      </c>
      <c r="AA1959" s="135">
        <v>525</v>
      </c>
      <c r="AB1959" s="164">
        <f t="shared" si="221"/>
        <v>336</v>
      </c>
      <c r="AI1959" s="1053">
        <v>50340061</v>
      </c>
      <c r="AJ1959" s="1054">
        <v>48</v>
      </c>
      <c r="AK1959" s="1055">
        <v>168.3321</v>
      </c>
      <c r="AL1959" s="1055">
        <v>4.2370999999999999</v>
      </c>
      <c r="AM1959" s="1054">
        <v>40</v>
      </c>
      <c r="AN1959" s="1056">
        <v>0.39020000000000005</v>
      </c>
    </row>
    <row r="1960" spans="23:40">
      <c r="W1960" s="150" t="str">
        <f t="shared" si="219"/>
        <v>525343</v>
      </c>
      <c r="X1960" s="142">
        <f t="shared" si="220"/>
        <v>214.375</v>
      </c>
      <c r="Y1960" s="135">
        <f t="shared" si="222"/>
        <v>17.5</v>
      </c>
      <c r="Z1960" s="142">
        <f t="shared" si="223"/>
        <v>12.25</v>
      </c>
      <c r="AA1960" s="135">
        <v>525</v>
      </c>
      <c r="AB1960" s="164">
        <f t="shared" si="221"/>
        <v>343</v>
      </c>
      <c r="AI1960" s="1053">
        <v>32021901</v>
      </c>
      <c r="AJ1960" s="1054">
        <v>29</v>
      </c>
      <c r="AK1960" s="1055">
        <v>168.31563</v>
      </c>
      <c r="AL1960" s="1055">
        <v>3.8062</v>
      </c>
      <c r="AM1960" s="1054">
        <v>44</v>
      </c>
      <c r="AN1960" s="1056">
        <v>0.19350000000000001</v>
      </c>
    </row>
    <row r="1961" spans="23:40">
      <c r="W1961" s="150" t="str">
        <f t="shared" si="219"/>
        <v>525350</v>
      </c>
      <c r="X1961" s="142">
        <f t="shared" si="220"/>
        <v>218.75</v>
      </c>
      <c r="Y1961" s="135">
        <f t="shared" si="222"/>
        <v>17.5</v>
      </c>
      <c r="Z1961" s="142">
        <f t="shared" si="223"/>
        <v>12.5</v>
      </c>
      <c r="AA1961" s="135">
        <v>525</v>
      </c>
      <c r="AB1961" s="164">
        <f t="shared" si="221"/>
        <v>350</v>
      </c>
      <c r="AI1961" s="1053">
        <v>36012801</v>
      </c>
      <c r="AJ1961" s="1054">
        <v>19</v>
      </c>
      <c r="AK1961" s="1055">
        <v>168.27286000000001</v>
      </c>
      <c r="AL1961" s="1055">
        <v>4.2393999999999998</v>
      </c>
      <c r="AM1961" s="1054">
        <v>40</v>
      </c>
      <c r="AN1961" s="1056">
        <v>0.20100000000000001</v>
      </c>
    </row>
    <row r="1962" spans="23:40">
      <c r="W1962" s="150" t="str">
        <f t="shared" ref="W1962:W2025" si="224">AA1962&amp;AB1962</f>
        <v>525357</v>
      </c>
      <c r="X1962" s="142">
        <f t="shared" ref="X1962:X2025" si="225">Y1962*Z1962</f>
        <v>223.125</v>
      </c>
      <c r="Y1962" s="135">
        <f t="shared" si="222"/>
        <v>17.5</v>
      </c>
      <c r="Z1962" s="142">
        <f t="shared" si="223"/>
        <v>12.75</v>
      </c>
      <c r="AA1962" s="135">
        <v>525</v>
      </c>
      <c r="AB1962" s="164">
        <f t="shared" si="221"/>
        <v>357</v>
      </c>
      <c r="AI1962" s="1053">
        <v>21010741</v>
      </c>
      <c r="AJ1962" s="1054">
        <v>22</v>
      </c>
      <c r="AK1962" s="1055">
        <v>168.25700000000001</v>
      </c>
      <c r="AL1962" s="1055">
        <v>4.5038999999999998</v>
      </c>
      <c r="AM1962" s="1054">
        <v>37</v>
      </c>
      <c r="AN1962" s="1056">
        <v>0.40770000000000001</v>
      </c>
    </row>
    <row r="1963" spans="23:40">
      <c r="W1963" s="150" t="str">
        <f t="shared" si="224"/>
        <v>525364</v>
      </c>
      <c r="X1963" s="142">
        <f t="shared" si="225"/>
        <v>227.5</v>
      </c>
      <c r="Y1963" s="135">
        <f t="shared" si="222"/>
        <v>17.5</v>
      </c>
      <c r="Z1963" s="142">
        <f t="shared" si="223"/>
        <v>13</v>
      </c>
      <c r="AA1963" s="135">
        <v>525</v>
      </c>
      <c r="AB1963" s="164">
        <f t="shared" si="221"/>
        <v>364</v>
      </c>
      <c r="AI1963" s="1053">
        <v>34040501</v>
      </c>
      <c r="AJ1963" s="1054">
        <v>4</v>
      </c>
      <c r="AK1963" s="1055">
        <v>168.23330000000001</v>
      </c>
      <c r="AL1963" s="1055">
        <v>4.5956999999999999</v>
      </c>
      <c r="AM1963" s="1054">
        <v>37</v>
      </c>
      <c r="AN1963" s="1056">
        <v>0.35909999999999997</v>
      </c>
    </row>
    <row r="1964" spans="23:40">
      <c r="W1964" s="150" t="str">
        <f t="shared" si="224"/>
        <v>525371</v>
      </c>
      <c r="X1964" s="142">
        <f t="shared" si="225"/>
        <v>231.875</v>
      </c>
      <c r="Y1964" s="135">
        <f t="shared" si="222"/>
        <v>17.5</v>
      </c>
      <c r="Z1964" s="142">
        <f t="shared" si="223"/>
        <v>13.25</v>
      </c>
      <c r="AA1964" s="135">
        <v>525</v>
      </c>
      <c r="AB1964" s="164">
        <f t="shared" si="221"/>
        <v>371</v>
      </c>
      <c r="AI1964" s="1053">
        <v>41052601</v>
      </c>
      <c r="AJ1964" s="1054">
        <v>7</v>
      </c>
      <c r="AK1964" s="1055">
        <v>168.07661999999999</v>
      </c>
      <c r="AL1964" s="1055">
        <v>4.2621000000000002</v>
      </c>
      <c r="AM1964" s="1054">
        <v>39</v>
      </c>
      <c r="AN1964" s="1056">
        <v>0.22600000000000001</v>
      </c>
    </row>
    <row r="1965" spans="23:40">
      <c r="W1965" s="150" t="str">
        <f t="shared" si="224"/>
        <v>5407</v>
      </c>
      <c r="X1965" s="142">
        <f t="shared" si="225"/>
        <v>6.93</v>
      </c>
      <c r="Y1965" s="135">
        <f t="shared" si="222"/>
        <v>18</v>
      </c>
      <c r="Z1965" s="142">
        <f t="shared" si="223"/>
        <v>0.38500000000000001</v>
      </c>
      <c r="AA1965" s="135">
        <v>540</v>
      </c>
      <c r="AB1965" s="151">
        <v>7</v>
      </c>
      <c r="AI1965" s="1053">
        <v>33097301</v>
      </c>
      <c r="AJ1965" s="1054">
        <v>22</v>
      </c>
      <c r="AK1965" s="1055">
        <v>168.05619999999999</v>
      </c>
      <c r="AL1965" s="1055">
        <v>3.2789000000000001</v>
      </c>
      <c r="AM1965" s="1054">
        <v>51</v>
      </c>
      <c r="AN1965" s="1056">
        <v>0.29899999999999999</v>
      </c>
    </row>
    <row r="1966" spans="23:40">
      <c r="W1966" s="150" t="str">
        <f t="shared" si="224"/>
        <v>54014</v>
      </c>
      <c r="X1966" s="142">
        <f t="shared" si="225"/>
        <v>9.9</v>
      </c>
      <c r="Y1966" s="135">
        <f t="shared" si="222"/>
        <v>18</v>
      </c>
      <c r="Z1966" s="142">
        <f t="shared" si="223"/>
        <v>0.55000000000000004</v>
      </c>
      <c r="AA1966" s="135">
        <v>540</v>
      </c>
      <c r="AB1966" s="164">
        <f>AB1965+7</f>
        <v>14</v>
      </c>
      <c r="AI1966" s="1053">
        <v>41152501</v>
      </c>
      <c r="AJ1966" s="1054">
        <v>11</v>
      </c>
      <c r="AK1966" s="1055">
        <v>168.03460000000001</v>
      </c>
      <c r="AL1966" s="1055">
        <v>3.9116</v>
      </c>
      <c r="AM1966" s="1054">
        <v>43</v>
      </c>
      <c r="AN1966" s="1056">
        <v>0.59499999999999997</v>
      </c>
    </row>
    <row r="1967" spans="23:40">
      <c r="W1967" s="150" t="str">
        <f t="shared" si="224"/>
        <v>54021</v>
      </c>
      <c r="X1967" s="142">
        <f t="shared" si="225"/>
        <v>13.5</v>
      </c>
      <c r="Y1967" s="135">
        <f t="shared" si="222"/>
        <v>18</v>
      </c>
      <c r="Z1967" s="142">
        <f t="shared" si="223"/>
        <v>0.75</v>
      </c>
      <c r="AA1967" s="135">
        <v>540</v>
      </c>
      <c r="AB1967" s="164">
        <f t="shared" ref="AB1967:AB2017" si="226">AB1966+7</f>
        <v>21</v>
      </c>
      <c r="AI1967" s="1053">
        <v>44010402</v>
      </c>
      <c r="AJ1967" s="1054">
        <v>41</v>
      </c>
      <c r="AK1967" s="1055">
        <v>167.98984999999999</v>
      </c>
      <c r="AL1967" s="1055">
        <v>4.1108000000000002</v>
      </c>
      <c r="AM1967" s="1054">
        <v>41</v>
      </c>
      <c r="AN1967" s="1056">
        <v>0.24859999999999999</v>
      </c>
    </row>
    <row r="1968" spans="23:40">
      <c r="W1968" s="150" t="str">
        <f t="shared" si="224"/>
        <v>54028</v>
      </c>
      <c r="X1968" s="142">
        <f t="shared" si="225"/>
        <v>18</v>
      </c>
      <c r="Y1968" s="135">
        <f t="shared" si="222"/>
        <v>18</v>
      </c>
      <c r="Z1968" s="142">
        <f t="shared" si="223"/>
        <v>1</v>
      </c>
      <c r="AA1968" s="135">
        <v>540</v>
      </c>
      <c r="AB1968" s="164">
        <f t="shared" si="226"/>
        <v>28</v>
      </c>
      <c r="AI1968" s="1053">
        <v>32017511</v>
      </c>
      <c r="AJ1968" s="1054">
        <v>29</v>
      </c>
      <c r="AK1968" s="1055">
        <v>167.94720000000001</v>
      </c>
      <c r="AL1968" s="1055">
        <v>4.6494999999999997</v>
      </c>
      <c r="AM1968" s="1054">
        <v>36</v>
      </c>
      <c r="AN1968" s="1056">
        <v>0.32439999999999997</v>
      </c>
    </row>
    <row r="1969" spans="23:40">
      <c r="W1969" s="150" t="str">
        <f t="shared" si="224"/>
        <v>54035</v>
      </c>
      <c r="X1969" s="142">
        <f t="shared" si="225"/>
        <v>22.5</v>
      </c>
      <c r="Y1969" s="135">
        <f t="shared" si="222"/>
        <v>18</v>
      </c>
      <c r="Z1969" s="142">
        <f t="shared" si="223"/>
        <v>1.25</v>
      </c>
      <c r="AA1969" s="135">
        <v>540</v>
      </c>
      <c r="AB1969" s="164">
        <f t="shared" si="226"/>
        <v>35</v>
      </c>
      <c r="AI1969" s="1053">
        <v>61015501</v>
      </c>
      <c r="AJ1969" s="1054">
        <v>34</v>
      </c>
      <c r="AK1969" s="1055">
        <v>167.94499999999999</v>
      </c>
      <c r="AL1969" s="1055">
        <v>4.6085000000000003</v>
      </c>
      <c r="AM1969" s="1054">
        <v>36</v>
      </c>
      <c r="AN1969" s="1056">
        <v>0.32500000000000001</v>
      </c>
    </row>
    <row r="1970" spans="23:40">
      <c r="W1970" s="150" t="str">
        <f t="shared" si="224"/>
        <v>54042</v>
      </c>
      <c r="X1970" s="142">
        <f t="shared" si="225"/>
        <v>27</v>
      </c>
      <c r="Y1970" s="135">
        <f t="shared" si="222"/>
        <v>18</v>
      </c>
      <c r="Z1970" s="142">
        <f t="shared" si="223"/>
        <v>1.5</v>
      </c>
      <c r="AA1970" s="135">
        <v>540</v>
      </c>
      <c r="AB1970" s="164">
        <f t="shared" si="226"/>
        <v>42</v>
      </c>
      <c r="AI1970" s="1053">
        <v>31114801</v>
      </c>
      <c r="AJ1970" s="1054">
        <v>88</v>
      </c>
      <c r="AK1970" s="1055">
        <v>167.9434</v>
      </c>
      <c r="AL1970" s="1055">
        <v>4.4882</v>
      </c>
      <c r="AM1970" s="1054">
        <v>37</v>
      </c>
      <c r="AN1970" s="1056">
        <v>0.36810000000000004</v>
      </c>
    </row>
    <row r="1971" spans="23:40">
      <c r="W1971" s="150" t="str">
        <f t="shared" si="224"/>
        <v>54049</v>
      </c>
      <c r="X1971" s="142">
        <f t="shared" si="225"/>
        <v>31.5</v>
      </c>
      <c r="Y1971" s="135">
        <f t="shared" si="222"/>
        <v>18</v>
      </c>
      <c r="Z1971" s="142">
        <f t="shared" si="223"/>
        <v>1.75</v>
      </c>
      <c r="AA1971" s="135">
        <v>540</v>
      </c>
      <c r="AB1971" s="164">
        <f t="shared" si="226"/>
        <v>49</v>
      </c>
      <c r="AI1971" s="1053">
        <v>44084201</v>
      </c>
      <c r="AJ1971" s="1054">
        <v>12</v>
      </c>
      <c r="AK1971" s="1055">
        <v>167.9178</v>
      </c>
      <c r="AL1971" s="1055">
        <v>4.2125000000000004</v>
      </c>
      <c r="AM1971" s="1054">
        <v>40</v>
      </c>
      <c r="AN1971" s="1056">
        <v>0.16800000000000001</v>
      </c>
    </row>
    <row r="1972" spans="23:40">
      <c r="W1972" s="150" t="str">
        <f t="shared" si="224"/>
        <v>54056</v>
      </c>
      <c r="X1972" s="142">
        <f t="shared" si="225"/>
        <v>36</v>
      </c>
      <c r="Y1972" s="135">
        <f t="shared" si="222"/>
        <v>18</v>
      </c>
      <c r="Z1972" s="142">
        <f t="shared" si="223"/>
        <v>2</v>
      </c>
      <c r="AA1972" s="135">
        <v>540</v>
      </c>
      <c r="AB1972" s="164">
        <f t="shared" si="226"/>
        <v>56</v>
      </c>
      <c r="AI1972" s="1053">
        <v>21023901</v>
      </c>
      <c r="AJ1972" s="1054">
        <v>22</v>
      </c>
      <c r="AK1972" s="1055">
        <v>167.85679999999999</v>
      </c>
      <c r="AL1972" s="1055">
        <v>4.8026</v>
      </c>
      <c r="AM1972" s="1054">
        <v>35</v>
      </c>
      <c r="AN1972" s="1056">
        <v>0.3206</v>
      </c>
    </row>
    <row r="1973" spans="23:40">
      <c r="W1973" s="150" t="str">
        <f t="shared" si="224"/>
        <v>54063</v>
      </c>
      <c r="X1973" s="142">
        <f t="shared" si="225"/>
        <v>40.5</v>
      </c>
      <c r="Y1973" s="135">
        <f t="shared" si="222"/>
        <v>18</v>
      </c>
      <c r="Z1973" s="142">
        <f t="shared" si="223"/>
        <v>2.25</v>
      </c>
      <c r="AA1973" s="135">
        <v>540</v>
      </c>
      <c r="AB1973" s="164">
        <f t="shared" si="226"/>
        <v>63</v>
      </c>
      <c r="AI1973" s="1053">
        <v>37147151</v>
      </c>
      <c r="AJ1973" s="1054">
        <v>2</v>
      </c>
      <c r="AK1973" s="1055">
        <v>167.78614999999999</v>
      </c>
      <c r="AL1973" s="1055">
        <v>4.3502000000000001</v>
      </c>
      <c r="AM1973" s="1054">
        <v>39</v>
      </c>
      <c r="AN1973" s="1056">
        <v>0.33020000000000005</v>
      </c>
    </row>
    <row r="1974" spans="23:40">
      <c r="W1974" s="150" t="str">
        <f t="shared" si="224"/>
        <v>54070</v>
      </c>
      <c r="X1974" s="142">
        <f t="shared" si="225"/>
        <v>45</v>
      </c>
      <c r="Y1974" s="135">
        <f t="shared" si="222"/>
        <v>18</v>
      </c>
      <c r="Z1974" s="142">
        <f t="shared" si="223"/>
        <v>2.5</v>
      </c>
      <c r="AA1974" s="135">
        <v>540</v>
      </c>
      <c r="AB1974" s="164">
        <f t="shared" si="226"/>
        <v>70</v>
      </c>
      <c r="AI1974" s="1053">
        <v>51073101</v>
      </c>
      <c r="AJ1974" s="1054">
        <v>5</v>
      </c>
      <c r="AK1974" s="1055">
        <v>167.77690000000001</v>
      </c>
      <c r="AL1974" s="1055">
        <v>5.3795999999999999</v>
      </c>
      <c r="AM1974" s="1054">
        <v>31</v>
      </c>
      <c r="AN1974" s="1056">
        <v>0.3024</v>
      </c>
    </row>
    <row r="1975" spans="23:40">
      <c r="W1975" s="150" t="str">
        <f t="shared" si="224"/>
        <v>54077</v>
      </c>
      <c r="X1975" s="142">
        <f t="shared" si="225"/>
        <v>49.5</v>
      </c>
      <c r="Y1975" s="135">
        <f t="shared" si="222"/>
        <v>18</v>
      </c>
      <c r="Z1975" s="142">
        <f t="shared" si="223"/>
        <v>2.75</v>
      </c>
      <c r="AA1975" s="135">
        <v>540</v>
      </c>
      <c r="AB1975" s="164">
        <f t="shared" si="226"/>
        <v>77</v>
      </c>
      <c r="AI1975" s="1053">
        <v>51011011</v>
      </c>
      <c r="AJ1975" s="1054">
        <v>67</v>
      </c>
      <c r="AK1975" s="1055">
        <v>167.70670000000001</v>
      </c>
      <c r="AL1975" s="1055">
        <v>4.1306000000000003</v>
      </c>
      <c r="AM1975" s="1054">
        <v>41</v>
      </c>
      <c r="AN1975" s="1056">
        <v>0.24679999999999999</v>
      </c>
    </row>
    <row r="1976" spans="23:40">
      <c r="W1976" s="150" t="str">
        <f t="shared" si="224"/>
        <v>54084</v>
      </c>
      <c r="X1976" s="142">
        <f t="shared" si="225"/>
        <v>54</v>
      </c>
      <c r="Y1976" s="135">
        <f t="shared" si="222"/>
        <v>18</v>
      </c>
      <c r="Z1976" s="142">
        <f t="shared" si="223"/>
        <v>3</v>
      </c>
      <c r="AA1976" s="135">
        <v>540</v>
      </c>
      <c r="AB1976" s="164">
        <f t="shared" si="226"/>
        <v>84</v>
      </c>
      <c r="AI1976" s="1053">
        <v>33096501</v>
      </c>
      <c r="AJ1976" s="1054">
        <v>23</v>
      </c>
      <c r="AK1976" s="1055">
        <v>167.53158999999999</v>
      </c>
      <c r="AL1976" s="1055">
        <v>3.4990999999999999</v>
      </c>
      <c r="AM1976" s="1054">
        <v>48</v>
      </c>
      <c r="AN1976" s="1056">
        <v>0.12029999999999999</v>
      </c>
    </row>
    <row r="1977" spans="23:40">
      <c r="W1977" s="150" t="str">
        <f t="shared" si="224"/>
        <v>54091</v>
      </c>
      <c r="X1977" s="142">
        <f t="shared" si="225"/>
        <v>58.5</v>
      </c>
      <c r="Y1977" s="135">
        <f t="shared" si="222"/>
        <v>18</v>
      </c>
      <c r="Z1977" s="142">
        <f t="shared" si="223"/>
        <v>3.25</v>
      </c>
      <c r="AA1977" s="135">
        <v>540</v>
      </c>
      <c r="AB1977" s="164">
        <f t="shared" si="226"/>
        <v>91</v>
      </c>
      <c r="AI1977" s="1053">
        <v>44082101</v>
      </c>
      <c r="AJ1977" s="1054">
        <v>13</v>
      </c>
      <c r="AK1977" s="1055">
        <v>167.48249999999999</v>
      </c>
      <c r="AL1977" s="1055">
        <v>4.1513</v>
      </c>
      <c r="AM1977" s="1054">
        <v>40</v>
      </c>
      <c r="AN1977" s="1056">
        <v>0.39350000000000002</v>
      </c>
    </row>
    <row r="1978" spans="23:40">
      <c r="W1978" s="150" t="str">
        <f t="shared" si="224"/>
        <v>54098</v>
      </c>
      <c r="X1978" s="142">
        <f t="shared" si="225"/>
        <v>63</v>
      </c>
      <c r="Y1978" s="135">
        <f t="shared" si="222"/>
        <v>18</v>
      </c>
      <c r="Z1978" s="142">
        <f t="shared" si="223"/>
        <v>3.5</v>
      </c>
      <c r="AA1978" s="135">
        <v>540</v>
      </c>
      <c r="AB1978" s="164">
        <f t="shared" si="226"/>
        <v>98</v>
      </c>
      <c r="AI1978" s="1053">
        <v>35023101</v>
      </c>
      <c r="AJ1978" s="1054">
        <v>16</v>
      </c>
      <c r="AK1978" s="1055">
        <v>167.42049800000001</v>
      </c>
      <c r="AL1978" s="1055">
        <v>4.8632</v>
      </c>
      <c r="AM1978" s="1054">
        <v>34</v>
      </c>
      <c r="AN1978" s="1056">
        <v>0.2903</v>
      </c>
    </row>
    <row r="1979" spans="23:40">
      <c r="W1979" s="150" t="str">
        <f t="shared" si="224"/>
        <v>540105</v>
      </c>
      <c r="X1979" s="142">
        <f t="shared" si="225"/>
        <v>67.5</v>
      </c>
      <c r="Y1979" s="135">
        <f t="shared" si="222"/>
        <v>18</v>
      </c>
      <c r="Z1979" s="142">
        <f t="shared" si="223"/>
        <v>3.75</v>
      </c>
      <c r="AA1979" s="135">
        <v>540</v>
      </c>
      <c r="AB1979" s="164">
        <f t="shared" si="226"/>
        <v>105</v>
      </c>
      <c r="AI1979" s="1053">
        <v>42071501</v>
      </c>
      <c r="AJ1979" s="1054">
        <v>10</v>
      </c>
      <c r="AK1979" s="1055">
        <v>167.30539999999999</v>
      </c>
      <c r="AL1979" s="1055">
        <v>4.2187999999999999</v>
      </c>
      <c r="AM1979" s="1054">
        <v>40</v>
      </c>
      <c r="AN1979" s="1056">
        <v>0.43609999999999999</v>
      </c>
    </row>
    <row r="1980" spans="23:40">
      <c r="W1980" s="150" t="str">
        <f t="shared" si="224"/>
        <v>540112</v>
      </c>
      <c r="X1980" s="142">
        <f t="shared" si="225"/>
        <v>72</v>
      </c>
      <c r="Y1980" s="135">
        <f t="shared" si="222"/>
        <v>18</v>
      </c>
      <c r="Z1980" s="142">
        <f t="shared" si="223"/>
        <v>4</v>
      </c>
      <c r="AA1980" s="135">
        <v>540</v>
      </c>
      <c r="AB1980" s="164">
        <f t="shared" si="226"/>
        <v>112</v>
      </c>
      <c r="AI1980" s="1053">
        <v>31092401</v>
      </c>
      <c r="AJ1980" s="1054">
        <v>89</v>
      </c>
      <c r="AK1980" s="1055">
        <v>167.29275000000001</v>
      </c>
      <c r="AL1980" s="1055">
        <v>4.7004999999999999</v>
      </c>
      <c r="AM1980" s="1054">
        <v>36</v>
      </c>
      <c r="AN1980" s="1056">
        <v>0.23329999999999998</v>
      </c>
    </row>
    <row r="1981" spans="23:40">
      <c r="W1981" s="150" t="str">
        <f t="shared" si="224"/>
        <v>540119</v>
      </c>
      <c r="X1981" s="142">
        <f t="shared" si="225"/>
        <v>76.5</v>
      </c>
      <c r="Y1981" s="135">
        <f t="shared" si="222"/>
        <v>18</v>
      </c>
      <c r="Z1981" s="142">
        <f t="shared" si="223"/>
        <v>4.25</v>
      </c>
      <c r="AA1981" s="135">
        <v>540</v>
      </c>
      <c r="AB1981" s="164">
        <f t="shared" si="226"/>
        <v>119</v>
      </c>
      <c r="AI1981" s="1053">
        <v>11121001</v>
      </c>
      <c r="AJ1981" s="1054">
        <v>92</v>
      </c>
      <c r="AK1981" s="1055">
        <v>167.23644999999999</v>
      </c>
      <c r="AL1981" s="1055">
        <v>3.1919</v>
      </c>
      <c r="AM1981" s="1054">
        <v>52</v>
      </c>
      <c r="AN1981" s="1056">
        <v>0.19309999999999999</v>
      </c>
    </row>
    <row r="1982" spans="23:40">
      <c r="W1982" s="150" t="str">
        <f t="shared" si="224"/>
        <v>540126</v>
      </c>
      <c r="X1982" s="142">
        <f t="shared" si="225"/>
        <v>81</v>
      </c>
      <c r="Y1982" s="135">
        <f t="shared" si="222"/>
        <v>18</v>
      </c>
      <c r="Z1982" s="142">
        <f t="shared" si="223"/>
        <v>4.5</v>
      </c>
      <c r="AA1982" s="135">
        <v>540</v>
      </c>
      <c r="AB1982" s="164">
        <f t="shared" si="226"/>
        <v>126</v>
      </c>
      <c r="AI1982" s="1053">
        <v>12100651</v>
      </c>
      <c r="AJ1982" s="1054">
        <v>33</v>
      </c>
      <c r="AK1982" s="1055">
        <v>167.216081</v>
      </c>
      <c r="AL1982" s="1055">
        <v>4.2255000000000003</v>
      </c>
      <c r="AM1982" s="1054">
        <v>40</v>
      </c>
      <c r="AN1982" s="1056">
        <v>0.22390000000000002</v>
      </c>
    </row>
    <row r="1983" spans="23:40">
      <c r="W1983" s="150" t="str">
        <f t="shared" si="224"/>
        <v>540133</v>
      </c>
      <c r="X1983" s="142">
        <f t="shared" si="225"/>
        <v>85.5</v>
      </c>
      <c r="Y1983" s="135">
        <f t="shared" si="222"/>
        <v>18</v>
      </c>
      <c r="Z1983" s="142">
        <f t="shared" si="223"/>
        <v>4.75</v>
      </c>
      <c r="AA1983" s="135">
        <v>540</v>
      </c>
      <c r="AB1983" s="164">
        <f t="shared" si="226"/>
        <v>133</v>
      </c>
      <c r="AI1983" s="1053">
        <v>42171301</v>
      </c>
      <c r="AJ1983" s="1054">
        <v>51</v>
      </c>
      <c r="AK1983" s="1055">
        <v>167.20473999999999</v>
      </c>
      <c r="AL1983" s="1055">
        <v>4.5206999999999997</v>
      </c>
      <c r="AM1983" s="1054">
        <v>37</v>
      </c>
      <c r="AN1983" s="1056">
        <v>0.23879999999999998</v>
      </c>
    </row>
    <row r="1984" spans="23:40">
      <c r="W1984" s="150" t="str">
        <f t="shared" si="224"/>
        <v>540140</v>
      </c>
      <c r="X1984" s="142">
        <f t="shared" si="225"/>
        <v>90</v>
      </c>
      <c r="Y1984" s="135">
        <f t="shared" si="222"/>
        <v>18</v>
      </c>
      <c r="Z1984" s="142">
        <f t="shared" si="223"/>
        <v>5</v>
      </c>
      <c r="AA1984" s="135">
        <v>540</v>
      </c>
      <c r="AB1984" s="164">
        <f t="shared" si="226"/>
        <v>140</v>
      </c>
      <c r="AI1984" s="1053">
        <v>12020671</v>
      </c>
      <c r="AJ1984" s="1054">
        <v>34</v>
      </c>
      <c r="AK1984" s="1055">
        <v>167.12379999999999</v>
      </c>
      <c r="AL1984" s="1055">
        <v>4.1961000000000004</v>
      </c>
      <c r="AM1984" s="1054">
        <v>40</v>
      </c>
      <c r="AN1984" s="1056">
        <v>0.18989999999999999</v>
      </c>
    </row>
    <row r="1985" spans="23:40">
      <c r="W1985" s="150" t="str">
        <f t="shared" si="224"/>
        <v>540147</v>
      </c>
      <c r="X1985" s="142">
        <f t="shared" si="225"/>
        <v>94.5</v>
      </c>
      <c r="Y1985" s="135">
        <f t="shared" si="222"/>
        <v>18</v>
      </c>
      <c r="Z1985" s="142">
        <f t="shared" si="223"/>
        <v>5.25</v>
      </c>
      <c r="AA1985" s="135">
        <v>540</v>
      </c>
      <c r="AB1985" s="164">
        <f t="shared" si="226"/>
        <v>147</v>
      </c>
      <c r="AI1985" s="1053">
        <v>61012801</v>
      </c>
      <c r="AJ1985" s="1054">
        <v>35</v>
      </c>
      <c r="AK1985" s="1055">
        <v>167.0864</v>
      </c>
      <c r="AL1985" s="1055">
        <v>4.2531999999999996</v>
      </c>
      <c r="AM1985" s="1054">
        <v>39</v>
      </c>
      <c r="AN1985" s="1056">
        <v>0.19989999999999999</v>
      </c>
    </row>
    <row r="1986" spans="23:40">
      <c r="W1986" s="150" t="str">
        <f t="shared" si="224"/>
        <v>540154</v>
      </c>
      <c r="X1986" s="142">
        <f t="shared" si="225"/>
        <v>99</v>
      </c>
      <c r="Y1986" s="135">
        <f t="shared" si="222"/>
        <v>18</v>
      </c>
      <c r="Z1986" s="142">
        <f t="shared" si="223"/>
        <v>5.5</v>
      </c>
      <c r="AA1986" s="135">
        <v>540</v>
      </c>
      <c r="AB1986" s="164">
        <f t="shared" si="226"/>
        <v>154</v>
      </c>
      <c r="AI1986" s="1053">
        <v>51010191</v>
      </c>
      <c r="AJ1986" s="1054">
        <v>68</v>
      </c>
      <c r="AK1986" s="1055">
        <v>166.96851999999998</v>
      </c>
      <c r="AL1986" s="1055">
        <v>4.4438000000000004</v>
      </c>
      <c r="AM1986" s="1054">
        <v>38</v>
      </c>
      <c r="AN1986" s="1056">
        <v>0.21909999999999999</v>
      </c>
    </row>
    <row r="1987" spans="23:40">
      <c r="W1987" s="150" t="str">
        <f t="shared" si="224"/>
        <v>540161</v>
      </c>
      <c r="X1987" s="142">
        <f t="shared" si="225"/>
        <v>103.5</v>
      </c>
      <c r="Y1987" s="135">
        <f t="shared" si="222"/>
        <v>18</v>
      </c>
      <c r="Z1987" s="142">
        <f t="shared" si="223"/>
        <v>5.75</v>
      </c>
      <c r="AA1987" s="135">
        <v>540</v>
      </c>
      <c r="AB1987" s="164">
        <f t="shared" si="226"/>
        <v>161</v>
      </c>
      <c r="AI1987" s="1053">
        <v>21030251</v>
      </c>
      <c r="AJ1987" s="1054">
        <v>7</v>
      </c>
      <c r="AK1987" s="1055">
        <v>166.90333999999999</v>
      </c>
      <c r="AL1987" s="1055">
        <v>4.6150000000000002</v>
      </c>
      <c r="AM1987" s="1054">
        <v>36</v>
      </c>
      <c r="AN1987" s="1056">
        <v>0.23019999999999999</v>
      </c>
    </row>
    <row r="1988" spans="23:40">
      <c r="W1988" s="150" t="str">
        <f t="shared" si="224"/>
        <v>540168</v>
      </c>
      <c r="X1988" s="142">
        <f t="shared" si="225"/>
        <v>108</v>
      </c>
      <c r="Y1988" s="135">
        <f t="shared" si="222"/>
        <v>18</v>
      </c>
      <c r="Z1988" s="142">
        <f t="shared" si="223"/>
        <v>6</v>
      </c>
      <c r="AA1988" s="135">
        <v>540</v>
      </c>
      <c r="AB1988" s="164">
        <f t="shared" si="226"/>
        <v>168</v>
      </c>
      <c r="AI1988" s="1053">
        <v>23012571</v>
      </c>
      <c r="AJ1988" s="1054">
        <v>22</v>
      </c>
      <c r="AK1988" s="1055">
        <v>166.8313</v>
      </c>
      <c r="AL1988" s="1055">
        <v>4.0989000000000004</v>
      </c>
      <c r="AM1988" s="1054">
        <v>41</v>
      </c>
      <c r="AN1988" s="1056">
        <v>0.29189999999999999</v>
      </c>
    </row>
    <row r="1989" spans="23:40">
      <c r="W1989" s="150" t="str">
        <f t="shared" si="224"/>
        <v>540175</v>
      </c>
      <c r="X1989" s="142">
        <f t="shared" si="225"/>
        <v>112.5</v>
      </c>
      <c r="Y1989" s="135">
        <f t="shared" ref="Y1989:Y2052" si="227">IF(AA1989=5,0.385,IF(AA1989=10,0.55,IF(AA1989=15,0.55,AA1989/30)))</f>
        <v>18</v>
      </c>
      <c r="Z1989" s="142">
        <f t="shared" ref="Z1989:Z2052" si="228">IF(AB1989=7,0.385,IF(AB1989=14,0.55,AB1989/28))</f>
        <v>6.25</v>
      </c>
      <c r="AA1989" s="135">
        <v>540</v>
      </c>
      <c r="AB1989" s="164">
        <f t="shared" si="226"/>
        <v>175</v>
      </c>
      <c r="AI1989" s="1053">
        <v>23029981</v>
      </c>
      <c r="AJ1989" s="1054">
        <v>5</v>
      </c>
      <c r="AK1989" s="1055">
        <v>166.82112000000001</v>
      </c>
      <c r="AL1989" s="1055">
        <v>4.3846999999999996</v>
      </c>
      <c r="AM1989" s="1054">
        <v>38</v>
      </c>
      <c r="AN1989" s="1056">
        <v>0.24030000000000001</v>
      </c>
    </row>
    <row r="1990" spans="23:40">
      <c r="W1990" s="150" t="str">
        <f t="shared" si="224"/>
        <v>540182</v>
      </c>
      <c r="X1990" s="142">
        <f t="shared" si="225"/>
        <v>117</v>
      </c>
      <c r="Y1990" s="135">
        <f t="shared" si="227"/>
        <v>18</v>
      </c>
      <c r="Z1990" s="142">
        <f t="shared" si="228"/>
        <v>6.5</v>
      </c>
      <c r="AA1990" s="135">
        <v>540</v>
      </c>
      <c r="AB1990" s="164">
        <f t="shared" si="226"/>
        <v>182</v>
      </c>
      <c r="AI1990" s="1053">
        <v>32042801</v>
      </c>
      <c r="AJ1990" s="1054">
        <v>21</v>
      </c>
      <c r="AK1990" s="1055">
        <v>166.78120000000001</v>
      </c>
      <c r="AL1990" s="1055">
        <v>3.8609</v>
      </c>
      <c r="AM1990" s="1054">
        <v>43</v>
      </c>
      <c r="AN1990" s="1056">
        <v>0.26329999999999998</v>
      </c>
    </row>
    <row r="1991" spans="23:40">
      <c r="W1991" s="150" t="str">
        <f t="shared" si="224"/>
        <v>540189</v>
      </c>
      <c r="X1991" s="142">
        <f t="shared" si="225"/>
        <v>121.5</v>
      </c>
      <c r="Y1991" s="135">
        <f t="shared" si="227"/>
        <v>18</v>
      </c>
      <c r="Z1991" s="142">
        <f t="shared" si="228"/>
        <v>6.75</v>
      </c>
      <c r="AA1991" s="135">
        <v>540</v>
      </c>
      <c r="AB1991" s="164">
        <f t="shared" si="226"/>
        <v>189</v>
      </c>
      <c r="AI1991" s="1053">
        <v>34018301</v>
      </c>
      <c r="AJ1991" s="1054">
        <v>22</v>
      </c>
      <c r="AK1991" s="1055">
        <v>166.71834899999999</v>
      </c>
      <c r="AL1991" s="1055">
        <v>4.8631000000000002</v>
      </c>
      <c r="AM1991" s="1054">
        <v>34</v>
      </c>
      <c r="AN1991" s="1056">
        <v>0.38140000000000002</v>
      </c>
    </row>
    <row r="1992" spans="23:40">
      <c r="W1992" s="150" t="str">
        <f t="shared" si="224"/>
        <v>540196</v>
      </c>
      <c r="X1992" s="142">
        <f t="shared" si="225"/>
        <v>126</v>
      </c>
      <c r="Y1992" s="135">
        <f t="shared" si="227"/>
        <v>18</v>
      </c>
      <c r="Z1992" s="142">
        <f t="shared" si="228"/>
        <v>7</v>
      </c>
      <c r="AA1992" s="135">
        <v>540</v>
      </c>
      <c r="AB1992" s="164">
        <f t="shared" si="226"/>
        <v>196</v>
      </c>
      <c r="AI1992" s="1053">
        <v>22042101</v>
      </c>
      <c r="AJ1992" s="1054">
        <v>2</v>
      </c>
      <c r="AK1992" s="1055">
        <v>166.62360000000001</v>
      </c>
      <c r="AL1992" s="1055">
        <v>5.0053000000000001</v>
      </c>
      <c r="AM1992" s="1054">
        <v>33</v>
      </c>
      <c r="AN1992" s="1056">
        <v>0.308</v>
      </c>
    </row>
    <row r="1993" spans="23:40">
      <c r="W1993" s="150" t="str">
        <f t="shared" si="224"/>
        <v>540203</v>
      </c>
      <c r="X1993" s="142">
        <f t="shared" si="225"/>
        <v>130.5</v>
      </c>
      <c r="Y1993" s="135">
        <f t="shared" si="227"/>
        <v>18</v>
      </c>
      <c r="Z1993" s="142">
        <f t="shared" si="228"/>
        <v>7.25</v>
      </c>
      <c r="AA1993" s="135">
        <v>540</v>
      </c>
      <c r="AB1993" s="164">
        <f t="shared" si="226"/>
        <v>203</v>
      </c>
      <c r="AI1993" s="1053">
        <v>32023701</v>
      </c>
      <c r="AJ1993" s="1054">
        <v>30</v>
      </c>
      <c r="AK1993" s="1055">
        <v>166.54716999999999</v>
      </c>
      <c r="AL1993" s="1055">
        <v>4.3265000000000002</v>
      </c>
      <c r="AM1993" s="1054">
        <v>38</v>
      </c>
      <c r="AN1993" s="1056">
        <v>0.20800000000000002</v>
      </c>
    </row>
    <row r="1994" spans="23:40">
      <c r="W1994" s="150" t="str">
        <f t="shared" si="224"/>
        <v>540210</v>
      </c>
      <c r="X1994" s="142">
        <f t="shared" si="225"/>
        <v>135</v>
      </c>
      <c r="Y1994" s="135">
        <f t="shared" si="227"/>
        <v>18</v>
      </c>
      <c r="Z1994" s="142">
        <f t="shared" si="228"/>
        <v>7.5</v>
      </c>
      <c r="AA1994" s="135">
        <v>540</v>
      </c>
      <c r="AB1994" s="164">
        <f t="shared" si="226"/>
        <v>210</v>
      </c>
      <c r="AI1994" s="1053">
        <v>52010601</v>
      </c>
      <c r="AJ1994" s="1054">
        <v>18</v>
      </c>
      <c r="AK1994" s="1055">
        <v>166.51910000000001</v>
      </c>
      <c r="AL1994" s="1055">
        <v>5.3852000000000002</v>
      </c>
      <c r="AM1994" s="1054">
        <v>31</v>
      </c>
      <c r="AN1994" s="1056">
        <v>0.31909999999999999</v>
      </c>
    </row>
    <row r="1995" spans="23:40">
      <c r="W1995" s="150" t="str">
        <f t="shared" si="224"/>
        <v>540217</v>
      </c>
      <c r="X1995" s="142">
        <f t="shared" si="225"/>
        <v>139.5</v>
      </c>
      <c r="Y1995" s="135">
        <f t="shared" si="227"/>
        <v>18</v>
      </c>
      <c r="Z1995" s="142">
        <f t="shared" si="228"/>
        <v>7.75</v>
      </c>
      <c r="AA1995" s="135">
        <v>540</v>
      </c>
      <c r="AB1995" s="164">
        <f t="shared" si="226"/>
        <v>217</v>
      </c>
      <c r="AI1995" s="1053">
        <v>32090801</v>
      </c>
      <c r="AJ1995" s="1054">
        <v>13</v>
      </c>
      <c r="AK1995" s="1055">
        <v>166.50651000000002</v>
      </c>
      <c r="AL1995" s="1055">
        <v>5.157</v>
      </c>
      <c r="AM1995" s="1054">
        <v>32</v>
      </c>
      <c r="AN1995" s="1056">
        <v>0.25340000000000001</v>
      </c>
    </row>
    <row r="1996" spans="23:40">
      <c r="W1996" s="150" t="str">
        <f t="shared" si="224"/>
        <v>540224</v>
      </c>
      <c r="X1996" s="142">
        <f t="shared" si="225"/>
        <v>144</v>
      </c>
      <c r="Y1996" s="135">
        <f t="shared" si="227"/>
        <v>18</v>
      </c>
      <c r="Z1996" s="142">
        <f t="shared" si="228"/>
        <v>8</v>
      </c>
      <c r="AA1996" s="135">
        <v>540</v>
      </c>
      <c r="AB1996" s="164">
        <f t="shared" si="226"/>
        <v>224</v>
      </c>
      <c r="AI1996" s="1053">
        <v>51010171</v>
      </c>
      <c r="AJ1996" s="1054">
        <v>69</v>
      </c>
      <c r="AK1996" s="1055">
        <v>166.50579999999999</v>
      </c>
      <c r="AL1996" s="1055">
        <v>4.4977999999999998</v>
      </c>
      <c r="AM1996" s="1054">
        <v>37</v>
      </c>
      <c r="AN1996" s="1056">
        <v>0.21489999999999998</v>
      </c>
    </row>
    <row r="1997" spans="23:40">
      <c r="W1997" s="150" t="str">
        <f t="shared" si="224"/>
        <v>540231</v>
      </c>
      <c r="X1997" s="142">
        <f t="shared" si="225"/>
        <v>148.5</v>
      </c>
      <c r="Y1997" s="135">
        <f t="shared" si="227"/>
        <v>18</v>
      </c>
      <c r="Z1997" s="142">
        <f t="shared" si="228"/>
        <v>8.25</v>
      </c>
      <c r="AA1997" s="135">
        <v>540</v>
      </c>
      <c r="AB1997" s="164">
        <f t="shared" si="226"/>
        <v>231</v>
      </c>
      <c r="AI1997" s="1053">
        <v>44123001</v>
      </c>
      <c r="AJ1997" s="1054">
        <v>5</v>
      </c>
      <c r="AK1997" s="1055">
        <v>166.4905</v>
      </c>
      <c r="AL1997" s="1055">
        <v>4.3884999999999996</v>
      </c>
      <c r="AM1997" s="1054">
        <v>38</v>
      </c>
      <c r="AN1997" s="1056">
        <v>0.31159999999999999</v>
      </c>
    </row>
    <row r="1998" spans="23:40">
      <c r="W1998" s="150" t="str">
        <f t="shared" si="224"/>
        <v>540238</v>
      </c>
      <c r="X1998" s="142">
        <f t="shared" si="225"/>
        <v>153</v>
      </c>
      <c r="Y1998" s="135">
        <f t="shared" si="227"/>
        <v>18</v>
      </c>
      <c r="Z1998" s="142">
        <f t="shared" si="228"/>
        <v>8.5</v>
      </c>
      <c r="AA1998" s="135">
        <v>540</v>
      </c>
      <c r="AB1998" s="164">
        <f t="shared" si="226"/>
        <v>238</v>
      </c>
      <c r="AI1998" s="1053">
        <v>42071301</v>
      </c>
      <c r="AJ1998" s="1054">
        <v>11</v>
      </c>
      <c r="AK1998" s="1055">
        <v>166.46260000000001</v>
      </c>
      <c r="AL1998" s="1055">
        <v>4.2522000000000002</v>
      </c>
      <c r="AM1998" s="1054">
        <v>39</v>
      </c>
      <c r="AN1998" s="1056">
        <v>0.32780000000000004</v>
      </c>
    </row>
    <row r="1999" spans="23:40">
      <c r="W1999" s="150" t="str">
        <f t="shared" si="224"/>
        <v>540245</v>
      </c>
      <c r="X1999" s="142">
        <f t="shared" si="225"/>
        <v>157.5</v>
      </c>
      <c r="Y1999" s="135">
        <f t="shared" si="227"/>
        <v>18</v>
      </c>
      <c r="Z1999" s="142">
        <f t="shared" si="228"/>
        <v>8.75</v>
      </c>
      <c r="AA1999" s="135">
        <v>540</v>
      </c>
      <c r="AB1999" s="164">
        <f t="shared" si="226"/>
        <v>245</v>
      </c>
      <c r="AI1999" s="1053">
        <v>33018521</v>
      </c>
      <c r="AJ1999" s="1054">
        <v>38</v>
      </c>
      <c r="AK1999" s="1055">
        <v>166.43279999999999</v>
      </c>
      <c r="AL1999" s="1055">
        <v>4.4938000000000002</v>
      </c>
      <c r="AM1999" s="1054">
        <v>37</v>
      </c>
      <c r="AN1999" s="1056">
        <v>0.18989999999999999</v>
      </c>
    </row>
    <row r="2000" spans="23:40">
      <c r="W2000" s="150" t="str">
        <f t="shared" si="224"/>
        <v>540252</v>
      </c>
      <c r="X2000" s="142">
        <f t="shared" si="225"/>
        <v>162</v>
      </c>
      <c r="Y2000" s="135">
        <f t="shared" si="227"/>
        <v>18</v>
      </c>
      <c r="Z2000" s="142">
        <f t="shared" si="228"/>
        <v>9</v>
      </c>
      <c r="AA2000" s="135">
        <v>540</v>
      </c>
      <c r="AB2000" s="164">
        <f t="shared" si="226"/>
        <v>252</v>
      </c>
      <c r="AI2000" s="1053">
        <v>62010201</v>
      </c>
      <c r="AJ2000" s="1054">
        <v>8</v>
      </c>
      <c r="AK2000" s="1055">
        <v>166.4091</v>
      </c>
      <c r="AL2000" s="1055">
        <v>5.2064000000000004</v>
      </c>
      <c r="AM2000" s="1054">
        <v>32</v>
      </c>
      <c r="AN2000" s="1056">
        <v>0.33610000000000001</v>
      </c>
    </row>
    <row r="2001" spans="23:40">
      <c r="W2001" s="150" t="str">
        <f t="shared" si="224"/>
        <v>540259</v>
      </c>
      <c r="X2001" s="142">
        <f t="shared" si="225"/>
        <v>166.5</v>
      </c>
      <c r="Y2001" s="135">
        <f t="shared" si="227"/>
        <v>18</v>
      </c>
      <c r="Z2001" s="142">
        <f t="shared" si="228"/>
        <v>9.25</v>
      </c>
      <c r="AA2001" s="135">
        <v>540</v>
      </c>
      <c r="AB2001" s="164">
        <f t="shared" si="226"/>
        <v>259</v>
      </c>
      <c r="AI2001" s="1053">
        <v>11080601</v>
      </c>
      <c r="AJ2001" s="1054">
        <v>93</v>
      </c>
      <c r="AK2001" s="1055">
        <v>166.3141</v>
      </c>
      <c r="AL2001" s="1055">
        <v>3.5817999999999999</v>
      </c>
      <c r="AM2001" s="1054">
        <v>46</v>
      </c>
      <c r="AN2001" s="1056">
        <v>0.3987</v>
      </c>
    </row>
    <row r="2002" spans="23:40">
      <c r="W2002" s="150" t="str">
        <f t="shared" si="224"/>
        <v>540266</v>
      </c>
      <c r="X2002" s="142">
        <f t="shared" si="225"/>
        <v>171</v>
      </c>
      <c r="Y2002" s="135">
        <f t="shared" si="227"/>
        <v>18</v>
      </c>
      <c r="Z2002" s="142">
        <f t="shared" si="228"/>
        <v>9.5</v>
      </c>
      <c r="AA2002" s="135">
        <v>540</v>
      </c>
      <c r="AB2002" s="164">
        <f t="shared" si="226"/>
        <v>266</v>
      </c>
      <c r="AI2002" s="1053">
        <v>34160901</v>
      </c>
      <c r="AJ2002" s="1054">
        <v>2</v>
      </c>
      <c r="AK2002" s="1055">
        <v>166.31309999999999</v>
      </c>
      <c r="AL2002" s="1055">
        <v>3.6337999999999999</v>
      </c>
      <c r="AM2002" s="1054">
        <v>46</v>
      </c>
      <c r="AN2002" s="1056">
        <v>0.28550000000000003</v>
      </c>
    </row>
    <row r="2003" spans="23:40">
      <c r="W2003" s="150" t="str">
        <f t="shared" si="224"/>
        <v>540273</v>
      </c>
      <c r="X2003" s="142">
        <f t="shared" si="225"/>
        <v>175.5</v>
      </c>
      <c r="Y2003" s="135">
        <f t="shared" si="227"/>
        <v>18</v>
      </c>
      <c r="Z2003" s="142">
        <f t="shared" si="228"/>
        <v>9.75</v>
      </c>
      <c r="AA2003" s="135">
        <v>540</v>
      </c>
      <c r="AB2003" s="164">
        <f t="shared" si="226"/>
        <v>273</v>
      </c>
      <c r="AI2003" s="1053">
        <v>22051201</v>
      </c>
      <c r="AJ2003" s="1054">
        <v>2</v>
      </c>
      <c r="AK2003" s="1055">
        <v>166.30410000000001</v>
      </c>
      <c r="AL2003" s="1055">
        <v>4.1684999999999999</v>
      </c>
      <c r="AM2003" s="1054">
        <v>40</v>
      </c>
      <c r="AN2003" s="1056">
        <v>0.2419</v>
      </c>
    </row>
    <row r="2004" spans="23:40">
      <c r="W2004" s="150" t="str">
        <f t="shared" si="224"/>
        <v>540280</v>
      </c>
      <c r="X2004" s="142">
        <f t="shared" si="225"/>
        <v>180</v>
      </c>
      <c r="Y2004" s="135">
        <f t="shared" si="227"/>
        <v>18</v>
      </c>
      <c r="Z2004" s="142">
        <f t="shared" si="228"/>
        <v>10</v>
      </c>
      <c r="AA2004" s="135">
        <v>540</v>
      </c>
      <c r="AB2004" s="164">
        <f t="shared" si="226"/>
        <v>280</v>
      </c>
      <c r="AI2004" s="1053">
        <v>46040301</v>
      </c>
      <c r="AJ2004" s="1054">
        <v>1</v>
      </c>
      <c r="AK2004" s="1055">
        <v>166.24236999999999</v>
      </c>
      <c r="AL2004" s="1055">
        <v>5.3083</v>
      </c>
      <c r="AM2004" s="1054">
        <v>31</v>
      </c>
      <c r="AN2004" s="1056">
        <v>0.2727</v>
      </c>
    </row>
    <row r="2005" spans="23:40">
      <c r="W2005" s="150" t="str">
        <f t="shared" si="224"/>
        <v>540287</v>
      </c>
      <c r="X2005" s="142">
        <f t="shared" si="225"/>
        <v>184.5</v>
      </c>
      <c r="Y2005" s="135">
        <f t="shared" si="227"/>
        <v>18</v>
      </c>
      <c r="Z2005" s="142">
        <f t="shared" si="228"/>
        <v>10.25</v>
      </c>
      <c r="AA2005" s="135">
        <v>540</v>
      </c>
      <c r="AB2005" s="164">
        <f t="shared" si="226"/>
        <v>287</v>
      </c>
      <c r="AI2005" s="1053">
        <v>46020601</v>
      </c>
      <c r="AJ2005" s="1054">
        <v>12</v>
      </c>
      <c r="AK2005" s="1055">
        <v>166.16747000000001</v>
      </c>
      <c r="AL2005" s="1055">
        <v>4.3666</v>
      </c>
      <c r="AM2005" s="1054">
        <v>38</v>
      </c>
      <c r="AN2005" s="1056">
        <v>0.19309999999999999</v>
      </c>
    </row>
    <row r="2006" spans="23:40">
      <c r="W2006" s="150" t="str">
        <f t="shared" si="224"/>
        <v>540294</v>
      </c>
      <c r="X2006" s="142">
        <f t="shared" si="225"/>
        <v>189</v>
      </c>
      <c r="Y2006" s="135">
        <f t="shared" si="227"/>
        <v>18</v>
      </c>
      <c r="Z2006" s="142">
        <f t="shared" si="228"/>
        <v>10.5</v>
      </c>
      <c r="AA2006" s="135">
        <v>540</v>
      </c>
      <c r="AB2006" s="164">
        <f t="shared" si="226"/>
        <v>294</v>
      </c>
      <c r="AI2006" s="1053">
        <v>14052141</v>
      </c>
      <c r="AJ2006" s="1054">
        <v>3</v>
      </c>
      <c r="AK2006" s="1055">
        <v>166.12992499999999</v>
      </c>
      <c r="AL2006" s="1055">
        <v>4.7938999999999998</v>
      </c>
      <c r="AM2006" s="1054">
        <v>35</v>
      </c>
      <c r="AN2006" s="1056">
        <v>0.28070000000000001</v>
      </c>
    </row>
    <row r="2007" spans="23:40">
      <c r="W2007" s="150" t="str">
        <f t="shared" si="224"/>
        <v>540301</v>
      </c>
      <c r="X2007" s="142">
        <f t="shared" si="225"/>
        <v>193.5</v>
      </c>
      <c r="Y2007" s="135">
        <f t="shared" si="227"/>
        <v>18</v>
      </c>
      <c r="Z2007" s="142">
        <f t="shared" si="228"/>
        <v>10.75</v>
      </c>
      <c r="AA2007" s="135">
        <v>540</v>
      </c>
      <c r="AB2007" s="164">
        <f t="shared" si="226"/>
        <v>301</v>
      </c>
      <c r="AI2007" s="1053">
        <v>33019341</v>
      </c>
      <c r="AJ2007" s="1054">
        <v>39</v>
      </c>
      <c r="AK2007" s="1055">
        <v>166.12649999999999</v>
      </c>
      <c r="AL2007" s="1055">
        <v>3.6141000000000001</v>
      </c>
      <c r="AM2007" s="1054">
        <v>46</v>
      </c>
      <c r="AN2007" s="1056">
        <v>0.2051</v>
      </c>
    </row>
    <row r="2008" spans="23:40">
      <c r="W2008" s="150" t="str">
        <f t="shared" si="224"/>
        <v>540308</v>
      </c>
      <c r="X2008" s="142">
        <f t="shared" si="225"/>
        <v>198</v>
      </c>
      <c r="Y2008" s="135">
        <f t="shared" si="227"/>
        <v>18</v>
      </c>
      <c r="Z2008" s="142">
        <f t="shared" si="228"/>
        <v>11</v>
      </c>
      <c r="AA2008" s="135">
        <v>540</v>
      </c>
      <c r="AB2008" s="164">
        <f t="shared" si="226"/>
        <v>308</v>
      </c>
      <c r="AI2008" s="1053">
        <v>42017201</v>
      </c>
      <c r="AJ2008" s="1054">
        <v>52</v>
      </c>
      <c r="AK2008" s="1055">
        <v>166.12180000000001</v>
      </c>
      <c r="AL2008" s="1055">
        <v>3.8098999999999998</v>
      </c>
      <c r="AM2008" s="1054">
        <v>44</v>
      </c>
      <c r="AN2008" s="1056">
        <v>0.33229999999999998</v>
      </c>
    </row>
    <row r="2009" spans="23:40">
      <c r="W2009" s="150" t="str">
        <f t="shared" si="224"/>
        <v>540315</v>
      </c>
      <c r="X2009" s="142">
        <f t="shared" si="225"/>
        <v>202.5</v>
      </c>
      <c r="Y2009" s="135">
        <f t="shared" si="227"/>
        <v>18</v>
      </c>
      <c r="Z2009" s="142">
        <f t="shared" si="228"/>
        <v>11.25</v>
      </c>
      <c r="AA2009" s="135">
        <v>540</v>
      </c>
      <c r="AB2009" s="164">
        <f t="shared" si="226"/>
        <v>315</v>
      </c>
      <c r="AI2009" s="1053">
        <v>21013501</v>
      </c>
      <c r="AJ2009" s="1054">
        <v>23</v>
      </c>
      <c r="AK2009" s="1055">
        <v>166.0324</v>
      </c>
      <c r="AL2009" s="1055">
        <v>4.9436</v>
      </c>
      <c r="AM2009" s="1054">
        <v>34</v>
      </c>
      <c r="AN2009" s="1056">
        <v>0.40700000000000003</v>
      </c>
    </row>
    <row r="2010" spans="23:40">
      <c r="W2010" s="150" t="str">
        <f t="shared" si="224"/>
        <v>540322</v>
      </c>
      <c r="X2010" s="142">
        <f t="shared" si="225"/>
        <v>207</v>
      </c>
      <c r="Y2010" s="135">
        <f t="shared" si="227"/>
        <v>18</v>
      </c>
      <c r="Z2010" s="142">
        <f t="shared" si="228"/>
        <v>11.5</v>
      </c>
      <c r="AA2010" s="135">
        <v>540</v>
      </c>
      <c r="AB2010" s="164">
        <f t="shared" si="226"/>
        <v>322</v>
      </c>
      <c r="AI2010" s="1053">
        <v>43021801</v>
      </c>
      <c r="AJ2010" s="1054">
        <v>5</v>
      </c>
      <c r="AK2010" s="1055">
        <v>165.92559800000001</v>
      </c>
      <c r="AL2010" s="1055">
        <v>3.9830000000000001</v>
      </c>
      <c r="AM2010" s="1054">
        <v>42</v>
      </c>
      <c r="AN2010" s="1056">
        <v>0.19219999999999998</v>
      </c>
    </row>
    <row r="2011" spans="23:40">
      <c r="W2011" s="150" t="str">
        <f t="shared" si="224"/>
        <v>540329</v>
      </c>
      <c r="X2011" s="142">
        <f t="shared" si="225"/>
        <v>211.5</v>
      </c>
      <c r="Y2011" s="135">
        <f t="shared" si="227"/>
        <v>18</v>
      </c>
      <c r="Z2011" s="142">
        <f t="shared" si="228"/>
        <v>11.75</v>
      </c>
      <c r="AA2011" s="135">
        <v>540</v>
      </c>
      <c r="AB2011" s="164">
        <f t="shared" si="226"/>
        <v>329</v>
      </c>
      <c r="AI2011" s="1053">
        <v>42017701</v>
      </c>
      <c r="AJ2011" s="1054">
        <v>53</v>
      </c>
      <c r="AK2011" s="1055">
        <v>165.9085</v>
      </c>
      <c r="AL2011" s="1055">
        <v>4.4438000000000004</v>
      </c>
      <c r="AM2011" s="1054">
        <v>37</v>
      </c>
      <c r="AN2011" s="1056">
        <v>0.18760000000000002</v>
      </c>
    </row>
    <row r="2012" spans="23:40">
      <c r="W2012" s="150" t="str">
        <f t="shared" si="224"/>
        <v>540336</v>
      </c>
      <c r="X2012" s="142">
        <f t="shared" si="225"/>
        <v>216</v>
      </c>
      <c r="Y2012" s="135">
        <f t="shared" si="227"/>
        <v>18</v>
      </c>
      <c r="Z2012" s="142">
        <f t="shared" si="228"/>
        <v>12</v>
      </c>
      <c r="AA2012" s="135">
        <v>540</v>
      </c>
      <c r="AB2012" s="164">
        <f t="shared" si="226"/>
        <v>336</v>
      </c>
      <c r="AI2012" s="1053">
        <v>32107211</v>
      </c>
      <c r="AJ2012" s="1054">
        <v>14</v>
      </c>
      <c r="AK2012" s="1055">
        <v>165.84986499999999</v>
      </c>
      <c r="AL2012" s="1055">
        <v>4.5666000000000002</v>
      </c>
      <c r="AM2012" s="1054">
        <v>36</v>
      </c>
      <c r="AN2012" s="1056">
        <v>0.22539999999999999</v>
      </c>
    </row>
    <row r="2013" spans="23:40">
      <c r="W2013" s="150" t="str">
        <f t="shared" si="224"/>
        <v>540343</v>
      </c>
      <c r="X2013" s="142">
        <f t="shared" si="225"/>
        <v>220.5</v>
      </c>
      <c r="Y2013" s="135">
        <f t="shared" si="227"/>
        <v>18</v>
      </c>
      <c r="Z2013" s="142">
        <f t="shared" si="228"/>
        <v>12.25</v>
      </c>
      <c r="AA2013" s="135">
        <v>540</v>
      </c>
      <c r="AB2013" s="164">
        <f t="shared" si="226"/>
        <v>343</v>
      </c>
      <c r="AI2013" s="1053">
        <v>37087181</v>
      </c>
      <c r="AJ2013" s="1054">
        <v>6</v>
      </c>
      <c r="AK2013" s="1055">
        <v>165.6361</v>
      </c>
      <c r="AL2013" s="1055">
        <v>5.0583999999999998</v>
      </c>
      <c r="AM2013" s="1054">
        <v>33</v>
      </c>
      <c r="AN2013" s="1056">
        <v>0.3332</v>
      </c>
    </row>
    <row r="2014" spans="23:40">
      <c r="W2014" s="150" t="str">
        <f t="shared" si="224"/>
        <v>540350</v>
      </c>
      <c r="X2014" s="142">
        <f t="shared" si="225"/>
        <v>225</v>
      </c>
      <c r="Y2014" s="135">
        <f t="shared" si="227"/>
        <v>18</v>
      </c>
      <c r="Z2014" s="142">
        <f t="shared" si="228"/>
        <v>12.5</v>
      </c>
      <c r="AA2014" s="135">
        <v>540</v>
      </c>
      <c r="AB2014" s="164">
        <f t="shared" si="226"/>
        <v>350</v>
      </c>
      <c r="AI2014" s="1053">
        <v>33112401</v>
      </c>
      <c r="AJ2014" s="1054">
        <v>6</v>
      </c>
      <c r="AK2014" s="1055">
        <v>165.61060000000001</v>
      </c>
      <c r="AL2014" s="1055">
        <v>4.1474000000000002</v>
      </c>
      <c r="AM2014" s="1054">
        <v>40</v>
      </c>
      <c r="AN2014" s="1056">
        <v>0.20079999999999998</v>
      </c>
    </row>
    <row r="2015" spans="23:40">
      <c r="W2015" s="150" t="str">
        <f t="shared" si="224"/>
        <v>540357</v>
      </c>
      <c r="X2015" s="142">
        <f t="shared" si="225"/>
        <v>229.5</v>
      </c>
      <c r="Y2015" s="135">
        <f t="shared" si="227"/>
        <v>18</v>
      </c>
      <c r="Z2015" s="142">
        <f t="shared" si="228"/>
        <v>12.75</v>
      </c>
      <c r="AA2015" s="135">
        <v>540</v>
      </c>
      <c r="AB2015" s="164">
        <f t="shared" si="226"/>
        <v>357</v>
      </c>
      <c r="AI2015" s="1053">
        <v>31125001</v>
      </c>
      <c r="AJ2015" s="1054">
        <v>90</v>
      </c>
      <c r="AK2015" s="1055">
        <v>165.54022000000001</v>
      </c>
      <c r="AL2015" s="1055">
        <v>3.7305000000000001</v>
      </c>
      <c r="AM2015" s="1054">
        <v>44</v>
      </c>
      <c r="AN2015" s="1056">
        <v>0.2104</v>
      </c>
    </row>
    <row r="2016" spans="23:40">
      <c r="W2016" s="150" t="str">
        <f t="shared" si="224"/>
        <v>540364</v>
      </c>
      <c r="X2016" s="142">
        <f t="shared" si="225"/>
        <v>234</v>
      </c>
      <c r="Y2016" s="135">
        <f t="shared" si="227"/>
        <v>18</v>
      </c>
      <c r="Z2016" s="142">
        <f t="shared" si="228"/>
        <v>13</v>
      </c>
      <c r="AA2016" s="135">
        <v>540</v>
      </c>
      <c r="AB2016" s="164">
        <f t="shared" si="226"/>
        <v>364</v>
      </c>
      <c r="AI2016" s="1053">
        <v>36021901</v>
      </c>
      <c r="AJ2016" s="1054">
        <v>4</v>
      </c>
      <c r="AK2016" s="1055">
        <v>165.52875</v>
      </c>
      <c r="AL2016" s="1055">
        <v>4.1977000000000002</v>
      </c>
      <c r="AM2016" s="1054">
        <v>39</v>
      </c>
      <c r="AN2016" s="1056">
        <v>0.27060000000000001</v>
      </c>
    </row>
    <row r="2017" spans="23:40">
      <c r="W2017" s="150" t="str">
        <f t="shared" si="224"/>
        <v>540371</v>
      </c>
      <c r="X2017" s="142">
        <f t="shared" si="225"/>
        <v>238.5</v>
      </c>
      <c r="Y2017" s="135">
        <f t="shared" si="227"/>
        <v>18</v>
      </c>
      <c r="Z2017" s="142">
        <f t="shared" si="228"/>
        <v>13.25</v>
      </c>
      <c r="AA2017" s="135">
        <v>540</v>
      </c>
      <c r="AB2017" s="164">
        <f t="shared" si="226"/>
        <v>371</v>
      </c>
      <c r="AI2017" s="1053">
        <v>22022701</v>
      </c>
      <c r="AJ2017" s="1054">
        <v>7</v>
      </c>
      <c r="AK2017" s="1055">
        <v>165.41271</v>
      </c>
      <c r="AL2017" s="1055">
        <v>4.3289999999999997</v>
      </c>
      <c r="AM2017" s="1054">
        <v>38</v>
      </c>
      <c r="AN2017" s="1056">
        <v>0.38429999999999997</v>
      </c>
    </row>
    <row r="2018" spans="23:40">
      <c r="W2018" s="150" t="str">
        <f t="shared" si="224"/>
        <v>5557</v>
      </c>
      <c r="X2018" s="142">
        <f t="shared" si="225"/>
        <v>7.1225000000000005</v>
      </c>
      <c r="Y2018" s="135">
        <f t="shared" si="227"/>
        <v>18.5</v>
      </c>
      <c r="Z2018" s="142">
        <f t="shared" si="228"/>
        <v>0.38500000000000001</v>
      </c>
      <c r="AA2018" s="135">
        <v>555</v>
      </c>
      <c r="AB2018" s="151">
        <v>7</v>
      </c>
      <c r="AI2018" s="1053">
        <v>51028401</v>
      </c>
      <c r="AJ2018" s="1054">
        <v>10</v>
      </c>
      <c r="AK2018" s="1055">
        <v>165.40691000000001</v>
      </c>
      <c r="AL2018" s="1055">
        <v>4.7169999999999996</v>
      </c>
      <c r="AM2018" s="1054">
        <v>35</v>
      </c>
      <c r="AN2018" s="1056">
        <v>0.35859999999999997</v>
      </c>
    </row>
    <row r="2019" spans="23:40">
      <c r="W2019" s="150" t="str">
        <f t="shared" si="224"/>
        <v>55514</v>
      </c>
      <c r="X2019" s="142">
        <f t="shared" si="225"/>
        <v>10.175000000000001</v>
      </c>
      <c r="Y2019" s="135">
        <f t="shared" si="227"/>
        <v>18.5</v>
      </c>
      <c r="Z2019" s="142">
        <f t="shared" si="228"/>
        <v>0.55000000000000004</v>
      </c>
      <c r="AA2019" s="135">
        <v>555</v>
      </c>
      <c r="AB2019" s="164">
        <f>AB2018+7</f>
        <v>14</v>
      </c>
      <c r="AI2019" s="1053">
        <v>37053801</v>
      </c>
      <c r="AJ2019" s="1054">
        <v>12</v>
      </c>
      <c r="AK2019" s="1055">
        <v>165.33090000000001</v>
      </c>
      <c r="AL2019" s="1055">
        <v>5.2771999999999997</v>
      </c>
      <c r="AM2019" s="1054">
        <v>31</v>
      </c>
      <c r="AN2019" s="1056">
        <v>0.31480000000000002</v>
      </c>
    </row>
    <row r="2020" spans="23:40">
      <c r="W2020" s="150" t="str">
        <f t="shared" si="224"/>
        <v>55521</v>
      </c>
      <c r="X2020" s="142">
        <f t="shared" si="225"/>
        <v>13.875</v>
      </c>
      <c r="Y2020" s="135">
        <f t="shared" si="227"/>
        <v>18.5</v>
      </c>
      <c r="Z2020" s="142">
        <f t="shared" si="228"/>
        <v>0.75</v>
      </c>
      <c r="AA2020" s="135">
        <v>555</v>
      </c>
      <c r="AB2020" s="164">
        <f t="shared" ref="AB2020:AB2070" si="229">AB2019+7</f>
        <v>21</v>
      </c>
      <c r="AI2020" s="1053">
        <v>44181401</v>
      </c>
      <c r="AJ2020" s="1054">
        <v>5</v>
      </c>
      <c r="AK2020" s="1055">
        <v>165.28620000000001</v>
      </c>
      <c r="AL2020" s="1055">
        <v>4.3231999999999999</v>
      </c>
      <c r="AM2020" s="1054">
        <v>38</v>
      </c>
      <c r="AN2020" s="1056">
        <v>0.29160000000000003</v>
      </c>
    </row>
    <row r="2021" spans="23:40">
      <c r="W2021" s="150" t="str">
        <f t="shared" si="224"/>
        <v>55528</v>
      </c>
      <c r="X2021" s="142">
        <f t="shared" si="225"/>
        <v>18.5</v>
      </c>
      <c r="Y2021" s="135">
        <f t="shared" si="227"/>
        <v>18.5</v>
      </c>
      <c r="Z2021" s="142">
        <f t="shared" si="228"/>
        <v>1</v>
      </c>
      <c r="AA2021" s="135">
        <v>555</v>
      </c>
      <c r="AB2021" s="164">
        <f t="shared" si="229"/>
        <v>28</v>
      </c>
      <c r="AI2021" s="1053">
        <v>14083231</v>
      </c>
      <c r="AJ2021" s="1054">
        <v>5</v>
      </c>
      <c r="AK2021" s="1055">
        <v>165.28270000000001</v>
      </c>
      <c r="AL2021" s="1055">
        <v>4.3213999999999997</v>
      </c>
      <c r="AM2021" s="1054">
        <v>38</v>
      </c>
      <c r="AN2021" s="1056">
        <v>0.23420000000000002</v>
      </c>
    </row>
    <row r="2022" spans="23:40">
      <c r="W2022" s="150" t="str">
        <f t="shared" si="224"/>
        <v>55535</v>
      </c>
      <c r="X2022" s="142">
        <f t="shared" si="225"/>
        <v>23.125</v>
      </c>
      <c r="Y2022" s="135">
        <f t="shared" si="227"/>
        <v>18.5</v>
      </c>
      <c r="Z2022" s="142">
        <f t="shared" si="228"/>
        <v>1.25</v>
      </c>
      <c r="AA2022" s="135">
        <v>555</v>
      </c>
      <c r="AB2022" s="164">
        <f t="shared" si="229"/>
        <v>35</v>
      </c>
      <c r="AI2022" s="1053">
        <v>33061031</v>
      </c>
      <c r="AJ2022" s="1054">
        <v>18</v>
      </c>
      <c r="AK2022" s="1055">
        <v>165.24039999999999</v>
      </c>
      <c r="AL2022" s="1055">
        <v>5.2531999999999996</v>
      </c>
      <c r="AM2022" s="1054">
        <v>31</v>
      </c>
      <c r="AN2022" s="1056">
        <v>0.2394</v>
      </c>
    </row>
    <row r="2023" spans="23:40">
      <c r="W2023" s="150" t="str">
        <f t="shared" si="224"/>
        <v>55542</v>
      </c>
      <c r="X2023" s="142">
        <f t="shared" si="225"/>
        <v>27.75</v>
      </c>
      <c r="Y2023" s="135">
        <f t="shared" si="227"/>
        <v>18.5</v>
      </c>
      <c r="Z2023" s="142">
        <f t="shared" si="228"/>
        <v>1.5</v>
      </c>
      <c r="AA2023" s="135">
        <v>555</v>
      </c>
      <c r="AB2023" s="164">
        <f t="shared" si="229"/>
        <v>42</v>
      </c>
      <c r="AI2023" s="1053">
        <v>21031601</v>
      </c>
      <c r="AJ2023" s="1054">
        <v>8</v>
      </c>
      <c r="AK2023" s="1055">
        <v>165.22909999999999</v>
      </c>
      <c r="AL2023" s="1055">
        <v>5.3895999999999997</v>
      </c>
      <c r="AM2023" s="1054">
        <v>31</v>
      </c>
      <c r="AN2023" s="1056">
        <v>0.27200000000000002</v>
      </c>
    </row>
    <row r="2024" spans="23:40">
      <c r="W2024" s="150" t="str">
        <f t="shared" si="224"/>
        <v>55549</v>
      </c>
      <c r="X2024" s="142">
        <f t="shared" si="225"/>
        <v>32.375</v>
      </c>
      <c r="Y2024" s="135">
        <f t="shared" si="227"/>
        <v>18.5</v>
      </c>
      <c r="Z2024" s="142">
        <f t="shared" si="228"/>
        <v>1.75</v>
      </c>
      <c r="AA2024" s="135">
        <v>555</v>
      </c>
      <c r="AB2024" s="164">
        <f t="shared" si="229"/>
        <v>49</v>
      </c>
      <c r="AI2024" s="1053">
        <v>51018001</v>
      </c>
      <c r="AJ2024" s="1054">
        <v>70</v>
      </c>
      <c r="AK2024" s="1055">
        <v>165.22731000000002</v>
      </c>
      <c r="AL2024" s="1055">
        <v>4.4451999999999998</v>
      </c>
      <c r="AM2024" s="1054">
        <v>37</v>
      </c>
      <c r="AN2024" s="1056">
        <v>0.1885</v>
      </c>
    </row>
    <row r="2025" spans="23:40">
      <c r="W2025" s="150" t="str">
        <f t="shared" si="224"/>
        <v>55556</v>
      </c>
      <c r="X2025" s="142">
        <f t="shared" si="225"/>
        <v>37</v>
      </c>
      <c r="Y2025" s="135">
        <f t="shared" si="227"/>
        <v>18.5</v>
      </c>
      <c r="Z2025" s="142">
        <f t="shared" si="228"/>
        <v>2</v>
      </c>
      <c r="AA2025" s="135">
        <v>555</v>
      </c>
      <c r="AB2025" s="164">
        <f t="shared" si="229"/>
        <v>56</v>
      </c>
      <c r="AI2025" s="1053">
        <v>32063911</v>
      </c>
      <c r="AJ2025" s="1054">
        <v>12</v>
      </c>
      <c r="AK2025" s="1055">
        <v>165.2157</v>
      </c>
      <c r="AL2025" s="1055">
        <v>4.2914000000000003</v>
      </c>
      <c r="AM2025" s="1054">
        <v>38</v>
      </c>
      <c r="AN2025" s="1056">
        <v>0.2051</v>
      </c>
    </row>
    <row r="2026" spans="23:40">
      <c r="W2026" s="150" t="str">
        <f t="shared" ref="W2026:W2089" si="230">AA2026&amp;AB2026</f>
        <v>55563</v>
      </c>
      <c r="X2026" s="142">
        <f t="shared" ref="X2026:X2089" si="231">Y2026*Z2026</f>
        <v>41.625</v>
      </c>
      <c r="Y2026" s="135">
        <f t="shared" si="227"/>
        <v>18.5</v>
      </c>
      <c r="Z2026" s="142">
        <f t="shared" si="228"/>
        <v>2.25</v>
      </c>
      <c r="AA2026" s="135">
        <v>555</v>
      </c>
      <c r="AB2026" s="164">
        <f t="shared" si="229"/>
        <v>63</v>
      </c>
      <c r="AI2026" s="1053">
        <v>51019921</v>
      </c>
      <c r="AJ2026" s="1054">
        <v>71</v>
      </c>
      <c r="AK2026" s="1055">
        <v>165.16709</v>
      </c>
      <c r="AL2026" s="1055">
        <v>4.1902999999999997</v>
      </c>
      <c r="AM2026" s="1054">
        <v>39</v>
      </c>
      <c r="AN2026" s="1056">
        <v>0.37759999999999999</v>
      </c>
    </row>
    <row r="2027" spans="23:40">
      <c r="W2027" s="150" t="str">
        <f t="shared" si="230"/>
        <v>55570</v>
      </c>
      <c r="X2027" s="142">
        <f t="shared" si="231"/>
        <v>46.25</v>
      </c>
      <c r="Y2027" s="135">
        <f t="shared" si="227"/>
        <v>18.5</v>
      </c>
      <c r="Z2027" s="142">
        <f t="shared" si="228"/>
        <v>2.5</v>
      </c>
      <c r="AA2027" s="135">
        <v>555</v>
      </c>
      <c r="AB2027" s="164">
        <f t="shared" si="229"/>
        <v>70</v>
      </c>
      <c r="AI2027" s="1053">
        <v>44101351</v>
      </c>
      <c r="AJ2027" s="1054">
        <v>12</v>
      </c>
      <c r="AK2027" s="1055">
        <v>165.14240000000001</v>
      </c>
      <c r="AL2027" s="1055">
        <v>3.7631999999999999</v>
      </c>
      <c r="AM2027" s="1054">
        <v>44</v>
      </c>
      <c r="AN2027" s="1056">
        <v>0.1857</v>
      </c>
    </row>
    <row r="2028" spans="23:40">
      <c r="W2028" s="150" t="str">
        <f t="shared" si="230"/>
        <v>55577</v>
      </c>
      <c r="X2028" s="142">
        <f t="shared" si="231"/>
        <v>50.875</v>
      </c>
      <c r="Y2028" s="135">
        <f t="shared" si="227"/>
        <v>18.5</v>
      </c>
      <c r="Z2028" s="142">
        <f t="shared" si="228"/>
        <v>2.75</v>
      </c>
      <c r="AA2028" s="135">
        <v>555</v>
      </c>
      <c r="AB2028" s="164">
        <f t="shared" si="229"/>
        <v>77</v>
      </c>
      <c r="AI2028" s="1053">
        <v>44132501</v>
      </c>
      <c r="AJ2028" s="1054">
        <v>13</v>
      </c>
      <c r="AK2028" s="1055">
        <v>165.12569999999999</v>
      </c>
      <c r="AL2028" s="1055">
        <v>4.6845999999999997</v>
      </c>
      <c r="AM2028" s="1054">
        <v>35</v>
      </c>
      <c r="AN2028" s="1056">
        <v>0.24129999999999999</v>
      </c>
    </row>
    <row r="2029" spans="23:40">
      <c r="W2029" s="150" t="str">
        <f t="shared" si="230"/>
        <v>55584</v>
      </c>
      <c r="X2029" s="142">
        <f t="shared" si="231"/>
        <v>55.5</v>
      </c>
      <c r="Y2029" s="135">
        <f t="shared" si="227"/>
        <v>18.5</v>
      </c>
      <c r="Z2029" s="142">
        <f t="shared" si="228"/>
        <v>3</v>
      </c>
      <c r="AA2029" s="135">
        <v>555</v>
      </c>
      <c r="AB2029" s="164">
        <f t="shared" si="229"/>
        <v>84</v>
      </c>
      <c r="AI2029" s="1053">
        <v>22050201</v>
      </c>
      <c r="AJ2029" s="1054">
        <v>3</v>
      </c>
      <c r="AK2029" s="1055">
        <v>165.11279999999999</v>
      </c>
      <c r="AL2029" s="1055">
        <v>4.6700999999999997</v>
      </c>
      <c r="AM2029" s="1054">
        <v>35</v>
      </c>
      <c r="AN2029" s="1056">
        <v>0.3034</v>
      </c>
    </row>
    <row r="2030" spans="23:40">
      <c r="W2030" s="150" t="str">
        <f t="shared" si="230"/>
        <v>55591</v>
      </c>
      <c r="X2030" s="142">
        <f t="shared" si="231"/>
        <v>60.125</v>
      </c>
      <c r="Y2030" s="135">
        <f t="shared" si="227"/>
        <v>18.5</v>
      </c>
      <c r="Z2030" s="142">
        <f t="shared" si="228"/>
        <v>3.25</v>
      </c>
      <c r="AA2030" s="135">
        <v>555</v>
      </c>
      <c r="AB2030" s="164">
        <f t="shared" si="229"/>
        <v>91</v>
      </c>
      <c r="AI2030" s="1053">
        <v>51018301</v>
      </c>
      <c r="AJ2030" s="1054">
        <v>72</v>
      </c>
      <c r="AK2030" s="1055">
        <v>165.09890100000001</v>
      </c>
      <c r="AL2030" s="1055">
        <v>4.4755000000000003</v>
      </c>
      <c r="AM2030" s="1054">
        <v>37</v>
      </c>
      <c r="AN2030" s="1056">
        <v>0.28989999999999999</v>
      </c>
    </row>
    <row r="2031" spans="23:40">
      <c r="W2031" s="150" t="str">
        <f t="shared" si="230"/>
        <v>55598</v>
      </c>
      <c r="X2031" s="142">
        <f t="shared" si="231"/>
        <v>64.75</v>
      </c>
      <c r="Y2031" s="135">
        <f t="shared" si="227"/>
        <v>18.5</v>
      </c>
      <c r="Z2031" s="142">
        <f t="shared" si="228"/>
        <v>3.5</v>
      </c>
      <c r="AA2031" s="135">
        <v>555</v>
      </c>
      <c r="AB2031" s="164">
        <f t="shared" si="229"/>
        <v>98</v>
      </c>
      <c r="AI2031" s="1053">
        <v>46022901</v>
      </c>
      <c r="AJ2031" s="1054">
        <v>13</v>
      </c>
      <c r="AK2031" s="1055">
        <v>165.05788000000001</v>
      </c>
      <c r="AL2031" s="1055">
        <v>5.2225999999999999</v>
      </c>
      <c r="AM2031" s="1054">
        <v>32</v>
      </c>
      <c r="AN2031" s="1056">
        <v>0.23039999999999999</v>
      </c>
    </row>
    <row r="2032" spans="23:40">
      <c r="W2032" s="150" t="str">
        <f t="shared" si="230"/>
        <v>555105</v>
      </c>
      <c r="X2032" s="142">
        <f t="shared" si="231"/>
        <v>69.375</v>
      </c>
      <c r="Y2032" s="135">
        <f t="shared" si="227"/>
        <v>18.5</v>
      </c>
      <c r="Z2032" s="142">
        <f t="shared" si="228"/>
        <v>3.75</v>
      </c>
      <c r="AA2032" s="135">
        <v>555</v>
      </c>
      <c r="AB2032" s="164">
        <f t="shared" si="229"/>
        <v>105</v>
      </c>
      <c r="AI2032" s="1053">
        <v>32084311</v>
      </c>
      <c r="AJ2032" s="1054">
        <v>18</v>
      </c>
      <c r="AK2032" s="1055">
        <v>164.97880000000001</v>
      </c>
      <c r="AL2032" s="1055">
        <v>4.968</v>
      </c>
      <c r="AM2032" s="1054">
        <v>33</v>
      </c>
      <c r="AN2032" s="1056">
        <v>0.26019999999999999</v>
      </c>
    </row>
    <row r="2033" spans="23:40">
      <c r="W2033" s="150" t="str">
        <f t="shared" si="230"/>
        <v>555112</v>
      </c>
      <c r="X2033" s="142">
        <f t="shared" si="231"/>
        <v>74</v>
      </c>
      <c r="Y2033" s="135">
        <f t="shared" si="227"/>
        <v>18.5</v>
      </c>
      <c r="Z2033" s="142">
        <f t="shared" si="228"/>
        <v>4</v>
      </c>
      <c r="AA2033" s="135">
        <v>555</v>
      </c>
      <c r="AB2033" s="164">
        <f t="shared" si="229"/>
        <v>112</v>
      </c>
      <c r="AI2033" s="1053">
        <v>32015601</v>
      </c>
      <c r="AJ2033" s="1054">
        <v>30</v>
      </c>
      <c r="AK2033" s="1055">
        <v>164.95670000000001</v>
      </c>
      <c r="AL2033" s="1055">
        <v>4.9965999999999999</v>
      </c>
      <c r="AM2033" s="1054">
        <v>33</v>
      </c>
      <c r="AN2033" s="1056">
        <v>0.23449999999999999</v>
      </c>
    </row>
    <row r="2034" spans="23:40">
      <c r="W2034" s="150" t="str">
        <f t="shared" si="230"/>
        <v>555119</v>
      </c>
      <c r="X2034" s="142">
        <f t="shared" si="231"/>
        <v>78.625</v>
      </c>
      <c r="Y2034" s="135">
        <f t="shared" si="227"/>
        <v>18.5</v>
      </c>
      <c r="Z2034" s="142">
        <f t="shared" si="228"/>
        <v>4.25</v>
      </c>
      <c r="AA2034" s="135">
        <v>555</v>
      </c>
      <c r="AB2034" s="164">
        <f t="shared" si="229"/>
        <v>119</v>
      </c>
      <c r="AI2034" s="1053">
        <v>35044061</v>
      </c>
      <c r="AJ2034" s="1054">
        <v>9</v>
      </c>
      <c r="AK2034" s="1055">
        <v>164.875598</v>
      </c>
      <c r="AL2034" s="1055">
        <v>3.4679000000000002</v>
      </c>
      <c r="AM2034" s="1054">
        <v>48</v>
      </c>
      <c r="AN2034" s="1056">
        <v>0.43819999999999998</v>
      </c>
    </row>
    <row r="2035" spans="23:40">
      <c r="W2035" s="150" t="str">
        <f t="shared" si="230"/>
        <v>555126</v>
      </c>
      <c r="X2035" s="142">
        <f t="shared" si="231"/>
        <v>83.25</v>
      </c>
      <c r="Y2035" s="135">
        <f t="shared" si="227"/>
        <v>18.5</v>
      </c>
      <c r="Z2035" s="142">
        <f t="shared" si="228"/>
        <v>4.5</v>
      </c>
      <c r="AA2035" s="135">
        <v>555</v>
      </c>
      <c r="AB2035" s="164">
        <f t="shared" si="229"/>
        <v>126</v>
      </c>
      <c r="AI2035" s="1053">
        <v>35051302</v>
      </c>
      <c r="AJ2035" s="1054">
        <v>17</v>
      </c>
      <c r="AK2035" s="1055">
        <v>164.83935</v>
      </c>
      <c r="AL2035" s="1055">
        <v>4.1368999999999998</v>
      </c>
      <c r="AM2035" s="1054">
        <v>40</v>
      </c>
      <c r="AN2035" s="1056">
        <v>0.1996</v>
      </c>
    </row>
    <row r="2036" spans="23:40">
      <c r="W2036" s="150" t="str">
        <f t="shared" si="230"/>
        <v>555133</v>
      </c>
      <c r="X2036" s="142">
        <f t="shared" si="231"/>
        <v>87.875</v>
      </c>
      <c r="Y2036" s="135">
        <f t="shared" si="227"/>
        <v>18.5</v>
      </c>
      <c r="Z2036" s="142">
        <f t="shared" si="228"/>
        <v>4.75</v>
      </c>
      <c r="AA2036" s="135">
        <v>555</v>
      </c>
      <c r="AB2036" s="164">
        <f t="shared" si="229"/>
        <v>133</v>
      </c>
      <c r="AI2036" s="1053">
        <v>31073501</v>
      </c>
      <c r="AJ2036" s="1054">
        <v>91</v>
      </c>
      <c r="AK2036" s="1055">
        <v>164.8031</v>
      </c>
      <c r="AL2036" s="1055">
        <v>4.375</v>
      </c>
      <c r="AM2036" s="1054">
        <v>38</v>
      </c>
      <c r="AN2036" s="1056">
        <v>0.35420000000000001</v>
      </c>
    </row>
    <row r="2037" spans="23:40">
      <c r="W2037" s="150" t="str">
        <f t="shared" si="230"/>
        <v>555140</v>
      </c>
      <c r="X2037" s="142">
        <f t="shared" si="231"/>
        <v>92.5</v>
      </c>
      <c r="Y2037" s="135">
        <f t="shared" si="227"/>
        <v>18.5</v>
      </c>
      <c r="Z2037" s="142">
        <f t="shared" si="228"/>
        <v>5</v>
      </c>
      <c r="AA2037" s="135">
        <v>555</v>
      </c>
      <c r="AB2037" s="164">
        <f t="shared" si="229"/>
        <v>140</v>
      </c>
      <c r="AI2037" s="1053">
        <v>51150411</v>
      </c>
      <c r="AJ2037" s="1054">
        <v>2</v>
      </c>
      <c r="AK2037" s="1055">
        <v>164.75473</v>
      </c>
      <c r="AL2037" s="1055">
        <v>4.4248000000000003</v>
      </c>
      <c r="AM2037" s="1054">
        <v>37</v>
      </c>
      <c r="AN2037" s="1056">
        <v>0.3826</v>
      </c>
    </row>
    <row r="2038" spans="23:40">
      <c r="W2038" s="150" t="str">
        <f t="shared" si="230"/>
        <v>555147</v>
      </c>
      <c r="X2038" s="142">
        <f t="shared" si="231"/>
        <v>97.125</v>
      </c>
      <c r="Y2038" s="135">
        <f t="shared" si="227"/>
        <v>18.5</v>
      </c>
      <c r="Z2038" s="142">
        <f t="shared" si="228"/>
        <v>5.25</v>
      </c>
      <c r="AA2038" s="135">
        <v>555</v>
      </c>
      <c r="AB2038" s="164">
        <f t="shared" si="229"/>
        <v>147</v>
      </c>
      <c r="AI2038" s="1053">
        <v>44102101</v>
      </c>
      <c r="AJ2038" s="1054">
        <v>13</v>
      </c>
      <c r="AK2038" s="1055">
        <v>164.7449</v>
      </c>
      <c r="AL2038" s="1055">
        <v>4.7072000000000003</v>
      </c>
      <c r="AM2038" s="1054">
        <v>35</v>
      </c>
      <c r="AN2038" s="1056">
        <v>0.33200000000000002</v>
      </c>
    </row>
    <row r="2039" spans="23:40">
      <c r="W2039" s="150" t="str">
        <f t="shared" si="230"/>
        <v>555154</v>
      </c>
      <c r="X2039" s="142">
        <f t="shared" si="231"/>
        <v>101.75</v>
      </c>
      <c r="Y2039" s="135">
        <f t="shared" si="227"/>
        <v>18.5</v>
      </c>
      <c r="Z2039" s="142">
        <f t="shared" si="228"/>
        <v>5.5</v>
      </c>
      <c r="AA2039" s="135">
        <v>555</v>
      </c>
      <c r="AB2039" s="164">
        <f t="shared" si="229"/>
        <v>154</v>
      </c>
      <c r="AI2039" s="1053">
        <v>44030601</v>
      </c>
      <c r="AJ2039" s="1054">
        <v>6</v>
      </c>
      <c r="AK2039" s="1055">
        <v>164.7209</v>
      </c>
      <c r="AL2039" s="1055">
        <v>3.7364000000000002</v>
      </c>
      <c r="AM2039" s="1054">
        <v>44</v>
      </c>
      <c r="AN2039" s="1056">
        <v>0.30519999999999997</v>
      </c>
    </row>
    <row r="2040" spans="23:40">
      <c r="W2040" s="150" t="str">
        <f t="shared" si="230"/>
        <v>555161</v>
      </c>
      <c r="X2040" s="142">
        <f t="shared" si="231"/>
        <v>106.375</v>
      </c>
      <c r="Y2040" s="135">
        <f t="shared" si="227"/>
        <v>18.5</v>
      </c>
      <c r="Z2040" s="142">
        <f t="shared" si="228"/>
        <v>5.75</v>
      </c>
      <c r="AA2040" s="135">
        <v>555</v>
      </c>
      <c r="AB2040" s="164">
        <f t="shared" si="229"/>
        <v>161</v>
      </c>
      <c r="AI2040" s="1053">
        <v>35014621</v>
      </c>
      <c r="AJ2040" s="1054">
        <v>21</v>
      </c>
      <c r="AK2040" s="1055">
        <v>164.70830000000001</v>
      </c>
      <c r="AL2040" s="1055">
        <v>3.6903000000000001</v>
      </c>
      <c r="AM2040" s="1054">
        <v>45</v>
      </c>
      <c r="AN2040" s="1056">
        <v>0.19640000000000002</v>
      </c>
    </row>
    <row r="2041" spans="23:40">
      <c r="W2041" s="150" t="str">
        <f t="shared" si="230"/>
        <v>555168</v>
      </c>
      <c r="X2041" s="142">
        <f t="shared" si="231"/>
        <v>111</v>
      </c>
      <c r="Y2041" s="135">
        <f t="shared" si="227"/>
        <v>18.5</v>
      </c>
      <c r="Z2041" s="142">
        <f t="shared" si="228"/>
        <v>6</v>
      </c>
      <c r="AA2041" s="135">
        <v>555</v>
      </c>
      <c r="AB2041" s="164">
        <f t="shared" si="229"/>
        <v>168</v>
      </c>
      <c r="AI2041" s="1053">
        <v>62040101</v>
      </c>
      <c r="AJ2041" s="1054">
        <v>2</v>
      </c>
      <c r="AK2041" s="1055">
        <v>164.69358799999998</v>
      </c>
      <c r="AL2041" s="1055">
        <v>4.2168000000000001</v>
      </c>
      <c r="AM2041" s="1054">
        <v>39</v>
      </c>
      <c r="AN2041" s="1056">
        <v>0.38299999999999995</v>
      </c>
    </row>
    <row r="2042" spans="23:40">
      <c r="W2042" s="150" t="str">
        <f t="shared" si="230"/>
        <v>555175</v>
      </c>
      <c r="X2042" s="142">
        <f t="shared" si="231"/>
        <v>115.625</v>
      </c>
      <c r="Y2042" s="135">
        <f t="shared" si="227"/>
        <v>18.5</v>
      </c>
      <c r="Z2042" s="142">
        <f t="shared" si="228"/>
        <v>6.25</v>
      </c>
      <c r="AA2042" s="135">
        <v>555</v>
      </c>
      <c r="AB2042" s="164">
        <f t="shared" si="229"/>
        <v>175</v>
      </c>
      <c r="AI2042" s="1053">
        <v>61030201</v>
      </c>
      <c r="AJ2042" s="1054">
        <v>3</v>
      </c>
      <c r="AK2042" s="1055">
        <v>164.66560000000001</v>
      </c>
      <c r="AL2042" s="1055">
        <v>4.6426999999999996</v>
      </c>
      <c r="AM2042" s="1054">
        <v>35</v>
      </c>
      <c r="AN2042" s="1056">
        <v>0.31519999999999998</v>
      </c>
    </row>
    <row r="2043" spans="23:40">
      <c r="W2043" s="150" t="str">
        <f t="shared" si="230"/>
        <v>555182</v>
      </c>
      <c r="X2043" s="142">
        <f t="shared" si="231"/>
        <v>120.25</v>
      </c>
      <c r="Y2043" s="135">
        <f t="shared" si="227"/>
        <v>18.5</v>
      </c>
      <c r="Z2043" s="142">
        <f t="shared" si="228"/>
        <v>6.5</v>
      </c>
      <c r="AA2043" s="135">
        <v>555</v>
      </c>
      <c r="AB2043" s="164">
        <f t="shared" si="229"/>
        <v>182</v>
      </c>
      <c r="AI2043" s="1053">
        <v>51010331</v>
      </c>
      <c r="AJ2043" s="1054">
        <v>73</v>
      </c>
      <c r="AK2043" s="1055">
        <v>164.66017600000001</v>
      </c>
      <c r="AL2043" s="1055">
        <v>4.1154000000000002</v>
      </c>
      <c r="AM2043" s="1054">
        <v>40</v>
      </c>
      <c r="AN2043" s="1056">
        <v>0.26129999999999998</v>
      </c>
    </row>
    <row r="2044" spans="23:40">
      <c r="W2044" s="150" t="str">
        <f t="shared" si="230"/>
        <v>555189</v>
      </c>
      <c r="X2044" s="142">
        <f t="shared" si="231"/>
        <v>124.875</v>
      </c>
      <c r="Y2044" s="135">
        <f t="shared" si="227"/>
        <v>18.5</v>
      </c>
      <c r="Z2044" s="142">
        <f t="shared" si="228"/>
        <v>6.75</v>
      </c>
      <c r="AA2044" s="135">
        <v>555</v>
      </c>
      <c r="AB2044" s="164">
        <f t="shared" si="229"/>
        <v>189</v>
      </c>
      <c r="AI2044" s="1053">
        <v>51180231</v>
      </c>
      <c r="AJ2044" s="1054">
        <v>3</v>
      </c>
      <c r="AK2044" s="1055">
        <v>164.64160000000001</v>
      </c>
      <c r="AL2044" s="1055">
        <v>3.6918000000000002</v>
      </c>
      <c r="AM2044" s="1054">
        <v>45</v>
      </c>
      <c r="AN2044" s="1056">
        <v>0.34570000000000001</v>
      </c>
    </row>
    <row r="2045" spans="23:40">
      <c r="W2045" s="150" t="str">
        <f t="shared" si="230"/>
        <v>555196</v>
      </c>
      <c r="X2045" s="142">
        <f t="shared" si="231"/>
        <v>129.5</v>
      </c>
      <c r="Y2045" s="135">
        <f t="shared" si="227"/>
        <v>18.5</v>
      </c>
      <c r="Z2045" s="142">
        <f t="shared" si="228"/>
        <v>7</v>
      </c>
      <c r="AA2045" s="135">
        <v>555</v>
      </c>
      <c r="AB2045" s="164">
        <f t="shared" si="229"/>
        <v>196</v>
      </c>
      <c r="AI2045" s="1053">
        <v>13064201</v>
      </c>
      <c r="AJ2045" s="1054">
        <v>7</v>
      </c>
      <c r="AK2045" s="1055">
        <v>164.60730000000001</v>
      </c>
      <c r="AL2045" s="1055">
        <v>4.7446999999999999</v>
      </c>
      <c r="AM2045" s="1054">
        <v>35</v>
      </c>
      <c r="AN2045" s="1056">
        <v>0.22190000000000001</v>
      </c>
    </row>
    <row r="2046" spans="23:40">
      <c r="W2046" s="150" t="str">
        <f t="shared" si="230"/>
        <v>555203</v>
      </c>
      <c r="X2046" s="142">
        <f t="shared" si="231"/>
        <v>134.125</v>
      </c>
      <c r="Y2046" s="135">
        <f t="shared" si="227"/>
        <v>18.5</v>
      </c>
      <c r="Z2046" s="142">
        <f t="shared" si="228"/>
        <v>7.25</v>
      </c>
      <c r="AA2046" s="135">
        <v>555</v>
      </c>
      <c r="AB2046" s="164">
        <f t="shared" si="229"/>
        <v>203</v>
      </c>
      <c r="AI2046" s="1053">
        <v>31051801</v>
      </c>
      <c r="AJ2046" s="1054">
        <v>92</v>
      </c>
      <c r="AK2046" s="1055">
        <v>164.56451000000001</v>
      </c>
      <c r="AL2046" s="1055">
        <v>5.0362</v>
      </c>
      <c r="AM2046" s="1054">
        <v>33</v>
      </c>
      <c r="AN2046" s="1056">
        <v>0.28989999999999999</v>
      </c>
    </row>
    <row r="2047" spans="23:40">
      <c r="W2047" s="150" t="str">
        <f t="shared" si="230"/>
        <v>555210</v>
      </c>
      <c r="X2047" s="142">
        <f t="shared" si="231"/>
        <v>138.75</v>
      </c>
      <c r="Y2047" s="135">
        <f t="shared" si="227"/>
        <v>18.5</v>
      </c>
      <c r="Z2047" s="142">
        <f t="shared" si="228"/>
        <v>7.5</v>
      </c>
      <c r="AA2047" s="135">
        <v>555</v>
      </c>
      <c r="AB2047" s="164">
        <f t="shared" si="229"/>
        <v>210</v>
      </c>
      <c r="AI2047" s="1053">
        <v>41134401</v>
      </c>
      <c r="AJ2047" s="1054">
        <v>5</v>
      </c>
      <c r="AK2047" s="1055">
        <v>164.46109999999999</v>
      </c>
      <c r="AL2047" s="1055">
        <v>4.6279000000000003</v>
      </c>
      <c r="AM2047" s="1054">
        <v>36</v>
      </c>
      <c r="AN2047" s="1056">
        <v>0.1865</v>
      </c>
    </row>
    <row r="2048" spans="23:40">
      <c r="W2048" s="150" t="str">
        <f t="shared" si="230"/>
        <v>555217</v>
      </c>
      <c r="X2048" s="142">
        <f t="shared" si="231"/>
        <v>143.375</v>
      </c>
      <c r="Y2048" s="135">
        <f t="shared" si="227"/>
        <v>18.5</v>
      </c>
      <c r="Z2048" s="142">
        <f t="shared" si="228"/>
        <v>7.75</v>
      </c>
      <c r="AA2048" s="135">
        <v>555</v>
      </c>
      <c r="AB2048" s="164">
        <f t="shared" si="229"/>
        <v>217</v>
      </c>
      <c r="AI2048" s="1053">
        <v>42111201</v>
      </c>
      <c r="AJ2048" s="1054">
        <v>3</v>
      </c>
      <c r="AK2048" s="1055">
        <v>164.40280000000001</v>
      </c>
      <c r="AL2048" s="1055">
        <v>4.0201000000000002</v>
      </c>
      <c r="AM2048" s="1054">
        <v>41</v>
      </c>
      <c r="AN2048" s="1056">
        <v>0.44090000000000001</v>
      </c>
    </row>
    <row r="2049" spans="23:40">
      <c r="W2049" s="150" t="str">
        <f t="shared" si="230"/>
        <v>555224</v>
      </c>
      <c r="X2049" s="142">
        <f t="shared" si="231"/>
        <v>148</v>
      </c>
      <c r="Y2049" s="135">
        <f t="shared" si="227"/>
        <v>18.5</v>
      </c>
      <c r="Z2049" s="142">
        <f t="shared" si="228"/>
        <v>8</v>
      </c>
      <c r="AA2049" s="135">
        <v>555</v>
      </c>
      <c r="AB2049" s="164">
        <f t="shared" si="229"/>
        <v>224</v>
      </c>
      <c r="AI2049" s="1053">
        <v>43018401</v>
      </c>
      <c r="AJ2049" s="1054">
        <v>23</v>
      </c>
      <c r="AK2049" s="1055">
        <v>164.38200000000001</v>
      </c>
      <c r="AL2049" s="1055">
        <v>3.9417</v>
      </c>
      <c r="AM2049" s="1054">
        <v>42</v>
      </c>
      <c r="AN2049" s="1056">
        <v>0.183</v>
      </c>
    </row>
    <row r="2050" spans="23:40">
      <c r="W2050" s="150" t="str">
        <f t="shared" si="230"/>
        <v>555231</v>
      </c>
      <c r="X2050" s="142">
        <f t="shared" si="231"/>
        <v>152.625</v>
      </c>
      <c r="Y2050" s="135">
        <f t="shared" si="227"/>
        <v>18.5</v>
      </c>
      <c r="Z2050" s="142">
        <f t="shared" si="228"/>
        <v>8.25</v>
      </c>
      <c r="AA2050" s="135">
        <v>555</v>
      </c>
      <c r="AB2050" s="164">
        <f t="shared" si="229"/>
        <v>231</v>
      </c>
      <c r="AI2050" s="1053">
        <v>32093111</v>
      </c>
      <c r="AJ2050" s="1054">
        <v>14</v>
      </c>
      <c r="AK2050" s="1055">
        <v>164.36349999999999</v>
      </c>
      <c r="AL2050" s="1055">
        <v>4.5171000000000001</v>
      </c>
      <c r="AM2050" s="1054">
        <v>36</v>
      </c>
      <c r="AN2050" s="1056">
        <v>0.28899999999999998</v>
      </c>
    </row>
    <row r="2051" spans="23:40">
      <c r="W2051" s="150" t="str">
        <f t="shared" si="230"/>
        <v>555238</v>
      </c>
      <c r="X2051" s="142">
        <f t="shared" si="231"/>
        <v>157.25</v>
      </c>
      <c r="Y2051" s="135">
        <f t="shared" si="227"/>
        <v>18.5</v>
      </c>
      <c r="Z2051" s="142">
        <f t="shared" si="228"/>
        <v>8.5</v>
      </c>
      <c r="AA2051" s="135">
        <v>555</v>
      </c>
      <c r="AB2051" s="164">
        <f t="shared" si="229"/>
        <v>238</v>
      </c>
      <c r="AI2051" s="1053">
        <v>37037271</v>
      </c>
      <c r="AJ2051" s="1054">
        <v>20</v>
      </c>
      <c r="AK2051" s="1055">
        <v>164.3372</v>
      </c>
      <c r="AL2051" s="1055">
        <v>4.5892999999999997</v>
      </c>
      <c r="AM2051" s="1054">
        <v>36</v>
      </c>
      <c r="AN2051" s="1056">
        <v>0.14610000000000001</v>
      </c>
    </row>
    <row r="2052" spans="23:40">
      <c r="W2052" s="150" t="str">
        <f t="shared" si="230"/>
        <v>555245</v>
      </c>
      <c r="X2052" s="142">
        <f t="shared" si="231"/>
        <v>161.875</v>
      </c>
      <c r="Y2052" s="135">
        <f t="shared" si="227"/>
        <v>18.5</v>
      </c>
      <c r="Z2052" s="142">
        <f t="shared" si="228"/>
        <v>8.75</v>
      </c>
      <c r="AA2052" s="135">
        <v>555</v>
      </c>
      <c r="AB2052" s="164">
        <f t="shared" si="229"/>
        <v>245</v>
      </c>
      <c r="AI2052" s="1053">
        <v>21070191</v>
      </c>
      <c r="AJ2052" s="1054">
        <v>3</v>
      </c>
      <c r="AK2052" s="1055">
        <v>164.25530000000001</v>
      </c>
      <c r="AL2052" s="1055">
        <v>5.4420000000000002</v>
      </c>
      <c r="AM2052" s="1054">
        <v>30</v>
      </c>
      <c r="AN2052" s="1056">
        <v>0.5081</v>
      </c>
    </row>
    <row r="2053" spans="23:40">
      <c r="W2053" s="150" t="str">
        <f t="shared" si="230"/>
        <v>555252</v>
      </c>
      <c r="X2053" s="142">
        <f t="shared" si="231"/>
        <v>166.5</v>
      </c>
      <c r="Y2053" s="135">
        <f t="shared" ref="Y2053:Y2116" si="232">IF(AA2053=5,0.385,IF(AA2053=10,0.55,IF(AA2053=15,0.55,AA2053/30)))</f>
        <v>18.5</v>
      </c>
      <c r="Z2053" s="142">
        <f t="shared" ref="Z2053:Z2116" si="233">IF(AB2053=7,0.385,IF(AB2053=14,0.55,AB2053/28))</f>
        <v>9</v>
      </c>
      <c r="AA2053" s="135">
        <v>555</v>
      </c>
      <c r="AB2053" s="164">
        <f t="shared" si="229"/>
        <v>252</v>
      </c>
      <c r="AI2053" s="1053">
        <v>34170801</v>
      </c>
      <c r="AJ2053" s="1054">
        <v>1</v>
      </c>
      <c r="AK2053" s="1055">
        <v>164.2407</v>
      </c>
      <c r="AL2053" s="1055">
        <v>4.3159000000000001</v>
      </c>
      <c r="AM2053" s="1054">
        <v>38</v>
      </c>
      <c r="AN2053" s="1056">
        <v>0.24420000000000003</v>
      </c>
    </row>
    <row r="2054" spans="23:40">
      <c r="W2054" s="150" t="str">
        <f t="shared" si="230"/>
        <v>555259</v>
      </c>
      <c r="X2054" s="142">
        <f t="shared" si="231"/>
        <v>171.125</v>
      </c>
      <c r="Y2054" s="135">
        <f t="shared" si="232"/>
        <v>18.5</v>
      </c>
      <c r="Z2054" s="142">
        <f t="shared" si="233"/>
        <v>9.25</v>
      </c>
      <c r="AA2054" s="135">
        <v>555</v>
      </c>
      <c r="AB2054" s="164">
        <f t="shared" si="229"/>
        <v>259</v>
      </c>
      <c r="AI2054" s="1053">
        <v>33052901</v>
      </c>
      <c r="AJ2054" s="1054">
        <v>19</v>
      </c>
      <c r="AK2054" s="1055">
        <v>164.22075000000001</v>
      </c>
      <c r="AL2054" s="1055">
        <v>4.798</v>
      </c>
      <c r="AM2054" s="1054">
        <v>34</v>
      </c>
      <c r="AN2054" s="1056">
        <v>0.26090000000000002</v>
      </c>
    </row>
    <row r="2055" spans="23:40">
      <c r="W2055" s="150" t="str">
        <f t="shared" si="230"/>
        <v>555266</v>
      </c>
      <c r="X2055" s="142">
        <f t="shared" si="231"/>
        <v>175.75</v>
      </c>
      <c r="Y2055" s="135">
        <f t="shared" si="232"/>
        <v>18.5</v>
      </c>
      <c r="Z2055" s="142">
        <f t="shared" si="233"/>
        <v>9.5</v>
      </c>
      <c r="AA2055" s="135">
        <v>555</v>
      </c>
      <c r="AB2055" s="164">
        <f t="shared" si="229"/>
        <v>266</v>
      </c>
      <c r="AI2055" s="1053">
        <v>32132511</v>
      </c>
      <c r="AJ2055" s="1054">
        <v>9</v>
      </c>
      <c r="AK2055" s="1055">
        <v>164.10855000000001</v>
      </c>
      <c r="AL2055" s="1055">
        <v>3.8980000000000001</v>
      </c>
      <c r="AM2055" s="1054">
        <v>42</v>
      </c>
      <c r="AN2055" s="1056">
        <v>0.29559999999999997</v>
      </c>
    </row>
    <row r="2056" spans="23:40">
      <c r="W2056" s="150" t="str">
        <f t="shared" si="230"/>
        <v>555273</v>
      </c>
      <c r="X2056" s="142">
        <f t="shared" si="231"/>
        <v>180.375</v>
      </c>
      <c r="Y2056" s="135">
        <f t="shared" si="232"/>
        <v>18.5</v>
      </c>
      <c r="Z2056" s="142">
        <f t="shared" si="233"/>
        <v>9.75</v>
      </c>
      <c r="AA2056" s="135">
        <v>555</v>
      </c>
      <c r="AB2056" s="164">
        <f t="shared" si="229"/>
        <v>273</v>
      </c>
      <c r="AI2056" s="1053">
        <v>12230861</v>
      </c>
      <c r="AJ2056" s="1054">
        <v>35</v>
      </c>
      <c r="AK2056" s="1055">
        <v>164.06971000000001</v>
      </c>
      <c r="AL2056" s="1055">
        <v>4.2755000000000001</v>
      </c>
      <c r="AM2056" s="1054">
        <v>38</v>
      </c>
      <c r="AN2056" s="1056">
        <v>0.37560000000000004</v>
      </c>
    </row>
    <row r="2057" spans="23:40">
      <c r="W2057" s="150" t="str">
        <f t="shared" si="230"/>
        <v>555280</v>
      </c>
      <c r="X2057" s="142">
        <f t="shared" si="231"/>
        <v>185</v>
      </c>
      <c r="Y2057" s="135">
        <f t="shared" si="232"/>
        <v>18.5</v>
      </c>
      <c r="Z2057" s="142">
        <f t="shared" si="233"/>
        <v>10</v>
      </c>
      <c r="AA2057" s="135">
        <v>555</v>
      </c>
      <c r="AB2057" s="164">
        <f t="shared" si="229"/>
        <v>280</v>
      </c>
      <c r="AI2057" s="1053">
        <v>34150501</v>
      </c>
      <c r="AJ2057" s="1054">
        <v>5</v>
      </c>
      <c r="AK2057" s="1055">
        <v>164.05629999999999</v>
      </c>
      <c r="AL2057" s="1055">
        <v>4.7495000000000003</v>
      </c>
      <c r="AM2057" s="1054">
        <v>35</v>
      </c>
      <c r="AN2057" s="1056">
        <v>0.41889999999999999</v>
      </c>
    </row>
    <row r="2058" spans="23:40">
      <c r="W2058" s="150" t="str">
        <f t="shared" si="230"/>
        <v>555287</v>
      </c>
      <c r="X2058" s="142">
        <f t="shared" si="231"/>
        <v>189.625</v>
      </c>
      <c r="Y2058" s="135">
        <f t="shared" si="232"/>
        <v>18.5</v>
      </c>
      <c r="Z2058" s="142">
        <f t="shared" si="233"/>
        <v>10.25</v>
      </c>
      <c r="AA2058" s="135">
        <v>555</v>
      </c>
      <c r="AB2058" s="164">
        <f t="shared" si="229"/>
        <v>287</v>
      </c>
      <c r="AI2058" s="1053">
        <v>33052101</v>
      </c>
      <c r="AJ2058" s="1054">
        <v>20</v>
      </c>
      <c r="AK2058" s="1055">
        <v>164.047372</v>
      </c>
      <c r="AL2058" s="1055">
        <v>4.3579999999999997</v>
      </c>
      <c r="AM2058" s="1054">
        <v>38</v>
      </c>
      <c r="AN2058" s="1056">
        <v>0.35630000000000001</v>
      </c>
    </row>
    <row r="2059" spans="23:40">
      <c r="W2059" s="150" t="str">
        <f t="shared" si="230"/>
        <v>555294</v>
      </c>
      <c r="X2059" s="142">
        <f t="shared" si="231"/>
        <v>194.25</v>
      </c>
      <c r="Y2059" s="135">
        <f t="shared" si="232"/>
        <v>18.5</v>
      </c>
      <c r="Z2059" s="142">
        <f t="shared" si="233"/>
        <v>10.5</v>
      </c>
      <c r="AA2059" s="135">
        <v>555</v>
      </c>
      <c r="AB2059" s="164">
        <f t="shared" si="229"/>
        <v>294</v>
      </c>
      <c r="AI2059" s="1053">
        <v>61062701</v>
      </c>
      <c r="AJ2059" s="1054">
        <v>1</v>
      </c>
      <c r="AK2059" s="1055">
        <v>164.01220000000001</v>
      </c>
      <c r="AL2059" s="1055">
        <v>3.88</v>
      </c>
      <c r="AM2059" s="1054">
        <v>42</v>
      </c>
      <c r="AN2059" s="1056">
        <v>0.37609999999999999</v>
      </c>
    </row>
    <row r="2060" spans="23:40">
      <c r="W2060" s="150" t="str">
        <f t="shared" si="230"/>
        <v>555301</v>
      </c>
      <c r="X2060" s="142">
        <f t="shared" si="231"/>
        <v>198.875</v>
      </c>
      <c r="Y2060" s="135">
        <f t="shared" si="232"/>
        <v>18.5</v>
      </c>
      <c r="Z2060" s="142">
        <f t="shared" si="233"/>
        <v>10.75</v>
      </c>
      <c r="AA2060" s="135">
        <v>555</v>
      </c>
      <c r="AB2060" s="164">
        <f t="shared" si="229"/>
        <v>301</v>
      </c>
      <c r="AI2060" s="1053">
        <v>64050201</v>
      </c>
      <c r="AJ2060" s="1054">
        <v>1</v>
      </c>
      <c r="AK2060" s="1055">
        <v>163.92120600000001</v>
      </c>
      <c r="AL2060" s="1055">
        <v>4.4051999999999998</v>
      </c>
      <c r="AM2060" s="1054">
        <v>37</v>
      </c>
      <c r="AN2060" s="1056">
        <v>0.2833</v>
      </c>
    </row>
    <row r="2061" spans="23:40">
      <c r="W2061" s="150" t="str">
        <f t="shared" si="230"/>
        <v>555308</v>
      </c>
      <c r="X2061" s="142">
        <f t="shared" si="231"/>
        <v>203.5</v>
      </c>
      <c r="Y2061" s="135">
        <f t="shared" si="232"/>
        <v>18.5</v>
      </c>
      <c r="Z2061" s="142">
        <f t="shared" si="233"/>
        <v>11</v>
      </c>
      <c r="AA2061" s="135">
        <v>555</v>
      </c>
      <c r="AB2061" s="164">
        <f t="shared" si="229"/>
        <v>308</v>
      </c>
      <c r="AI2061" s="1053">
        <v>50030251</v>
      </c>
      <c r="AJ2061" s="1054">
        <v>49</v>
      </c>
      <c r="AK2061" s="1055">
        <v>163.9006</v>
      </c>
      <c r="AL2061" s="1055">
        <v>4.6326000000000001</v>
      </c>
      <c r="AM2061" s="1054">
        <v>35</v>
      </c>
      <c r="AN2061" s="1056">
        <v>0.18920000000000001</v>
      </c>
    </row>
    <row r="2062" spans="23:40">
      <c r="W2062" s="150" t="str">
        <f t="shared" si="230"/>
        <v>555315</v>
      </c>
      <c r="X2062" s="142">
        <f t="shared" si="231"/>
        <v>208.125</v>
      </c>
      <c r="Y2062" s="135">
        <f t="shared" si="232"/>
        <v>18.5</v>
      </c>
      <c r="Z2062" s="142">
        <f t="shared" si="233"/>
        <v>11.25</v>
      </c>
      <c r="AA2062" s="135">
        <v>555</v>
      </c>
      <c r="AB2062" s="164">
        <f t="shared" si="229"/>
        <v>315</v>
      </c>
      <c r="AI2062" s="1053">
        <v>11021141</v>
      </c>
      <c r="AJ2062" s="1054">
        <v>94</v>
      </c>
      <c r="AK2062" s="1055">
        <v>163.90029999999999</v>
      </c>
      <c r="AL2062" s="1055">
        <v>4.0617000000000001</v>
      </c>
      <c r="AM2062" s="1054">
        <v>40</v>
      </c>
      <c r="AN2062" s="1056">
        <v>0.21350000000000002</v>
      </c>
    </row>
    <row r="2063" spans="23:40">
      <c r="W2063" s="150" t="str">
        <f t="shared" si="230"/>
        <v>555322</v>
      </c>
      <c r="X2063" s="142">
        <f t="shared" si="231"/>
        <v>212.75</v>
      </c>
      <c r="Y2063" s="135">
        <f t="shared" si="232"/>
        <v>18.5</v>
      </c>
      <c r="Z2063" s="142">
        <f t="shared" si="233"/>
        <v>11.5</v>
      </c>
      <c r="AA2063" s="135">
        <v>555</v>
      </c>
      <c r="AB2063" s="164">
        <f t="shared" si="229"/>
        <v>322</v>
      </c>
      <c r="AI2063" s="1053">
        <v>41083101</v>
      </c>
      <c r="AJ2063" s="1054">
        <v>4</v>
      </c>
      <c r="AK2063" s="1055">
        <v>163.88489999999999</v>
      </c>
      <c r="AL2063" s="1055">
        <v>5.0208000000000004</v>
      </c>
      <c r="AM2063" s="1054">
        <v>33</v>
      </c>
      <c r="AN2063" s="1056">
        <v>0.24960000000000002</v>
      </c>
    </row>
    <row r="2064" spans="23:40">
      <c r="W2064" s="150" t="str">
        <f t="shared" si="230"/>
        <v>555329</v>
      </c>
      <c r="X2064" s="142">
        <f t="shared" si="231"/>
        <v>217.375</v>
      </c>
      <c r="Y2064" s="135">
        <f t="shared" si="232"/>
        <v>18.5</v>
      </c>
      <c r="Z2064" s="142">
        <f t="shared" si="233"/>
        <v>11.75</v>
      </c>
      <c r="AA2064" s="135">
        <v>555</v>
      </c>
      <c r="AB2064" s="164">
        <f t="shared" si="229"/>
        <v>329</v>
      </c>
      <c r="AI2064" s="1053">
        <v>44111901</v>
      </c>
      <c r="AJ2064" s="1054">
        <v>6</v>
      </c>
      <c r="AK2064" s="1055">
        <v>163.79570000000001</v>
      </c>
      <c r="AL2064" s="1055">
        <v>3.7608000000000001</v>
      </c>
      <c r="AM2064" s="1054">
        <v>44</v>
      </c>
      <c r="AN2064" s="1056">
        <v>0.14000000000000001</v>
      </c>
    </row>
    <row r="2065" spans="23:40">
      <c r="W2065" s="150" t="str">
        <f t="shared" si="230"/>
        <v>555336</v>
      </c>
      <c r="X2065" s="142">
        <f t="shared" si="231"/>
        <v>222</v>
      </c>
      <c r="Y2065" s="135">
        <f t="shared" si="232"/>
        <v>18.5</v>
      </c>
      <c r="Z2065" s="142">
        <f t="shared" si="233"/>
        <v>12</v>
      </c>
      <c r="AA2065" s="135">
        <v>555</v>
      </c>
      <c r="AB2065" s="164">
        <f t="shared" si="229"/>
        <v>336</v>
      </c>
      <c r="AI2065" s="1053">
        <v>62100401</v>
      </c>
      <c r="AJ2065" s="1054">
        <v>2</v>
      </c>
      <c r="AK2065" s="1055">
        <v>163.68126999999998</v>
      </c>
      <c r="AL2065" s="1055">
        <v>3.6415000000000002</v>
      </c>
      <c r="AM2065" s="1054">
        <v>45</v>
      </c>
      <c r="AN2065" s="1056">
        <v>0.20379999999999998</v>
      </c>
    </row>
    <row r="2066" spans="23:40">
      <c r="W2066" s="150" t="str">
        <f t="shared" si="230"/>
        <v>555343</v>
      </c>
      <c r="X2066" s="142">
        <f t="shared" si="231"/>
        <v>226.625</v>
      </c>
      <c r="Y2066" s="135">
        <f t="shared" si="232"/>
        <v>18.5</v>
      </c>
      <c r="Z2066" s="142">
        <f t="shared" si="233"/>
        <v>12.25</v>
      </c>
      <c r="AA2066" s="135">
        <v>555</v>
      </c>
      <c r="AB2066" s="164">
        <f t="shared" si="229"/>
        <v>343</v>
      </c>
      <c r="AI2066" s="1053">
        <v>62010401</v>
      </c>
      <c r="AJ2066" s="1054">
        <v>9</v>
      </c>
      <c r="AK2066" s="1055">
        <v>163.64959999999999</v>
      </c>
      <c r="AL2066" s="1055">
        <v>4.7335000000000003</v>
      </c>
      <c r="AM2066" s="1054">
        <v>35</v>
      </c>
      <c r="AN2066" s="1056">
        <v>0.39850000000000002</v>
      </c>
    </row>
    <row r="2067" spans="23:40">
      <c r="W2067" s="150" t="str">
        <f t="shared" si="230"/>
        <v>555350</v>
      </c>
      <c r="X2067" s="142">
        <f t="shared" si="231"/>
        <v>231.25</v>
      </c>
      <c r="Y2067" s="135">
        <f t="shared" si="232"/>
        <v>18.5</v>
      </c>
      <c r="Z2067" s="142">
        <f t="shared" si="233"/>
        <v>12.5</v>
      </c>
      <c r="AA2067" s="135">
        <v>555</v>
      </c>
      <c r="AB2067" s="164">
        <f t="shared" si="229"/>
        <v>350</v>
      </c>
      <c r="AI2067" s="1053">
        <v>32062301</v>
      </c>
      <c r="AJ2067" s="1054">
        <v>13</v>
      </c>
      <c r="AK2067" s="1055">
        <v>163.6491</v>
      </c>
      <c r="AL2067" s="1055">
        <v>4.5599999999999996</v>
      </c>
      <c r="AM2067" s="1054">
        <v>36</v>
      </c>
      <c r="AN2067" s="1056">
        <v>0.2382</v>
      </c>
    </row>
    <row r="2068" spans="23:40">
      <c r="W2068" s="150" t="str">
        <f t="shared" si="230"/>
        <v>555357</v>
      </c>
      <c r="X2068" s="142">
        <f t="shared" si="231"/>
        <v>235.875</v>
      </c>
      <c r="Y2068" s="135">
        <f t="shared" si="232"/>
        <v>18.5</v>
      </c>
      <c r="Z2068" s="142">
        <f t="shared" si="233"/>
        <v>12.75</v>
      </c>
      <c r="AA2068" s="135">
        <v>555</v>
      </c>
      <c r="AB2068" s="164">
        <f t="shared" si="229"/>
        <v>357</v>
      </c>
      <c r="AI2068" s="1053">
        <v>33032601</v>
      </c>
      <c r="AJ2068" s="1054">
        <v>19</v>
      </c>
      <c r="AK2068" s="1055">
        <v>163.6266</v>
      </c>
      <c r="AL2068" s="1055">
        <v>4.0876000000000001</v>
      </c>
      <c r="AM2068" s="1054">
        <v>40</v>
      </c>
      <c r="AN2068" s="1056">
        <v>0.41840000000000005</v>
      </c>
    </row>
    <row r="2069" spans="23:40">
      <c r="W2069" s="150" t="str">
        <f t="shared" si="230"/>
        <v>555364</v>
      </c>
      <c r="X2069" s="142">
        <f t="shared" si="231"/>
        <v>240.5</v>
      </c>
      <c r="Y2069" s="135">
        <f t="shared" si="232"/>
        <v>18.5</v>
      </c>
      <c r="Z2069" s="142">
        <f t="shared" si="233"/>
        <v>13</v>
      </c>
      <c r="AA2069" s="135">
        <v>555</v>
      </c>
      <c r="AB2069" s="164">
        <f t="shared" si="229"/>
        <v>364</v>
      </c>
      <c r="AI2069" s="1053">
        <v>33041041</v>
      </c>
      <c r="AJ2069" s="1054">
        <v>31</v>
      </c>
      <c r="AK2069" s="1055">
        <v>163.60862</v>
      </c>
      <c r="AL2069" s="1055">
        <v>4.2906000000000004</v>
      </c>
      <c r="AM2069" s="1054">
        <v>38</v>
      </c>
      <c r="AN2069" s="1056">
        <v>0.1678</v>
      </c>
    </row>
    <row r="2070" spans="23:40">
      <c r="W2070" s="150" t="str">
        <f t="shared" si="230"/>
        <v>555371</v>
      </c>
      <c r="X2070" s="142">
        <f t="shared" si="231"/>
        <v>245.125</v>
      </c>
      <c r="Y2070" s="135">
        <f t="shared" si="232"/>
        <v>18.5</v>
      </c>
      <c r="Z2070" s="142">
        <f t="shared" si="233"/>
        <v>13.25</v>
      </c>
      <c r="AA2070" s="135">
        <v>555</v>
      </c>
      <c r="AB2070" s="164">
        <f t="shared" si="229"/>
        <v>371</v>
      </c>
      <c r="AI2070" s="1053">
        <v>61015901</v>
      </c>
      <c r="AJ2070" s="1054">
        <v>36</v>
      </c>
      <c r="AK2070" s="1055">
        <v>163.60328999999999</v>
      </c>
      <c r="AL2070" s="1055">
        <v>4.1984000000000004</v>
      </c>
      <c r="AM2070" s="1054">
        <v>39</v>
      </c>
      <c r="AN2070" s="1056">
        <v>0.2964</v>
      </c>
    </row>
    <row r="2071" spans="23:40">
      <c r="W2071" s="150" t="str">
        <f t="shared" si="230"/>
        <v>5707</v>
      </c>
      <c r="X2071" s="142">
        <f t="shared" si="231"/>
        <v>7.3150000000000004</v>
      </c>
      <c r="Y2071" s="135">
        <f t="shared" si="232"/>
        <v>19</v>
      </c>
      <c r="Z2071" s="142">
        <f t="shared" si="233"/>
        <v>0.38500000000000001</v>
      </c>
      <c r="AA2071" s="135">
        <v>570</v>
      </c>
      <c r="AB2071" s="151">
        <v>7</v>
      </c>
      <c r="AI2071" s="1053">
        <v>15041571</v>
      </c>
      <c r="AJ2071" s="1054">
        <v>3</v>
      </c>
      <c r="AK2071" s="1055">
        <v>163.55340000000001</v>
      </c>
      <c r="AL2071" s="1055">
        <v>4.5065999999999997</v>
      </c>
      <c r="AM2071" s="1054">
        <v>36</v>
      </c>
      <c r="AN2071" s="1056">
        <v>0.24780000000000002</v>
      </c>
    </row>
    <row r="2072" spans="23:40">
      <c r="W2072" s="150" t="str">
        <f t="shared" si="230"/>
        <v>57014</v>
      </c>
      <c r="X2072" s="142">
        <f t="shared" si="231"/>
        <v>10.450000000000001</v>
      </c>
      <c r="Y2072" s="135">
        <f t="shared" si="232"/>
        <v>19</v>
      </c>
      <c r="Z2072" s="142">
        <f t="shared" si="233"/>
        <v>0.55000000000000004</v>
      </c>
      <c r="AA2072" s="135">
        <v>570</v>
      </c>
      <c r="AB2072" s="164">
        <f>AB2071+7</f>
        <v>14</v>
      </c>
      <c r="AI2072" s="1053">
        <v>23019941</v>
      </c>
      <c r="AJ2072" s="1054">
        <v>23</v>
      </c>
      <c r="AK2072" s="1055">
        <v>163.51774</v>
      </c>
      <c r="AL2072" s="1055">
        <v>4.2344999999999997</v>
      </c>
      <c r="AM2072" s="1054">
        <v>39</v>
      </c>
      <c r="AN2072" s="1056">
        <v>0.2311</v>
      </c>
    </row>
    <row r="2073" spans="23:40">
      <c r="W2073" s="150" t="str">
        <f t="shared" si="230"/>
        <v>57021</v>
      </c>
      <c r="X2073" s="142">
        <f t="shared" si="231"/>
        <v>14.25</v>
      </c>
      <c r="Y2073" s="135">
        <f t="shared" si="232"/>
        <v>19</v>
      </c>
      <c r="Z2073" s="142">
        <f t="shared" si="233"/>
        <v>0.75</v>
      </c>
      <c r="AA2073" s="135">
        <v>570</v>
      </c>
      <c r="AB2073" s="164">
        <f t="shared" ref="AB2073:AB2123" si="234">AB2072+7</f>
        <v>21</v>
      </c>
      <c r="AI2073" s="1053">
        <v>51091002</v>
      </c>
      <c r="AJ2073" s="1054">
        <v>3</v>
      </c>
      <c r="AK2073" s="1055">
        <v>163.44532000000001</v>
      </c>
      <c r="AL2073" s="1055">
        <v>4.3784000000000001</v>
      </c>
      <c r="AM2073" s="1054">
        <v>37</v>
      </c>
      <c r="AN2073" s="1056">
        <v>0.42840000000000006</v>
      </c>
    </row>
    <row r="2074" spans="23:40">
      <c r="W2074" s="150" t="str">
        <f t="shared" si="230"/>
        <v>57028</v>
      </c>
      <c r="X2074" s="142">
        <f t="shared" si="231"/>
        <v>19</v>
      </c>
      <c r="Y2074" s="135">
        <f t="shared" si="232"/>
        <v>19</v>
      </c>
      <c r="Z2074" s="142">
        <f t="shared" si="233"/>
        <v>1</v>
      </c>
      <c r="AA2074" s="135">
        <v>570</v>
      </c>
      <c r="AB2074" s="164">
        <f t="shared" si="234"/>
        <v>28</v>
      </c>
      <c r="AI2074" s="1053">
        <v>51015501</v>
      </c>
      <c r="AJ2074" s="1054">
        <v>74</v>
      </c>
      <c r="AK2074" s="1055">
        <v>163.38900000000001</v>
      </c>
      <c r="AL2074" s="1055">
        <v>4.6242000000000001</v>
      </c>
      <c r="AM2074" s="1054">
        <v>35</v>
      </c>
      <c r="AN2074" s="1056">
        <v>0.22769999999999999</v>
      </c>
    </row>
    <row r="2075" spans="23:40">
      <c r="W2075" s="150" t="str">
        <f t="shared" si="230"/>
        <v>57035</v>
      </c>
      <c r="X2075" s="142">
        <f t="shared" si="231"/>
        <v>23.75</v>
      </c>
      <c r="Y2075" s="135">
        <f t="shared" si="232"/>
        <v>19</v>
      </c>
      <c r="Z2075" s="142">
        <f t="shared" si="233"/>
        <v>1.25</v>
      </c>
      <c r="AA2075" s="135">
        <v>570</v>
      </c>
      <c r="AB2075" s="164">
        <f t="shared" si="234"/>
        <v>35</v>
      </c>
      <c r="AI2075" s="1053">
        <v>61017901</v>
      </c>
      <c r="AJ2075" s="1054">
        <v>37</v>
      </c>
      <c r="AK2075" s="1055">
        <v>163.35681</v>
      </c>
      <c r="AL2075" s="1055">
        <v>4.7427999999999999</v>
      </c>
      <c r="AM2075" s="1054">
        <v>34</v>
      </c>
      <c r="AN2075" s="1056">
        <v>0.17420000000000002</v>
      </c>
    </row>
    <row r="2076" spans="23:40">
      <c r="W2076" s="150" t="str">
        <f t="shared" si="230"/>
        <v>57042</v>
      </c>
      <c r="X2076" s="142">
        <f t="shared" si="231"/>
        <v>28.5</v>
      </c>
      <c r="Y2076" s="135">
        <f t="shared" si="232"/>
        <v>19</v>
      </c>
      <c r="Z2076" s="142">
        <f t="shared" si="233"/>
        <v>1.5</v>
      </c>
      <c r="AA2076" s="135">
        <v>570</v>
      </c>
      <c r="AB2076" s="164">
        <f t="shared" si="234"/>
        <v>42</v>
      </c>
      <c r="AI2076" s="1053">
        <v>42071401</v>
      </c>
      <c r="AJ2076" s="1054">
        <v>12</v>
      </c>
      <c r="AK2076" s="1055">
        <v>163.35210000000001</v>
      </c>
      <c r="AL2076" s="1055">
        <v>4.7881999999999998</v>
      </c>
      <c r="AM2076" s="1054">
        <v>34</v>
      </c>
      <c r="AN2076" s="1056">
        <v>0.55079999999999996</v>
      </c>
    </row>
    <row r="2077" spans="23:40">
      <c r="W2077" s="150" t="str">
        <f t="shared" si="230"/>
        <v>57049</v>
      </c>
      <c r="X2077" s="142">
        <f t="shared" si="231"/>
        <v>33.25</v>
      </c>
      <c r="Y2077" s="135">
        <f t="shared" si="232"/>
        <v>19</v>
      </c>
      <c r="Z2077" s="142">
        <f t="shared" si="233"/>
        <v>1.75</v>
      </c>
      <c r="AA2077" s="135">
        <v>570</v>
      </c>
      <c r="AB2077" s="164">
        <f t="shared" si="234"/>
        <v>49</v>
      </c>
      <c r="AI2077" s="1053">
        <v>44061001</v>
      </c>
      <c r="AJ2077" s="1054">
        <v>4</v>
      </c>
      <c r="AK2077" s="1055">
        <v>163.33959999999999</v>
      </c>
      <c r="AL2077" s="1055">
        <v>3.3006000000000002</v>
      </c>
      <c r="AM2077" s="1054">
        <v>49</v>
      </c>
      <c r="AN2077" s="1056">
        <v>0.32350000000000001</v>
      </c>
    </row>
    <row r="2078" spans="23:40">
      <c r="W2078" s="150" t="str">
        <f t="shared" si="230"/>
        <v>57056</v>
      </c>
      <c r="X2078" s="142">
        <f t="shared" si="231"/>
        <v>38</v>
      </c>
      <c r="Y2078" s="135">
        <f t="shared" si="232"/>
        <v>19</v>
      </c>
      <c r="Z2078" s="142">
        <f t="shared" si="233"/>
        <v>2</v>
      </c>
      <c r="AA2078" s="135">
        <v>570</v>
      </c>
      <c r="AB2078" s="164">
        <f t="shared" si="234"/>
        <v>56</v>
      </c>
      <c r="AI2078" s="1053">
        <v>14010101</v>
      </c>
      <c r="AJ2078" s="1054">
        <v>16</v>
      </c>
      <c r="AK2078" s="1055">
        <v>163.23929999999999</v>
      </c>
      <c r="AL2078" s="1055">
        <v>5.1205999999999996</v>
      </c>
      <c r="AM2078" s="1054">
        <v>32</v>
      </c>
      <c r="AN2078" s="1056">
        <v>0.24859999999999999</v>
      </c>
    </row>
    <row r="2079" spans="23:40">
      <c r="W2079" s="150" t="str">
        <f t="shared" si="230"/>
        <v>57063</v>
      </c>
      <c r="X2079" s="142">
        <f t="shared" si="231"/>
        <v>42.75</v>
      </c>
      <c r="Y2079" s="135">
        <f t="shared" si="232"/>
        <v>19</v>
      </c>
      <c r="Z2079" s="142">
        <f t="shared" si="233"/>
        <v>2.25</v>
      </c>
      <c r="AA2079" s="135">
        <v>570</v>
      </c>
      <c r="AB2079" s="164">
        <f t="shared" si="234"/>
        <v>63</v>
      </c>
      <c r="AI2079" s="1053">
        <v>37057001</v>
      </c>
      <c r="AJ2079" s="1054">
        <v>13</v>
      </c>
      <c r="AK2079" s="1055">
        <v>163.20124999999999</v>
      </c>
      <c r="AL2079" s="1055">
        <v>4.7411000000000003</v>
      </c>
      <c r="AM2079" s="1054">
        <v>34</v>
      </c>
      <c r="AN2079" s="1056">
        <v>0.37640000000000001</v>
      </c>
    </row>
    <row r="2080" spans="23:40">
      <c r="W2080" s="150" t="str">
        <f t="shared" si="230"/>
        <v>57070</v>
      </c>
      <c r="X2080" s="142">
        <f t="shared" si="231"/>
        <v>47.5</v>
      </c>
      <c r="Y2080" s="135">
        <f t="shared" si="232"/>
        <v>19</v>
      </c>
      <c r="Z2080" s="142">
        <f t="shared" si="233"/>
        <v>2.5</v>
      </c>
      <c r="AA2080" s="135">
        <v>570</v>
      </c>
      <c r="AB2080" s="164">
        <f t="shared" si="234"/>
        <v>70</v>
      </c>
      <c r="AI2080" s="1053">
        <v>32092911</v>
      </c>
      <c r="AJ2080" s="1054">
        <v>15</v>
      </c>
      <c r="AK2080" s="1055">
        <v>163.12208000000001</v>
      </c>
      <c r="AL2080" s="1055">
        <v>4.0744999999999996</v>
      </c>
      <c r="AM2080" s="1054">
        <v>40</v>
      </c>
      <c r="AN2080" s="1056">
        <v>0.2195</v>
      </c>
    </row>
    <row r="2081" spans="23:40">
      <c r="W2081" s="150" t="str">
        <f t="shared" si="230"/>
        <v>57077</v>
      </c>
      <c r="X2081" s="142">
        <f t="shared" si="231"/>
        <v>52.25</v>
      </c>
      <c r="Y2081" s="135">
        <f t="shared" si="232"/>
        <v>19</v>
      </c>
      <c r="Z2081" s="142">
        <f t="shared" si="233"/>
        <v>2.75</v>
      </c>
      <c r="AA2081" s="135">
        <v>570</v>
      </c>
      <c r="AB2081" s="164">
        <f t="shared" si="234"/>
        <v>77</v>
      </c>
      <c r="AI2081" s="1053">
        <v>34012301</v>
      </c>
      <c r="AJ2081" s="1054">
        <v>23</v>
      </c>
      <c r="AK2081" s="1055">
        <v>163.11500000000001</v>
      </c>
      <c r="AL2081" s="1055">
        <v>4.3198999999999996</v>
      </c>
      <c r="AM2081" s="1054">
        <v>38</v>
      </c>
      <c r="AN2081" s="1056">
        <v>0.1515</v>
      </c>
    </row>
    <row r="2082" spans="23:40">
      <c r="W2082" s="150" t="str">
        <f t="shared" si="230"/>
        <v>57084</v>
      </c>
      <c r="X2082" s="142">
        <f t="shared" si="231"/>
        <v>57</v>
      </c>
      <c r="Y2082" s="135">
        <f t="shared" si="232"/>
        <v>19</v>
      </c>
      <c r="Z2082" s="142">
        <f t="shared" si="233"/>
        <v>3</v>
      </c>
      <c r="AA2082" s="135">
        <v>570</v>
      </c>
      <c r="AB2082" s="164">
        <f t="shared" si="234"/>
        <v>84</v>
      </c>
      <c r="AI2082" s="1053">
        <v>37037321</v>
      </c>
      <c r="AJ2082" s="1054">
        <v>21</v>
      </c>
      <c r="AK2082" s="1055">
        <v>163.10990000000001</v>
      </c>
      <c r="AL2082" s="1055">
        <v>3.8336000000000001</v>
      </c>
      <c r="AM2082" s="1054">
        <v>43</v>
      </c>
      <c r="AN2082" s="1056">
        <v>0.155</v>
      </c>
    </row>
    <row r="2083" spans="23:40">
      <c r="W2083" s="150" t="str">
        <f t="shared" si="230"/>
        <v>57091</v>
      </c>
      <c r="X2083" s="142">
        <f t="shared" si="231"/>
        <v>61.75</v>
      </c>
      <c r="Y2083" s="135">
        <f t="shared" si="232"/>
        <v>19</v>
      </c>
      <c r="Z2083" s="142">
        <f t="shared" si="233"/>
        <v>3.25</v>
      </c>
      <c r="AA2083" s="135">
        <v>570</v>
      </c>
      <c r="AB2083" s="164">
        <f t="shared" si="234"/>
        <v>91</v>
      </c>
      <c r="AI2083" s="1053">
        <v>44110491</v>
      </c>
      <c r="AJ2083" s="1054">
        <v>7</v>
      </c>
      <c r="AK2083" s="1055">
        <v>163.07315500000001</v>
      </c>
      <c r="AL2083" s="1055">
        <v>4.5210999999999997</v>
      </c>
      <c r="AM2083" s="1054">
        <v>36</v>
      </c>
      <c r="AN2083" s="1056">
        <v>0.21660000000000001</v>
      </c>
    </row>
    <row r="2084" spans="23:40">
      <c r="W2084" s="150" t="str">
        <f t="shared" si="230"/>
        <v>57098</v>
      </c>
      <c r="X2084" s="142">
        <f t="shared" si="231"/>
        <v>66.5</v>
      </c>
      <c r="Y2084" s="135">
        <f t="shared" si="232"/>
        <v>19</v>
      </c>
      <c r="Z2084" s="142">
        <f t="shared" si="233"/>
        <v>3.5</v>
      </c>
      <c r="AA2084" s="135">
        <v>570</v>
      </c>
      <c r="AB2084" s="164">
        <f t="shared" si="234"/>
        <v>98</v>
      </c>
      <c r="AI2084" s="1053">
        <v>35071601</v>
      </c>
      <c r="AJ2084" s="1054">
        <v>4</v>
      </c>
      <c r="AK2084" s="1055">
        <v>163.05840000000001</v>
      </c>
      <c r="AL2084" s="1055">
        <v>4.5651000000000002</v>
      </c>
      <c r="AM2084" s="1054">
        <v>36</v>
      </c>
      <c r="AN2084" s="1056">
        <v>0.21729999999999999</v>
      </c>
    </row>
    <row r="2085" spans="23:40">
      <c r="W2085" s="150" t="str">
        <f t="shared" si="230"/>
        <v>570105</v>
      </c>
      <c r="X2085" s="142">
        <f t="shared" si="231"/>
        <v>71.25</v>
      </c>
      <c r="Y2085" s="135">
        <f t="shared" si="232"/>
        <v>19</v>
      </c>
      <c r="Z2085" s="142">
        <f t="shared" si="233"/>
        <v>3.75</v>
      </c>
      <c r="AA2085" s="135">
        <v>570</v>
      </c>
      <c r="AB2085" s="164">
        <f t="shared" si="234"/>
        <v>105</v>
      </c>
      <c r="AI2085" s="1053">
        <v>51139971</v>
      </c>
      <c r="AJ2085" s="1054">
        <v>6</v>
      </c>
      <c r="AK2085" s="1055">
        <v>162.98240000000001</v>
      </c>
      <c r="AL2085" s="1055">
        <v>4.5983999999999998</v>
      </c>
      <c r="AM2085" s="1054">
        <v>35</v>
      </c>
      <c r="AN2085" s="1056">
        <v>0.3448</v>
      </c>
    </row>
    <row r="2086" spans="23:40">
      <c r="W2086" s="150" t="str">
        <f t="shared" si="230"/>
        <v>570112</v>
      </c>
      <c r="X2086" s="142">
        <f t="shared" si="231"/>
        <v>76</v>
      </c>
      <c r="Y2086" s="135">
        <f t="shared" si="232"/>
        <v>19</v>
      </c>
      <c r="Z2086" s="142">
        <f t="shared" si="233"/>
        <v>4</v>
      </c>
      <c r="AA2086" s="135">
        <v>570</v>
      </c>
      <c r="AB2086" s="164">
        <f t="shared" si="234"/>
        <v>112</v>
      </c>
      <c r="AI2086" s="1053">
        <v>32135011</v>
      </c>
      <c r="AJ2086" s="1054">
        <v>10</v>
      </c>
      <c r="AK2086" s="1055">
        <v>162.92989900000001</v>
      </c>
      <c r="AL2086" s="1055">
        <v>4.0662000000000003</v>
      </c>
      <c r="AM2086" s="1054">
        <v>40</v>
      </c>
      <c r="AN2086" s="1056">
        <v>0.18100000000000002</v>
      </c>
    </row>
    <row r="2087" spans="23:40">
      <c r="W2087" s="150" t="str">
        <f t="shared" si="230"/>
        <v>570119</v>
      </c>
      <c r="X2087" s="142">
        <f t="shared" si="231"/>
        <v>80.75</v>
      </c>
      <c r="Y2087" s="135">
        <f t="shared" si="232"/>
        <v>19</v>
      </c>
      <c r="Z2087" s="142">
        <f t="shared" si="233"/>
        <v>4.25</v>
      </c>
      <c r="AA2087" s="135">
        <v>570</v>
      </c>
      <c r="AB2087" s="164">
        <f t="shared" si="234"/>
        <v>119</v>
      </c>
      <c r="AI2087" s="1053">
        <v>36090421</v>
      </c>
      <c r="AJ2087" s="1054">
        <v>3</v>
      </c>
      <c r="AK2087" s="1055">
        <v>162.86306000000002</v>
      </c>
      <c r="AL2087" s="1055">
        <v>4.4519000000000002</v>
      </c>
      <c r="AM2087" s="1054">
        <v>37</v>
      </c>
      <c r="AN2087" s="1056">
        <v>0.3493</v>
      </c>
    </row>
    <row r="2088" spans="23:40">
      <c r="W2088" s="150" t="str">
        <f t="shared" si="230"/>
        <v>570126</v>
      </c>
      <c r="X2088" s="142">
        <f t="shared" si="231"/>
        <v>85.5</v>
      </c>
      <c r="Y2088" s="135">
        <f t="shared" si="232"/>
        <v>19</v>
      </c>
      <c r="Z2088" s="142">
        <f t="shared" si="233"/>
        <v>4.5</v>
      </c>
      <c r="AA2088" s="135">
        <v>570</v>
      </c>
      <c r="AB2088" s="164">
        <f t="shared" si="234"/>
        <v>126</v>
      </c>
      <c r="AI2088" s="1053">
        <v>37011601</v>
      </c>
      <c r="AJ2088" s="1054">
        <v>14</v>
      </c>
      <c r="AK2088" s="1055">
        <v>162.74690000000001</v>
      </c>
      <c r="AL2088" s="1055">
        <v>3.8944999999999999</v>
      </c>
      <c r="AM2088" s="1054">
        <v>42</v>
      </c>
      <c r="AN2088" s="1056">
        <v>0.32909999999999995</v>
      </c>
    </row>
    <row r="2089" spans="23:40">
      <c r="W2089" s="150" t="str">
        <f t="shared" si="230"/>
        <v>570133</v>
      </c>
      <c r="X2089" s="142">
        <f t="shared" si="231"/>
        <v>90.25</v>
      </c>
      <c r="Y2089" s="135">
        <f t="shared" si="232"/>
        <v>19</v>
      </c>
      <c r="Z2089" s="142">
        <f t="shared" si="233"/>
        <v>4.75</v>
      </c>
      <c r="AA2089" s="135">
        <v>570</v>
      </c>
      <c r="AB2089" s="164">
        <f t="shared" si="234"/>
        <v>133</v>
      </c>
      <c r="AI2089" s="1053">
        <v>45010521</v>
      </c>
      <c r="AJ2089" s="1054">
        <v>13</v>
      </c>
      <c r="AK2089" s="1055">
        <v>162.63463999999999</v>
      </c>
      <c r="AL2089" s="1055">
        <v>4.7858999999999998</v>
      </c>
      <c r="AM2089" s="1054">
        <v>34</v>
      </c>
      <c r="AN2089" s="1056">
        <v>0.23629999999999998</v>
      </c>
    </row>
    <row r="2090" spans="23:40">
      <c r="W2090" s="150" t="str">
        <f t="shared" ref="W2090:W2153" si="235">AA2090&amp;AB2090</f>
        <v>570140</v>
      </c>
      <c r="X2090" s="142">
        <f t="shared" ref="X2090:X2153" si="236">Y2090*Z2090</f>
        <v>95</v>
      </c>
      <c r="Y2090" s="135">
        <f t="shared" si="232"/>
        <v>19</v>
      </c>
      <c r="Z2090" s="142">
        <f t="shared" si="233"/>
        <v>5</v>
      </c>
      <c r="AA2090" s="135">
        <v>570</v>
      </c>
      <c r="AB2090" s="164">
        <f t="shared" si="234"/>
        <v>140</v>
      </c>
      <c r="AI2090" s="1053">
        <v>44152001</v>
      </c>
      <c r="AJ2090" s="1054">
        <v>9</v>
      </c>
      <c r="AK2090" s="1055">
        <v>162.5453</v>
      </c>
      <c r="AL2090" s="1055">
        <v>3.2852999999999999</v>
      </c>
      <c r="AM2090" s="1054">
        <v>49</v>
      </c>
      <c r="AN2090" s="1056">
        <v>0.38650000000000001</v>
      </c>
    </row>
    <row r="2091" spans="23:40">
      <c r="W2091" s="150" t="str">
        <f t="shared" si="235"/>
        <v>570147</v>
      </c>
      <c r="X2091" s="142">
        <f t="shared" si="236"/>
        <v>99.75</v>
      </c>
      <c r="Y2091" s="135">
        <f t="shared" si="232"/>
        <v>19</v>
      </c>
      <c r="Z2091" s="142">
        <f t="shared" si="233"/>
        <v>5.25</v>
      </c>
      <c r="AA2091" s="135">
        <v>570</v>
      </c>
      <c r="AB2091" s="164">
        <f t="shared" si="234"/>
        <v>147</v>
      </c>
      <c r="AI2091" s="1053">
        <v>14080801</v>
      </c>
      <c r="AJ2091" s="1054">
        <v>6</v>
      </c>
      <c r="AK2091" s="1055">
        <v>162.42410000000001</v>
      </c>
      <c r="AL2091" s="1055">
        <v>4.0533000000000001</v>
      </c>
      <c r="AM2091" s="1054">
        <v>40</v>
      </c>
      <c r="AN2091" s="1056">
        <v>0.28170000000000001</v>
      </c>
    </row>
    <row r="2092" spans="23:40">
      <c r="W2092" s="150" t="str">
        <f t="shared" si="235"/>
        <v>570154</v>
      </c>
      <c r="X2092" s="142">
        <f t="shared" si="236"/>
        <v>104.5</v>
      </c>
      <c r="Y2092" s="135">
        <f t="shared" si="232"/>
        <v>19</v>
      </c>
      <c r="Z2092" s="142">
        <f t="shared" si="233"/>
        <v>5.5</v>
      </c>
      <c r="AA2092" s="135">
        <v>570</v>
      </c>
      <c r="AB2092" s="164">
        <f t="shared" si="234"/>
        <v>154</v>
      </c>
      <c r="AI2092" s="1053">
        <v>11057601</v>
      </c>
      <c r="AJ2092" s="1054">
        <v>95</v>
      </c>
      <c r="AK2092" s="1055">
        <v>162.32470000000001</v>
      </c>
      <c r="AL2092" s="1055">
        <v>3.7488999999999999</v>
      </c>
      <c r="AM2092" s="1054">
        <v>43</v>
      </c>
      <c r="AN2092" s="1056">
        <v>0.28720000000000001</v>
      </c>
    </row>
    <row r="2093" spans="23:40">
      <c r="W2093" s="150" t="str">
        <f t="shared" si="235"/>
        <v>570161</v>
      </c>
      <c r="X2093" s="142">
        <f t="shared" si="236"/>
        <v>109.25</v>
      </c>
      <c r="Y2093" s="135">
        <f t="shared" si="232"/>
        <v>19</v>
      </c>
      <c r="Z2093" s="142">
        <f t="shared" si="233"/>
        <v>5.75</v>
      </c>
      <c r="AA2093" s="135">
        <v>570</v>
      </c>
      <c r="AB2093" s="164">
        <f t="shared" si="234"/>
        <v>161</v>
      </c>
      <c r="AI2093" s="1053">
        <v>42015101</v>
      </c>
      <c r="AJ2093" s="1054">
        <v>54</v>
      </c>
      <c r="AK2093" s="1055">
        <v>162.31190000000001</v>
      </c>
      <c r="AL2093" s="1055">
        <v>5.2103000000000002</v>
      </c>
      <c r="AM2093" s="1054">
        <v>31</v>
      </c>
      <c r="AN2093" s="1056">
        <v>0.33929999999999999</v>
      </c>
    </row>
    <row r="2094" spans="23:40">
      <c r="W2094" s="150" t="str">
        <f t="shared" si="235"/>
        <v>570168</v>
      </c>
      <c r="X2094" s="142">
        <f t="shared" si="236"/>
        <v>114</v>
      </c>
      <c r="Y2094" s="135">
        <f t="shared" si="232"/>
        <v>19</v>
      </c>
      <c r="Z2094" s="142">
        <f t="shared" si="233"/>
        <v>6</v>
      </c>
      <c r="AA2094" s="135">
        <v>570</v>
      </c>
      <c r="AB2094" s="164">
        <f t="shared" si="234"/>
        <v>168</v>
      </c>
      <c r="AI2094" s="1053">
        <v>12094801</v>
      </c>
      <c r="AJ2094" s="1054">
        <v>36</v>
      </c>
      <c r="AK2094" s="1055">
        <v>162.3082</v>
      </c>
      <c r="AL2094" s="1055">
        <v>3.766</v>
      </c>
      <c r="AM2094" s="1054">
        <v>43</v>
      </c>
      <c r="AN2094" s="1056">
        <v>0.26879999999999998</v>
      </c>
    </row>
    <row r="2095" spans="23:40">
      <c r="W2095" s="150" t="str">
        <f t="shared" si="235"/>
        <v>570175</v>
      </c>
      <c r="X2095" s="142">
        <f t="shared" si="236"/>
        <v>118.75</v>
      </c>
      <c r="Y2095" s="135">
        <f t="shared" si="232"/>
        <v>19</v>
      </c>
      <c r="Z2095" s="142">
        <f t="shared" si="233"/>
        <v>6.25</v>
      </c>
      <c r="AA2095" s="135">
        <v>570</v>
      </c>
      <c r="AB2095" s="164">
        <f t="shared" si="234"/>
        <v>175</v>
      </c>
      <c r="AI2095" s="1053">
        <v>11081801</v>
      </c>
      <c r="AJ2095" s="1054">
        <v>96</v>
      </c>
      <c r="AK2095" s="1055">
        <v>162.25360000000001</v>
      </c>
      <c r="AL2095" s="1055">
        <v>4.1608000000000001</v>
      </c>
      <c r="AM2095" s="1054">
        <v>39</v>
      </c>
      <c r="AN2095" s="1056">
        <v>0.45700000000000002</v>
      </c>
    </row>
    <row r="2096" spans="23:40">
      <c r="W2096" s="150" t="str">
        <f t="shared" si="235"/>
        <v>570182</v>
      </c>
      <c r="X2096" s="142">
        <f t="shared" si="236"/>
        <v>123.5</v>
      </c>
      <c r="Y2096" s="135">
        <f t="shared" si="232"/>
        <v>19</v>
      </c>
      <c r="Z2096" s="142">
        <f t="shared" si="233"/>
        <v>6.5</v>
      </c>
      <c r="AA2096" s="135">
        <v>570</v>
      </c>
      <c r="AB2096" s="164">
        <f t="shared" si="234"/>
        <v>182</v>
      </c>
      <c r="AI2096" s="1053">
        <v>35021902</v>
      </c>
      <c r="AJ2096" s="1054">
        <v>17</v>
      </c>
      <c r="AK2096" s="1055">
        <v>162.24199999999999</v>
      </c>
      <c r="AL2096" s="1055">
        <v>4.3014999999999999</v>
      </c>
      <c r="AM2096" s="1054">
        <v>38</v>
      </c>
      <c r="AN2096" s="1056">
        <v>0.37709999999999999</v>
      </c>
    </row>
    <row r="2097" spans="23:40">
      <c r="W2097" s="150" t="str">
        <f t="shared" si="235"/>
        <v>570189</v>
      </c>
      <c r="X2097" s="142">
        <f t="shared" si="236"/>
        <v>128.25</v>
      </c>
      <c r="Y2097" s="135">
        <f t="shared" si="232"/>
        <v>19</v>
      </c>
      <c r="Z2097" s="142">
        <f t="shared" si="233"/>
        <v>6.75</v>
      </c>
      <c r="AA2097" s="135">
        <v>570</v>
      </c>
      <c r="AB2097" s="164">
        <f t="shared" si="234"/>
        <v>189</v>
      </c>
      <c r="AI2097" s="1053">
        <v>45100401</v>
      </c>
      <c r="AJ2097" s="1054">
        <v>3</v>
      </c>
      <c r="AK2097" s="1055">
        <v>162.18771000000001</v>
      </c>
      <c r="AL2097" s="1055">
        <v>3.9346999999999999</v>
      </c>
      <c r="AM2097" s="1054">
        <v>41</v>
      </c>
      <c r="AN2097" s="1056">
        <v>0.26119999999999999</v>
      </c>
    </row>
    <row r="2098" spans="23:40">
      <c r="W2098" s="150" t="str">
        <f t="shared" si="235"/>
        <v>570196</v>
      </c>
      <c r="X2098" s="142">
        <f t="shared" si="236"/>
        <v>133</v>
      </c>
      <c r="Y2098" s="135">
        <f t="shared" si="232"/>
        <v>19</v>
      </c>
      <c r="Z2098" s="142">
        <f t="shared" si="233"/>
        <v>7</v>
      </c>
      <c r="AA2098" s="135">
        <v>570</v>
      </c>
      <c r="AB2098" s="164">
        <f t="shared" si="234"/>
        <v>196</v>
      </c>
      <c r="AI2098" s="1053">
        <v>15030109</v>
      </c>
      <c r="AJ2098" s="1054">
        <v>1</v>
      </c>
      <c r="AK2098" s="1055">
        <v>162.1354</v>
      </c>
      <c r="AL2098" s="1055">
        <v>4.1066000000000003</v>
      </c>
      <c r="AM2098" s="1054">
        <v>39</v>
      </c>
      <c r="AN2098" s="1056">
        <v>0.26669999999999999</v>
      </c>
    </row>
    <row r="2099" spans="23:40">
      <c r="W2099" s="150" t="str">
        <f t="shared" si="235"/>
        <v>570203</v>
      </c>
      <c r="X2099" s="142">
        <f t="shared" si="236"/>
        <v>137.75</v>
      </c>
      <c r="Y2099" s="135">
        <f t="shared" si="232"/>
        <v>19</v>
      </c>
      <c r="Z2099" s="142">
        <f t="shared" si="233"/>
        <v>7.25</v>
      </c>
      <c r="AA2099" s="135">
        <v>570</v>
      </c>
      <c r="AB2099" s="164">
        <f t="shared" si="234"/>
        <v>203</v>
      </c>
      <c r="AI2099" s="1053">
        <v>31194301</v>
      </c>
      <c r="AJ2099" s="1054">
        <v>93</v>
      </c>
      <c r="AK2099" s="1055">
        <v>162.03540000000001</v>
      </c>
      <c r="AL2099" s="1055">
        <v>4.4245999999999999</v>
      </c>
      <c r="AM2099" s="1054">
        <v>37</v>
      </c>
      <c r="AN2099" s="1056">
        <v>0.1789</v>
      </c>
    </row>
    <row r="2100" spans="23:40">
      <c r="W2100" s="150" t="str">
        <f t="shared" si="235"/>
        <v>570210</v>
      </c>
      <c r="X2100" s="142">
        <f t="shared" si="236"/>
        <v>142.5</v>
      </c>
      <c r="Y2100" s="135">
        <f t="shared" si="232"/>
        <v>19</v>
      </c>
      <c r="Z2100" s="142">
        <f t="shared" si="233"/>
        <v>7.5</v>
      </c>
      <c r="AA2100" s="135">
        <v>570</v>
      </c>
      <c r="AB2100" s="164">
        <f t="shared" si="234"/>
        <v>210</v>
      </c>
      <c r="AI2100" s="1053">
        <v>41121501</v>
      </c>
      <c r="AJ2100" s="1054">
        <v>3</v>
      </c>
      <c r="AK2100" s="1055">
        <v>161.96021000000002</v>
      </c>
      <c r="AL2100" s="1055">
        <v>4.4104000000000001</v>
      </c>
      <c r="AM2100" s="1054">
        <v>37</v>
      </c>
      <c r="AN2100" s="1056">
        <v>0.27440000000000003</v>
      </c>
    </row>
    <row r="2101" spans="23:40">
      <c r="W2101" s="150" t="str">
        <f t="shared" si="235"/>
        <v>570217</v>
      </c>
      <c r="X2101" s="142">
        <f t="shared" si="236"/>
        <v>147.25</v>
      </c>
      <c r="Y2101" s="135">
        <f t="shared" si="232"/>
        <v>19</v>
      </c>
      <c r="Z2101" s="142">
        <f t="shared" si="233"/>
        <v>7.75</v>
      </c>
      <c r="AA2101" s="135">
        <v>570</v>
      </c>
      <c r="AB2101" s="164">
        <f t="shared" si="234"/>
        <v>217</v>
      </c>
      <c r="AI2101" s="1053">
        <v>41143401</v>
      </c>
      <c r="AJ2101" s="1054">
        <v>1</v>
      </c>
      <c r="AK2101" s="1055">
        <v>161.9068</v>
      </c>
      <c r="AL2101" s="1055">
        <v>3.9125000000000001</v>
      </c>
      <c r="AM2101" s="1054">
        <v>41</v>
      </c>
      <c r="AN2101" s="1056">
        <v>0.27810000000000001</v>
      </c>
    </row>
    <row r="2102" spans="23:40">
      <c r="W2102" s="150" t="str">
        <f t="shared" si="235"/>
        <v>570224</v>
      </c>
      <c r="X2102" s="142">
        <f t="shared" si="236"/>
        <v>152</v>
      </c>
      <c r="Y2102" s="135">
        <f t="shared" si="232"/>
        <v>19</v>
      </c>
      <c r="Z2102" s="142">
        <f t="shared" si="233"/>
        <v>8</v>
      </c>
      <c r="AA2102" s="135">
        <v>570</v>
      </c>
      <c r="AB2102" s="164">
        <f t="shared" si="234"/>
        <v>224</v>
      </c>
      <c r="AI2102" s="1053">
        <v>50051721</v>
      </c>
      <c r="AJ2102" s="1054">
        <v>50</v>
      </c>
      <c r="AK2102" s="1055">
        <v>161.82261</v>
      </c>
      <c r="AL2102" s="1055">
        <v>4.1836000000000002</v>
      </c>
      <c r="AM2102" s="1054">
        <v>39</v>
      </c>
      <c r="AN2102" s="1056">
        <v>0.27460000000000001</v>
      </c>
    </row>
    <row r="2103" spans="23:40">
      <c r="W2103" s="150" t="str">
        <f t="shared" si="235"/>
        <v>570231</v>
      </c>
      <c r="X2103" s="142">
        <f t="shared" si="236"/>
        <v>156.75</v>
      </c>
      <c r="Y2103" s="135">
        <f t="shared" si="232"/>
        <v>19</v>
      </c>
      <c r="Z2103" s="142">
        <f t="shared" si="233"/>
        <v>8.25</v>
      </c>
      <c r="AA2103" s="135">
        <v>570</v>
      </c>
      <c r="AB2103" s="164">
        <f t="shared" si="234"/>
        <v>231</v>
      </c>
      <c r="AI2103" s="1053">
        <v>15020941</v>
      </c>
      <c r="AJ2103" s="1054">
        <v>7</v>
      </c>
      <c r="AK2103" s="1055">
        <v>161.7534</v>
      </c>
      <c r="AL2103" s="1055">
        <v>5.1265000000000001</v>
      </c>
      <c r="AM2103" s="1054">
        <v>32</v>
      </c>
      <c r="AN2103" s="1056">
        <v>0.25359999999999999</v>
      </c>
    </row>
    <row r="2104" spans="23:40">
      <c r="W2104" s="150" t="str">
        <f t="shared" si="235"/>
        <v>570238</v>
      </c>
      <c r="X2104" s="142">
        <f t="shared" si="236"/>
        <v>161.5</v>
      </c>
      <c r="Y2104" s="135">
        <f t="shared" si="232"/>
        <v>19</v>
      </c>
      <c r="Z2104" s="142">
        <f t="shared" si="233"/>
        <v>8.5</v>
      </c>
      <c r="AA2104" s="135">
        <v>570</v>
      </c>
      <c r="AB2104" s="164">
        <f t="shared" si="234"/>
        <v>238</v>
      </c>
      <c r="AI2104" s="1053">
        <v>13072501</v>
      </c>
      <c r="AJ2104" s="1054">
        <v>4</v>
      </c>
      <c r="AK2104" s="1055">
        <v>161.684192</v>
      </c>
      <c r="AL2104" s="1055">
        <v>3.8614000000000002</v>
      </c>
      <c r="AM2104" s="1054">
        <v>42</v>
      </c>
      <c r="AN2104" s="1056">
        <v>0.36670000000000003</v>
      </c>
    </row>
    <row r="2105" spans="23:40">
      <c r="W2105" s="150" t="str">
        <f t="shared" si="235"/>
        <v>570245</v>
      </c>
      <c r="X2105" s="142">
        <f t="shared" si="236"/>
        <v>166.25</v>
      </c>
      <c r="Y2105" s="135">
        <f t="shared" si="232"/>
        <v>19</v>
      </c>
      <c r="Z2105" s="142">
        <f t="shared" si="233"/>
        <v>8.75</v>
      </c>
      <c r="AA2105" s="135">
        <v>570</v>
      </c>
      <c r="AB2105" s="164">
        <f t="shared" si="234"/>
        <v>245</v>
      </c>
      <c r="AI2105" s="1053">
        <v>35054031</v>
      </c>
      <c r="AJ2105" s="1054">
        <v>18</v>
      </c>
      <c r="AK2105" s="1055">
        <v>161.64439999999999</v>
      </c>
      <c r="AL2105" s="1055">
        <v>3.2353999999999998</v>
      </c>
      <c r="AM2105" s="1054">
        <v>50</v>
      </c>
      <c r="AN2105" s="1056">
        <v>0.18079999999999999</v>
      </c>
    </row>
    <row r="2106" spans="23:40">
      <c r="W2106" s="150" t="str">
        <f t="shared" si="235"/>
        <v>570252</v>
      </c>
      <c r="X2106" s="142">
        <f t="shared" si="236"/>
        <v>171</v>
      </c>
      <c r="Y2106" s="135">
        <f t="shared" si="232"/>
        <v>19</v>
      </c>
      <c r="Z2106" s="142">
        <f t="shared" si="233"/>
        <v>9</v>
      </c>
      <c r="AA2106" s="135">
        <v>570</v>
      </c>
      <c r="AB2106" s="164">
        <f t="shared" si="234"/>
        <v>252</v>
      </c>
      <c r="AI2106" s="1053">
        <v>34031901</v>
      </c>
      <c r="AJ2106" s="1054">
        <v>4</v>
      </c>
      <c r="AK2106" s="1055">
        <v>161.63409199999998</v>
      </c>
      <c r="AL2106" s="1055">
        <v>4.8609999999999998</v>
      </c>
      <c r="AM2106" s="1054">
        <v>33</v>
      </c>
      <c r="AN2106" s="1056">
        <v>0.33610000000000001</v>
      </c>
    </row>
    <row r="2107" spans="23:40">
      <c r="W2107" s="150" t="str">
        <f t="shared" si="235"/>
        <v>570259</v>
      </c>
      <c r="X2107" s="142">
        <f t="shared" si="236"/>
        <v>175.75</v>
      </c>
      <c r="Y2107" s="135">
        <f t="shared" si="232"/>
        <v>19</v>
      </c>
      <c r="Z2107" s="142">
        <f t="shared" si="233"/>
        <v>9.25</v>
      </c>
      <c r="AA2107" s="135">
        <v>570</v>
      </c>
      <c r="AB2107" s="164">
        <f t="shared" si="234"/>
        <v>259</v>
      </c>
      <c r="AI2107" s="1053">
        <v>51030051</v>
      </c>
      <c r="AJ2107" s="1054">
        <v>6</v>
      </c>
      <c r="AK2107" s="1055">
        <v>161.61001000000002</v>
      </c>
      <c r="AL2107" s="1055">
        <v>4.1294000000000004</v>
      </c>
      <c r="AM2107" s="1054">
        <v>39</v>
      </c>
      <c r="AN2107" s="1056">
        <v>0.37520000000000003</v>
      </c>
    </row>
    <row r="2108" spans="23:40">
      <c r="W2108" s="150" t="str">
        <f t="shared" si="235"/>
        <v>570266</v>
      </c>
      <c r="X2108" s="142">
        <f t="shared" si="236"/>
        <v>180.5</v>
      </c>
      <c r="Y2108" s="135">
        <f t="shared" si="232"/>
        <v>19</v>
      </c>
      <c r="Z2108" s="142">
        <f t="shared" si="233"/>
        <v>9.5</v>
      </c>
      <c r="AA2108" s="135">
        <v>570</v>
      </c>
      <c r="AB2108" s="164">
        <f t="shared" si="234"/>
        <v>266</v>
      </c>
      <c r="AI2108" s="1053">
        <v>32120901</v>
      </c>
      <c r="AJ2108" s="1054">
        <v>8</v>
      </c>
      <c r="AK2108" s="1055">
        <v>161.60787999999999</v>
      </c>
      <c r="AL2108" s="1055">
        <v>4.1167999999999996</v>
      </c>
      <c r="AM2108" s="1054">
        <v>39</v>
      </c>
      <c r="AN2108" s="1056">
        <v>0.36060000000000003</v>
      </c>
    </row>
    <row r="2109" spans="23:40">
      <c r="W2109" s="150" t="str">
        <f t="shared" si="235"/>
        <v>570273</v>
      </c>
      <c r="X2109" s="142">
        <f t="shared" si="236"/>
        <v>185.25</v>
      </c>
      <c r="Y2109" s="135">
        <f t="shared" si="232"/>
        <v>19</v>
      </c>
      <c r="Z2109" s="142">
        <f t="shared" si="233"/>
        <v>9.75</v>
      </c>
      <c r="AA2109" s="135">
        <v>570</v>
      </c>
      <c r="AB2109" s="164">
        <f t="shared" si="234"/>
        <v>273</v>
      </c>
      <c r="AI2109" s="1053">
        <v>44017401</v>
      </c>
      <c r="AJ2109" s="1054">
        <v>42</v>
      </c>
      <c r="AK2109" s="1055">
        <v>161.60003799999998</v>
      </c>
      <c r="AL2109" s="1055">
        <v>3.9298999999999999</v>
      </c>
      <c r="AM2109" s="1054">
        <v>41</v>
      </c>
      <c r="AN2109" s="1056">
        <v>0.25069999999999998</v>
      </c>
    </row>
    <row r="2110" spans="23:40">
      <c r="W2110" s="150" t="str">
        <f t="shared" si="235"/>
        <v>570280</v>
      </c>
      <c r="X2110" s="142">
        <f t="shared" si="236"/>
        <v>190</v>
      </c>
      <c r="Y2110" s="135">
        <f t="shared" si="232"/>
        <v>19</v>
      </c>
      <c r="Z2110" s="142">
        <f t="shared" si="233"/>
        <v>10</v>
      </c>
      <c r="AA2110" s="135">
        <v>570</v>
      </c>
      <c r="AB2110" s="164">
        <f t="shared" si="234"/>
        <v>280</v>
      </c>
      <c r="AI2110" s="1053">
        <v>32052611</v>
      </c>
      <c r="AJ2110" s="1054">
        <v>10</v>
      </c>
      <c r="AK2110" s="1055">
        <v>161.56800000000001</v>
      </c>
      <c r="AL2110" s="1055">
        <v>5.0331000000000001</v>
      </c>
      <c r="AM2110" s="1054">
        <v>32</v>
      </c>
      <c r="AN2110" s="1056">
        <v>0.23719999999999999</v>
      </c>
    </row>
    <row r="2111" spans="23:40">
      <c r="W2111" s="150" t="str">
        <f t="shared" si="235"/>
        <v>570287</v>
      </c>
      <c r="X2111" s="142">
        <f t="shared" si="236"/>
        <v>194.75</v>
      </c>
      <c r="Y2111" s="135">
        <f t="shared" si="232"/>
        <v>19</v>
      </c>
      <c r="Z2111" s="142">
        <f t="shared" si="233"/>
        <v>10.25</v>
      </c>
      <c r="AA2111" s="135">
        <v>570</v>
      </c>
      <c r="AB2111" s="164">
        <f t="shared" si="234"/>
        <v>287</v>
      </c>
      <c r="AI2111" s="1053">
        <v>11069701</v>
      </c>
      <c r="AJ2111" s="1054">
        <v>97</v>
      </c>
      <c r="AK2111" s="1055">
        <v>161.54740000000001</v>
      </c>
      <c r="AL2111" s="1055">
        <v>3.7988</v>
      </c>
      <c r="AM2111" s="1054">
        <v>43</v>
      </c>
      <c r="AN2111" s="1056">
        <v>0.1714</v>
      </c>
    </row>
    <row r="2112" spans="23:40">
      <c r="W2112" s="150" t="str">
        <f t="shared" si="235"/>
        <v>570294</v>
      </c>
      <c r="X2112" s="142">
        <f t="shared" si="236"/>
        <v>199.5</v>
      </c>
      <c r="Y2112" s="135">
        <f t="shared" si="232"/>
        <v>19</v>
      </c>
      <c r="Z2112" s="142">
        <f t="shared" si="233"/>
        <v>10.5</v>
      </c>
      <c r="AA2112" s="135">
        <v>570</v>
      </c>
      <c r="AB2112" s="164">
        <f t="shared" si="234"/>
        <v>294</v>
      </c>
      <c r="AI2112" s="1053">
        <v>37027101</v>
      </c>
      <c r="AJ2112" s="1054">
        <v>15</v>
      </c>
      <c r="AK2112" s="1055">
        <v>161.54196000000002</v>
      </c>
      <c r="AL2112" s="1055">
        <v>4.1418999999999997</v>
      </c>
      <c r="AM2112" s="1054">
        <v>39</v>
      </c>
      <c r="AN2112" s="1056">
        <v>0.2082</v>
      </c>
    </row>
    <row r="2113" spans="23:40">
      <c r="W2113" s="150" t="str">
        <f t="shared" si="235"/>
        <v>570301</v>
      </c>
      <c r="X2113" s="142">
        <f t="shared" si="236"/>
        <v>204.25</v>
      </c>
      <c r="Y2113" s="135">
        <f t="shared" si="232"/>
        <v>19</v>
      </c>
      <c r="Z2113" s="142">
        <f t="shared" si="233"/>
        <v>10.75</v>
      </c>
      <c r="AA2113" s="135">
        <v>570</v>
      </c>
      <c r="AB2113" s="164">
        <f t="shared" si="234"/>
        <v>301</v>
      </c>
      <c r="AI2113" s="1053">
        <v>33013701</v>
      </c>
      <c r="AJ2113" s="1054">
        <v>40</v>
      </c>
      <c r="AK2113" s="1055">
        <v>161.51365699999999</v>
      </c>
      <c r="AL2113" s="1055">
        <v>3.923</v>
      </c>
      <c r="AM2113" s="1054">
        <v>41</v>
      </c>
      <c r="AN2113" s="1056">
        <v>0.30630000000000002</v>
      </c>
    </row>
    <row r="2114" spans="23:40">
      <c r="W2114" s="150" t="str">
        <f t="shared" si="235"/>
        <v>570308</v>
      </c>
      <c r="X2114" s="142">
        <f t="shared" si="236"/>
        <v>209</v>
      </c>
      <c r="Y2114" s="135">
        <f t="shared" si="232"/>
        <v>19</v>
      </c>
      <c r="Z2114" s="142">
        <f t="shared" si="233"/>
        <v>11</v>
      </c>
      <c r="AA2114" s="135">
        <v>570</v>
      </c>
      <c r="AB2114" s="164">
        <f t="shared" si="234"/>
        <v>308</v>
      </c>
      <c r="AI2114" s="1053">
        <v>42120501</v>
      </c>
      <c r="AJ2114" s="1054">
        <v>3</v>
      </c>
      <c r="AK2114" s="1055">
        <v>161.42169999999999</v>
      </c>
      <c r="AL2114" s="1055">
        <v>4.5883000000000003</v>
      </c>
      <c r="AM2114" s="1054">
        <v>35</v>
      </c>
      <c r="AN2114" s="1056">
        <v>0.31850000000000001</v>
      </c>
    </row>
    <row r="2115" spans="23:40">
      <c r="W2115" s="150" t="str">
        <f t="shared" si="235"/>
        <v>570315</v>
      </c>
      <c r="X2115" s="142">
        <f t="shared" si="236"/>
        <v>213.75</v>
      </c>
      <c r="Y2115" s="135">
        <f t="shared" si="232"/>
        <v>19</v>
      </c>
      <c r="Z2115" s="142">
        <f t="shared" si="233"/>
        <v>11.25</v>
      </c>
      <c r="AA2115" s="135">
        <v>570</v>
      </c>
      <c r="AB2115" s="164">
        <f t="shared" si="234"/>
        <v>315</v>
      </c>
      <c r="AI2115" s="1053">
        <v>43062801</v>
      </c>
      <c r="AJ2115" s="1054">
        <v>4</v>
      </c>
      <c r="AK2115" s="1055">
        <v>161.41624400000001</v>
      </c>
      <c r="AL2115" s="1055">
        <v>4.4410999999999996</v>
      </c>
      <c r="AM2115" s="1054">
        <v>36</v>
      </c>
      <c r="AN2115" s="1056">
        <v>0.26369999999999999</v>
      </c>
    </row>
    <row r="2116" spans="23:40">
      <c r="W2116" s="150" t="str">
        <f t="shared" si="235"/>
        <v>570322</v>
      </c>
      <c r="X2116" s="142">
        <f t="shared" si="236"/>
        <v>218.5</v>
      </c>
      <c r="Y2116" s="135">
        <f t="shared" si="232"/>
        <v>19</v>
      </c>
      <c r="Z2116" s="142">
        <f t="shared" si="233"/>
        <v>11.5</v>
      </c>
      <c r="AA2116" s="135">
        <v>570</v>
      </c>
      <c r="AB2116" s="164">
        <f t="shared" si="234"/>
        <v>322</v>
      </c>
      <c r="AI2116" s="1053">
        <v>51013101</v>
      </c>
      <c r="AJ2116" s="1054">
        <v>75</v>
      </c>
      <c r="AK2116" s="1055">
        <v>161.39191</v>
      </c>
      <c r="AL2116" s="1055">
        <v>4.8189000000000002</v>
      </c>
      <c r="AM2116" s="1054">
        <v>33</v>
      </c>
      <c r="AN2116" s="1056">
        <v>0.17649999999999999</v>
      </c>
    </row>
    <row r="2117" spans="23:40">
      <c r="W2117" s="150" t="str">
        <f t="shared" si="235"/>
        <v>570329</v>
      </c>
      <c r="X2117" s="142">
        <f t="shared" si="236"/>
        <v>223.25</v>
      </c>
      <c r="Y2117" s="135">
        <f t="shared" ref="Y2117:Y2180" si="237">IF(AA2117=5,0.385,IF(AA2117=10,0.55,IF(AA2117=15,0.55,AA2117/30)))</f>
        <v>19</v>
      </c>
      <c r="Z2117" s="142">
        <f t="shared" ref="Z2117:Z2180" si="238">IF(AB2117=7,0.385,IF(AB2117=14,0.55,AB2117/28))</f>
        <v>11.75</v>
      </c>
      <c r="AA2117" s="135">
        <v>570</v>
      </c>
      <c r="AB2117" s="164">
        <f t="shared" si="234"/>
        <v>329</v>
      </c>
      <c r="AI2117" s="1053">
        <v>54016241</v>
      </c>
      <c r="AJ2117" s="1054">
        <v>2</v>
      </c>
      <c r="AK2117" s="1055">
        <v>161.3536</v>
      </c>
      <c r="AL2117" s="1055">
        <v>3.3140000000000001</v>
      </c>
      <c r="AM2117" s="1054">
        <v>49</v>
      </c>
      <c r="AN2117" s="1056">
        <v>0.27899999999999997</v>
      </c>
    </row>
    <row r="2118" spans="23:40">
      <c r="W2118" s="150" t="str">
        <f t="shared" si="235"/>
        <v>570336</v>
      </c>
      <c r="X2118" s="142">
        <f t="shared" si="236"/>
        <v>228</v>
      </c>
      <c r="Y2118" s="135">
        <f t="shared" si="237"/>
        <v>19</v>
      </c>
      <c r="Z2118" s="142">
        <f t="shared" si="238"/>
        <v>12</v>
      </c>
      <c r="AA2118" s="135">
        <v>570</v>
      </c>
      <c r="AB2118" s="164">
        <f t="shared" si="234"/>
        <v>336</v>
      </c>
      <c r="AI2118" s="1053">
        <v>37081701</v>
      </c>
      <c r="AJ2118" s="1054">
        <v>7</v>
      </c>
      <c r="AK2118" s="1055">
        <v>161.33600000000001</v>
      </c>
      <c r="AL2118" s="1055">
        <v>4.6307</v>
      </c>
      <c r="AM2118" s="1054">
        <v>35</v>
      </c>
      <c r="AN2118" s="1056">
        <v>0.314</v>
      </c>
    </row>
    <row r="2119" spans="23:40">
      <c r="W2119" s="150" t="str">
        <f t="shared" si="235"/>
        <v>570343</v>
      </c>
      <c r="X2119" s="142">
        <f t="shared" si="236"/>
        <v>232.75</v>
      </c>
      <c r="Y2119" s="135">
        <f t="shared" si="237"/>
        <v>19</v>
      </c>
      <c r="Z2119" s="142">
        <f t="shared" si="238"/>
        <v>12.25</v>
      </c>
      <c r="AA2119" s="135">
        <v>570</v>
      </c>
      <c r="AB2119" s="164">
        <f t="shared" si="234"/>
        <v>343</v>
      </c>
      <c r="AI2119" s="1053">
        <v>51096311</v>
      </c>
      <c r="AJ2119" s="1054">
        <v>4</v>
      </c>
      <c r="AK2119" s="1055">
        <v>161.2594</v>
      </c>
      <c r="AL2119" s="1055">
        <v>4.1593999999999998</v>
      </c>
      <c r="AM2119" s="1054">
        <v>39</v>
      </c>
      <c r="AN2119" s="1056">
        <v>0.35659999999999997</v>
      </c>
    </row>
    <row r="2120" spans="23:40">
      <c r="W2120" s="150" t="str">
        <f t="shared" si="235"/>
        <v>570350</v>
      </c>
      <c r="X2120" s="142">
        <f t="shared" si="236"/>
        <v>237.5</v>
      </c>
      <c r="Y2120" s="135">
        <f t="shared" si="237"/>
        <v>19</v>
      </c>
      <c r="Z2120" s="142">
        <f t="shared" si="238"/>
        <v>12.5</v>
      </c>
      <c r="AA2120" s="135">
        <v>570</v>
      </c>
      <c r="AB2120" s="164">
        <f t="shared" si="234"/>
        <v>350</v>
      </c>
      <c r="AI2120" s="1053">
        <v>42063001</v>
      </c>
      <c r="AJ2120" s="1054">
        <v>7</v>
      </c>
      <c r="AK2120" s="1055">
        <v>161.20949999999999</v>
      </c>
      <c r="AL2120" s="1055">
        <v>4.2942</v>
      </c>
      <c r="AM2120" s="1054">
        <v>38</v>
      </c>
      <c r="AN2120" s="1056">
        <v>0.4587</v>
      </c>
    </row>
    <row r="2121" spans="23:40">
      <c r="W2121" s="150" t="str">
        <f t="shared" si="235"/>
        <v>570357</v>
      </c>
      <c r="X2121" s="142">
        <f t="shared" si="236"/>
        <v>242.25</v>
      </c>
      <c r="Y2121" s="135">
        <f t="shared" si="237"/>
        <v>19</v>
      </c>
      <c r="Z2121" s="142">
        <f t="shared" si="238"/>
        <v>12.75</v>
      </c>
      <c r="AA2121" s="135">
        <v>570</v>
      </c>
      <c r="AB2121" s="164">
        <f t="shared" si="234"/>
        <v>357</v>
      </c>
      <c r="AI2121" s="1053">
        <v>36010601</v>
      </c>
      <c r="AJ2121" s="1054">
        <v>20</v>
      </c>
      <c r="AK2121" s="1055">
        <v>161.19797</v>
      </c>
      <c r="AL2121" s="1055">
        <v>4.3109000000000002</v>
      </c>
      <c r="AM2121" s="1054">
        <v>37</v>
      </c>
      <c r="AN2121" s="1056">
        <v>0.18679999999999999</v>
      </c>
    </row>
    <row r="2122" spans="23:40">
      <c r="W2122" s="150" t="str">
        <f t="shared" si="235"/>
        <v>570364</v>
      </c>
      <c r="X2122" s="142">
        <f t="shared" si="236"/>
        <v>247</v>
      </c>
      <c r="Y2122" s="135">
        <f t="shared" si="237"/>
        <v>19</v>
      </c>
      <c r="Z2122" s="142">
        <f t="shared" si="238"/>
        <v>13</v>
      </c>
      <c r="AA2122" s="135">
        <v>570</v>
      </c>
      <c r="AB2122" s="164">
        <f t="shared" si="234"/>
        <v>364</v>
      </c>
      <c r="AI2122" s="1053">
        <v>35040502</v>
      </c>
      <c r="AJ2122" s="1054">
        <v>10</v>
      </c>
      <c r="AK2122" s="1055">
        <v>161.16201999999998</v>
      </c>
      <c r="AL2122" s="1055">
        <v>3.8757999999999999</v>
      </c>
      <c r="AM2122" s="1054">
        <v>42</v>
      </c>
      <c r="AN2122" s="1056">
        <v>0.30249999999999999</v>
      </c>
    </row>
    <row r="2123" spans="23:40">
      <c r="W2123" s="150" t="str">
        <f t="shared" si="235"/>
        <v>570371</v>
      </c>
      <c r="X2123" s="142">
        <f t="shared" si="236"/>
        <v>251.75</v>
      </c>
      <c r="Y2123" s="135">
        <f t="shared" si="237"/>
        <v>19</v>
      </c>
      <c r="Z2123" s="142">
        <f t="shared" si="238"/>
        <v>13.25</v>
      </c>
      <c r="AA2123" s="135">
        <v>570</v>
      </c>
      <c r="AB2123" s="164">
        <f t="shared" si="234"/>
        <v>371</v>
      </c>
      <c r="AI2123" s="1053">
        <v>65230131</v>
      </c>
      <c r="AJ2123" s="1054">
        <v>1</v>
      </c>
      <c r="AK2123" s="1055">
        <v>161.14605</v>
      </c>
      <c r="AL2123" s="1055">
        <v>4.9530000000000003</v>
      </c>
      <c r="AM2123" s="1054">
        <v>33</v>
      </c>
      <c r="AN2123" s="1056">
        <v>0.39490000000000003</v>
      </c>
    </row>
    <row r="2124" spans="23:40">
      <c r="W2124" s="150" t="str">
        <f t="shared" si="235"/>
        <v>5857</v>
      </c>
      <c r="X2124" s="142">
        <f t="shared" si="236"/>
        <v>7.5075000000000003</v>
      </c>
      <c r="Y2124" s="135">
        <f t="shared" si="237"/>
        <v>19.5</v>
      </c>
      <c r="Z2124" s="142">
        <f t="shared" si="238"/>
        <v>0.38500000000000001</v>
      </c>
      <c r="AA2124" s="135">
        <v>585</v>
      </c>
      <c r="AB2124" s="151">
        <v>7</v>
      </c>
      <c r="AI2124" s="1053">
        <v>32083511</v>
      </c>
      <c r="AJ2124" s="1054">
        <v>19</v>
      </c>
      <c r="AK2124" s="1055">
        <v>161.01750000000001</v>
      </c>
      <c r="AL2124" s="1055">
        <v>4.6017999999999999</v>
      </c>
      <c r="AM2124" s="1054">
        <v>35</v>
      </c>
      <c r="AN2124" s="1056">
        <v>0.30449999999999999</v>
      </c>
    </row>
    <row r="2125" spans="23:40">
      <c r="W2125" s="150" t="str">
        <f t="shared" si="235"/>
        <v>58514</v>
      </c>
      <c r="X2125" s="142">
        <f t="shared" si="236"/>
        <v>10.725000000000001</v>
      </c>
      <c r="Y2125" s="135">
        <f t="shared" si="237"/>
        <v>19.5</v>
      </c>
      <c r="Z2125" s="142">
        <f t="shared" si="238"/>
        <v>0.55000000000000004</v>
      </c>
      <c r="AA2125" s="135">
        <v>585</v>
      </c>
      <c r="AB2125" s="164">
        <f>AB2124+7</f>
        <v>14</v>
      </c>
      <c r="AI2125" s="1053">
        <v>21070601</v>
      </c>
      <c r="AJ2125" s="1054">
        <v>4</v>
      </c>
      <c r="AK2125" s="1055">
        <v>161.00700000000001</v>
      </c>
      <c r="AL2125" s="1055">
        <v>5.1635999999999997</v>
      </c>
      <c r="AM2125" s="1054">
        <v>31</v>
      </c>
      <c r="AN2125" s="1056">
        <v>0.4</v>
      </c>
    </row>
    <row r="2126" spans="23:40">
      <c r="W2126" s="150" t="str">
        <f t="shared" si="235"/>
        <v>58521</v>
      </c>
      <c r="X2126" s="142">
        <f t="shared" si="236"/>
        <v>14.625</v>
      </c>
      <c r="Y2126" s="135">
        <f t="shared" si="237"/>
        <v>19.5</v>
      </c>
      <c r="Z2126" s="142">
        <f t="shared" si="238"/>
        <v>0.75</v>
      </c>
      <c r="AA2126" s="135">
        <v>585</v>
      </c>
      <c r="AB2126" s="164">
        <f t="shared" ref="AB2126:AB2176" si="239">AB2125+7</f>
        <v>21</v>
      </c>
      <c r="AI2126" s="1053">
        <v>37117011</v>
      </c>
      <c r="AJ2126" s="1054">
        <v>3</v>
      </c>
      <c r="AK2126" s="1055">
        <v>160.917586</v>
      </c>
      <c r="AL2126" s="1055">
        <v>4.1551</v>
      </c>
      <c r="AM2126" s="1054">
        <v>39</v>
      </c>
      <c r="AN2126" s="1056">
        <v>0.25769999999999998</v>
      </c>
    </row>
    <row r="2127" spans="23:40">
      <c r="W2127" s="150" t="str">
        <f t="shared" si="235"/>
        <v>58528</v>
      </c>
      <c r="X2127" s="142">
        <f t="shared" si="236"/>
        <v>19.5</v>
      </c>
      <c r="Y2127" s="135">
        <f t="shared" si="237"/>
        <v>19.5</v>
      </c>
      <c r="Z2127" s="142">
        <f t="shared" si="238"/>
        <v>1</v>
      </c>
      <c r="AA2127" s="135">
        <v>585</v>
      </c>
      <c r="AB2127" s="164">
        <f t="shared" si="239"/>
        <v>28</v>
      </c>
      <c r="AI2127" s="1053">
        <v>32104011</v>
      </c>
      <c r="AJ2127" s="1054">
        <v>15</v>
      </c>
      <c r="AK2127" s="1055">
        <v>160.88910000000001</v>
      </c>
      <c r="AL2127" s="1055">
        <v>4.1153000000000004</v>
      </c>
      <c r="AM2127" s="1054">
        <v>39</v>
      </c>
      <c r="AN2127" s="1056">
        <v>0.1812</v>
      </c>
    </row>
    <row r="2128" spans="23:40">
      <c r="W2128" s="150" t="str">
        <f t="shared" si="235"/>
        <v>58535</v>
      </c>
      <c r="X2128" s="142">
        <f t="shared" si="236"/>
        <v>24.375</v>
      </c>
      <c r="Y2128" s="135">
        <f t="shared" si="237"/>
        <v>19.5</v>
      </c>
      <c r="Z2128" s="142">
        <f t="shared" si="238"/>
        <v>1.25</v>
      </c>
      <c r="AA2128" s="135">
        <v>585</v>
      </c>
      <c r="AB2128" s="164">
        <f t="shared" si="239"/>
        <v>35</v>
      </c>
      <c r="AI2128" s="1053">
        <v>32029541</v>
      </c>
      <c r="AJ2128" s="1054">
        <v>31</v>
      </c>
      <c r="AK2128" s="1055">
        <v>160.87305000000001</v>
      </c>
      <c r="AL2128" s="1055">
        <v>4.6210000000000004</v>
      </c>
      <c r="AM2128" s="1054">
        <v>35</v>
      </c>
      <c r="AN2128" s="1056">
        <v>0.25719999999999998</v>
      </c>
    </row>
    <row r="2129" spans="23:40">
      <c r="W2129" s="150" t="str">
        <f t="shared" si="235"/>
        <v>58542</v>
      </c>
      <c r="X2129" s="142">
        <f t="shared" si="236"/>
        <v>29.25</v>
      </c>
      <c r="Y2129" s="135">
        <f t="shared" si="237"/>
        <v>19.5</v>
      </c>
      <c r="Z2129" s="142">
        <f t="shared" si="238"/>
        <v>1.5</v>
      </c>
      <c r="AA2129" s="135">
        <v>585</v>
      </c>
      <c r="AB2129" s="164">
        <f t="shared" si="239"/>
        <v>42</v>
      </c>
      <c r="AI2129" s="1053">
        <v>51090281</v>
      </c>
      <c r="AJ2129" s="1054">
        <v>5</v>
      </c>
      <c r="AK2129" s="1055">
        <v>160.85750200000001</v>
      </c>
      <c r="AL2129" s="1055">
        <v>3.8126000000000002</v>
      </c>
      <c r="AM2129" s="1054">
        <v>42</v>
      </c>
      <c r="AN2129" s="1056">
        <v>0.27940000000000004</v>
      </c>
    </row>
    <row r="2130" spans="23:40">
      <c r="W2130" s="150" t="str">
        <f t="shared" si="235"/>
        <v>58549</v>
      </c>
      <c r="X2130" s="142">
        <f t="shared" si="236"/>
        <v>34.125</v>
      </c>
      <c r="Y2130" s="135">
        <f t="shared" si="237"/>
        <v>19.5</v>
      </c>
      <c r="Z2130" s="142">
        <f t="shared" si="238"/>
        <v>1.75</v>
      </c>
      <c r="AA2130" s="135">
        <v>585</v>
      </c>
      <c r="AB2130" s="164">
        <f t="shared" si="239"/>
        <v>49</v>
      </c>
      <c r="AI2130" s="1053">
        <v>33079301</v>
      </c>
      <c r="AJ2130" s="1054">
        <v>26</v>
      </c>
      <c r="AK2130" s="1055">
        <v>160.78811000000002</v>
      </c>
      <c r="AL2130" s="1055">
        <v>4.29</v>
      </c>
      <c r="AM2130" s="1054">
        <v>37</v>
      </c>
      <c r="AN2130" s="1056">
        <v>0.24420000000000003</v>
      </c>
    </row>
    <row r="2131" spans="23:40">
      <c r="W2131" s="150" t="str">
        <f t="shared" si="235"/>
        <v>58556</v>
      </c>
      <c r="X2131" s="142">
        <f t="shared" si="236"/>
        <v>39</v>
      </c>
      <c r="Y2131" s="135">
        <f t="shared" si="237"/>
        <v>19.5</v>
      </c>
      <c r="Z2131" s="142">
        <f t="shared" si="238"/>
        <v>2</v>
      </c>
      <c r="AA2131" s="135">
        <v>585</v>
      </c>
      <c r="AB2131" s="164">
        <f t="shared" si="239"/>
        <v>56</v>
      </c>
      <c r="AI2131" s="1053">
        <v>44071401</v>
      </c>
      <c r="AJ2131" s="1054">
        <v>7</v>
      </c>
      <c r="AK2131" s="1055">
        <v>160.74601999999999</v>
      </c>
      <c r="AL2131" s="1055">
        <v>3.7233999999999998</v>
      </c>
      <c r="AM2131" s="1054">
        <v>43</v>
      </c>
      <c r="AN2131" s="1056">
        <v>0.35259999999999997</v>
      </c>
    </row>
    <row r="2132" spans="23:40">
      <c r="W2132" s="150" t="str">
        <f t="shared" si="235"/>
        <v>58563</v>
      </c>
      <c r="X2132" s="142">
        <f t="shared" si="236"/>
        <v>43.875</v>
      </c>
      <c r="Y2132" s="135">
        <f t="shared" si="237"/>
        <v>19.5</v>
      </c>
      <c r="Z2132" s="142">
        <f t="shared" si="238"/>
        <v>2.25</v>
      </c>
      <c r="AA2132" s="135">
        <v>585</v>
      </c>
      <c r="AB2132" s="164">
        <f t="shared" si="239"/>
        <v>63</v>
      </c>
      <c r="AI2132" s="1053">
        <v>41017101</v>
      </c>
      <c r="AJ2132" s="1054">
        <v>26</v>
      </c>
      <c r="AK2132" s="1055">
        <v>160.6875</v>
      </c>
      <c r="AL2132" s="1055">
        <v>5.1856999999999998</v>
      </c>
      <c r="AM2132" s="1054">
        <v>31</v>
      </c>
      <c r="AN2132" s="1056">
        <v>0.2177</v>
      </c>
    </row>
    <row r="2133" spans="23:40">
      <c r="W2133" s="150" t="str">
        <f t="shared" si="235"/>
        <v>58570</v>
      </c>
      <c r="X2133" s="142">
        <f t="shared" si="236"/>
        <v>48.75</v>
      </c>
      <c r="Y2133" s="135">
        <f t="shared" si="237"/>
        <v>19.5</v>
      </c>
      <c r="Z2133" s="142">
        <f t="shared" si="238"/>
        <v>2.5</v>
      </c>
      <c r="AA2133" s="135">
        <v>585</v>
      </c>
      <c r="AB2133" s="164">
        <f t="shared" si="239"/>
        <v>70</v>
      </c>
      <c r="AI2133" s="1053">
        <v>13071601</v>
      </c>
      <c r="AJ2133" s="1054">
        <v>5</v>
      </c>
      <c r="AK2133" s="1055">
        <v>160.679</v>
      </c>
      <c r="AL2133" s="1055">
        <v>4.0430999999999999</v>
      </c>
      <c r="AM2133" s="1054">
        <v>40</v>
      </c>
      <c r="AN2133" s="1056">
        <v>0.36049999999999999</v>
      </c>
    </row>
    <row r="2134" spans="23:40">
      <c r="W2134" s="150" t="str">
        <f t="shared" si="235"/>
        <v>58577</v>
      </c>
      <c r="X2134" s="142">
        <f t="shared" si="236"/>
        <v>53.625</v>
      </c>
      <c r="Y2134" s="135">
        <f t="shared" si="237"/>
        <v>19.5</v>
      </c>
      <c r="Z2134" s="142">
        <f t="shared" si="238"/>
        <v>2.75</v>
      </c>
      <c r="AA2134" s="135">
        <v>585</v>
      </c>
      <c r="AB2134" s="164">
        <f t="shared" si="239"/>
        <v>77</v>
      </c>
      <c r="AI2134" s="1053">
        <v>21040161</v>
      </c>
      <c r="AJ2134" s="1054">
        <v>3</v>
      </c>
      <c r="AK2134" s="1055">
        <v>160.6123</v>
      </c>
      <c r="AL2134" s="1055">
        <v>5.4565999999999999</v>
      </c>
      <c r="AM2134" s="1054">
        <v>29</v>
      </c>
      <c r="AN2134" s="1056">
        <v>0.316</v>
      </c>
    </row>
    <row r="2135" spans="23:40">
      <c r="W2135" s="150" t="str">
        <f t="shared" si="235"/>
        <v>58584</v>
      </c>
      <c r="X2135" s="142">
        <f t="shared" si="236"/>
        <v>58.5</v>
      </c>
      <c r="Y2135" s="135">
        <f t="shared" si="237"/>
        <v>19.5</v>
      </c>
      <c r="Z2135" s="142">
        <f t="shared" si="238"/>
        <v>3</v>
      </c>
      <c r="AA2135" s="135">
        <v>585</v>
      </c>
      <c r="AB2135" s="164">
        <f t="shared" si="239"/>
        <v>84</v>
      </c>
      <c r="AI2135" s="1053">
        <v>42041701</v>
      </c>
      <c r="AJ2135" s="1054">
        <v>6</v>
      </c>
      <c r="AK2135" s="1055">
        <v>160.52520000000001</v>
      </c>
      <c r="AL2135" s="1055">
        <v>5.3666999999999998</v>
      </c>
      <c r="AM2135" s="1054">
        <v>30</v>
      </c>
      <c r="AN2135" s="1056">
        <v>0.36849999999999999</v>
      </c>
    </row>
    <row r="2136" spans="23:40">
      <c r="W2136" s="150" t="str">
        <f t="shared" si="235"/>
        <v>58591</v>
      </c>
      <c r="X2136" s="142">
        <f t="shared" si="236"/>
        <v>63.375</v>
      </c>
      <c r="Y2136" s="135">
        <f t="shared" si="237"/>
        <v>19.5</v>
      </c>
      <c r="Z2136" s="142">
        <f t="shared" si="238"/>
        <v>3.25</v>
      </c>
      <c r="AA2136" s="135">
        <v>585</v>
      </c>
      <c r="AB2136" s="164">
        <f t="shared" si="239"/>
        <v>91</v>
      </c>
      <c r="AI2136" s="1053">
        <v>42052901</v>
      </c>
      <c r="AJ2136" s="1054">
        <v>6</v>
      </c>
      <c r="AK2136" s="1055">
        <v>160.494</v>
      </c>
      <c r="AL2136" s="1055">
        <v>4.2988</v>
      </c>
      <c r="AM2136" s="1054">
        <v>37</v>
      </c>
      <c r="AN2136" s="1056">
        <v>0.53439999999999999</v>
      </c>
    </row>
    <row r="2137" spans="23:40">
      <c r="W2137" s="150" t="str">
        <f t="shared" si="235"/>
        <v>58598</v>
      </c>
      <c r="X2137" s="142">
        <f t="shared" si="236"/>
        <v>68.25</v>
      </c>
      <c r="Y2137" s="135">
        <f t="shared" si="237"/>
        <v>19.5</v>
      </c>
      <c r="Z2137" s="142">
        <f t="shared" si="238"/>
        <v>3.5</v>
      </c>
      <c r="AA2137" s="135">
        <v>585</v>
      </c>
      <c r="AB2137" s="164">
        <f t="shared" si="239"/>
        <v>98</v>
      </c>
      <c r="AI2137" s="1053">
        <v>45020221</v>
      </c>
      <c r="AJ2137" s="1054">
        <v>6</v>
      </c>
      <c r="AK2137" s="1055">
        <v>160.42779999999999</v>
      </c>
      <c r="AL2137" s="1055">
        <v>3.9430999999999998</v>
      </c>
      <c r="AM2137" s="1054">
        <v>41</v>
      </c>
      <c r="AN2137" s="1056">
        <v>0.21329999999999999</v>
      </c>
    </row>
    <row r="2138" spans="23:40">
      <c r="W2138" s="150" t="str">
        <f t="shared" si="235"/>
        <v>585105</v>
      </c>
      <c r="X2138" s="142">
        <f t="shared" si="236"/>
        <v>73.125</v>
      </c>
      <c r="Y2138" s="135">
        <f t="shared" si="237"/>
        <v>19.5</v>
      </c>
      <c r="Z2138" s="142">
        <f t="shared" si="238"/>
        <v>3.75</v>
      </c>
      <c r="AA2138" s="135">
        <v>585</v>
      </c>
      <c r="AB2138" s="164">
        <f t="shared" si="239"/>
        <v>105</v>
      </c>
      <c r="AI2138" s="1053">
        <v>14072571</v>
      </c>
      <c r="AJ2138" s="1054">
        <v>2</v>
      </c>
      <c r="AK2138" s="1055">
        <v>160.36750000000001</v>
      </c>
      <c r="AL2138" s="1055">
        <v>4.4991000000000003</v>
      </c>
      <c r="AM2138" s="1054">
        <v>36</v>
      </c>
      <c r="AN2138" s="1056">
        <v>0.35549999999999998</v>
      </c>
    </row>
    <row r="2139" spans="23:40">
      <c r="W2139" s="150" t="str">
        <f t="shared" si="235"/>
        <v>585112</v>
      </c>
      <c r="X2139" s="142">
        <f t="shared" si="236"/>
        <v>78</v>
      </c>
      <c r="Y2139" s="135">
        <f t="shared" si="237"/>
        <v>19.5</v>
      </c>
      <c r="Z2139" s="142">
        <f t="shared" si="238"/>
        <v>4</v>
      </c>
      <c r="AA2139" s="135">
        <v>585</v>
      </c>
      <c r="AB2139" s="164">
        <f t="shared" si="239"/>
        <v>112</v>
      </c>
      <c r="AI2139" s="1053">
        <v>32029411</v>
      </c>
      <c r="AJ2139" s="1054">
        <v>32</v>
      </c>
      <c r="AK2139" s="1055">
        <v>160.3057</v>
      </c>
      <c r="AL2139" s="1055">
        <v>4.6565000000000003</v>
      </c>
      <c r="AM2139" s="1054">
        <v>34</v>
      </c>
      <c r="AN2139" s="1056">
        <v>0.2742</v>
      </c>
    </row>
    <row r="2140" spans="23:40">
      <c r="W2140" s="150" t="str">
        <f t="shared" si="235"/>
        <v>585119</v>
      </c>
      <c r="X2140" s="142">
        <f t="shared" si="236"/>
        <v>82.875</v>
      </c>
      <c r="Y2140" s="135">
        <f t="shared" si="237"/>
        <v>19.5</v>
      </c>
      <c r="Z2140" s="142">
        <f t="shared" si="238"/>
        <v>4.25</v>
      </c>
      <c r="AA2140" s="135">
        <v>585</v>
      </c>
      <c r="AB2140" s="164">
        <f t="shared" si="239"/>
        <v>119</v>
      </c>
      <c r="AI2140" s="1053">
        <v>42041901</v>
      </c>
      <c r="AJ2140" s="1054">
        <v>7</v>
      </c>
      <c r="AK2140" s="1055">
        <v>160.30199999999999</v>
      </c>
      <c r="AL2140" s="1055">
        <v>4.4189999999999996</v>
      </c>
      <c r="AM2140" s="1054">
        <v>36</v>
      </c>
      <c r="AN2140" s="1056">
        <v>0.223</v>
      </c>
    </row>
    <row r="2141" spans="23:40">
      <c r="W2141" s="150" t="str">
        <f t="shared" si="235"/>
        <v>585126</v>
      </c>
      <c r="X2141" s="142">
        <f t="shared" si="236"/>
        <v>87.75</v>
      </c>
      <c r="Y2141" s="135">
        <f t="shared" si="237"/>
        <v>19.5</v>
      </c>
      <c r="Z2141" s="142">
        <f t="shared" si="238"/>
        <v>4.5</v>
      </c>
      <c r="AA2141" s="135">
        <v>585</v>
      </c>
      <c r="AB2141" s="164">
        <f t="shared" si="239"/>
        <v>126</v>
      </c>
      <c r="AI2141" s="1053">
        <v>43052001</v>
      </c>
      <c r="AJ2141" s="1054">
        <v>2</v>
      </c>
      <c r="AK2141" s="1055">
        <v>160.29179999999999</v>
      </c>
      <c r="AL2141" s="1055">
        <v>3.9885000000000002</v>
      </c>
      <c r="AM2141" s="1054">
        <v>40</v>
      </c>
      <c r="AN2141" s="1056">
        <v>0.44579999999999997</v>
      </c>
    </row>
    <row r="2142" spans="23:40">
      <c r="W2142" s="150" t="str">
        <f t="shared" si="235"/>
        <v>585133</v>
      </c>
      <c r="X2142" s="142">
        <f t="shared" si="236"/>
        <v>92.625</v>
      </c>
      <c r="Y2142" s="135">
        <f t="shared" si="237"/>
        <v>19.5</v>
      </c>
      <c r="Z2142" s="142">
        <f t="shared" si="238"/>
        <v>4.75</v>
      </c>
      <c r="AA2142" s="135">
        <v>585</v>
      </c>
      <c r="AB2142" s="164">
        <f t="shared" si="239"/>
        <v>133</v>
      </c>
      <c r="AI2142" s="1053">
        <v>62020901</v>
      </c>
      <c r="AJ2142" s="1054">
        <v>1</v>
      </c>
      <c r="AK2142" s="1055">
        <v>160.2278</v>
      </c>
      <c r="AL2142" s="1055">
        <v>4.6063999999999998</v>
      </c>
      <c r="AM2142" s="1054">
        <v>35</v>
      </c>
      <c r="AN2142" s="1056">
        <v>0.3301</v>
      </c>
    </row>
    <row r="2143" spans="23:40">
      <c r="W2143" s="150" t="str">
        <f t="shared" si="235"/>
        <v>585140</v>
      </c>
      <c r="X2143" s="142">
        <f t="shared" si="236"/>
        <v>97.5</v>
      </c>
      <c r="Y2143" s="135">
        <f t="shared" si="237"/>
        <v>19.5</v>
      </c>
      <c r="Z2143" s="142">
        <f t="shared" si="238"/>
        <v>5</v>
      </c>
      <c r="AA2143" s="135">
        <v>585</v>
      </c>
      <c r="AB2143" s="164">
        <f t="shared" si="239"/>
        <v>140</v>
      </c>
      <c r="AI2143" s="1053">
        <v>42060201</v>
      </c>
      <c r="AJ2143" s="1054">
        <v>8</v>
      </c>
      <c r="AK2143" s="1055">
        <v>160.22640000000001</v>
      </c>
      <c r="AL2143" s="1055">
        <v>4.9749999999999996</v>
      </c>
      <c r="AM2143" s="1054">
        <v>32</v>
      </c>
      <c r="AN2143" s="1056">
        <v>0.48930000000000001</v>
      </c>
    </row>
    <row r="2144" spans="23:40">
      <c r="W2144" s="150" t="str">
        <f t="shared" si="235"/>
        <v>585147</v>
      </c>
      <c r="X2144" s="142">
        <f t="shared" si="236"/>
        <v>102.375</v>
      </c>
      <c r="Y2144" s="135">
        <f t="shared" si="237"/>
        <v>19.5</v>
      </c>
      <c r="Z2144" s="142">
        <f t="shared" si="238"/>
        <v>5.25</v>
      </c>
      <c r="AA2144" s="135">
        <v>585</v>
      </c>
      <c r="AB2144" s="164">
        <f t="shared" si="239"/>
        <v>147</v>
      </c>
      <c r="AI2144" s="1053">
        <v>51019951</v>
      </c>
      <c r="AJ2144" s="1054">
        <v>76</v>
      </c>
      <c r="AK2144" s="1055">
        <v>160.19450000000001</v>
      </c>
      <c r="AL2144" s="1055">
        <v>3.8946000000000001</v>
      </c>
      <c r="AM2144" s="1054">
        <v>41</v>
      </c>
      <c r="AN2144" s="1056">
        <v>0.29299999999999998</v>
      </c>
    </row>
    <row r="2145" spans="23:40">
      <c r="W2145" s="150" t="str">
        <f t="shared" si="235"/>
        <v>585154</v>
      </c>
      <c r="X2145" s="142">
        <f t="shared" si="236"/>
        <v>107.25</v>
      </c>
      <c r="Y2145" s="135">
        <f t="shared" si="237"/>
        <v>19.5</v>
      </c>
      <c r="Z2145" s="142">
        <f t="shared" si="238"/>
        <v>5.5</v>
      </c>
      <c r="AA2145" s="135">
        <v>585</v>
      </c>
      <c r="AB2145" s="164">
        <f t="shared" si="239"/>
        <v>154</v>
      </c>
      <c r="AI2145" s="1053">
        <v>11171021</v>
      </c>
      <c r="AJ2145" s="1054">
        <v>98</v>
      </c>
      <c r="AK2145" s="1055">
        <v>160.14840000000001</v>
      </c>
      <c r="AL2145" s="1055">
        <v>3.7829000000000002</v>
      </c>
      <c r="AM2145" s="1054">
        <v>42</v>
      </c>
      <c r="AN2145" s="1056">
        <v>0.39270000000000005</v>
      </c>
    </row>
    <row r="2146" spans="23:40">
      <c r="W2146" s="150" t="str">
        <f t="shared" si="235"/>
        <v>585161</v>
      </c>
      <c r="X2146" s="142">
        <f t="shared" si="236"/>
        <v>112.125</v>
      </c>
      <c r="Y2146" s="135">
        <f t="shared" si="237"/>
        <v>19.5</v>
      </c>
      <c r="Z2146" s="142">
        <f t="shared" si="238"/>
        <v>5.75</v>
      </c>
      <c r="AA2146" s="135">
        <v>585</v>
      </c>
      <c r="AB2146" s="164">
        <f t="shared" si="239"/>
        <v>161</v>
      </c>
      <c r="AI2146" s="1053">
        <v>44006901</v>
      </c>
      <c r="AJ2146" s="1054">
        <v>55</v>
      </c>
      <c r="AK2146" s="1055">
        <v>160.12863000000002</v>
      </c>
      <c r="AL2146" s="1055">
        <v>3.7544</v>
      </c>
      <c r="AM2146" s="1054">
        <v>43</v>
      </c>
      <c r="AN2146" s="1056">
        <v>0.17780000000000001</v>
      </c>
    </row>
    <row r="2147" spans="23:40">
      <c r="W2147" s="150" t="str">
        <f t="shared" si="235"/>
        <v>585168</v>
      </c>
      <c r="X2147" s="142">
        <f t="shared" si="236"/>
        <v>117</v>
      </c>
      <c r="Y2147" s="135">
        <f t="shared" si="237"/>
        <v>19.5</v>
      </c>
      <c r="Z2147" s="142">
        <f t="shared" si="238"/>
        <v>6</v>
      </c>
      <c r="AA2147" s="135">
        <v>585</v>
      </c>
      <c r="AB2147" s="164">
        <f t="shared" si="239"/>
        <v>168</v>
      </c>
      <c r="AI2147" s="1053">
        <v>41012301</v>
      </c>
      <c r="AJ2147" s="1054">
        <v>27</v>
      </c>
      <c r="AK2147" s="1055">
        <v>160.08600000000001</v>
      </c>
      <c r="AL2147" s="1055">
        <v>4.5075000000000003</v>
      </c>
      <c r="AM2147" s="1054">
        <v>36</v>
      </c>
      <c r="AN2147" s="1056">
        <v>0.34100000000000003</v>
      </c>
    </row>
    <row r="2148" spans="23:40">
      <c r="W2148" s="150" t="str">
        <f t="shared" si="235"/>
        <v>585175</v>
      </c>
      <c r="X2148" s="142">
        <f t="shared" si="236"/>
        <v>121.875</v>
      </c>
      <c r="Y2148" s="135">
        <f t="shared" si="237"/>
        <v>19.5</v>
      </c>
      <c r="Z2148" s="142">
        <f t="shared" si="238"/>
        <v>6.25</v>
      </c>
      <c r="AA2148" s="135">
        <v>585</v>
      </c>
      <c r="AB2148" s="164">
        <f t="shared" si="239"/>
        <v>175</v>
      </c>
      <c r="AI2148" s="1053">
        <v>33054201</v>
      </c>
      <c r="AJ2148" s="1054">
        <v>21</v>
      </c>
      <c r="AK2148" s="1055">
        <v>159.95793</v>
      </c>
      <c r="AL2148" s="1055">
        <v>4.0450999999999997</v>
      </c>
      <c r="AM2148" s="1054">
        <v>40</v>
      </c>
      <c r="AN2148" s="1056">
        <v>0.27050000000000002</v>
      </c>
    </row>
    <row r="2149" spans="23:40">
      <c r="W2149" s="150" t="str">
        <f t="shared" si="235"/>
        <v>585182</v>
      </c>
      <c r="X2149" s="142">
        <f t="shared" si="236"/>
        <v>126.75</v>
      </c>
      <c r="Y2149" s="135">
        <f t="shared" si="237"/>
        <v>19.5</v>
      </c>
      <c r="Z2149" s="142">
        <f t="shared" si="238"/>
        <v>6.5</v>
      </c>
      <c r="AA2149" s="135">
        <v>585</v>
      </c>
      <c r="AB2149" s="164">
        <f t="shared" si="239"/>
        <v>182</v>
      </c>
      <c r="AI2149" s="1053">
        <v>36041701</v>
      </c>
      <c r="AJ2149" s="1054">
        <v>5</v>
      </c>
      <c r="AK2149" s="1055">
        <v>159.89359999999999</v>
      </c>
      <c r="AL2149" s="1055">
        <v>4.5091000000000001</v>
      </c>
      <c r="AM2149" s="1054">
        <v>35</v>
      </c>
      <c r="AN2149" s="1056">
        <v>0.3155</v>
      </c>
    </row>
    <row r="2150" spans="23:40">
      <c r="W2150" s="150" t="str">
        <f t="shared" si="235"/>
        <v>585189</v>
      </c>
      <c r="X2150" s="142">
        <f t="shared" si="236"/>
        <v>131.625</v>
      </c>
      <c r="Y2150" s="135">
        <f t="shared" si="237"/>
        <v>19.5</v>
      </c>
      <c r="Z2150" s="142">
        <f t="shared" si="238"/>
        <v>6.75</v>
      </c>
      <c r="AA2150" s="135">
        <v>585</v>
      </c>
      <c r="AB2150" s="164">
        <f t="shared" si="239"/>
        <v>189</v>
      </c>
      <c r="AI2150" s="1053">
        <v>51168301</v>
      </c>
      <c r="AJ2150" s="1054">
        <v>5</v>
      </c>
      <c r="AK2150" s="1055">
        <v>159.828</v>
      </c>
      <c r="AL2150" s="1055">
        <v>5.0631000000000004</v>
      </c>
      <c r="AM2150" s="1054">
        <v>32</v>
      </c>
      <c r="AN2150" s="1056">
        <v>0.43439999999999995</v>
      </c>
    </row>
    <row r="2151" spans="23:40">
      <c r="W2151" s="150" t="str">
        <f t="shared" si="235"/>
        <v>585196</v>
      </c>
      <c r="X2151" s="142">
        <f t="shared" si="236"/>
        <v>136.5</v>
      </c>
      <c r="Y2151" s="135">
        <f t="shared" si="237"/>
        <v>19.5</v>
      </c>
      <c r="Z2151" s="142">
        <f t="shared" si="238"/>
        <v>7</v>
      </c>
      <c r="AA2151" s="135">
        <v>585</v>
      </c>
      <c r="AB2151" s="164">
        <f t="shared" si="239"/>
        <v>196</v>
      </c>
      <c r="AI2151" s="1053">
        <v>15011041</v>
      </c>
      <c r="AJ2151" s="1054">
        <v>9</v>
      </c>
      <c r="AK2151" s="1055">
        <v>159.81190000000001</v>
      </c>
      <c r="AL2151" s="1055">
        <v>4.1134000000000004</v>
      </c>
      <c r="AM2151" s="1054">
        <v>39</v>
      </c>
      <c r="AN2151" s="1056">
        <v>0.29899999999999999</v>
      </c>
    </row>
    <row r="2152" spans="23:40">
      <c r="W2152" s="150" t="str">
        <f t="shared" si="235"/>
        <v>585203</v>
      </c>
      <c r="X2152" s="142">
        <f t="shared" si="236"/>
        <v>141.375</v>
      </c>
      <c r="Y2152" s="135">
        <f t="shared" si="237"/>
        <v>19.5</v>
      </c>
      <c r="Z2152" s="142">
        <f t="shared" si="238"/>
        <v>7.25</v>
      </c>
      <c r="AA2152" s="135">
        <v>585</v>
      </c>
      <c r="AB2152" s="164">
        <f t="shared" si="239"/>
        <v>203</v>
      </c>
      <c r="AI2152" s="1053">
        <v>13014701</v>
      </c>
      <c r="AJ2152" s="1054">
        <v>13</v>
      </c>
      <c r="AK2152" s="1055">
        <v>159.72924</v>
      </c>
      <c r="AL2152" s="1055">
        <v>4.0835999999999997</v>
      </c>
      <c r="AM2152" s="1054">
        <v>39</v>
      </c>
      <c r="AN2152" s="1056">
        <v>0.26150000000000001</v>
      </c>
    </row>
    <row r="2153" spans="23:40">
      <c r="W2153" s="150" t="str">
        <f t="shared" si="235"/>
        <v>585210</v>
      </c>
      <c r="X2153" s="142">
        <f t="shared" si="236"/>
        <v>146.25</v>
      </c>
      <c r="Y2153" s="135">
        <f t="shared" si="237"/>
        <v>19.5</v>
      </c>
      <c r="Z2153" s="142">
        <f t="shared" si="238"/>
        <v>7.5</v>
      </c>
      <c r="AA2153" s="135">
        <v>585</v>
      </c>
      <c r="AB2153" s="164">
        <f t="shared" si="239"/>
        <v>210</v>
      </c>
      <c r="AI2153" s="1053">
        <v>32134811</v>
      </c>
      <c r="AJ2153" s="1054">
        <v>11</v>
      </c>
      <c r="AK2153" s="1055">
        <v>159.67639</v>
      </c>
      <c r="AL2153" s="1055">
        <v>4.7944000000000004</v>
      </c>
      <c r="AM2153" s="1054">
        <v>33</v>
      </c>
      <c r="AN2153" s="1056">
        <v>0.2238</v>
      </c>
    </row>
    <row r="2154" spans="23:40">
      <c r="W2154" s="150" t="str">
        <f t="shared" ref="W2154:W2217" si="240">AA2154&amp;AB2154</f>
        <v>585217</v>
      </c>
      <c r="X2154" s="142">
        <f t="shared" ref="X2154:X2217" si="241">Y2154*Z2154</f>
        <v>151.125</v>
      </c>
      <c r="Y2154" s="135">
        <f t="shared" si="237"/>
        <v>19.5</v>
      </c>
      <c r="Z2154" s="142">
        <f t="shared" si="238"/>
        <v>7.75</v>
      </c>
      <c r="AA2154" s="135">
        <v>585</v>
      </c>
      <c r="AB2154" s="164">
        <f t="shared" si="239"/>
        <v>217</v>
      </c>
      <c r="AI2154" s="1053">
        <v>34061101</v>
      </c>
      <c r="AJ2154" s="1054">
        <v>3</v>
      </c>
      <c r="AK2154" s="1055">
        <v>159.64448899999999</v>
      </c>
      <c r="AL2154" s="1055">
        <v>4.3487</v>
      </c>
      <c r="AM2154" s="1054">
        <v>37</v>
      </c>
      <c r="AN2154" s="1056">
        <v>0.30180000000000001</v>
      </c>
    </row>
    <row r="2155" spans="23:40">
      <c r="W2155" s="150" t="str">
        <f t="shared" si="240"/>
        <v>585224</v>
      </c>
      <c r="X2155" s="142">
        <f t="shared" si="241"/>
        <v>156</v>
      </c>
      <c r="Y2155" s="135">
        <f t="shared" si="237"/>
        <v>19.5</v>
      </c>
      <c r="Z2155" s="142">
        <f t="shared" si="238"/>
        <v>8</v>
      </c>
      <c r="AA2155" s="135">
        <v>585</v>
      </c>
      <c r="AB2155" s="164">
        <f t="shared" si="239"/>
        <v>224</v>
      </c>
      <c r="AI2155" s="1053">
        <v>44136201</v>
      </c>
      <c r="AJ2155" s="1054">
        <v>14</v>
      </c>
      <c r="AK2155" s="1055">
        <v>159.60339999999999</v>
      </c>
      <c r="AL2155" s="1055">
        <v>4.3521000000000001</v>
      </c>
      <c r="AM2155" s="1054">
        <v>37</v>
      </c>
      <c r="AN2155" s="1056">
        <v>0.25219999999999998</v>
      </c>
    </row>
    <row r="2156" spans="23:40">
      <c r="W2156" s="150" t="str">
        <f t="shared" si="240"/>
        <v>585231</v>
      </c>
      <c r="X2156" s="142">
        <f t="shared" si="241"/>
        <v>160.875</v>
      </c>
      <c r="Y2156" s="135">
        <f t="shared" si="237"/>
        <v>19.5</v>
      </c>
      <c r="Z2156" s="142">
        <f t="shared" si="238"/>
        <v>8.25</v>
      </c>
      <c r="AA2156" s="135">
        <v>585</v>
      </c>
      <c r="AB2156" s="164">
        <f t="shared" si="239"/>
        <v>231</v>
      </c>
      <c r="AI2156" s="1053">
        <v>42101501</v>
      </c>
      <c r="AJ2156" s="1054">
        <v>11</v>
      </c>
      <c r="AK2156" s="1055">
        <v>159.57320000000001</v>
      </c>
      <c r="AL2156" s="1055">
        <v>3.9198</v>
      </c>
      <c r="AM2156" s="1054">
        <v>41</v>
      </c>
      <c r="AN2156" s="1056">
        <v>0.34770000000000001</v>
      </c>
    </row>
    <row r="2157" spans="23:40">
      <c r="W2157" s="150" t="str">
        <f t="shared" si="240"/>
        <v>585238</v>
      </c>
      <c r="X2157" s="142">
        <f t="shared" si="241"/>
        <v>165.75</v>
      </c>
      <c r="Y2157" s="135">
        <f t="shared" si="237"/>
        <v>19.5</v>
      </c>
      <c r="Z2157" s="142">
        <f t="shared" si="238"/>
        <v>8.5</v>
      </c>
      <c r="AA2157" s="135">
        <v>585</v>
      </c>
      <c r="AB2157" s="164">
        <f t="shared" si="239"/>
        <v>238</v>
      </c>
      <c r="AI2157" s="1053">
        <v>13024301</v>
      </c>
      <c r="AJ2157" s="1054">
        <v>6</v>
      </c>
      <c r="AK2157" s="1055">
        <v>159.52369999999999</v>
      </c>
      <c r="AL2157" s="1055">
        <v>4.3955000000000002</v>
      </c>
      <c r="AM2157" s="1054">
        <v>36</v>
      </c>
      <c r="AN2157" s="1056">
        <v>0.28120000000000001</v>
      </c>
    </row>
    <row r="2158" spans="23:40">
      <c r="W2158" s="150" t="str">
        <f t="shared" si="240"/>
        <v>585245</v>
      </c>
      <c r="X2158" s="142">
        <f t="shared" si="241"/>
        <v>170.625</v>
      </c>
      <c r="Y2158" s="135">
        <f t="shared" si="237"/>
        <v>19.5</v>
      </c>
      <c r="Z2158" s="142">
        <f t="shared" si="238"/>
        <v>8.75</v>
      </c>
      <c r="AA2158" s="135">
        <v>585</v>
      </c>
      <c r="AB2158" s="164">
        <f t="shared" si="239"/>
        <v>245</v>
      </c>
      <c r="AI2158" s="1053">
        <v>37180301</v>
      </c>
      <c r="AJ2158" s="1054">
        <v>1</v>
      </c>
      <c r="AK2158" s="1055">
        <v>159.47980000000001</v>
      </c>
      <c r="AL2158" s="1055">
        <v>5.0934999999999997</v>
      </c>
      <c r="AM2158" s="1054">
        <v>31</v>
      </c>
      <c r="AN2158" s="1056">
        <v>0.29870000000000002</v>
      </c>
    </row>
    <row r="2159" spans="23:40">
      <c r="W2159" s="150" t="str">
        <f t="shared" si="240"/>
        <v>585252</v>
      </c>
      <c r="X2159" s="142">
        <f t="shared" si="241"/>
        <v>175.5</v>
      </c>
      <c r="Y2159" s="135">
        <f t="shared" si="237"/>
        <v>19.5</v>
      </c>
      <c r="Z2159" s="142">
        <f t="shared" si="238"/>
        <v>9</v>
      </c>
      <c r="AA2159" s="135">
        <v>585</v>
      </c>
      <c r="AB2159" s="164">
        <f t="shared" si="239"/>
        <v>252</v>
      </c>
      <c r="AI2159" s="1053">
        <v>44021901</v>
      </c>
      <c r="AJ2159" s="1054">
        <v>8</v>
      </c>
      <c r="AK2159" s="1055">
        <v>159.4693</v>
      </c>
      <c r="AL2159" s="1055">
        <v>4.109</v>
      </c>
      <c r="AM2159" s="1054">
        <v>39</v>
      </c>
      <c r="AN2159" s="1056">
        <v>0.2656</v>
      </c>
    </row>
    <row r="2160" spans="23:40">
      <c r="W2160" s="150" t="str">
        <f t="shared" si="240"/>
        <v>585259</v>
      </c>
      <c r="X2160" s="142">
        <f t="shared" si="241"/>
        <v>180.375</v>
      </c>
      <c r="Y2160" s="135">
        <f t="shared" si="237"/>
        <v>19.5</v>
      </c>
      <c r="Z2160" s="142">
        <f t="shared" si="238"/>
        <v>9.25</v>
      </c>
      <c r="AA2160" s="135">
        <v>585</v>
      </c>
      <c r="AB2160" s="164">
        <f t="shared" si="239"/>
        <v>259</v>
      </c>
      <c r="AI2160" s="1053">
        <v>21080191</v>
      </c>
      <c r="AJ2160" s="1054">
        <v>4</v>
      </c>
      <c r="AK2160" s="1055">
        <v>159.46420000000001</v>
      </c>
      <c r="AL2160" s="1055">
        <v>4.0873999999999997</v>
      </c>
      <c r="AM2160" s="1054">
        <v>39</v>
      </c>
      <c r="AN2160" s="1056">
        <v>0.2155</v>
      </c>
    </row>
    <row r="2161" spans="23:40">
      <c r="W2161" s="150" t="str">
        <f t="shared" si="240"/>
        <v>585266</v>
      </c>
      <c r="X2161" s="142">
        <f t="shared" si="241"/>
        <v>185.25</v>
      </c>
      <c r="Y2161" s="135">
        <f t="shared" si="237"/>
        <v>19.5</v>
      </c>
      <c r="Z2161" s="142">
        <f t="shared" si="238"/>
        <v>9.5</v>
      </c>
      <c r="AA2161" s="135">
        <v>585</v>
      </c>
      <c r="AB2161" s="164">
        <f t="shared" si="239"/>
        <v>266</v>
      </c>
      <c r="AI2161" s="1053">
        <v>42102301</v>
      </c>
      <c r="AJ2161" s="1054">
        <v>12</v>
      </c>
      <c r="AK2161" s="1055">
        <v>159.41540000000001</v>
      </c>
      <c r="AL2161" s="1055">
        <v>4.3055000000000003</v>
      </c>
      <c r="AM2161" s="1054">
        <v>37</v>
      </c>
      <c r="AN2161" s="1056">
        <v>0.20910000000000001</v>
      </c>
    </row>
    <row r="2162" spans="23:40">
      <c r="W2162" s="150" t="str">
        <f t="shared" si="240"/>
        <v>585273</v>
      </c>
      <c r="X2162" s="142">
        <f t="shared" si="241"/>
        <v>190.125</v>
      </c>
      <c r="Y2162" s="135">
        <f t="shared" si="237"/>
        <v>19.5</v>
      </c>
      <c r="Z2162" s="142">
        <f t="shared" si="238"/>
        <v>9.75</v>
      </c>
      <c r="AA2162" s="135">
        <v>585</v>
      </c>
      <c r="AB2162" s="164">
        <f t="shared" si="239"/>
        <v>273</v>
      </c>
      <c r="AI2162" s="1053">
        <v>41012201</v>
      </c>
      <c r="AJ2162" s="1054">
        <v>28</v>
      </c>
      <c r="AK2162" s="1055">
        <v>159.3878</v>
      </c>
      <c r="AL2162" s="1055">
        <v>4.9961000000000002</v>
      </c>
      <c r="AM2162" s="1054">
        <v>32</v>
      </c>
      <c r="AN2162" s="1056">
        <v>0.38290000000000002</v>
      </c>
    </row>
    <row r="2163" spans="23:40">
      <c r="W2163" s="150" t="str">
        <f t="shared" si="240"/>
        <v>585280</v>
      </c>
      <c r="X2163" s="142">
        <f t="shared" si="241"/>
        <v>195</v>
      </c>
      <c r="Y2163" s="135">
        <f t="shared" si="237"/>
        <v>19.5</v>
      </c>
      <c r="Z2163" s="142">
        <f t="shared" si="238"/>
        <v>10</v>
      </c>
      <c r="AA2163" s="135">
        <v>585</v>
      </c>
      <c r="AB2163" s="164">
        <f t="shared" si="239"/>
        <v>280</v>
      </c>
      <c r="AI2163" s="1053">
        <v>42033601</v>
      </c>
      <c r="AJ2163" s="1054">
        <v>11</v>
      </c>
      <c r="AK2163" s="1055">
        <v>159.3845</v>
      </c>
      <c r="AL2163" s="1055">
        <v>4.5167000000000002</v>
      </c>
      <c r="AM2163" s="1054">
        <v>35</v>
      </c>
      <c r="AN2163" s="1056">
        <v>0.64910000000000001</v>
      </c>
    </row>
    <row r="2164" spans="23:40">
      <c r="W2164" s="150" t="str">
        <f t="shared" si="240"/>
        <v>585287</v>
      </c>
      <c r="X2164" s="142">
        <f t="shared" si="241"/>
        <v>199.875</v>
      </c>
      <c r="Y2164" s="135">
        <f t="shared" si="237"/>
        <v>19.5</v>
      </c>
      <c r="Z2164" s="142">
        <f t="shared" si="238"/>
        <v>10.25</v>
      </c>
      <c r="AA2164" s="135">
        <v>585</v>
      </c>
      <c r="AB2164" s="164">
        <f t="shared" si="239"/>
        <v>287</v>
      </c>
      <c r="AI2164" s="1053">
        <v>13013501</v>
      </c>
      <c r="AJ2164" s="1054">
        <v>14</v>
      </c>
      <c r="AK2164" s="1055">
        <v>159.36279999999999</v>
      </c>
      <c r="AL2164" s="1055">
        <v>5.2221000000000002</v>
      </c>
      <c r="AM2164" s="1054">
        <v>31</v>
      </c>
      <c r="AN2164" s="1056">
        <v>0.31929999999999997</v>
      </c>
    </row>
    <row r="2165" spans="23:40">
      <c r="W2165" s="150" t="str">
        <f t="shared" si="240"/>
        <v>585294</v>
      </c>
      <c r="X2165" s="142">
        <f t="shared" si="241"/>
        <v>204.75</v>
      </c>
      <c r="Y2165" s="135">
        <f t="shared" si="237"/>
        <v>19.5</v>
      </c>
      <c r="Z2165" s="142">
        <f t="shared" si="238"/>
        <v>10.5</v>
      </c>
      <c r="AA2165" s="135">
        <v>585</v>
      </c>
      <c r="AB2165" s="164">
        <f t="shared" si="239"/>
        <v>294</v>
      </c>
      <c r="AI2165" s="1053">
        <v>32016611</v>
      </c>
      <c r="AJ2165" s="1054">
        <v>31</v>
      </c>
      <c r="AK2165" s="1055">
        <v>159.30179999999999</v>
      </c>
      <c r="AL2165" s="1055">
        <v>4.0968</v>
      </c>
      <c r="AM2165" s="1054">
        <v>39</v>
      </c>
      <c r="AN2165" s="1056">
        <v>0.23010000000000003</v>
      </c>
    </row>
    <row r="2166" spans="23:40">
      <c r="W2166" s="150" t="str">
        <f t="shared" si="240"/>
        <v>585301</v>
      </c>
      <c r="X2166" s="142">
        <f t="shared" si="241"/>
        <v>209.625</v>
      </c>
      <c r="Y2166" s="135">
        <f t="shared" si="237"/>
        <v>19.5</v>
      </c>
      <c r="Z2166" s="142">
        <f t="shared" si="238"/>
        <v>10.75</v>
      </c>
      <c r="AA2166" s="135">
        <v>585</v>
      </c>
      <c r="AB2166" s="164">
        <f t="shared" si="239"/>
        <v>301</v>
      </c>
      <c r="AI2166" s="1053">
        <v>36012401</v>
      </c>
      <c r="AJ2166" s="1054">
        <v>21</v>
      </c>
      <c r="AK2166" s="1055">
        <v>159.29040000000001</v>
      </c>
      <c r="AL2166" s="1055">
        <v>3.8868999999999998</v>
      </c>
      <c r="AM2166" s="1054">
        <v>41</v>
      </c>
      <c r="AN2166" s="1056">
        <v>0.16219999999999998</v>
      </c>
    </row>
    <row r="2167" spans="23:40">
      <c r="W2167" s="150" t="str">
        <f t="shared" si="240"/>
        <v>585308</v>
      </c>
      <c r="X2167" s="142">
        <f t="shared" si="241"/>
        <v>214.5</v>
      </c>
      <c r="Y2167" s="135">
        <f t="shared" si="237"/>
        <v>19.5</v>
      </c>
      <c r="Z2167" s="142">
        <f t="shared" si="238"/>
        <v>11</v>
      </c>
      <c r="AA2167" s="135">
        <v>585</v>
      </c>
      <c r="AB2167" s="164">
        <f t="shared" si="239"/>
        <v>308</v>
      </c>
      <c r="AI2167" s="1053">
        <v>44001021</v>
      </c>
      <c r="AJ2167" s="1054">
        <v>56</v>
      </c>
      <c r="AK2167" s="1055">
        <v>159.2499</v>
      </c>
      <c r="AL2167" s="1055">
        <v>3.7164000000000001</v>
      </c>
      <c r="AM2167" s="1054">
        <v>43</v>
      </c>
      <c r="AN2167" s="1056">
        <v>0.1628</v>
      </c>
    </row>
    <row r="2168" spans="23:40">
      <c r="W2168" s="150" t="str">
        <f t="shared" si="240"/>
        <v>585315</v>
      </c>
      <c r="X2168" s="142">
        <f t="shared" si="241"/>
        <v>219.375</v>
      </c>
      <c r="Y2168" s="135">
        <f t="shared" si="237"/>
        <v>19.5</v>
      </c>
      <c r="Z2168" s="142">
        <f t="shared" si="238"/>
        <v>11.25</v>
      </c>
      <c r="AA2168" s="135">
        <v>585</v>
      </c>
      <c r="AB2168" s="164">
        <f t="shared" si="239"/>
        <v>315</v>
      </c>
      <c r="AI2168" s="1053">
        <v>34102801</v>
      </c>
      <c r="AJ2168" s="1054">
        <v>12</v>
      </c>
      <c r="AK2168" s="1055">
        <v>159.122962</v>
      </c>
      <c r="AL2168" s="1055">
        <v>4.351</v>
      </c>
      <c r="AM2168" s="1054">
        <v>37</v>
      </c>
      <c r="AN2168" s="1056">
        <v>0.3957</v>
      </c>
    </row>
    <row r="2169" spans="23:40">
      <c r="W2169" s="150" t="str">
        <f t="shared" si="240"/>
        <v>585322</v>
      </c>
      <c r="X2169" s="142">
        <f t="shared" si="241"/>
        <v>224.25</v>
      </c>
      <c r="Y2169" s="135">
        <f t="shared" si="237"/>
        <v>19.5</v>
      </c>
      <c r="Z2169" s="142">
        <f t="shared" si="238"/>
        <v>11.5</v>
      </c>
      <c r="AA2169" s="135">
        <v>585</v>
      </c>
      <c r="AB2169" s="164">
        <f t="shared" si="239"/>
        <v>322</v>
      </c>
      <c r="AI2169" s="1053">
        <v>31051501</v>
      </c>
      <c r="AJ2169" s="1054">
        <v>94</v>
      </c>
      <c r="AK2169" s="1055">
        <v>159.11689999999999</v>
      </c>
      <c r="AL2169" s="1055">
        <v>4.1235999999999997</v>
      </c>
      <c r="AM2169" s="1054">
        <v>39</v>
      </c>
      <c r="AN2169" s="1056">
        <v>0.29699999999999999</v>
      </c>
    </row>
    <row r="2170" spans="23:40">
      <c r="W2170" s="150" t="str">
        <f t="shared" si="240"/>
        <v>585329</v>
      </c>
      <c r="X2170" s="142">
        <f t="shared" si="241"/>
        <v>229.125</v>
      </c>
      <c r="Y2170" s="135">
        <f t="shared" si="237"/>
        <v>19.5</v>
      </c>
      <c r="Z2170" s="142">
        <f t="shared" si="238"/>
        <v>11.75</v>
      </c>
      <c r="AA2170" s="135">
        <v>585</v>
      </c>
      <c r="AB2170" s="164">
        <f t="shared" si="239"/>
        <v>329</v>
      </c>
      <c r="AI2170" s="1053">
        <v>50090501</v>
      </c>
      <c r="AJ2170" s="1054">
        <v>51</v>
      </c>
      <c r="AK2170" s="1055">
        <v>159.07351800000001</v>
      </c>
      <c r="AL2170" s="1055">
        <v>4.1603000000000003</v>
      </c>
      <c r="AM2170" s="1054">
        <v>38</v>
      </c>
      <c r="AN2170" s="1056">
        <v>0.2167</v>
      </c>
    </row>
    <row r="2171" spans="23:40">
      <c r="W2171" s="150" t="str">
        <f t="shared" si="240"/>
        <v>585336</v>
      </c>
      <c r="X2171" s="142">
        <f t="shared" si="241"/>
        <v>234</v>
      </c>
      <c r="Y2171" s="135">
        <f t="shared" si="237"/>
        <v>19.5</v>
      </c>
      <c r="Z2171" s="142">
        <f t="shared" si="238"/>
        <v>12</v>
      </c>
      <c r="AA2171" s="135">
        <v>585</v>
      </c>
      <c r="AB2171" s="164">
        <f t="shared" si="239"/>
        <v>336</v>
      </c>
      <c r="AI2171" s="1053">
        <v>44106501</v>
      </c>
      <c r="AJ2171" s="1054">
        <v>14</v>
      </c>
      <c r="AK2171" s="1055">
        <v>159.02379999999999</v>
      </c>
      <c r="AL2171" s="1055">
        <v>4.2191000000000001</v>
      </c>
      <c r="AM2171" s="1054">
        <v>38</v>
      </c>
      <c r="AN2171" s="1056">
        <v>0.1968</v>
      </c>
    </row>
    <row r="2172" spans="23:40">
      <c r="W2172" s="150" t="str">
        <f t="shared" si="240"/>
        <v>585343</v>
      </c>
      <c r="X2172" s="142">
        <f t="shared" si="241"/>
        <v>238.875</v>
      </c>
      <c r="Y2172" s="135">
        <f t="shared" si="237"/>
        <v>19.5</v>
      </c>
      <c r="Z2172" s="142">
        <f t="shared" si="238"/>
        <v>12.25</v>
      </c>
      <c r="AA2172" s="135">
        <v>585</v>
      </c>
      <c r="AB2172" s="164">
        <f t="shared" si="239"/>
        <v>343</v>
      </c>
      <c r="AI2172" s="1053">
        <v>50060601</v>
      </c>
      <c r="AJ2172" s="1054">
        <v>52</v>
      </c>
      <c r="AK2172" s="1055">
        <v>159.00890000000001</v>
      </c>
      <c r="AL2172" s="1055">
        <v>4.6422999999999996</v>
      </c>
      <c r="AM2172" s="1054">
        <v>34</v>
      </c>
      <c r="AN2172" s="1056">
        <v>0.28410000000000002</v>
      </c>
    </row>
    <row r="2173" spans="23:40">
      <c r="W2173" s="150" t="str">
        <f t="shared" si="240"/>
        <v>585350</v>
      </c>
      <c r="X2173" s="142">
        <f t="shared" si="241"/>
        <v>243.75</v>
      </c>
      <c r="Y2173" s="135">
        <f t="shared" si="237"/>
        <v>19.5</v>
      </c>
      <c r="Z2173" s="142">
        <f t="shared" si="238"/>
        <v>12.5</v>
      </c>
      <c r="AA2173" s="135">
        <v>585</v>
      </c>
      <c r="AB2173" s="164">
        <f t="shared" si="239"/>
        <v>350</v>
      </c>
      <c r="AI2173" s="1053">
        <v>41033701</v>
      </c>
      <c r="AJ2173" s="1054">
        <v>10</v>
      </c>
      <c r="AK2173" s="1055">
        <v>158.9699</v>
      </c>
      <c r="AL2173" s="1055">
        <v>4.6528999999999998</v>
      </c>
      <c r="AM2173" s="1054">
        <v>34</v>
      </c>
      <c r="AN2173" s="1056">
        <v>0.2034</v>
      </c>
    </row>
    <row r="2174" spans="23:40">
      <c r="W2174" s="150" t="str">
        <f t="shared" si="240"/>
        <v>585357</v>
      </c>
      <c r="X2174" s="142">
        <f t="shared" si="241"/>
        <v>248.625</v>
      </c>
      <c r="Y2174" s="135">
        <f t="shared" si="237"/>
        <v>19.5</v>
      </c>
      <c r="Z2174" s="142">
        <f t="shared" si="238"/>
        <v>12.75</v>
      </c>
      <c r="AA2174" s="135">
        <v>585</v>
      </c>
      <c r="AB2174" s="164">
        <f t="shared" si="239"/>
        <v>357</v>
      </c>
      <c r="AI2174" s="1053">
        <v>15012011</v>
      </c>
      <c r="AJ2174" s="1054">
        <v>10</v>
      </c>
      <c r="AK2174" s="1055">
        <v>158.9314</v>
      </c>
      <c r="AL2174" s="1055">
        <v>3.9392</v>
      </c>
      <c r="AM2174" s="1054">
        <v>40</v>
      </c>
      <c r="AN2174" s="1056">
        <v>0.2109</v>
      </c>
    </row>
    <row r="2175" spans="23:40">
      <c r="W2175" s="150" t="str">
        <f t="shared" si="240"/>
        <v>585364</v>
      </c>
      <c r="X2175" s="142">
        <f t="shared" si="241"/>
        <v>253.5</v>
      </c>
      <c r="Y2175" s="135">
        <f t="shared" si="237"/>
        <v>19.5</v>
      </c>
      <c r="Z2175" s="142">
        <f t="shared" si="238"/>
        <v>13</v>
      </c>
      <c r="AA2175" s="135">
        <v>585</v>
      </c>
      <c r="AB2175" s="164">
        <f t="shared" si="239"/>
        <v>364</v>
      </c>
      <c r="AI2175" s="1053">
        <v>44139601</v>
      </c>
      <c r="AJ2175" s="1054">
        <v>15</v>
      </c>
      <c r="AK2175" s="1055">
        <v>158.91895</v>
      </c>
      <c r="AL2175" s="1055">
        <v>3.9689999999999999</v>
      </c>
      <c r="AM2175" s="1054">
        <v>40</v>
      </c>
      <c r="AN2175" s="1056">
        <v>0.2717</v>
      </c>
    </row>
    <row r="2176" spans="23:40">
      <c r="W2176" s="150" t="str">
        <f t="shared" si="240"/>
        <v>585371</v>
      </c>
      <c r="X2176" s="142">
        <f t="shared" si="241"/>
        <v>258.375</v>
      </c>
      <c r="Y2176" s="135">
        <f t="shared" si="237"/>
        <v>19.5</v>
      </c>
      <c r="Z2176" s="142">
        <f t="shared" si="238"/>
        <v>13.25</v>
      </c>
      <c r="AA2176" s="135">
        <v>585</v>
      </c>
      <c r="AB2176" s="164">
        <f t="shared" si="239"/>
        <v>371</v>
      </c>
      <c r="AI2176" s="1053">
        <v>34132101</v>
      </c>
      <c r="AJ2176" s="1054">
        <v>2</v>
      </c>
      <c r="AK2176" s="1055">
        <v>158.79759999999999</v>
      </c>
      <c r="AL2176" s="1055">
        <v>4.8132999999999999</v>
      </c>
      <c r="AM2176" s="1054">
        <v>33</v>
      </c>
      <c r="AN2176" s="1056">
        <v>0.32049999999999995</v>
      </c>
    </row>
    <row r="2177" spans="23:40">
      <c r="W2177" s="150" t="str">
        <f t="shared" si="240"/>
        <v>6007</v>
      </c>
      <c r="X2177" s="142">
        <f t="shared" si="241"/>
        <v>7.7</v>
      </c>
      <c r="Y2177" s="135">
        <f t="shared" si="237"/>
        <v>20</v>
      </c>
      <c r="Z2177" s="142">
        <f t="shared" si="238"/>
        <v>0.38500000000000001</v>
      </c>
      <c r="AA2177" s="135">
        <v>600</v>
      </c>
      <c r="AB2177" s="151">
        <v>7</v>
      </c>
      <c r="AI2177" s="1053">
        <v>41163401</v>
      </c>
      <c r="AJ2177" s="1054">
        <v>2</v>
      </c>
      <c r="AK2177" s="1055">
        <v>158.78899999999999</v>
      </c>
      <c r="AL2177" s="1055">
        <v>4.2049000000000003</v>
      </c>
      <c r="AM2177" s="1054">
        <v>38</v>
      </c>
      <c r="AN2177" s="1056">
        <v>0.23710000000000001</v>
      </c>
    </row>
    <row r="2178" spans="23:40">
      <c r="W2178" s="150" t="str">
        <f t="shared" si="240"/>
        <v>60014</v>
      </c>
      <c r="X2178" s="142">
        <f t="shared" si="241"/>
        <v>11</v>
      </c>
      <c r="Y2178" s="135">
        <f t="shared" si="237"/>
        <v>20</v>
      </c>
      <c r="Z2178" s="142">
        <f t="shared" si="238"/>
        <v>0.55000000000000004</v>
      </c>
      <c r="AA2178" s="135">
        <v>600</v>
      </c>
      <c r="AB2178" s="164">
        <f>AB2177+7</f>
        <v>14</v>
      </c>
      <c r="AI2178" s="1053">
        <v>32039151</v>
      </c>
      <c r="AJ2178" s="1054">
        <v>22</v>
      </c>
      <c r="AK2178" s="1055">
        <v>158.736694</v>
      </c>
      <c r="AL2178" s="1055">
        <v>3.8736999999999999</v>
      </c>
      <c r="AM2178" s="1054">
        <v>41</v>
      </c>
      <c r="AN2178" s="1056">
        <v>0.1678</v>
      </c>
    </row>
    <row r="2179" spans="23:40">
      <c r="W2179" s="150" t="str">
        <f t="shared" si="240"/>
        <v>60021</v>
      </c>
      <c r="X2179" s="142">
        <f t="shared" si="241"/>
        <v>15</v>
      </c>
      <c r="Y2179" s="135">
        <f t="shared" si="237"/>
        <v>20</v>
      </c>
      <c r="Z2179" s="142">
        <f t="shared" si="238"/>
        <v>0.75</v>
      </c>
      <c r="AA2179" s="135">
        <v>600</v>
      </c>
      <c r="AB2179" s="164">
        <f t="shared" ref="AB2179:AB2229" si="242">AB2178+7</f>
        <v>21</v>
      </c>
      <c r="AI2179" s="1053">
        <v>45060311</v>
      </c>
      <c r="AJ2179" s="1054">
        <v>3</v>
      </c>
      <c r="AK2179" s="1055">
        <v>158.71048000000002</v>
      </c>
      <c r="AL2179" s="1055">
        <v>3.7778999999999998</v>
      </c>
      <c r="AM2179" s="1054">
        <v>42</v>
      </c>
      <c r="AN2179" s="1056">
        <v>0.1938</v>
      </c>
    </row>
    <row r="2180" spans="23:40">
      <c r="W2180" s="150" t="str">
        <f t="shared" si="240"/>
        <v>60028</v>
      </c>
      <c r="X2180" s="142">
        <f t="shared" si="241"/>
        <v>20</v>
      </c>
      <c r="Y2180" s="135">
        <f t="shared" si="237"/>
        <v>20</v>
      </c>
      <c r="Z2180" s="142">
        <f t="shared" si="238"/>
        <v>1</v>
      </c>
      <c r="AA2180" s="135">
        <v>600</v>
      </c>
      <c r="AB2180" s="164">
        <f t="shared" si="242"/>
        <v>28</v>
      </c>
      <c r="AI2180" s="1053">
        <v>33032201</v>
      </c>
      <c r="AJ2180" s="1054">
        <v>20</v>
      </c>
      <c r="AK2180" s="1055">
        <v>158.68832</v>
      </c>
      <c r="AL2180" s="1055">
        <v>4.1443000000000003</v>
      </c>
      <c r="AM2180" s="1054">
        <v>38</v>
      </c>
      <c r="AN2180" s="1056">
        <v>0.30579999999999996</v>
      </c>
    </row>
    <row r="2181" spans="23:40">
      <c r="W2181" s="150" t="str">
        <f t="shared" si="240"/>
        <v>60035</v>
      </c>
      <c r="X2181" s="142">
        <f t="shared" si="241"/>
        <v>25</v>
      </c>
      <c r="Y2181" s="135">
        <f t="shared" ref="Y2181:Y2229" si="243">IF(AA2181=5,0.385,IF(AA2181=10,0.55,IF(AA2181=15,0.55,AA2181/30)))</f>
        <v>20</v>
      </c>
      <c r="Z2181" s="142">
        <f t="shared" ref="Z2181:Z2229" si="244">IF(AB2181=7,0.385,IF(AB2181=14,0.55,AB2181/28))</f>
        <v>1.25</v>
      </c>
      <c r="AA2181" s="135">
        <v>600</v>
      </c>
      <c r="AB2181" s="164">
        <f t="shared" si="242"/>
        <v>35</v>
      </c>
      <c r="AI2181" s="1053">
        <v>41032601</v>
      </c>
      <c r="AJ2181" s="1054">
        <v>11</v>
      </c>
      <c r="AK2181" s="1055">
        <v>158.65729999999999</v>
      </c>
      <c r="AL2181" s="1055">
        <v>5.0652999999999997</v>
      </c>
      <c r="AM2181" s="1054">
        <v>31</v>
      </c>
      <c r="AN2181" s="1056">
        <v>0.22339999999999999</v>
      </c>
    </row>
    <row r="2182" spans="23:40">
      <c r="W2182" s="150" t="str">
        <f t="shared" si="240"/>
        <v>60042</v>
      </c>
      <c r="X2182" s="142">
        <f t="shared" si="241"/>
        <v>30</v>
      </c>
      <c r="Y2182" s="135">
        <f t="shared" si="243"/>
        <v>20</v>
      </c>
      <c r="Z2182" s="142">
        <f t="shared" si="244"/>
        <v>1.5</v>
      </c>
      <c r="AA2182" s="135">
        <v>600</v>
      </c>
      <c r="AB2182" s="164">
        <f t="shared" si="242"/>
        <v>42</v>
      </c>
      <c r="AI2182" s="1053">
        <v>51019001</v>
      </c>
      <c r="AJ2182" s="1054">
        <v>77</v>
      </c>
      <c r="AK2182" s="1055">
        <v>158.6224</v>
      </c>
      <c r="AL2182" s="1055">
        <v>4.7637999999999998</v>
      </c>
      <c r="AM2182" s="1054">
        <v>33</v>
      </c>
      <c r="AN2182" s="1056">
        <v>0.19889999999999999</v>
      </c>
    </row>
    <row r="2183" spans="23:40">
      <c r="W2183" s="150" t="str">
        <f t="shared" si="240"/>
        <v>60049</v>
      </c>
      <c r="X2183" s="142">
        <f t="shared" si="241"/>
        <v>35</v>
      </c>
      <c r="Y2183" s="135">
        <f t="shared" si="243"/>
        <v>20</v>
      </c>
      <c r="Z2183" s="142">
        <f t="shared" si="244"/>
        <v>1.75</v>
      </c>
      <c r="AA2183" s="135">
        <v>600</v>
      </c>
      <c r="AB2183" s="164">
        <f t="shared" si="242"/>
        <v>49</v>
      </c>
      <c r="AI2183" s="1053">
        <v>31164501</v>
      </c>
      <c r="AJ2183" s="1054">
        <v>95</v>
      </c>
      <c r="AK2183" s="1055">
        <v>158.55789999999999</v>
      </c>
      <c r="AL2183" s="1055">
        <v>3.5952000000000002</v>
      </c>
      <c r="AM2183" s="1054">
        <v>44</v>
      </c>
      <c r="AN2183" s="1056">
        <v>0.18289999999999998</v>
      </c>
    </row>
    <row r="2184" spans="23:40">
      <c r="W2184" s="150" t="str">
        <f t="shared" si="240"/>
        <v>60056</v>
      </c>
      <c r="X2184" s="142">
        <f t="shared" si="241"/>
        <v>40</v>
      </c>
      <c r="Y2184" s="135">
        <f t="shared" si="243"/>
        <v>20</v>
      </c>
      <c r="Z2184" s="142">
        <f t="shared" si="244"/>
        <v>2</v>
      </c>
      <c r="AA2184" s="135">
        <v>600</v>
      </c>
      <c r="AB2184" s="164">
        <f t="shared" si="242"/>
        <v>56</v>
      </c>
      <c r="AI2184" s="1053">
        <v>31052001</v>
      </c>
      <c r="AJ2184" s="1054">
        <v>96</v>
      </c>
      <c r="AK2184" s="1055">
        <v>158.555171</v>
      </c>
      <c r="AL2184" s="1055">
        <v>4.4965000000000002</v>
      </c>
      <c r="AM2184" s="1054">
        <v>35</v>
      </c>
      <c r="AN2184" s="1056">
        <v>0.19899999999999998</v>
      </c>
    </row>
    <row r="2185" spans="23:40">
      <c r="W2185" s="150" t="str">
        <f t="shared" si="240"/>
        <v>60063</v>
      </c>
      <c r="X2185" s="142">
        <f t="shared" si="241"/>
        <v>45</v>
      </c>
      <c r="Y2185" s="135">
        <f t="shared" si="243"/>
        <v>20</v>
      </c>
      <c r="Z2185" s="142">
        <f t="shared" si="244"/>
        <v>2.25</v>
      </c>
      <c r="AA2185" s="135">
        <v>600</v>
      </c>
      <c r="AB2185" s="164">
        <f t="shared" si="242"/>
        <v>63</v>
      </c>
      <c r="AI2185" s="1053">
        <v>44171801</v>
      </c>
      <c r="AJ2185" s="1054">
        <v>5</v>
      </c>
      <c r="AK2185" s="1055">
        <v>158.45609999999999</v>
      </c>
      <c r="AL2185" s="1055">
        <v>3.4487999999999999</v>
      </c>
      <c r="AM2185" s="1054">
        <v>46</v>
      </c>
      <c r="AN2185" s="1056">
        <v>0.21989999999999998</v>
      </c>
    </row>
    <row r="2186" spans="23:40">
      <c r="W2186" s="150" t="str">
        <f t="shared" si="240"/>
        <v>60070</v>
      </c>
      <c r="X2186" s="142">
        <f t="shared" si="241"/>
        <v>50</v>
      </c>
      <c r="Y2186" s="135">
        <f t="shared" si="243"/>
        <v>20</v>
      </c>
      <c r="Z2186" s="142">
        <f t="shared" si="244"/>
        <v>2.5</v>
      </c>
      <c r="AA2186" s="135">
        <v>600</v>
      </c>
      <c r="AB2186" s="164">
        <f t="shared" si="242"/>
        <v>70</v>
      </c>
      <c r="AI2186" s="1053">
        <v>13072001</v>
      </c>
      <c r="AJ2186" s="1054">
        <v>6</v>
      </c>
      <c r="AK2186" s="1055">
        <v>158.37833000000001</v>
      </c>
      <c r="AL2186" s="1055">
        <v>3.871</v>
      </c>
      <c r="AM2186" s="1054">
        <v>41</v>
      </c>
      <c r="AN2186" s="1056">
        <v>0.31780000000000003</v>
      </c>
    </row>
    <row r="2187" spans="23:40">
      <c r="W2187" s="150" t="str">
        <f t="shared" si="240"/>
        <v>60077</v>
      </c>
      <c r="X2187" s="142">
        <f t="shared" si="241"/>
        <v>55</v>
      </c>
      <c r="Y2187" s="135">
        <f t="shared" si="243"/>
        <v>20</v>
      </c>
      <c r="Z2187" s="142">
        <f t="shared" si="244"/>
        <v>2.75</v>
      </c>
      <c r="AA2187" s="135">
        <v>600</v>
      </c>
      <c r="AB2187" s="164">
        <f t="shared" si="242"/>
        <v>77</v>
      </c>
      <c r="AI2187" s="1053">
        <v>42150701</v>
      </c>
      <c r="AJ2187" s="1054">
        <v>4</v>
      </c>
      <c r="AK2187" s="1055">
        <v>158.37129999999999</v>
      </c>
      <c r="AL2187" s="1055">
        <v>4.0088999999999997</v>
      </c>
      <c r="AM2187" s="1054">
        <v>40</v>
      </c>
      <c r="AN2187" s="1056">
        <v>0.26250000000000001</v>
      </c>
    </row>
    <row r="2188" spans="23:40">
      <c r="W2188" s="150" t="str">
        <f t="shared" si="240"/>
        <v>60084</v>
      </c>
      <c r="X2188" s="142">
        <f t="shared" si="241"/>
        <v>60</v>
      </c>
      <c r="Y2188" s="135">
        <f t="shared" si="243"/>
        <v>20</v>
      </c>
      <c r="Z2188" s="142">
        <f t="shared" si="244"/>
        <v>3</v>
      </c>
      <c r="AA2188" s="135">
        <v>600</v>
      </c>
      <c r="AB2188" s="164">
        <f t="shared" si="242"/>
        <v>84</v>
      </c>
      <c r="AI2188" s="1053">
        <v>37067081</v>
      </c>
      <c r="AJ2188" s="1054">
        <v>10</v>
      </c>
      <c r="AK2188" s="1055">
        <v>158.2799</v>
      </c>
      <c r="AL2188" s="1055">
        <v>4.5330000000000004</v>
      </c>
      <c r="AM2188" s="1054">
        <v>35</v>
      </c>
      <c r="AN2188" s="1056">
        <v>0.35639999999999999</v>
      </c>
    </row>
    <row r="2189" spans="23:40">
      <c r="W2189" s="150" t="str">
        <f t="shared" si="240"/>
        <v>60091</v>
      </c>
      <c r="X2189" s="142">
        <f t="shared" si="241"/>
        <v>65</v>
      </c>
      <c r="Y2189" s="135">
        <f t="shared" si="243"/>
        <v>20</v>
      </c>
      <c r="Z2189" s="142">
        <f t="shared" si="244"/>
        <v>3.25</v>
      </c>
      <c r="AA2189" s="135">
        <v>600</v>
      </c>
      <c r="AB2189" s="164">
        <f t="shared" si="242"/>
        <v>91</v>
      </c>
      <c r="AI2189" s="1053">
        <v>65010207</v>
      </c>
      <c r="AJ2189" s="1054">
        <v>10</v>
      </c>
      <c r="AK2189" s="1055">
        <v>158.22579999999999</v>
      </c>
      <c r="AL2189" s="1055">
        <v>4.4204999999999997</v>
      </c>
      <c r="AM2189" s="1054">
        <v>36</v>
      </c>
      <c r="AN2189" s="1056">
        <v>0.2238</v>
      </c>
    </row>
    <row r="2190" spans="23:40">
      <c r="W2190" s="150" t="str">
        <f t="shared" si="240"/>
        <v>60098</v>
      </c>
      <c r="X2190" s="142">
        <f t="shared" si="241"/>
        <v>70</v>
      </c>
      <c r="Y2190" s="135">
        <f t="shared" si="243"/>
        <v>20</v>
      </c>
      <c r="Z2190" s="142">
        <f t="shared" si="244"/>
        <v>3.5</v>
      </c>
      <c r="AA2190" s="135">
        <v>600</v>
      </c>
      <c r="AB2190" s="164">
        <f t="shared" si="242"/>
        <v>98</v>
      </c>
      <c r="AI2190" s="1053">
        <v>37082501</v>
      </c>
      <c r="AJ2190" s="1054">
        <v>8</v>
      </c>
      <c r="AK2190" s="1055">
        <v>158.2235</v>
      </c>
      <c r="AL2190" s="1055">
        <v>4.7287999999999997</v>
      </c>
      <c r="AM2190" s="1054">
        <v>33</v>
      </c>
      <c r="AN2190" s="1056">
        <v>0.2389</v>
      </c>
    </row>
    <row r="2191" spans="23:40">
      <c r="W2191" s="150" t="str">
        <f t="shared" si="240"/>
        <v>600105</v>
      </c>
      <c r="X2191" s="142">
        <f t="shared" si="241"/>
        <v>75</v>
      </c>
      <c r="Y2191" s="135">
        <f t="shared" si="243"/>
        <v>20</v>
      </c>
      <c r="Z2191" s="142">
        <f t="shared" si="244"/>
        <v>3.75</v>
      </c>
      <c r="AA2191" s="135">
        <v>600</v>
      </c>
      <c r="AB2191" s="164">
        <f t="shared" si="242"/>
        <v>105</v>
      </c>
      <c r="AI2191" s="1053">
        <v>32121211</v>
      </c>
      <c r="AJ2191" s="1054">
        <v>9</v>
      </c>
      <c r="AK2191" s="1055">
        <v>158.1977</v>
      </c>
      <c r="AL2191" s="1055">
        <v>4.5572999999999997</v>
      </c>
      <c r="AM2191" s="1054">
        <v>35</v>
      </c>
      <c r="AN2191" s="1056">
        <v>0.31590000000000001</v>
      </c>
    </row>
    <row r="2192" spans="23:40">
      <c r="W2192" s="150" t="str">
        <f t="shared" si="240"/>
        <v>600112</v>
      </c>
      <c r="X2192" s="142">
        <f t="shared" si="241"/>
        <v>80</v>
      </c>
      <c r="Y2192" s="135">
        <f t="shared" si="243"/>
        <v>20</v>
      </c>
      <c r="Z2192" s="142">
        <f t="shared" si="244"/>
        <v>4</v>
      </c>
      <c r="AA2192" s="135">
        <v>600</v>
      </c>
      <c r="AB2192" s="164">
        <f t="shared" si="242"/>
        <v>112</v>
      </c>
      <c r="AI2192" s="1053">
        <v>61041501</v>
      </c>
      <c r="AJ2192" s="1054">
        <v>4</v>
      </c>
      <c r="AK2192" s="1055">
        <v>158.13926000000001</v>
      </c>
      <c r="AL2192" s="1055">
        <v>3.8559999999999999</v>
      </c>
      <c r="AM2192" s="1054">
        <v>41</v>
      </c>
      <c r="AN2192" s="1056">
        <v>0.20430000000000001</v>
      </c>
    </row>
    <row r="2193" spans="23:40">
      <c r="W2193" s="150" t="str">
        <f t="shared" si="240"/>
        <v>600119</v>
      </c>
      <c r="X2193" s="142">
        <f t="shared" si="241"/>
        <v>85</v>
      </c>
      <c r="Y2193" s="135">
        <f t="shared" si="243"/>
        <v>20</v>
      </c>
      <c r="Z2193" s="142">
        <f t="shared" si="244"/>
        <v>4.25</v>
      </c>
      <c r="AA2193" s="135">
        <v>600</v>
      </c>
      <c r="AB2193" s="164">
        <f t="shared" si="242"/>
        <v>119</v>
      </c>
      <c r="AI2193" s="1053">
        <v>36022001</v>
      </c>
      <c r="AJ2193" s="1054">
        <v>5</v>
      </c>
      <c r="AK2193" s="1055">
        <v>158.11709999999999</v>
      </c>
      <c r="AL2193" s="1055">
        <v>4.8141999999999996</v>
      </c>
      <c r="AM2193" s="1054">
        <v>33</v>
      </c>
      <c r="AN2193" s="1056">
        <v>0.4007</v>
      </c>
    </row>
    <row r="2194" spans="23:40">
      <c r="W2194" s="150" t="str">
        <f t="shared" si="240"/>
        <v>600126</v>
      </c>
      <c r="X2194" s="142">
        <f t="shared" si="241"/>
        <v>90</v>
      </c>
      <c r="Y2194" s="135">
        <f t="shared" si="243"/>
        <v>20</v>
      </c>
      <c r="Z2194" s="142">
        <f t="shared" si="244"/>
        <v>4.5</v>
      </c>
      <c r="AA2194" s="135">
        <v>600</v>
      </c>
      <c r="AB2194" s="164">
        <f t="shared" si="242"/>
        <v>126</v>
      </c>
      <c r="AI2194" s="1053">
        <v>53320101</v>
      </c>
      <c r="AJ2194" s="1054">
        <v>2</v>
      </c>
      <c r="AK2194" s="1055">
        <v>158.06982400000001</v>
      </c>
      <c r="AL2194" s="1055">
        <v>3.8372000000000002</v>
      </c>
      <c r="AM2194" s="1054">
        <v>41</v>
      </c>
      <c r="AN2194" s="1056">
        <v>0.21390000000000001</v>
      </c>
    </row>
    <row r="2195" spans="23:40">
      <c r="W2195" s="150" t="str">
        <f t="shared" si="240"/>
        <v>600133</v>
      </c>
      <c r="X2195" s="142">
        <f t="shared" si="241"/>
        <v>95</v>
      </c>
      <c r="Y2195" s="135">
        <f t="shared" si="243"/>
        <v>20</v>
      </c>
      <c r="Z2195" s="142">
        <f t="shared" si="244"/>
        <v>4.75</v>
      </c>
      <c r="AA2195" s="135">
        <v>600</v>
      </c>
      <c r="AB2195" s="164">
        <f t="shared" si="242"/>
        <v>133</v>
      </c>
      <c r="AI2195" s="1053">
        <v>35093821</v>
      </c>
      <c r="AJ2195" s="1054">
        <v>3</v>
      </c>
      <c r="AK2195" s="1055">
        <v>158.04429999999999</v>
      </c>
      <c r="AL2195" s="1055">
        <v>4.5872999999999999</v>
      </c>
      <c r="AM2195" s="1054">
        <v>34</v>
      </c>
      <c r="AN2195" s="1056">
        <v>0.3826</v>
      </c>
    </row>
    <row r="2196" spans="23:40">
      <c r="W2196" s="150" t="str">
        <f t="shared" si="240"/>
        <v>600140</v>
      </c>
      <c r="X2196" s="142">
        <f t="shared" si="241"/>
        <v>100</v>
      </c>
      <c r="Y2196" s="135">
        <f t="shared" si="243"/>
        <v>20</v>
      </c>
      <c r="Z2196" s="142">
        <f t="shared" si="244"/>
        <v>5</v>
      </c>
      <c r="AA2196" s="135">
        <v>600</v>
      </c>
      <c r="AB2196" s="164">
        <f t="shared" si="242"/>
        <v>140</v>
      </c>
      <c r="AI2196" s="1053">
        <v>12034701</v>
      </c>
      <c r="AJ2196" s="1054">
        <v>37</v>
      </c>
      <c r="AK2196" s="1055">
        <v>157.94999999999999</v>
      </c>
      <c r="AL2196" s="1055">
        <v>4.9885999999999999</v>
      </c>
      <c r="AM2196" s="1054">
        <v>32</v>
      </c>
      <c r="AN2196" s="1056">
        <v>0.20079999999999998</v>
      </c>
    </row>
    <row r="2197" spans="23:40">
      <c r="W2197" s="150" t="str">
        <f t="shared" si="240"/>
        <v>600147</v>
      </c>
      <c r="X2197" s="142">
        <f t="shared" si="241"/>
        <v>105</v>
      </c>
      <c r="Y2197" s="135">
        <f t="shared" si="243"/>
        <v>20</v>
      </c>
      <c r="Z2197" s="142">
        <f t="shared" si="244"/>
        <v>5.25</v>
      </c>
      <c r="AA2197" s="135">
        <v>600</v>
      </c>
      <c r="AB2197" s="164">
        <f t="shared" si="242"/>
        <v>147</v>
      </c>
      <c r="AI2197" s="1053">
        <v>51096411</v>
      </c>
      <c r="AJ2197" s="1054">
        <v>6</v>
      </c>
      <c r="AK2197" s="1055">
        <v>157.90025</v>
      </c>
      <c r="AL2197" s="1055">
        <v>3.7532000000000001</v>
      </c>
      <c r="AM2197" s="1054">
        <v>42</v>
      </c>
      <c r="AN2197" s="1056">
        <v>0.17519999999999999</v>
      </c>
    </row>
    <row r="2198" spans="23:40">
      <c r="W2198" s="150" t="str">
        <f t="shared" si="240"/>
        <v>600154</v>
      </c>
      <c r="X2198" s="142">
        <f t="shared" si="241"/>
        <v>110</v>
      </c>
      <c r="Y2198" s="135">
        <f t="shared" si="243"/>
        <v>20</v>
      </c>
      <c r="Z2198" s="142">
        <f t="shared" si="244"/>
        <v>5.5</v>
      </c>
      <c r="AA2198" s="135">
        <v>600</v>
      </c>
      <c r="AB2198" s="164">
        <f t="shared" si="242"/>
        <v>154</v>
      </c>
      <c r="AI2198" s="1053">
        <v>37057121</v>
      </c>
      <c r="AJ2198" s="1054">
        <v>14</v>
      </c>
      <c r="AK2198" s="1055">
        <v>157.84129999999999</v>
      </c>
      <c r="AL2198" s="1055">
        <v>4.9375</v>
      </c>
      <c r="AM2198" s="1054">
        <v>32</v>
      </c>
      <c r="AN2198" s="1056">
        <v>0.26789999999999997</v>
      </c>
    </row>
    <row r="2199" spans="23:40">
      <c r="W2199" s="150" t="str">
        <f t="shared" si="240"/>
        <v>600161</v>
      </c>
      <c r="X2199" s="142">
        <f t="shared" si="241"/>
        <v>115</v>
      </c>
      <c r="Y2199" s="135">
        <f t="shared" si="243"/>
        <v>20</v>
      </c>
      <c r="Z2199" s="142">
        <f t="shared" si="244"/>
        <v>5.75</v>
      </c>
      <c r="AA2199" s="135">
        <v>600</v>
      </c>
      <c r="AB2199" s="164">
        <f t="shared" si="242"/>
        <v>161</v>
      </c>
      <c r="AI2199" s="1053">
        <v>31129901</v>
      </c>
      <c r="AJ2199" s="1054">
        <v>97</v>
      </c>
      <c r="AK2199" s="1055">
        <v>157.83626000000001</v>
      </c>
      <c r="AL2199" s="1055">
        <v>3.6274000000000002</v>
      </c>
      <c r="AM2199" s="1054">
        <v>44</v>
      </c>
      <c r="AN2199" s="1056">
        <v>0.28300000000000003</v>
      </c>
    </row>
    <row r="2200" spans="23:40">
      <c r="W2200" s="150" t="str">
        <f t="shared" si="240"/>
        <v>600168</v>
      </c>
      <c r="X2200" s="142">
        <f t="shared" si="241"/>
        <v>120</v>
      </c>
      <c r="Y2200" s="135">
        <f t="shared" si="243"/>
        <v>20</v>
      </c>
      <c r="Z2200" s="142">
        <f t="shared" si="244"/>
        <v>6</v>
      </c>
      <c r="AA2200" s="135">
        <v>600</v>
      </c>
      <c r="AB2200" s="164">
        <f t="shared" si="242"/>
        <v>168</v>
      </c>
      <c r="AI2200" s="1053">
        <v>22020601</v>
      </c>
      <c r="AJ2200" s="1054">
        <v>8</v>
      </c>
      <c r="AK2200" s="1055">
        <v>157.75110000000001</v>
      </c>
      <c r="AL2200" s="1055">
        <v>5.1822999999999997</v>
      </c>
      <c r="AM2200" s="1054">
        <v>30</v>
      </c>
      <c r="AN2200" s="1056">
        <v>0.34710000000000002</v>
      </c>
    </row>
    <row r="2201" spans="23:40">
      <c r="W2201" s="150" t="str">
        <f t="shared" si="240"/>
        <v>600175</v>
      </c>
      <c r="X2201" s="142">
        <f t="shared" si="241"/>
        <v>125</v>
      </c>
      <c r="Y2201" s="135">
        <f t="shared" si="243"/>
        <v>20</v>
      </c>
      <c r="Z2201" s="142">
        <f t="shared" si="244"/>
        <v>6.25</v>
      </c>
      <c r="AA2201" s="135">
        <v>600</v>
      </c>
      <c r="AB2201" s="164">
        <f t="shared" si="242"/>
        <v>175</v>
      </c>
      <c r="AI2201" s="1053">
        <v>32029311</v>
      </c>
      <c r="AJ2201" s="1054">
        <v>33</v>
      </c>
      <c r="AK2201" s="1055">
        <v>157.7422</v>
      </c>
      <c r="AL2201" s="1055">
        <v>3.5103</v>
      </c>
      <c r="AM2201" s="1054">
        <v>45</v>
      </c>
      <c r="AN2201" s="1056">
        <v>0.20480000000000001</v>
      </c>
    </row>
    <row r="2202" spans="23:40">
      <c r="W2202" s="150" t="str">
        <f t="shared" si="240"/>
        <v>600182</v>
      </c>
      <c r="X2202" s="142">
        <f t="shared" si="241"/>
        <v>130</v>
      </c>
      <c r="Y2202" s="135">
        <f t="shared" si="243"/>
        <v>20</v>
      </c>
      <c r="Z2202" s="142">
        <f t="shared" si="244"/>
        <v>6.5</v>
      </c>
      <c r="AA2202" s="135">
        <v>600</v>
      </c>
      <c r="AB2202" s="164">
        <f t="shared" si="242"/>
        <v>182</v>
      </c>
      <c r="AI2202" s="1053">
        <v>21022401</v>
      </c>
      <c r="AJ2202" s="1054">
        <v>23</v>
      </c>
      <c r="AK2202" s="1055">
        <v>157.70359999999999</v>
      </c>
      <c r="AL2202" s="1055">
        <v>5.0789999999999997</v>
      </c>
      <c r="AM2202" s="1054">
        <v>31</v>
      </c>
      <c r="AN2202" s="1056">
        <v>0.23620000000000002</v>
      </c>
    </row>
    <row r="2203" spans="23:40">
      <c r="W2203" s="150" t="str">
        <f t="shared" si="240"/>
        <v>600189</v>
      </c>
      <c r="X2203" s="142">
        <f t="shared" si="241"/>
        <v>135</v>
      </c>
      <c r="Y2203" s="135">
        <f t="shared" si="243"/>
        <v>20</v>
      </c>
      <c r="Z2203" s="142">
        <f t="shared" si="244"/>
        <v>6.75</v>
      </c>
      <c r="AA2203" s="135">
        <v>600</v>
      </c>
      <c r="AB2203" s="164">
        <f t="shared" si="242"/>
        <v>189</v>
      </c>
      <c r="AI2203" s="1053">
        <v>64010281</v>
      </c>
      <c r="AJ2203" s="1054">
        <v>8</v>
      </c>
      <c r="AK2203" s="1055">
        <v>157.69579999999999</v>
      </c>
      <c r="AL2203" s="1055">
        <v>4.2122999999999999</v>
      </c>
      <c r="AM2203" s="1054">
        <v>37</v>
      </c>
      <c r="AN2203" s="1056">
        <v>0.48899999999999999</v>
      </c>
    </row>
    <row r="2204" spans="23:40">
      <c r="W2204" s="150" t="str">
        <f t="shared" si="240"/>
        <v>600196</v>
      </c>
      <c r="X2204" s="142">
        <f t="shared" si="241"/>
        <v>140</v>
      </c>
      <c r="Y2204" s="135">
        <f t="shared" si="243"/>
        <v>20</v>
      </c>
      <c r="Z2204" s="142">
        <f t="shared" si="244"/>
        <v>7</v>
      </c>
      <c r="AA2204" s="135">
        <v>600</v>
      </c>
      <c r="AB2204" s="164">
        <f t="shared" si="242"/>
        <v>196</v>
      </c>
      <c r="AI2204" s="1053">
        <v>46031701</v>
      </c>
      <c r="AJ2204" s="1054">
        <v>5</v>
      </c>
      <c r="AK2204" s="1055">
        <v>157.66640000000001</v>
      </c>
      <c r="AL2204" s="1055">
        <v>3.6690999999999998</v>
      </c>
      <c r="AM2204" s="1054">
        <v>43</v>
      </c>
      <c r="AN2204" s="1056">
        <v>0.36450000000000005</v>
      </c>
    </row>
    <row r="2205" spans="23:40">
      <c r="W2205" s="150" t="str">
        <f t="shared" si="240"/>
        <v>600203</v>
      </c>
      <c r="X2205" s="142">
        <f t="shared" si="241"/>
        <v>145</v>
      </c>
      <c r="Y2205" s="135">
        <f t="shared" si="243"/>
        <v>20</v>
      </c>
      <c r="Z2205" s="142">
        <f t="shared" si="244"/>
        <v>7.25</v>
      </c>
      <c r="AA2205" s="135">
        <v>600</v>
      </c>
      <c r="AB2205" s="164">
        <f t="shared" si="242"/>
        <v>203</v>
      </c>
      <c r="AI2205" s="1053">
        <v>44134601</v>
      </c>
      <c r="AJ2205" s="1054">
        <v>16</v>
      </c>
      <c r="AK2205" s="1055">
        <v>157.6122</v>
      </c>
      <c r="AL2205" s="1055">
        <v>4.4581999999999997</v>
      </c>
      <c r="AM2205" s="1054">
        <v>35</v>
      </c>
      <c r="AN2205" s="1056">
        <v>0.28670000000000001</v>
      </c>
    </row>
    <row r="2206" spans="23:40">
      <c r="W2206" s="150" t="str">
        <f t="shared" si="240"/>
        <v>600210</v>
      </c>
      <c r="X2206" s="142">
        <f t="shared" si="241"/>
        <v>150</v>
      </c>
      <c r="Y2206" s="135">
        <f t="shared" si="243"/>
        <v>20</v>
      </c>
      <c r="Z2206" s="142">
        <f t="shared" si="244"/>
        <v>7.5</v>
      </c>
      <c r="AA2206" s="135">
        <v>600</v>
      </c>
      <c r="AB2206" s="164">
        <f t="shared" si="242"/>
        <v>210</v>
      </c>
      <c r="AI2206" s="1053">
        <v>51060031</v>
      </c>
      <c r="AJ2206" s="1054">
        <v>5</v>
      </c>
      <c r="AK2206" s="1055">
        <v>157.477</v>
      </c>
      <c r="AL2206" s="1055">
        <v>4.4173</v>
      </c>
      <c r="AM2206" s="1054">
        <v>36</v>
      </c>
      <c r="AN2206" s="1056">
        <v>0.37659999999999999</v>
      </c>
    </row>
    <row r="2207" spans="23:40">
      <c r="W2207" s="150" t="str">
        <f t="shared" si="240"/>
        <v>600217</v>
      </c>
      <c r="X2207" s="142">
        <f t="shared" si="241"/>
        <v>155</v>
      </c>
      <c r="Y2207" s="135">
        <f t="shared" si="243"/>
        <v>20</v>
      </c>
      <c r="Z2207" s="142">
        <f t="shared" si="244"/>
        <v>7.75</v>
      </c>
      <c r="AA2207" s="135">
        <v>600</v>
      </c>
      <c r="AB2207" s="164">
        <f t="shared" si="242"/>
        <v>217</v>
      </c>
      <c r="AI2207" s="1053">
        <v>50170031</v>
      </c>
      <c r="AJ2207" s="1054">
        <v>53</v>
      </c>
      <c r="AK2207" s="1055">
        <v>157.46430000000001</v>
      </c>
      <c r="AL2207" s="1055">
        <v>4.3219000000000003</v>
      </c>
      <c r="AM2207" s="1054">
        <v>36</v>
      </c>
      <c r="AN2207" s="1056">
        <v>0.3201</v>
      </c>
    </row>
    <row r="2208" spans="23:40">
      <c r="W2208" s="150" t="str">
        <f t="shared" si="240"/>
        <v>600224</v>
      </c>
      <c r="X2208" s="142">
        <f t="shared" si="241"/>
        <v>160</v>
      </c>
      <c r="Y2208" s="135">
        <f t="shared" si="243"/>
        <v>20</v>
      </c>
      <c r="Z2208" s="142">
        <f t="shared" si="244"/>
        <v>8</v>
      </c>
      <c r="AA2208" s="135">
        <v>600</v>
      </c>
      <c r="AB2208" s="164">
        <f t="shared" si="242"/>
        <v>224</v>
      </c>
      <c r="AI2208" s="1053">
        <v>42102101</v>
      </c>
      <c r="AJ2208" s="1054">
        <v>13</v>
      </c>
      <c r="AK2208" s="1055">
        <v>157.4419</v>
      </c>
      <c r="AL2208" s="1055">
        <v>3.9340000000000002</v>
      </c>
      <c r="AM2208" s="1054">
        <v>40</v>
      </c>
      <c r="AN2208" s="1056">
        <v>0.47360000000000002</v>
      </c>
    </row>
    <row r="2209" spans="23:40">
      <c r="W2209" s="150" t="str">
        <f t="shared" si="240"/>
        <v>600231</v>
      </c>
      <c r="X2209" s="142">
        <f t="shared" si="241"/>
        <v>165</v>
      </c>
      <c r="Y2209" s="135">
        <f t="shared" si="243"/>
        <v>20</v>
      </c>
      <c r="Z2209" s="142">
        <f t="shared" si="244"/>
        <v>8.25</v>
      </c>
      <c r="AA2209" s="135">
        <v>600</v>
      </c>
      <c r="AB2209" s="164">
        <f t="shared" si="242"/>
        <v>231</v>
      </c>
      <c r="AI2209" s="1053">
        <v>14012101</v>
      </c>
      <c r="AJ2209" s="1054">
        <v>17</v>
      </c>
      <c r="AK2209" s="1055">
        <v>157.41849999999999</v>
      </c>
      <c r="AL2209" s="1055">
        <v>4.4596</v>
      </c>
      <c r="AM2209" s="1054">
        <v>35</v>
      </c>
      <c r="AN2209" s="1056">
        <v>0.29830000000000001</v>
      </c>
    </row>
    <row r="2210" spans="23:40">
      <c r="W2210" s="150" t="str">
        <f t="shared" si="240"/>
        <v>600238</v>
      </c>
      <c r="X2210" s="142">
        <f t="shared" si="241"/>
        <v>170</v>
      </c>
      <c r="Y2210" s="135">
        <f t="shared" si="243"/>
        <v>20</v>
      </c>
      <c r="Z2210" s="142">
        <f t="shared" si="244"/>
        <v>8.5</v>
      </c>
      <c r="AA2210" s="135">
        <v>600</v>
      </c>
      <c r="AB2210" s="164">
        <f t="shared" si="242"/>
        <v>238</v>
      </c>
      <c r="AI2210" s="1053">
        <v>44012131</v>
      </c>
      <c r="AJ2210" s="1054">
        <v>43</v>
      </c>
      <c r="AK2210" s="1055">
        <v>157.3749</v>
      </c>
      <c r="AL2210" s="1055">
        <v>3.7370000000000001</v>
      </c>
      <c r="AM2210" s="1054">
        <v>42</v>
      </c>
      <c r="AN2210" s="1056">
        <v>0.21989999999999998</v>
      </c>
    </row>
    <row r="2211" spans="23:40">
      <c r="W2211" s="150" t="str">
        <f t="shared" si="240"/>
        <v>600245</v>
      </c>
      <c r="X2211" s="142">
        <f t="shared" si="241"/>
        <v>175</v>
      </c>
      <c r="Y2211" s="135">
        <f t="shared" si="243"/>
        <v>20</v>
      </c>
      <c r="Z2211" s="142">
        <f t="shared" si="244"/>
        <v>8.75</v>
      </c>
      <c r="AA2211" s="135">
        <v>600</v>
      </c>
      <c r="AB2211" s="164">
        <f t="shared" si="242"/>
        <v>245</v>
      </c>
      <c r="AI2211" s="1053">
        <v>32015811</v>
      </c>
      <c r="AJ2211" s="1054">
        <v>32</v>
      </c>
      <c r="AK2211" s="1055">
        <v>157.34469999999999</v>
      </c>
      <c r="AL2211" s="1055">
        <v>4.5496999999999996</v>
      </c>
      <c r="AM2211" s="1054">
        <v>35</v>
      </c>
      <c r="AN2211" s="1056">
        <v>0.29600000000000004</v>
      </c>
    </row>
    <row r="2212" spans="23:40">
      <c r="W2212" s="150" t="str">
        <f t="shared" si="240"/>
        <v>600252</v>
      </c>
      <c r="X2212" s="142">
        <f t="shared" si="241"/>
        <v>180</v>
      </c>
      <c r="Y2212" s="135">
        <f t="shared" si="243"/>
        <v>20</v>
      </c>
      <c r="Z2212" s="142">
        <f t="shared" si="244"/>
        <v>9</v>
      </c>
      <c r="AA2212" s="135">
        <v>600</v>
      </c>
      <c r="AB2212" s="164">
        <f t="shared" si="242"/>
        <v>252</v>
      </c>
      <c r="AI2212" s="1053">
        <v>36091001</v>
      </c>
      <c r="AJ2212" s="1054">
        <v>4</v>
      </c>
      <c r="AK2212" s="1055">
        <v>157.30080000000001</v>
      </c>
      <c r="AL2212" s="1055">
        <v>4.5810000000000004</v>
      </c>
      <c r="AM2212" s="1054">
        <v>34</v>
      </c>
      <c r="AN2212" s="1056">
        <v>0.39030000000000004</v>
      </c>
    </row>
    <row r="2213" spans="23:40">
      <c r="W2213" s="150" t="str">
        <f t="shared" si="240"/>
        <v>600259</v>
      </c>
      <c r="X2213" s="142">
        <f t="shared" si="241"/>
        <v>185</v>
      </c>
      <c r="Y2213" s="135">
        <f t="shared" si="243"/>
        <v>20</v>
      </c>
      <c r="Z2213" s="142">
        <f t="shared" si="244"/>
        <v>9.25</v>
      </c>
      <c r="AA2213" s="135">
        <v>600</v>
      </c>
      <c r="AB2213" s="164">
        <f t="shared" si="242"/>
        <v>259</v>
      </c>
      <c r="AI2213" s="1053">
        <v>44011841</v>
      </c>
      <c r="AJ2213" s="1054">
        <v>44</v>
      </c>
      <c r="AK2213" s="1055">
        <v>157.29830000000001</v>
      </c>
      <c r="AL2213" s="1055">
        <v>3.8203</v>
      </c>
      <c r="AM2213" s="1054">
        <v>41</v>
      </c>
      <c r="AN2213" s="1056">
        <v>0.26530000000000004</v>
      </c>
    </row>
    <row r="2214" spans="23:40">
      <c r="W2214" s="150" t="str">
        <f t="shared" si="240"/>
        <v>600266</v>
      </c>
      <c r="X2214" s="142">
        <f t="shared" si="241"/>
        <v>190</v>
      </c>
      <c r="Y2214" s="135">
        <f t="shared" si="243"/>
        <v>20</v>
      </c>
      <c r="Z2214" s="142">
        <f t="shared" si="244"/>
        <v>9.5</v>
      </c>
      <c r="AA2214" s="135">
        <v>600</v>
      </c>
      <c r="AB2214" s="164">
        <f t="shared" si="242"/>
        <v>266</v>
      </c>
      <c r="AI2214" s="1053">
        <v>41093001</v>
      </c>
      <c r="AJ2214" s="1054">
        <v>3</v>
      </c>
      <c r="AK2214" s="1055">
        <v>157.25984</v>
      </c>
      <c r="AL2214" s="1055">
        <v>4.3943000000000003</v>
      </c>
      <c r="AM2214" s="1054">
        <v>36</v>
      </c>
      <c r="AN2214" s="1056">
        <v>0.21059999999999998</v>
      </c>
    </row>
    <row r="2215" spans="23:40">
      <c r="W2215" s="150" t="str">
        <f t="shared" si="240"/>
        <v>600273</v>
      </c>
      <c r="X2215" s="142">
        <f t="shared" si="241"/>
        <v>195</v>
      </c>
      <c r="Y2215" s="135">
        <f t="shared" si="243"/>
        <v>20</v>
      </c>
      <c r="Z2215" s="142">
        <f t="shared" si="244"/>
        <v>9.75</v>
      </c>
      <c r="AA2215" s="135">
        <v>600</v>
      </c>
      <c r="AB2215" s="164">
        <f t="shared" si="242"/>
        <v>273</v>
      </c>
      <c r="AI2215" s="1053">
        <v>21023101</v>
      </c>
      <c r="AJ2215" s="1054">
        <v>24</v>
      </c>
      <c r="AK2215" s="1055">
        <v>157.25229999999999</v>
      </c>
      <c r="AL2215" s="1055">
        <v>4.2058999999999997</v>
      </c>
      <c r="AM2215" s="1054">
        <v>37</v>
      </c>
      <c r="AN2215" s="1056">
        <v>0.42630000000000001</v>
      </c>
    </row>
    <row r="2216" spans="23:40">
      <c r="W2216" s="150" t="str">
        <f t="shared" si="240"/>
        <v>600280</v>
      </c>
      <c r="X2216" s="142">
        <f t="shared" si="241"/>
        <v>200</v>
      </c>
      <c r="Y2216" s="135">
        <f t="shared" si="243"/>
        <v>20</v>
      </c>
      <c r="Z2216" s="142">
        <f t="shared" si="244"/>
        <v>10</v>
      </c>
      <c r="AA2216" s="135">
        <v>600</v>
      </c>
      <c r="AB2216" s="164">
        <f t="shared" si="242"/>
        <v>280</v>
      </c>
      <c r="AI2216" s="1053">
        <v>37071301</v>
      </c>
      <c r="AJ2216" s="1054">
        <v>5</v>
      </c>
      <c r="AK2216" s="1055">
        <v>157.2424</v>
      </c>
      <c r="AL2216" s="1055">
        <v>5.2466999999999997</v>
      </c>
      <c r="AM2216" s="1054">
        <v>30</v>
      </c>
      <c r="AN2216" s="1056">
        <v>0.41409999999999997</v>
      </c>
    </row>
    <row r="2217" spans="23:40">
      <c r="W2217" s="150" t="str">
        <f t="shared" si="240"/>
        <v>600287</v>
      </c>
      <c r="X2217" s="142">
        <f t="shared" si="241"/>
        <v>205</v>
      </c>
      <c r="Y2217" s="135">
        <f t="shared" si="243"/>
        <v>20</v>
      </c>
      <c r="Z2217" s="142">
        <f t="shared" si="244"/>
        <v>10.25</v>
      </c>
      <c r="AA2217" s="135">
        <v>600</v>
      </c>
      <c r="AB2217" s="164">
        <f t="shared" si="242"/>
        <v>287</v>
      </c>
      <c r="AI2217" s="1053">
        <v>34062301</v>
      </c>
      <c r="AJ2217" s="1054">
        <v>4</v>
      </c>
      <c r="AK2217" s="1055">
        <v>157.22748000000001</v>
      </c>
      <c r="AL2217" s="1055">
        <v>3.4933999999999998</v>
      </c>
      <c r="AM2217" s="1054">
        <v>45</v>
      </c>
      <c r="AN2217" s="1056">
        <v>0.33149999999999996</v>
      </c>
    </row>
    <row r="2218" spans="23:40">
      <c r="W2218" s="150" t="str">
        <f t="shared" ref="W2218:W2229" si="245">AA2218&amp;AB2218</f>
        <v>600294</v>
      </c>
      <c r="X2218" s="142">
        <f t="shared" ref="X2218:X2229" si="246">Y2218*Z2218</f>
        <v>210</v>
      </c>
      <c r="Y2218" s="135">
        <f t="shared" si="243"/>
        <v>20</v>
      </c>
      <c r="Z2218" s="142">
        <f t="shared" si="244"/>
        <v>10.5</v>
      </c>
      <c r="AA2218" s="135">
        <v>600</v>
      </c>
      <c r="AB2218" s="164">
        <f t="shared" si="242"/>
        <v>294</v>
      </c>
      <c r="AI2218" s="1053">
        <v>41101801</v>
      </c>
      <c r="AJ2218" s="1054">
        <v>5</v>
      </c>
      <c r="AK2218" s="1055">
        <v>157.22494</v>
      </c>
      <c r="AL2218" s="1055">
        <v>3.2726999999999999</v>
      </c>
      <c r="AM2218" s="1054">
        <v>48</v>
      </c>
      <c r="AN2218" s="1056">
        <v>0.36570000000000003</v>
      </c>
    </row>
    <row r="2219" spans="23:40">
      <c r="W2219" s="150" t="str">
        <f t="shared" si="245"/>
        <v>600301</v>
      </c>
      <c r="X2219" s="142">
        <f t="shared" si="246"/>
        <v>215</v>
      </c>
      <c r="Y2219" s="135">
        <f t="shared" si="243"/>
        <v>20</v>
      </c>
      <c r="Z2219" s="142">
        <f t="shared" si="244"/>
        <v>10.75</v>
      </c>
      <c r="AA2219" s="135">
        <v>600</v>
      </c>
      <c r="AB2219" s="164">
        <f t="shared" si="242"/>
        <v>301</v>
      </c>
      <c r="AI2219" s="1053">
        <v>32122211</v>
      </c>
      <c r="AJ2219" s="1054">
        <v>10</v>
      </c>
      <c r="AK2219" s="1055">
        <v>157.1892</v>
      </c>
      <c r="AL2219" s="1055">
        <v>4.4617000000000004</v>
      </c>
      <c r="AM2219" s="1054">
        <v>35</v>
      </c>
      <c r="AN2219" s="1056">
        <v>0.2457</v>
      </c>
    </row>
    <row r="2220" spans="23:40">
      <c r="W2220" s="150" t="str">
        <f t="shared" si="245"/>
        <v>600308</v>
      </c>
      <c r="X2220" s="142">
        <f t="shared" si="246"/>
        <v>220</v>
      </c>
      <c r="Y2220" s="135">
        <f t="shared" si="243"/>
        <v>20</v>
      </c>
      <c r="Z2220" s="142">
        <f t="shared" si="244"/>
        <v>11</v>
      </c>
      <c r="AA2220" s="135">
        <v>600</v>
      </c>
      <c r="AB2220" s="164">
        <f t="shared" si="242"/>
        <v>308</v>
      </c>
      <c r="AI2220" s="1053">
        <v>51168101</v>
      </c>
      <c r="AJ2220" s="1054">
        <v>6</v>
      </c>
      <c r="AK2220" s="1055">
        <v>157.18448999999998</v>
      </c>
      <c r="AL2220" s="1055">
        <v>4.8475000000000001</v>
      </c>
      <c r="AM2220" s="1054">
        <v>32</v>
      </c>
      <c r="AN2220" s="1056">
        <v>0.35520000000000002</v>
      </c>
    </row>
    <row r="2221" spans="23:40">
      <c r="W2221" s="150" t="str">
        <f t="shared" si="245"/>
        <v>600315</v>
      </c>
      <c r="X2221" s="142">
        <f t="shared" si="246"/>
        <v>225</v>
      </c>
      <c r="Y2221" s="135">
        <f t="shared" si="243"/>
        <v>20</v>
      </c>
      <c r="Z2221" s="142">
        <f t="shared" si="244"/>
        <v>11.25</v>
      </c>
      <c r="AA2221" s="135">
        <v>600</v>
      </c>
      <c r="AB2221" s="164">
        <f t="shared" si="242"/>
        <v>315</v>
      </c>
      <c r="AI2221" s="1053">
        <v>51140121</v>
      </c>
      <c r="AJ2221" s="1054">
        <v>6</v>
      </c>
      <c r="AK2221" s="1055">
        <v>157.06376</v>
      </c>
      <c r="AL2221" s="1055">
        <v>4.9161999999999999</v>
      </c>
      <c r="AM2221" s="1054">
        <v>32</v>
      </c>
      <c r="AN2221" s="1056">
        <v>0.35969999999999996</v>
      </c>
    </row>
    <row r="2222" spans="23:40">
      <c r="W2222" s="150" t="str">
        <f t="shared" si="245"/>
        <v>600322</v>
      </c>
      <c r="X2222" s="142">
        <f t="shared" si="246"/>
        <v>230</v>
      </c>
      <c r="Y2222" s="135">
        <f t="shared" si="243"/>
        <v>20</v>
      </c>
      <c r="Z2222" s="142">
        <f t="shared" si="244"/>
        <v>11.5</v>
      </c>
      <c r="AA2222" s="135">
        <v>600</v>
      </c>
      <c r="AB2222" s="164">
        <f t="shared" si="242"/>
        <v>322</v>
      </c>
      <c r="AI2222" s="1053">
        <v>21014201</v>
      </c>
      <c r="AJ2222" s="1054">
        <v>24</v>
      </c>
      <c r="AK2222" s="1055">
        <v>157.02815000000001</v>
      </c>
      <c r="AL2222" s="1055">
        <v>5.1928999999999998</v>
      </c>
      <c r="AM2222" s="1054">
        <v>30</v>
      </c>
      <c r="AN2222" s="1056">
        <v>0.28120000000000001</v>
      </c>
    </row>
    <row r="2223" spans="23:40">
      <c r="W2223" s="150" t="str">
        <f t="shared" si="245"/>
        <v>600329</v>
      </c>
      <c r="X2223" s="142">
        <f t="shared" si="246"/>
        <v>235</v>
      </c>
      <c r="Y2223" s="135">
        <f t="shared" si="243"/>
        <v>20</v>
      </c>
      <c r="Z2223" s="142">
        <f t="shared" si="244"/>
        <v>11.75</v>
      </c>
      <c r="AA2223" s="135">
        <v>600</v>
      </c>
      <c r="AB2223" s="164">
        <f t="shared" si="242"/>
        <v>329</v>
      </c>
      <c r="AI2223" s="1053">
        <v>41021401</v>
      </c>
      <c r="AJ2223" s="1054">
        <v>5</v>
      </c>
      <c r="AK2223" s="1055">
        <v>157.0129</v>
      </c>
      <c r="AL2223" s="1055">
        <v>4.5326000000000004</v>
      </c>
      <c r="AM2223" s="1054">
        <v>35</v>
      </c>
      <c r="AN2223" s="1056">
        <v>0.35070000000000001</v>
      </c>
    </row>
    <row r="2224" spans="23:40">
      <c r="W2224" s="150" t="str">
        <f t="shared" si="245"/>
        <v>600336</v>
      </c>
      <c r="X2224" s="142">
        <f t="shared" si="246"/>
        <v>240</v>
      </c>
      <c r="Y2224" s="135">
        <f t="shared" si="243"/>
        <v>20</v>
      </c>
      <c r="Z2224" s="142">
        <f t="shared" si="244"/>
        <v>12</v>
      </c>
      <c r="AA2224" s="135">
        <v>600</v>
      </c>
      <c r="AB2224" s="164">
        <f t="shared" si="242"/>
        <v>336</v>
      </c>
      <c r="AI2224" s="1053">
        <v>61110101</v>
      </c>
      <c r="AJ2224" s="1054">
        <v>5</v>
      </c>
      <c r="AK2224" s="1055">
        <v>156.93185</v>
      </c>
      <c r="AL2224" s="1055">
        <v>3.8845999999999998</v>
      </c>
      <c r="AM2224" s="1054">
        <v>40</v>
      </c>
      <c r="AN2224" s="1056">
        <v>0.2717</v>
      </c>
    </row>
    <row r="2225" spans="23:40">
      <c r="W2225" s="150" t="str">
        <f t="shared" si="245"/>
        <v>600343</v>
      </c>
      <c r="X2225" s="142">
        <f t="shared" si="246"/>
        <v>245</v>
      </c>
      <c r="Y2225" s="135">
        <f t="shared" si="243"/>
        <v>20</v>
      </c>
      <c r="Z2225" s="142">
        <f t="shared" si="244"/>
        <v>12.25</v>
      </c>
      <c r="AA2225" s="135">
        <v>600</v>
      </c>
      <c r="AB2225" s="164">
        <f t="shared" si="242"/>
        <v>343</v>
      </c>
      <c r="AI2225" s="1053">
        <v>32092711</v>
      </c>
      <c r="AJ2225" s="1054">
        <v>16</v>
      </c>
      <c r="AK2225" s="1055">
        <v>156.91786999999999</v>
      </c>
      <c r="AL2225" s="1055">
        <v>4.8376999999999999</v>
      </c>
      <c r="AM2225" s="1054">
        <v>32</v>
      </c>
      <c r="AN2225" s="1056">
        <v>0.26649999999999996</v>
      </c>
    </row>
    <row r="2226" spans="23:40">
      <c r="W2226" s="150" t="str">
        <f t="shared" si="245"/>
        <v>600350</v>
      </c>
      <c r="X2226" s="142">
        <f t="shared" si="246"/>
        <v>250</v>
      </c>
      <c r="Y2226" s="135">
        <f t="shared" si="243"/>
        <v>20</v>
      </c>
      <c r="Z2226" s="142">
        <f t="shared" si="244"/>
        <v>12.5</v>
      </c>
      <c r="AA2226" s="135">
        <v>600</v>
      </c>
      <c r="AB2226" s="164">
        <f t="shared" si="242"/>
        <v>350</v>
      </c>
      <c r="AI2226" s="1053">
        <v>21110111</v>
      </c>
      <c r="AJ2226" s="1054">
        <v>4</v>
      </c>
      <c r="AK2226" s="1055">
        <v>156.8879</v>
      </c>
      <c r="AL2226" s="1055">
        <v>5.1872999999999996</v>
      </c>
      <c r="AM2226" s="1054">
        <v>30</v>
      </c>
      <c r="AN2226" s="1056">
        <v>0.31929999999999997</v>
      </c>
    </row>
    <row r="2227" spans="23:40">
      <c r="W2227" s="150" t="str">
        <f t="shared" si="245"/>
        <v>600357</v>
      </c>
      <c r="X2227" s="142">
        <f t="shared" si="246"/>
        <v>255</v>
      </c>
      <c r="Y2227" s="135">
        <f t="shared" si="243"/>
        <v>20</v>
      </c>
      <c r="Z2227" s="142">
        <f t="shared" si="244"/>
        <v>12.75</v>
      </c>
      <c r="AA2227" s="135">
        <v>600</v>
      </c>
      <c r="AB2227" s="164">
        <f t="shared" si="242"/>
        <v>357</v>
      </c>
      <c r="AI2227" s="1053">
        <v>11050621</v>
      </c>
      <c r="AJ2227" s="1054">
        <v>99</v>
      </c>
      <c r="AK2227" s="1055">
        <v>156.84793999999999</v>
      </c>
      <c r="AL2227" s="1055">
        <v>3.1709999999999998</v>
      </c>
      <c r="AM2227" s="1054">
        <v>49</v>
      </c>
      <c r="AN2227" s="1056">
        <v>0.18690000000000001</v>
      </c>
    </row>
    <row r="2228" spans="23:40">
      <c r="W2228" s="150" t="str">
        <f t="shared" si="245"/>
        <v>600364</v>
      </c>
      <c r="X2228" s="142">
        <f t="shared" si="246"/>
        <v>260</v>
      </c>
      <c r="Y2228" s="135">
        <f t="shared" si="243"/>
        <v>20</v>
      </c>
      <c r="Z2228" s="142">
        <f t="shared" si="244"/>
        <v>13</v>
      </c>
      <c r="AA2228" s="135">
        <v>600</v>
      </c>
      <c r="AB2228" s="164">
        <f t="shared" si="242"/>
        <v>364</v>
      </c>
      <c r="AI2228" s="1053">
        <v>42174101</v>
      </c>
      <c r="AJ2228" s="1054">
        <v>55</v>
      </c>
      <c r="AK2228" s="1055">
        <v>156.8475</v>
      </c>
      <c r="AL2228" s="1055">
        <v>3.7690000000000001</v>
      </c>
      <c r="AM2228" s="1054">
        <v>42</v>
      </c>
      <c r="AN2228" s="1056">
        <v>0.14710000000000001</v>
      </c>
    </row>
    <row r="2229" spans="23:40">
      <c r="W2229" s="150" t="str">
        <f t="shared" si="245"/>
        <v>600371</v>
      </c>
      <c r="X2229" s="142">
        <f t="shared" si="246"/>
        <v>265</v>
      </c>
      <c r="Y2229" s="135">
        <f t="shared" si="243"/>
        <v>20</v>
      </c>
      <c r="Z2229" s="142">
        <f t="shared" si="244"/>
        <v>13.25</v>
      </c>
      <c r="AA2229" s="135">
        <v>600</v>
      </c>
      <c r="AB2229" s="164">
        <f t="shared" si="242"/>
        <v>371</v>
      </c>
      <c r="AI2229" s="1053">
        <v>31124501</v>
      </c>
      <c r="AJ2229" s="1054">
        <v>98</v>
      </c>
      <c r="AK2229" s="1055">
        <v>156.78755000000001</v>
      </c>
      <c r="AL2229" s="1055">
        <v>3.2372999999999998</v>
      </c>
      <c r="AM2229" s="1054">
        <v>48</v>
      </c>
      <c r="AN2229" s="1056">
        <v>0.27710000000000001</v>
      </c>
    </row>
    <row r="2230" spans="23:40">
      <c r="AI2230" s="1053">
        <v>33016501</v>
      </c>
      <c r="AJ2230" s="1054">
        <v>41</v>
      </c>
      <c r="AK2230" s="1055">
        <v>156.7509</v>
      </c>
      <c r="AL2230" s="1055">
        <v>2.9403000000000001</v>
      </c>
      <c r="AM2230" s="1054">
        <v>53</v>
      </c>
      <c r="AN2230" s="1056">
        <v>0.30840000000000001</v>
      </c>
    </row>
    <row r="2231" spans="23:40">
      <c r="AI2231" s="1053">
        <v>32022301</v>
      </c>
      <c r="AJ2231" s="1054">
        <v>34</v>
      </c>
      <c r="AK2231" s="1055">
        <v>156.72210000000001</v>
      </c>
      <c r="AL2231" s="1055">
        <v>4.1863999999999999</v>
      </c>
      <c r="AM2231" s="1054">
        <v>37</v>
      </c>
      <c r="AN2231" s="1056">
        <v>0.27500000000000002</v>
      </c>
    </row>
    <row r="2232" spans="23:40">
      <c r="AI2232" s="1053">
        <v>37037071</v>
      </c>
      <c r="AJ2232" s="1054">
        <v>22</v>
      </c>
      <c r="AK2232" s="1055">
        <v>156.67179999999999</v>
      </c>
      <c r="AL2232" s="1055">
        <v>4.6002000000000001</v>
      </c>
      <c r="AM2232" s="1054">
        <v>34</v>
      </c>
      <c r="AN2232" s="1056">
        <v>0.17550000000000002</v>
      </c>
    </row>
    <row r="2233" spans="23:40">
      <c r="AI2233" s="1053">
        <v>44008801</v>
      </c>
      <c r="AJ2233" s="1054">
        <v>57</v>
      </c>
      <c r="AK2233" s="1055">
        <v>156.60457500000001</v>
      </c>
      <c r="AL2233" s="1055">
        <v>3.6654</v>
      </c>
      <c r="AM2233" s="1054">
        <v>43</v>
      </c>
      <c r="AN2233" s="1056">
        <v>0.32100000000000001</v>
      </c>
    </row>
    <row r="2234" spans="23:40">
      <c r="AI2234" s="1053">
        <v>32102801</v>
      </c>
      <c r="AJ2234" s="1054">
        <v>16</v>
      </c>
      <c r="AK2234" s="1055">
        <v>156.5446</v>
      </c>
      <c r="AL2234" s="1055">
        <v>4.2534999999999998</v>
      </c>
      <c r="AM2234" s="1054">
        <v>37</v>
      </c>
      <c r="AN2234" s="1056">
        <v>0.35009999999999997</v>
      </c>
    </row>
    <row r="2235" spans="23:40">
      <c r="AI2235" s="1053">
        <v>34011401</v>
      </c>
      <c r="AJ2235" s="1054">
        <v>24</v>
      </c>
      <c r="AK2235" s="1055">
        <v>156.52189999999999</v>
      </c>
      <c r="AL2235" s="1055">
        <v>4.2408999999999999</v>
      </c>
      <c r="AM2235" s="1054">
        <v>37</v>
      </c>
      <c r="AN2235" s="1056">
        <v>0.27550000000000002</v>
      </c>
    </row>
    <row r="2236" spans="23:40">
      <c r="AI2236" s="1053">
        <v>37041101</v>
      </c>
      <c r="AJ2236" s="1054">
        <v>11</v>
      </c>
      <c r="AK2236" s="1055">
        <v>156.44990000000001</v>
      </c>
      <c r="AL2236" s="1055">
        <v>4.2748999999999997</v>
      </c>
      <c r="AM2236" s="1054">
        <v>37</v>
      </c>
      <c r="AN2236" s="1056">
        <v>0.25079999999999997</v>
      </c>
    </row>
    <row r="2237" spans="23:40">
      <c r="AI2237" s="1053">
        <v>44152401</v>
      </c>
      <c r="AJ2237" s="1054">
        <v>10</v>
      </c>
      <c r="AK2237" s="1055">
        <v>156.3314</v>
      </c>
      <c r="AL2237" s="1055">
        <v>4.3849</v>
      </c>
      <c r="AM2237" s="1054">
        <v>36</v>
      </c>
      <c r="AN2237" s="1056">
        <v>0.3503</v>
      </c>
    </row>
    <row r="2238" spans="23:40">
      <c r="AI2238" s="1053">
        <v>35014681</v>
      </c>
      <c r="AJ2238" s="1054">
        <v>22</v>
      </c>
      <c r="AK2238" s="1055">
        <v>156.30449999999999</v>
      </c>
      <c r="AL2238" s="1055">
        <v>3.6118000000000001</v>
      </c>
      <c r="AM2238" s="1054">
        <v>43</v>
      </c>
      <c r="AN2238" s="1056">
        <v>0.26129999999999998</v>
      </c>
    </row>
    <row r="2239" spans="23:40">
      <c r="AI2239" s="1053">
        <v>13106501</v>
      </c>
      <c r="AJ2239" s="1054">
        <v>5</v>
      </c>
      <c r="AK2239" s="1055">
        <v>156.30080000000001</v>
      </c>
      <c r="AL2239" s="1055">
        <v>4.1153000000000004</v>
      </c>
      <c r="AM2239" s="1054">
        <v>38</v>
      </c>
      <c r="AN2239" s="1056">
        <v>0.24390000000000001</v>
      </c>
    </row>
    <row r="2240" spans="23:40">
      <c r="AI2240" s="1053">
        <v>35071401</v>
      </c>
      <c r="AJ2240" s="1054">
        <v>5</v>
      </c>
      <c r="AK2240" s="1055">
        <v>156.24248</v>
      </c>
      <c r="AL2240" s="1055">
        <v>4.0033000000000003</v>
      </c>
      <c r="AM2240" s="1054">
        <v>39</v>
      </c>
      <c r="AN2240" s="1056">
        <v>0.20699999999999999</v>
      </c>
    </row>
    <row r="2241" spans="35:40">
      <c r="AI2241" s="1053">
        <v>44161901</v>
      </c>
      <c r="AJ2241" s="1054">
        <v>7</v>
      </c>
      <c r="AK2241" s="1055">
        <v>156.22243999999998</v>
      </c>
      <c r="AL2241" s="1055">
        <v>3.3685999999999998</v>
      </c>
      <c r="AM2241" s="1054">
        <v>46</v>
      </c>
      <c r="AN2241" s="1056">
        <v>0.31920000000000004</v>
      </c>
    </row>
    <row r="2242" spans="35:40">
      <c r="AI2242" s="1053">
        <v>23012591</v>
      </c>
      <c r="AJ2242" s="1054">
        <v>24</v>
      </c>
      <c r="AK2242" s="1055">
        <v>156.1893</v>
      </c>
      <c r="AL2242" s="1055">
        <v>5.2826000000000004</v>
      </c>
      <c r="AM2242" s="1054">
        <v>30</v>
      </c>
      <c r="AN2242" s="1056">
        <v>0.3453</v>
      </c>
    </row>
    <row r="2243" spans="35:40">
      <c r="AI2243" s="1053">
        <v>34130401</v>
      </c>
      <c r="AJ2243" s="1054">
        <v>3</v>
      </c>
      <c r="AK2243" s="1055">
        <v>156.1815</v>
      </c>
      <c r="AL2243" s="1055">
        <v>4.6463000000000001</v>
      </c>
      <c r="AM2243" s="1054">
        <v>34</v>
      </c>
      <c r="AN2243" s="1056">
        <v>0.27010000000000001</v>
      </c>
    </row>
    <row r="2244" spans="35:40">
      <c r="AI2244" s="1053">
        <v>42015601</v>
      </c>
      <c r="AJ2244" s="1054">
        <v>56</v>
      </c>
      <c r="AK2244" s="1055">
        <v>156.14940000000001</v>
      </c>
      <c r="AL2244" s="1055">
        <v>4.9585999999999997</v>
      </c>
      <c r="AM2244" s="1054">
        <v>31</v>
      </c>
      <c r="AN2244" s="1056">
        <v>0.23199999999999998</v>
      </c>
    </row>
    <row r="2245" spans="35:40">
      <c r="AI2245" s="1053">
        <v>34024001</v>
      </c>
      <c r="AJ2245" s="1054">
        <v>7</v>
      </c>
      <c r="AK2245" s="1055">
        <v>156.14616000000001</v>
      </c>
      <c r="AL2245" s="1055">
        <v>3.3151000000000002</v>
      </c>
      <c r="AM2245" s="1054">
        <v>47</v>
      </c>
      <c r="AN2245" s="1056">
        <v>0.311</v>
      </c>
    </row>
    <row r="2246" spans="35:40">
      <c r="AI2246" s="1053">
        <v>34150401</v>
      </c>
      <c r="AJ2246" s="1054">
        <v>6</v>
      </c>
      <c r="AK2246" s="1055">
        <v>156.1337</v>
      </c>
      <c r="AL2246" s="1055">
        <v>4.6029</v>
      </c>
      <c r="AM2246" s="1054">
        <v>34</v>
      </c>
      <c r="AN2246" s="1056">
        <v>0.41009999999999996</v>
      </c>
    </row>
    <row r="2247" spans="35:40">
      <c r="AI2247" s="1053">
        <v>44150301</v>
      </c>
      <c r="AJ2247" s="1054">
        <v>11</v>
      </c>
      <c r="AK2247" s="1055">
        <v>156.11920000000001</v>
      </c>
      <c r="AL2247" s="1055">
        <v>4.0945</v>
      </c>
      <c r="AM2247" s="1054">
        <v>38</v>
      </c>
      <c r="AN2247" s="1056">
        <v>0.30420000000000003</v>
      </c>
    </row>
    <row r="2248" spans="35:40">
      <c r="AI2248" s="1053">
        <v>53040701</v>
      </c>
      <c r="AJ2248" s="1054">
        <v>1</v>
      </c>
      <c r="AK2248" s="1055">
        <v>156.10310000000001</v>
      </c>
      <c r="AL2248" s="1055">
        <v>3.7627000000000002</v>
      </c>
      <c r="AM2248" s="1054">
        <v>41</v>
      </c>
      <c r="AN2248" s="1056">
        <v>0.25739999999999996</v>
      </c>
    </row>
    <row r="2249" spans="35:40">
      <c r="AI2249" s="1053">
        <v>35064221</v>
      </c>
      <c r="AJ2249" s="1054">
        <v>4</v>
      </c>
      <c r="AK2249" s="1055">
        <v>156.08449999999999</v>
      </c>
      <c r="AL2249" s="1055">
        <v>3.7018</v>
      </c>
      <c r="AM2249" s="1054">
        <v>42</v>
      </c>
      <c r="AN2249" s="1056">
        <v>0.44420000000000004</v>
      </c>
    </row>
    <row r="2250" spans="35:40">
      <c r="AI2250" s="1053">
        <v>33064501</v>
      </c>
      <c r="AJ2250" s="1054">
        <v>19</v>
      </c>
      <c r="AK2250" s="1055">
        <v>156.05355</v>
      </c>
      <c r="AL2250" s="1055">
        <v>3.6993</v>
      </c>
      <c r="AM2250" s="1054">
        <v>42</v>
      </c>
      <c r="AN2250" s="1056">
        <v>0.21280000000000002</v>
      </c>
    </row>
    <row r="2251" spans="35:40">
      <c r="AI2251" s="1053">
        <v>34170301</v>
      </c>
      <c r="AJ2251" s="1054">
        <v>2</v>
      </c>
      <c r="AK2251" s="1055">
        <v>156.05161999999999</v>
      </c>
      <c r="AL2251" s="1055">
        <v>4.1078999999999999</v>
      </c>
      <c r="AM2251" s="1054">
        <v>38</v>
      </c>
      <c r="AN2251" s="1056">
        <v>0.3085</v>
      </c>
    </row>
    <row r="2252" spans="35:40">
      <c r="AI2252" s="1053">
        <v>35014191</v>
      </c>
      <c r="AJ2252" s="1054">
        <v>23</v>
      </c>
      <c r="AK2252" s="1055">
        <v>156.04599999999999</v>
      </c>
      <c r="AL2252" s="1055">
        <v>4.1938000000000004</v>
      </c>
      <c r="AM2252" s="1054">
        <v>37</v>
      </c>
      <c r="AN2252" s="1056">
        <v>0.39130000000000004</v>
      </c>
    </row>
    <row r="2253" spans="35:40">
      <c r="AI2253" s="1053">
        <v>43063101</v>
      </c>
      <c r="AJ2253" s="1054">
        <v>5</v>
      </c>
      <c r="AK2253" s="1055">
        <v>156.02170000000001</v>
      </c>
      <c r="AL2253" s="1055">
        <v>3.9714999999999998</v>
      </c>
      <c r="AM2253" s="1054">
        <v>39</v>
      </c>
      <c r="AN2253" s="1056">
        <v>0.19409999999999999</v>
      </c>
    </row>
    <row r="2254" spans="35:40">
      <c r="AI2254" s="1053">
        <v>14060501</v>
      </c>
      <c r="AJ2254" s="1054">
        <v>4</v>
      </c>
      <c r="AK2254" s="1055">
        <v>155.97919999999999</v>
      </c>
      <c r="AL2254" s="1055">
        <v>3.6985999999999999</v>
      </c>
      <c r="AM2254" s="1054">
        <v>42</v>
      </c>
      <c r="AN2254" s="1056">
        <v>0.371</v>
      </c>
    </row>
    <row r="2255" spans="35:40">
      <c r="AI2255" s="1053">
        <v>32012801</v>
      </c>
      <c r="AJ2255" s="1054">
        <v>33</v>
      </c>
      <c r="AK2255" s="1055">
        <v>155.82081200000002</v>
      </c>
      <c r="AL2255" s="1055">
        <v>4.4691000000000001</v>
      </c>
      <c r="AM2255" s="1054">
        <v>35</v>
      </c>
      <c r="AN2255" s="1056">
        <v>0.223</v>
      </c>
    </row>
    <row r="2256" spans="35:40">
      <c r="AI2256" s="1053">
        <v>44121801</v>
      </c>
      <c r="AJ2256" s="1054">
        <v>6</v>
      </c>
      <c r="AK2256" s="1055">
        <v>155.57409999999999</v>
      </c>
      <c r="AL2256" s="1055">
        <v>4.4874999999999998</v>
      </c>
      <c r="AM2256" s="1054">
        <v>35</v>
      </c>
      <c r="AN2256" s="1056">
        <v>0.28600000000000003</v>
      </c>
    </row>
    <row r="2257" spans="35:40">
      <c r="AI2257" s="1053">
        <v>44107101</v>
      </c>
      <c r="AJ2257" s="1054">
        <v>15</v>
      </c>
      <c r="AK2257" s="1055">
        <v>155.46690000000001</v>
      </c>
      <c r="AL2257" s="1055">
        <v>3.5514000000000001</v>
      </c>
      <c r="AM2257" s="1054">
        <v>44</v>
      </c>
      <c r="AN2257" s="1056">
        <v>0.21429999999999999</v>
      </c>
    </row>
    <row r="2258" spans="35:40">
      <c r="AI2258" s="1053">
        <v>32034701</v>
      </c>
      <c r="AJ2258" s="1054">
        <v>23</v>
      </c>
      <c r="AK2258" s="1055">
        <v>155.38659999999999</v>
      </c>
      <c r="AL2258" s="1055">
        <v>4.8303000000000003</v>
      </c>
      <c r="AM2258" s="1054">
        <v>32</v>
      </c>
      <c r="AN2258" s="1056">
        <v>0.32250000000000001</v>
      </c>
    </row>
    <row r="2259" spans="35:40">
      <c r="AI2259" s="1053">
        <v>51067501</v>
      </c>
      <c r="AJ2259" s="1054">
        <v>6</v>
      </c>
      <c r="AK2259" s="1055">
        <v>155.26660000000001</v>
      </c>
      <c r="AL2259" s="1055">
        <v>4.9615</v>
      </c>
      <c r="AM2259" s="1054">
        <v>31</v>
      </c>
      <c r="AN2259" s="1056">
        <v>0.39759999999999995</v>
      </c>
    </row>
    <row r="2260" spans="35:40">
      <c r="AI2260" s="1053">
        <v>44190801</v>
      </c>
      <c r="AJ2260" s="1054">
        <v>1</v>
      </c>
      <c r="AK2260" s="1055">
        <v>155.2662</v>
      </c>
      <c r="AL2260" s="1055">
        <v>4.4013</v>
      </c>
      <c r="AM2260" s="1054">
        <v>35</v>
      </c>
      <c r="AN2260" s="1056">
        <v>0.2404</v>
      </c>
    </row>
    <row r="2261" spans="35:40">
      <c r="AI2261" s="1053">
        <v>36043701</v>
      </c>
      <c r="AJ2261" s="1054">
        <v>6</v>
      </c>
      <c r="AK2261" s="1055">
        <v>155.2439</v>
      </c>
      <c r="AL2261" s="1055">
        <v>4.4462999999999999</v>
      </c>
      <c r="AM2261" s="1054">
        <v>35</v>
      </c>
      <c r="AN2261" s="1056">
        <v>0.3911</v>
      </c>
    </row>
    <row r="2262" spans="35:40">
      <c r="AI2262" s="1053">
        <v>32083411</v>
      </c>
      <c r="AJ2262" s="1054">
        <v>20</v>
      </c>
      <c r="AK2262" s="1055">
        <v>155.23944</v>
      </c>
      <c r="AL2262" s="1055">
        <v>4.0587</v>
      </c>
      <c r="AM2262" s="1054">
        <v>38</v>
      </c>
      <c r="AN2262" s="1056">
        <v>0.20329999999999998</v>
      </c>
    </row>
    <row r="2263" spans="35:40">
      <c r="AI2263" s="1053">
        <v>32075211</v>
      </c>
      <c r="AJ2263" s="1054">
        <v>15</v>
      </c>
      <c r="AK2263" s="1055">
        <v>155.1533</v>
      </c>
      <c r="AL2263" s="1055">
        <v>3.9260999999999999</v>
      </c>
      <c r="AM2263" s="1054">
        <v>40</v>
      </c>
      <c r="AN2263" s="1056">
        <v>0.45950000000000002</v>
      </c>
    </row>
    <row r="2264" spans="35:40">
      <c r="AI2264" s="1053">
        <v>32103301</v>
      </c>
      <c r="AJ2264" s="1054">
        <v>17</v>
      </c>
      <c r="AK2264" s="1055">
        <v>155.1446</v>
      </c>
      <c r="AL2264" s="1055">
        <v>4.4701000000000004</v>
      </c>
      <c r="AM2264" s="1054">
        <v>35</v>
      </c>
      <c r="AN2264" s="1056">
        <v>0.23600000000000002</v>
      </c>
    </row>
    <row r="2265" spans="35:40">
      <c r="AI2265" s="1053">
        <v>13073502</v>
      </c>
      <c r="AJ2265" s="1054">
        <v>7</v>
      </c>
      <c r="AK2265" s="1055">
        <v>155.086544</v>
      </c>
      <c r="AL2265" s="1055">
        <v>4.2996999999999996</v>
      </c>
      <c r="AM2265" s="1054">
        <v>36</v>
      </c>
      <c r="AN2265" s="1056">
        <v>0.4103</v>
      </c>
    </row>
    <row r="2266" spans="35:40">
      <c r="AI2266" s="1053">
        <v>32101301</v>
      </c>
      <c r="AJ2266" s="1054">
        <v>18</v>
      </c>
      <c r="AK2266" s="1055">
        <v>155.08510000000001</v>
      </c>
      <c r="AL2266" s="1055">
        <v>4.0193000000000003</v>
      </c>
      <c r="AM2266" s="1054">
        <v>39</v>
      </c>
      <c r="AN2266" s="1056">
        <v>0.37040000000000001</v>
      </c>
    </row>
    <row r="2267" spans="35:40">
      <c r="AI2267" s="1053">
        <v>34021101</v>
      </c>
      <c r="AJ2267" s="1054">
        <v>8</v>
      </c>
      <c r="AK2267" s="1055">
        <v>155.07910000000001</v>
      </c>
      <c r="AL2267" s="1055">
        <v>4.4983000000000004</v>
      </c>
      <c r="AM2267" s="1054">
        <v>34</v>
      </c>
      <c r="AN2267" s="1056">
        <v>0.14099999999999999</v>
      </c>
    </row>
    <row r="2268" spans="35:40">
      <c r="AI2268" s="1053">
        <v>32039041</v>
      </c>
      <c r="AJ2268" s="1054">
        <v>24</v>
      </c>
      <c r="AK2268" s="1055">
        <v>155.07346000000001</v>
      </c>
      <c r="AL2268" s="1055">
        <v>4.1452999999999998</v>
      </c>
      <c r="AM2268" s="1054">
        <v>37</v>
      </c>
      <c r="AN2268" s="1056">
        <v>0.21190000000000001</v>
      </c>
    </row>
    <row r="2269" spans="35:40">
      <c r="AI2269" s="1053">
        <v>61012401</v>
      </c>
      <c r="AJ2269" s="1054">
        <v>38</v>
      </c>
      <c r="AK2269" s="1055">
        <v>154.99170000000001</v>
      </c>
      <c r="AL2269" s="1055">
        <v>4.1765999999999996</v>
      </c>
      <c r="AM2269" s="1054">
        <v>37</v>
      </c>
      <c r="AN2269" s="1056">
        <v>0.27039999999999997</v>
      </c>
    </row>
    <row r="2270" spans="35:40">
      <c r="AI2270" s="1053">
        <v>41016901</v>
      </c>
      <c r="AJ2270" s="1054">
        <v>29</v>
      </c>
      <c r="AK2270" s="1055">
        <v>154.943398</v>
      </c>
      <c r="AL2270" s="1055">
        <v>4.7027000000000001</v>
      </c>
      <c r="AM2270" s="1054">
        <v>33</v>
      </c>
      <c r="AN2270" s="1056">
        <v>0.1862</v>
      </c>
    </row>
    <row r="2271" spans="35:40">
      <c r="AI2271" s="1053">
        <v>32041701</v>
      </c>
      <c r="AJ2271" s="1054">
        <v>22</v>
      </c>
      <c r="AK2271" s="1055">
        <v>154.91139999999999</v>
      </c>
      <c r="AL2271" s="1055">
        <v>4.2969999999999997</v>
      </c>
      <c r="AM2271" s="1054">
        <v>36</v>
      </c>
      <c r="AN2271" s="1056">
        <v>0.33049999999999996</v>
      </c>
    </row>
    <row r="2272" spans="35:40">
      <c r="AI2272" s="1053">
        <v>61014201</v>
      </c>
      <c r="AJ2272" s="1054">
        <v>39</v>
      </c>
      <c r="AK2272" s="1055">
        <v>154.816</v>
      </c>
      <c r="AL2272" s="1055">
        <v>4.6898</v>
      </c>
      <c r="AM2272" s="1054">
        <v>33</v>
      </c>
      <c r="AN2272" s="1056">
        <v>0.20350000000000001</v>
      </c>
    </row>
    <row r="2273" spans="35:40">
      <c r="AI2273" s="1053">
        <v>35060801</v>
      </c>
      <c r="AJ2273" s="1054">
        <v>5</v>
      </c>
      <c r="AK2273" s="1055">
        <v>154.81569999999999</v>
      </c>
      <c r="AL2273" s="1055">
        <v>3.5787</v>
      </c>
      <c r="AM2273" s="1054">
        <v>43</v>
      </c>
      <c r="AN2273" s="1056">
        <v>0.3039</v>
      </c>
    </row>
    <row r="2274" spans="35:40">
      <c r="AI2274" s="1053">
        <v>53293701</v>
      </c>
      <c r="AJ2274" s="1054">
        <v>2</v>
      </c>
      <c r="AK2274" s="1055">
        <v>154.79490000000001</v>
      </c>
      <c r="AL2274" s="1055">
        <v>3.7181999999999999</v>
      </c>
      <c r="AM2274" s="1054">
        <v>42</v>
      </c>
      <c r="AN2274" s="1056">
        <v>0.24559999999999998</v>
      </c>
    </row>
    <row r="2275" spans="35:40">
      <c r="AI2275" s="1053">
        <v>12042201</v>
      </c>
      <c r="AJ2275" s="1054">
        <v>38</v>
      </c>
      <c r="AK2275" s="1055">
        <v>154.7604</v>
      </c>
      <c r="AL2275" s="1055">
        <v>4.3704999999999998</v>
      </c>
      <c r="AM2275" s="1054">
        <v>35</v>
      </c>
      <c r="AN2275" s="1056">
        <v>0.1623</v>
      </c>
    </row>
    <row r="2276" spans="35:40">
      <c r="AI2276" s="1053">
        <v>21010971</v>
      </c>
      <c r="AJ2276" s="1054">
        <v>25</v>
      </c>
      <c r="AK2276" s="1055">
        <v>154.7595</v>
      </c>
      <c r="AL2276" s="1055">
        <v>4.4682000000000004</v>
      </c>
      <c r="AM2276" s="1054">
        <v>35</v>
      </c>
      <c r="AN2276" s="1056">
        <v>0.17739999999999997</v>
      </c>
    </row>
    <row r="2277" spans="35:40">
      <c r="AI2277" s="1053">
        <v>33052501</v>
      </c>
      <c r="AJ2277" s="1054">
        <v>22</v>
      </c>
      <c r="AK2277" s="1055">
        <v>154.75839999999999</v>
      </c>
      <c r="AL2277" s="1055">
        <v>4.3445999999999998</v>
      </c>
      <c r="AM2277" s="1054">
        <v>36</v>
      </c>
      <c r="AN2277" s="1056">
        <v>0.41549999999999998</v>
      </c>
    </row>
    <row r="2278" spans="35:40">
      <c r="AI2278" s="1053">
        <v>45130101</v>
      </c>
      <c r="AJ2278" s="1054">
        <v>1</v>
      </c>
      <c r="AK2278" s="1055">
        <v>154.7501</v>
      </c>
      <c r="AL2278" s="1055">
        <v>4.7161999999999997</v>
      </c>
      <c r="AM2278" s="1054">
        <v>33</v>
      </c>
      <c r="AN2278" s="1056">
        <v>0.28129999999999999</v>
      </c>
    </row>
    <row r="2279" spans="35:40">
      <c r="AI2279" s="1053">
        <v>42033901</v>
      </c>
      <c r="AJ2279" s="1054">
        <v>12</v>
      </c>
      <c r="AK2279" s="1055">
        <v>154.73849999999999</v>
      </c>
      <c r="AL2279" s="1055">
        <v>4.2544000000000004</v>
      </c>
      <c r="AM2279" s="1054">
        <v>36</v>
      </c>
      <c r="AN2279" s="1056">
        <v>0.52890000000000004</v>
      </c>
    </row>
    <row r="2280" spans="35:40">
      <c r="AI2280" s="1053">
        <v>41101301</v>
      </c>
      <c r="AJ2280" s="1054">
        <v>6</v>
      </c>
      <c r="AK2280" s="1055">
        <v>154.70552000000001</v>
      </c>
      <c r="AL2280" s="1055">
        <v>3.6566000000000001</v>
      </c>
      <c r="AM2280" s="1054">
        <v>42</v>
      </c>
      <c r="AN2280" s="1056">
        <v>0.29820000000000002</v>
      </c>
    </row>
    <row r="2281" spans="35:40">
      <c r="AI2281" s="1053">
        <v>45100501</v>
      </c>
      <c r="AJ2281" s="1054">
        <v>4</v>
      </c>
      <c r="AK2281" s="1055">
        <v>154.67179999999999</v>
      </c>
      <c r="AL2281" s="1055">
        <v>3.7524999999999999</v>
      </c>
      <c r="AM2281" s="1054">
        <v>41</v>
      </c>
      <c r="AN2281" s="1056">
        <v>0.34639999999999999</v>
      </c>
    </row>
    <row r="2282" spans="35:40">
      <c r="AI2282" s="1053">
        <v>32122511</v>
      </c>
      <c r="AJ2282" s="1054">
        <v>11</v>
      </c>
      <c r="AK2282" s="1055">
        <v>154.61760000000001</v>
      </c>
      <c r="AL2282" s="1055">
        <v>4.8009000000000004</v>
      </c>
      <c r="AM2282" s="1054">
        <v>32</v>
      </c>
      <c r="AN2282" s="1056">
        <v>0.33689999999999998</v>
      </c>
    </row>
    <row r="2283" spans="35:40">
      <c r="AI2283" s="1053">
        <v>41081901</v>
      </c>
      <c r="AJ2283" s="1054">
        <v>5</v>
      </c>
      <c r="AK2283" s="1055">
        <v>154.56009</v>
      </c>
      <c r="AL2283" s="1055">
        <v>4.8140999999999998</v>
      </c>
      <c r="AM2283" s="1054">
        <v>32</v>
      </c>
      <c r="AN2283" s="1056">
        <v>0.26030000000000003</v>
      </c>
    </row>
    <row r="2284" spans="35:40">
      <c r="AI2284" s="1053">
        <v>44102801</v>
      </c>
      <c r="AJ2284" s="1054">
        <v>16</v>
      </c>
      <c r="AK2284" s="1055">
        <v>154.54910000000001</v>
      </c>
      <c r="AL2284" s="1055">
        <v>3.9352999999999998</v>
      </c>
      <c r="AM2284" s="1054">
        <v>39</v>
      </c>
      <c r="AN2284" s="1056">
        <v>0.28699999999999998</v>
      </c>
    </row>
    <row r="2285" spans="35:40">
      <c r="AI2285" s="1053">
        <v>33034501</v>
      </c>
      <c r="AJ2285" s="1054">
        <v>21</v>
      </c>
      <c r="AK2285" s="1055">
        <v>154.47971999999999</v>
      </c>
      <c r="AL2285" s="1055">
        <v>3.6286999999999998</v>
      </c>
      <c r="AM2285" s="1054">
        <v>43</v>
      </c>
      <c r="AN2285" s="1056">
        <v>0.27310000000000001</v>
      </c>
    </row>
    <row r="2286" spans="35:40">
      <c r="AI2286" s="1053">
        <v>32025301</v>
      </c>
      <c r="AJ2286" s="1054">
        <v>35</v>
      </c>
      <c r="AK2286" s="1055">
        <v>154.47418300000001</v>
      </c>
      <c r="AL2286" s="1055">
        <v>3.8746999999999998</v>
      </c>
      <c r="AM2286" s="1054">
        <v>40</v>
      </c>
      <c r="AN2286" s="1056">
        <v>0.13970000000000002</v>
      </c>
    </row>
    <row r="2287" spans="35:40">
      <c r="AI2287" s="1053">
        <v>35064801</v>
      </c>
      <c r="AJ2287" s="1054">
        <v>6</v>
      </c>
      <c r="AK2287" s="1055">
        <v>154.46846200000002</v>
      </c>
      <c r="AL2287" s="1055">
        <v>3.5091999999999999</v>
      </c>
      <c r="AM2287" s="1054">
        <v>44</v>
      </c>
      <c r="AN2287" s="1056">
        <v>0.16300000000000001</v>
      </c>
    </row>
    <row r="2288" spans="35:40">
      <c r="AI2288" s="1053">
        <v>43040101</v>
      </c>
      <c r="AJ2288" s="1054">
        <v>5</v>
      </c>
      <c r="AK2288" s="1055">
        <v>154.45609999999999</v>
      </c>
      <c r="AL2288" s="1055">
        <v>4.9794</v>
      </c>
      <c r="AM2288" s="1054">
        <v>31</v>
      </c>
      <c r="AN2288" s="1056">
        <v>0.32679999999999998</v>
      </c>
    </row>
    <row r="2289" spans="35:40">
      <c r="AI2289" s="1053">
        <v>15021911</v>
      </c>
      <c r="AJ2289" s="1054">
        <v>8</v>
      </c>
      <c r="AK2289" s="1055">
        <v>154.4118</v>
      </c>
      <c r="AL2289" s="1055">
        <v>3.9089</v>
      </c>
      <c r="AM2289" s="1054">
        <v>40</v>
      </c>
      <c r="AN2289" s="1056">
        <v>0.20079999999999998</v>
      </c>
    </row>
    <row r="2290" spans="35:40">
      <c r="AI2290" s="1053">
        <v>15010701</v>
      </c>
      <c r="AJ2290" s="1054">
        <v>11</v>
      </c>
      <c r="AK2290" s="1055">
        <v>154.3545</v>
      </c>
      <c r="AL2290" s="1055">
        <v>4.0262000000000002</v>
      </c>
      <c r="AM2290" s="1054">
        <v>38</v>
      </c>
      <c r="AN2290" s="1056">
        <v>0.26569999999999999</v>
      </c>
    </row>
    <row r="2291" spans="35:40">
      <c r="AI2291" s="1053">
        <v>11050601</v>
      </c>
      <c r="AJ2291" s="1054">
        <v>100</v>
      </c>
      <c r="AK2291" s="1055">
        <v>154.3459</v>
      </c>
      <c r="AL2291" s="1055">
        <v>4.0339</v>
      </c>
      <c r="AM2291" s="1054">
        <v>38</v>
      </c>
      <c r="AN2291" s="1056">
        <v>0.29680000000000001</v>
      </c>
    </row>
    <row r="2292" spans="35:40">
      <c r="AI2292" s="1053">
        <v>46022501</v>
      </c>
      <c r="AJ2292" s="1054">
        <v>14</v>
      </c>
      <c r="AK2292" s="1055">
        <v>154.249</v>
      </c>
      <c r="AL2292" s="1055">
        <v>4.3693999999999997</v>
      </c>
      <c r="AM2292" s="1054">
        <v>35</v>
      </c>
      <c r="AN2292" s="1056">
        <v>0.1918</v>
      </c>
    </row>
    <row r="2293" spans="35:40">
      <c r="AI2293" s="1053">
        <v>41101501</v>
      </c>
      <c r="AJ2293" s="1054">
        <v>7</v>
      </c>
      <c r="AK2293" s="1055">
        <v>154.22499999999999</v>
      </c>
      <c r="AL2293" s="1055">
        <v>3.8452000000000002</v>
      </c>
      <c r="AM2293" s="1054">
        <v>40</v>
      </c>
      <c r="AN2293" s="1056">
        <v>0.32979999999999998</v>
      </c>
    </row>
    <row r="2294" spans="35:40">
      <c r="AI2294" s="1053">
        <v>62120601</v>
      </c>
      <c r="AJ2294" s="1054">
        <v>1</v>
      </c>
      <c r="AK2294" s="1055">
        <v>154.15243999999998</v>
      </c>
      <c r="AL2294" s="1055">
        <v>4.3757000000000001</v>
      </c>
      <c r="AM2294" s="1054">
        <v>35</v>
      </c>
      <c r="AN2294" s="1056">
        <v>0.35590000000000005</v>
      </c>
    </row>
    <row r="2295" spans="35:40">
      <c r="AI2295" s="1053">
        <v>34070501</v>
      </c>
      <c r="AJ2295" s="1054">
        <v>3</v>
      </c>
      <c r="AK2295" s="1055">
        <v>154.148</v>
      </c>
      <c r="AL2295" s="1055">
        <v>3.8184999999999998</v>
      </c>
      <c r="AM2295" s="1054">
        <v>40</v>
      </c>
      <c r="AN2295" s="1056">
        <v>0.16289999999999999</v>
      </c>
    </row>
    <row r="2296" spans="35:40">
      <c r="AI2296" s="1053">
        <v>50340051</v>
      </c>
      <c r="AJ2296" s="1054">
        <v>54</v>
      </c>
      <c r="AK2296" s="1055">
        <v>154.09950000000001</v>
      </c>
      <c r="AL2296" s="1055">
        <v>4.1851000000000003</v>
      </c>
      <c r="AM2296" s="1054">
        <v>37</v>
      </c>
      <c r="AN2296" s="1056">
        <v>0.3009</v>
      </c>
    </row>
    <row r="2297" spans="35:40">
      <c r="AI2297" s="1053">
        <v>61080301</v>
      </c>
      <c r="AJ2297" s="1054">
        <v>1</v>
      </c>
      <c r="AK2297" s="1055">
        <v>154.09200000000001</v>
      </c>
      <c r="AL2297" s="1055">
        <v>4.1849999999999996</v>
      </c>
      <c r="AM2297" s="1054">
        <v>37</v>
      </c>
      <c r="AN2297" s="1056">
        <v>0.30519999999999997</v>
      </c>
    </row>
    <row r="2298" spans="35:40">
      <c r="AI2298" s="1053">
        <v>36014801</v>
      </c>
      <c r="AJ2298" s="1054">
        <v>22</v>
      </c>
      <c r="AK2298" s="1055">
        <v>154.028794</v>
      </c>
      <c r="AL2298" s="1055">
        <v>4.1547999999999998</v>
      </c>
      <c r="AM2298" s="1054">
        <v>37</v>
      </c>
      <c r="AN2298" s="1056">
        <v>0.23749999999999999</v>
      </c>
    </row>
    <row r="2299" spans="35:40">
      <c r="AI2299" s="1053">
        <v>43052601</v>
      </c>
      <c r="AJ2299" s="1054">
        <v>3</v>
      </c>
      <c r="AK2299" s="1055">
        <v>154.01476</v>
      </c>
      <c r="AL2299" s="1055">
        <v>3.3329</v>
      </c>
      <c r="AM2299" s="1054">
        <v>46</v>
      </c>
      <c r="AN2299" s="1056">
        <v>0.27860000000000001</v>
      </c>
    </row>
    <row r="2300" spans="35:40">
      <c r="AI2300" s="1053">
        <v>14053791</v>
      </c>
      <c r="AJ2300" s="1054">
        <v>4</v>
      </c>
      <c r="AK2300" s="1055">
        <v>153.96783500000001</v>
      </c>
      <c r="AL2300" s="1055">
        <v>3.8898999999999999</v>
      </c>
      <c r="AM2300" s="1054">
        <v>40</v>
      </c>
      <c r="AN2300" s="1056">
        <v>0.29580000000000001</v>
      </c>
    </row>
    <row r="2301" spans="35:40">
      <c r="AI2301" s="1053">
        <v>14103491</v>
      </c>
      <c r="AJ2301" s="1054">
        <v>1</v>
      </c>
      <c r="AK2301" s="1055">
        <v>153.81379999999999</v>
      </c>
      <c r="AL2301" s="1055">
        <v>4.0324999999999998</v>
      </c>
      <c r="AM2301" s="1054">
        <v>38</v>
      </c>
      <c r="AN2301" s="1056">
        <v>0.33110000000000001</v>
      </c>
    </row>
    <row r="2302" spans="35:40">
      <c r="AI2302" s="1053">
        <v>37087151</v>
      </c>
      <c r="AJ2302" s="1054">
        <v>9</v>
      </c>
      <c r="AK2302" s="1055">
        <v>153.7679</v>
      </c>
      <c r="AL2302" s="1055">
        <v>4.0829000000000004</v>
      </c>
      <c r="AM2302" s="1054">
        <v>38</v>
      </c>
      <c r="AN2302" s="1056">
        <v>0.30920000000000003</v>
      </c>
    </row>
    <row r="2303" spans="35:40">
      <c r="AI2303" s="1053">
        <v>33023501</v>
      </c>
      <c r="AJ2303" s="1054">
        <v>12</v>
      </c>
      <c r="AK2303" s="1055">
        <v>153.7619</v>
      </c>
      <c r="AL2303" s="1055">
        <v>3.8751000000000002</v>
      </c>
      <c r="AM2303" s="1054">
        <v>40</v>
      </c>
      <c r="AN2303" s="1056">
        <v>0.31620000000000004</v>
      </c>
    </row>
    <row r="2304" spans="35:40">
      <c r="AI2304" s="1053">
        <v>52230401</v>
      </c>
      <c r="AJ2304" s="1054">
        <v>2</v>
      </c>
      <c r="AK2304" s="1055">
        <v>153.632452</v>
      </c>
      <c r="AL2304" s="1055">
        <v>4.3334000000000001</v>
      </c>
      <c r="AM2304" s="1054">
        <v>35</v>
      </c>
      <c r="AN2304" s="1056">
        <v>0.25659999999999999</v>
      </c>
    </row>
    <row r="2305" spans="35:40">
      <c r="AI2305" s="1053">
        <v>36060901</v>
      </c>
      <c r="AJ2305" s="1054">
        <v>2</v>
      </c>
      <c r="AK2305" s="1055">
        <v>153.58396000000002</v>
      </c>
      <c r="AL2305" s="1055">
        <v>3.8401000000000001</v>
      </c>
      <c r="AM2305" s="1054">
        <v>40</v>
      </c>
      <c r="AN2305" s="1056">
        <v>0.19420000000000001</v>
      </c>
    </row>
    <row r="2306" spans="35:40">
      <c r="AI2306" s="1053">
        <v>42172301</v>
      </c>
      <c r="AJ2306" s="1054">
        <v>57</v>
      </c>
      <c r="AK2306" s="1055">
        <v>153.5309</v>
      </c>
      <c r="AL2306" s="1055">
        <v>4.0006000000000004</v>
      </c>
      <c r="AM2306" s="1054">
        <v>38</v>
      </c>
      <c r="AN2306" s="1056">
        <v>0.23019999999999999</v>
      </c>
    </row>
    <row r="2307" spans="35:40">
      <c r="AI2307" s="1053">
        <v>13025201</v>
      </c>
      <c r="AJ2307" s="1054">
        <v>7</v>
      </c>
      <c r="AK2307" s="1055">
        <v>153.50076000000001</v>
      </c>
      <c r="AL2307" s="1055">
        <v>4.8261000000000003</v>
      </c>
      <c r="AM2307" s="1054">
        <v>32</v>
      </c>
      <c r="AN2307" s="1056">
        <v>0.39130000000000004</v>
      </c>
    </row>
    <row r="2308" spans="35:40">
      <c r="AI2308" s="1053">
        <v>32083211</v>
      </c>
      <c r="AJ2308" s="1054">
        <v>21</v>
      </c>
      <c r="AK2308" s="1055">
        <v>153.47829999999999</v>
      </c>
      <c r="AL2308" s="1055">
        <v>4.1292999999999997</v>
      </c>
      <c r="AM2308" s="1054">
        <v>37</v>
      </c>
      <c r="AN2308" s="1056">
        <v>0.38429999999999997</v>
      </c>
    </row>
    <row r="2309" spans="35:40">
      <c r="AI2309" s="1053">
        <v>32053811</v>
      </c>
      <c r="AJ2309" s="1054">
        <v>11</v>
      </c>
      <c r="AK2309" s="1055">
        <v>153.46420000000001</v>
      </c>
      <c r="AL2309" s="1055">
        <v>3.1476999999999999</v>
      </c>
      <c r="AM2309" s="1054">
        <v>49</v>
      </c>
      <c r="AN2309" s="1056">
        <v>0.28070000000000001</v>
      </c>
    </row>
    <row r="2310" spans="35:40">
      <c r="AI2310" s="1053">
        <v>41041501</v>
      </c>
      <c r="AJ2310" s="1054">
        <v>3</v>
      </c>
      <c r="AK2310" s="1055">
        <v>153.4385</v>
      </c>
      <c r="AL2310" s="1055">
        <v>3.5522999999999998</v>
      </c>
      <c r="AM2310" s="1054">
        <v>43</v>
      </c>
      <c r="AN2310" s="1056">
        <v>0.43189999999999995</v>
      </c>
    </row>
    <row r="2311" spans="35:40">
      <c r="AI2311" s="1053">
        <v>35022401</v>
      </c>
      <c r="AJ2311" s="1054">
        <v>18</v>
      </c>
      <c r="AK2311" s="1055">
        <v>153.35980000000001</v>
      </c>
      <c r="AL2311" s="1055">
        <v>4.0247999999999999</v>
      </c>
      <c r="AM2311" s="1054">
        <v>38</v>
      </c>
      <c r="AN2311" s="1056">
        <v>0.34159999999999996</v>
      </c>
    </row>
    <row r="2312" spans="35:40">
      <c r="AI2312" s="1053">
        <v>34015501</v>
      </c>
      <c r="AJ2312" s="1054">
        <v>25</v>
      </c>
      <c r="AK2312" s="1055">
        <v>153.315234</v>
      </c>
      <c r="AL2312" s="1055">
        <v>4.6002000000000001</v>
      </c>
      <c r="AM2312" s="1054">
        <v>33</v>
      </c>
      <c r="AN2312" s="1056">
        <v>0.1552</v>
      </c>
    </row>
    <row r="2313" spans="35:40">
      <c r="AI2313" s="1053">
        <v>35094971</v>
      </c>
      <c r="AJ2313" s="1054">
        <v>4</v>
      </c>
      <c r="AK2313" s="1055">
        <v>153.31450000000001</v>
      </c>
      <c r="AL2313" s="1055">
        <v>3.3086000000000002</v>
      </c>
      <c r="AM2313" s="1054">
        <v>46</v>
      </c>
      <c r="AN2313" s="1056">
        <v>0.28720000000000001</v>
      </c>
    </row>
    <row r="2314" spans="35:40">
      <c r="AI2314" s="1053">
        <v>41101401</v>
      </c>
      <c r="AJ2314" s="1054">
        <v>8</v>
      </c>
      <c r="AK2314" s="1055">
        <v>153.30216000000001</v>
      </c>
      <c r="AL2314" s="1055">
        <v>3.6061999999999999</v>
      </c>
      <c r="AM2314" s="1054">
        <v>43</v>
      </c>
      <c r="AN2314" s="1056">
        <v>0.18789999999999998</v>
      </c>
    </row>
    <row r="2315" spans="35:40">
      <c r="AI2315" s="1053">
        <v>43061001</v>
      </c>
      <c r="AJ2315" s="1054">
        <v>6</v>
      </c>
      <c r="AK2315" s="1055">
        <v>153.2988</v>
      </c>
      <c r="AL2315" s="1055">
        <v>4.8975</v>
      </c>
      <c r="AM2315" s="1054">
        <v>31</v>
      </c>
      <c r="AN2315" s="1056">
        <v>0.41090000000000004</v>
      </c>
    </row>
    <row r="2316" spans="35:40">
      <c r="AI2316" s="1053">
        <v>36110401</v>
      </c>
      <c r="AJ2316" s="1054">
        <v>5</v>
      </c>
      <c r="AK2316" s="1055">
        <v>153.28540000000001</v>
      </c>
      <c r="AL2316" s="1055">
        <v>3.4340000000000002</v>
      </c>
      <c r="AM2316" s="1054">
        <v>45</v>
      </c>
      <c r="AN2316" s="1056">
        <v>0.32200000000000001</v>
      </c>
    </row>
    <row r="2317" spans="35:40">
      <c r="AI2317" s="1053">
        <v>33068501</v>
      </c>
      <c r="AJ2317" s="1054">
        <v>20</v>
      </c>
      <c r="AK2317" s="1055">
        <v>153.22120000000001</v>
      </c>
      <c r="AL2317" s="1055">
        <v>3.7907999999999999</v>
      </c>
      <c r="AM2317" s="1054">
        <v>40</v>
      </c>
      <c r="AN2317" s="1056">
        <v>0.33500000000000002</v>
      </c>
    </row>
    <row r="2318" spans="35:40">
      <c r="AI2318" s="1053">
        <v>44012051</v>
      </c>
      <c r="AJ2318" s="1054">
        <v>45</v>
      </c>
      <c r="AK2318" s="1055">
        <v>153.18989999999999</v>
      </c>
      <c r="AL2318" s="1055">
        <v>4.2626999999999997</v>
      </c>
      <c r="AM2318" s="1054">
        <v>36</v>
      </c>
      <c r="AN2318" s="1056">
        <v>0.28739999999999999</v>
      </c>
    </row>
    <row r="2319" spans="35:40">
      <c r="AI2319" s="1053">
        <v>13064301</v>
      </c>
      <c r="AJ2319" s="1054">
        <v>8</v>
      </c>
      <c r="AK2319" s="1055">
        <v>153.14279999999999</v>
      </c>
      <c r="AL2319" s="1055">
        <v>3.4596</v>
      </c>
      <c r="AM2319" s="1054">
        <v>44</v>
      </c>
      <c r="AN2319" s="1056">
        <v>0.25370000000000004</v>
      </c>
    </row>
    <row r="2320" spans="35:40">
      <c r="AI2320" s="1053">
        <v>32016211</v>
      </c>
      <c r="AJ2320" s="1054">
        <v>34</v>
      </c>
      <c r="AK2320" s="1055">
        <v>153.1378</v>
      </c>
      <c r="AL2320" s="1055">
        <v>4.4531999999999998</v>
      </c>
      <c r="AM2320" s="1054">
        <v>34</v>
      </c>
      <c r="AN2320" s="1056">
        <v>0.36030000000000001</v>
      </c>
    </row>
    <row r="2321" spans="35:40">
      <c r="AI2321" s="1053">
        <v>14112271</v>
      </c>
      <c r="AJ2321" s="1054">
        <v>1</v>
      </c>
      <c r="AK2321" s="1055">
        <v>153.09530000000001</v>
      </c>
      <c r="AL2321" s="1055">
        <v>4.1841999999999997</v>
      </c>
      <c r="AM2321" s="1054">
        <v>37</v>
      </c>
      <c r="AN2321" s="1056">
        <v>0.3322</v>
      </c>
    </row>
    <row r="2322" spans="35:40">
      <c r="AI2322" s="1053">
        <v>12041081</v>
      </c>
      <c r="AJ2322" s="1054">
        <v>39</v>
      </c>
      <c r="AK2322" s="1055">
        <v>153.06344999999999</v>
      </c>
      <c r="AL2322" s="1055">
        <v>4.3712</v>
      </c>
      <c r="AM2322" s="1054">
        <v>35</v>
      </c>
      <c r="AN2322" s="1056">
        <v>0.27250000000000002</v>
      </c>
    </row>
    <row r="2323" spans="35:40">
      <c r="AI2323" s="1053">
        <v>41030401</v>
      </c>
      <c r="AJ2323" s="1054">
        <v>12</v>
      </c>
      <c r="AK2323" s="1055">
        <v>152.91829999999999</v>
      </c>
      <c r="AL2323" s="1055">
        <v>4.8853999999999997</v>
      </c>
      <c r="AM2323" s="1054">
        <v>31</v>
      </c>
      <c r="AN2323" s="1056">
        <v>0.33649999999999997</v>
      </c>
    </row>
    <row r="2324" spans="35:40">
      <c r="AI2324" s="1053">
        <v>32075111</v>
      </c>
      <c r="AJ2324" s="1054">
        <v>16</v>
      </c>
      <c r="AK2324" s="1055">
        <v>152.91130000000001</v>
      </c>
      <c r="AL2324" s="1055">
        <v>4.4130000000000003</v>
      </c>
      <c r="AM2324" s="1054">
        <v>35</v>
      </c>
      <c r="AN2324" s="1056">
        <v>0.2298</v>
      </c>
    </row>
    <row r="2325" spans="35:40">
      <c r="AI2325" s="1053">
        <v>50120221</v>
      </c>
      <c r="AJ2325" s="1054">
        <v>55</v>
      </c>
      <c r="AK2325" s="1055">
        <v>152.88929999999999</v>
      </c>
      <c r="AL2325" s="1055">
        <v>4.8028000000000004</v>
      </c>
      <c r="AM2325" s="1054">
        <v>32</v>
      </c>
      <c r="AN2325" s="1056">
        <v>0.3453</v>
      </c>
    </row>
    <row r="2326" spans="35:40">
      <c r="AI2326" s="1053">
        <v>35081101</v>
      </c>
      <c r="AJ2326" s="1054">
        <v>2</v>
      </c>
      <c r="AK2326" s="1055">
        <v>152.8569</v>
      </c>
      <c r="AL2326" s="1055">
        <v>3.5998999999999999</v>
      </c>
      <c r="AM2326" s="1054">
        <v>42</v>
      </c>
      <c r="AN2326" s="1056">
        <v>0.2437</v>
      </c>
    </row>
    <row r="2327" spans="35:40">
      <c r="AI2327" s="1053">
        <v>51090061</v>
      </c>
      <c r="AJ2327" s="1054">
        <v>7</v>
      </c>
      <c r="AK2327" s="1055">
        <v>152.84559999999999</v>
      </c>
      <c r="AL2327" s="1055">
        <v>4.5160999999999998</v>
      </c>
      <c r="AM2327" s="1054">
        <v>34</v>
      </c>
      <c r="AN2327" s="1056">
        <v>0.32659999999999995</v>
      </c>
    </row>
    <row r="2328" spans="35:40">
      <c r="AI2328" s="1053">
        <v>50220011</v>
      </c>
      <c r="AJ2328" s="1054">
        <v>56</v>
      </c>
      <c r="AK2328" s="1055">
        <v>152.8443</v>
      </c>
      <c r="AL2328" s="1055">
        <v>4.4698000000000002</v>
      </c>
      <c r="AM2328" s="1054">
        <v>34</v>
      </c>
      <c r="AN2328" s="1056">
        <v>0.32250000000000001</v>
      </c>
    </row>
    <row r="2329" spans="35:40">
      <c r="AI2329" s="1053">
        <v>43041101</v>
      </c>
      <c r="AJ2329" s="1054">
        <v>6</v>
      </c>
      <c r="AK2329" s="1055">
        <v>152.80600000000001</v>
      </c>
      <c r="AL2329" s="1055">
        <v>4.2241</v>
      </c>
      <c r="AM2329" s="1054">
        <v>36</v>
      </c>
      <c r="AN2329" s="1056">
        <v>0.40500000000000003</v>
      </c>
    </row>
    <row r="2330" spans="35:40">
      <c r="AI2330" s="1053">
        <v>37037291</v>
      </c>
      <c r="AJ2330" s="1054">
        <v>23</v>
      </c>
      <c r="AK2330" s="1055">
        <v>152.79589999999999</v>
      </c>
      <c r="AL2330" s="1055">
        <v>4.9467999999999996</v>
      </c>
      <c r="AM2330" s="1054">
        <v>31</v>
      </c>
      <c r="AN2330" s="1056">
        <v>0.1893</v>
      </c>
    </row>
    <row r="2331" spans="35:40">
      <c r="AI2331" s="1053">
        <v>61072601</v>
      </c>
      <c r="AJ2331" s="1054">
        <v>3</v>
      </c>
      <c r="AK2331" s="1055">
        <v>152.77340000000001</v>
      </c>
      <c r="AL2331" s="1055">
        <v>3.8607999999999998</v>
      </c>
      <c r="AM2331" s="1054">
        <v>40</v>
      </c>
      <c r="AN2331" s="1056">
        <v>0.28249999999999997</v>
      </c>
    </row>
    <row r="2332" spans="35:40">
      <c r="AI2332" s="1053">
        <v>44040401</v>
      </c>
      <c r="AJ2332" s="1054">
        <v>3</v>
      </c>
      <c r="AK2332" s="1055">
        <v>152.7373</v>
      </c>
      <c r="AL2332" s="1055">
        <v>3.6844000000000001</v>
      </c>
      <c r="AM2332" s="1054">
        <v>41</v>
      </c>
      <c r="AN2332" s="1056">
        <v>0.26280000000000003</v>
      </c>
    </row>
    <row r="2333" spans="35:40">
      <c r="AI2333" s="1053">
        <v>44222301</v>
      </c>
      <c r="AJ2333" s="1054">
        <v>46</v>
      </c>
      <c r="AK2333" s="1055">
        <v>152.6884</v>
      </c>
      <c r="AL2333" s="1055">
        <v>3.4016000000000002</v>
      </c>
      <c r="AM2333" s="1054">
        <v>45</v>
      </c>
      <c r="AN2333" s="1056">
        <v>0.23949999999999999</v>
      </c>
    </row>
    <row r="2334" spans="35:40">
      <c r="AI2334" s="1053">
        <v>34070601</v>
      </c>
      <c r="AJ2334" s="1054">
        <v>4</v>
      </c>
      <c r="AK2334" s="1055">
        <v>152.67542599999999</v>
      </c>
      <c r="AL2334" s="1055">
        <v>4.4703999999999997</v>
      </c>
      <c r="AM2334" s="1054">
        <v>34</v>
      </c>
      <c r="AN2334" s="1056">
        <v>0.20670000000000002</v>
      </c>
    </row>
    <row r="2335" spans="35:40">
      <c r="AI2335" s="1053">
        <v>64020201</v>
      </c>
      <c r="AJ2335" s="1054">
        <v>1</v>
      </c>
      <c r="AK2335" s="1055">
        <v>152.63329999999999</v>
      </c>
      <c r="AL2335" s="1055">
        <v>4.6973000000000003</v>
      </c>
      <c r="AM2335" s="1054">
        <v>32</v>
      </c>
      <c r="AN2335" s="1056">
        <v>0.45390000000000003</v>
      </c>
    </row>
    <row r="2336" spans="35:40">
      <c r="AI2336" s="1053">
        <v>33019301</v>
      </c>
      <c r="AJ2336" s="1054">
        <v>42</v>
      </c>
      <c r="AK2336" s="1055">
        <v>152.60770199999999</v>
      </c>
      <c r="AL2336" s="1055">
        <v>3.6913</v>
      </c>
      <c r="AM2336" s="1054">
        <v>41</v>
      </c>
      <c r="AN2336" s="1056">
        <v>0.24460000000000001</v>
      </c>
    </row>
    <row r="2337" spans="35:40">
      <c r="AI2337" s="1053">
        <v>32101701</v>
      </c>
      <c r="AJ2337" s="1054">
        <v>19</v>
      </c>
      <c r="AK2337" s="1055">
        <v>152.53489999999999</v>
      </c>
      <c r="AL2337" s="1055">
        <v>4.7024999999999997</v>
      </c>
      <c r="AM2337" s="1054">
        <v>32</v>
      </c>
      <c r="AN2337" s="1056">
        <v>0.29449999999999998</v>
      </c>
    </row>
    <row r="2338" spans="35:40">
      <c r="AI2338" s="1053">
        <v>44210901</v>
      </c>
      <c r="AJ2338" s="1054">
        <v>58</v>
      </c>
      <c r="AK2338" s="1055">
        <v>152.50259399999999</v>
      </c>
      <c r="AL2338" s="1055">
        <v>3.5112999999999999</v>
      </c>
      <c r="AM2338" s="1054">
        <v>43</v>
      </c>
      <c r="AN2338" s="1056">
        <v>0.18820000000000001</v>
      </c>
    </row>
    <row r="2339" spans="35:40">
      <c r="AI2339" s="1053">
        <v>36073801</v>
      </c>
      <c r="AJ2339" s="1054">
        <v>8</v>
      </c>
      <c r="AK2339" s="1055">
        <v>152.49019999999999</v>
      </c>
      <c r="AL2339" s="1055">
        <v>3.5286</v>
      </c>
      <c r="AM2339" s="1054">
        <v>43</v>
      </c>
      <c r="AN2339" s="1056">
        <v>0.2969</v>
      </c>
    </row>
    <row r="2340" spans="35:40">
      <c r="AI2340" s="1053">
        <v>13073601</v>
      </c>
      <c r="AJ2340" s="1054">
        <v>8</v>
      </c>
      <c r="AK2340" s="1055">
        <v>152.43444</v>
      </c>
      <c r="AL2340" s="1055">
        <v>3.6071</v>
      </c>
      <c r="AM2340" s="1054">
        <v>42</v>
      </c>
      <c r="AN2340" s="1056">
        <v>0.19309999999999999</v>
      </c>
    </row>
    <row r="2341" spans="35:40">
      <c r="AI2341" s="1053">
        <v>44124501</v>
      </c>
      <c r="AJ2341" s="1054">
        <v>7</v>
      </c>
      <c r="AK2341" s="1055">
        <v>152.3982</v>
      </c>
      <c r="AL2341" s="1055">
        <v>3.5466000000000002</v>
      </c>
      <c r="AM2341" s="1054">
        <v>43</v>
      </c>
      <c r="AN2341" s="1056">
        <v>0.188</v>
      </c>
    </row>
    <row r="2342" spans="35:40">
      <c r="AI2342" s="1053">
        <v>61032901</v>
      </c>
      <c r="AJ2342" s="1054">
        <v>4</v>
      </c>
      <c r="AK2342" s="1055">
        <v>152.36179999999999</v>
      </c>
      <c r="AL2342" s="1055">
        <v>3.8128000000000002</v>
      </c>
      <c r="AM2342" s="1054">
        <v>40</v>
      </c>
      <c r="AN2342" s="1056">
        <v>0.2341</v>
      </c>
    </row>
    <row r="2343" spans="35:40">
      <c r="AI2343" s="1053">
        <v>33054401</v>
      </c>
      <c r="AJ2343" s="1054">
        <v>23</v>
      </c>
      <c r="AK2343" s="1055">
        <v>152.31209999999999</v>
      </c>
      <c r="AL2343" s="1055">
        <v>4.3251999999999997</v>
      </c>
      <c r="AM2343" s="1054">
        <v>35</v>
      </c>
      <c r="AN2343" s="1056">
        <v>0.18479999999999999</v>
      </c>
    </row>
    <row r="2344" spans="35:40">
      <c r="AI2344" s="1053">
        <v>32019021</v>
      </c>
      <c r="AJ2344" s="1054">
        <v>35</v>
      </c>
      <c r="AK2344" s="1055">
        <v>152.27680000000001</v>
      </c>
      <c r="AL2344" s="1055">
        <v>4.2887000000000004</v>
      </c>
      <c r="AM2344" s="1054">
        <v>36</v>
      </c>
      <c r="AN2344" s="1056">
        <v>0.2402</v>
      </c>
    </row>
    <row r="2345" spans="35:40">
      <c r="AI2345" s="1053">
        <v>13012901</v>
      </c>
      <c r="AJ2345" s="1054">
        <v>15</v>
      </c>
      <c r="AK2345" s="1055">
        <v>152.22852</v>
      </c>
      <c r="AL2345" s="1055">
        <v>4.8250000000000002</v>
      </c>
      <c r="AM2345" s="1054">
        <v>32</v>
      </c>
      <c r="AN2345" s="1056">
        <v>0.3367</v>
      </c>
    </row>
    <row r="2346" spans="35:40">
      <c r="AI2346" s="1053">
        <v>45010611</v>
      </c>
      <c r="AJ2346" s="1054">
        <v>14</v>
      </c>
      <c r="AK2346" s="1055">
        <v>152.155</v>
      </c>
      <c r="AL2346" s="1055">
        <v>4.9592999999999998</v>
      </c>
      <c r="AM2346" s="1054">
        <v>31</v>
      </c>
      <c r="AN2346" s="1056">
        <v>0.25359999999999999</v>
      </c>
    </row>
    <row r="2347" spans="35:40">
      <c r="AI2347" s="1053">
        <v>34016501</v>
      </c>
      <c r="AJ2347" s="1054">
        <v>26</v>
      </c>
      <c r="AK2347" s="1055">
        <v>152.13104099999998</v>
      </c>
      <c r="AL2347" s="1055">
        <v>3.8407</v>
      </c>
      <c r="AM2347" s="1054">
        <v>40</v>
      </c>
      <c r="AN2347" s="1056">
        <v>0.1993</v>
      </c>
    </row>
    <row r="2348" spans="35:40">
      <c r="AI2348" s="1053">
        <v>33045201</v>
      </c>
      <c r="AJ2348" s="1054">
        <v>32</v>
      </c>
      <c r="AK2348" s="1055">
        <v>152.12440000000001</v>
      </c>
      <c r="AL2348" s="1055">
        <v>3.8812000000000002</v>
      </c>
      <c r="AM2348" s="1054">
        <v>39</v>
      </c>
      <c r="AN2348" s="1056">
        <v>0.13739999999999999</v>
      </c>
    </row>
    <row r="2349" spans="35:40">
      <c r="AI2349" s="1053">
        <v>44180401</v>
      </c>
      <c r="AJ2349" s="1054">
        <v>6</v>
      </c>
      <c r="AK2349" s="1055">
        <v>152.10290000000001</v>
      </c>
      <c r="AL2349" s="1055">
        <v>3.6654</v>
      </c>
      <c r="AM2349" s="1054">
        <v>42</v>
      </c>
      <c r="AN2349" s="1056">
        <v>0.25900000000000001</v>
      </c>
    </row>
    <row r="2350" spans="35:40">
      <c r="AI2350" s="1053">
        <v>51010221</v>
      </c>
      <c r="AJ2350" s="1054">
        <v>78</v>
      </c>
      <c r="AK2350" s="1055">
        <v>152.09117599999999</v>
      </c>
      <c r="AL2350" s="1055">
        <v>4.2594000000000003</v>
      </c>
      <c r="AM2350" s="1054">
        <v>36</v>
      </c>
      <c r="AN2350" s="1056">
        <v>0.34639999999999999</v>
      </c>
    </row>
    <row r="2351" spans="35:40">
      <c r="AI2351" s="1053">
        <v>34023901</v>
      </c>
      <c r="AJ2351" s="1054">
        <v>9</v>
      </c>
      <c r="AK2351" s="1055">
        <v>152.05105399999999</v>
      </c>
      <c r="AL2351" s="1055">
        <v>4.2209000000000003</v>
      </c>
      <c r="AM2351" s="1054">
        <v>36</v>
      </c>
      <c r="AN2351" s="1056">
        <v>0.23519999999999999</v>
      </c>
    </row>
    <row r="2352" spans="35:40">
      <c r="AI2352" s="1053">
        <v>32064411</v>
      </c>
      <c r="AJ2352" s="1054">
        <v>14</v>
      </c>
      <c r="AK2352" s="1055">
        <v>152.00380000000001</v>
      </c>
      <c r="AL2352" s="1055">
        <v>4.1702000000000004</v>
      </c>
      <c r="AM2352" s="1054">
        <v>36</v>
      </c>
      <c r="AN2352" s="1056">
        <v>0.1956</v>
      </c>
    </row>
    <row r="2353" spans="35:40">
      <c r="AI2353" s="1053">
        <v>14050401</v>
      </c>
      <c r="AJ2353" s="1054">
        <v>5</v>
      </c>
      <c r="AK2353" s="1055">
        <v>151.99760000000001</v>
      </c>
      <c r="AL2353" s="1055">
        <v>3.5371999999999999</v>
      </c>
      <c r="AM2353" s="1054">
        <v>43</v>
      </c>
      <c r="AN2353" s="1056">
        <v>0.29339999999999999</v>
      </c>
    </row>
    <row r="2354" spans="35:40">
      <c r="AI2354" s="1053">
        <v>12130101</v>
      </c>
      <c r="AJ2354" s="1054">
        <v>40</v>
      </c>
      <c r="AK2354" s="1055">
        <v>151.92541</v>
      </c>
      <c r="AL2354" s="1055">
        <v>3.7174999999999998</v>
      </c>
      <c r="AM2354" s="1054">
        <v>41</v>
      </c>
      <c r="AN2354" s="1056">
        <v>0.21199999999999999</v>
      </c>
    </row>
    <row r="2355" spans="35:40">
      <c r="AI2355" s="1053">
        <v>44001061</v>
      </c>
      <c r="AJ2355" s="1054">
        <v>59</v>
      </c>
      <c r="AK2355" s="1055">
        <v>151.90798000000001</v>
      </c>
      <c r="AL2355" s="1055">
        <v>4.3212999999999999</v>
      </c>
      <c r="AM2355" s="1054">
        <v>35</v>
      </c>
      <c r="AN2355" s="1056">
        <v>0.25390000000000001</v>
      </c>
    </row>
    <row r="2356" spans="35:40">
      <c r="AI2356" s="1053">
        <v>46080201</v>
      </c>
      <c r="AJ2356" s="1054">
        <v>1</v>
      </c>
      <c r="AK2356" s="1055">
        <v>151.90119999999999</v>
      </c>
      <c r="AL2356" s="1055">
        <v>3.0972</v>
      </c>
      <c r="AM2356" s="1054">
        <v>49</v>
      </c>
      <c r="AN2356" s="1056">
        <v>0.1993</v>
      </c>
    </row>
    <row r="2357" spans="35:40">
      <c r="AI2357" s="1053">
        <v>32063311</v>
      </c>
      <c r="AJ2357" s="1054">
        <v>15</v>
      </c>
      <c r="AK2357" s="1055">
        <v>151.8937</v>
      </c>
      <c r="AL2357" s="1055">
        <v>3.8067000000000002</v>
      </c>
      <c r="AM2357" s="1054">
        <v>40</v>
      </c>
      <c r="AN2357" s="1056">
        <v>0.33200000000000002</v>
      </c>
    </row>
    <row r="2358" spans="35:40">
      <c r="AI2358" s="1053">
        <v>33040401</v>
      </c>
      <c r="AJ2358" s="1054">
        <v>33</v>
      </c>
      <c r="AK2358" s="1055">
        <v>151.86733999999998</v>
      </c>
      <c r="AL2358" s="1055">
        <v>4.4973999999999998</v>
      </c>
      <c r="AM2358" s="1054">
        <v>34</v>
      </c>
      <c r="AN2358" s="1056">
        <v>0.27489999999999998</v>
      </c>
    </row>
    <row r="2359" spans="35:40">
      <c r="AI2359" s="1053">
        <v>11056701</v>
      </c>
      <c r="AJ2359" s="1054">
        <v>101</v>
      </c>
      <c r="AK2359" s="1055">
        <v>151.828</v>
      </c>
      <c r="AL2359" s="1055">
        <v>3.6581999999999999</v>
      </c>
      <c r="AM2359" s="1054">
        <v>42</v>
      </c>
      <c r="AN2359" s="1056">
        <v>0.37459999999999999</v>
      </c>
    </row>
    <row r="2360" spans="35:40">
      <c r="AI2360" s="1053">
        <v>44152101</v>
      </c>
      <c r="AJ2360" s="1054">
        <v>12</v>
      </c>
      <c r="AK2360" s="1055">
        <v>151.7655</v>
      </c>
      <c r="AL2360" s="1055">
        <v>3.5630999999999999</v>
      </c>
      <c r="AM2360" s="1054">
        <v>43</v>
      </c>
      <c r="AN2360" s="1056">
        <v>0.32659999999999995</v>
      </c>
    </row>
    <row r="2361" spans="35:40">
      <c r="AI2361" s="1053">
        <v>34141201</v>
      </c>
      <c r="AJ2361" s="1054">
        <v>3</v>
      </c>
      <c r="AK2361" s="1055">
        <v>151.71680000000001</v>
      </c>
      <c r="AL2361" s="1055">
        <v>3.7290000000000001</v>
      </c>
      <c r="AM2361" s="1054">
        <v>41</v>
      </c>
      <c r="AN2361" s="1056">
        <v>0.38200000000000001</v>
      </c>
    </row>
    <row r="2362" spans="35:40">
      <c r="AI2362" s="1053">
        <v>14083541</v>
      </c>
      <c r="AJ2362" s="1054">
        <v>7</v>
      </c>
      <c r="AK2362" s="1055">
        <v>151.708226</v>
      </c>
      <c r="AL2362" s="1055">
        <v>3.2522000000000002</v>
      </c>
      <c r="AM2362" s="1054">
        <v>47</v>
      </c>
      <c r="AN2362" s="1056">
        <v>0.28249999999999997</v>
      </c>
    </row>
    <row r="2363" spans="35:40">
      <c r="AI2363" s="1053">
        <v>37131801</v>
      </c>
      <c r="AJ2363" s="1054">
        <v>4</v>
      </c>
      <c r="AK2363" s="1055">
        <v>151.65539999999999</v>
      </c>
      <c r="AL2363" s="1055">
        <v>3.4662000000000002</v>
      </c>
      <c r="AM2363" s="1054">
        <v>44</v>
      </c>
      <c r="AN2363" s="1056">
        <v>0.24879999999999999</v>
      </c>
    </row>
    <row r="2364" spans="35:40">
      <c r="AI2364" s="1053">
        <v>41010101</v>
      </c>
      <c r="AJ2364" s="1054">
        <v>30</v>
      </c>
      <c r="AK2364" s="1055">
        <v>151.63229999999999</v>
      </c>
      <c r="AL2364" s="1055">
        <v>4.7937000000000003</v>
      </c>
      <c r="AM2364" s="1054">
        <v>32</v>
      </c>
      <c r="AN2364" s="1056">
        <v>0.27210000000000001</v>
      </c>
    </row>
    <row r="2365" spans="35:40">
      <c r="AI2365" s="1053">
        <v>41021201</v>
      </c>
      <c r="AJ2365" s="1054">
        <v>6</v>
      </c>
      <c r="AK2365" s="1055">
        <v>151.535822</v>
      </c>
      <c r="AL2365" s="1055">
        <v>4.2064000000000004</v>
      </c>
      <c r="AM2365" s="1054">
        <v>36</v>
      </c>
      <c r="AN2365" s="1056">
        <v>0.25929999999999997</v>
      </c>
    </row>
    <row r="2366" spans="35:40">
      <c r="AI2366" s="1053">
        <v>11051111</v>
      </c>
      <c r="AJ2366" s="1054">
        <v>102</v>
      </c>
      <c r="AK2366" s="1055">
        <v>151.37029999999999</v>
      </c>
      <c r="AL2366" s="1055">
        <v>3.2799</v>
      </c>
      <c r="AM2366" s="1054">
        <v>46</v>
      </c>
      <c r="AN2366" s="1056">
        <v>0.24690000000000001</v>
      </c>
    </row>
    <row r="2367" spans="35:40">
      <c r="AI2367" s="1053">
        <v>32112311</v>
      </c>
      <c r="AJ2367" s="1054">
        <v>7</v>
      </c>
      <c r="AK2367" s="1055">
        <v>151.32964999999999</v>
      </c>
      <c r="AL2367" s="1055">
        <v>3.7761999999999998</v>
      </c>
      <c r="AM2367" s="1054">
        <v>40</v>
      </c>
      <c r="AN2367" s="1056">
        <v>0.247</v>
      </c>
    </row>
    <row r="2368" spans="35:40">
      <c r="AI2368" s="1053">
        <v>32109101</v>
      </c>
      <c r="AJ2368" s="1054">
        <v>20</v>
      </c>
      <c r="AK2368" s="1055">
        <v>151.3056</v>
      </c>
      <c r="AL2368" s="1055">
        <v>4.3960999999999997</v>
      </c>
      <c r="AM2368" s="1054">
        <v>34</v>
      </c>
      <c r="AN2368" s="1056">
        <v>0.40970000000000001</v>
      </c>
    </row>
    <row r="2369" spans="35:40">
      <c r="AI2369" s="1053">
        <v>13041601</v>
      </c>
      <c r="AJ2369" s="1054">
        <v>1</v>
      </c>
      <c r="AK2369" s="1055">
        <v>151.29249999999999</v>
      </c>
      <c r="AL2369" s="1055">
        <v>3.6198000000000001</v>
      </c>
      <c r="AM2369" s="1054">
        <v>42</v>
      </c>
      <c r="AN2369" s="1056">
        <v>0.25790000000000002</v>
      </c>
    </row>
    <row r="2370" spans="35:40">
      <c r="AI2370" s="1053">
        <v>35014141</v>
      </c>
      <c r="AJ2370" s="1054">
        <v>24</v>
      </c>
      <c r="AK2370" s="1055">
        <v>151.23762500000001</v>
      </c>
      <c r="AL2370" s="1055">
        <v>3.6194999999999999</v>
      </c>
      <c r="AM2370" s="1054">
        <v>42</v>
      </c>
      <c r="AN2370" s="1056">
        <v>0.26129999999999998</v>
      </c>
    </row>
    <row r="2371" spans="35:40">
      <c r="AI2371" s="1053">
        <v>32022001</v>
      </c>
      <c r="AJ2371" s="1054">
        <v>36</v>
      </c>
      <c r="AK2371" s="1055">
        <v>150.98265000000001</v>
      </c>
      <c r="AL2371" s="1055">
        <v>4.5045999999999999</v>
      </c>
      <c r="AM2371" s="1054">
        <v>34</v>
      </c>
      <c r="AN2371" s="1056">
        <v>0.2944</v>
      </c>
    </row>
    <row r="2372" spans="35:40">
      <c r="AI2372" s="1053">
        <v>44001761</v>
      </c>
      <c r="AJ2372" s="1054">
        <v>60</v>
      </c>
      <c r="AK2372" s="1055">
        <v>150.9794</v>
      </c>
      <c r="AL2372" s="1055">
        <v>3.2974999999999999</v>
      </c>
      <c r="AM2372" s="1054">
        <v>46</v>
      </c>
      <c r="AN2372" s="1056">
        <v>0.31290000000000001</v>
      </c>
    </row>
    <row r="2373" spans="35:40">
      <c r="AI2373" s="1053">
        <v>23050311</v>
      </c>
      <c r="AJ2373" s="1054">
        <v>5</v>
      </c>
      <c r="AK2373" s="1055">
        <v>150.93008</v>
      </c>
      <c r="AL2373" s="1055">
        <v>4.2195999999999998</v>
      </c>
      <c r="AM2373" s="1054">
        <v>36</v>
      </c>
      <c r="AN2373" s="1056">
        <v>0.21789999999999998</v>
      </c>
    </row>
    <row r="2374" spans="35:40">
      <c r="AI2374" s="1053">
        <v>33061051</v>
      </c>
      <c r="AJ2374" s="1054">
        <v>21</v>
      </c>
      <c r="AK2374" s="1055">
        <v>150.92789999999999</v>
      </c>
      <c r="AL2374" s="1055">
        <v>3.4910999999999999</v>
      </c>
      <c r="AM2374" s="1054">
        <v>43</v>
      </c>
      <c r="AN2374" s="1056">
        <v>0.27949999999999997</v>
      </c>
    </row>
    <row r="2375" spans="35:40">
      <c r="AI2375" s="1053">
        <v>41012801</v>
      </c>
      <c r="AJ2375" s="1054">
        <v>31</v>
      </c>
      <c r="AK2375" s="1055">
        <v>150.8501</v>
      </c>
      <c r="AL2375" s="1055">
        <v>3.6953</v>
      </c>
      <c r="AM2375" s="1054">
        <v>41</v>
      </c>
      <c r="AN2375" s="1056">
        <v>0.33740000000000003</v>
      </c>
    </row>
    <row r="2376" spans="35:40">
      <c r="AI2376" s="1053">
        <v>15010011</v>
      </c>
      <c r="AJ2376" s="1054">
        <v>12</v>
      </c>
      <c r="AK2376" s="1055">
        <v>150.81951599999999</v>
      </c>
      <c r="AL2376" s="1055">
        <v>3.9895999999999998</v>
      </c>
      <c r="AM2376" s="1054">
        <v>38</v>
      </c>
      <c r="AN2376" s="1056">
        <v>0.21870000000000001</v>
      </c>
    </row>
    <row r="2377" spans="35:40">
      <c r="AI2377" s="1053">
        <v>15221741</v>
      </c>
      <c r="AJ2377" s="1054">
        <v>1</v>
      </c>
      <c r="AK2377" s="1055">
        <v>150.71209999999999</v>
      </c>
      <c r="AL2377" s="1055">
        <v>4.8765000000000001</v>
      </c>
      <c r="AM2377" s="1054">
        <v>31</v>
      </c>
      <c r="AN2377" s="1056">
        <v>0.30879999999999996</v>
      </c>
    </row>
    <row r="2378" spans="35:40">
      <c r="AI2378" s="1053">
        <v>11070991</v>
      </c>
      <c r="AJ2378" s="1054">
        <v>103</v>
      </c>
      <c r="AK2378" s="1055">
        <v>150.70179999999999</v>
      </c>
      <c r="AL2378" s="1055">
        <v>4.4203000000000001</v>
      </c>
      <c r="AM2378" s="1054">
        <v>34</v>
      </c>
      <c r="AN2378" s="1056">
        <v>0.23949999999999999</v>
      </c>
    </row>
    <row r="2379" spans="35:40">
      <c r="AI2379" s="1053">
        <v>32039111</v>
      </c>
      <c r="AJ2379" s="1054">
        <v>25</v>
      </c>
      <c r="AK2379" s="1055">
        <v>150.68567999999999</v>
      </c>
      <c r="AL2379" s="1055">
        <v>3.9407999999999999</v>
      </c>
      <c r="AM2379" s="1054">
        <v>38</v>
      </c>
      <c r="AN2379" s="1056">
        <v>0.25920000000000004</v>
      </c>
    </row>
    <row r="2380" spans="35:40">
      <c r="AI2380" s="1053">
        <v>21120151</v>
      </c>
      <c r="AJ2380" s="1054">
        <v>3</v>
      </c>
      <c r="AK2380" s="1055">
        <v>150.61695800000001</v>
      </c>
      <c r="AL2380" s="1055">
        <v>4.2647000000000004</v>
      </c>
      <c r="AM2380" s="1054">
        <v>35</v>
      </c>
      <c r="AN2380" s="1056">
        <v>0.19420000000000001</v>
      </c>
    </row>
    <row r="2381" spans="35:40">
      <c r="AI2381" s="1053">
        <v>32029371</v>
      </c>
      <c r="AJ2381" s="1054">
        <v>37</v>
      </c>
      <c r="AK2381" s="1055">
        <v>150.53541999999999</v>
      </c>
      <c r="AL2381" s="1055">
        <v>4.2297000000000002</v>
      </c>
      <c r="AM2381" s="1054">
        <v>36</v>
      </c>
      <c r="AN2381" s="1056">
        <v>0.23879999999999998</v>
      </c>
    </row>
    <row r="2382" spans="35:40">
      <c r="AI2382" s="1053">
        <v>34014001</v>
      </c>
      <c r="AJ2382" s="1054">
        <v>27</v>
      </c>
      <c r="AK2382" s="1055">
        <v>150.50569999999999</v>
      </c>
      <c r="AL2382" s="1055">
        <v>4.2026000000000003</v>
      </c>
      <c r="AM2382" s="1054">
        <v>36</v>
      </c>
      <c r="AN2382" s="1056">
        <v>0.27239999999999998</v>
      </c>
    </row>
    <row r="2383" spans="35:40">
      <c r="AI2383" s="1053">
        <v>32103101</v>
      </c>
      <c r="AJ2383" s="1054">
        <v>21</v>
      </c>
      <c r="AK2383" s="1055">
        <v>150.46978999999999</v>
      </c>
      <c r="AL2383" s="1055">
        <v>3.7347999999999999</v>
      </c>
      <c r="AM2383" s="1054">
        <v>40</v>
      </c>
      <c r="AN2383" s="1056">
        <v>0.25780000000000003</v>
      </c>
    </row>
    <row r="2384" spans="35:40">
      <c r="AI2384" s="1053">
        <v>44007901</v>
      </c>
      <c r="AJ2384" s="1054">
        <v>61</v>
      </c>
      <c r="AK2384" s="1055">
        <v>150.43313000000001</v>
      </c>
      <c r="AL2384" s="1055">
        <v>3.4954000000000001</v>
      </c>
      <c r="AM2384" s="1054">
        <v>43</v>
      </c>
      <c r="AN2384" s="1056">
        <v>0.30380000000000001</v>
      </c>
    </row>
    <row r="2385" spans="35:40">
      <c r="AI2385" s="1053">
        <v>32074111</v>
      </c>
      <c r="AJ2385" s="1054">
        <v>17</v>
      </c>
      <c r="AK2385" s="1055">
        <v>150.25239999999999</v>
      </c>
      <c r="AL2385" s="1055">
        <v>4.2910000000000004</v>
      </c>
      <c r="AM2385" s="1054">
        <v>35</v>
      </c>
      <c r="AN2385" s="1056">
        <v>0.17629999999999998</v>
      </c>
    </row>
    <row r="2386" spans="35:40">
      <c r="AI2386" s="1053">
        <v>51017901</v>
      </c>
      <c r="AJ2386" s="1054">
        <v>79</v>
      </c>
      <c r="AK2386" s="1055">
        <v>150.2508</v>
      </c>
      <c r="AL2386" s="1055">
        <v>4.0552000000000001</v>
      </c>
      <c r="AM2386" s="1054">
        <v>37</v>
      </c>
      <c r="AN2386" s="1056">
        <v>0.21660000000000001</v>
      </c>
    </row>
    <row r="2387" spans="35:40">
      <c r="AI2387" s="1053">
        <v>61030301</v>
      </c>
      <c r="AJ2387" s="1054">
        <v>5</v>
      </c>
      <c r="AK2387" s="1055">
        <v>150.21969999999999</v>
      </c>
      <c r="AL2387" s="1055">
        <v>4.9218000000000002</v>
      </c>
      <c r="AM2387" s="1054">
        <v>31</v>
      </c>
      <c r="AN2387" s="1056">
        <v>0.46020000000000005</v>
      </c>
    </row>
    <row r="2388" spans="35:40">
      <c r="AI2388" s="1053">
        <v>11040401</v>
      </c>
      <c r="AJ2388" s="1054">
        <v>104</v>
      </c>
      <c r="AK2388" s="1055">
        <v>150.17009999999999</v>
      </c>
      <c r="AL2388" s="1055">
        <v>3.5914000000000001</v>
      </c>
      <c r="AM2388" s="1054">
        <v>42</v>
      </c>
      <c r="AN2388" s="1056">
        <v>0.29089999999999999</v>
      </c>
    </row>
    <row r="2389" spans="35:40">
      <c r="AI2389" s="1053">
        <v>32041501</v>
      </c>
      <c r="AJ2389" s="1054">
        <v>23</v>
      </c>
      <c r="AK2389" s="1055">
        <v>150.16120000000001</v>
      </c>
      <c r="AL2389" s="1055">
        <v>4.6757999999999997</v>
      </c>
      <c r="AM2389" s="1054">
        <v>32</v>
      </c>
      <c r="AN2389" s="1056">
        <v>0.24299999999999999</v>
      </c>
    </row>
    <row r="2390" spans="35:40">
      <c r="AI2390" s="1053">
        <v>37035601</v>
      </c>
      <c r="AJ2390" s="1054">
        <v>24</v>
      </c>
      <c r="AK2390" s="1055">
        <v>150.11109999999999</v>
      </c>
      <c r="AL2390" s="1055">
        <v>4.1946000000000003</v>
      </c>
      <c r="AM2390" s="1054">
        <v>36</v>
      </c>
      <c r="AN2390" s="1056">
        <v>0.31540000000000001</v>
      </c>
    </row>
    <row r="2391" spans="35:40">
      <c r="AI2391" s="1053">
        <v>36115001</v>
      </c>
      <c r="AJ2391" s="1054">
        <v>6</v>
      </c>
      <c r="AK2391" s="1055">
        <v>150.09190000000001</v>
      </c>
      <c r="AL2391" s="1055">
        <v>2.9460999999999999</v>
      </c>
      <c r="AM2391" s="1054">
        <v>51</v>
      </c>
      <c r="AN2391" s="1056">
        <v>0.29609999999999997</v>
      </c>
    </row>
    <row r="2392" spans="35:40">
      <c r="AI2392" s="1053">
        <v>42061501</v>
      </c>
      <c r="AJ2392" s="1054">
        <v>9</v>
      </c>
      <c r="AK2392" s="1055">
        <v>150.07089999999999</v>
      </c>
      <c r="AL2392" s="1055">
        <v>3.9948000000000001</v>
      </c>
      <c r="AM2392" s="1054">
        <v>38</v>
      </c>
      <c r="AN2392" s="1056">
        <v>0.48960000000000004</v>
      </c>
    </row>
    <row r="2393" spans="35:40">
      <c r="AI2393" s="1053">
        <v>21030221</v>
      </c>
      <c r="AJ2393" s="1054">
        <v>9</v>
      </c>
      <c r="AK2393" s="1055">
        <v>150.0412</v>
      </c>
      <c r="AL2393" s="1055">
        <v>5.1071</v>
      </c>
      <c r="AM2393" s="1054">
        <v>29</v>
      </c>
      <c r="AN2393" s="1056">
        <v>0.3639</v>
      </c>
    </row>
    <row r="2394" spans="35:40">
      <c r="AI2394" s="1053">
        <v>11050101</v>
      </c>
      <c r="AJ2394" s="1054">
        <v>105</v>
      </c>
      <c r="AK2394" s="1055">
        <v>150.01769999999999</v>
      </c>
      <c r="AL2394" s="1055">
        <v>4.2285000000000004</v>
      </c>
      <c r="AM2394" s="1054">
        <v>35</v>
      </c>
      <c r="AN2394" s="1056">
        <v>0.2984</v>
      </c>
    </row>
    <row r="2395" spans="35:40">
      <c r="AI2395" s="1053">
        <v>35013701</v>
      </c>
      <c r="AJ2395" s="1054">
        <v>25</v>
      </c>
      <c r="AK2395" s="1055">
        <v>149.95157499999999</v>
      </c>
      <c r="AL2395" s="1055">
        <v>3.6928999999999998</v>
      </c>
      <c r="AM2395" s="1054">
        <v>41</v>
      </c>
      <c r="AN2395" s="1056">
        <v>0.16159999999999999</v>
      </c>
    </row>
    <row r="2396" spans="35:40">
      <c r="AI2396" s="1053">
        <v>41181401</v>
      </c>
      <c r="AJ2396" s="1054">
        <v>32</v>
      </c>
      <c r="AK2396" s="1055">
        <v>149.94489999999999</v>
      </c>
      <c r="AL2396" s="1055">
        <v>4.4455</v>
      </c>
      <c r="AM2396" s="1054">
        <v>34</v>
      </c>
      <c r="AN2396" s="1056">
        <v>0.24280000000000002</v>
      </c>
    </row>
    <row r="2397" spans="35:40">
      <c r="AI2397" s="1053">
        <v>61016501</v>
      </c>
      <c r="AJ2397" s="1054">
        <v>40</v>
      </c>
      <c r="AK2397" s="1055">
        <v>149.9066</v>
      </c>
      <c r="AL2397" s="1055">
        <v>3.6892</v>
      </c>
      <c r="AM2397" s="1054">
        <v>41</v>
      </c>
      <c r="AN2397" s="1056">
        <v>0.24309999999999998</v>
      </c>
    </row>
    <row r="2398" spans="35:40">
      <c r="AI2398" s="1053">
        <v>15222051</v>
      </c>
      <c r="AJ2398" s="1054">
        <v>2</v>
      </c>
      <c r="AK2398" s="1055">
        <v>149.88390000000001</v>
      </c>
      <c r="AL2398" s="1055">
        <v>4.7496</v>
      </c>
      <c r="AM2398" s="1054">
        <v>32</v>
      </c>
      <c r="AN2398" s="1056">
        <v>0.2089</v>
      </c>
    </row>
    <row r="2399" spans="35:40">
      <c r="AI2399" s="1053">
        <v>42071901</v>
      </c>
      <c r="AJ2399" s="1054">
        <v>13</v>
      </c>
      <c r="AK2399" s="1055">
        <v>149.85980000000001</v>
      </c>
      <c r="AL2399" s="1055">
        <v>3.9272</v>
      </c>
      <c r="AM2399" s="1054">
        <v>38</v>
      </c>
      <c r="AN2399" s="1056">
        <v>0.33960000000000001</v>
      </c>
    </row>
    <row r="2400" spans="35:40">
      <c r="AI2400" s="1053">
        <v>31125901</v>
      </c>
      <c r="AJ2400" s="1054">
        <v>99</v>
      </c>
      <c r="AK2400" s="1055">
        <v>149.77099999999999</v>
      </c>
      <c r="AL2400" s="1055">
        <v>3.6145</v>
      </c>
      <c r="AM2400" s="1054">
        <v>41</v>
      </c>
      <c r="AN2400" s="1056">
        <v>0.2707</v>
      </c>
    </row>
    <row r="2401" spans="35:40">
      <c r="AI2401" s="1053">
        <v>43022001</v>
      </c>
      <c r="AJ2401" s="1054">
        <v>6</v>
      </c>
      <c r="AK2401" s="1055">
        <v>149.75720000000001</v>
      </c>
      <c r="AL2401" s="1055">
        <v>3.8233999999999999</v>
      </c>
      <c r="AM2401" s="1054">
        <v>39</v>
      </c>
      <c r="AN2401" s="1056">
        <v>0.2351</v>
      </c>
    </row>
    <row r="2402" spans="35:40">
      <c r="AI2402" s="1053">
        <v>12010821</v>
      </c>
      <c r="AJ2402" s="1054">
        <v>41</v>
      </c>
      <c r="AK2402" s="1055">
        <v>149.74610000000001</v>
      </c>
      <c r="AL2402" s="1055">
        <v>4.3601000000000001</v>
      </c>
      <c r="AM2402" s="1054">
        <v>34</v>
      </c>
      <c r="AN2402" s="1056">
        <v>0.3115</v>
      </c>
    </row>
    <row r="2403" spans="35:40">
      <c r="AI2403" s="1053">
        <v>37027121</v>
      </c>
      <c r="AJ2403" s="1054">
        <v>16</v>
      </c>
      <c r="AK2403" s="1055">
        <v>149.72488000000001</v>
      </c>
      <c r="AL2403" s="1055">
        <v>4.2466999999999997</v>
      </c>
      <c r="AM2403" s="1054">
        <v>35</v>
      </c>
      <c r="AN2403" s="1056">
        <v>0.29469999999999996</v>
      </c>
    </row>
    <row r="2404" spans="35:40">
      <c r="AI2404" s="1053">
        <v>42071801</v>
      </c>
      <c r="AJ2404" s="1054">
        <v>58</v>
      </c>
      <c r="AK2404" s="1055">
        <v>149.71767</v>
      </c>
      <c r="AL2404" s="1055">
        <v>4.3628999999999998</v>
      </c>
      <c r="AM2404" s="1054">
        <v>34</v>
      </c>
      <c r="AN2404" s="1056">
        <v>0.1993</v>
      </c>
    </row>
    <row r="2405" spans="35:40">
      <c r="AI2405" s="1053">
        <v>37150401</v>
      </c>
      <c r="AJ2405" s="1054">
        <v>3</v>
      </c>
      <c r="AK2405" s="1055">
        <v>149.71520000000001</v>
      </c>
      <c r="AL2405" s="1055">
        <v>4.2769000000000004</v>
      </c>
      <c r="AM2405" s="1054">
        <v>35</v>
      </c>
      <c r="AN2405" s="1056">
        <v>0.30649999999999999</v>
      </c>
    </row>
    <row r="2406" spans="35:40">
      <c r="AI2406" s="1053">
        <v>44001381</v>
      </c>
      <c r="AJ2406" s="1054">
        <v>62</v>
      </c>
      <c r="AK2406" s="1055">
        <v>149.69436000000002</v>
      </c>
      <c r="AL2406" s="1055">
        <v>4.2645999999999997</v>
      </c>
      <c r="AM2406" s="1054">
        <v>35</v>
      </c>
      <c r="AN2406" s="1056">
        <v>0.3236</v>
      </c>
    </row>
    <row r="2407" spans="35:40">
      <c r="AI2407" s="1053">
        <v>35051301</v>
      </c>
      <c r="AJ2407" s="1054">
        <v>19</v>
      </c>
      <c r="AK2407" s="1055">
        <v>149.6908</v>
      </c>
      <c r="AL2407" s="1055">
        <v>3.9727000000000001</v>
      </c>
      <c r="AM2407" s="1054">
        <v>38</v>
      </c>
      <c r="AN2407" s="1056">
        <v>0.28600000000000003</v>
      </c>
    </row>
    <row r="2408" spans="35:40">
      <c r="AI2408" s="1053">
        <v>11061191</v>
      </c>
      <c r="AJ2408" s="1054">
        <v>106</v>
      </c>
      <c r="AK2408" s="1055">
        <v>149.66650000000001</v>
      </c>
      <c r="AL2408" s="1055">
        <v>3.3702000000000001</v>
      </c>
      <c r="AM2408" s="1054">
        <v>44</v>
      </c>
      <c r="AN2408" s="1056">
        <v>0.20620000000000002</v>
      </c>
    </row>
    <row r="2409" spans="35:40">
      <c r="AI2409" s="1053">
        <v>33091401</v>
      </c>
      <c r="AJ2409" s="1054">
        <v>24</v>
      </c>
      <c r="AK2409" s="1055">
        <v>149.62892400000001</v>
      </c>
      <c r="AL2409" s="1055">
        <v>3.7770000000000001</v>
      </c>
      <c r="AM2409" s="1054">
        <v>40</v>
      </c>
      <c r="AN2409" s="1056">
        <v>0.311</v>
      </c>
    </row>
    <row r="2410" spans="35:40">
      <c r="AI2410" s="1053">
        <v>13063806</v>
      </c>
      <c r="AJ2410" s="1054">
        <v>9</v>
      </c>
      <c r="AK2410" s="1055">
        <v>149.60786000000002</v>
      </c>
      <c r="AL2410" s="1055">
        <v>3.9756</v>
      </c>
      <c r="AM2410" s="1054">
        <v>38</v>
      </c>
      <c r="AN2410" s="1056">
        <v>0.23280000000000001</v>
      </c>
    </row>
    <row r="2411" spans="35:40">
      <c r="AI2411" s="1053">
        <v>53240101</v>
      </c>
      <c r="AJ2411" s="1054">
        <v>2</v>
      </c>
      <c r="AK2411" s="1055">
        <v>149.5625</v>
      </c>
      <c r="AL2411" s="1055">
        <v>3.7023000000000001</v>
      </c>
      <c r="AM2411" s="1054">
        <v>40</v>
      </c>
      <c r="AN2411" s="1056">
        <v>0.24729999999999999</v>
      </c>
    </row>
    <row r="2412" spans="35:40">
      <c r="AI2412" s="1053">
        <v>41012701</v>
      </c>
      <c r="AJ2412" s="1054">
        <v>33</v>
      </c>
      <c r="AK2412" s="1055">
        <v>149.48259999999999</v>
      </c>
      <c r="AL2412" s="1055">
        <v>4.59</v>
      </c>
      <c r="AM2412" s="1054">
        <v>33</v>
      </c>
      <c r="AN2412" s="1056">
        <v>0.33270000000000005</v>
      </c>
    </row>
    <row r="2413" spans="35:40">
      <c r="AI2413" s="1053">
        <v>13011201</v>
      </c>
      <c r="AJ2413" s="1054">
        <v>16</v>
      </c>
      <c r="AK2413" s="1055">
        <v>149.44730000000001</v>
      </c>
      <c r="AL2413" s="1055">
        <v>4.7302</v>
      </c>
      <c r="AM2413" s="1054">
        <v>32</v>
      </c>
      <c r="AN2413" s="1056">
        <v>0.2823</v>
      </c>
    </row>
    <row r="2414" spans="35:40">
      <c r="AI2414" s="1053">
        <v>42019151</v>
      </c>
      <c r="AJ2414" s="1054">
        <v>59</v>
      </c>
      <c r="AK2414" s="1055">
        <v>149.4401</v>
      </c>
      <c r="AL2414" s="1055">
        <v>4.4059999999999997</v>
      </c>
      <c r="AM2414" s="1054">
        <v>34</v>
      </c>
      <c r="AN2414" s="1056">
        <v>0.2205</v>
      </c>
    </row>
    <row r="2415" spans="35:40">
      <c r="AI2415" s="1053">
        <v>51029611</v>
      </c>
      <c r="AJ2415" s="1054">
        <v>11</v>
      </c>
      <c r="AK2415" s="1055">
        <v>149.43190000000001</v>
      </c>
      <c r="AL2415" s="1055">
        <v>3.9828999999999999</v>
      </c>
      <c r="AM2415" s="1054">
        <v>38</v>
      </c>
      <c r="AN2415" s="1056">
        <v>0.4199</v>
      </c>
    </row>
    <row r="2416" spans="35:40">
      <c r="AI2416" s="1053">
        <v>44032701</v>
      </c>
      <c r="AJ2416" s="1054">
        <v>8</v>
      </c>
      <c r="AK2416" s="1055">
        <v>149.35769999999999</v>
      </c>
      <c r="AL2416" s="1055">
        <v>3.5779999999999998</v>
      </c>
      <c r="AM2416" s="1054">
        <v>42</v>
      </c>
      <c r="AN2416" s="1056">
        <v>0.24129999999999999</v>
      </c>
    </row>
    <row r="2417" spans="35:40">
      <c r="AI2417" s="1053">
        <v>31152701</v>
      </c>
      <c r="AJ2417" s="1054">
        <v>100</v>
      </c>
      <c r="AK2417" s="1055">
        <v>149.2842</v>
      </c>
      <c r="AL2417" s="1055">
        <v>3.8277999999999999</v>
      </c>
      <c r="AM2417" s="1054">
        <v>39</v>
      </c>
      <c r="AN2417" s="1056">
        <v>0.21679999999999999</v>
      </c>
    </row>
    <row r="2418" spans="35:40">
      <c r="AI2418" s="1053">
        <v>45100201</v>
      </c>
      <c r="AJ2418" s="1054">
        <v>5</v>
      </c>
      <c r="AK2418" s="1055">
        <v>149.27565000000001</v>
      </c>
      <c r="AL2418" s="1055">
        <v>3.4807000000000001</v>
      </c>
      <c r="AM2418" s="1054">
        <v>43</v>
      </c>
      <c r="AN2418" s="1056">
        <v>0.35850000000000004</v>
      </c>
    </row>
    <row r="2419" spans="35:40">
      <c r="AI2419" s="1053">
        <v>44009201</v>
      </c>
      <c r="AJ2419" s="1054">
        <v>63</v>
      </c>
      <c r="AK2419" s="1055">
        <v>149.19630000000001</v>
      </c>
      <c r="AL2419" s="1055">
        <v>3.6072000000000002</v>
      </c>
      <c r="AM2419" s="1054">
        <v>41</v>
      </c>
      <c r="AN2419" s="1056">
        <v>0.18479999999999999</v>
      </c>
    </row>
    <row r="2420" spans="35:40">
      <c r="AI2420" s="1053">
        <v>44086001</v>
      </c>
      <c r="AJ2420" s="1054">
        <v>13</v>
      </c>
      <c r="AK2420" s="1055">
        <v>149.19557499999999</v>
      </c>
      <c r="AL2420" s="1055">
        <v>3.7595999999999998</v>
      </c>
      <c r="AM2420" s="1054">
        <v>40</v>
      </c>
      <c r="AN2420" s="1056">
        <v>0.35320000000000001</v>
      </c>
    </row>
    <row r="2421" spans="35:40">
      <c r="AI2421" s="1053">
        <v>32037611</v>
      </c>
      <c r="AJ2421" s="1054">
        <v>26</v>
      </c>
      <c r="AK2421" s="1055">
        <v>149.08420000000001</v>
      </c>
      <c r="AL2421" s="1055">
        <v>4.3544</v>
      </c>
      <c r="AM2421" s="1054">
        <v>34</v>
      </c>
      <c r="AN2421" s="1056">
        <v>0.19850000000000001</v>
      </c>
    </row>
    <row r="2422" spans="35:40">
      <c r="AI2422" s="1053">
        <v>53041601</v>
      </c>
      <c r="AJ2422" s="1054">
        <v>3</v>
      </c>
      <c r="AK2422" s="1055">
        <v>149.073352</v>
      </c>
      <c r="AL2422" s="1055">
        <v>3.8275000000000001</v>
      </c>
      <c r="AM2422" s="1054">
        <v>39</v>
      </c>
      <c r="AN2422" s="1056">
        <v>0.35710000000000003</v>
      </c>
    </row>
    <row r="2423" spans="35:40">
      <c r="AI2423" s="1053">
        <v>34017501</v>
      </c>
      <c r="AJ2423" s="1054">
        <v>28</v>
      </c>
      <c r="AK2423" s="1055">
        <v>149.06809999999999</v>
      </c>
      <c r="AL2423" s="1055">
        <v>4.6353999999999997</v>
      </c>
      <c r="AM2423" s="1054">
        <v>32</v>
      </c>
      <c r="AN2423" s="1056">
        <v>0.33889999999999998</v>
      </c>
    </row>
    <row r="2424" spans="35:40">
      <c r="AI2424" s="1053">
        <v>31164001</v>
      </c>
      <c r="AJ2424" s="1054">
        <v>101</v>
      </c>
      <c r="AK2424" s="1055">
        <v>148.98286000000002</v>
      </c>
      <c r="AL2424" s="1055">
        <v>3.9478</v>
      </c>
      <c r="AM2424" s="1054">
        <v>38</v>
      </c>
      <c r="AN2424" s="1056">
        <v>0.27539999999999998</v>
      </c>
    </row>
    <row r="2425" spans="35:40">
      <c r="AI2425" s="1053">
        <v>13062101</v>
      </c>
      <c r="AJ2425" s="1054">
        <v>10</v>
      </c>
      <c r="AK2425" s="1055">
        <v>148.94700500000002</v>
      </c>
      <c r="AL2425" s="1055">
        <v>3.7772999999999999</v>
      </c>
      <c r="AM2425" s="1054">
        <v>39</v>
      </c>
      <c r="AN2425" s="1056">
        <v>0.26600000000000001</v>
      </c>
    </row>
    <row r="2426" spans="35:40">
      <c r="AI2426" s="1053">
        <v>33015101</v>
      </c>
      <c r="AJ2426" s="1054">
        <v>43</v>
      </c>
      <c r="AK2426" s="1055">
        <v>148.93020000000001</v>
      </c>
      <c r="AL2426" s="1055">
        <v>3.7265999999999999</v>
      </c>
      <c r="AM2426" s="1054">
        <v>40</v>
      </c>
      <c r="AN2426" s="1056">
        <v>0.36130000000000001</v>
      </c>
    </row>
    <row r="2427" spans="35:40">
      <c r="AI2427" s="1053">
        <v>33082701</v>
      </c>
      <c r="AJ2427" s="1054">
        <v>2</v>
      </c>
      <c r="AK2427" s="1055">
        <v>148.83147600000001</v>
      </c>
      <c r="AL2427" s="1055">
        <v>3.5619999999999998</v>
      </c>
      <c r="AM2427" s="1054">
        <v>42</v>
      </c>
      <c r="AN2427" s="1056">
        <v>0.17269999999999999</v>
      </c>
    </row>
    <row r="2428" spans="35:40">
      <c r="AI2428" s="1053">
        <v>32018811</v>
      </c>
      <c r="AJ2428" s="1054">
        <v>36</v>
      </c>
      <c r="AK2428" s="1055">
        <v>148.73779999999999</v>
      </c>
      <c r="AL2428" s="1055">
        <v>4.4389000000000003</v>
      </c>
      <c r="AM2428" s="1054">
        <v>34</v>
      </c>
      <c r="AN2428" s="1056">
        <v>0.1797</v>
      </c>
    </row>
    <row r="2429" spans="35:40">
      <c r="AI2429" s="1053">
        <v>37057081</v>
      </c>
      <c r="AJ2429" s="1054">
        <v>15</v>
      </c>
      <c r="AK2429" s="1055">
        <v>148.70429999999999</v>
      </c>
      <c r="AL2429" s="1055">
        <v>3.9725000000000001</v>
      </c>
      <c r="AM2429" s="1054">
        <v>37</v>
      </c>
      <c r="AN2429" s="1056">
        <v>0.192</v>
      </c>
    </row>
    <row r="2430" spans="35:40">
      <c r="AI2430" s="1053">
        <v>32101801</v>
      </c>
      <c r="AJ2430" s="1054">
        <v>22</v>
      </c>
      <c r="AK2430" s="1055">
        <v>148.69990000000001</v>
      </c>
      <c r="AL2430" s="1055">
        <v>4.4546999999999999</v>
      </c>
      <c r="AM2430" s="1054">
        <v>33</v>
      </c>
      <c r="AN2430" s="1056">
        <v>0.25850000000000001</v>
      </c>
    </row>
    <row r="2431" spans="35:40">
      <c r="AI2431" s="1053">
        <v>46031501</v>
      </c>
      <c r="AJ2431" s="1054">
        <v>6</v>
      </c>
      <c r="AK2431" s="1055">
        <v>148.692902</v>
      </c>
      <c r="AL2431" s="1055">
        <v>3.3458000000000001</v>
      </c>
      <c r="AM2431" s="1054">
        <v>44</v>
      </c>
      <c r="AN2431" s="1056">
        <v>0.15720000000000001</v>
      </c>
    </row>
    <row r="2432" spans="35:40">
      <c r="AI2432" s="1053">
        <v>44104501</v>
      </c>
      <c r="AJ2432" s="1054">
        <v>17</v>
      </c>
      <c r="AK2432" s="1055">
        <v>148.65038999999999</v>
      </c>
      <c r="AL2432" s="1055">
        <v>3.9315000000000002</v>
      </c>
      <c r="AM2432" s="1054">
        <v>38</v>
      </c>
      <c r="AN2432" s="1056">
        <v>0.20670000000000002</v>
      </c>
    </row>
    <row r="2433" spans="35:40">
      <c r="AI2433" s="1053">
        <v>32037311</v>
      </c>
      <c r="AJ2433" s="1054">
        <v>27</v>
      </c>
      <c r="AK2433" s="1055">
        <v>148.64089999999999</v>
      </c>
      <c r="AL2433" s="1055">
        <v>3.9359000000000002</v>
      </c>
      <c r="AM2433" s="1054">
        <v>38</v>
      </c>
      <c r="AN2433" s="1056">
        <v>0.24690000000000001</v>
      </c>
    </row>
    <row r="2434" spans="35:40">
      <c r="AI2434" s="1053">
        <v>31183502</v>
      </c>
      <c r="AJ2434" s="1054">
        <v>102</v>
      </c>
      <c r="AK2434" s="1055">
        <v>148.53806</v>
      </c>
      <c r="AL2434" s="1055">
        <v>3.5615999999999999</v>
      </c>
      <c r="AM2434" s="1054">
        <v>42</v>
      </c>
      <c r="AN2434" s="1056">
        <v>0.22500000000000001</v>
      </c>
    </row>
    <row r="2435" spans="35:40">
      <c r="AI2435" s="1053">
        <v>33094301</v>
      </c>
      <c r="AJ2435" s="1054">
        <v>25</v>
      </c>
      <c r="AK2435" s="1055">
        <v>148.52719999999999</v>
      </c>
      <c r="AL2435" s="1055">
        <v>4.4061000000000003</v>
      </c>
      <c r="AM2435" s="1054">
        <v>34</v>
      </c>
      <c r="AN2435" s="1056">
        <v>0.39250000000000002</v>
      </c>
    </row>
    <row r="2436" spans="35:40">
      <c r="AI2436" s="1053">
        <v>42101401</v>
      </c>
      <c r="AJ2436" s="1054">
        <v>14</v>
      </c>
      <c r="AK2436" s="1055">
        <v>148.47239999999999</v>
      </c>
      <c r="AL2436" s="1055">
        <v>4.1374000000000004</v>
      </c>
      <c r="AM2436" s="1054">
        <v>36</v>
      </c>
      <c r="AN2436" s="1056">
        <v>0.20480000000000001</v>
      </c>
    </row>
    <row r="2437" spans="35:40">
      <c r="AI2437" s="1053">
        <v>11014501</v>
      </c>
      <c r="AJ2437" s="1054">
        <v>107</v>
      </c>
      <c r="AK2437" s="1055">
        <v>148.4581</v>
      </c>
      <c r="AL2437" s="1055">
        <v>3.8973</v>
      </c>
      <c r="AM2437" s="1054">
        <v>38</v>
      </c>
      <c r="AN2437" s="1056">
        <v>0.41810000000000003</v>
      </c>
    </row>
    <row r="2438" spans="35:40">
      <c r="AI2438" s="1053">
        <v>61042001</v>
      </c>
      <c r="AJ2438" s="1054">
        <v>6</v>
      </c>
      <c r="AK2438" s="1055">
        <v>148.41659999999999</v>
      </c>
      <c r="AL2438" s="1055">
        <v>3.7989999999999999</v>
      </c>
      <c r="AM2438" s="1054">
        <v>39</v>
      </c>
      <c r="AN2438" s="1056">
        <v>0.22469999999999998</v>
      </c>
    </row>
    <row r="2439" spans="35:40">
      <c r="AI2439" s="1053">
        <v>32062711</v>
      </c>
      <c r="AJ2439" s="1054">
        <v>16</v>
      </c>
      <c r="AK2439" s="1055">
        <v>148.40445</v>
      </c>
      <c r="AL2439" s="1055">
        <v>3.6263999999999998</v>
      </c>
      <c r="AM2439" s="1054">
        <v>41</v>
      </c>
      <c r="AN2439" s="1056">
        <v>0.1193</v>
      </c>
    </row>
    <row r="2440" spans="35:40">
      <c r="AI2440" s="1053">
        <v>35012001</v>
      </c>
      <c r="AJ2440" s="1054">
        <v>26</v>
      </c>
      <c r="AK2440" s="1055">
        <v>148.40110000000001</v>
      </c>
      <c r="AL2440" s="1055">
        <v>3.7907999999999999</v>
      </c>
      <c r="AM2440" s="1054">
        <v>39</v>
      </c>
      <c r="AN2440" s="1056">
        <v>0.22010000000000002</v>
      </c>
    </row>
    <row r="2441" spans="35:40">
      <c r="AI2441" s="1053">
        <v>53010701</v>
      </c>
      <c r="AJ2441" s="1054">
        <v>19</v>
      </c>
      <c r="AK2441" s="1055">
        <v>148.3784</v>
      </c>
      <c r="AL2441" s="1055">
        <v>4.3297999999999996</v>
      </c>
      <c r="AM2441" s="1054">
        <v>34</v>
      </c>
      <c r="AN2441" s="1056">
        <v>0.4153</v>
      </c>
    </row>
    <row r="2442" spans="35:40">
      <c r="AI2442" s="1053">
        <v>44011791</v>
      </c>
      <c r="AJ2442" s="1054">
        <v>47</v>
      </c>
      <c r="AK2442" s="1055">
        <v>148.3647</v>
      </c>
      <c r="AL2442" s="1055">
        <v>3.7755999999999998</v>
      </c>
      <c r="AM2442" s="1054">
        <v>39</v>
      </c>
      <c r="AN2442" s="1056">
        <v>0.18559999999999999</v>
      </c>
    </row>
    <row r="2443" spans="35:40">
      <c r="AI2443" s="1053">
        <v>21014001</v>
      </c>
      <c r="AJ2443" s="1054">
        <v>26</v>
      </c>
      <c r="AK2443" s="1055">
        <v>148.32419999999999</v>
      </c>
      <c r="AL2443" s="1055">
        <v>4.548</v>
      </c>
      <c r="AM2443" s="1054">
        <v>33</v>
      </c>
      <c r="AN2443" s="1056">
        <v>0.45649999999999996</v>
      </c>
    </row>
    <row r="2444" spans="35:40">
      <c r="AI2444" s="1053">
        <v>37070101</v>
      </c>
      <c r="AJ2444" s="1054">
        <v>6</v>
      </c>
      <c r="AK2444" s="1055">
        <v>148.3236</v>
      </c>
      <c r="AL2444" s="1055">
        <v>4.0163000000000002</v>
      </c>
      <c r="AM2444" s="1054">
        <v>37</v>
      </c>
      <c r="AN2444" s="1056">
        <v>0.31559999999999999</v>
      </c>
    </row>
    <row r="2445" spans="35:40">
      <c r="AI2445" s="1053">
        <v>50120901</v>
      </c>
      <c r="AJ2445" s="1054">
        <v>57</v>
      </c>
      <c r="AK2445" s="1055">
        <v>148.30215000000001</v>
      </c>
      <c r="AL2445" s="1055">
        <v>4.4227999999999996</v>
      </c>
      <c r="AM2445" s="1054">
        <v>34</v>
      </c>
      <c r="AN2445" s="1056">
        <v>0.23780000000000001</v>
      </c>
    </row>
    <row r="2446" spans="35:40">
      <c r="AI2446" s="1053">
        <v>34018401</v>
      </c>
      <c r="AJ2446" s="1054">
        <v>29</v>
      </c>
      <c r="AK2446" s="1055">
        <v>148.24950000000001</v>
      </c>
      <c r="AL2446" s="1055">
        <v>4.2850999999999999</v>
      </c>
      <c r="AM2446" s="1054">
        <v>35</v>
      </c>
      <c r="AN2446" s="1056">
        <v>0.29730000000000001</v>
      </c>
    </row>
    <row r="2447" spans="35:40">
      <c r="AI2447" s="1053">
        <v>44122001</v>
      </c>
      <c r="AJ2447" s="1054">
        <v>8</v>
      </c>
      <c r="AK2447" s="1055">
        <v>148.24090000000001</v>
      </c>
      <c r="AL2447" s="1055">
        <v>4.2736000000000001</v>
      </c>
      <c r="AM2447" s="1054">
        <v>35</v>
      </c>
      <c r="AN2447" s="1056">
        <v>0.27860000000000001</v>
      </c>
    </row>
    <row r="2448" spans="35:40">
      <c r="AI2448" s="1053">
        <v>23112131</v>
      </c>
      <c r="AJ2448" s="1054">
        <v>1</v>
      </c>
      <c r="AK2448" s="1055">
        <v>148.2373</v>
      </c>
      <c r="AL2448" s="1055">
        <v>4.7916999999999996</v>
      </c>
      <c r="AM2448" s="1054">
        <v>31</v>
      </c>
      <c r="AN2448" s="1056">
        <v>0.3599</v>
      </c>
    </row>
    <row r="2449" spans="35:40">
      <c r="AI2449" s="1053">
        <v>33034801</v>
      </c>
      <c r="AJ2449" s="1054">
        <v>22</v>
      </c>
      <c r="AK2449" s="1055">
        <v>148.20355000000001</v>
      </c>
      <c r="AL2449" s="1055">
        <v>3.5546000000000002</v>
      </c>
      <c r="AM2449" s="1054">
        <v>42</v>
      </c>
      <c r="AN2449" s="1056">
        <v>0.25340000000000001</v>
      </c>
    </row>
    <row r="2450" spans="35:40">
      <c r="AI2450" s="1053">
        <v>43031301</v>
      </c>
      <c r="AJ2450" s="1054">
        <v>4</v>
      </c>
      <c r="AK2450" s="1055">
        <v>148.19329999999999</v>
      </c>
      <c r="AL2450" s="1055">
        <v>3.891</v>
      </c>
      <c r="AM2450" s="1054">
        <v>38</v>
      </c>
      <c r="AN2450" s="1056">
        <v>0.26929999999999998</v>
      </c>
    </row>
    <row r="2451" spans="35:40">
      <c r="AI2451" s="1053">
        <v>42022001</v>
      </c>
      <c r="AJ2451" s="1054">
        <v>5</v>
      </c>
      <c r="AK2451" s="1055">
        <v>148.11179999999999</v>
      </c>
      <c r="AL2451" s="1055">
        <v>3.7117</v>
      </c>
      <c r="AM2451" s="1054">
        <v>40</v>
      </c>
      <c r="AN2451" s="1056">
        <v>0.40770000000000001</v>
      </c>
    </row>
    <row r="2452" spans="35:40">
      <c r="AI2452" s="1053">
        <v>46080101</v>
      </c>
      <c r="AJ2452" s="1054">
        <v>2</v>
      </c>
      <c r="AK2452" s="1055">
        <v>148.0838</v>
      </c>
      <c r="AL2452" s="1055">
        <v>4.3360000000000003</v>
      </c>
      <c r="AM2452" s="1054">
        <v>34</v>
      </c>
      <c r="AN2452" s="1056">
        <v>0.3024</v>
      </c>
    </row>
    <row r="2453" spans="35:40">
      <c r="AI2453" s="1053">
        <v>50250051</v>
      </c>
      <c r="AJ2453" s="1054">
        <v>58</v>
      </c>
      <c r="AK2453" s="1055">
        <v>148.07332</v>
      </c>
      <c r="AL2453" s="1055">
        <v>4.0709</v>
      </c>
      <c r="AM2453" s="1054">
        <v>36</v>
      </c>
      <c r="AN2453" s="1056">
        <v>0.31929999999999997</v>
      </c>
    </row>
    <row r="2454" spans="35:40">
      <c r="AI2454" s="1053">
        <v>35054061</v>
      </c>
      <c r="AJ2454" s="1054">
        <v>20</v>
      </c>
      <c r="AK2454" s="1055">
        <v>148.06063600000002</v>
      </c>
      <c r="AL2454" s="1055">
        <v>3.5891999999999999</v>
      </c>
      <c r="AM2454" s="1054">
        <v>41</v>
      </c>
      <c r="AN2454" s="1056">
        <v>0.21030000000000001</v>
      </c>
    </row>
    <row r="2455" spans="35:40">
      <c r="AI2455" s="1053">
        <v>13033201</v>
      </c>
      <c r="AJ2455" s="1054">
        <v>4</v>
      </c>
      <c r="AK2455" s="1055">
        <v>148.01859999999999</v>
      </c>
      <c r="AL2455" s="1055">
        <v>4.1477000000000004</v>
      </c>
      <c r="AM2455" s="1054">
        <v>36</v>
      </c>
      <c r="AN2455" s="1056">
        <v>0.45880000000000004</v>
      </c>
    </row>
    <row r="2456" spans="35:40">
      <c r="AI2456" s="1053">
        <v>33070201</v>
      </c>
      <c r="AJ2456" s="1054">
        <v>27</v>
      </c>
      <c r="AK2456" s="1055">
        <v>148.0033</v>
      </c>
      <c r="AL2456" s="1055">
        <v>3.8492999999999999</v>
      </c>
      <c r="AM2456" s="1054">
        <v>38</v>
      </c>
      <c r="AN2456" s="1056">
        <v>0.2722</v>
      </c>
    </row>
    <row r="2457" spans="35:40">
      <c r="AI2457" s="1053">
        <v>44006501</v>
      </c>
      <c r="AJ2457" s="1054">
        <v>64</v>
      </c>
      <c r="AK2457" s="1055">
        <v>147.98117500000001</v>
      </c>
      <c r="AL2457" s="1055">
        <v>3.6021000000000001</v>
      </c>
      <c r="AM2457" s="1054">
        <v>41</v>
      </c>
      <c r="AN2457" s="1056">
        <v>0.2792</v>
      </c>
    </row>
    <row r="2458" spans="35:40">
      <c r="AI2458" s="1053">
        <v>32120601</v>
      </c>
      <c r="AJ2458" s="1054">
        <v>12</v>
      </c>
      <c r="AK2458" s="1055">
        <v>147.977</v>
      </c>
      <c r="AL2458" s="1055">
        <v>4.0796000000000001</v>
      </c>
      <c r="AM2458" s="1054">
        <v>36</v>
      </c>
      <c r="AN2458" s="1056">
        <v>0.2601</v>
      </c>
    </row>
    <row r="2459" spans="35:40">
      <c r="AI2459" s="1053">
        <v>21016501</v>
      </c>
      <c r="AJ2459" s="1054">
        <v>27</v>
      </c>
      <c r="AK2459" s="1055">
        <v>147.97604999999999</v>
      </c>
      <c r="AL2459" s="1055">
        <v>4.5502000000000002</v>
      </c>
      <c r="AM2459" s="1054">
        <v>33</v>
      </c>
      <c r="AN2459" s="1056">
        <v>0.21510000000000001</v>
      </c>
    </row>
    <row r="2460" spans="35:40">
      <c r="AI2460" s="1053">
        <v>12020401</v>
      </c>
      <c r="AJ2460" s="1054">
        <v>42</v>
      </c>
      <c r="AK2460" s="1055">
        <v>147.96700000000001</v>
      </c>
      <c r="AL2460" s="1055">
        <v>4.0914999999999999</v>
      </c>
      <c r="AM2460" s="1054">
        <v>36</v>
      </c>
      <c r="AN2460" s="1056">
        <v>0.10630000000000001</v>
      </c>
    </row>
    <row r="2461" spans="35:40">
      <c r="AI2461" s="1053">
        <v>32040202</v>
      </c>
      <c r="AJ2461" s="1054">
        <v>24</v>
      </c>
      <c r="AK2461" s="1055">
        <v>147.9631</v>
      </c>
      <c r="AL2461" s="1055">
        <v>5.0857000000000001</v>
      </c>
      <c r="AM2461" s="1054">
        <v>29</v>
      </c>
      <c r="AN2461" s="1056">
        <v>8.4399999999999989E-2</v>
      </c>
    </row>
    <row r="2462" spans="35:40">
      <c r="AI2462" s="1053">
        <v>21140091</v>
      </c>
      <c r="AJ2462" s="1054">
        <v>2</v>
      </c>
      <c r="AK2462" s="1055">
        <v>147.9307</v>
      </c>
      <c r="AL2462" s="1055">
        <v>4.7013999999999996</v>
      </c>
      <c r="AM2462" s="1054">
        <v>31</v>
      </c>
      <c r="AN2462" s="1056">
        <v>0.36159999999999998</v>
      </c>
    </row>
    <row r="2463" spans="35:40">
      <c r="AI2463" s="1053">
        <v>33024201</v>
      </c>
      <c r="AJ2463" s="1054">
        <v>13</v>
      </c>
      <c r="AK2463" s="1055">
        <v>147.92961299999999</v>
      </c>
      <c r="AL2463" s="1055">
        <v>3.8532000000000002</v>
      </c>
      <c r="AM2463" s="1054">
        <v>38</v>
      </c>
      <c r="AN2463" s="1056">
        <v>0.25829999999999997</v>
      </c>
    </row>
    <row r="2464" spans="35:40">
      <c r="AI2464" s="1053">
        <v>42173401</v>
      </c>
      <c r="AJ2464" s="1054">
        <v>3</v>
      </c>
      <c r="AK2464" s="1055">
        <v>147.91040000000001</v>
      </c>
      <c r="AL2464" s="1055">
        <v>4.1723999999999997</v>
      </c>
      <c r="AM2464" s="1054">
        <v>35</v>
      </c>
      <c r="AN2464" s="1056">
        <v>0.34770000000000001</v>
      </c>
    </row>
    <row r="2465" spans="35:40">
      <c r="AI2465" s="1053">
        <v>44103201</v>
      </c>
      <c r="AJ2465" s="1054">
        <v>18</v>
      </c>
      <c r="AK2465" s="1055">
        <v>147.8681</v>
      </c>
      <c r="AL2465" s="1055">
        <v>4.0957999999999997</v>
      </c>
      <c r="AM2465" s="1054">
        <v>36</v>
      </c>
      <c r="AN2465" s="1056">
        <v>0.39229999999999998</v>
      </c>
    </row>
    <row r="2466" spans="35:40">
      <c r="AI2466" s="1053">
        <v>42017901</v>
      </c>
      <c r="AJ2466" s="1054">
        <v>60</v>
      </c>
      <c r="AK2466" s="1055">
        <v>147.86429999999999</v>
      </c>
      <c r="AL2466" s="1055">
        <v>3.9453</v>
      </c>
      <c r="AM2466" s="1054">
        <v>37</v>
      </c>
      <c r="AN2466" s="1056">
        <v>0.28649999999999998</v>
      </c>
    </row>
    <row r="2467" spans="35:40">
      <c r="AI2467" s="1053">
        <v>41016601</v>
      </c>
      <c r="AJ2467" s="1054">
        <v>34</v>
      </c>
      <c r="AK2467" s="1055">
        <v>147.85076799999999</v>
      </c>
      <c r="AL2467" s="1055">
        <v>4.1463000000000001</v>
      </c>
      <c r="AM2467" s="1054">
        <v>36</v>
      </c>
      <c r="AN2467" s="1056">
        <v>0.2127</v>
      </c>
    </row>
    <row r="2468" spans="35:40">
      <c r="AI2468" s="1053">
        <v>61018701</v>
      </c>
      <c r="AJ2468" s="1054">
        <v>41</v>
      </c>
      <c r="AK2468" s="1055">
        <v>147.80000000000001</v>
      </c>
      <c r="AL2468" s="1055">
        <v>4.7396000000000003</v>
      </c>
      <c r="AM2468" s="1054">
        <v>31</v>
      </c>
      <c r="AN2468" s="1056">
        <v>0.254</v>
      </c>
    </row>
    <row r="2469" spans="35:40">
      <c r="AI2469" s="1053">
        <v>50060501</v>
      </c>
      <c r="AJ2469" s="1054">
        <v>59</v>
      </c>
      <c r="AK2469" s="1055">
        <v>147.76417800000002</v>
      </c>
      <c r="AL2469" s="1055">
        <v>4.2591999999999999</v>
      </c>
      <c r="AM2469" s="1054">
        <v>35</v>
      </c>
      <c r="AN2469" s="1056">
        <v>0.27989999999999998</v>
      </c>
    </row>
    <row r="2470" spans="35:40">
      <c r="AI2470" s="1053">
        <v>44138701</v>
      </c>
      <c r="AJ2470" s="1054">
        <v>17</v>
      </c>
      <c r="AK2470" s="1055">
        <v>147.74469999999999</v>
      </c>
      <c r="AL2470" s="1055">
        <v>3.8607</v>
      </c>
      <c r="AM2470" s="1054">
        <v>38</v>
      </c>
      <c r="AN2470" s="1056">
        <v>0.1593</v>
      </c>
    </row>
    <row r="2471" spans="35:40">
      <c r="AI2471" s="1053">
        <v>21040121</v>
      </c>
      <c r="AJ2471" s="1054">
        <v>4</v>
      </c>
      <c r="AK2471" s="1055">
        <v>147.687084</v>
      </c>
      <c r="AL2471" s="1055">
        <v>4.5163000000000002</v>
      </c>
      <c r="AM2471" s="1054">
        <v>33</v>
      </c>
      <c r="AN2471" s="1056">
        <v>0.2447</v>
      </c>
    </row>
    <row r="2472" spans="35:40">
      <c r="AI2472" s="1053">
        <v>46031601</v>
      </c>
      <c r="AJ2472" s="1054">
        <v>7</v>
      </c>
      <c r="AK2472" s="1055">
        <v>147.66630000000001</v>
      </c>
      <c r="AL2472" s="1055">
        <v>2.9011999999999998</v>
      </c>
      <c r="AM2472" s="1054">
        <v>51</v>
      </c>
      <c r="AN2472" s="1056">
        <v>0.35850000000000004</v>
      </c>
    </row>
    <row r="2473" spans="35:40">
      <c r="AI2473" s="1053">
        <v>51150011</v>
      </c>
      <c r="AJ2473" s="1054">
        <v>3</v>
      </c>
      <c r="AK2473" s="1055">
        <v>147.66485</v>
      </c>
      <c r="AL2473" s="1055">
        <v>4.5102000000000002</v>
      </c>
      <c r="AM2473" s="1054">
        <v>33</v>
      </c>
      <c r="AN2473" s="1056">
        <v>0.31559999999999999</v>
      </c>
    </row>
    <row r="2474" spans="35:40">
      <c r="AI2474" s="1053">
        <v>61017001</v>
      </c>
      <c r="AJ2474" s="1054">
        <v>42</v>
      </c>
      <c r="AK2474" s="1055">
        <v>147.63079999999999</v>
      </c>
      <c r="AL2474" s="1055">
        <v>3.7616000000000001</v>
      </c>
      <c r="AM2474" s="1054">
        <v>39</v>
      </c>
      <c r="AN2474" s="1056">
        <v>0.31690000000000002</v>
      </c>
    </row>
    <row r="2475" spans="35:40">
      <c r="AI2475" s="1053">
        <v>31129401</v>
      </c>
      <c r="AJ2475" s="1054">
        <v>103</v>
      </c>
      <c r="AK2475" s="1055">
        <v>147.62531999999999</v>
      </c>
      <c r="AL2475" s="1055">
        <v>3.4095</v>
      </c>
      <c r="AM2475" s="1054">
        <v>43</v>
      </c>
      <c r="AN2475" s="1056">
        <v>0.26479999999999998</v>
      </c>
    </row>
    <row r="2476" spans="35:40">
      <c r="AI2476" s="1053">
        <v>13082601</v>
      </c>
      <c r="AJ2476" s="1054">
        <v>2</v>
      </c>
      <c r="AK2476" s="1055">
        <v>147.50210000000001</v>
      </c>
      <c r="AL2476" s="1055">
        <v>3.7715000000000001</v>
      </c>
      <c r="AM2476" s="1054">
        <v>39</v>
      </c>
      <c r="AN2476" s="1056">
        <v>0.36509999999999998</v>
      </c>
    </row>
    <row r="2477" spans="35:40">
      <c r="AI2477" s="1053">
        <v>34020103</v>
      </c>
      <c r="AJ2477" s="1054">
        <v>10</v>
      </c>
      <c r="AK2477" s="1055">
        <v>147.4768</v>
      </c>
      <c r="AL2477" s="1055">
        <v>4.9875999999999996</v>
      </c>
      <c r="AM2477" s="1054">
        <v>30</v>
      </c>
      <c r="AN2477" s="1056">
        <v>0.3009</v>
      </c>
    </row>
    <row r="2478" spans="35:40">
      <c r="AI2478" s="1053">
        <v>32092111</v>
      </c>
      <c r="AJ2478" s="1054">
        <v>17</v>
      </c>
      <c r="AK2478" s="1055">
        <v>147.45523</v>
      </c>
      <c r="AL2478" s="1055">
        <v>4.3532999999999999</v>
      </c>
      <c r="AM2478" s="1054">
        <v>34</v>
      </c>
      <c r="AN2478" s="1056">
        <v>0.36369999999999997</v>
      </c>
    </row>
    <row r="2479" spans="35:40">
      <c r="AI2479" s="1053">
        <v>44031701</v>
      </c>
      <c r="AJ2479" s="1054">
        <v>9</v>
      </c>
      <c r="AK2479" s="1055">
        <v>147.38149999999999</v>
      </c>
      <c r="AL2479" s="1055">
        <v>4.2149000000000001</v>
      </c>
      <c r="AM2479" s="1054">
        <v>35</v>
      </c>
      <c r="AN2479" s="1056">
        <v>0.41479999999999995</v>
      </c>
    </row>
    <row r="2480" spans="35:40">
      <c r="AI2480" s="1053">
        <v>44510102</v>
      </c>
      <c r="AJ2480" s="1054">
        <v>4</v>
      </c>
      <c r="AK2480" s="1055">
        <v>147.3152</v>
      </c>
      <c r="AL2480" s="1055">
        <v>3.3067000000000002</v>
      </c>
      <c r="AM2480" s="1054">
        <v>45</v>
      </c>
      <c r="AN2480" s="1056">
        <v>0.3115</v>
      </c>
    </row>
    <row r="2481" spans="35:40">
      <c r="AI2481" s="1053">
        <v>44081501</v>
      </c>
      <c r="AJ2481" s="1054">
        <v>14</v>
      </c>
      <c r="AK2481" s="1055">
        <v>147.25094999999999</v>
      </c>
      <c r="AL2481" s="1055">
        <v>4.1219999999999999</v>
      </c>
      <c r="AM2481" s="1054">
        <v>36</v>
      </c>
      <c r="AN2481" s="1056">
        <v>0.32549999999999996</v>
      </c>
    </row>
    <row r="2482" spans="35:40">
      <c r="AI2482" s="1053">
        <v>65010404</v>
      </c>
      <c r="AJ2482" s="1054">
        <v>11</v>
      </c>
      <c r="AK2482" s="1055">
        <v>147.245</v>
      </c>
      <c r="AL2482" s="1055">
        <v>4.0326000000000004</v>
      </c>
      <c r="AM2482" s="1054">
        <v>37</v>
      </c>
      <c r="AN2482" s="1056">
        <v>0.31540000000000001</v>
      </c>
    </row>
    <row r="2483" spans="35:40">
      <c r="AI2483" s="1053">
        <v>62031101</v>
      </c>
      <c r="AJ2483" s="1054">
        <v>1</v>
      </c>
      <c r="AK2483" s="1055">
        <v>147.17699999999999</v>
      </c>
      <c r="AL2483" s="1055">
        <v>4.0804999999999998</v>
      </c>
      <c r="AM2483" s="1054">
        <v>36</v>
      </c>
      <c r="AN2483" s="1056">
        <v>0.39759999999999995</v>
      </c>
    </row>
    <row r="2484" spans="35:40">
      <c r="AI2484" s="1053">
        <v>21140201</v>
      </c>
      <c r="AJ2484" s="1054">
        <v>3</v>
      </c>
      <c r="AK2484" s="1055">
        <v>147.1191</v>
      </c>
      <c r="AL2484" s="1055">
        <v>4.2485999999999997</v>
      </c>
      <c r="AM2484" s="1054">
        <v>35</v>
      </c>
      <c r="AN2484" s="1056">
        <v>0.2671</v>
      </c>
    </row>
    <row r="2485" spans="35:40">
      <c r="AI2485" s="1053">
        <v>52040601</v>
      </c>
      <c r="AJ2485" s="1054">
        <v>2</v>
      </c>
      <c r="AK2485" s="1055">
        <v>147.10901000000001</v>
      </c>
      <c r="AL2485" s="1055">
        <v>3.6053999999999999</v>
      </c>
      <c r="AM2485" s="1054">
        <v>41</v>
      </c>
      <c r="AN2485" s="1056">
        <v>0.39929999999999999</v>
      </c>
    </row>
    <row r="2486" spans="35:40">
      <c r="AI2486" s="1053">
        <v>14020501</v>
      </c>
      <c r="AJ2486" s="1054">
        <v>7</v>
      </c>
      <c r="AK2486" s="1055">
        <v>147.08816999999999</v>
      </c>
      <c r="AL2486" s="1055">
        <v>3.5375000000000001</v>
      </c>
      <c r="AM2486" s="1054">
        <v>42</v>
      </c>
      <c r="AN2486" s="1056">
        <v>0.3362</v>
      </c>
    </row>
    <row r="2487" spans="35:40">
      <c r="AI2487" s="1053">
        <v>32014701</v>
      </c>
      <c r="AJ2487" s="1054">
        <v>37</v>
      </c>
      <c r="AK2487" s="1055">
        <v>147.0872</v>
      </c>
      <c r="AL2487" s="1055">
        <v>3.7740999999999998</v>
      </c>
      <c r="AM2487" s="1054">
        <v>39</v>
      </c>
      <c r="AN2487" s="1056">
        <v>0.33250000000000002</v>
      </c>
    </row>
    <row r="2488" spans="35:40">
      <c r="AI2488" s="1053">
        <v>44181701</v>
      </c>
      <c r="AJ2488" s="1054">
        <v>7</v>
      </c>
      <c r="AK2488" s="1055">
        <v>146.97460000000001</v>
      </c>
      <c r="AL2488" s="1055">
        <v>3.3948999999999998</v>
      </c>
      <c r="AM2488" s="1054">
        <v>43</v>
      </c>
      <c r="AN2488" s="1056">
        <v>0.25459999999999999</v>
      </c>
    </row>
    <row r="2489" spans="35:40">
      <c r="AI2489" s="1053">
        <v>34021401</v>
      </c>
      <c r="AJ2489" s="1054">
        <v>11</v>
      </c>
      <c r="AK2489" s="1055">
        <v>146.95541</v>
      </c>
      <c r="AL2489" s="1055">
        <v>4.4086999999999996</v>
      </c>
      <c r="AM2489" s="1054">
        <v>33</v>
      </c>
      <c r="AN2489" s="1056">
        <v>0.27929999999999999</v>
      </c>
    </row>
    <row r="2490" spans="35:40">
      <c r="AI2490" s="1053">
        <v>43010411</v>
      </c>
      <c r="AJ2490" s="1054">
        <v>24</v>
      </c>
      <c r="AK2490" s="1055">
        <v>146.91019</v>
      </c>
      <c r="AL2490" s="1055">
        <v>3.5804999999999998</v>
      </c>
      <c r="AM2490" s="1054">
        <v>41</v>
      </c>
      <c r="AN2490" s="1056">
        <v>0.25440000000000002</v>
      </c>
    </row>
    <row r="2491" spans="35:40">
      <c r="AI2491" s="1053">
        <v>33041081</v>
      </c>
      <c r="AJ2491" s="1054">
        <v>34</v>
      </c>
      <c r="AK2491" s="1055">
        <v>146.8886</v>
      </c>
      <c r="AL2491" s="1055">
        <v>3.9477000000000002</v>
      </c>
      <c r="AM2491" s="1054">
        <v>37</v>
      </c>
      <c r="AN2491" s="1056">
        <v>0.2712</v>
      </c>
    </row>
    <row r="2492" spans="35:40">
      <c r="AI2492" s="1053">
        <v>23011771</v>
      </c>
      <c r="AJ2492" s="1054">
        <v>25</v>
      </c>
      <c r="AK2492" s="1055">
        <v>146.8751</v>
      </c>
      <c r="AL2492" s="1055">
        <v>4.5190999999999999</v>
      </c>
      <c r="AM2492" s="1054">
        <v>32</v>
      </c>
      <c r="AN2492" s="1056">
        <v>0.23019999999999999</v>
      </c>
    </row>
    <row r="2493" spans="35:40">
      <c r="AI2493" s="1053">
        <v>52032701</v>
      </c>
      <c r="AJ2493" s="1054">
        <v>3</v>
      </c>
      <c r="AK2493" s="1055">
        <v>146.84101999999999</v>
      </c>
      <c r="AL2493" s="1055">
        <v>3.8426999999999998</v>
      </c>
      <c r="AM2493" s="1054">
        <v>38</v>
      </c>
      <c r="AN2493" s="1056">
        <v>0.217</v>
      </c>
    </row>
    <row r="2494" spans="35:40">
      <c r="AI2494" s="1053">
        <v>51090501</v>
      </c>
      <c r="AJ2494" s="1054">
        <v>8</v>
      </c>
      <c r="AK2494" s="1055">
        <v>146.82333</v>
      </c>
      <c r="AL2494" s="1055">
        <v>3.9291999999999998</v>
      </c>
      <c r="AM2494" s="1054">
        <v>37</v>
      </c>
      <c r="AN2494" s="1056">
        <v>0.44400000000000001</v>
      </c>
    </row>
    <row r="2495" spans="35:40">
      <c r="AI2495" s="1053">
        <v>51083201</v>
      </c>
      <c r="AJ2495" s="1054">
        <v>80</v>
      </c>
      <c r="AK2495" s="1055">
        <v>146.80789999999999</v>
      </c>
      <c r="AL2495" s="1055">
        <v>3.7286999999999999</v>
      </c>
      <c r="AM2495" s="1054">
        <v>39</v>
      </c>
      <c r="AN2495" s="1056">
        <v>0.40539999999999998</v>
      </c>
    </row>
    <row r="2496" spans="35:40">
      <c r="AI2496" s="1053">
        <v>37170301</v>
      </c>
      <c r="AJ2496" s="1054">
        <v>2</v>
      </c>
      <c r="AK2496" s="1055">
        <v>146.762348</v>
      </c>
      <c r="AL2496" s="1055">
        <v>4.0335999999999999</v>
      </c>
      <c r="AM2496" s="1054">
        <v>36</v>
      </c>
      <c r="AN2496" s="1056">
        <v>0.25109999999999999</v>
      </c>
    </row>
    <row r="2497" spans="35:40">
      <c r="AI2497" s="1053">
        <v>43014501</v>
      </c>
      <c r="AJ2497" s="1054">
        <v>25</v>
      </c>
      <c r="AK2497" s="1055">
        <v>146.75632300000001</v>
      </c>
      <c r="AL2497" s="1055">
        <v>4.1151999999999997</v>
      </c>
      <c r="AM2497" s="1054">
        <v>36</v>
      </c>
      <c r="AN2497" s="1056">
        <v>0.12710000000000002</v>
      </c>
    </row>
    <row r="2498" spans="35:40">
      <c r="AI2498" s="1053">
        <v>36016801</v>
      </c>
      <c r="AJ2498" s="1054">
        <v>23</v>
      </c>
      <c r="AK2498" s="1055">
        <v>146.74623</v>
      </c>
      <c r="AL2498" s="1055">
        <v>4.1111000000000004</v>
      </c>
      <c r="AM2498" s="1054">
        <v>36</v>
      </c>
      <c r="AN2498" s="1056">
        <v>0.22820000000000001</v>
      </c>
    </row>
    <row r="2499" spans="35:40">
      <c r="AI2499" s="1053">
        <v>41018401</v>
      </c>
      <c r="AJ2499" s="1054">
        <v>35</v>
      </c>
      <c r="AK2499" s="1055">
        <v>146.68680000000001</v>
      </c>
      <c r="AL2499" s="1055">
        <v>4.4687000000000001</v>
      </c>
      <c r="AM2499" s="1054">
        <v>33</v>
      </c>
      <c r="AN2499" s="1056">
        <v>0.23219999999999999</v>
      </c>
    </row>
    <row r="2500" spans="35:40">
      <c r="AI2500" s="1053">
        <v>41011801</v>
      </c>
      <c r="AJ2500" s="1054">
        <v>36</v>
      </c>
      <c r="AK2500" s="1055">
        <v>146.65013000000002</v>
      </c>
      <c r="AL2500" s="1055">
        <v>4.4698000000000002</v>
      </c>
      <c r="AM2500" s="1054">
        <v>33</v>
      </c>
      <c r="AN2500" s="1056">
        <v>0.17430000000000001</v>
      </c>
    </row>
    <row r="2501" spans="35:40">
      <c r="AI2501" s="1053">
        <v>51050711</v>
      </c>
      <c r="AJ2501" s="1054">
        <v>4</v>
      </c>
      <c r="AK2501" s="1055">
        <v>146.64036999999999</v>
      </c>
      <c r="AL2501" s="1055">
        <v>3.6486000000000001</v>
      </c>
      <c r="AM2501" s="1054">
        <v>40</v>
      </c>
      <c r="AN2501" s="1056">
        <v>0.41560000000000002</v>
      </c>
    </row>
    <row r="2502" spans="35:40">
      <c r="AI2502" s="1053">
        <v>44131291</v>
      </c>
      <c r="AJ2502" s="1054">
        <v>18</v>
      </c>
      <c r="AK2502" s="1055">
        <v>146.63998000000001</v>
      </c>
      <c r="AL2502" s="1055">
        <v>4.3228</v>
      </c>
      <c r="AM2502" s="1054">
        <v>34</v>
      </c>
      <c r="AN2502" s="1056">
        <v>0.20069999999999999</v>
      </c>
    </row>
    <row r="2503" spans="35:40">
      <c r="AI2503" s="1053">
        <v>34160201</v>
      </c>
      <c r="AJ2503" s="1054">
        <v>3</v>
      </c>
      <c r="AK2503" s="1055">
        <v>146.5855</v>
      </c>
      <c r="AL2503" s="1055">
        <v>3.7025000000000001</v>
      </c>
      <c r="AM2503" s="1054">
        <v>40</v>
      </c>
      <c r="AN2503" s="1056">
        <v>0.27899999999999997</v>
      </c>
    </row>
    <row r="2504" spans="35:40">
      <c r="AI2504" s="1053">
        <v>44091501</v>
      </c>
      <c r="AJ2504" s="1054">
        <v>3</v>
      </c>
      <c r="AK2504" s="1055">
        <v>146.52671999999998</v>
      </c>
      <c r="AL2504" s="1055">
        <v>3.6261999999999999</v>
      </c>
      <c r="AM2504" s="1054">
        <v>40</v>
      </c>
      <c r="AN2504" s="1056">
        <v>0.32369999999999999</v>
      </c>
    </row>
    <row r="2505" spans="35:40">
      <c r="AI2505" s="1053">
        <v>41163301</v>
      </c>
      <c r="AJ2505" s="1054">
        <v>3</v>
      </c>
      <c r="AK2505" s="1055">
        <v>146.49469999999999</v>
      </c>
      <c r="AL2505" s="1055">
        <v>3.5001000000000002</v>
      </c>
      <c r="AM2505" s="1054">
        <v>42</v>
      </c>
      <c r="AN2505" s="1056">
        <v>0.25459999999999999</v>
      </c>
    </row>
    <row r="2506" spans="35:40">
      <c r="AI2506" s="1053">
        <v>43132001</v>
      </c>
      <c r="AJ2506" s="1054">
        <v>1</v>
      </c>
      <c r="AK2506" s="1055">
        <v>146.46084999999999</v>
      </c>
      <c r="AL2506" s="1055">
        <v>3.1497000000000002</v>
      </c>
      <c r="AM2506" s="1054">
        <v>46</v>
      </c>
      <c r="AN2506" s="1056">
        <v>0.31140000000000001</v>
      </c>
    </row>
    <row r="2507" spans="35:40">
      <c r="AI2507" s="1053">
        <v>32012601</v>
      </c>
      <c r="AJ2507" s="1054">
        <v>38</v>
      </c>
      <c r="AK2507" s="1055">
        <v>146.45528999999999</v>
      </c>
      <c r="AL2507" s="1055">
        <v>4.2908999999999997</v>
      </c>
      <c r="AM2507" s="1054">
        <v>34</v>
      </c>
      <c r="AN2507" s="1056">
        <v>0.1923</v>
      </c>
    </row>
    <row r="2508" spans="35:40">
      <c r="AI2508" s="1053">
        <v>41051601</v>
      </c>
      <c r="AJ2508" s="1054">
        <v>8</v>
      </c>
      <c r="AK2508" s="1055">
        <v>146.45070000000001</v>
      </c>
      <c r="AL2508" s="1055">
        <v>4.3017000000000003</v>
      </c>
      <c r="AM2508" s="1054">
        <v>34</v>
      </c>
      <c r="AN2508" s="1056">
        <v>0.41399999999999998</v>
      </c>
    </row>
    <row r="2509" spans="35:40">
      <c r="AI2509" s="1053">
        <v>41100401</v>
      </c>
      <c r="AJ2509" s="1054">
        <v>9</v>
      </c>
      <c r="AK2509" s="1055">
        <v>146.42830000000001</v>
      </c>
      <c r="AL2509" s="1055">
        <v>4.1874000000000002</v>
      </c>
      <c r="AM2509" s="1054">
        <v>35</v>
      </c>
      <c r="AN2509" s="1056">
        <v>0.52610000000000001</v>
      </c>
    </row>
    <row r="2510" spans="35:40">
      <c r="AI2510" s="1053">
        <v>35013891</v>
      </c>
      <c r="AJ2510" s="1054">
        <v>27</v>
      </c>
      <c r="AK2510" s="1055">
        <v>146.40331899999998</v>
      </c>
      <c r="AL2510" s="1055">
        <v>2.8675000000000002</v>
      </c>
      <c r="AM2510" s="1054">
        <v>51</v>
      </c>
      <c r="AN2510" s="1056">
        <v>0.28289999999999998</v>
      </c>
    </row>
    <row r="2511" spans="35:40">
      <c r="AI2511" s="1053">
        <v>23080211</v>
      </c>
      <c r="AJ2511" s="1054">
        <v>1</v>
      </c>
      <c r="AK2511" s="1055">
        <v>146.39250000000001</v>
      </c>
      <c r="AL2511" s="1055">
        <v>4.1220999999999997</v>
      </c>
      <c r="AM2511" s="1054">
        <v>36</v>
      </c>
      <c r="AN2511" s="1056">
        <v>0.42119999999999996</v>
      </c>
    </row>
    <row r="2512" spans="35:40">
      <c r="AI2512" s="1053">
        <v>33047701</v>
      </c>
      <c r="AJ2512" s="1054">
        <v>35</v>
      </c>
      <c r="AK2512" s="1055">
        <v>146.39158899999998</v>
      </c>
      <c r="AL2512" s="1055">
        <v>3.8868</v>
      </c>
      <c r="AM2512" s="1054">
        <v>38</v>
      </c>
      <c r="AN2512" s="1056">
        <v>0.19750000000000001</v>
      </c>
    </row>
    <row r="2513" spans="35:40">
      <c r="AI2513" s="1053">
        <v>13083001</v>
      </c>
      <c r="AJ2513" s="1054">
        <v>3</v>
      </c>
      <c r="AK2513" s="1055">
        <v>146.37026</v>
      </c>
      <c r="AL2513" s="1055">
        <v>3.5680000000000001</v>
      </c>
      <c r="AM2513" s="1054">
        <v>41</v>
      </c>
      <c r="AN2513" s="1056">
        <v>0.1966</v>
      </c>
    </row>
    <row r="2514" spans="35:40">
      <c r="AI2514" s="1053">
        <v>32120401</v>
      </c>
      <c r="AJ2514" s="1054">
        <v>13</v>
      </c>
      <c r="AK2514" s="1055">
        <v>146.31829999999999</v>
      </c>
      <c r="AL2514" s="1055">
        <v>4.2641999999999998</v>
      </c>
      <c r="AM2514" s="1054">
        <v>34</v>
      </c>
      <c r="AN2514" s="1056">
        <v>0.34329999999999999</v>
      </c>
    </row>
    <row r="2515" spans="35:40">
      <c r="AI2515" s="1053">
        <v>21060301</v>
      </c>
      <c r="AJ2515" s="1054">
        <v>4</v>
      </c>
      <c r="AK2515" s="1055">
        <v>146.30500000000001</v>
      </c>
      <c r="AL2515" s="1055">
        <v>4.7378999999999998</v>
      </c>
      <c r="AM2515" s="1054">
        <v>31</v>
      </c>
      <c r="AN2515" s="1056">
        <v>0.60950000000000004</v>
      </c>
    </row>
    <row r="2516" spans="35:40">
      <c r="AI2516" s="1053">
        <v>34016701</v>
      </c>
      <c r="AJ2516" s="1054">
        <v>30</v>
      </c>
      <c r="AK2516" s="1055">
        <v>146.27631</v>
      </c>
      <c r="AL2516" s="1055">
        <v>4.2911999999999999</v>
      </c>
      <c r="AM2516" s="1054">
        <v>34</v>
      </c>
      <c r="AN2516" s="1056">
        <v>0.19760000000000003</v>
      </c>
    </row>
    <row r="2517" spans="35:40">
      <c r="AI2517" s="1053">
        <v>45030371</v>
      </c>
      <c r="AJ2517" s="1054">
        <v>5</v>
      </c>
      <c r="AK2517" s="1055">
        <v>146.2526</v>
      </c>
      <c r="AL2517" s="1055">
        <v>3.9630999999999998</v>
      </c>
      <c r="AM2517" s="1054">
        <v>37</v>
      </c>
      <c r="AN2517" s="1056">
        <v>0.26950000000000002</v>
      </c>
    </row>
    <row r="2518" spans="35:40">
      <c r="AI2518" s="1053">
        <v>21015601</v>
      </c>
      <c r="AJ2518" s="1054">
        <v>28</v>
      </c>
      <c r="AK2518" s="1055">
        <v>146.24510000000001</v>
      </c>
      <c r="AL2518" s="1055">
        <v>4.7016</v>
      </c>
      <c r="AM2518" s="1054">
        <v>31</v>
      </c>
      <c r="AN2518" s="1056">
        <v>0.4486</v>
      </c>
    </row>
    <row r="2519" spans="35:40">
      <c r="AI2519" s="1053">
        <v>44009401</v>
      </c>
      <c r="AJ2519" s="1054">
        <v>65</v>
      </c>
      <c r="AK2519" s="1055">
        <v>146.17619999999999</v>
      </c>
      <c r="AL2519" s="1055">
        <v>3.5659999999999998</v>
      </c>
      <c r="AM2519" s="1054">
        <v>41</v>
      </c>
      <c r="AN2519" s="1056">
        <v>0.23469999999999999</v>
      </c>
    </row>
    <row r="2520" spans="35:40">
      <c r="AI2520" s="1053">
        <v>43112201</v>
      </c>
      <c r="AJ2520" s="1054">
        <v>1</v>
      </c>
      <c r="AK2520" s="1055">
        <v>146.15880000000001</v>
      </c>
      <c r="AL2520" s="1055">
        <v>3.0724999999999998</v>
      </c>
      <c r="AM2520" s="1054">
        <v>48</v>
      </c>
      <c r="AN2520" s="1056">
        <v>0.19350000000000001</v>
      </c>
    </row>
    <row r="2521" spans="35:40">
      <c r="AI2521" s="1053">
        <v>61031801</v>
      </c>
      <c r="AJ2521" s="1054">
        <v>6</v>
      </c>
      <c r="AK2521" s="1055">
        <v>146.0805</v>
      </c>
      <c r="AL2521" s="1055">
        <v>4.2252000000000001</v>
      </c>
      <c r="AM2521" s="1054">
        <v>35</v>
      </c>
      <c r="AN2521" s="1056">
        <v>0.19879999999999998</v>
      </c>
    </row>
    <row r="2522" spans="35:40">
      <c r="AI2522" s="1053">
        <v>50120291</v>
      </c>
      <c r="AJ2522" s="1054">
        <v>60</v>
      </c>
      <c r="AK2522" s="1055">
        <v>146.0487</v>
      </c>
      <c r="AL2522" s="1055">
        <v>3.3416000000000001</v>
      </c>
      <c r="AM2522" s="1054">
        <v>44</v>
      </c>
      <c r="AN2522" s="1056">
        <v>0.1002</v>
      </c>
    </row>
    <row r="2523" spans="35:40">
      <c r="AI2523" s="1053">
        <v>42032501</v>
      </c>
      <c r="AJ2523" s="1054">
        <v>13</v>
      </c>
      <c r="AK2523" s="1055">
        <v>146.03360000000001</v>
      </c>
      <c r="AL2523" s="1055">
        <v>3.6295000000000002</v>
      </c>
      <c r="AM2523" s="1054">
        <v>40</v>
      </c>
      <c r="AN2523" s="1056">
        <v>0.37469999999999998</v>
      </c>
    </row>
    <row r="2524" spans="35:40">
      <c r="AI2524" s="1053">
        <v>33046301</v>
      </c>
      <c r="AJ2524" s="1054">
        <v>36</v>
      </c>
      <c r="AK2524" s="1055">
        <v>146.02446</v>
      </c>
      <c r="AL2524" s="1055">
        <v>3.9664999999999999</v>
      </c>
      <c r="AM2524" s="1054">
        <v>37</v>
      </c>
      <c r="AN2524" s="1056">
        <v>0.24690000000000001</v>
      </c>
    </row>
    <row r="2525" spans="35:40">
      <c r="AI2525" s="1053">
        <v>51079101</v>
      </c>
      <c r="AJ2525" s="1054">
        <v>6</v>
      </c>
      <c r="AK2525" s="1055">
        <v>145.97971000000001</v>
      </c>
      <c r="AL2525" s="1055">
        <v>4.2706</v>
      </c>
      <c r="AM2525" s="1054">
        <v>34</v>
      </c>
      <c r="AN2525" s="1056">
        <v>0.35560000000000003</v>
      </c>
    </row>
    <row r="2526" spans="35:40">
      <c r="AI2526" s="1053">
        <v>32039071</v>
      </c>
      <c r="AJ2526" s="1054">
        <v>28</v>
      </c>
      <c r="AK2526" s="1055">
        <v>145.97901000000002</v>
      </c>
      <c r="AL2526" s="1055">
        <v>4.0820999999999996</v>
      </c>
      <c r="AM2526" s="1054">
        <v>36</v>
      </c>
      <c r="AN2526" s="1056">
        <v>0.23629999999999998</v>
      </c>
    </row>
    <row r="2527" spans="35:40">
      <c r="AI2527" s="1053">
        <v>33082801</v>
      </c>
      <c r="AJ2527" s="1054">
        <v>3</v>
      </c>
      <c r="AK2527" s="1055">
        <v>145.94970000000001</v>
      </c>
      <c r="AL2527" s="1055">
        <v>3.4258999999999999</v>
      </c>
      <c r="AM2527" s="1054">
        <v>43</v>
      </c>
      <c r="AN2527" s="1056">
        <v>0.39689999999999998</v>
      </c>
    </row>
    <row r="2528" spans="35:40">
      <c r="AI2528" s="1053">
        <v>34061501</v>
      </c>
      <c r="AJ2528" s="1054">
        <v>5</v>
      </c>
      <c r="AK2528" s="1055">
        <v>145.93263000000002</v>
      </c>
      <c r="AL2528" s="1055">
        <v>4.1100000000000003</v>
      </c>
      <c r="AM2528" s="1054">
        <v>36</v>
      </c>
      <c r="AN2528" s="1056">
        <v>0.19589999999999999</v>
      </c>
    </row>
    <row r="2529" spans="35:40">
      <c r="AI2529" s="1053">
        <v>51020561</v>
      </c>
      <c r="AJ2529" s="1054">
        <v>12</v>
      </c>
      <c r="AK2529" s="1055">
        <v>145.92699999999999</v>
      </c>
      <c r="AL2529" s="1055">
        <v>4.6660000000000004</v>
      </c>
      <c r="AM2529" s="1054">
        <v>31</v>
      </c>
      <c r="AN2529" s="1056">
        <v>0.43259999999999998</v>
      </c>
    </row>
    <row r="2530" spans="35:40">
      <c r="AI2530" s="1053">
        <v>44180201</v>
      </c>
      <c r="AJ2530" s="1054">
        <v>8</v>
      </c>
      <c r="AK2530" s="1055">
        <v>145.79130000000001</v>
      </c>
      <c r="AL2530" s="1055">
        <v>4.6661000000000001</v>
      </c>
      <c r="AM2530" s="1054">
        <v>31</v>
      </c>
      <c r="AN2530" s="1056">
        <v>0.33810000000000001</v>
      </c>
    </row>
    <row r="2531" spans="35:40">
      <c r="AI2531" s="1053">
        <v>13052101</v>
      </c>
      <c r="AJ2531" s="1054">
        <v>8</v>
      </c>
      <c r="AK2531" s="1055">
        <v>145.69659999999999</v>
      </c>
      <c r="AL2531" s="1055">
        <v>4.4223999999999997</v>
      </c>
      <c r="AM2531" s="1054">
        <v>33</v>
      </c>
      <c r="AN2531" s="1056">
        <v>0.24329999999999999</v>
      </c>
    </row>
    <row r="2532" spans="35:40">
      <c r="AI2532" s="1053">
        <v>37160801</v>
      </c>
      <c r="AJ2532" s="1054">
        <v>5</v>
      </c>
      <c r="AK2532" s="1055">
        <v>145.64879999999999</v>
      </c>
      <c r="AL2532" s="1055">
        <v>3.9165999999999999</v>
      </c>
      <c r="AM2532" s="1054">
        <v>37</v>
      </c>
      <c r="AN2532" s="1056">
        <v>0.24690000000000001</v>
      </c>
    </row>
    <row r="2533" spans="35:40">
      <c r="AI2533" s="1053">
        <v>32043911</v>
      </c>
      <c r="AJ2533" s="1054">
        <v>25</v>
      </c>
      <c r="AK2533" s="1055">
        <v>145.64377999999999</v>
      </c>
      <c r="AL2533" s="1055">
        <v>4.1706000000000003</v>
      </c>
      <c r="AM2533" s="1054">
        <v>35</v>
      </c>
      <c r="AN2533" s="1056">
        <v>0.1865</v>
      </c>
    </row>
    <row r="2534" spans="35:40">
      <c r="AI2534" s="1053">
        <v>50160041</v>
      </c>
      <c r="AJ2534" s="1054">
        <v>61</v>
      </c>
      <c r="AK2534" s="1055">
        <v>145.58850000000001</v>
      </c>
      <c r="AL2534" s="1055">
        <v>4.0206999999999997</v>
      </c>
      <c r="AM2534" s="1054">
        <v>36</v>
      </c>
      <c r="AN2534" s="1056">
        <v>0.3201</v>
      </c>
    </row>
    <row r="2535" spans="35:40">
      <c r="AI2535" s="1053">
        <v>43081001</v>
      </c>
      <c r="AJ2535" s="1054">
        <v>4</v>
      </c>
      <c r="AK2535" s="1055">
        <v>145.56415000000001</v>
      </c>
      <c r="AL2535" s="1055">
        <v>4.0994000000000002</v>
      </c>
      <c r="AM2535" s="1054">
        <v>36</v>
      </c>
      <c r="AN2535" s="1056">
        <v>0.2009</v>
      </c>
    </row>
    <row r="2536" spans="35:40">
      <c r="AI2536" s="1053">
        <v>51099001</v>
      </c>
      <c r="AJ2536" s="1054">
        <v>9</v>
      </c>
      <c r="AK2536" s="1055">
        <v>145.52520000000001</v>
      </c>
      <c r="AL2536" s="1055">
        <v>3.9870999999999999</v>
      </c>
      <c r="AM2536" s="1054">
        <v>36</v>
      </c>
      <c r="AN2536" s="1056">
        <v>0.36030000000000001</v>
      </c>
    </row>
    <row r="2537" spans="35:40">
      <c r="AI2537" s="1053">
        <v>35034451</v>
      </c>
      <c r="AJ2537" s="1054">
        <v>5</v>
      </c>
      <c r="AK2537" s="1055">
        <v>145.5085</v>
      </c>
      <c r="AL2537" s="1055">
        <v>3.5674999999999999</v>
      </c>
      <c r="AM2537" s="1054">
        <v>41</v>
      </c>
      <c r="AN2537" s="1056">
        <v>0.3226</v>
      </c>
    </row>
    <row r="2538" spans="35:40">
      <c r="AI2538" s="1053">
        <v>32029341</v>
      </c>
      <c r="AJ2538" s="1054">
        <v>38</v>
      </c>
      <c r="AK2538" s="1055">
        <v>145.49350000000001</v>
      </c>
      <c r="AL2538" s="1055">
        <v>4.5392999999999999</v>
      </c>
      <c r="AM2538" s="1054">
        <v>32</v>
      </c>
      <c r="AN2538" s="1056">
        <v>0.28710000000000002</v>
      </c>
    </row>
    <row r="2539" spans="35:40">
      <c r="AI2539" s="1053">
        <v>44132201</v>
      </c>
      <c r="AJ2539" s="1054">
        <v>19</v>
      </c>
      <c r="AK2539" s="1055">
        <v>145.4272</v>
      </c>
      <c r="AL2539" s="1055">
        <v>4.0197000000000003</v>
      </c>
      <c r="AM2539" s="1054">
        <v>36</v>
      </c>
      <c r="AN2539" s="1056">
        <v>0.32079999999999997</v>
      </c>
    </row>
    <row r="2540" spans="35:40">
      <c r="AI2540" s="1053">
        <v>44011381</v>
      </c>
      <c r="AJ2540" s="1054">
        <v>48</v>
      </c>
      <c r="AK2540" s="1055">
        <v>145.4023</v>
      </c>
      <c r="AL2540" s="1055">
        <v>3.6389</v>
      </c>
      <c r="AM2540" s="1054">
        <v>40</v>
      </c>
      <c r="AN2540" s="1056">
        <v>0.37560000000000004</v>
      </c>
    </row>
    <row r="2541" spans="35:40">
      <c r="AI2541" s="1053">
        <v>21023301</v>
      </c>
      <c r="AJ2541" s="1054">
        <v>25</v>
      </c>
      <c r="AK2541" s="1055">
        <v>145.33861000000002</v>
      </c>
      <c r="AL2541" s="1055">
        <v>3.5933999999999999</v>
      </c>
      <c r="AM2541" s="1054">
        <v>40</v>
      </c>
      <c r="AN2541" s="1056">
        <v>0.16020000000000001</v>
      </c>
    </row>
    <row r="2542" spans="35:40">
      <c r="AI2542" s="1053">
        <v>53051001</v>
      </c>
      <c r="AJ2542" s="1054">
        <v>1</v>
      </c>
      <c r="AK2542" s="1055">
        <v>145.33770000000001</v>
      </c>
      <c r="AL2542" s="1055">
        <v>4.5575000000000001</v>
      </c>
      <c r="AM2542" s="1054">
        <v>32</v>
      </c>
      <c r="AN2542" s="1056">
        <v>0.2409</v>
      </c>
    </row>
    <row r="2543" spans="35:40">
      <c r="AI2543" s="1053">
        <v>41071201</v>
      </c>
      <c r="AJ2543" s="1054">
        <v>5</v>
      </c>
      <c r="AK2543" s="1055">
        <v>145.27709999999999</v>
      </c>
      <c r="AL2543" s="1055">
        <v>4.1539000000000001</v>
      </c>
      <c r="AM2543" s="1054">
        <v>35</v>
      </c>
      <c r="AN2543" s="1056">
        <v>0.47090000000000004</v>
      </c>
    </row>
    <row r="2544" spans="35:40">
      <c r="AI2544" s="1053">
        <v>62030701</v>
      </c>
      <c r="AJ2544" s="1054">
        <v>2</v>
      </c>
      <c r="AK2544" s="1055">
        <v>145.27350000000001</v>
      </c>
      <c r="AL2544" s="1055">
        <v>4.0364000000000004</v>
      </c>
      <c r="AM2544" s="1054">
        <v>36</v>
      </c>
      <c r="AN2544" s="1056">
        <v>0.30879999999999996</v>
      </c>
    </row>
    <row r="2545" spans="35:40">
      <c r="AI2545" s="1053">
        <v>32104511</v>
      </c>
      <c r="AJ2545" s="1054">
        <v>23</v>
      </c>
      <c r="AK2545" s="1055">
        <v>145.24850000000001</v>
      </c>
      <c r="AL2545" s="1055">
        <v>4.0270000000000001</v>
      </c>
      <c r="AM2545" s="1054">
        <v>36</v>
      </c>
      <c r="AN2545" s="1056">
        <v>0.41009999999999996</v>
      </c>
    </row>
    <row r="2546" spans="35:40">
      <c r="AI2546" s="1053">
        <v>44220701</v>
      </c>
      <c r="AJ2546" s="1054">
        <v>49</v>
      </c>
      <c r="AK2546" s="1055">
        <v>145.23859999999999</v>
      </c>
      <c r="AL2546" s="1055">
        <v>3.7161</v>
      </c>
      <c r="AM2546" s="1054">
        <v>39</v>
      </c>
      <c r="AN2546" s="1056">
        <v>0.24879999999999999</v>
      </c>
    </row>
    <row r="2547" spans="35:40">
      <c r="AI2547" s="1053">
        <v>36020501</v>
      </c>
      <c r="AJ2547" s="1054">
        <v>6</v>
      </c>
      <c r="AK2547" s="1055">
        <v>145.04140000000001</v>
      </c>
      <c r="AL2547" s="1055">
        <v>3.4931000000000001</v>
      </c>
      <c r="AM2547" s="1054">
        <v>42</v>
      </c>
      <c r="AN2547" s="1056">
        <v>0.32650000000000001</v>
      </c>
    </row>
    <row r="2548" spans="35:40">
      <c r="AI2548" s="1053">
        <v>42130401</v>
      </c>
      <c r="AJ2548" s="1054">
        <v>3</v>
      </c>
      <c r="AK2548" s="1055">
        <v>145.00960000000001</v>
      </c>
      <c r="AL2548" s="1055">
        <v>3.6686999999999999</v>
      </c>
      <c r="AM2548" s="1054">
        <v>40</v>
      </c>
      <c r="AN2548" s="1056">
        <v>0.42920000000000003</v>
      </c>
    </row>
    <row r="2549" spans="35:40">
      <c r="AI2549" s="1053">
        <v>42091701</v>
      </c>
      <c r="AJ2549" s="1054">
        <v>3</v>
      </c>
      <c r="AK2549" s="1055">
        <v>145.0076</v>
      </c>
      <c r="AL2549" s="1055">
        <v>4.6475</v>
      </c>
      <c r="AM2549" s="1054">
        <v>31</v>
      </c>
      <c r="AN2549" s="1056">
        <v>0.26690000000000003</v>
      </c>
    </row>
    <row r="2550" spans="35:40">
      <c r="AI2550" s="1053">
        <v>33063801</v>
      </c>
      <c r="AJ2550" s="1054">
        <v>22</v>
      </c>
      <c r="AK2550" s="1055">
        <v>144.99898999999999</v>
      </c>
      <c r="AL2550" s="1055">
        <v>3.6960999999999999</v>
      </c>
      <c r="AM2550" s="1054">
        <v>39</v>
      </c>
      <c r="AN2550" s="1056">
        <v>0.35509999999999997</v>
      </c>
    </row>
    <row r="2551" spans="35:40">
      <c r="AI2551" s="1053">
        <v>13052501</v>
      </c>
      <c r="AJ2551" s="1054">
        <v>9</v>
      </c>
      <c r="AK2551" s="1055">
        <v>144.96289999999999</v>
      </c>
      <c r="AL2551" s="1055">
        <v>4.0773000000000001</v>
      </c>
      <c r="AM2551" s="1054">
        <v>36</v>
      </c>
      <c r="AN2551" s="1056">
        <v>0.2848</v>
      </c>
    </row>
    <row r="2552" spans="35:40">
      <c r="AI2552" s="1053">
        <v>51020221</v>
      </c>
      <c r="AJ2552" s="1054">
        <v>13</v>
      </c>
      <c r="AK2552" s="1055">
        <v>144.89699999999999</v>
      </c>
      <c r="AL2552" s="1055">
        <v>3.9464000000000001</v>
      </c>
      <c r="AM2552" s="1054">
        <v>37</v>
      </c>
      <c r="AN2552" s="1056">
        <v>0.3196</v>
      </c>
    </row>
    <row r="2553" spans="35:40">
      <c r="AI2553" s="1053">
        <v>41018501</v>
      </c>
      <c r="AJ2553" s="1054">
        <v>37</v>
      </c>
      <c r="AK2553" s="1055">
        <v>144.89099999999999</v>
      </c>
      <c r="AL2553" s="1055">
        <v>3.9916999999999998</v>
      </c>
      <c r="AM2553" s="1054">
        <v>36</v>
      </c>
      <c r="AN2553" s="1056">
        <v>0.1993</v>
      </c>
    </row>
    <row r="2554" spans="35:40">
      <c r="AI2554" s="1053">
        <v>50180301</v>
      </c>
      <c r="AJ2554" s="1054">
        <v>62</v>
      </c>
      <c r="AK2554" s="1055">
        <v>144.81386000000001</v>
      </c>
      <c r="AL2554" s="1055">
        <v>4.2183000000000002</v>
      </c>
      <c r="AM2554" s="1054">
        <v>34</v>
      </c>
      <c r="AN2554" s="1056">
        <v>0.25540000000000002</v>
      </c>
    </row>
    <row r="2555" spans="35:40">
      <c r="AI2555" s="1053">
        <v>44104601</v>
      </c>
      <c r="AJ2555" s="1054">
        <v>19</v>
      </c>
      <c r="AK2555" s="1055">
        <v>144.80961000000002</v>
      </c>
      <c r="AL2555" s="1055">
        <v>3.8887</v>
      </c>
      <c r="AM2555" s="1054">
        <v>37</v>
      </c>
      <c r="AN2555" s="1056">
        <v>0.23699999999999999</v>
      </c>
    </row>
    <row r="2556" spans="35:40">
      <c r="AI2556" s="1053">
        <v>50240031</v>
      </c>
      <c r="AJ2556" s="1054">
        <v>63</v>
      </c>
      <c r="AK2556" s="1055">
        <v>144.74469999999999</v>
      </c>
      <c r="AL2556" s="1055">
        <v>3.7568000000000001</v>
      </c>
      <c r="AM2556" s="1054">
        <v>39</v>
      </c>
      <c r="AN2556" s="1056">
        <v>0.22039999999999998</v>
      </c>
    </row>
    <row r="2557" spans="35:40">
      <c r="AI2557" s="1053">
        <v>33034601</v>
      </c>
      <c r="AJ2557" s="1054">
        <v>23</v>
      </c>
      <c r="AK2557" s="1055">
        <v>144.7433</v>
      </c>
      <c r="AL2557" s="1055">
        <v>4.2765000000000004</v>
      </c>
      <c r="AM2557" s="1054">
        <v>34</v>
      </c>
      <c r="AN2557" s="1056">
        <v>0.26440000000000002</v>
      </c>
    </row>
    <row r="2558" spans="35:40">
      <c r="AI2558" s="1053">
        <v>41083201</v>
      </c>
      <c r="AJ2558" s="1054">
        <v>6</v>
      </c>
      <c r="AK2558" s="1055">
        <v>144.69974999999999</v>
      </c>
      <c r="AL2558" s="1055">
        <v>4.1486999999999998</v>
      </c>
      <c r="AM2558" s="1054">
        <v>35</v>
      </c>
      <c r="AN2558" s="1056">
        <v>0.33380000000000004</v>
      </c>
    </row>
    <row r="2559" spans="35:40">
      <c r="AI2559" s="1053">
        <v>11100571</v>
      </c>
      <c r="AJ2559" s="1054">
        <v>108</v>
      </c>
      <c r="AK2559" s="1055">
        <v>144.6857</v>
      </c>
      <c r="AL2559" s="1055">
        <v>3.6924000000000001</v>
      </c>
      <c r="AM2559" s="1054">
        <v>39</v>
      </c>
      <c r="AN2559" s="1056">
        <v>0.4032</v>
      </c>
    </row>
    <row r="2560" spans="35:40">
      <c r="AI2560" s="1053">
        <v>31100101</v>
      </c>
      <c r="AJ2560" s="1054">
        <v>104</v>
      </c>
      <c r="AK2560" s="1055">
        <v>144.68549999999999</v>
      </c>
      <c r="AL2560" s="1055">
        <v>4.2023999999999999</v>
      </c>
      <c r="AM2560" s="1054">
        <v>34</v>
      </c>
      <c r="AN2560" s="1056">
        <v>0.3589</v>
      </c>
    </row>
    <row r="2561" spans="35:40">
      <c r="AI2561" s="1053">
        <v>41172601</v>
      </c>
      <c r="AJ2561" s="1054">
        <v>5</v>
      </c>
      <c r="AK2561" s="1055">
        <v>144.67875000000001</v>
      </c>
      <c r="AL2561" s="1055">
        <v>2.9346000000000001</v>
      </c>
      <c r="AM2561" s="1054">
        <v>49</v>
      </c>
      <c r="AN2561" s="1056">
        <v>0.16940000000000002</v>
      </c>
    </row>
    <row r="2562" spans="35:40">
      <c r="AI2562" s="1053">
        <v>61015701</v>
      </c>
      <c r="AJ2562" s="1054">
        <v>43</v>
      </c>
      <c r="AK2562" s="1055">
        <v>144.6343</v>
      </c>
      <c r="AL2562" s="1055">
        <v>3.9396</v>
      </c>
      <c r="AM2562" s="1054">
        <v>37</v>
      </c>
      <c r="AN2562" s="1056">
        <v>0.2697</v>
      </c>
    </row>
    <row r="2563" spans="35:40">
      <c r="AI2563" s="1053">
        <v>54010001</v>
      </c>
      <c r="AJ2563" s="1054">
        <v>3</v>
      </c>
      <c r="AK2563" s="1055">
        <v>144.59520000000001</v>
      </c>
      <c r="AL2563" s="1055">
        <v>3.0560999999999998</v>
      </c>
      <c r="AM2563" s="1054">
        <v>47</v>
      </c>
      <c r="AN2563" s="1056">
        <v>0.28970000000000001</v>
      </c>
    </row>
    <row r="2564" spans="35:40">
      <c r="AI2564" s="1053">
        <v>45010351</v>
      </c>
      <c r="AJ2564" s="1054">
        <v>15</v>
      </c>
      <c r="AK2564" s="1055">
        <v>144.58410000000001</v>
      </c>
      <c r="AL2564" s="1055">
        <v>4.2957999999999998</v>
      </c>
      <c r="AM2564" s="1054">
        <v>34</v>
      </c>
      <c r="AN2564" s="1056">
        <v>0.17600000000000002</v>
      </c>
    </row>
    <row r="2565" spans="35:40">
      <c r="AI2565" s="1053">
        <v>42052001</v>
      </c>
      <c r="AJ2565" s="1054">
        <v>7</v>
      </c>
      <c r="AK2565" s="1055">
        <v>144.5762</v>
      </c>
      <c r="AL2565" s="1055">
        <v>3.8896999999999999</v>
      </c>
      <c r="AM2565" s="1054">
        <v>37</v>
      </c>
      <c r="AN2565" s="1056">
        <v>0.22889999999999999</v>
      </c>
    </row>
    <row r="2566" spans="35:40">
      <c r="AI2566" s="1053">
        <v>61020501</v>
      </c>
      <c r="AJ2566" s="1054">
        <v>1</v>
      </c>
      <c r="AK2566" s="1055">
        <v>144.53039999999999</v>
      </c>
      <c r="AL2566" s="1055">
        <v>3.2086999999999999</v>
      </c>
      <c r="AM2566" s="1054">
        <v>45</v>
      </c>
      <c r="AN2566" s="1056">
        <v>0.153</v>
      </c>
    </row>
    <row r="2567" spans="35:40">
      <c r="AI2567" s="1053">
        <v>37037131</v>
      </c>
      <c r="AJ2567" s="1054">
        <v>25</v>
      </c>
      <c r="AK2567" s="1055">
        <v>144.47929999999999</v>
      </c>
      <c r="AL2567" s="1055">
        <v>4.6013000000000002</v>
      </c>
      <c r="AM2567" s="1054">
        <v>31</v>
      </c>
      <c r="AN2567" s="1056">
        <v>0.25619999999999998</v>
      </c>
    </row>
    <row r="2568" spans="35:40">
      <c r="AI2568" s="1053">
        <v>21020471</v>
      </c>
      <c r="AJ2568" s="1054">
        <v>26</v>
      </c>
      <c r="AK2568" s="1055">
        <v>144.4735</v>
      </c>
      <c r="AL2568" s="1055">
        <v>4.5669000000000004</v>
      </c>
      <c r="AM2568" s="1054">
        <v>32</v>
      </c>
      <c r="AN2568" s="1056">
        <v>0.32289999999999996</v>
      </c>
    </row>
    <row r="2569" spans="35:40">
      <c r="AI2569" s="1053">
        <v>53012201</v>
      </c>
      <c r="AJ2569" s="1054">
        <v>20</v>
      </c>
      <c r="AK2569" s="1055">
        <v>144.471768</v>
      </c>
      <c r="AL2569" s="1055">
        <v>3.4544000000000001</v>
      </c>
      <c r="AM2569" s="1054">
        <v>42</v>
      </c>
      <c r="AN2569" s="1056">
        <v>0.23010000000000003</v>
      </c>
    </row>
    <row r="2570" spans="35:40">
      <c r="AI2570" s="1053">
        <v>34014502</v>
      </c>
      <c r="AJ2570" s="1054">
        <v>31</v>
      </c>
      <c r="AK2570" s="1055">
        <v>144.46799999999999</v>
      </c>
      <c r="AL2570" s="1055">
        <v>4.3384</v>
      </c>
      <c r="AM2570" s="1054">
        <v>33</v>
      </c>
      <c r="AN2570" s="1056">
        <v>0.39649999999999996</v>
      </c>
    </row>
    <row r="2571" spans="35:40">
      <c r="AI2571" s="1053">
        <v>51010281</v>
      </c>
      <c r="AJ2571" s="1054">
        <v>81</v>
      </c>
      <c r="AK2571" s="1055">
        <v>144.38040000000001</v>
      </c>
      <c r="AL2571" s="1055">
        <v>4.2214999999999998</v>
      </c>
      <c r="AM2571" s="1054">
        <v>34</v>
      </c>
      <c r="AN2571" s="1056">
        <v>0.38319999999999999</v>
      </c>
    </row>
    <row r="2572" spans="35:40">
      <c r="AI2572" s="1053">
        <v>62061001</v>
      </c>
      <c r="AJ2572" s="1054">
        <v>1</v>
      </c>
      <c r="AK2572" s="1055">
        <v>144.34370000000001</v>
      </c>
      <c r="AL2572" s="1055">
        <v>2.3995000000000002</v>
      </c>
      <c r="AM2572" s="1054">
        <v>60</v>
      </c>
      <c r="AN2572" s="1056">
        <v>0.20519999999999999</v>
      </c>
    </row>
    <row r="2573" spans="35:40">
      <c r="AI2573" s="1053">
        <v>37067111</v>
      </c>
      <c r="AJ2573" s="1054">
        <v>11</v>
      </c>
      <c r="AK2573" s="1055">
        <v>144.30269999999999</v>
      </c>
      <c r="AL2573" s="1055">
        <v>3.8109999999999999</v>
      </c>
      <c r="AM2573" s="1054">
        <v>38</v>
      </c>
      <c r="AN2573" s="1056">
        <v>0.26550000000000001</v>
      </c>
    </row>
    <row r="2574" spans="35:40">
      <c r="AI2574" s="1053">
        <v>34090901</v>
      </c>
      <c r="AJ2574" s="1054">
        <v>6</v>
      </c>
      <c r="AK2574" s="1055">
        <v>144.27950000000001</v>
      </c>
      <c r="AL2574" s="1055">
        <v>3.0651000000000002</v>
      </c>
      <c r="AM2574" s="1054">
        <v>47</v>
      </c>
      <c r="AN2574" s="1056">
        <v>0.25090000000000001</v>
      </c>
    </row>
    <row r="2575" spans="35:40">
      <c r="AI2575" s="1053">
        <v>44115801</v>
      </c>
      <c r="AJ2575" s="1054">
        <v>8</v>
      </c>
      <c r="AK2575" s="1055">
        <v>144.26345000000001</v>
      </c>
      <c r="AL2575" s="1055">
        <v>3.8323999999999998</v>
      </c>
      <c r="AM2575" s="1054">
        <v>38</v>
      </c>
      <c r="AN2575" s="1056">
        <v>0.29630000000000001</v>
      </c>
    </row>
    <row r="2576" spans="35:40">
      <c r="AI2576" s="1053">
        <v>41133301</v>
      </c>
      <c r="AJ2576" s="1054">
        <v>6</v>
      </c>
      <c r="AK2576" s="1055">
        <v>144.2139</v>
      </c>
      <c r="AL2576" s="1055">
        <v>4.1402999999999999</v>
      </c>
      <c r="AM2576" s="1054">
        <v>35</v>
      </c>
      <c r="AN2576" s="1056">
        <v>0.22800000000000001</v>
      </c>
    </row>
    <row r="2577" spans="35:40">
      <c r="AI2577" s="1053">
        <v>32061301</v>
      </c>
      <c r="AJ2577" s="1054">
        <v>17</v>
      </c>
      <c r="AK2577" s="1055">
        <v>144.19550000000001</v>
      </c>
      <c r="AL2577" s="1055">
        <v>3.7029999999999998</v>
      </c>
      <c r="AM2577" s="1054">
        <v>39</v>
      </c>
      <c r="AN2577" s="1056">
        <v>0.28300000000000003</v>
      </c>
    </row>
    <row r="2578" spans="35:40">
      <c r="AI2578" s="1053">
        <v>43051001</v>
      </c>
      <c r="AJ2578" s="1054">
        <v>4</v>
      </c>
      <c r="AK2578" s="1055">
        <v>144.17432600000001</v>
      </c>
      <c r="AL2578" s="1055">
        <v>3.6366000000000001</v>
      </c>
      <c r="AM2578" s="1054">
        <v>40</v>
      </c>
      <c r="AN2578" s="1056">
        <v>0.3538</v>
      </c>
    </row>
    <row r="2579" spans="35:40">
      <c r="AI2579" s="1053">
        <v>53260701</v>
      </c>
      <c r="AJ2579" s="1054">
        <v>1</v>
      </c>
      <c r="AK2579" s="1055">
        <v>144.167686</v>
      </c>
      <c r="AL2579" s="1055">
        <v>3.6968000000000001</v>
      </c>
      <c r="AM2579" s="1054">
        <v>39</v>
      </c>
      <c r="AN2579" s="1056">
        <v>0.23899999999999999</v>
      </c>
    </row>
    <row r="2580" spans="35:40">
      <c r="AI2580" s="1053">
        <v>35023841</v>
      </c>
      <c r="AJ2580" s="1054">
        <v>19</v>
      </c>
      <c r="AK2580" s="1055">
        <v>144.16300000000001</v>
      </c>
      <c r="AL2580" s="1055">
        <v>3.5891999999999999</v>
      </c>
      <c r="AM2580" s="1054">
        <v>40</v>
      </c>
      <c r="AN2580" s="1056">
        <v>0.24160000000000001</v>
      </c>
    </row>
    <row r="2581" spans="35:40">
      <c r="AI2581" s="1053">
        <v>33019101</v>
      </c>
      <c r="AJ2581" s="1054">
        <v>44</v>
      </c>
      <c r="AK2581" s="1055">
        <v>144.1463</v>
      </c>
      <c r="AL2581" s="1055">
        <v>3.8936000000000002</v>
      </c>
      <c r="AM2581" s="1054">
        <v>37</v>
      </c>
      <c r="AN2581" s="1056">
        <v>0.15</v>
      </c>
    </row>
    <row r="2582" spans="35:40">
      <c r="AI2582" s="1053">
        <v>33079201</v>
      </c>
      <c r="AJ2582" s="1054">
        <v>28</v>
      </c>
      <c r="AK2582" s="1055">
        <v>144.114</v>
      </c>
      <c r="AL2582" s="1055">
        <v>2.9253</v>
      </c>
      <c r="AM2582" s="1054">
        <v>49</v>
      </c>
      <c r="AN2582" s="1056">
        <v>0.34299999999999997</v>
      </c>
    </row>
    <row r="2583" spans="35:40">
      <c r="AI2583" s="1053">
        <v>11121201</v>
      </c>
      <c r="AJ2583" s="1054">
        <v>109</v>
      </c>
      <c r="AK2583" s="1055">
        <v>144.10849999999999</v>
      </c>
      <c r="AL2583" s="1055">
        <v>3.2989999999999999</v>
      </c>
      <c r="AM2583" s="1054">
        <v>44</v>
      </c>
      <c r="AN2583" s="1056">
        <v>0.25750000000000001</v>
      </c>
    </row>
    <row r="2584" spans="35:40">
      <c r="AI2584" s="1053">
        <v>32132811</v>
      </c>
      <c r="AJ2584" s="1054">
        <v>12</v>
      </c>
      <c r="AK2584" s="1055">
        <v>144.09111999999999</v>
      </c>
      <c r="AL2584" s="1055">
        <v>4.2740999999999998</v>
      </c>
      <c r="AM2584" s="1054">
        <v>34</v>
      </c>
      <c r="AN2584" s="1056">
        <v>0.41729999999999995</v>
      </c>
    </row>
    <row r="2585" spans="35:40">
      <c r="AI2585" s="1053">
        <v>33090701</v>
      </c>
      <c r="AJ2585" s="1054">
        <v>26</v>
      </c>
      <c r="AK2585" s="1055">
        <v>144.0521</v>
      </c>
      <c r="AL2585" s="1055">
        <v>3.8927999999999998</v>
      </c>
      <c r="AM2585" s="1054">
        <v>37</v>
      </c>
      <c r="AN2585" s="1056">
        <v>0.42369999999999997</v>
      </c>
    </row>
    <row r="2586" spans="35:40">
      <c r="AI2586" s="1053">
        <v>33031701</v>
      </c>
      <c r="AJ2586" s="1054">
        <v>24</v>
      </c>
      <c r="AK2586" s="1055">
        <v>144.04090199999999</v>
      </c>
      <c r="AL2586" s="1055">
        <v>3.8401999999999998</v>
      </c>
      <c r="AM2586" s="1054">
        <v>38</v>
      </c>
      <c r="AN2586" s="1056">
        <v>0.23710000000000001</v>
      </c>
    </row>
    <row r="2587" spans="35:40">
      <c r="AI2587" s="1053">
        <v>31082101</v>
      </c>
      <c r="AJ2587" s="1054">
        <v>105</v>
      </c>
      <c r="AK2587" s="1055">
        <v>144.0265</v>
      </c>
      <c r="AL2587" s="1055">
        <v>3.0308000000000002</v>
      </c>
      <c r="AM2587" s="1054">
        <v>48</v>
      </c>
      <c r="AN2587" s="1056">
        <v>0.1507</v>
      </c>
    </row>
    <row r="2588" spans="35:40">
      <c r="AI2588" s="1053">
        <v>33111901</v>
      </c>
      <c r="AJ2588" s="1054">
        <v>7</v>
      </c>
      <c r="AK2588" s="1055">
        <v>144.01689999999999</v>
      </c>
      <c r="AL2588" s="1055">
        <v>3.5941000000000001</v>
      </c>
      <c r="AM2588" s="1054">
        <v>40</v>
      </c>
      <c r="AN2588" s="1056">
        <v>0.3574</v>
      </c>
    </row>
    <row r="2589" spans="35:40">
      <c r="AI2589" s="1053">
        <v>44181301</v>
      </c>
      <c r="AJ2589" s="1054">
        <v>9</v>
      </c>
      <c r="AK2589" s="1055">
        <v>144.01509999999999</v>
      </c>
      <c r="AL2589" s="1055">
        <v>4.1403999999999996</v>
      </c>
      <c r="AM2589" s="1054">
        <v>35</v>
      </c>
      <c r="AN2589" s="1056">
        <v>0.38409999999999994</v>
      </c>
    </row>
    <row r="2590" spans="35:40">
      <c r="AI2590" s="1053">
        <v>32017911</v>
      </c>
      <c r="AJ2590" s="1054">
        <v>39</v>
      </c>
      <c r="AK2590" s="1055">
        <v>143.87260000000001</v>
      </c>
      <c r="AL2590" s="1055">
        <v>4.2252999999999998</v>
      </c>
      <c r="AM2590" s="1054">
        <v>34</v>
      </c>
      <c r="AN2590" s="1056">
        <v>0.31109999999999999</v>
      </c>
    </row>
    <row r="2591" spans="35:40">
      <c r="AI2591" s="1053">
        <v>33019451</v>
      </c>
      <c r="AJ2591" s="1054">
        <v>45</v>
      </c>
      <c r="AK2591" s="1055">
        <v>143.839596</v>
      </c>
      <c r="AL2591" s="1055">
        <v>3.609</v>
      </c>
      <c r="AM2591" s="1054">
        <v>40</v>
      </c>
      <c r="AN2591" s="1056">
        <v>0.31040000000000001</v>
      </c>
    </row>
    <row r="2592" spans="35:40">
      <c r="AI2592" s="1053">
        <v>43016001</v>
      </c>
      <c r="AJ2592" s="1054">
        <v>26</v>
      </c>
      <c r="AK2592" s="1055">
        <v>143.72966</v>
      </c>
      <c r="AL2592" s="1055">
        <v>3.8492000000000002</v>
      </c>
      <c r="AM2592" s="1054">
        <v>37</v>
      </c>
      <c r="AN2592" s="1056">
        <v>0.33460000000000001</v>
      </c>
    </row>
    <row r="2593" spans="35:40">
      <c r="AI2593" s="1053">
        <v>34015701</v>
      </c>
      <c r="AJ2593" s="1054">
        <v>32</v>
      </c>
      <c r="AK2593" s="1055">
        <v>143.69309999999999</v>
      </c>
      <c r="AL2593" s="1055">
        <v>3.5224000000000002</v>
      </c>
      <c r="AM2593" s="1054">
        <v>41</v>
      </c>
      <c r="AN2593" s="1056">
        <v>0.2316</v>
      </c>
    </row>
    <row r="2594" spans="35:40">
      <c r="AI2594" s="1053">
        <v>31092801</v>
      </c>
      <c r="AJ2594" s="1054">
        <v>106</v>
      </c>
      <c r="AK2594" s="1055">
        <v>143.6653</v>
      </c>
      <c r="AL2594" s="1055">
        <v>3.8725000000000001</v>
      </c>
      <c r="AM2594" s="1054">
        <v>37</v>
      </c>
      <c r="AN2594" s="1056">
        <v>0.35159999999999997</v>
      </c>
    </row>
    <row r="2595" spans="35:40">
      <c r="AI2595" s="1053">
        <v>42062301</v>
      </c>
      <c r="AJ2595" s="1054">
        <v>10</v>
      </c>
      <c r="AK2595" s="1055">
        <v>143.62620000000001</v>
      </c>
      <c r="AL2595" s="1055">
        <v>3.7143999999999999</v>
      </c>
      <c r="AM2595" s="1054">
        <v>39</v>
      </c>
      <c r="AN2595" s="1056">
        <v>0.42479999999999996</v>
      </c>
    </row>
    <row r="2596" spans="35:40">
      <c r="AI2596" s="1053">
        <v>34060201</v>
      </c>
      <c r="AJ2596" s="1054">
        <v>6</v>
      </c>
      <c r="AK2596" s="1055">
        <v>143.59190000000001</v>
      </c>
      <c r="AL2596" s="1055">
        <v>3.3746</v>
      </c>
      <c r="AM2596" s="1054">
        <v>43</v>
      </c>
      <c r="AN2596" s="1056">
        <v>0.28710000000000002</v>
      </c>
    </row>
    <row r="2597" spans="35:40">
      <c r="AI2597" s="1053">
        <v>44100801</v>
      </c>
      <c r="AJ2597" s="1054">
        <v>20</v>
      </c>
      <c r="AK2597" s="1055">
        <v>143.56157999999999</v>
      </c>
      <c r="AL2597" s="1055">
        <v>3.8677000000000001</v>
      </c>
      <c r="AM2597" s="1054">
        <v>37</v>
      </c>
      <c r="AN2597" s="1056">
        <v>0.21179999999999999</v>
      </c>
    </row>
    <row r="2598" spans="35:40">
      <c r="AI2598" s="1053">
        <v>35010102</v>
      </c>
      <c r="AJ2598" s="1054">
        <v>28</v>
      </c>
      <c r="AK2598" s="1055">
        <v>143.55609999999999</v>
      </c>
      <c r="AL2598" s="1055">
        <v>4.8792</v>
      </c>
      <c r="AM2598" s="1054">
        <v>29</v>
      </c>
      <c r="AN2598" s="1056">
        <v>0.22719999999999999</v>
      </c>
    </row>
    <row r="2599" spans="35:40">
      <c r="AI2599" s="1053">
        <v>51015601</v>
      </c>
      <c r="AJ2599" s="1054">
        <v>82</v>
      </c>
      <c r="AK2599" s="1055">
        <v>143.54150000000001</v>
      </c>
      <c r="AL2599" s="1055">
        <v>3.8978000000000002</v>
      </c>
      <c r="AM2599" s="1054">
        <v>37</v>
      </c>
      <c r="AN2599" s="1056">
        <v>0.3826</v>
      </c>
    </row>
    <row r="2600" spans="35:40">
      <c r="AI2600" s="1053">
        <v>37077081</v>
      </c>
      <c r="AJ2600" s="1054">
        <v>7</v>
      </c>
      <c r="AK2600" s="1055">
        <v>143.53878999999998</v>
      </c>
      <c r="AL2600" s="1055">
        <v>4.4387999999999996</v>
      </c>
      <c r="AM2600" s="1054">
        <v>32</v>
      </c>
      <c r="AN2600" s="1056">
        <v>0.34329999999999999</v>
      </c>
    </row>
    <row r="2601" spans="35:40">
      <c r="AI2601" s="1053">
        <v>23010221</v>
      </c>
      <c r="AJ2601" s="1054">
        <v>26</v>
      </c>
      <c r="AK2601" s="1055">
        <v>143.4639</v>
      </c>
      <c r="AL2601" s="1055">
        <v>4.5075000000000003</v>
      </c>
      <c r="AM2601" s="1054">
        <v>32</v>
      </c>
      <c r="AN2601" s="1056">
        <v>0.37109999999999999</v>
      </c>
    </row>
    <row r="2602" spans="35:40">
      <c r="AI2602" s="1053">
        <v>31126001</v>
      </c>
      <c r="AJ2602" s="1054">
        <v>107</v>
      </c>
      <c r="AK2602" s="1055">
        <v>143.35579999999999</v>
      </c>
      <c r="AL2602" s="1055">
        <v>3.3675999999999999</v>
      </c>
      <c r="AM2602" s="1054">
        <v>43</v>
      </c>
      <c r="AN2602" s="1056">
        <v>0.35</v>
      </c>
    </row>
    <row r="2603" spans="35:40">
      <c r="AI2603" s="1053">
        <v>15051761</v>
      </c>
      <c r="AJ2603" s="1054">
        <v>3</v>
      </c>
      <c r="AK2603" s="1055">
        <v>143.28079</v>
      </c>
      <c r="AL2603" s="1055">
        <v>4.1273</v>
      </c>
      <c r="AM2603" s="1054">
        <v>35</v>
      </c>
      <c r="AN2603" s="1056">
        <v>0.43009999999999998</v>
      </c>
    </row>
    <row r="2604" spans="35:40">
      <c r="AI2604" s="1053">
        <v>42063101</v>
      </c>
      <c r="AJ2604" s="1054">
        <v>11</v>
      </c>
      <c r="AK2604" s="1055">
        <v>143.27032199999999</v>
      </c>
      <c r="AL2604" s="1055">
        <v>3.3397000000000001</v>
      </c>
      <c r="AM2604" s="1054">
        <v>43</v>
      </c>
      <c r="AN2604" s="1056">
        <v>0.19550000000000001</v>
      </c>
    </row>
    <row r="2605" spans="35:40">
      <c r="AI2605" s="1053">
        <v>21020761</v>
      </c>
      <c r="AJ2605" s="1054">
        <v>27</v>
      </c>
      <c r="AK2605" s="1055">
        <v>143.0274</v>
      </c>
      <c r="AL2605" s="1055">
        <v>4.0768000000000004</v>
      </c>
      <c r="AM2605" s="1054">
        <v>35</v>
      </c>
      <c r="AN2605" s="1056">
        <v>0.23219999999999999</v>
      </c>
    </row>
    <row r="2606" spans="35:40">
      <c r="AI2606" s="1053">
        <v>33070901</v>
      </c>
      <c r="AJ2606" s="1054">
        <v>29</v>
      </c>
      <c r="AK2606" s="1055">
        <v>142.99235400000001</v>
      </c>
      <c r="AL2606" s="1055">
        <v>3.2894000000000001</v>
      </c>
      <c r="AM2606" s="1054">
        <v>43</v>
      </c>
      <c r="AN2606" s="1056">
        <v>0.19920000000000002</v>
      </c>
    </row>
    <row r="2607" spans="35:40">
      <c r="AI2607" s="1053">
        <v>32064911</v>
      </c>
      <c r="AJ2607" s="1054">
        <v>18</v>
      </c>
      <c r="AK2607" s="1055">
        <v>142.9871</v>
      </c>
      <c r="AL2607" s="1055">
        <v>4.1502999999999997</v>
      </c>
      <c r="AM2607" s="1054">
        <v>34</v>
      </c>
      <c r="AN2607" s="1056">
        <v>0.17199999999999999</v>
      </c>
    </row>
    <row r="2608" spans="35:40">
      <c r="AI2608" s="1053">
        <v>32012501</v>
      </c>
      <c r="AJ2608" s="1054">
        <v>40</v>
      </c>
      <c r="AK2608" s="1055">
        <v>142.98025000000001</v>
      </c>
      <c r="AL2608" s="1055">
        <v>3.8468</v>
      </c>
      <c r="AM2608" s="1054">
        <v>37</v>
      </c>
      <c r="AN2608" s="1056">
        <v>0.21149999999999999</v>
      </c>
    </row>
    <row r="2609" spans="35:40">
      <c r="AI2609" s="1053">
        <v>31182701</v>
      </c>
      <c r="AJ2609" s="1054">
        <v>108</v>
      </c>
      <c r="AK2609" s="1055">
        <v>142.93340000000001</v>
      </c>
      <c r="AL2609" s="1055">
        <v>3.6046999999999998</v>
      </c>
      <c r="AM2609" s="1054">
        <v>40</v>
      </c>
      <c r="AN2609" s="1056">
        <v>0.2024</v>
      </c>
    </row>
    <row r="2610" spans="35:40">
      <c r="AI2610" s="1053">
        <v>33049801</v>
      </c>
      <c r="AJ2610" s="1054">
        <v>37</v>
      </c>
      <c r="AK2610" s="1055">
        <v>142.91239999999999</v>
      </c>
      <c r="AL2610" s="1055">
        <v>3.5918999999999999</v>
      </c>
      <c r="AM2610" s="1054">
        <v>40</v>
      </c>
      <c r="AN2610" s="1056">
        <v>0.1207</v>
      </c>
    </row>
    <row r="2611" spans="35:40">
      <c r="AI2611" s="1053">
        <v>51116301</v>
      </c>
      <c r="AJ2611" s="1054">
        <v>3</v>
      </c>
      <c r="AK2611" s="1055">
        <v>142.86953</v>
      </c>
      <c r="AL2611" s="1055">
        <v>3.8256000000000001</v>
      </c>
      <c r="AM2611" s="1054">
        <v>37</v>
      </c>
      <c r="AN2611" s="1056">
        <v>0.41159999999999997</v>
      </c>
    </row>
    <row r="2612" spans="35:40">
      <c r="AI2612" s="1053">
        <v>41133901</v>
      </c>
      <c r="AJ2612" s="1054">
        <v>7</v>
      </c>
      <c r="AK2612" s="1055">
        <v>142.86709999999999</v>
      </c>
      <c r="AL2612" s="1055">
        <v>4.3083999999999998</v>
      </c>
      <c r="AM2612" s="1054">
        <v>33</v>
      </c>
      <c r="AN2612" s="1056">
        <v>0.24640000000000001</v>
      </c>
    </row>
    <row r="2613" spans="35:40">
      <c r="AI2613" s="1053">
        <v>37023101</v>
      </c>
      <c r="AJ2613" s="1054">
        <v>17</v>
      </c>
      <c r="AK2613" s="1055">
        <v>142.82069999999999</v>
      </c>
      <c r="AL2613" s="1055">
        <v>3.5182000000000002</v>
      </c>
      <c r="AM2613" s="1054">
        <v>41</v>
      </c>
      <c r="AN2613" s="1056">
        <v>0.19620000000000001</v>
      </c>
    </row>
    <row r="2614" spans="35:40">
      <c r="AI2614" s="1053">
        <v>33016701</v>
      </c>
      <c r="AJ2614" s="1054">
        <v>46</v>
      </c>
      <c r="AK2614" s="1055">
        <v>142.76849999999999</v>
      </c>
      <c r="AL2614" s="1055">
        <v>4.2145999999999999</v>
      </c>
      <c r="AM2614" s="1054">
        <v>34</v>
      </c>
      <c r="AN2614" s="1056">
        <v>0.27760000000000001</v>
      </c>
    </row>
    <row r="2615" spans="35:40">
      <c r="AI2615" s="1053">
        <v>13011011</v>
      </c>
      <c r="AJ2615" s="1054">
        <v>17</v>
      </c>
      <c r="AK2615" s="1055">
        <v>142.73622</v>
      </c>
      <c r="AL2615" s="1055">
        <v>4.5213999999999999</v>
      </c>
      <c r="AM2615" s="1054">
        <v>32</v>
      </c>
      <c r="AN2615" s="1056">
        <v>0.4022</v>
      </c>
    </row>
    <row r="2616" spans="35:40">
      <c r="AI2616" s="1053">
        <v>44171301</v>
      </c>
      <c r="AJ2616" s="1054">
        <v>6</v>
      </c>
      <c r="AK2616" s="1055">
        <v>142.71870000000001</v>
      </c>
      <c r="AL2616" s="1055">
        <v>3.1135000000000002</v>
      </c>
      <c r="AM2616" s="1054">
        <v>46</v>
      </c>
      <c r="AN2616" s="1056">
        <v>0.29420000000000002</v>
      </c>
    </row>
    <row r="2617" spans="35:40">
      <c r="AI2617" s="1053">
        <v>31114601</v>
      </c>
      <c r="AJ2617" s="1054">
        <v>109</v>
      </c>
      <c r="AK2617" s="1055">
        <v>142.69739999999999</v>
      </c>
      <c r="AL2617" s="1055">
        <v>2.89</v>
      </c>
      <c r="AM2617" s="1054">
        <v>49</v>
      </c>
      <c r="AN2617" s="1056">
        <v>0.14119999999999999</v>
      </c>
    </row>
    <row r="2618" spans="35:40">
      <c r="AI2618" s="1053">
        <v>31183702</v>
      </c>
      <c r="AJ2618" s="1054">
        <v>110</v>
      </c>
      <c r="AK2618" s="1055">
        <v>142.59052</v>
      </c>
      <c r="AL2618" s="1055">
        <v>4.0335000000000001</v>
      </c>
      <c r="AM2618" s="1054">
        <v>35</v>
      </c>
      <c r="AN2618" s="1056">
        <v>0.22510000000000002</v>
      </c>
    </row>
    <row r="2619" spans="35:40">
      <c r="AI2619" s="1053">
        <v>41017501</v>
      </c>
      <c r="AJ2619" s="1054">
        <v>38</v>
      </c>
      <c r="AK2619" s="1055">
        <v>142.56280000000001</v>
      </c>
      <c r="AL2619" s="1055">
        <v>4.2577999999999996</v>
      </c>
      <c r="AM2619" s="1054">
        <v>33</v>
      </c>
      <c r="AN2619" s="1056">
        <v>0.32490000000000002</v>
      </c>
    </row>
    <row r="2620" spans="35:40">
      <c r="AI2620" s="1053">
        <v>21023401</v>
      </c>
      <c r="AJ2620" s="1054">
        <v>28</v>
      </c>
      <c r="AK2620" s="1055">
        <v>142.52770000000001</v>
      </c>
      <c r="AL2620" s="1055">
        <v>4.6242000000000001</v>
      </c>
      <c r="AM2620" s="1054">
        <v>31</v>
      </c>
      <c r="AN2620" s="1056">
        <v>0.30030000000000001</v>
      </c>
    </row>
    <row r="2621" spans="35:40">
      <c r="AI2621" s="1053">
        <v>35014051</v>
      </c>
      <c r="AJ2621" s="1054">
        <v>29</v>
      </c>
      <c r="AK2621" s="1055">
        <v>142.43877000000001</v>
      </c>
      <c r="AL2621" s="1055">
        <v>3.7865000000000002</v>
      </c>
      <c r="AM2621" s="1054">
        <v>38</v>
      </c>
      <c r="AN2621" s="1056">
        <v>0.25239999999999996</v>
      </c>
    </row>
    <row r="2622" spans="35:40">
      <c r="AI2622" s="1053">
        <v>37127041</v>
      </c>
      <c r="AJ2622" s="1054">
        <v>4</v>
      </c>
      <c r="AK2622" s="1055">
        <v>142.43819999999999</v>
      </c>
      <c r="AL2622" s="1055">
        <v>3.6536</v>
      </c>
      <c r="AM2622" s="1054">
        <v>39</v>
      </c>
      <c r="AN2622" s="1056">
        <v>0.1787</v>
      </c>
    </row>
    <row r="2623" spans="35:40">
      <c r="AI2623" s="1053">
        <v>42019271</v>
      </c>
      <c r="AJ2623" s="1054">
        <v>61</v>
      </c>
      <c r="AK2623" s="1055">
        <v>142.43770000000001</v>
      </c>
      <c r="AL2623" s="1055">
        <v>4.5586000000000002</v>
      </c>
      <c r="AM2623" s="1054">
        <v>31</v>
      </c>
      <c r="AN2623" s="1056">
        <v>0.28199999999999997</v>
      </c>
    </row>
    <row r="2624" spans="35:40">
      <c r="AI2624" s="1053">
        <v>44018001</v>
      </c>
      <c r="AJ2624" s="1054">
        <v>50</v>
      </c>
      <c r="AK2624" s="1055">
        <v>142.37193400000001</v>
      </c>
      <c r="AL2624" s="1055">
        <v>3.6433</v>
      </c>
      <c r="AM2624" s="1054">
        <v>39</v>
      </c>
      <c r="AN2624" s="1056">
        <v>0.1893</v>
      </c>
    </row>
    <row r="2625" spans="35:40">
      <c r="AI2625" s="1053">
        <v>34081001</v>
      </c>
      <c r="AJ2625" s="1054">
        <v>3</v>
      </c>
      <c r="AK2625" s="1055">
        <v>142.364</v>
      </c>
      <c r="AL2625" s="1055">
        <v>4.3460999999999999</v>
      </c>
      <c r="AM2625" s="1054">
        <v>33</v>
      </c>
      <c r="AN2625" s="1056">
        <v>0.41479999999999995</v>
      </c>
    </row>
    <row r="2626" spans="35:40">
      <c r="AI2626" s="1053">
        <v>37057191</v>
      </c>
      <c r="AJ2626" s="1054">
        <v>16</v>
      </c>
      <c r="AK2626" s="1055">
        <v>142.34925000000001</v>
      </c>
      <c r="AL2626" s="1055">
        <v>4.2561</v>
      </c>
      <c r="AM2626" s="1054">
        <v>33</v>
      </c>
      <c r="AN2626" s="1056">
        <v>0.25969999999999999</v>
      </c>
    </row>
    <row r="2627" spans="35:40">
      <c r="AI2627" s="1053">
        <v>31114401</v>
      </c>
      <c r="AJ2627" s="1054">
        <v>111</v>
      </c>
      <c r="AK2627" s="1055">
        <v>142.3186</v>
      </c>
      <c r="AL2627" s="1055">
        <v>2.9944999999999999</v>
      </c>
      <c r="AM2627" s="1054">
        <v>48</v>
      </c>
      <c r="AN2627" s="1056">
        <v>0.20230000000000001</v>
      </c>
    </row>
    <row r="2628" spans="35:40">
      <c r="AI2628" s="1053">
        <v>32036511</v>
      </c>
      <c r="AJ2628" s="1054">
        <v>29</v>
      </c>
      <c r="AK2628" s="1055">
        <v>142.29570000000001</v>
      </c>
      <c r="AL2628" s="1055">
        <v>3.5859000000000001</v>
      </c>
      <c r="AM2628" s="1054">
        <v>40</v>
      </c>
      <c r="AN2628" s="1056">
        <v>0.26519999999999999</v>
      </c>
    </row>
    <row r="2629" spans="35:40">
      <c r="AI2629" s="1053">
        <v>31152801</v>
      </c>
      <c r="AJ2629" s="1054">
        <v>112</v>
      </c>
      <c r="AK2629" s="1055">
        <v>142.22319999999999</v>
      </c>
      <c r="AL2629" s="1055">
        <v>3.6568999999999998</v>
      </c>
      <c r="AM2629" s="1054">
        <v>39</v>
      </c>
      <c r="AN2629" s="1056">
        <v>0.32240000000000002</v>
      </c>
    </row>
    <row r="2630" spans="35:40">
      <c r="AI2630" s="1053">
        <v>37127081</v>
      </c>
      <c r="AJ2630" s="1054">
        <v>5</v>
      </c>
      <c r="AK2630" s="1055">
        <v>142.21489</v>
      </c>
      <c r="AL2630" s="1055">
        <v>3.7850999999999999</v>
      </c>
      <c r="AM2630" s="1054">
        <v>38</v>
      </c>
      <c r="AN2630" s="1056">
        <v>0.31180000000000002</v>
      </c>
    </row>
    <row r="2631" spans="35:40">
      <c r="AI2631" s="1053">
        <v>43051201</v>
      </c>
      <c r="AJ2631" s="1054">
        <v>5</v>
      </c>
      <c r="AK2631" s="1055">
        <v>142.17930000000001</v>
      </c>
      <c r="AL2631" s="1055">
        <v>3.4502000000000002</v>
      </c>
      <c r="AM2631" s="1054">
        <v>41</v>
      </c>
      <c r="AN2631" s="1056">
        <v>0.32590000000000002</v>
      </c>
    </row>
    <row r="2632" spans="35:40">
      <c r="AI2632" s="1053">
        <v>51036321</v>
      </c>
      <c r="AJ2632" s="1054">
        <v>7</v>
      </c>
      <c r="AK2632" s="1055">
        <v>142.08181399999998</v>
      </c>
      <c r="AL2632" s="1055">
        <v>3.5804</v>
      </c>
      <c r="AM2632" s="1054">
        <v>40</v>
      </c>
      <c r="AN2632" s="1056">
        <v>0.24559999999999998</v>
      </c>
    </row>
    <row r="2633" spans="35:40">
      <c r="AI2633" s="1053">
        <v>43082701</v>
      </c>
      <c r="AJ2633" s="1054">
        <v>5</v>
      </c>
      <c r="AK2633" s="1055">
        <v>142.04775000000001</v>
      </c>
      <c r="AL2633" s="1055">
        <v>3.7749999999999999</v>
      </c>
      <c r="AM2633" s="1054">
        <v>38</v>
      </c>
      <c r="AN2633" s="1056">
        <v>0.32189999999999996</v>
      </c>
    </row>
    <row r="2634" spans="35:40">
      <c r="AI2634" s="1053">
        <v>50240041</v>
      </c>
      <c r="AJ2634" s="1054">
        <v>64</v>
      </c>
      <c r="AK2634" s="1055">
        <v>142.01519999999999</v>
      </c>
      <c r="AL2634" s="1055">
        <v>3.5344000000000002</v>
      </c>
      <c r="AM2634" s="1054">
        <v>40</v>
      </c>
      <c r="AN2634" s="1056">
        <v>0.23559999999999998</v>
      </c>
    </row>
    <row r="2635" spans="35:40">
      <c r="AI2635" s="1053">
        <v>32109011</v>
      </c>
      <c r="AJ2635" s="1054">
        <v>24</v>
      </c>
      <c r="AK2635" s="1055">
        <v>141.99718000000001</v>
      </c>
      <c r="AL2635" s="1055">
        <v>3.7078000000000002</v>
      </c>
      <c r="AM2635" s="1054">
        <v>38</v>
      </c>
      <c r="AN2635" s="1056">
        <v>0.19920000000000002</v>
      </c>
    </row>
    <row r="2636" spans="35:40">
      <c r="AI2636" s="1053">
        <v>61012701</v>
      </c>
      <c r="AJ2636" s="1054">
        <v>44</v>
      </c>
      <c r="AK2636" s="1055">
        <v>141.941</v>
      </c>
      <c r="AL2636" s="1055">
        <v>4.0881999999999996</v>
      </c>
      <c r="AM2636" s="1054">
        <v>35</v>
      </c>
      <c r="AN2636" s="1056">
        <v>0.2792</v>
      </c>
    </row>
    <row r="2637" spans="35:40">
      <c r="AI2637" s="1053">
        <v>33018431</v>
      </c>
      <c r="AJ2637" s="1054">
        <v>47</v>
      </c>
      <c r="AK2637" s="1055">
        <v>141.88409999999999</v>
      </c>
      <c r="AL2637" s="1055">
        <v>2.9274</v>
      </c>
      <c r="AM2637" s="1054">
        <v>48</v>
      </c>
      <c r="AN2637" s="1056">
        <v>0.1336</v>
      </c>
    </row>
    <row r="2638" spans="35:40">
      <c r="AI2638" s="1053">
        <v>51073401</v>
      </c>
      <c r="AJ2638" s="1054">
        <v>7</v>
      </c>
      <c r="AK2638" s="1055">
        <v>141.86756</v>
      </c>
      <c r="AL2638" s="1055">
        <v>4.0191999999999997</v>
      </c>
      <c r="AM2638" s="1054">
        <v>35</v>
      </c>
      <c r="AN2638" s="1056">
        <v>0.4632</v>
      </c>
    </row>
    <row r="2639" spans="35:40">
      <c r="AI2639" s="1053">
        <v>52021701</v>
      </c>
      <c r="AJ2639" s="1054">
        <v>2</v>
      </c>
      <c r="AK2639" s="1055">
        <v>141.86401599999999</v>
      </c>
      <c r="AL2639" s="1055">
        <v>4.0308999999999999</v>
      </c>
      <c r="AM2639" s="1054">
        <v>35</v>
      </c>
      <c r="AN2639" s="1056">
        <v>0.20050000000000001</v>
      </c>
    </row>
    <row r="2640" spans="35:40">
      <c r="AI2640" s="1053">
        <v>37041901</v>
      </c>
      <c r="AJ2640" s="1054">
        <v>12</v>
      </c>
      <c r="AK2640" s="1055">
        <v>141.81530000000001</v>
      </c>
      <c r="AL2640" s="1055">
        <v>3.6823000000000001</v>
      </c>
      <c r="AM2640" s="1054">
        <v>39</v>
      </c>
      <c r="AN2640" s="1056">
        <v>0.2651</v>
      </c>
    </row>
    <row r="2641" spans="35:40">
      <c r="AI2641" s="1053">
        <v>33101001</v>
      </c>
      <c r="AJ2641" s="1054">
        <v>4</v>
      </c>
      <c r="AK2641" s="1055">
        <v>141.78899999999999</v>
      </c>
      <c r="AL2641" s="1055">
        <v>3.2025999999999999</v>
      </c>
      <c r="AM2641" s="1054">
        <v>44</v>
      </c>
      <c r="AN2641" s="1056">
        <v>0.30199999999999999</v>
      </c>
    </row>
    <row r="2642" spans="35:40">
      <c r="AI2642" s="1053">
        <v>54010202</v>
      </c>
      <c r="AJ2642" s="1054">
        <v>4</v>
      </c>
      <c r="AK2642" s="1055">
        <v>141.74420000000001</v>
      </c>
      <c r="AL2642" s="1055">
        <v>3.0022000000000002</v>
      </c>
      <c r="AM2642" s="1054">
        <v>47</v>
      </c>
      <c r="AN2642" s="1056">
        <v>0.31920000000000004</v>
      </c>
    </row>
    <row r="2643" spans="35:40">
      <c r="AI2643" s="1053">
        <v>41111601</v>
      </c>
      <c r="AJ2643" s="1054">
        <v>5</v>
      </c>
      <c r="AK2643" s="1055">
        <v>141.73500000000001</v>
      </c>
      <c r="AL2643" s="1055">
        <v>4.1559999999999997</v>
      </c>
      <c r="AM2643" s="1054">
        <v>34</v>
      </c>
      <c r="AN2643" s="1056">
        <v>0.37</v>
      </c>
    </row>
    <row r="2644" spans="35:40">
      <c r="AI2644" s="1053">
        <v>43031601</v>
      </c>
      <c r="AJ2644" s="1054">
        <v>5</v>
      </c>
      <c r="AK2644" s="1055">
        <v>141.70140000000001</v>
      </c>
      <c r="AL2644" s="1055">
        <v>3.2023999999999999</v>
      </c>
      <c r="AM2644" s="1054">
        <v>44</v>
      </c>
      <c r="AN2644" s="1056">
        <v>0.44130000000000003</v>
      </c>
    </row>
    <row r="2645" spans="35:40">
      <c r="AI2645" s="1053">
        <v>13102101</v>
      </c>
      <c r="AJ2645" s="1054">
        <v>6</v>
      </c>
      <c r="AK2645" s="1055">
        <v>141.69669999999999</v>
      </c>
      <c r="AL2645" s="1055">
        <v>3.6371000000000002</v>
      </c>
      <c r="AM2645" s="1054">
        <v>39</v>
      </c>
      <c r="AN2645" s="1056">
        <v>0.40700000000000003</v>
      </c>
    </row>
    <row r="2646" spans="35:40">
      <c r="AI2646" s="1053">
        <v>42019371</v>
      </c>
      <c r="AJ2646" s="1054">
        <v>62</v>
      </c>
      <c r="AK2646" s="1055">
        <v>141.65389999999999</v>
      </c>
      <c r="AL2646" s="1055">
        <v>3.9344000000000001</v>
      </c>
      <c r="AM2646" s="1054">
        <v>36</v>
      </c>
      <c r="AN2646" s="1056">
        <v>0.33950000000000002</v>
      </c>
    </row>
    <row r="2647" spans="35:40">
      <c r="AI2647" s="1053">
        <v>13063601</v>
      </c>
      <c r="AJ2647" s="1054">
        <v>11</v>
      </c>
      <c r="AK2647" s="1055">
        <v>141.63815</v>
      </c>
      <c r="AL2647" s="1055">
        <v>3.6556000000000002</v>
      </c>
      <c r="AM2647" s="1054">
        <v>39</v>
      </c>
      <c r="AN2647" s="1056">
        <v>0.4456</v>
      </c>
    </row>
    <row r="2648" spans="35:40">
      <c r="AI2648" s="1053">
        <v>42022101</v>
      </c>
      <c r="AJ2648" s="1054">
        <v>6</v>
      </c>
      <c r="AK2648" s="1055">
        <v>141.61744999999999</v>
      </c>
      <c r="AL2648" s="1055">
        <v>4.1632999999999996</v>
      </c>
      <c r="AM2648" s="1054">
        <v>34</v>
      </c>
      <c r="AN2648" s="1056">
        <v>0.43719999999999998</v>
      </c>
    </row>
    <row r="2649" spans="35:40">
      <c r="AI2649" s="1053">
        <v>33042701</v>
      </c>
      <c r="AJ2649" s="1054">
        <v>38</v>
      </c>
      <c r="AK2649" s="1055">
        <v>141.61060000000001</v>
      </c>
      <c r="AL2649" s="1055">
        <v>4.3428000000000004</v>
      </c>
      <c r="AM2649" s="1054">
        <v>33</v>
      </c>
      <c r="AN2649" s="1056">
        <v>0.4108</v>
      </c>
    </row>
    <row r="2650" spans="35:40">
      <c r="AI2650" s="1053">
        <v>51016091</v>
      </c>
      <c r="AJ2650" s="1054">
        <v>83</v>
      </c>
      <c r="AK2650" s="1055">
        <v>141.58798400000001</v>
      </c>
      <c r="AL2650" s="1055">
        <v>4.3582000000000001</v>
      </c>
      <c r="AM2650" s="1054">
        <v>32</v>
      </c>
      <c r="AN2650" s="1056">
        <v>0.26239999999999997</v>
      </c>
    </row>
    <row r="2651" spans="35:40">
      <c r="AI2651" s="1053">
        <v>34140401</v>
      </c>
      <c r="AJ2651" s="1054">
        <v>4</v>
      </c>
      <c r="AK2651" s="1055">
        <v>141.55887200000001</v>
      </c>
      <c r="AL2651" s="1055">
        <v>3.5118</v>
      </c>
      <c r="AM2651" s="1054">
        <v>40</v>
      </c>
      <c r="AN2651" s="1056">
        <v>0.26319999999999999</v>
      </c>
    </row>
    <row r="2652" spans="35:40">
      <c r="AI2652" s="1053">
        <v>14010402</v>
      </c>
      <c r="AJ2652" s="1054">
        <v>18</v>
      </c>
      <c r="AK2652" s="1055">
        <v>141.52180000000001</v>
      </c>
      <c r="AL2652" s="1055">
        <v>4.1094999999999997</v>
      </c>
      <c r="AM2652" s="1054">
        <v>34</v>
      </c>
      <c r="AN2652" s="1056">
        <v>0.29149999999999998</v>
      </c>
    </row>
    <row r="2653" spans="35:40">
      <c r="AI2653" s="1053">
        <v>34032001</v>
      </c>
      <c r="AJ2653" s="1054">
        <v>5</v>
      </c>
      <c r="AK2653" s="1055">
        <v>141.51826</v>
      </c>
      <c r="AL2653" s="1055">
        <v>4.5438000000000001</v>
      </c>
      <c r="AM2653" s="1054">
        <v>31</v>
      </c>
      <c r="AN2653" s="1056">
        <v>0.2863</v>
      </c>
    </row>
    <row r="2654" spans="35:40">
      <c r="AI2654" s="1053">
        <v>14111201</v>
      </c>
      <c r="AJ2654" s="1054">
        <v>2</v>
      </c>
      <c r="AK2654" s="1055">
        <v>141.49789999999999</v>
      </c>
      <c r="AL2654" s="1055">
        <v>3.7279</v>
      </c>
      <c r="AM2654" s="1054">
        <v>38</v>
      </c>
      <c r="AN2654" s="1056">
        <v>0.27460000000000001</v>
      </c>
    </row>
    <row r="2655" spans="35:40">
      <c r="AI2655" s="1053">
        <v>33074801</v>
      </c>
      <c r="AJ2655" s="1054">
        <v>30</v>
      </c>
      <c r="AK2655" s="1055">
        <v>141.41759999999999</v>
      </c>
      <c r="AL2655" s="1055">
        <v>3.2795999999999998</v>
      </c>
      <c r="AM2655" s="1054">
        <v>43</v>
      </c>
      <c r="AN2655" s="1056">
        <v>0.39899999999999997</v>
      </c>
    </row>
    <row r="2656" spans="35:40">
      <c r="AI2656" s="1053">
        <v>43022201</v>
      </c>
      <c r="AJ2656" s="1054">
        <v>7</v>
      </c>
      <c r="AK2656" s="1055">
        <v>141.40710000000001</v>
      </c>
      <c r="AL2656" s="1055">
        <v>3.7806999999999999</v>
      </c>
      <c r="AM2656" s="1054">
        <v>37</v>
      </c>
      <c r="AN2656" s="1056">
        <v>0.2717</v>
      </c>
    </row>
    <row r="2657" spans="35:40">
      <c r="AI2657" s="1053">
        <v>33016901</v>
      </c>
      <c r="AJ2657" s="1054">
        <v>48</v>
      </c>
      <c r="AK2657" s="1055">
        <v>141.3321</v>
      </c>
      <c r="AL2657" s="1055">
        <v>4.4561000000000002</v>
      </c>
      <c r="AM2657" s="1054">
        <v>32</v>
      </c>
      <c r="AN2657" s="1056">
        <v>0.35810000000000003</v>
      </c>
    </row>
    <row r="2658" spans="35:40">
      <c r="AI2658" s="1053">
        <v>44001131</v>
      </c>
      <c r="AJ2658" s="1054">
        <v>66</v>
      </c>
      <c r="AK2658" s="1055">
        <v>141.25253999999998</v>
      </c>
      <c r="AL2658" s="1055">
        <v>3.8431999999999999</v>
      </c>
      <c r="AM2658" s="1054">
        <v>37</v>
      </c>
      <c r="AN2658" s="1056">
        <v>0.22920000000000001</v>
      </c>
    </row>
    <row r="2659" spans="35:40">
      <c r="AI2659" s="1053">
        <v>21016001</v>
      </c>
      <c r="AJ2659" s="1054">
        <v>29</v>
      </c>
      <c r="AK2659" s="1055">
        <v>141.19450000000001</v>
      </c>
      <c r="AL2659" s="1055">
        <v>4.2397</v>
      </c>
      <c r="AM2659" s="1054">
        <v>33</v>
      </c>
      <c r="AN2659" s="1056">
        <v>0.30760000000000004</v>
      </c>
    </row>
    <row r="2660" spans="35:40">
      <c r="AI2660" s="1053">
        <v>41082001</v>
      </c>
      <c r="AJ2660" s="1054">
        <v>7</v>
      </c>
      <c r="AK2660" s="1055">
        <v>141.17085800000001</v>
      </c>
      <c r="AL2660" s="1055">
        <v>4.2649999999999997</v>
      </c>
      <c r="AM2660" s="1054">
        <v>33</v>
      </c>
      <c r="AN2660" s="1056">
        <v>0.29580000000000001</v>
      </c>
    </row>
    <row r="2661" spans="35:40">
      <c r="AI2661" s="1053">
        <v>34040901</v>
      </c>
      <c r="AJ2661" s="1054">
        <v>5</v>
      </c>
      <c r="AK2661" s="1055">
        <v>141.163498</v>
      </c>
      <c r="AL2661" s="1055">
        <v>3.4916</v>
      </c>
      <c r="AM2661" s="1054">
        <v>40</v>
      </c>
      <c r="AN2661" s="1056">
        <v>0.21690000000000001</v>
      </c>
    </row>
    <row r="2662" spans="35:40">
      <c r="AI2662" s="1053">
        <v>51011501</v>
      </c>
      <c r="AJ2662" s="1054">
        <v>84</v>
      </c>
      <c r="AK2662" s="1055">
        <v>141.0804</v>
      </c>
      <c r="AL2662" s="1055">
        <v>4.4783999999999997</v>
      </c>
      <c r="AM2662" s="1054">
        <v>32</v>
      </c>
      <c r="AN2662" s="1056">
        <v>0.31759999999999999</v>
      </c>
    </row>
    <row r="2663" spans="35:40">
      <c r="AI2663" s="1053">
        <v>22060081</v>
      </c>
      <c r="AJ2663" s="1054">
        <v>1</v>
      </c>
      <c r="AK2663" s="1055">
        <v>141.0309</v>
      </c>
      <c r="AL2663" s="1055">
        <v>4.5739999999999998</v>
      </c>
      <c r="AM2663" s="1054">
        <v>31</v>
      </c>
      <c r="AN2663" s="1056">
        <v>0.38789999999999997</v>
      </c>
    </row>
    <row r="2664" spans="35:40">
      <c r="AI2664" s="1053">
        <v>45010701</v>
      </c>
      <c r="AJ2664" s="1054">
        <v>16</v>
      </c>
      <c r="AK2664" s="1055">
        <v>141.02170000000001</v>
      </c>
      <c r="AL2664" s="1055">
        <v>4.0598999999999998</v>
      </c>
      <c r="AM2664" s="1054">
        <v>35</v>
      </c>
      <c r="AN2664" s="1056">
        <v>0.28960000000000002</v>
      </c>
    </row>
    <row r="2665" spans="35:40">
      <c r="AI2665" s="1053">
        <v>51090051</v>
      </c>
      <c r="AJ2665" s="1054">
        <v>10</v>
      </c>
      <c r="AK2665" s="1055">
        <v>140.95660000000001</v>
      </c>
      <c r="AL2665" s="1055">
        <v>3.9247999999999998</v>
      </c>
      <c r="AM2665" s="1054">
        <v>36</v>
      </c>
      <c r="AN2665" s="1056">
        <v>0.28660000000000002</v>
      </c>
    </row>
    <row r="2666" spans="35:40">
      <c r="AI2666" s="1053">
        <v>62070901</v>
      </c>
      <c r="AJ2666" s="1054">
        <v>1</v>
      </c>
      <c r="AK2666" s="1055">
        <v>140.93889999999999</v>
      </c>
      <c r="AL2666" s="1055">
        <v>3.9011999999999998</v>
      </c>
      <c r="AM2666" s="1054">
        <v>36</v>
      </c>
      <c r="AN2666" s="1056">
        <v>0.22620000000000001</v>
      </c>
    </row>
    <row r="2667" spans="35:40">
      <c r="AI2667" s="1053">
        <v>51060201</v>
      </c>
      <c r="AJ2667" s="1054">
        <v>7</v>
      </c>
      <c r="AK2667" s="1055">
        <v>140.919228</v>
      </c>
      <c r="AL2667" s="1055">
        <v>4.3099999999999996</v>
      </c>
      <c r="AM2667" s="1054">
        <v>33</v>
      </c>
      <c r="AN2667" s="1056">
        <v>0.36009999999999998</v>
      </c>
    </row>
    <row r="2668" spans="35:40">
      <c r="AI2668" s="1053">
        <v>14243311</v>
      </c>
      <c r="AJ2668" s="1054">
        <v>4</v>
      </c>
      <c r="AK2668" s="1055">
        <v>140.91300000000001</v>
      </c>
      <c r="AL2668" s="1055">
        <v>3.4142000000000001</v>
      </c>
      <c r="AM2668" s="1054">
        <v>41</v>
      </c>
      <c r="AN2668" s="1056">
        <v>0.25440000000000002</v>
      </c>
    </row>
    <row r="2669" spans="35:40">
      <c r="AI2669" s="1053">
        <v>36100191</v>
      </c>
      <c r="AJ2669" s="1054">
        <v>5</v>
      </c>
      <c r="AK2669" s="1055">
        <v>140.87350000000001</v>
      </c>
      <c r="AL2669" s="1055">
        <v>4.6078000000000001</v>
      </c>
      <c r="AM2669" s="1054">
        <v>31</v>
      </c>
      <c r="AN2669" s="1056">
        <v>0.29549999999999998</v>
      </c>
    </row>
    <row r="2670" spans="35:40">
      <c r="AI2670" s="1053">
        <v>44000802</v>
      </c>
      <c r="AJ2670" s="1054">
        <v>67</v>
      </c>
      <c r="AK2670" s="1055">
        <v>140.86799999999999</v>
      </c>
      <c r="AL2670" s="1055">
        <v>3.9325999999999999</v>
      </c>
      <c r="AM2670" s="1054">
        <v>36</v>
      </c>
      <c r="AN2670" s="1056">
        <v>0.22940000000000002</v>
      </c>
    </row>
    <row r="2671" spans="35:40">
      <c r="AI2671" s="1053">
        <v>44152601</v>
      </c>
      <c r="AJ2671" s="1054">
        <v>14</v>
      </c>
      <c r="AK2671" s="1055">
        <v>140.85310000000001</v>
      </c>
      <c r="AL2671" s="1055">
        <v>3.7164999999999999</v>
      </c>
      <c r="AM2671" s="1054">
        <v>38</v>
      </c>
      <c r="AN2671" s="1056">
        <v>0.21160000000000001</v>
      </c>
    </row>
    <row r="2672" spans="35:40">
      <c r="AI2672" s="1053">
        <v>41152201</v>
      </c>
      <c r="AJ2672" s="1054">
        <v>12</v>
      </c>
      <c r="AK2672" s="1055">
        <v>140.8338</v>
      </c>
      <c r="AL2672" s="1055">
        <v>4.4409999999999998</v>
      </c>
      <c r="AM2672" s="1054">
        <v>32</v>
      </c>
      <c r="AN2672" s="1056">
        <v>0.40009999999999996</v>
      </c>
    </row>
    <row r="2673" spans="35:40">
      <c r="AI2673" s="1053">
        <v>50250041</v>
      </c>
      <c r="AJ2673" s="1054">
        <v>65</v>
      </c>
      <c r="AK2673" s="1055">
        <v>140.82181399999999</v>
      </c>
      <c r="AL2673" s="1055">
        <v>3.2077</v>
      </c>
      <c r="AM2673" s="1054">
        <v>44</v>
      </c>
      <c r="AN2673" s="1056">
        <v>0.22070000000000001</v>
      </c>
    </row>
    <row r="2674" spans="35:40">
      <c r="AI2674" s="1053">
        <v>33100901</v>
      </c>
      <c r="AJ2674" s="1054">
        <v>5</v>
      </c>
      <c r="AK2674" s="1055">
        <v>140.76990000000001</v>
      </c>
      <c r="AL2674" s="1055">
        <v>3.6770999999999998</v>
      </c>
      <c r="AM2674" s="1054">
        <v>38</v>
      </c>
      <c r="AN2674" s="1056">
        <v>0.35340000000000005</v>
      </c>
    </row>
    <row r="2675" spans="35:40">
      <c r="AI2675" s="1053">
        <v>51016001</v>
      </c>
      <c r="AJ2675" s="1054">
        <v>85</v>
      </c>
      <c r="AK2675" s="1055">
        <v>140.76727399999999</v>
      </c>
      <c r="AL2675" s="1055">
        <v>3.8809999999999998</v>
      </c>
      <c r="AM2675" s="1054">
        <v>36</v>
      </c>
      <c r="AN2675" s="1056">
        <v>0.39630000000000004</v>
      </c>
    </row>
    <row r="2676" spans="35:40">
      <c r="AI2676" s="1053">
        <v>51030061</v>
      </c>
      <c r="AJ2676" s="1054">
        <v>8</v>
      </c>
      <c r="AK2676" s="1055">
        <v>140.76077000000001</v>
      </c>
      <c r="AL2676" s="1055">
        <v>4.0060000000000002</v>
      </c>
      <c r="AM2676" s="1054">
        <v>35</v>
      </c>
      <c r="AN2676" s="1056">
        <v>0.30530000000000002</v>
      </c>
    </row>
    <row r="2677" spans="35:40">
      <c r="AI2677" s="1053">
        <v>32039081</v>
      </c>
      <c r="AJ2677" s="1054">
        <v>30</v>
      </c>
      <c r="AK2677" s="1055">
        <v>140.7525</v>
      </c>
      <c r="AL2677" s="1055">
        <v>4.2488999999999999</v>
      </c>
      <c r="AM2677" s="1054">
        <v>33</v>
      </c>
      <c r="AN2677" s="1056">
        <v>0.29670000000000002</v>
      </c>
    </row>
    <row r="2678" spans="35:40">
      <c r="AI2678" s="1053">
        <v>51036311</v>
      </c>
      <c r="AJ2678" s="1054">
        <v>9</v>
      </c>
      <c r="AK2678" s="1055">
        <v>140.71563</v>
      </c>
      <c r="AL2678" s="1055">
        <v>4.1590999999999996</v>
      </c>
      <c r="AM2678" s="1054">
        <v>34</v>
      </c>
      <c r="AN2678" s="1056">
        <v>0.34039999999999998</v>
      </c>
    </row>
    <row r="2679" spans="35:40">
      <c r="AI2679" s="1053">
        <v>44001101</v>
      </c>
      <c r="AJ2679" s="1054">
        <v>68</v>
      </c>
      <c r="AK2679" s="1055">
        <v>140.71055000000001</v>
      </c>
      <c r="AL2679" s="1055">
        <v>3.4457</v>
      </c>
      <c r="AM2679" s="1054">
        <v>41</v>
      </c>
      <c r="AN2679" s="1056">
        <v>0.24729999999999999</v>
      </c>
    </row>
    <row r="2680" spans="35:40">
      <c r="AI2680" s="1053">
        <v>44001421</v>
      </c>
      <c r="AJ2680" s="1054">
        <v>69</v>
      </c>
      <c r="AK2680" s="1055">
        <v>140.6301</v>
      </c>
      <c r="AL2680" s="1055">
        <v>3.4975000000000001</v>
      </c>
      <c r="AM2680" s="1054">
        <v>40</v>
      </c>
      <c r="AN2680" s="1056">
        <v>0.24420000000000003</v>
      </c>
    </row>
    <row r="2681" spans="35:40">
      <c r="AI2681" s="1053">
        <v>41163101</v>
      </c>
      <c r="AJ2681" s="1054">
        <v>4</v>
      </c>
      <c r="AK2681" s="1055">
        <v>140.6053</v>
      </c>
      <c r="AL2681" s="1055">
        <v>4.1106999999999996</v>
      </c>
      <c r="AM2681" s="1054">
        <v>34</v>
      </c>
      <c r="AN2681" s="1056">
        <v>0.3448</v>
      </c>
    </row>
    <row r="2682" spans="35:40">
      <c r="AI2682" s="1053">
        <v>43016501</v>
      </c>
      <c r="AJ2682" s="1054">
        <v>27</v>
      </c>
      <c r="AK2682" s="1055">
        <v>140.60210000000001</v>
      </c>
      <c r="AL2682" s="1055">
        <v>3.5152000000000001</v>
      </c>
      <c r="AM2682" s="1054">
        <v>40</v>
      </c>
      <c r="AN2682" s="1056">
        <v>0.25719999999999998</v>
      </c>
    </row>
    <row r="2683" spans="35:40">
      <c r="AI2683" s="1053">
        <v>32043311</v>
      </c>
      <c r="AJ2683" s="1054">
        <v>26</v>
      </c>
      <c r="AK2683" s="1055">
        <v>140.51150000000001</v>
      </c>
      <c r="AL2683" s="1055">
        <v>3.5642999999999998</v>
      </c>
      <c r="AM2683" s="1054">
        <v>39</v>
      </c>
      <c r="AN2683" s="1056">
        <v>0.2218</v>
      </c>
    </row>
    <row r="2684" spans="35:40">
      <c r="AI2684" s="1053">
        <v>34050501</v>
      </c>
      <c r="AJ2684" s="1054">
        <v>6</v>
      </c>
      <c r="AK2684" s="1055">
        <v>140.4153</v>
      </c>
      <c r="AL2684" s="1055">
        <v>4.4383999999999997</v>
      </c>
      <c r="AM2684" s="1054">
        <v>32</v>
      </c>
      <c r="AN2684" s="1056">
        <v>0.36990000000000001</v>
      </c>
    </row>
    <row r="2685" spans="35:40">
      <c r="AI2685" s="1053">
        <v>36016201</v>
      </c>
      <c r="AJ2685" s="1054">
        <v>24</v>
      </c>
      <c r="AK2685" s="1055">
        <v>140.36802</v>
      </c>
      <c r="AL2685" s="1055">
        <v>3.7823000000000002</v>
      </c>
      <c r="AM2685" s="1054">
        <v>37</v>
      </c>
      <c r="AN2685" s="1056">
        <v>0.43409999999999999</v>
      </c>
    </row>
    <row r="2686" spans="35:40">
      <c r="AI2686" s="1053">
        <v>52260101</v>
      </c>
      <c r="AJ2686" s="1054">
        <v>2</v>
      </c>
      <c r="AK2686" s="1055">
        <v>140.3622</v>
      </c>
      <c r="AL2686" s="1055">
        <v>4.1870000000000003</v>
      </c>
      <c r="AM2686" s="1054">
        <v>34</v>
      </c>
      <c r="AN2686" s="1056">
        <v>0.29049999999999998</v>
      </c>
    </row>
    <row r="2687" spans="35:40">
      <c r="AI2687" s="1053">
        <v>34014701</v>
      </c>
      <c r="AJ2687" s="1054">
        <v>33</v>
      </c>
      <c r="AK2687" s="1055">
        <v>140.34800000000001</v>
      </c>
      <c r="AL2687" s="1055">
        <v>3.6315</v>
      </c>
      <c r="AM2687" s="1054">
        <v>39</v>
      </c>
      <c r="AN2687" s="1056">
        <v>0.18909999999999999</v>
      </c>
    </row>
    <row r="2688" spans="35:40">
      <c r="AI2688" s="1053">
        <v>31127501</v>
      </c>
      <c r="AJ2688" s="1054">
        <v>113</v>
      </c>
      <c r="AK2688" s="1055">
        <v>140.3169</v>
      </c>
      <c r="AL2688" s="1055">
        <v>3.5874999999999999</v>
      </c>
      <c r="AM2688" s="1054">
        <v>39</v>
      </c>
      <c r="AN2688" s="1056">
        <v>0.26219999999999999</v>
      </c>
    </row>
    <row r="2689" spans="35:40">
      <c r="AI2689" s="1053">
        <v>44020701</v>
      </c>
      <c r="AJ2689" s="1054">
        <v>9</v>
      </c>
      <c r="AK2689" s="1055">
        <v>140.27282</v>
      </c>
      <c r="AL2689" s="1055">
        <v>4.1037999999999997</v>
      </c>
      <c r="AM2689" s="1054">
        <v>34</v>
      </c>
      <c r="AN2689" s="1056">
        <v>0.28190000000000004</v>
      </c>
    </row>
    <row r="2690" spans="35:40">
      <c r="AI2690" s="1053">
        <v>31050301</v>
      </c>
      <c r="AJ2690" s="1054">
        <v>114</v>
      </c>
      <c r="AK2690" s="1055">
        <v>140.2552</v>
      </c>
      <c r="AL2690" s="1055">
        <v>3.8273999999999999</v>
      </c>
      <c r="AM2690" s="1054">
        <v>37</v>
      </c>
      <c r="AN2690" s="1056">
        <v>0.25989999999999996</v>
      </c>
    </row>
    <row r="2691" spans="35:40">
      <c r="AI2691" s="1053">
        <v>41150101</v>
      </c>
      <c r="AJ2691" s="1054">
        <v>2</v>
      </c>
      <c r="AK2691" s="1055">
        <v>140.16319999999999</v>
      </c>
      <c r="AL2691" s="1055">
        <v>3.8555999999999999</v>
      </c>
      <c r="AM2691" s="1054">
        <v>36</v>
      </c>
      <c r="AN2691" s="1056">
        <v>0.3458</v>
      </c>
    </row>
    <row r="2692" spans="35:40">
      <c r="AI2692" s="1053">
        <v>44116501</v>
      </c>
      <c r="AJ2692" s="1054">
        <v>9</v>
      </c>
      <c r="AK2692" s="1055">
        <v>140.07088000000002</v>
      </c>
      <c r="AL2692" s="1055">
        <v>4.5179999999999998</v>
      </c>
      <c r="AM2692" s="1054">
        <v>31</v>
      </c>
      <c r="AN2692" s="1056">
        <v>0.20649999999999999</v>
      </c>
    </row>
    <row r="2693" spans="35:40">
      <c r="AI2693" s="1053">
        <v>62140601</v>
      </c>
      <c r="AJ2693" s="1054">
        <v>2</v>
      </c>
      <c r="AK2693" s="1055">
        <v>139.96416599999998</v>
      </c>
      <c r="AL2693" s="1055">
        <v>3.6358999999999999</v>
      </c>
      <c r="AM2693" s="1054">
        <v>38</v>
      </c>
      <c r="AN2693" s="1056">
        <v>0.30579999999999996</v>
      </c>
    </row>
    <row r="2694" spans="35:40">
      <c r="AI2694" s="1053">
        <v>44151301</v>
      </c>
      <c r="AJ2694" s="1054">
        <v>15</v>
      </c>
      <c r="AK2694" s="1055">
        <v>139.80869999999999</v>
      </c>
      <c r="AL2694" s="1055">
        <v>3.8363</v>
      </c>
      <c r="AM2694" s="1054">
        <v>36</v>
      </c>
      <c r="AN2694" s="1056">
        <v>0.48149999999999998</v>
      </c>
    </row>
    <row r="2695" spans="35:40">
      <c r="AI2695" s="1053">
        <v>44123301</v>
      </c>
      <c r="AJ2695" s="1054">
        <v>9</v>
      </c>
      <c r="AK2695" s="1055">
        <v>139.804699</v>
      </c>
      <c r="AL2695" s="1055">
        <v>3.8323</v>
      </c>
      <c r="AM2695" s="1054">
        <v>36</v>
      </c>
      <c r="AN2695" s="1056">
        <v>0.34590000000000004</v>
      </c>
    </row>
    <row r="2696" spans="35:40">
      <c r="AI2696" s="1053">
        <v>31127001</v>
      </c>
      <c r="AJ2696" s="1054">
        <v>115</v>
      </c>
      <c r="AK2696" s="1055">
        <v>139.7944</v>
      </c>
      <c r="AL2696" s="1055">
        <v>2.9253</v>
      </c>
      <c r="AM2696" s="1054">
        <v>48</v>
      </c>
      <c r="AN2696" s="1056">
        <v>0.34380000000000005</v>
      </c>
    </row>
    <row r="2697" spans="35:40">
      <c r="AI2697" s="1053">
        <v>15030103</v>
      </c>
      <c r="AJ2697" s="1054">
        <v>2</v>
      </c>
      <c r="AK2697" s="1055">
        <v>139.759118</v>
      </c>
      <c r="AL2697" s="1055">
        <v>3.3841999999999999</v>
      </c>
      <c r="AM2697" s="1054">
        <v>41</v>
      </c>
      <c r="AN2697" s="1056">
        <v>0.28350000000000003</v>
      </c>
    </row>
    <row r="2698" spans="35:40">
      <c r="AI2698" s="1053">
        <v>50120151</v>
      </c>
      <c r="AJ2698" s="1054">
        <v>66</v>
      </c>
      <c r="AK2698" s="1055">
        <v>139.73863</v>
      </c>
      <c r="AL2698" s="1055">
        <v>3.5305</v>
      </c>
      <c r="AM2698" s="1054">
        <v>40</v>
      </c>
      <c r="AN2698" s="1056">
        <v>0.14019999999999999</v>
      </c>
    </row>
    <row r="2699" spans="35:40">
      <c r="AI2699" s="1053">
        <v>43121101</v>
      </c>
      <c r="AJ2699" s="1054">
        <v>4</v>
      </c>
      <c r="AK2699" s="1055">
        <v>139.73183</v>
      </c>
      <c r="AL2699" s="1055">
        <v>3.7936999999999999</v>
      </c>
      <c r="AM2699" s="1054">
        <v>37</v>
      </c>
      <c r="AN2699" s="1056">
        <v>0.36340000000000006</v>
      </c>
    </row>
    <row r="2700" spans="35:40">
      <c r="AI2700" s="1053">
        <v>32037511</v>
      </c>
      <c r="AJ2700" s="1054">
        <v>31</v>
      </c>
      <c r="AK2700" s="1055">
        <v>139.6884</v>
      </c>
      <c r="AL2700" s="1055">
        <v>3.6823999999999999</v>
      </c>
      <c r="AM2700" s="1054">
        <v>38</v>
      </c>
      <c r="AN2700" s="1056">
        <v>0.23559999999999998</v>
      </c>
    </row>
    <row r="2701" spans="35:40">
      <c r="AI2701" s="1053">
        <v>61071501</v>
      </c>
      <c r="AJ2701" s="1054">
        <v>4</v>
      </c>
      <c r="AK2701" s="1055">
        <v>139.62401299999999</v>
      </c>
      <c r="AL2701" s="1055">
        <v>3.8332999999999999</v>
      </c>
      <c r="AM2701" s="1054">
        <v>36</v>
      </c>
      <c r="AN2701" s="1056">
        <v>0.37840000000000001</v>
      </c>
    </row>
    <row r="2702" spans="35:40">
      <c r="AI2702" s="1053">
        <v>31172701</v>
      </c>
      <c r="AJ2702" s="1054">
        <v>116</v>
      </c>
      <c r="AK2702" s="1055">
        <v>139.54320000000001</v>
      </c>
      <c r="AL2702" s="1055">
        <v>3.7772000000000001</v>
      </c>
      <c r="AM2702" s="1054">
        <v>37</v>
      </c>
      <c r="AN2702" s="1056">
        <v>0.24420000000000003</v>
      </c>
    </row>
    <row r="2703" spans="35:40">
      <c r="AI2703" s="1053">
        <v>37034501</v>
      </c>
      <c r="AJ2703" s="1054">
        <v>26</v>
      </c>
      <c r="AK2703" s="1055">
        <v>139.46541999999999</v>
      </c>
      <c r="AL2703" s="1055">
        <v>4.1821000000000002</v>
      </c>
      <c r="AM2703" s="1054">
        <v>33</v>
      </c>
      <c r="AN2703" s="1056">
        <v>0.20860000000000001</v>
      </c>
    </row>
    <row r="2704" spans="35:40">
      <c r="AI2704" s="1053">
        <v>43070801</v>
      </c>
      <c r="AJ2704" s="1054">
        <v>4</v>
      </c>
      <c r="AK2704" s="1055">
        <v>139.4573</v>
      </c>
      <c r="AL2704" s="1055">
        <v>2.2042999999999999</v>
      </c>
      <c r="AM2704" s="1054">
        <v>63</v>
      </c>
      <c r="AN2704" s="1056">
        <v>0.30280000000000001</v>
      </c>
    </row>
    <row r="2705" spans="35:40">
      <c r="AI2705" s="1053">
        <v>44134701</v>
      </c>
      <c r="AJ2705" s="1054">
        <v>20</v>
      </c>
      <c r="AK2705" s="1055">
        <v>139.44880000000001</v>
      </c>
      <c r="AL2705" s="1055">
        <v>4.0647000000000002</v>
      </c>
      <c r="AM2705" s="1054">
        <v>34</v>
      </c>
      <c r="AN2705" s="1056">
        <v>0.2555</v>
      </c>
    </row>
    <row r="2706" spans="35:40">
      <c r="AI2706" s="1053">
        <v>65010201</v>
      </c>
      <c r="AJ2706" s="1054">
        <v>12</v>
      </c>
      <c r="AK2706" s="1055">
        <v>139.42670000000001</v>
      </c>
      <c r="AL2706" s="1055">
        <v>4.1085000000000003</v>
      </c>
      <c r="AM2706" s="1054">
        <v>34</v>
      </c>
      <c r="AN2706" s="1056">
        <v>0.32600000000000001</v>
      </c>
    </row>
    <row r="2707" spans="35:40">
      <c r="AI2707" s="1053">
        <v>34022401</v>
      </c>
      <c r="AJ2707" s="1054">
        <v>12</v>
      </c>
      <c r="AK2707" s="1055">
        <v>139.3526</v>
      </c>
      <c r="AL2707" s="1055">
        <v>4.1694000000000004</v>
      </c>
      <c r="AM2707" s="1054">
        <v>33</v>
      </c>
      <c r="AN2707" s="1056">
        <v>0.47310000000000002</v>
      </c>
    </row>
    <row r="2708" spans="35:40">
      <c r="AI2708" s="1053">
        <v>41014301</v>
      </c>
      <c r="AJ2708" s="1054">
        <v>39</v>
      </c>
      <c r="AK2708" s="1055">
        <v>139.32320000000001</v>
      </c>
      <c r="AL2708" s="1055">
        <v>4.0831</v>
      </c>
      <c r="AM2708" s="1054">
        <v>34</v>
      </c>
      <c r="AN2708" s="1056">
        <v>0.31739999999999996</v>
      </c>
    </row>
    <row r="2709" spans="35:40">
      <c r="AI2709" s="1053">
        <v>43013501</v>
      </c>
      <c r="AJ2709" s="1054">
        <v>28</v>
      </c>
      <c r="AK2709" s="1055">
        <v>139.28928999999999</v>
      </c>
      <c r="AL2709" s="1055">
        <v>3.9333</v>
      </c>
      <c r="AM2709" s="1054">
        <v>35</v>
      </c>
      <c r="AN2709" s="1056">
        <v>0.22899999999999998</v>
      </c>
    </row>
    <row r="2710" spans="35:40">
      <c r="AI2710" s="1053">
        <v>23012531</v>
      </c>
      <c r="AJ2710" s="1054">
        <v>27</v>
      </c>
      <c r="AK2710" s="1055">
        <v>139.26050000000001</v>
      </c>
      <c r="AL2710" s="1055">
        <v>3.3189000000000002</v>
      </c>
      <c r="AM2710" s="1054">
        <v>42</v>
      </c>
      <c r="AN2710" s="1056">
        <v>0.17800000000000002</v>
      </c>
    </row>
    <row r="2711" spans="35:40">
      <c r="AI2711" s="1053">
        <v>43015301</v>
      </c>
      <c r="AJ2711" s="1054">
        <v>29</v>
      </c>
      <c r="AK2711" s="1055">
        <v>139.2319</v>
      </c>
      <c r="AL2711" s="1055">
        <v>3.5649000000000002</v>
      </c>
      <c r="AM2711" s="1054">
        <v>39</v>
      </c>
      <c r="AN2711" s="1056">
        <v>0.3085</v>
      </c>
    </row>
    <row r="2712" spans="35:40">
      <c r="AI2712" s="1053">
        <v>36041001</v>
      </c>
      <c r="AJ2712" s="1054">
        <v>7</v>
      </c>
      <c r="AK2712" s="1055">
        <v>139.1823</v>
      </c>
      <c r="AL2712" s="1055">
        <v>3.7081</v>
      </c>
      <c r="AM2712" s="1054">
        <v>38</v>
      </c>
      <c r="AN2712" s="1056">
        <v>0.3795</v>
      </c>
    </row>
    <row r="2713" spans="35:40">
      <c r="AI2713" s="1053">
        <v>33043801</v>
      </c>
      <c r="AJ2713" s="1054">
        <v>39</v>
      </c>
      <c r="AK2713" s="1055">
        <v>139.18104399999999</v>
      </c>
      <c r="AL2713" s="1055">
        <v>3.4262000000000001</v>
      </c>
      <c r="AM2713" s="1054">
        <v>41</v>
      </c>
      <c r="AN2713" s="1056">
        <v>0.25609999999999999</v>
      </c>
    </row>
    <row r="2714" spans="35:40">
      <c r="AI2714" s="1053">
        <v>32053211</v>
      </c>
      <c r="AJ2714" s="1054">
        <v>12</v>
      </c>
      <c r="AK2714" s="1055">
        <v>139.16035600000001</v>
      </c>
      <c r="AL2714" s="1055">
        <v>3.2913000000000001</v>
      </c>
      <c r="AM2714" s="1054">
        <v>42</v>
      </c>
      <c r="AN2714" s="1056">
        <v>0.2671</v>
      </c>
    </row>
    <row r="2715" spans="35:40">
      <c r="AI2715" s="1053">
        <v>13105401</v>
      </c>
      <c r="AJ2715" s="1054">
        <v>7</v>
      </c>
      <c r="AK2715" s="1055">
        <v>139.11529999999999</v>
      </c>
      <c r="AL2715" s="1055">
        <v>3.23</v>
      </c>
      <c r="AM2715" s="1054">
        <v>43</v>
      </c>
      <c r="AN2715" s="1056">
        <v>0.35539999999999999</v>
      </c>
    </row>
    <row r="2716" spans="35:40">
      <c r="AI2716" s="1053">
        <v>13017301</v>
      </c>
      <c r="AJ2716" s="1054">
        <v>18</v>
      </c>
      <c r="AK2716" s="1055">
        <v>139.04239999999999</v>
      </c>
      <c r="AL2716" s="1055">
        <v>2.9432</v>
      </c>
      <c r="AM2716" s="1054">
        <v>47</v>
      </c>
      <c r="AN2716" s="1056">
        <v>0.2893</v>
      </c>
    </row>
    <row r="2717" spans="35:40">
      <c r="AI2717" s="1053">
        <v>45010631</v>
      </c>
      <c r="AJ2717" s="1054">
        <v>17</v>
      </c>
      <c r="AK2717" s="1055">
        <v>139.03413</v>
      </c>
      <c r="AL2717" s="1055">
        <v>4.3266</v>
      </c>
      <c r="AM2717" s="1054">
        <v>32</v>
      </c>
      <c r="AN2717" s="1056">
        <v>0.18600000000000003</v>
      </c>
    </row>
    <row r="2718" spans="35:40">
      <c r="AI2718" s="1053">
        <v>52020601</v>
      </c>
      <c r="AJ2718" s="1054">
        <v>4</v>
      </c>
      <c r="AK2718" s="1055">
        <v>138.94898999999998</v>
      </c>
      <c r="AL2718" s="1055">
        <v>4.1390000000000002</v>
      </c>
      <c r="AM2718" s="1054">
        <v>34</v>
      </c>
      <c r="AN2718" s="1056">
        <v>0.33130000000000004</v>
      </c>
    </row>
    <row r="2719" spans="35:40">
      <c r="AI2719" s="1053">
        <v>37077061</v>
      </c>
      <c r="AJ2719" s="1054">
        <v>8</v>
      </c>
      <c r="AK2719" s="1055">
        <v>138.93219999999999</v>
      </c>
      <c r="AL2719" s="1055">
        <v>3.9613</v>
      </c>
      <c r="AM2719" s="1054">
        <v>35</v>
      </c>
      <c r="AN2719" s="1056">
        <v>0.43130000000000002</v>
      </c>
    </row>
    <row r="2720" spans="35:40">
      <c r="AI2720" s="1053">
        <v>12231001</v>
      </c>
      <c r="AJ2720" s="1054">
        <v>43</v>
      </c>
      <c r="AK2720" s="1055">
        <v>138.90455</v>
      </c>
      <c r="AL2720" s="1055">
        <v>4.3788999999999998</v>
      </c>
      <c r="AM2720" s="1054">
        <v>32</v>
      </c>
      <c r="AN2720" s="1056">
        <v>0.41759999999999997</v>
      </c>
    </row>
    <row r="2721" spans="35:40">
      <c r="AI2721" s="1053">
        <v>31172401</v>
      </c>
      <c r="AJ2721" s="1054">
        <v>117</v>
      </c>
      <c r="AK2721" s="1055">
        <v>138.89930000000001</v>
      </c>
      <c r="AL2721" s="1055">
        <v>3.8268</v>
      </c>
      <c r="AM2721" s="1054">
        <v>36</v>
      </c>
      <c r="AN2721" s="1056">
        <v>0.28749999999999998</v>
      </c>
    </row>
    <row r="2722" spans="35:40">
      <c r="AI2722" s="1053">
        <v>23016101</v>
      </c>
      <c r="AJ2722" s="1054">
        <v>28</v>
      </c>
      <c r="AK2722" s="1055">
        <v>138.89879999999999</v>
      </c>
      <c r="AL2722" s="1055">
        <v>3.7248999999999999</v>
      </c>
      <c r="AM2722" s="1054">
        <v>37</v>
      </c>
      <c r="AN2722" s="1056">
        <v>0.33929999999999999</v>
      </c>
    </row>
    <row r="2723" spans="35:40">
      <c r="AI2723" s="1053">
        <v>41143201</v>
      </c>
      <c r="AJ2723" s="1054">
        <v>3</v>
      </c>
      <c r="AK2723" s="1055">
        <v>138.82905</v>
      </c>
      <c r="AL2723" s="1055">
        <v>3.653</v>
      </c>
      <c r="AM2723" s="1054">
        <v>38</v>
      </c>
      <c r="AN2723" s="1056">
        <v>0.32770000000000005</v>
      </c>
    </row>
    <row r="2724" spans="35:40">
      <c r="AI2724" s="1053">
        <v>11051211</v>
      </c>
      <c r="AJ2724" s="1054">
        <v>110</v>
      </c>
      <c r="AK2724" s="1055">
        <v>138.82</v>
      </c>
      <c r="AL2724" s="1055">
        <v>3.4226999999999999</v>
      </c>
      <c r="AM2724" s="1054">
        <v>41</v>
      </c>
      <c r="AN2724" s="1056">
        <v>0.24780000000000002</v>
      </c>
    </row>
    <row r="2725" spans="35:40">
      <c r="AI2725" s="1053">
        <v>33081601</v>
      </c>
      <c r="AJ2725" s="1054">
        <v>4</v>
      </c>
      <c r="AK2725" s="1055">
        <v>138.78270000000001</v>
      </c>
      <c r="AL2725" s="1055">
        <v>3.8881000000000001</v>
      </c>
      <c r="AM2725" s="1054">
        <v>36</v>
      </c>
      <c r="AN2725" s="1056">
        <v>0.36969999999999997</v>
      </c>
    </row>
    <row r="2726" spans="35:40">
      <c r="AI2726" s="1053">
        <v>41040401</v>
      </c>
      <c r="AJ2726" s="1054">
        <v>6</v>
      </c>
      <c r="AK2726" s="1055">
        <v>138.76464999999999</v>
      </c>
      <c r="AL2726" s="1055">
        <v>3.9323000000000001</v>
      </c>
      <c r="AM2726" s="1054">
        <v>35</v>
      </c>
      <c r="AN2726" s="1056">
        <v>0.34639999999999999</v>
      </c>
    </row>
    <row r="2727" spans="35:40">
      <c r="AI2727" s="1053">
        <v>13054001</v>
      </c>
      <c r="AJ2727" s="1054">
        <v>10</v>
      </c>
      <c r="AK2727" s="1055">
        <v>138.69630000000001</v>
      </c>
      <c r="AL2727" s="1055">
        <v>4.4808000000000003</v>
      </c>
      <c r="AM2727" s="1054">
        <v>31</v>
      </c>
      <c r="AN2727" s="1056">
        <v>0.20569999999999999</v>
      </c>
    </row>
    <row r="2728" spans="35:40">
      <c r="AI2728" s="1053">
        <v>37027191</v>
      </c>
      <c r="AJ2728" s="1054">
        <v>18</v>
      </c>
      <c r="AK2728" s="1055">
        <v>138.60733000000002</v>
      </c>
      <c r="AL2728" s="1055">
        <v>3.2296999999999998</v>
      </c>
      <c r="AM2728" s="1054">
        <v>43</v>
      </c>
      <c r="AN2728" s="1056">
        <v>0.33529999999999999</v>
      </c>
    </row>
    <row r="2729" spans="35:40">
      <c r="AI2729" s="1053">
        <v>12130901</v>
      </c>
      <c r="AJ2729" s="1054">
        <v>44</v>
      </c>
      <c r="AK2729" s="1055">
        <v>138.59464</v>
      </c>
      <c r="AL2729" s="1055">
        <v>3.5070999999999999</v>
      </c>
      <c r="AM2729" s="1054">
        <v>40</v>
      </c>
      <c r="AN2729" s="1056">
        <v>0.32579999999999998</v>
      </c>
    </row>
    <row r="2730" spans="35:40">
      <c r="AI2730" s="1053">
        <v>33064301</v>
      </c>
      <c r="AJ2730" s="1054">
        <v>23</v>
      </c>
      <c r="AK2730" s="1055">
        <v>138.56741100000002</v>
      </c>
      <c r="AL2730" s="1055">
        <v>3.6956000000000002</v>
      </c>
      <c r="AM2730" s="1054">
        <v>38</v>
      </c>
      <c r="AN2730" s="1056">
        <v>0.28089999999999998</v>
      </c>
    </row>
    <row r="2731" spans="35:40">
      <c r="AI2731" s="1053">
        <v>44222601</v>
      </c>
      <c r="AJ2731" s="1054">
        <v>51</v>
      </c>
      <c r="AK2731" s="1055">
        <v>138.53479999999999</v>
      </c>
      <c r="AL2731" s="1055">
        <v>3.4617</v>
      </c>
      <c r="AM2731" s="1054">
        <v>40</v>
      </c>
      <c r="AN2731" s="1056">
        <v>0.193</v>
      </c>
    </row>
    <row r="2732" spans="35:40">
      <c r="AI2732" s="1053">
        <v>32063011</v>
      </c>
      <c r="AJ2732" s="1054">
        <v>19</v>
      </c>
      <c r="AK2732" s="1055">
        <v>138.51589999999999</v>
      </c>
      <c r="AL2732" s="1055">
        <v>3.6619000000000002</v>
      </c>
      <c r="AM2732" s="1054">
        <v>38</v>
      </c>
      <c r="AN2732" s="1056">
        <v>0.2878</v>
      </c>
    </row>
    <row r="2733" spans="35:40">
      <c r="AI2733" s="1053">
        <v>33018371</v>
      </c>
      <c r="AJ2733" s="1054">
        <v>49</v>
      </c>
      <c r="AK2733" s="1055">
        <v>138.51230000000001</v>
      </c>
      <c r="AL2733" s="1055">
        <v>3.6053000000000002</v>
      </c>
      <c r="AM2733" s="1054">
        <v>38</v>
      </c>
      <c r="AN2733" s="1056">
        <v>0.22159999999999999</v>
      </c>
    </row>
    <row r="2734" spans="35:40">
      <c r="AI2734" s="1053">
        <v>34082701</v>
      </c>
      <c r="AJ2734" s="1054">
        <v>4</v>
      </c>
      <c r="AK2734" s="1055">
        <v>138.461454</v>
      </c>
      <c r="AL2734" s="1055">
        <v>3.6234000000000002</v>
      </c>
      <c r="AM2734" s="1054">
        <v>38</v>
      </c>
      <c r="AN2734" s="1056">
        <v>0.24629999999999999</v>
      </c>
    </row>
    <row r="2735" spans="35:40">
      <c r="AI2735" s="1053">
        <v>62090101</v>
      </c>
      <c r="AJ2735" s="1054">
        <v>1</v>
      </c>
      <c r="AK2735" s="1055">
        <v>138.43504999999999</v>
      </c>
      <c r="AL2735" s="1055">
        <v>3.9828000000000001</v>
      </c>
      <c r="AM2735" s="1054">
        <v>35</v>
      </c>
      <c r="AN2735" s="1056">
        <v>0.36200000000000004</v>
      </c>
    </row>
    <row r="2736" spans="35:40">
      <c r="AI2736" s="1053">
        <v>32093211</v>
      </c>
      <c r="AJ2736" s="1054">
        <v>18</v>
      </c>
      <c r="AK2736" s="1055">
        <v>138.4221</v>
      </c>
      <c r="AL2736" s="1055">
        <v>3.7772999999999999</v>
      </c>
      <c r="AM2736" s="1054">
        <v>37</v>
      </c>
      <c r="AN2736" s="1056">
        <v>0.21780000000000002</v>
      </c>
    </row>
    <row r="2737" spans="35:40">
      <c r="AI2737" s="1053">
        <v>44134501</v>
      </c>
      <c r="AJ2737" s="1054">
        <v>21</v>
      </c>
      <c r="AK2737" s="1055">
        <v>138.41003000000001</v>
      </c>
      <c r="AL2737" s="1055">
        <v>3.6978</v>
      </c>
      <c r="AM2737" s="1054">
        <v>37</v>
      </c>
      <c r="AN2737" s="1056">
        <v>0.20519999999999999</v>
      </c>
    </row>
    <row r="2738" spans="35:40">
      <c r="AI2738" s="1053">
        <v>12070751</v>
      </c>
      <c r="AJ2738" s="1054">
        <v>45</v>
      </c>
      <c r="AK2738" s="1055">
        <v>138.369</v>
      </c>
      <c r="AL2738" s="1055">
        <v>3.6331000000000002</v>
      </c>
      <c r="AM2738" s="1054">
        <v>38</v>
      </c>
      <c r="AN2738" s="1056">
        <v>0.16489999999999999</v>
      </c>
    </row>
    <row r="2739" spans="35:40">
      <c r="AI2739" s="1053">
        <v>50180121</v>
      </c>
      <c r="AJ2739" s="1054">
        <v>67</v>
      </c>
      <c r="AK2739" s="1055">
        <v>138.35159999999999</v>
      </c>
      <c r="AL2739" s="1055">
        <v>4.3662000000000001</v>
      </c>
      <c r="AM2739" s="1054">
        <v>32</v>
      </c>
      <c r="AN2739" s="1056">
        <v>0.21260000000000001</v>
      </c>
    </row>
    <row r="2740" spans="35:40">
      <c r="AI2740" s="1053">
        <v>61081601</v>
      </c>
      <c r="AJ2740" s="1054">
        <v>2</v>
      </c>
      <c r="AK2740" s="1055">
        <v>138.31870000000001</v>
      </c>
      <c r="AL2740" s="1055">
        <v>3.7206000000000001</v>
      </c>
      <c r="AM2740" s="1054">
        <v>37</v>
      </c>
      <c r="AN2740" s="1056">
        <v>0.2243</v>
      </c>
    </row>
    <row r="2741" spans="35:40">
      <c r="AI2741" s="1053">
        <v>52220401</v>
      </c>
      <c r="AJ2741" s="1054">
        <v>1</v>
      </c>
      <c r="AK2741" s="1055">
        <v>138.2877</v>
      </c>
      <c r="AL2741" s="1055">
        <v>3.5213999999999999</v>
      </c>
      <c r="AM2741" s="1054">
        <v>39</v>
      </c>
      <c r="AN2741" s="1056">
        <v>0.34200000000000003</v>
      </c>
    </row>
    <row r="2742" spans="35:40">
      <c r="AI2742" s="1053">
        <v>34120801</v>
      </c>
      <c r="AJ2742" s="1054">
        <v>4</v>
      </c>
      <c r="AK2742" s="1055">
        <v>138.27285000000001</v>
      </c>
      <c r="AL2742" s="1055">
        <v>3.8235000000000001</v>
      </c>
      <c r="AM2742" s="1054">
        <v>36</v>
      </c>
      <c r="AN2742" s="1056">
        <v>0.37270000000000003</v>
      </c>
    </row>
    <row r="2743" spans="35:40">
      <c r="AI2743" s="1053">
        <v>32103201</v>
      </c>
      <c r="AJ2743" s="1054">
        <v>25</v>
      </c>
      <c r="AK2743" s="1055">
        <v>138.16536000000002</v>
      </c>
      <c r="AL2743" s="1055">
        <v>3.8107000000000002</v>
      </c>
      <c r="AM2743" s="1054">
        <v>36</v>
      </c>
      <c r="AN2743" s="1056">
        <v>0.25159999999999999</v>
      </c>
    </row>
    <row r="2744" spans="35:40">
      <c r="AI2744" s="1053">
        <v>37187051</v>
      </c>
      <c r="AJ2744" s="1054">
        <v>2</v>
      </c>
      <c r="AK2744" s="1055">
        <v>138.07175000000001</v>
      </c>
      <c r="AL2744" s="1055">
        <v>3.8948999999999998</v>
      </c>
      <c r="AM2744" s="1054">
        <v>35</v>
      </c>
      <c r="AN2744" s="1056">
        <v>0.27989999999999998</v>
      </c>
    </row>
    <row r="2745" spans="35:40">
      <c r="AI2745" s="1053">
        <v>42018401</v>
      </c>
      <c r="AJ2745" s="1054">
        <v>63</v>
      </c>
      <c r="AK2745" s="1055">
        <v>137.94749999999999</v>
      </c>
      <c r="AL2745" s="1055">
        <v>3.9302999999999999</v>
      </c>
      <c r="AM2745" s="1054">
        <v>35</v>
      </c>
      <c r="AN2745" s="1056">
        <v>0.27989999999999998</v>
      </c>
    </row>
    <row r="2746" spans="35:40">
      <c r="AI2746" s="1053">
        <v>44105401</v>
      </c>
      <c r="AJ2746" s="1054">
        <v>21</v>
      </c>
      <c r="AK2746" s="1055">
        <v>137.91448</v>
      </c>
      <c r="AL2746" s="1055">
        <v>4.1750999999999996</v>
      </c>
      <c r="AM2746" s="1054">
        <v>33</v>
      </c>
      <c r="AN2746" s="1056">
        <v>0.35820000000000002</v>
      </c>
    </row>
    <row r="2747" spans="35:40">
      <c r="AI2747" s="1053">
        <v>53031001</v>
      </c>
      <c r="AJ2747" s="1054">
        <v>2</v>
      </c>
      <c r="AK2747" s="1055">
        <v>137.83360400000001</v>
      </c>
      <c r="AL2747" s="1055">
        <v>3.4165999999999999</v>
      </c>
      <c r="AM2747" s="1054">
        <v>40</v>
      </c>
      <c r="AN2747" s="1056">
        <v>0.2263</v>
      </c>
    </row>
    <row r="2748" spans="35:40">
      <c r="AI2748" s="1053">
        <v>61012901</v>
      </c>
      <c r="AJ2748" s="1054">
        <v>45</v>
      </c>
      <c r="AK2748" s="1055">
        <v>137.79689999999999</v>
      </c>
      <c r="AL2748" s="1055">
        <v>3.9409999999999998</v>
      </c>
      <c r="AM2748" s="1054">
        <v>35</v>
      </c>
      <c r="AN2748" s="1056">
        <v>0.309</v>
      </c>
    </row>
    <row r="2749" spans="35:40">
      <c r="AI2749" s="1053">
        <v>42021501</v>
      </c>
      <c r="AJ2749" s="1054">
        <v>7</v>
      </c>
      <c r="AK2749" s="1055">
        <v>137.69390000000001</v>
      </c>
      <c r="AL2749" s="1055">
        <v>3.6154000000000002</v>
      </c>
      <c r="AM2749" s="1054">
        <v>38</v>
      </c>
      <c r="AN2749" s="1056">
        <v>0.47039999999999998</v>
      </c>
    </row>
    <row r="2750" spans="35:40">
      <c r="AI2750" s="1053">
        <v>51010802</v>
      </c>
      <c r="AJ2750" s="1054">
        <v>86</v>
      </c>
      <c r="AK2750" s="1055">
        <v>137.68530000000001</v>
      </c>
      <c r="AL2750" s="1055">
        <v>4.6487999999999996</v>
      </c>
      <c r="AM2750" s="1054">
        <v>30</v>
      </c>
      <c r="AN2750" s="1056">
        <v>0.27879999999999999</v>
      </c>
    </row>
    <row r="2751" spans="35:40">
      <c r="AI2751" s="1053">
        <v>34150201</v>
      </c>
      <c r="AJ2751" s="1054">
        <v>7</v>
      </c>
      <c r="AK2751" s="1055">
        <v>137.52278000000001</v>
      </c>
      <c r="AL2751" s="1055">
        <v>3.2698</v>
      </c>
      <c r="AM2751" s="1054">
        <v>42</v>
      </c>
      <c r="AN2751" s="1056">
        <v>0.26940000000000003</v>
      </c>
    </row>
    <row r="2752" spans="35:40">
      <c r="AI2752" s="1053">
        <v>44023101</v>
      </c>
      <c r="AJ2752" s="1054">
        <v>10</v>
      </c>
      <c r="AK2752" s="1055">
        <v>137.50729999999999</v>
      </c>
      <c r="AL2752" s="1055">
        <v>3.3317999999999999</v>
      </c>
      <c r="AM2752" s="1054">
        <v>41</v>
      </c>
      <c r="AN2752" s="1056">
        <v>0.13980000000000001</v>
      </c>
    </row>
    <row r="2753" spans="35:40">
      <c r="AI2753" s="1053">
        <v>37117041</v>
      </c>
      <c r="AJ2753" s="1054">
        <v>4</v>
      </c>
      <c r="AK2753" s="1055">
        <v>137.48765</v>
      </c>
      <c r="AL2753" s="1055">
        <v>3.9039000000000001</v>
      </c>
      <c r="AM2753" s="1054">
        <v>35</v>
      </c>
      <c r="AN2753" s="1056">
        <v>0.22760000000000002</v>
      </c>
    </row>
    <row r="2754" spans="35:40">
      <c r="AI2754" s="1053">
        <v>31126601</v>
      </c>
      <c r="AJ2754" s="1054">
        <v>118</v>
      </c>
      <c r="AK2754" s="1055">
        <v>137.46294699999999</v>
      </c>
      <c r="AL2754" s="1055">
        <v>3.6854</v>
      </c>
      <c r="AM2754" s="1054">
        <v>37</v>
      </c>
      <c r="AN2754" s="1056">
        <v>0.27449999999999997</v>
      </c>
    </row>
    <row r="2755" spans="35:40">
      <c r="AI2755" s="1053">
        <v>31125201</v>
      </c>
      <c r="AJ2755" s="1054">
        <v>119</v>
      </c>
      <c r="AK2755" s="1055">
        <v>137.4308</v>
      </c>
      <c r="AL2755" s="1055">
        <v>3.3791000000000002</v>
      </c>
      <c r="AM2755" s="1054">
        <v>41</v>
      </c>
      <c r="AN2755" s="1056">
        <v>0.3271</v>
      </c>
    </row>
    <row r="2756" spans="35:40">
      <c r="AI2756" s="1053">
        <v>53015201</v>
      </c>
      <c r="AJ2756" s="1054">
        <v>21</v>
      </c>
      <c r="AK2756" s="1055">
        <v>137.35464999999999</v>
      </c>
      <c r="AL2756" s="1055">
        <v>3.4062999999999999</v>
      </c>
      <c r="AM2756" s="1054">
        <v>40</v>
      </c>
      <c r="AN2756" s="1056">
        <v>0.1361</v>
      </c>
    </row>
    <row r="2757" spans="35:40">
      <c r="AI2757" s="1053">
        <v>33079701</v>
      </c>
      <c r="AJ2757" s="1054">
        <v>31</v>
      </c>
      <c r="AK2757" s="1055">
        <v>137.2927</v>
      </c>
      <c r="AL2757" s="1055">
        <v>3.3380999999999998</v>
      </c>
      <c r="AM2757" s="1054">
        <v>41</v>
      </c>
      <c r="AN2757" s="1056">
        <v>0.30920000000000003</v>
      </c>
    </row>
    <row r="2758" spans="35:40">
      <c r="AI2758" s="1053">
        <v>22041901</v>
      </c>
      <c r="AJ2758" s="1054">
        <v>3</v>
      </c>
      <c r="AK2758" s="1055">
        <v>137.20249999999999</v>
      </c>
      <c r="AL2758" s="1055">
        <v>3.7526000000000002</v>
      </c>
      <c r="AM2758" s="1054">
        <v>37</v>
      </c>
      <c r="AN2758" s="1056">
        <v>0.36080000000000001</v>
      </c>
    </row>
    <row r="2759" spans="35:40">
      <c r="AI2759" s="1053">
        <v>32134411</v>
      </c>
      <c r="AJ2759" s="1054">
        <v>13</v>
      </c>
      <c r="AK2759" s="1055">
        <v>137.16616000000002</v>
      </c>
      <c r="AL2759" s="1055">
        <v>3.4312</v>
      </c>
      <c r="AM2759" s="1054">
        <v>40</v>
      </c>
      <c r="AN2759" s="1056">
        <v>0.2072</v>
      </c>
    </row>
    <row r="2760" spans="35:40">
      <c r="AI2760" s="1053">
        <v>37131401</v>
      </c>
      <c r="AJ2760" s="1054">
        <v>5</v>
      </c>
      <c r="AK2760" s="1055">
        <v>137.15440000000001</v>
      </c>
      <c r="AL2760" s="1055">
        <v>3.3313999999999999</v>
      </c>
      <c r="AM2760" s="1054">
        <v>41</v>
      </c>
      <c r="AN2760" s="1056">
        <v>0.29469999999999996</v>
      </c>
    </row>
    <row r="2761" spans="35:40">
      <c r="AI2761" s="1053">
        <v>42081101</v>
      </c>
      <c r="AJ2761" s="1054">
        <v>3</v>
      </c>
      <c r="AK2761" s="1055">
        <v>137.14984799999999</v>
      </c>
      <c r="AL2761" s="1055">
        <v>2.7858000000000001</v>
      </c>
      <c r="AM2761" s="1054">
        <v>49</v>
      </c>
      <c r="AN2761" s="1056">
        <v>0.29930000000000001</v>
      </c>
    </row>
    <row r="2762" spans="35:40">
      <c r="AI2762" s="1053">
        <v>44001181</v>
      </c>
      <c r="AJ2762" s="1054">
        <v>70</v>
      </c>
      <c r="AK2762" s="1055">
        <v>137.14670000000001</v>
      </c>
      <c r="AL2762" s="1055">
        <v>3.3492999999999999</v>
      </c>
      <c r="AM2762" s="1054">
        <v>41</v>
      </c>
      <c r="AN2762" s="1056">
        <v>0.15010000000000001</v>
      </c>
    </row>
    <row r="2763" spans="35:40">
      <c r="AI2763" s="1053">
        <v>53014201</v>
      </c>
      <c r="AJ2763" s="1054">
        <v>22</v>
      </c>
      <c r="AK2763" s="1055">
        <v>137.1285</v>
      </c>
      <c r="AL2763" s="1055">
        <v>3.3696000000000002</v>
      </c>
      <c r="AM2763" s="1054">
        <v>41</v>
      </c>
      <c r="AN2763" s="1056">
        <v>0.23809999999999998</v>
      </c>
    </row>
    <row r="2764" spans="35:40">
      <c r="AI2764" s="1053">
        <v>44012591</v>
      </c>
      <c r="AJ2764" s="1054">
        <v>52</v>
      </c>
      <c r="AK2764" s="1055">
        <v>137.08840000000001</v>
      </c>
      <c r="AL2764" s="1055">
        <v>2.9860000000000002</v>
      </c>
      <c r="AM2764" s="1054">
        <v>46</v>
      </c>
      <c r="AN2764" s="1056">
        <v>0.16510000000000002</v>
      </c>
    </row>
    <row r="2765" spans="35:40">
      <c r="AI2765" s="1053">
        <v>45030451</v>
      </c>
      <c r="AJ2765" s="1054">
        <v>6</v>
      </c>
      <c r="AK2765" s="1055">
        <v>137.08099999999999</v>
      </c>
      <c r="AL2765" s="1055">
        <v>3.9672999999999998</v>
      </c>
      <c r="AM2765" s="1054">
        <v>35</v>
      </c>
      <c r="AN2765" s="1056">
        <v>0.4078</v>
      </c>
    </row>
    <row r="2766" spans="35:40">
      <c r="AI2766" s="1053">
        <v>22070201</v>
      </c>
      <c r="AJ2766" s="1054">
        <v>1</v>
      </c>
      <c r="AK2766" s="1055">
        <v>137.07990000000001</v>
      </c>
      <c r="AL2766" s="1055">
        <v>4.3289999999999997</v>
      </c>
      <c r="AM2766" s="1054">
        <v>32</v>
      </c>
      <c r="AN2766" s="1056">
        <v>0.3175</v>
      </c>
    </row>
    <row r="2767" spans="35:40">
      <c r="AI2767" s="1053">
        <v>14073731</v>
      </c>
      <c r="AJ2767" s="1054">
        <v>3</v>
      </c>
      <c r="AK2767" s="1055">
        <v>137.06308000000001</v>
      </c>
      <c r="AL2767" s="1055">
        <v>3.8557999999999999</v>
      </c>
      <c r="AM2767" s="1054">
        <v>36</v>
      </c>
      <c r="AN2767" s="1056">
        <v>0.214</v>
      </c>
    </row>
    <row r="2768" spans="35:40">
      <c r="AI2768" s="1053">
        <v>50120131</v>
      </c>
      <c r="AJ2768" s="1054">
        <v>68</v>
      </c>
      <c r="AK2768" s="1055">
        <v>137.02625</v>
      </c>
      <c r="AL2768" s="1055">
        <v>3.6890000000000001</v>
      </c>
      <c r="AM2768" s="1054">
        <v>37</v>
      </c>
      <c r="AN2768" s="1056">
        <v>0.2077</v>
      </c>
    </row>
    <row r="2769" spans="35:40">
      <c r="AI2769" s="1053">
        <v>32036411</v>
      </c>
      <c r="AJ2769" s="1054">
        <v>32</v>
      </c>
      <c r="AK2769" s="1055">
        <v>137.00391999999999</v>
      </c>
      <c r="AL2769" s="1055">
        <v>3.4765999999999999</v>
      </c>
      <c r="AM2769" s="1054">
        <v>39</v>
      </c>
      <c r="AN2769" s="1056">
        <v>0.24510000000000001</v>
      </c>
    </row>
    <row r="2770" spans="35:40">
      <c r="AI2770" s="1053">
        <v>43032501</v>
      </c>
      <c r="AJ2770" s="1054">
        <v>6</v>
      </c>
      <c r="AK2770" s="1055">
        <v>136.99469999999999</v>
      </c>
      <c r="AL2770" s="1055">
        <v>3.6497999999999999</v>
      </c>
      <c r="AM2770" s="1054">
        <v>38</v>
      </c>
      <c r="AN2770" s="1056">
        <v>0.1898</v>
      </c>
    </row>
    <row r="2771" spans="35:40">
      <c r="AI2771" s="1053">
        <v>32105511</v>
      </c>
      <c r="AJ2771" s="1054">
        <v>26</v>
      </c>
      <c r="AK2771" s="1055">
        <v>136.96510000000001</v>
      </c>
      <c r="AL2771" s="1055">
        <v>4.3815</v>
      </c>
      <c r="AM2771" s="1054">
        <v>31</v>
      </c>
      <c r="AN2771" s="1056">
        <v>0.2263</v>
      </c>
    </row>
    <row r="2772" spans="35:40">
      <c r="AI2772" s="1053">
        <v>32013701</v>
      </c>
      <c r="AJ2772" s="1054">
        <v>41</v>
      </c>
      <c r="AK2772" s="1055">
        <v>136.95904999999999</v>
      </c>
      <c r="AL2772" s="1055">
        <v>3.9489000000000001</v>
      </c>
      <c r="AM2772" s="1054">
        <v>35</v>
      </c>
      <c r="AN2772" s="1056">
        <v>0.34619999999999995</v>
      </c>
    </row>
    <row r="2773" spans="35:40">
      <c r="AI2773" s="1053">
        <v>33046801</v>
      </c>
      <c r="AJ2773" s="1054">
        <v>40</v>
      </c>
      <c r="AK2773" s="1055">
        <v>136.92286000000001</v>
      </c>
      <c r="AL2773" s="1055">
        <v>3.8761999999999999</v>
      </c>
      <c r="AM2773" s="1054">
        <v>35</v>
      </c>
      <c r="AN2773" s="1056">
        <v>0.1789</v>
      </c>
    </row>
    <row r="2774" spans="35:40">
      <c r="AI2774" s="1053">
        <v>62030301</v>
      </c>
      <c r="AJ2774" s="1054">
        <v>3</v>
      </c>
      <c r="AK2774" s="1055">
        <v>136.89529999999999</v>
      </c>
      <c r="AL2774" s="1055">
        <v>3.6856</v>
      </c>
      <c r="AM2774" s="1054">
        <v>37</v>
      </c>
      <c r="AN2774" s="1056">
        <v>0.38299999999999995</v>
      </c>
    </row>
    <row r="2775" spans="35:40">
      <c r="AI2775" s="1053">
        <v>44051701</v>
      </c>
      <c r="AJ2775" s="1054">
        <v>2</v>
      </c>
      <c r="AK2775" s="1055">
        <v>136.82230000000001</v>
      </c>
      <c r="AL2775" s="1055">
        <v>4.1032999999999999</v>
      </c>
      <c r="AM2775" s="1054">
        <v>33</v>
      </c>
      <c r="AN2775" s="1056">
        <v>0.25170000000000003</v>
      </c>
    </row>
    <row r="2776" spans="35:40">
      <c r="AI2776" s="1053">
        <v>61031001</v>
      </c>
      <c r="AJ2776" s="1054">
        <v>7</v>
      </c>
      <c r="AK2776" s="1055">
        <v>136.77879999999999</v>
      </c>
      <c r="AL2776" s="1055">
        <v>4.4207999999999998</v>
      </c>
      <c r="AM2776" s="1054">
        <v>31</v>
      </c>
      <c r="AN2776" s="1056">
        <v>0.30959999999999999</v>
      </c>
    </row>
    <row r="2777" spans="35:40">
      <c r="AI2777" s="1053">
        <v>22070501</v>
      </c>
      <c r="AJ2777" s="1054">
        <v>2</v>
      </c>
      <c r="AK2777" s="1055">
        <v>136.73678000000001</v>
      </c>
      <c r="AL2777" s="1055">
        <v>4.5810000000000004</v>
      </c>
      <c r="AM2777" s="1054">
        <v>30</v>
      </c>
      <c r="AN2777" s="1056">
        <v>0.25309999999999999</v>
      </c>
    </row>
    <row r="2778" spans="35:40">
      <c r="AI2778" s="1053">
        <v>14073221</v>
      </c>
      <c r="AJ2778" s="1054">
        <v>4</v>
      </c>
      <c r="AK2778" s="1055">
        <v>136.69550000000001</v>
      </c>
      <c r="AL2778" s="1055">
        <v>3.6124999999999998</v>
      </c>
      <c r="AM2778" s="1054">
        <v>38</v>
      </c>
      <c r="AN2778" s="1056">
        <v>0.16750000000000001</v>
      </c>
    </row>
    <row r="2779" spans="35:40">
      <c r="AI2779" s="1053">
        <v>34141601</v>
      </c>
      <c r="AJ2779" s="1054">
        <v>5</v>
      </c>
      <c r="AK2779" s="1055">
        <v>136.67519999999999</v>
      </c>
      <c r="AL2779" s="1055">
        <v>3.798</v>
      </c>
      <c r="AM2779" s="1054">
        <v>36</v>
      </c>
      <c r="AN2779" s="1056">
        <v>0.26899999999999996</v>
      </c>
    </row>
    <row r="2780" spans="35:40">
      <c r="AI2780" s="1053">
        <v>13054801</v>
      </c>
      <c r="AJ2780" s="1054">
        <v>11</v>
      </c>
      <c r="AK2780" s="1055">
        <v>136.65629999999999</v>
      </c>
      <c r="AL2780" s="1055">
        <v>3.9331999999999998</v>
      </c>
      <c r="AM2780" s="1054">
        <v>35</v>
      </c>
      <c r="AN2780" s="1056">
        <v>0.21420000000000003</v>
      </c>
    </row>
    <row r="2781" spans="35:40">
      <c r="AI2781" s="1053">
        <v>13052601</v>
      </c>
      <c r="AJ2781" s="1054">
        <v>12</v>
      </c>
      <c r="AK2781" s="1055">
        <v>136.63609</v>
      </c>
      <c r="AL2781" s="1055">
        <v>4.0076000000000001</v>
      </c>
      <c r="AM2781" s="1054">
        <v>34</v>
      </c>
      <c r="AN2781" s="1056">
        <v>0.27949999999999997</v>
      </c>
    </row>
    <row r="2782" spans="35:40">
      <c r="AI2782" s="1053">
        <v>33111601</v>
      </c>
      <c r="AJ2782" s="1054">
        <v>8</v>
      </c>
      <c r="AK2782" s="1055">
        <v>136.5341</v>
      </c>
      <c r="AL2782" s="1055">
        <v>4.0707000000000004</v>
      </c>
      <c r="AM2782" s="1054">
        <v>34</v>
      </c>
      <c r="AN2782" s="1056">
        <v>0.35320000000000001</v>
      </c>
    </row>
    <row r="2783" spans="35:40">
      <c r="AI2783" s="1053">
        <v>23010321</v>
      </c>
      <c r="AJ2783" s="1054">
        <v>29</v>
      </c>
      <c r="AK2783" s="1055">
        <v>136.51840000000001</v>
      </c>
      <c r="AL2783" s="1055">
        <v>4.4778000000000002</v>
      </c>
      <c r="AM2783" s="1054">
        <v>30</v>
      </c>
      <c r="AN2783" s="1056">
        <v>0.32530000000000003</v>
      </c>
    </row>
    <row r="2784" spans="35:40">
      <c r="AI2784" s="1053">
        <v>33018501</v>
      </c>
      <c r="AJ2784" s="1054">
        <v>50</v>
      </c>
      <c r="AK2784" s="1055">
        <v>136.51241000000002</v>
      </c>
      <c r="AL2784" s="1055">
        <v>3.4824999999999999</v>
      </c>
      <c r="AM2784" s="1054">
        <v>39</v>
      </c>
      <c r="AN2784" s="1056">
        <v>0.20629999999999998</v>
      </c>
    </row>
    <row r="2785" spans="35:40">
      <c r="AI2785" s="1053">
        <v>23010211</v>
      </c>
      <c r="AJ2785" s="1054">
        <v>30</v>
      </c>
      <c r="AK2785" s="1055">
        <v>136.47730000000001</v>
      </c>
      <c r="AL2785" s="1055">
        <v>3.4615999999999998</v>
      </c>
      <c r="AM2785" s="1054">
        <v>39</v>
      </c>
      <c r="AN2785" s="1056">
        <v>0.16699999999999998</v>
      </c>
    </row>
    <row r="2786" spans="35:40">
      <c r="AI2786" s="1053">
        <v>35060401</v>
      </c>
      <c r="AJ2786" s="1054">
        <v>7</v>
      </c>
      <c r="AK2786" s="1055">
        <v>136.44909999999999</v>
      </c>
      <c r="AL2786" s="1055">
        <v>3.7410999999999999</v>
      </c>
      <c r="AM2786" s="1054">
        <v>36</v>
      </c>
      <c r="AN2786" s="1056">
        <v>0.42959999999999998</v>
      </c>
    </row>
    <row r="2787" spans="35:40">
      <c r="AI2787" s="1053">
        <v>43060201</v>
      </c>
      <c r="AJ2787" s="1054">
        <v>7</v>
      </c>
      <c r="AK2787" s="1055">
        <v>136.4359</v>
      </c>
      <c r="AL2787" s="1055">
        <v>4.4695</v>
      </c>
      <c r="AM2787" s="1054">
        <v>31</v>
      </c>
      <c r="AN2787" s="1056">
        <v>0.35420000000000001</v>
      </c>
    </row>
    <row r="2788" spans="35:40">
      <c r="AI2788" s="1053">
        <v>21010791</v>
      </c>
      <c r="AJ2788" s="1054">
        <v>30</v>
      </c>
      <c r="AK2788" s="1055">
        <v>136.42472000000001</v>
      </c>
      <c r="AL2788" s="1055">
        <v>3.7980999999999998</v>
      </c>
      <c r="AM2788" s="1054">
        <v>36</v>
      </c>
      <c r="AN2788" s="1056">
        <v>0.1565</v>
      </c>
    </row>
    <row r="2789" spans="35:40">
      <c r="AI2789" s="1053">
        <v>35043931</v>
      </c>
      <c r="AJ2789" s="1054">
        <v>11</v>
      </c>
      <c r="AK2789" s="1055">
        <v>136.39372</v>
      </c>
      <c r="AL2789" s="1055">
        <v>3.7389999999999999</v>
      </c>
      <c r="AM2789" s="1054">
        <v>36</v>
      </c>
      <c r="AN2789" s="1056">
        <v>0.27750000000000002</v>
      </c>
    </row>
    <row r="2790" spans="35:40">
      <c r="AI2790" s="1053">
        <v>62130401</v>
      </c>
      <c r="AJ2790" s="1054">
        <v>1</v>
      </c>
      <c r="AK2790" s="1055">
        <v>136.38639799999999</v>
      </c>
      <c r="AL2790" s="1055">
        <v>3.53</v>
      </c>
      <c r="AM2790" s="1054">
        <v>39</v>
      </c>
      <c r="AN2790" s="1056">
        <v>0.25929999999999997</v>
      </c>
    </row>
    <row r="2791" spans="35:40">
      <c r="AI2791" s="1053">
        <v>44113301</v>
      </c>
      <c r="AJ2791" s="1054">
        <v>10</v>
      </c>
      <c r="AK2791" s="1055">
        <v>136.34139999999999</v>
      </c>
      <c r="AL2791" s="1055">
        <v>4.3566000000000003</v>
      </c>
      <c r="AM2791" s="1054">
        <v>31</v>
      </c>
      <c r="AN2791" s="1056">
        <v>0.2107</v>
      </c>
    </row>
    <row r="2792" spans="35:40">
      <c r="AI2792" s="1053">
        <v>32093711</v>
      </c>
      <c r="AJ2792" s="1054">
        <v>19</v>
      </c>
      <c r="AK2792" s="1055">
        <v>136.34020000000001</v>
      </c>
      <c r="AL2792" s="1055">
        <v>4.2807000000000004</v>
      </c>
      <c r="AM2792" s="1054">
        <v>32</v>
      </c>
      <c r="AN2792" s="1056">
        <v>0.45100000000000001</v>
      </c>
    </row>
    <row r="2793" spans="35:40">
      <c r="AI2793" s="1053">
        <v>35040801</v>
      </c>
      <c r="AJ2793" s="1054">
        <v>12</v>
      </c>
      <c r="AK2793" s="1055">
        <v>136.33510000000001</v>
      </c>
      <c r="AL2793" s="1055">
        <v>2.9045000000000001</v>
      </c>
      <c r="AM2793" s="1054">
        <v>47</v>
      </c>
      <c r="AN2793" s="1056">
        <v>0.43229999999999996</v>
      </c>
    </row>
    <row r="2794" spans="35:40">
      <c r="AI2794" s="1053">
        <v>21050301</v>
      </c>
      <c r="AJ2794" s="1054">
        <v>2</v>
      </c>
      <c r="AK2794" s="1055">
        <v>136.29470000000001</v>
      </c>
      <c r="AL2794" s="1055">
        <v>4.4934000000000003</v>
      </c>
      <c r="AM2794" s="1054">
        <v>30</v>
      </c>
      <c r="AN2794" s="1056">
        <v>0.44780000000000003</v>
      </c>
    </row>
    <row r="2795" spans="35:40">
      <c r="AI2795" s="1053">
        <v>44160401</v>
      </c>
      <c r="AJ2795" s="1054">
        <v>8</v>
      </c>
      <c r="AK2795" s="1055">
        <v>136.2903</v>
      </c>
      <c r="AL2795" s="1055">
        <v>4.0788000000000002</v>
      </c>
      <c r="AM2795" s="1054">
        <v>33</v>
      </c>
      <c r="AN2795" s="1056">
        <v>0.40149999999999997</v>
      </c>
    </row>
    <row r="2796" spans="35:40">
      <c r="AI2796" s="1053">
        <v>37071001</v>
      </c>
      <c r="AJ2796" s="1054">
        <v>9</v>
      </c>
      <c r="AK2796" s="1055">
        <v>136.26806000000002</v>
      </c>
      <c r="AL2796" s="1055">
        <v>3.7326999999999999</v>
      </c>
      <c r="AM2796" s="1054">
        <v>37</v>
      </c>
      <c r="AN2796" s="1056">
        <v>0.41259999999999997</v>
      </c>
    </row>
    <row r="2797" spans="35:40">
      <c r="AI2797" s="1053">
        <v>44108301</v>
      </c>
      <c r="AJ2797" s="1054">
        <v>22</v>
      </c>
      <c r="AK2797" s="1055">
        <v>136.25116</v>
      </c>
      <c r="AL2797" s="1055">
        <v>3.4992999999999999</v>
      </c>
      <c r="AM2797" s="1054">
        <v>39</v>
      </c>
      <c r="AN2797" s="1056">
        <v>0.17379999999999998</v>
      </c>
    </row>
    <row r="2798" spans="35:40">
      <c r="AI2798" s="1053">
        <v>53251001</v>
      </c>
      <c r="AJ2798" s="1054">
        <v>2</v>
      </c>
      <c r="AK2798" s="1055">
        <v>136.20695800000001</v>
      </c>
      <c r="AL2798" s="1055">
        <v>3.5295000000000001</v>
      </c>
      <c r="AM2798" s="1054">
        <v>39</v>
      </c>
      <c r="AN2798" s="1056">
        <v>0.3337</v>
      </c>
    </row>
    <row r="2799" spans="35:40">
      <c r="AI2799" s="1053">
        <v>37087241</v>
      </c>
      <c r="AJ2799" s="1054">
        <v>10</v>
      </c>
      <c r="AK2799" s="1055">
        <v>136.20424</v>
      </c>
      <c r="AL2799" s="1055">
        <v>4.2401999999999997</v>
      </c>
      <c r="AM2799" s="1054">
        <v>32</v>
      </c>
      <c r="AN2799" s="1056">
        <v>0.18629999999999999</v>
      </c>
    </row>
    <row r="2800" spans="35:40">
      <c r="AI2800" s="1053">
        <v>13053301</v>
      </c>
      <c r="AJ2800" s="1054">
        <v>13</v>
      </c>
      <c r="AK2800" s="1055">
        <v>136.07310000000001</v>
      </c>
      <c r="AL2800" s="1055">
        <v>2.8744000000000001</v>
      </c>
      <c r="AM2800" s="1054">
        <v>47</v>
      </c>
      <c r="AN2800" s="1056">
        <v>0.22750000000000001</v>
      </c>
    </row>
    <row r="2801" spans="35:40">
      <c r="AI2801" s="1053">
        <v>21110901</v>
      </c>
      <c r="AJ2801" s="1054">
        <v>4</v>
      </c>
      <c r="AK2801" s="1055">
        <v>136.05690000000001</v>
      </c>
      <c r="AL2801" s="1055">
        <v>3.6063000000000001</v>
      </c>
      <c r="AM2801" s="1054">
        <v>38</v>
      </c>
      <c r="AN2801" s="1056">
        <v>0.33689999999999998</v>
      </c>
    </row>
    <row r="2802" spans="35:40">
      <c r="AI2802" s="1053">
        <v>32013501</v>
      </c>
      <c r="AJ2802" s="1054">
        <v>42</v>
      </c>
      <c r="AK2802" s="1055">
        <v>135.89991000000001</v>
      </c>
      <c r="AL2802" s="1055">
        <v>3.8439000000000001</v>
      </c>
      <c r="AM2802" s="1054">
        <v>35</v>
      </c>
      <c r="AN2802" s="1056">
        <v>0.2984</v>
      </c>
    </row>
    <row r="2803" spans="35:40">
      <c r="AI2803" s="1053">
        <v>61014001</v>
      </c>
      <c r="AJ2803" s="1054">
        <v>46</v>
      </c>
      <c r="AK2803" s="1055">
        <v>135.87960000000001</v>
      </c>
      <c r="AL2803" s="1055">
        <v>3.5259999999999998</v>
      </c>
      <c r="AM2803" s="1054">
        <v>39</v>
      </c>
      <c r="AN2803" s="1056">
        <v>0.24379999999999999</v>
      </c>
    </row>
    <row r="2804" spans="35:40">
      <c r="AI2804" s="1053">
        <v>41071601</v>
      </c>
      <c r="AJ2804" s="1054">
        <v>7</v>
      </c>
      <c r="AK2804" s="1055">
        <v>135.86529999999999</v>
      </c>
      <c r="AL2804" s="1055">
        <v>3.9649999999999999</v>
      </c>
      <c r="AM2804" s="1054">
        <v>34</v>
      </c>
      <c r="AN2804" s="1056">
        <v>0.28399999999999997</v>
      </c>
    </row>
    <row r="2805" spans="35:40">
      <c r="AI2805" s="1053">
        <v>32012201</v>
      </c>
      <c r="AJ2805" s="1054">
        <v>43</v>
      </c>
      <c r="AK2805" s="1055">
        <v>135.864</v>
      </c>
      <c r="AL2805" s="1055">
        <v>4.6620999999999997</v>
      </c>
      <c r="AM2805" s="1054">
        <v>29</v>
      </c>
      <c r="AN2805" s="1056">
        <v>0.24590000000000001</v>
      </c>
    </row>
    <row r="2806" spans="35:40">
      <c r="AI2806" s="1053">
        <v>13105901</v>
      </c>
      <c r="AJ2806" s="1054">
        <v>8</v>
      </c>
      <c r="AK2806" s="1055">
        <v>135.75579999999999</v>
      </c>
      <c r="AL2806" s="1055">
        <v>4.3376000000000001</v>
      </c>
      <c r="AM2806" s="1054">
        <v>31</v>
      </c>
      <c r="AN2806" s="1056">
        <v>0.20699999999999999</v>
      </c>
    </row>
    <row r="2807" spans="35:40">
      <c r="AI2807" s="1053">
        <v>34052701</v>
      </c>
      <c r="AJ2807" s="1054">
        <v>7</v>
      </c>
      <c r="AK2807" s="1055">
        <v>135.74940000000001</v>
      </c>
      <c r="AL2807" s="1055">
        <v>3.302</v>
      </c>
      <c r="AM2807" s="1054">
        <v>41</v>
      </c>
      <c r="AN2807" s="1056">
        <v>0.19170000000000001</v>
      </c>
    </row>
    <row r="2808" spans="35:40">
      <c r="AI2808" s="1053">
        <v>21020551</v>
      </c>
      <c r="AJ2808" s="1054">
        <v>29</v>
      </c>
      <c r="AK2808" s="1055">
        <v>135.63460000000001</v>
      </c>
      <c r="AL2808" s="1055">
        <v>3.8769999999999998</v>
      </c>
      <c r="AM2808" s="1054">
        <v>35</v>
      </c>
      <c r="AN2808" s="1056">
        <v>0.29499999999999998</v>
      </c>
    </row>
    <row r="2809" spans="35:40">
      <c r="AI2809" s="1053">
        <v>51019101</v>
      </c>
      <c r="AJ2809" s="1054">
        <v>87</v>
      </c>
      <c r="AK2809" s="1055">
        <v>135.62430000000001</v>
      </c>
      <c r="AL2809" s="1055">
        <v>3.8996</v>
      </c>
      <c r="AM2809" s="1054">
        <v>35</v>
      </c>
      <c r="AN2809" s="1056">
        <v>0.35159999999999997</v>
      </c>
    </row>
    <row r="2810" spans="35:40">
      <c r="AI2810" s="1053">
        <v>44001221</v>
      </c>
      <c r="AJ2810" s="1054">
        <v>71</v>
      </c>
      <c r="AK2810" s="1055">
        <v>135.5986</v>
      </c>
      <c r="AL2810" s="1055">
        <v>3.8231999999999999</v>
      </c>
      <c r="AM2810" s="1054">
        <v>35</v>
      </c>
      <c r="AN2810" s="1056">
        <v>0.23440000000000003</v>
      </c>
    </row>
    <row r="2811" spans="35:40">
      <c r="AI2811" s="1053">
        <v>13052001</v>
      </c>
      <c r="AJ2811" s="1054">
        <v>14</v>
      </c>
      <c r="AK2811" s="1055">
        <v>135.59</v>
      </c>
      <c r="AL2811" s="1055">
        <v>2.8567</v>
      </c>
      <c r="AM2811" s="1054">
        <v>47</v>
      </c>
      <c r="AN2811" s="1056">
        <v>0.24059999999999998</v>
      </c>
    </row>
    <row r="2812" spans="35:40">
      <c r="AI2812" s="1053">
        <v>32044711</v>
      </c>
      <c r="AJ2812" s="1054">
        <v>27</v>
      </c>
      <c r="AK2812" s="1055">
        <v>135.56084999999999</v>
      </c>
      <c r="AL2812" s="1055">
        <v>3.8462999999999998</v>
      </c>
      <c r="AM2812" s="1054">
        <v>35</v>
      </c>
      <c r="AN2812" s="1056">
        <v>0.26940000000000003</v>
      </c>
    </row>
    <row r="2813" spans="35:40">
      <c r="AI2813" s="1053">
        <v>44135901</v>
      </c>
      <c r="AJ2813" s="1054">
        <v>22</v>
      </c>
      <c r="AK2813" s="1055">
        <v>135.50933000000001</v>
      </c>
      <c r="AL2813" s="1055">
        <v>3.7706</v>
      </c>
      <c r="AM2813" s="1054">
        <v>36</v>
      </c>
      <c r="AN2813" s="1056">
        <v>0.23579999999999998</v>
      </c>
    </row>
    <row r="2814" spans="35:40">
      <c r="AI2814" s="1053">
        <v>11071101</v>
      </c>
      <c r="AJ2814" s="1054">
        <v>111</v>
      </c>
      <c r="AK2814" s="1055">
        <v>135.42840000000001</v>
      </c>
      <c r="AL2814" s="1055">
        <v>3.5329999999999999</v>
      </c>
      <c r="AM2814" s="1054">
        <v>38</v>
      </c>
      <c r="AN2814" s="1056">
        <v>0.28260000000000002</v>
      </c>
    </row>
    <row r="2815" spans="35:40">
      <c r="AI2815" s="1053">
        <v>52031201</v>
      </c>
      <c r="AJ2815" s="1054">
        <v>5</v>
      </c>
      <c r="AK2815" s="1055">
        <v>135.39571999999998</v>
      </c>
      <c r="AL2815" s="1055">
        <v>3.4981</v>
      </c>
      <c r="AM2815" s="1054">
        <v>39</v>
      </c>
      <c r="AN2815" s="1056">
        <v>0.37180000000000002</v>
      </c>
    </row>
    <row r="2816" spans="35:40">
      <c r="AI2816" s="1053">
        <v>52021101</v>
      </c>
      <c r="AJ2816" s="1054">
        <v>3</v>
      </c>
      <c r="AK2816" s="1055">
        <v>135.3648</v>
      </c>
      <c r="AL2816" s="1055">
        <v>3.7608999999999999</v>
      </c>
      <c r="AM2816" s="1054">
        <v>36</v>
      </c>
      <c r="AN2816" s="1056">
        <v>0.36420000000000002</v>
      </c>
    </row>
    <row r="2817" spans="35:40">
      <c r="AI2817" s="1053">
        <v>32073511</v>
      </c>
      <c r="AJ2817" s="1054">
        <v>18</v>
      </c>
      <c r="AK2817" s="1055">
        <v>135.35720000000001</v>
      </c>
      <c r="AL2817" s="1055">
        <v>3.8395999999999999</v>
      </c>
      <c r="AM2817" s="1054">
        <v>35</v>
      </c>
      <c r="AN2817" s="1056">
        <v>0.3765</v>
      </c>
    </row>
    <row r="2818" spans="35:40">
      <c r="AI2818" s="1053">
        <v>32014101</v>
      </c>
      <c r="AJ2818" s="1054">
        <v>44</v>
      </c>
      <c r="AK2818" s="1055">
        <v>135.26499999999999</v>
      </c>
      <c r="AL2818" s="1055">
        <v>4.1573000000000002</v>
      </c>
      <c r="AM2818" s="1054">
        <v>33</v>
      </c>
      <c r="AN2818" s="1056">
        <v>0.26479999999999998</v>
      </c>
    </row>
    <row r="2819" spans="35:40">
      <c r="AI2819" s="1053">
        <v>34091201</v>
      </c>
      <c r="AJ2819" s="1054">
        <v>7</v>
      </c>
      <c r="AK2819" s="1055">
        <v>135.24968999999999</v>
      </c>
      <c r="AL2819" s="1055">
        <v>3.7389000000000001</v>
      </c>
      <c r="AM2819" s="1054">
        <v>36</v>
      </c>
      <c r="AN2819" s="1056">
        <v>0.24350000000000002</v>
      </c>
    </row>
    <row r="2820" spans="35:40">
      <c r="AI2820" s="1053">
        <v>51019601</v>
      </c>
      <c r="AJ2820" s="1054">
        <v>88</v>
      </c>
      <c r="AK2820" s="1055">
        <v>135.21285</v>
      </c>
      <c r="AL2820" s="1055">
        <v>4.1092000000000004</v>
      </c>
      <c r="AM2820" s="1054">
        <v>33</v>
      </c>
      <c r="AN2820" s="1056">
        <v>0.25850000000000001</v>
      </c>
    </row>
    <row r="2821" spans="35:40">
      <c r="AI2821" s="1053">
        <v>43083401</v>
      </c>
      <c r="AJ2821" s="1054">
        <v>6</v>
      </c>
      <c r="AK2821" s="1055">
        <v>135.1788</v>
      </c>
      <c r="AL2821" s="1055">
        <v>3.4983</v>
      </c>
      <c r="AM2821" s="1054">
        <v>39</v>
      </c>
      <c r="AN2821" s="1056">
        <v>0.2661</v>
      </c>
    </row>
    <row r="2822" spans="35:40">
      <c r="AI2822" s="1053">
        <v>21010201</v>
      </c>
      <c r="AJ2822" s="1054">
        <v>31</v>
      </c>
      <c r="AK2822" s="1055">
        <v>135.1362</v>
      </c>
      <c r="AL2822" s="1055">
        <v>4.3456000000000001</v>
      </c>
      <c r="AM2822" s="1054">
        <v>31</v>
      </c>
      <c r="AN2822" s="1056">
        <v>0.28870000000000001</v>
      </c>
    </row>
    <row r="2823" spans="35:40">
      <c r="AI2823" s="1053">
        <v>21011701</v>
      </c>
      <c r="AJ2823" s="1054">
        <v>32</v>
      </c>
      <c r="AK2823" s="1055">
        <v>135.08198000000002</v>
      </c>
      <c r="AL2823" s="1055">
        <v>4.3722000000000003</v>
      </c>
      <c r="AM2823" s="1054">
        <v>31</v>
      </c>
      <c r="AN2823" s="1056">
        <v>0.2339</v>
      </c>
    </row>
    <row r="2824" spans="35:40">
      <c r="AI2824" s="1053">
        <v>32039011</v>
      </c>
      <c r="AJ2824" s="1054">
        <v>33</v>
      </c>
      <c r="AK2824" s="1055">
        <v>135.04509999999999</v>
      </c>
      <c r="AL2824" s="1055">
        <v>4.0138999999999996</v>
      </c>
      <c r="AM2824" s="1054">
        <v>34</v>
      </c>
      <c r="AN2824" s="1056">
        <v>0.1996</v>
      </c>
    </row>
    <row r="2825" spans="35:40">
      <c r="AI2825" s="1053">
        <v>32134311</v>
      </c>
      <c r="AJ2825" s="1054">
        <v>14</v>
      </c>
      <c r="AK2825" s="1055">
        <v>135.03784999999999</v>
      </c>
      <c r="AL2825" s="1055">
        <v>3.3748</v>
      </c>
      <c r="AM2825" s="1054">
        <v>40</v>
      </c>
      <c r="AN2825" s="1056">
        <v>0.29449999999999998</v>
      </c>
    </row>
    <row r="2826" spans="35:40">
      <c r="AI2826" s="1053">
        <v>44012631</v>
      </c>
      <c r="AJ2826" s="1054">
        <v>53</v>
      </c>
      <c r="AK2826" s="1055">
        <v>134.98557099999999</v>
      </c>
      <c r="AL2826" s="1055">
        <v>2.9502999999999999</v>
      </c>
      <c r="AM2826" s="1054">
        <v>46</v>
      </c>
      <c r="AN2826" s="1056">
        <v>0.2732</v>
      </c>
    </row>
    <row r="2827" spans="35:40">
      <c r="AI2827" s="1053">
        <v>43062101</v>
      </c>
      <c r="AJ2827" s="1054">
        <v>8</v>
      </c>
      <c r="AK2827" s="1055">
        <v>134.87093999999999</v>
      </c>
      <c r="AL2827" s="1055">
        <v>4.0571000000000002</v>
      </c>
      <c r="AM2827" s="1054">
        <v>33</v>
      </c>
      <c r="AN2827" s="1056">
        <v>0.53339999999999999</v>
      </c>
    </row>
    <row r="2828" spans="35:40">
      <c r="AI2828" s="1053">
        <v>32054711</v>
      </c>
      <c r="AJ2828" s="1054">
        <v>13</v>
      </c>
      <c r="AK2828" s="1055">
        <v>134.80770000000001</v>
      </c>
      <c r="AL2828" s="1055">
        <v>3.2050999999999998</v>
      </c>
      <c r="AM2828" s="1054">
        <v>42</v>
      </c>
      <c r="AN2828" s="1056">
        <v>0.28039999999999998</v>
      </c>
    </row>
    <row r="2829" spans="35:40">
      <c r="AI2829" s="1053">
        <v>50150101</v>
      </c>
      <c r="AJ2829" s="1054">
        <v>69</v>
      </c>
      <c r="AK2829" s="1055">
        <v>134.72210000000001</v>
      </c>
      <c r="AL2829" s="1055">
        <v>3.3012999999999999</v>
      </c>
      <c r="AM2829" s="1054">
        <v>41</v>
      </c>
      <c r="AN2829" s="1056">
        <v>0.20710000000000001</v>
      </c>
    </row>
    <row r="2830" spans="35:40">
      <c r="AI2830" s="1053">
        <v>33063201</v>
      </c>
      <c r="AJ2830" s="1054">
        <v>24</v>
      </c>
      <c r="AK2830" s="1055">
        <v>134.71610000000001</v>
      </c>
      <c r="AL2830" s="1055">
        <v>4.0404999999999998</v>
      </c>
      <c r="AM2830" s="1054">
        <v>33</v>
      </c>
      <c r="AN2830" s="1056">
        <v>0.27300000000000002</v>
      </c>
    </row>
    <row r="2831" spans="35:40">
      <c r="AI2831" s="1053">
        <v>34062001</v>
      </c>
      <c r="AJ2831" s="1054">
        <v>7</v>
      </c>
      <c r="AK2831" s="1055">
        <v>134.67328000000001</v>
      </c>
      <c r="AL2831" s="1055">
        <v>3.7734000000000001</v>
      </c>
      <c r="AM2831" s="1054">
        <v>36</v>
      </c>
      <c r="AN2831" s="1056">
        <v>0.3911</v>
      </c>
    </row>
    <row r="2832" spans="35:40">
      <c r="AI2832" s="1053">
        <v>41101101</v>
      </c>
      <c r="AJ2832" s="1054">
        <v>10</v>
      </c>
      <c r="AK2832" s="1055">
        <v>134.62719999999999</v>
      </c>
      <c r="AL2832" s="1055">
        <v>2.9413</v>
      </c>
      <c r="AM2832" s="1054">
        <v>46</v>
      </c>
      <c r="AN2832" s="1056">
        <v>0.36840000000000006</v>
      </c>
    </row>
    <row r="2833" spans="35:40">
      <c r="AI2833" s="1053">
        <v>50260041</v>
      </c>
      <c r="AJ2833" s="1054">
        <v>70</v>
      </c>
      <c r="AK2833" s="1055">
        <v>134.61845400000001</v>
      </c>
      <c r="AL2833" s="1055">
        <v>3.6280000000000001</v>
      </c>
      <c r="AM2833" s="1054">
        <v>37</v>
      </c>
      <c r="AN2833" s="1056">
        <v>0.28350000000000003</v>
      </c>
    </row>
    <row r="2834" spans="35:40">
      <c r="AI2834" s="1053">
        <v>13019801</v>
      </c>
      <c r="AJ2834" s="1054">
        <v>19</v>
      </c>
      <c r="AK2834" s="1055">
        <v>134.60050000000001</v>
      </c>
      <c r="AL2834" s="1055">
        <v>4.1772999999999998</v>
      </c>
      <c r="AM2834" s="1054">
        <v>32</v>
      </c>
      <c r="AN2834" s="1056">
        <v>0.27250000000000002</v>
      </c>
    </row>
    <row r="2835" spans="35:40">
      <c r="AI2835" s="1053">
        <v>35052601</v>
      </c>
      <c r="AJ2835" s="1054">
        <v>21</v>
      </c>
      <c r="AK2835" s="1055">
        <v>134.48962</v>
      </c>
      <c r="AL2835" s="1055">
        <v>3.1063000000000001</v>
      </c>
      <c r="AM2835" s="1054">
        <v>43</v>
      </c>
      <c r="AN2835" s="1056">
        <v>0.32990000000000003</v>
      </c>
    </row>
    <row r="2836" spans="35:40">
      <c r="AI2836" s="1053">
        <v>31182801</v>
      </c>
      <c r="AJ2836" s="1054">
        <v>120</v>
      </c>
      <c r="AK2836" s="1055">
        <v>134.4605</v>
      </c>
      <c r="AL2836" s="1055">
        <v>3.3651</v>
      </c>
      <c r="AM2836" s="1054">
        <v>40</v>
      </c>
      <c r="AN2836" s="1056">
        <v>0.16089999999999999</v>
      </c>
    </row>
    <row r="2837" spans="35:40">
      <c r="AI2837" s="1053">
        <v>37082601</v>
      </c>
      <c r="AJ2837" s="1054">
        <v>11</v>
      </c>
      <c r="AK2837" s="1055">
        <v>134.42750000000001</v>
      </c>
      <c r="AL2837" s="1055">
        <v>3.9417</v>
      </c>
      <c r="AM2837" s="1054">
        <v>34</v>
      </c>
      <c r="AN2837" s="1056">
        <v>0.2651</v>
      </c>
    </row>
    <row r="2838" spans="35:40">
      <c r="AI2838" s="1053">
        <v>31030201</v>
      </c>
      <c r="AJ2838" s="1054">
        <v>121</v>
      </c>
      <c r="AK2838" s="1055">
        <v>134.41759999999999</v>
      </c>
      <c r="AL2838" s="1055">
        <v>2.9117000000000002</v>
      </c>
      <c r="AM2838" s="1054">
        <v>46</v>
      </c>
      <c r="AN2838" s="1056">
        <v>0.21719999999999998</v>
      </c>
    </row>
    <row r="2839" spans="35:40">
      <c r="AI2839" s="1053">
        <v>36011801</v>
      </c>
      <c r="AJ2839" s="1054">
        <v>25</v>
      </c>
      <c r="AK2839" s="1055">
        <v>134.41464999999999</v>
      </c>
      <c r="AL2839" s="1055">
        <v>3.8542999999999998</v>
      </c>
      <c r="AM2839" s="1054">
        <v>35</v>
      </c>
      <c r="AN2839" s="1056">
        <v>0.16420000000000001</v>
      </c>
    </row>
    <row r="2840" spans="35:40">
      <c r="AI2840" s="1053">
        <v>44109401</v>
      </c>
      <c r="AJ2840" s="1054">
        <v>23</v>
      </c>
      <c r="AK2840" s="1055">
        <v>134.4074</v>
      </c>
      <c r="AL2840" s="1055">
        <v>3.4554</v>
      </c>
      <c r="AM2840" s="1054">
        <v>39</v>
      </c>
      <c r="AN2840" s="1056">
        <v>0.12770000000000001</v>
      </c>
    </row>
    <row r="2841" spans="35:40">
      <c r="AI2841" s="1053">
        <v>51090031</v>
      </c>
      <c r="AJ2841" s="1054">
        <v>11</v>
      </c>
      <c r="AK2841" s="1055">
        <v>134.39896000000002</v>
      </c>
      <c r="AL2841" s="1055">
        <v>3.3645</v>
      </c>
      <c r="AM2841" s="1054">
        <v>40</v>
      </c>
      <c r="AN2841" s="1056">
        <v>0.2772</v>
      </c>
    </row>
    <row r="2842" spans="35:40">
      <c r="AI2842" s="1053">
        <v>31195701</v>
      </c>
      <c r="AJ2842" s="1054">
        <v>122</v>
      </c>
      <c r="AK2842" s="1055">
        <v>134.31173999999999</v>
      </c>
      <c r="AL2842" s="1055">
        <v>3.4643000000000002</v>
      </c>
      <c r="AM2842" s="1054">
        <v>39</v>
      </c>
      <c r="AN2842" s="1056">
        <v>0.21249999999999999</v>
      </c>
    </row>
    <row r="2843" spans="35:40">
      <c r="AI2843" s="1053">
        <v>36015601</v>
      </c>
      <c r="AJ2843" s="1054">
        <v>26</v>
      </c>
      <c r="AK2843" s="1055">
        <v>134.25278400000002</v>
      </c>
      <c r="AL2843" s="1055">
        <v>3.5145</v>
      </c>
      <c r="AM2843" s="1054">
        <v>38</v>
      </c>
      <c r="AN2843" s="1056">
        <v>0.248</v>
      </c>
    </row>
    <row r="2844" spans="35:40">
      <c r="AI2844" s="1053">
        <v>36014201</v>
      </c>
      <c r="AJ2844" s="1054">
        <v>27</v>
      </c>
      <c r="AK2844" s="1055">
        <v>134.1737</v>
      </c>
      <c r="AL2844" s="1055">
        <v>3.4411</v>
      </c>
      <c r="AM2844" s="1054">
        <v>39</v>
      </c>
      <c r="AN2844" s="1056">
        <v>0.26479999999999998</v>
      </c>
    </row>
    <row r="2845" spans="35:40">
      <c r="AI2845" s="1053">
        <v>15020601</v>
      </c>
      <c r="AJ2845" s="1054">
        <v>9</v>
      </c>
      <c r="AK2845" s="1055">
        <v>134.15799999999999</v>
      </c>
      <c r="AL2845" s="1055">
        <v>3.9329000000000001</v>
      </c>
      <c r="AM2845" s="1054">
        <v>34</v>
      </c>
      <c r="AN2845" s="1056">
        <v>0.24719999999999998</v>
      </c>
    </row>
    <row r="2846" spans="35:40">
      <c r="AI2846" s="1053">
        <v>51013211</v>
      </c>
      <c r="AJ2846" s="1054">
        <v>89</v>
      </c>
      <c r="AK2846" s="1055">
        <v>134.1001</v>
      </c>
      <c r="AL2846" s="1055">
        <v>4.2862</v>
      </c>
      <c r="AM2846" s="1054">
        <v>31</v>
      </c>
      <c r="AN2846" s="1056">
        <v>0.43700000000000006</v>
      </c>
    </row>
    <row r="2847" spans="35:40">
      <c r="AI2847" s="1053">
        <v>61011051</v>
      </c>
      <c r="AJ2847" s="1054">
        <v>47</v>
      </c>
      <c r="AK2847" s="1055">
        <v>134.09229999999999</v>
      </c>
      <c r="AL2847" s="1055">
        <v>3.3208000000000002</v>
      </c>
      <c r="AM2847" s="1054">
        <v>40</v>
      </c>
      <c r="AN2847" s="1056">
        <v>0.1242</v>
      </c>
    </row>
    <row r="2848" spans="35:40">
      <c r="AI2848" s="1053">
        <v>32062101</v>
      </c>
      <c r="AJ2848" s="1054">
        <v>20</v>
      </c>
      <c r="AK2848" s="1055">
        <v>134.07964999999999</v>
      </c>
      <c r="AL2848" s="1055">
        <v>3.9634999999999998</v>
      </c>
      <c r="AM2848" s="1054">
        <v>34</v>
      </c>
      <c r="AN2848" s="1056">
        <v>0.38130000000000003</v>
      </c>
    </row>
    <row r="2849" spans="35:40">
      <c r="AI2849" s="1053">
        <v>37027111</v>
      </c>
      <c r="AJ2849" s="1054">
        <v>19</v>
      </c>
      <c r="AK2849" s="1055">
        <v>134.06516000000002</v>
      </c>
      <c r="AL2849" s="1055">
        <v>3.4506999999999999</v>
      </c>
      <c r="AM2849" s="1054">
        <v>39</v>
      </c>
      <c r="AN2849" s="1056">
        <v>0.17980000000000002</v>
      </c>
    </row>
    <row r="2850" spans="35:40">
      <c r="AI2850" s="1053">
        <v>61072401</v>
      </c>
      <c r="AJ2850" s="1054">
        <v>5</v>
      </c>
      <c r="AK2850" s="1055">
        <v>134.00550000000001</v>
      </c>
      <c r="AL2850" s="1055">
        <v>3.3102</v>
      </c>
      <c r="AM2850" s="1054">
        <v>40</v>
      </c>
      <c r="AN2850" s="1056">
        <v>0.24440000000000001</v>
      </c>
    </row>
    <row r="2851" spans="35:40">
      <c r="AI2851" s="1053">
        <v>32121611</v>
      </c>
      <c r="AJ2851" s="1054">
        <v>14</v>
      </c>
      <c r="AK2851" s="1055">
        <v>134.00312</v>
      </c>
      <c r="AL2851" s="1055">
        <v>3.7145999999999999</v>
      </c>
      <c r="AM2851" s="1054">
        <v>36</v>
      </c>
      <c r="AN2851" s="1056">
        <v>0.28179999999999999</v>
      </c>
    </row>
    <row r="2852" spans="35:40">
      <c r="AI2852" s="1053">
        <v>51130201</v>
      </c>
      <c r="AJ2852" s="1054">
        <v>7</v>
      </c>
      <c r="AK2852" s="1055">
        <v>133.95787200000001</v>
      </c>
      <c r="AL2852" s="1055">
        <v>3.7797999999999998</v>
      </c>
      <c r="AM2852" s="1054">
        <v>35</v>
      </c>
      <c r="AN2852" s="1056">
        <v>0.42080000000000001</v>
      </c>
    </row>
    <row r="2853" spans="35:40">
      <c r="AI2853" s="1053">
        <v>44001231</v>
      </c>
      <c r="AJ2853" s="1054">
        <v>72</v>
      </c>
      <c r="AK2853" s="1055">
        <v>133.95317</v>
      </c>
      <c r="AL2853" s="1055">
        <v>3.1844000000000001</v>
      </c>
      <c r="AM2853" s="1054">
        <v>42</v>
      </c>
      <c r="AN2853" s="1056">
        <v>0.18489999999999998</v>
      </c>
    </row>
    <row r="2854" spans="35:40">
      <c r="AI2854" s="1053">
        <v>35030801</v>
      </c>
      <c r="AJ2854" s="1054">
        <v>6</v>
      </c>
      <c r="AK2854" s="1055">
        <v>133.94450000000001</v>
      </c>
      <c r="AL2854" s="1055">
        <v>4.2295999999999996</v>
      </c>
      <c r="AM2854" s="1054">
        <v>32</v>
      </c>
      <c r="AN2854" s="1056">
        <v>0.35229999999999995</v>
      </c>
    </row>
    <row r="2855" spans="35:40">
      <c r="AI2855" s="1053">
        <v>41152601</v>
      </c>
      <c r="AJ2855" s="1054">
        <v>13</v>
      </c>
      <c r="AK2855" s="1055">
        <v>133.92769999999999</v>
      </c>
      <c r="AL2855" s="1055">
        <v>2.6315</v>
      </c>
      <c r="AM2855" s="1054">
        <v>51</v>
      </c>
      <c r="AN2855" s="1056">
        <v>0.45740000000000003</v>
      </c>
    </row>
    <row r="2856" spans="35:40">
      <c r="AI2856" s="1053">
        <v>32082811</v>
      </c>
      <c r="AJ2856" s="1054">
        <v>22</v>
      </c>
      <c r="AK2856" s="1055">
        <v>133.91749999999999</v>
      </c>
      <c r="AL2856" s="1055">
        <v>3.9788999999999999</v>
      </c>
      <c r="AM2856" s="1054">
        <v>34</v>
      </c>
      <c r="AN2856" s="1056">
        <v>0.36259999999999998</v>
      </c>
    </row>
    <row r="2857" spans="35:40">
      <c r="AI2857" s="1053">
        <v>61014401</v>
      </c>
      <c r="AJ2857" s="1054">
        <v>48</v>
      </c>
      <c r="AK2857" s="1055">
        <v>133.90861999999998</v>
      </c>
      <c r="AL2857" s="1055">
        <v>4.2153999999999998</v>
      </c>
      <c r="AM2857" s="1054">
        <v>32</v>
      </c>
      <c r="AN2857" s="1056">
        <v>0.36570000000000003</v>
      </c>
    </row>
    <row r="2858" spans="35:40">
      <c r="AI2858" s="1053">
        <v>62013401</v>
      </c>
      <c r="AJ2858" s="1054">
        <v>10</v>
      </c>
      <c r="AK2858" s="1055">
        <v>133.9</v>
      </c>
      <c r="AL2858" s="1055">
        <v>3.5280999999999998</v>
      </c>
      <c r="AM2858" s="1054">
        <v>38</v>
      </c>
      <c r="AN2858" s="1056">
        <v>0.35729999999999995</v>
      </c>
    </row>
    <row r="2859" spans="35:40">
      <c r="AI2859" s="1053">
        <v>50031601</v>
      </c>
      <c r="AJ2859" s="1054">
        <v>71</v>
      </c>
      <c r="AK2859" s="1055">
        <v>133.89990800000001</v>
      </c>
      <c r="AL2859" s="1055">
        <v>3.5788000000000002</v>
      </c>
      <c r="AM2859" s="1054">
        <v>37</v>
      </c>
      <c r="AN2859" s="1056">
        <v>0.13949999999999999</v>
      </c>
    </row>
    <row r="2860" spans="35:40">
      <c r="AI2860" s="1053">
        <v>45030101</v>
      </c>
      <c r="AJ2860" s="1054">
        <v>7</v>
      </c>
      <c r="AK2860" s="1055">
        <v>133.87563</v>
      </c>
      <c r="AL2860" s="1055">
        <v>4.0072999999999999</v>
      </c>
      <c r="AM2860" s="1054">
        <v>33</v>
      </c>
      <c r="AN2860" s="1056">
        <v>0.30530000000000002</v>
      </c>
    </row>
    <row r="2861" spans="35:40">
      <c r="AI2861" s="1053">
        <v>44091301</v>
      </c>
      <c r="AJ2861" s="1054">
        <v>4</v>
      </c>
      <c r="AK2861" s="1055">
        <v>133.84956</v>
      </c>
      <c r="AL2861" s="1055">
        <v>3.5347</v>
      </c>
      <c r="AM2861" s="1054">
        <v>38</v>
      </c>
      <c r="AN2861" s="1056">
        <v>0.18600000000000003</v>
      </c>
    </row>
    <row r="2862" spans="35:40">
      <c r="AI2862" s="1053">
        <v>32107411</v>
      </c>
      <c r="AJ2862" s="1054">
        <v>27</v>
      </c>
      <c r="AK2862" s="1055">
        <v>133.79665</v>
      </c>
      <c r="AL2862" s="1055">
        <v>4.2188999999999997</v>
      </c>
      <c r="AM2862" s="1054">
        <v>32</v>
      </c>
      <c r="AN2862" s="1056">
        <v>0.1794</v>
      </c>
    </row>
    <row r="2863" spans="35:40">
      <c r="AI2863" s="1053">
        <v>11082201</v>
      </c>
      <c r="AJ2863" s="1054">
        <v>112</v>
      </c>
      <c r="AK2863" s="1055">
        <v>133.7774</v>
      </c>
      <c r="AL2863" s="1055">
        <v>2.8757000000000001</v>
      </c>
      <c r="AM2863" s="1054">
        <v>47</v>
      </c>
      <c r="AN2863" s="1056">
        <v>0.27850000000000003</v>
      </c>
    </row>
    <row r="2864" spans="35:40">
      <c r="AI2864" s="1053">
        <v>32121911</v>
      </c>
      <c r="AJ2864" s="1054">
        <v>15</v>
      </c>
      <c r="AK2864" s="1055">
        <v>133.7748</v>
      </c>
      <c r="AL2864" s="1055">
        <v>3.3660999999999999</v>
      </c>
      <c r="AM2864" s="1054">
        <v>40</v>
      </c>
      <c r="AN2864" s="1056">
        <v>0.37329999999999997</v>
      </c>
    </row>
    <row r="2865" spans="35:40">
      <c r="AI2865" s="1053">
        <v>50330101</v>
      </c>
      <c r="AJ2865" s="1054">
        <v>72</v>
      </c>
      <c r="AK2865" s="1055">
        <v>133.768</v>
      </c>
      <c r="AL2865" s="1055">
        <v>4.3021000000000003</v>
      </c>
      <c r="AM2865" s="1054">
        <v>31</v>
      </c>
      <c r="AN2865" s="1056">
        <v>0.32770000000000005</v>
      </c>
    </row>
    <row r="2866" spans="35:40">
      <c r="AI2866" s="1053">
        <v>32071101</v>
      </c>
      <c r="AJ2866" s="1054">
        <v>19</v>
      </c>
      <c r="AK2866" s="1055">
        <v>133.76249999999999</v>
      </c>
      <c r="AL2866" s="1055">
        <v>3.5587</v>
      </c>
      <c r="AM2866" s="1054">
        <v>38</v>
      </c>
      <c r="AN2866" s="1056">
        <v>0.21460000000000001</v>
      </c>
    </row>
    <row r="2867" spans="35:40">
      <c r="AI2867" s="1053">
        <v>13023501</v>
      </c>
      <c r="AJ2867" s="1054">
        <v>8</v>
      </c>
      <c r="AK2867" s="1055">
        <v>133.68279999999999</v>
      </c>
      <c r="AL2867" s="1055">
        <v>4.2267000000000001</v>
      </c>
      <c r="AM2867" s="1054">
        <v>32</v>
      </c>
      <c r="AN2867" s="1056">
        <v>0.25440000000000002</v>
      </c>
    </row>
    <row r="2868" spans="35:40">
      <c r="AI2868" s="1053">
        <v>11140931</v>
      </c>
      <c r="AJ2868" s="1054">
        <v>113</v>
      </c>
      <c r="AK2868" s="1055">
        <v>133.6789</v>
      </c>
      <c r="AL2868" s="1055">
        <v>3.3372000000000002</v>
      </c>
      <c r="AM2868" s="1054">
        <v>40</v>
      </c>
      <c r="AN2868" s="1056">
        <v>0.1709</v>
      </c>
    </row>
    <row r="2869" spans="35:40">
      <c r="AI2869" s="1053">
        <v>32045511</v>
      </c>
      <c r="AJ2869" s="1054">
        <v>28</v>
      </c>
      <c r="AK2869" s="1055">
        <v>133.6592</v>
      </c>
      <c r="AL2869" s="1055">
        <v>3.8294000000000001</v>
      </c>
      <c r="AM2869" s="1054">
        <v>35</v>
      </c>
      <c r="AN2869" s="1056">
        <v>0.22789999999999999</v>
      </c>
    </row>
    <row r="2870" spans="35:40">
      <c r="AI2870" s="1053">
        <v>51010091</v>
      </c>
      <c r="AJ2870" s="1054">
        <v>90</v>
      </c>
      <c r="AK2870" s="1055">
        <v>133.6454</v>
      </c>
      <c r="AL2870" s="1055">
        <v>3.3984000000000001</v>
      </c>
      <c r="AM2870" s="1054">
        <v>39</v>
      </c>
      <c r="AN2870" s="1056">
        <v>0.14630000000000001</v>
      </c>
    </row>
    <row r="2871" spans="35:40">
      <c r="AI2871" s="1053">
        <v>32020101</v>
      </c>
      <c r="AJ2871" s="1054">
        <v>39</v>
      </c>
      <c r="AK2871" s="1055">
        <v>133.6061</v>
      </c>
      <c r="AL2871" s="1055">
        <v>3.9398</v>
      </c>
      <c r="AM2871" s="1054">
        <v>34</v>
      </c>
      <c r="AN2871" s="1056">
        <v>0.27760000000000001</v>
      </c>
    </row>
    <row r="2872" spans="35:40">
      <c r="AI2872" s="1053">
        <v>33065801</v>
      </c>
      <c r="AJ2872" s="1054">
        <v>25</v>
      </c>
      <c r="AK2872" s="1055">
        <v>133.47720000000001</v>
      </c>
      <c r="AL2872" s="1055">
        <v>3.0148000000000001</v>
      </c>
      <c r="AM2872" s="1054">
        <v>44</v>
      </c>
      <c r="AN2872" s="1056">
        <v>0.25790000000000002</v>
      </c>
    </row>
    <row r="2873" spans="35:40">
      <c r="AI2873" s="1053">
        <v>41073101</v>
      </c>
      <c r="AJ2873" s="1054">
        <v>8</v>
      </c>
      <c r="AK2873" s="1055">
        <v>133.37965600000001</v>
      </c>
      <c r="AL2873" s="1055">
        <v>3.4276</v>
      </c>
      <c r="AM2873" s="1054">
        <v>39</v>
      </c>
      <c r="AN2873" s="1056">
        <v>0.28270000000000001</v>
      </c>
    </row>
    <row r="2874" spans="35:40">
      <c r="AI2874" s="1053">
        <v>45010411</v>
      </c>
      <c r="AJ2874" s="1054">
        <v>18</v>
      </c>
      <c r="AK2874" s="1055">
        <v>133.3081</v>
      </c>
      <c r="AL2874" s="1055">
        <v>3.5506000000000002</v>
      </c>
      <c r="AM2874" s="1054">
        <v>38</v>
      </c>
      <c r="AN2874" s="1056">
        <v>0.21879999999999999</v>
      </c>
    </row>
    <row r="2875" spans="35:40">
      <c r="AI2875" s="1053">
        <v>15053221</v>
      </c>
      <c r="AJ2875" s="1054">
        <v>4</v>
      </c>
      <c r="AK2875" s="1055">
        <v>133.27826000000002</v>
      </c>
      <c r="AL2875" s="1055">
        <v>3.8868</v>
      </c>
      <c r="AM2875" s="1054">
        <v>34</v>
      </c>
      <c r="AN2875" s="1056">
        <v>0.41789999999999999</v>
      </c>
    </row>
    <row r="2876" spans="35:40">
      <c r="AI2876" s="1053">
        <v>44107301</v>
      </c>
      <c r="AJ2876" s="1054">
        <v>24</v>
      </c>
      <c r="AK2876" s="1055">
        <v>133.22916000000001</v>
      </c>
      <c r="AL2876" s="1055">
        <v>3.3449</v>
      </c>
      <c r="AM2876" s="1054">
        <v>40</v>
      </c>
      <c r="AN2876" s="1056">
        <v>0.20230000000000001</v>
      </c>
    </row>
    <row r="2877" spans="35:40">
      <c r="AI2877" s="1053">
        <v>33047401</v>
      </c>
      <c r="AJ2877" s="1054">
        <v>41</v>
      </c>
      <c r="AK2877" s="1055">
        <v>133.22566399999999</v>
      </c>
      <c r="AL2877" s="1055">
        <v>3.0367000000000002</v>
      </c>
      <c r="AM2877" s="1054">
        <v>44</v>
      </c>
      <c r="AN2877" s="1056">
        <v>0.21410000000000001</v>
      </c>
    </row>
    <row r="2878" spans="35:40">
      <c r="AI2878" s="1053">
        <v>34060601</v>
      </c>
      <c r="AJ2878" s="1054">
        <v>8</v>
      </c>
      <c r="AK2878" s="1055">
        <v>133.15469999999999</v>
      </c>
      <c r="AL2878" s="1055">
        <v>3.4016000000000002</v>
      </c>
      <c r="AM2878" s="1054">
        <v>39</v>
      </c>
      <c r="AN2878" s="1056">
        <v>0.35100000000000003</v>
      </c>
    </row>
    <row r="2879" spans="35:40">
      <c r="AI2879" s="1053">
        <v>44001701</v>
      </c>
      <c r="AJ2879" s="1054">
        <v>73</v>
      </c>
      <c r="AK2879" s="1055">
        <v>133.14859999999999</v>
      </c>
      <c r="AL2879" s="1055">
        <v>3.5998000000000001</v>
      </c>
      <c r="AM2879" s="1054">
        <v>37</v>
      </c>
      <c r="AN2879" s="1056">
        <v>0.18170000000000003</v>
      </c>
    </row>
    <row r="2880" spans="35:40">
      <c r="AI2880" s="1053">
        <v>34052301</v>
      </c>
      <c r="AJ2880" s="1054">
        <v>8</v>
      </c>
      <c r="AK2880" s="1055">
        <v>133.13233600000001</v>
      </c>
      <c r="AL2880" s="1055">
        <v>3.2524999999999999</v>
      </c>
      <c r="AM2880" s="1054">
        <v>41</v>
      </c>
      <c r="AN2880" s="1056">
        <v>0.18679999999999999</v>
      </c>
    </row>
    <row r="2881" spans="35:40">
      <c r="AI2881" s="1053">
        <v>33019461</v>
      </c>
      <c r="AJ2881" s="1054">
        <v>51</v>
      </c>
      <c r="AK2881" s="1055">
        <v>133.09045</v>
      </c>
      <c r="AL2881" s="1055">
        <v>4.4066999999999998</v>
      </c>
      <c r="AM2881" s="1054">
        <v>30</v>
      </c>
      <c r="AN2881" s="1056">
        <v>0.29799999999999999</v>
      </c>
    </row>
    <row r="2882" spans="35:40">
      <c r="AI2882" s="1053">
        <v>50010131</v>
      </c>
      <c r="AJ2882" s="1054">
        <v>73</v>
      </c>
      <c r="AK2882" s="1055">
        <v>133.06559999999999</v>
      </c>
      <c r="AL2882" s="1055">
        <v>4.3292999999999999</v>
      </c>
      <c r="AM2882" s="1054">
        <v>31</v>
      </c>
      <c r="AN2882" s="1056">
        <v>0.191</v>
      </c>
    </row>
    <row r="2883" spans="35:40">
      <c r="AI2883" s="1053">
        <v>53011401</v>
      </c>
      <c r="AJ2883" s="1054">
        <v>23</v>
      </c>
      <c r="AK2883" s="1055">
        <v>132.9897</v>
      </c>
      <c r="AL2883" s="1055">
        <v>3.8965999999999998</v>
      </c>
      <c r="AM2883" s="1054">
        <v>34</v>
      </c>
      <c r="AN2883" s="1056">
        <v>0.40329999999999999</v>
      </c>
    </row>
    <row r="2884" spans="35:40">
      <c r="AI2884" s="1053">
        <v>51120401</v>
      </c>
      <c r="AJ2884" s="1054">
        <v>5</v>
      </c>
      <c r="AK2884" s="1055">
        <v>132.9734</v>
      </c>
      <c r="AL2884" s="1055">
        <v>4.2991999999999999</v>
      </c>
      <c r="AM2884" s="1054">
        <v>31</v>
      </c>
      <c r="AN2884" s="1056">
        <v>0.48880000000000001</v>
      </c>
    </row>
    <row r="2885" spans="35:40">
      <c r="AI2885" s="1053">
        <v>50060111</v>
      </c>
      <c r="AJ2885" s="1054">
        <v>74</v>
      </c>
      <c r="AK2885" s="1055">
        <v>132.95717999999999</v>
      </c>
      <c r="AL2885" s="1055">
        <v>3.6248999999999998</v>
      </c>
      <c r="AM2885" s="1054">
        <v>37</v>
      </c>
      <c r="AN2885" s="1056">
        <v>0.1389</v>
      </c>
    </row>
    <row r="2886" spans="35:40">
      <c r="AI2886" s="1053">
        <v>50340401</v>
      </c>
      <c r="AJ2886" s="1054">
        <v>75</v>
      </c>
      <c r="AK2886" s="1055">
        <v>132.94739999999999</v>
      </c>
      <c r="AL2886" s="1055">
        <v>3.7145999999999999</v>
      </c>
      <c r="AM2886" s="1054">
        <v>36</v>
      </c>
      <c r="AN2886" s="1056">
        <v>0.34710000000000002</v>
      </c>
    </row>
    <row r="2887" spans="35:40">
      <c r="AI2887" s="1053">
        <v>61019501</v>
      </c>
      <c r="AJ2887" s="1054">
        <v>49</v>
      </c>
      <c r="AK2887" s="1055">
        <v>132.9187</v>
      </c>
      <c r="AL2887" s="1055">
        <v>3.8953000000000002</v>
      </c>
      <c r="AM2887" s="1054">
        <v>34</v>
      </c>
      <c r="AN2887" s="1056">
        <v>0.26860000000000001</v>
      </c>
    </row>
    <row r="2888" spans="35:40">
      <c r="AI2888" s="1053">
        <v>51053201</v>
      </c>
      <c r="AJ2888" s="1054">
        <v>5</v>
      </c>
      <c r="AK2888" s="1055">
        <v>132.89070000000001</v>
      </c>
      <c r="AL2888" s="1055">
        <v>3.7469999999999999</v>
      </c>
      <c r="AM2888" s="1054">
        <v>35</v>
      </c>
      <c r="AN2888" s="1056">
        <v>0.29870000000000002</v>
      </c>
    </row>
    <row r="2889" spans="35:40">
      <c r="AI2889" s="1053">
        <v>45070091</v>
      </c>
      <c r="AJ2889" s="1054">
        <v>2</v>
      </c>
      <c r="AK2889" s="1055">
        <v>132.87350000000001</v>
      </c>
      <c r="AL2889" s="1055">
        <v>2.8588</v>
      </c>
      <c r="AM2889" s="1054">
        <v>46</v>
      </c>
      <c r="AN2889" s="1056">
        <v>0.2923</v>
      </c>
    </row>
    <row r="2890" spans="35:40">
      <c r="AI2890" s="1053">
        <v>14082911</v>
      </c>
      <c r="AJ2890" s="1054">
        <v>8</v>
      </c>
      <c r="AK2890" s="1055">
        <v>132.82910000000001</v>
      </c>
      <c r="AL2890" s="1055">
        <v>3.3607</v>
      </c>
      <c r="AM2890" s="1054">
        <v>40</v>
      </c>
      <c r="AN2890" s="1056">
        <v>0.24539999999999998</v>
      </c>
    </row>
    <row r="2891" spans="35:40">
      <c r="AI2891" s="1053">
        <v>44015301</v>
      </c>
      <c r="AJ2891" s="1054">
        <v>54</v>
      </c>
      <c r="AK2891" s="1055">
        <v>132.82740000000001</v>
      </c>
      <c r="AL2891" s="1055">
        <v>3.5485000000000002</v>
      </c>
      <c r="AM2891" s="1054">
        <v>37</v>
      </c>
      <c r="AN2891" s="1056">
        <v>0.41119999999999995</v>
      </c>
    </row>
    <row r="2892" spans="35:40">
      <c r="AI2892" s="1053">
        <v>33019411</v>
      </c>
      <c r="AJ2892" s="1054">
        <v>52</v>
      </c>
      <c r="AK2892" s="1055">
        <v>132.79544999999999</v>
      </c>
      <c r="AL2892" s="1055">
        <v>3.4456000000000002</v>
      </c>
      <c r="AM2892" s="1054">
        <v>39</v>
      </c>
      <c r="AN2892" s="1056">
        <v>9.7100000000000006E-2</v>
      </c>
    </row>
    <row r="2893" spans="35:40">
      <c r="AI2893" s="1053">
        <v>42171101</v>
      </c>
      <c r="AJ2893" s="1054">
        <v>64</v>
      </c>
      <c r="AK2893" s="1055">
        <v>132.7927</v>
      </c>
      <c r="AL2893" s="1055">
        <v>3.7183000000000002</v>
      </c>
      <c r="AM2893" s="1054">
        <v>36</v>
      </c>
      <c r="AN2893" s="1056">
        <v>0.2288</v>
      </c>
    </row>
    <row r="2894" spans="35:40">
      <c r="AI2894" s="1053">
        <v>41019301</v>
      </c>
      <c r="AJ2894" s="1054">
        <v>40</v>
      </c>
      <c r="AK2894" s="1055">
        <v>132.78522599999999</v>
      </c>
      <c r="AL2894" s="1055">
        <v>4.1355000000000004</v>
      </c>
      <c r="AM2894" s="1054">
        <v>32</v>
      </c>
      <c r="AN2894" s="1056">
        <v>0.19889999999999999</v>
      </c>
    </row>
    <row r="2895" spans="35:40">
      <c r="AI2895" s="1053">
        <v>11060501</v>
      </c>
      <c r="AJ2895" s="1054">
        <v>114</v>
      </c>
      <c r="AK2895" s="1055">
        <v>132.76840000000001</v>
      </c>
      <c r="AL2895" s="1055">
        <v>3.0583</v>
      </c>
      <c r="AM2895" s="1054">
        <v>43</v>
      </c>
      <c r="AN2895" s="1056">
        <v>0.34139999999999998</v>
      </c>
    </row>
    <row r="2896" spans="35:40">
      <c r="AI2896" s="1053">
        <v>34132601</v>
      </c>
      <c r="AJ2896" s="1054">
        <v>4</v>
      </c>
      <c r="AK2896" s="1055">
        <v>132.76301999999998</v>
      </c>
      <c r="AL2896" s="1055">
        <v>4.0339999999999998</v>
      </c>
      <c r="AM2896" s="1054">
        <v>33</v>
      </c>
      <c r="AN2896" s="1056">
        <v>0.25109999999999999</v>
      </c>
    </row>
    <row r="2897" spans="35:40">
      <c r="AI2897" s="1053">
        <v>44072101</v>
      </c>
      <c r="AJ2897" s="1054">
        <v>8</v>
      </c>
      <c r="AK2897" s="1055">
        <v>132.6728</v>
      </c>
      <c r="AL2897" s="1055">
        <v>3.0571000000000002</v>
      </c>
      <c r="AM2897" s="1054">
        <v>43</v>
      </c>
      <c r="AN2897" s="1056">
        <v>0.35729999999999995</v>
      </c>
    </row>
    <row r="2898" spans="35:40">
      <c r="AI2898" s="1053">
        <v>41111401</v>
      </c>
      <c r="AJ2898" s="1054">
        <v>6</v>
      </c>
      <c r="AK2898" s="1055">
        <v>132.66550000000001</v>
      </c>
      <c r="AL2898" s="1055">
        <v>3.9769000000000001</v>
      </c>
      <c r="AM2898" s="1054">
        <v>33</v>
      </c>
      <c r="AN2898" s="1056">
        <v>0.46700000000000003</v>
      </c>
    </row>
    <row r="2899" spans="35:40">
      <c r="AI2899" s="1053">
        <v>12042301</v>
      </c>
      <c r="AJ2899" s="1054">
        <v>46</v>
      </c>
      <c r="AK2899" s="1055">
        <v>132.66449699999998</v>
      </c>
      <c r="AL2899" s="1055">
        <v>4.1852999999999998</v>
      </c>
      <c r="AM2899" s="1054">
        <v>32</v>
      </c>
      <c r="AN2899" s="1056">
        <v>0.22640000000000002</v>
      </c>
    </row>
    <row r="2900" spans="35:40">
      <c r="AI2900" s="1053">
        <v>42072001</v>
      </c>
      <c r="AJ2900" s="1054">
        <v>14</v>
      </c>
      <c r="AK2900" s="1055">
        <v>132.62379999999999</v>
      </c>
      <c r="AL2900" s="1055">
        <v>3.2711000000000001</v>
      </c>
      <c r="AM2900" s="1054">
        <v>41</v>
      </c>
      <c r="AN2900" s="1056">
        <v>0.26390000000000002</v>
      </c>
    </row>
    <row r="2901" spans="35:40">
      <c r="AI2901" s="1053">
        <v>43120101</v>
      </c>
      <c r="AJ2901" s="1054">
        <v>5</v>
      </c>
      <c r="AK2901" s="1055">
        <v>132.583798</v>
      </c>
      <c r="AL2901" s="1055">
        <v>3.3165</v>
      </c>
      <c r="AM2901" s="1054">
        <v>40</v>
      </c>
      <c r="AN2901" s="1056">
        <v>0.32659999999999995</v>
      </c>
    </row>
    <row r="2902" spans="35:40">
      <c r="AI2902" s="1053">
        <v>50051011</v>
      </c>
      <c r="AJ2902" s="1054">
        <v>76</v>
      </c>
      <c r="AK2902" s="1055">
        <v>132.56989999999999</v>
      </c>
      <c r="AL2902" s="1055">
        <v>4.3406000000000002</v>
      </c>
      <c r="AM2902" s="1054">
        <v>31</v>
      </c>
      <c r="AN2902" s="1056">
        <v>0.14880000000000002</v>
      </c>
    </row>
    <row r="2903" spans="35:40">
      <c r="AI2903" s="1053">
        <v>43011901</v>
      </c>
      <c r="AJ2903" s="1054">
        <v>30</v>
      </c>
      <c r="AK2903" s="1055">
        <v>132.53936999999999</v>
      </c>
      <c r="AL2903" s="1055">
        <v>3.823</v>
      </c>
      <c r="AM2903" s="1054">
        <v>35</v>
      </c>
      <c r="AN2903" s="1056">
        <v>0.36259999999999998</v>
      </c>
    </row>
    <row r="2904" spans="35:40">
      <c r="AI2904" s="1053">
        <v>62012301</v>
      </c>
      <c r="AJ2904" s="1054">
        <v>11</v>
      </c>
      <c r="AK2904" s="1055">
        <v>132.52875</v>
      </c>
      <c r="AL2904" s="1055">
        <v>3.2728000000000002</v>
      </c>
      <c r="AM2904" s="1054">
        <v>40</v>
      </c>
      <c r="AN2904" s="1056">
        <v>0.2329</v>
      </c>
    </row>
    <row r="2905" spans="35:40">
      <c r="AI2905" s="1053">
        <v>22081101</v>
      </c>
      <c r="AJ2905" s="1054">
        <v>5</v>
      </c>
      <c r="AK2905" s="1055">
        <v>132.49083999999999</v>
      </c>
      <c r="AL2905" s="1055">
        <v>3.7120000000000002</v>
      </c>
      <c r="AM2905" s="1054">
        <v>36</v>
      </c>
      <c r="AN2905" s="1056">
        <v>0.19719999999999999</v>
      </c>
    </row>
    <row r="2906" spans="35:40">
      <c r="AI2906" s="1053">
        <v>31061201</v>
      </c>
      <c r="AJ2906" s="1054">
        <v>123</v>
      </c>
      <c r="AK2906" s="1055">
        <v>132.48901000000001</v>
      </c>
      <c r="AL2906" s="1055">
        <v>3.0112000000000001</v>
      </c>
      <c r="AM2906" s="1054">
        <v>44</v>
      </c>
      <c r="AN2906" s="1056">
        <v>0.1522</v>
      </c>
    </row>
    <row r="2907" spans="35:40">
      <c r="AI2907" s="1053">
        <v>37037011</v>
      </c>
      <c r="AJ2907" s="1054">
        <v>27</v>
      </c>
      <c r="AK2907" s="1055">
        <v>132.47869</v>
      </c>
      <c r="AL2907" s="1055">
        <v>4.1124999999999998</v>
      </c>
      <c r="AM2907" s="1054">
        <v>32</v>
      </c>
      <c r="AN2907" s="1056">
        <v>0.33250000000000002</v>
      </c>
    </row>
    <row r="2908" spans="35:40">
      <c r="AI2908" s="1053">
        <v>32064011</v>
      </c>
      <c r="AJ2908" s="1054">
        <v>21</v>
      </c>
      <c r="AK2908" s="1055">
        <v>132.4725</v>
      </c>
      <c r="AL2908" s="1055">
        <v>3.4043999999999999</v>
      </c>
      <c r="AM2908" s="1054">
        <v>39</v>
      </c>
      <c r="AN2908" s="1056">
        <v>0.29680000000000001</v>
      </c>
    </row>
    <row r="2909" spans="35:40">
      <c r="AI2909" s="1053">
        <v>44012381</v>
      </c>
      <c r="AJ2909" s="1054">
        <v>55</v>
      </c>
      <c r="AK2909" s="1055">
        <v>132.46879999999999</v>
      </c>
      <c r="AL2909" s="1055">
        <v>3.1278999999999999</v>
      </c>
      <c r="AM2909" s="1054">
        <v>42</v>
      </c>
      <c r="AN2909" s="1056">
        <v>0.21829999999999999</v>
      </c>
    </row>
    <row r="2910" spans="35:40">
      <c r="AI2910" s="1053">
        <v>35014731</v>
      </c>
      <c r="AJ2910" s="1054">
        <v>30</v>
      </c>
      <c r="AK2910" s="1055">
        <v>132.36670000000001</v>
      </c>
      <c r="AL2910" s="1055">
        <v>4.1189</v>
      </c>
      <c r="AM2910" s="1054">
        <v>32</v>
      </c>
      <c r="AN2910" s="1056">
        <v>0.36670000000000003</v>
      </c>
    </row>
    <row r="2911" spans="35:40">
      <c r="AI2911" s="1053">
        <v>11056801</v>
      </c>
      <c r="AJ2911" s="1054">
        <v>115</v>
      </c>
      <c r="AK2911" s="1055">
        <v>132.35971999999998</v>
      </c>
      <c r="AL2911" s="1055">
        <v>2.8896999999999999</v>
      </c>
      <c r="AM2911" s="1054">
        <v>46</v>
      </c>
      <c r="AN2911" s="1056">
        <v>0.31219999999999998</v>
      </c>
    </row>
    <row r="2912" spans="35:40">
      <c r="AI2912" s="1053">
        <v>61019301</v>
      </c>
      <c r="AJ2912" s="1054">
        <v>50</v>
      </c>
      <c r="AK2912" s="1055">
        <v>132.34630000000001</v>
      </c>
      <c r="AL2912" s="1055">
        <v>3.3614999999999999</v>
      </c>
      <c r="AM2912" s="1054">
        <v>39</v>
      </c>
      <c r="AN2912" s="1056">
        <v>0.2278</v>
      </c>
    </row>
    <row r="2913" spans="35:40">
      <c r="AI2913" s="1053">
        <v>12040601</v>
      </c>
      <c r="AJ2913" s="1054">
        <v>47</v>
      </c>
      <c r="AK2913" s="1055">
        <v>132.28129999999999</v>
      </c>
      <c r="AL2913" s="1055">
        <v>3.6572</v>
      </c>
      <c r="AM2913" s="1054">
        <v>36</v>
      </c>
      <c r="AN2913" s="1056">
        <v>0.25440000000000002</v>
      </c>
    </row>
    <row r="2914" spans="35:40">
      <c r="AI2914" s="1053">
        <v>65230111</v>
      </c>
      <c r="AJ2914" s="1054">
        <v>2</v>
      </c>
      <c r="AK2914" s="1055">
        <v>132.25139999999999</v>
      </c>
      <c r="AL2914" s="1055">
        <v>4.048</v>
      </c>
      <c r="AM2914" s="1054">
        <v>33</v>
      </c>
      <c r="AN2914" s="1056">
        <v>0.24079999999999999</v>
      </c>
    </row>
    <row r="2915" spans="35:40">
      <c r="AI2915" s="1053">
        <v>23050431</v>
      </c>
      <c r="AJ2915" s="1054">
        <v>6</v>
      </c>
      <c r="AK2915" s="1055">
        <v>132.22901200000001</v>
      </c>
      <c r="AL2915" s="1055">
        <v>4.2660999999999998</v>
      </c>
      <c r="AM2915" s="1054">
        <v>31</v>
      </c>
      <c r="AN2915" s="1056">
        <v>0.23989999999999997</v>
      </c>
    </row>
    <row r="2916" spans="35:40">
      <c r="AI2916" s="1053">
        <v>33018301</v>
      </c>
      <c r="AJ2916" s="1054">
        <v>53</v>
      </c>
      <c r="AK2916" s="1055">
        <v>132.172</v>
      </c>
      <c r="AL2916" s="1055">
        <v>3.7597999999999998</v>
      </c>
      <c r="AM2916" s="1054">
        <v>35</v>
      </c>
      <c r="AN2916" s="1056">
        <v>0.1973</v>
      </c>
    </row>
    <row r="2917" spans="35:40">
      <c r="AI2917" s="1053">
        <v>41092601</v>
      </c>
      <c r="AJ2917" s="1054">
        <v>4</v>
      </c>
      <c r="AK2917" s="1055">
        <v>132.10785000000001</v>
      </c>
      <c r="AL2917" s="1055">
        <v>4.0205000000000002</v>
      </c>
      <c r="AM2917" s="1054">
        <v>33</v>
      </c>
      <c r="AN2917" s="1056">
        <v>0.27829999999999999</v>
      </c>
    </row>
    <row r="2918" spans="35:40">
      <c r="AI2918" s="1053">
        <v>44062601</v>
      </c>
      <c r="AJ2918" s="1054">
        <v>5</v>
      </c>
      <c r="AK2918" s="1055">
        <v>132.07854</v>
      </c>
      <c r="AL2918" s="1055">
        <v>3.4655</v>
      </c>
      <c r="AM2918" s="1054">
        <v>38</v>
      </c>
      <c r="AN2918" s="1056">
        <v>0.18960000000000002</v>
      </c>
    </row>
    <row r="2919" spans="35:40">
      <c r="AI2919" s="1053">
        <v>34022901</v>
      </c>
      <c r="AJ2919" s="1054">
        <v>13</v>
      </c>
      <c r="AK2919" s="1055">
        <v>131.79726000000002</v>
      </c>
      <c r="AL2919" s="1055">
        <v>3.5448</v>
      </c>
      <c r="AM2919" s="1054">
        <v>37</v>
      </c>
      <c r="AN2919" s="1056">
        <v>0.19589999999999999</v>
      </c>
    </row>
    <row r="2920" spans="35:40">
      <c r="AI2920" s="1053">
        <v>21014901</v>
      </c>
      <c r="AJ2920" s="1054">
        <v>33</v>
      </c>
      <c r="AK2920" s="1055">
        <v>131.75989999999999</v>
      </c>
      <c r="AL2920" s="1055">
        <v>4.2774000000000001</v>
      </c>
      <c r="AM2920" s="1054">
        <v>31</v>
      </c>
      <c r="AN2920" s="1056">
        <v>0.40310000000000001</v>
      </c>
    </row>
    <row r="2921" spans="35:40">
      <c r="AI2921" s="1053">
        <v>44014401</v>
      </c>
      <c r="AJ2921" s="1054">
        <v>56</v>
      </c>
      <c r="AK2921" s="1055">
        <v>131.75226000000001</v>
      </c>
      <c r="AL2921" s="1055">
        <v>2.9035000000000002</v>
      </c>
      <c r="AM2921" s="1054">
        <v>45</v>
      </c>
      <c r="AN2921" s="1056">
        <v>0.2681</v>
      </c>
    </row>
    <row r="2922" spans="35:40">
      <c r="AI2922" s="1053">
        <v>32043811</v>
      </c>
      <c r="AJ2922" s="1054">
        <v>29</v>
      </c>
      <c r="AK2922" s="1055">
        <v>131.74850000000001</v>
      </c>
      <c r="AL2922" s="1055">
        <v>3.5865999999999998</v>
      </c>
      <c r="AM2922" s="1054">
        <v>37</v>
      </c>
      <c r="AN2922" s="1056">
        <v>0.34420000000000001</v>
      </c>
    </row>
    <row r="2923" spans="35:40">
      <c r="AI2923" s="1053">
        <v>43010311</v>
      </c>
      <c r="AJ2923" s="1054">
        <v>31</v>
      </c>
      <c r="AK2923" s="1055">
        <v>131.69540000000001</v>
      </c>
      <c r="AL2923" s="1055">
        <v>3.8065000000000002</v>
      </c>
      <c r="AM2923" s="1054">
        <v>35</v>
      </c>
      <c r="AN2923" s="1056">
        <v>0.20230000000000001</v>
      </c>
    </row>
    <row r="2924" spans="35:40">
      <c r="AI2924" s="1053">
        <v>45012901</v>
      </c>
      <c r="AJ2924" s="1054">
        <v>19</v>
      </c>
      <c r="AK2924" s="1055">
        <v>131.69300000000001</v>
      </c>
      <c r="AL2924" s="1055">
        <v>3.4007999999999998</v>
      </c>
      <c r="AM2924" s="1054">
        <v>39</v>
      </c>
      <c r="AN2924" s="1056">
        <v>0.2286</v>
      </c>
    </row>
    <row r="2925" spans="35:40">
      <c r="AI2925" s="1053">
        <v>62110701</v>
      </c>
      <c r="AJ2925" s="1054">
        <v>1</v>
      </c>
      <c r="AK2925" s="1055">
        <v>131.67349999999999</v>
      </c>
      <c r="AL2925" s="1055">
        <v>3.4716999999999998</v>
      </c>
      <c r="AM2925" s="1054">
        <v>38</v>
      </c>
      <c r="AN2925" s="1056">
        <v>0.28839999999999999</v>
      </c>
    </row>
    <row r="2926" spans="35:40">
      <c r="AI2926" s="1053">
        <v>31181701</v>
      </c>
      <c r="AJ2926" s="1054">
        <v>124</v>
      </c>
      <c r="AK2926" s="1055">
        <v>131.66119</v>
      </c>
      <c r="AL2926" s="1055">
        <v>3.3854000000000002</v>
      </c>
      <c r="AM2926" s="1054">
        <v>39</v>
      </c>
      <c r="AN2926" s="1056">
        <v>0.2102</v>
      </c>
    </row>
    <row r="2927" spans="35:40">
      <c r="AI2927" s="1053">
        <v>33019251</v>
      </c>
      <c r="AJ2927" s="1054">
        <v>54</v>
      </c>
      <c r="AK2927" s="1055">
        <v>131.6413</v>
      </c>
      <c r="AL2927" s="1055">
        <v>3.3656000000000001</v>
      </c>
      <c r="AM2927" s="1054">
        <v>39</v>
      </c>
      <c r="AN2927" s="1056">
        <v>0.2571</v>
      </c>
    </row>
    <row r="2928" spans="35:40">
      <c r="AI2928" s="1053">
        <v>53011001</v>
      </c>
      <c r="AJ2928" s="1054">
        <v>24</v>
      </c>
      <c r="AK2928" s="1055">
        <v>131.6121</v>
      </c>
      <c r="AL2928" s="1055">
        <v>3.7496999999999998</v>
      </c>
      <c r="AM2928" s="1054">
        <v>35</v>
      </c>
      <c r="AN2928" s="1056">
        <v>0.1968</v>
      </c>
    </row>
    <row r="2929" spans="35:40">
      <c r="AI2929" s="1053">
        <v>32131701</v>
      </c>
      <c r="AJ2929" s="1054">
        <v>15</v>
      </c>
      <c r="AK2929" s="1055">
        <v>131.52306999999999</v>
      </c>
      <c r="AL2929" s="1055">
        <v>3.4378000000000002</v>
      </c>
      <c r="AM2929" s="1054">
        <v>38</v>
      </c>
      <c r="AN2929" s="1056">
        <v>0.38549999999999995</v>
      </c>
    </row>
    <row r="2930" spans="35:40">
      <c r="AI2930" s="1053">
        <v>41018701</v>
      </c>
      <c r="AJ2930" s="1054">
        <v>41</v>
      </c>
      <c r="AK2930" s="1055">
        <v>131.51669999999999</v>
      </c>
      <c r="AL2930" s="1055">
        <v>4.2031999999999998</v>
      </c>
      <c r="AM2930" s="1054">
        <v>31</v>
      </c>
      <c r="AN2930" s="1056">
        <v>0.23129999999999998</v>
      </c>
    </row>
    <row r="2931" spans="35:40">
      <c r="AI2931" s="1053">
        <v>50120501</v>
      </c>
      <c r="AJ2931" s="1054">
        <v>77</v>
      </c>
      <c r="AK2931" s="1055">
        <v>131.47449399999999</v>
      </c>
      <c r="AL2931" s="1055">
        <v>3.6833</v>
      </c>
      <c r="AM2931" s="1054">
        <v>36</v>
      </c>
      <c r="AN2931" s="1056">
        <v>0.21350000000000002</v>
      </c>
    </row>
    <row r="2932" spans="35:40">
      <c r="AI2932" s="1053">
        <v>43042501</v>
      </c>
      <c r="AJ2932" s="1054">
        <v>7</v>
      </c>
      <c r="AK2932" s="1055">
        <v>131.46749</v>
      </c>
      <c r="AL2932" s="1055">
        <v>4.0126999999999997</v>
      </c>
      <c r="AM2932" s="1054">
        <v>33</v>
      </c>
      <c r="AN2932" s="1056">
        <v>0.26850000000000002</v>
      </c>
    </row>
    <row r="2933" spans="35:40">
      <c r="AI2933" s="1053">
        <v>44135001</v>
      </c>
      <c r="AJ2933" s="1054">
        <v>23</v>
      </c>
      <c r="AK2933" s="1055">
        <v>131.447124</v>
      </c>
      <c r="AL2933" s="1055">
        <v>3.6214</v>
      </c>
      <c r="AM2933" s="1054">
        <v>36</v>
      </c>
      <c r="AN2933" s="1056">
        <v>0.26129999999999998</v>
      </c>
    </row>
    <row r="2934" spans="35:40">
      <c r="AI2934" s="1053">
        <v>41131201</v>
      </c>
      <c r="AJ2934" s="1054">
        <v>8</v>
      </c>
      <c r="AK2934" s="1055">
        <v>131.43729999999999</v>
      </c>
      <c r="AL2934" s="1055">
        <v>3.2189999999999999</v>
      </c>
      <c r="AM2934" s="1054">
        <v>41</v>
      </c>
      <c r="AN2934" s="1056">
        <v>0.30459999999999998</v>
      </c>
    </row>
    <row r="2935" spans="35:40">
      <c r="AI2935" s="1053">
        <v>32029331</v>
      </c>
      <c r="AJ2935" s="1054">
        <v>40</v>
      </c>
      <c r="AK2935" s="1055">
        <v>131.31306999999998</v>
      </c>
      <c r="AL2935" s="1055">
        <v>3.6909000000000001</v>
      </c>
      <c r="AM2935" s="1054">
        <v>36</v>
      </c>
      <c r="AN2935" s="1056">
        <v>0.23870000000000002</v>
      </c>
    </row>
    <row r="2936" spans="35:40">
      <c r="AI2936" s="1053">
        <v>37037181</v>
      </c>
      <c r="AJ2936" s="1054">
        <v>28</v>
      </c>
      <c r="AK2936" s="1055">
        <v>131.2893</v>
      </c>
      <c r="AL2936" s="1055">
        <v>4.0061</v>
      </c>
      <c r="AM2936" s="1054">
        <v>33</v>
      </c>
      <c r="AN2936" s="1056">
        <v>0.22949999999999998</v>
      </c>
    </row>
    <row r="2937" spans="35:40">
      <c r="AI2937" s="1053">
        <v>44171701</v>
      </c>
      <c r="AJ2937" s="1054">
        <v>7</v>
      </c>
      <c r="AK2937" s="1055">
        <v>131.18414999999999</v>
      </c>
      <c r="AL2937" s="1055">
        <v>3.5032999999999999</v>
      </c>
      <c r="AM2937" s="1054">
        <v>37</v>
      </c>
      <c r="AN2937" s="1056">
        <v>0.20180000000000001</v>
      </c>
    </row>
    <row r="2938" spans="35:40">
      <c r="AI2938" s="1053">
        <v>33075201</v>
      </c>
      <c r="AJ2938" s="1054">
        <v>32</v>
      </c>
      <c r="AK2938" s="1055">
        <v>131.17570000000001</v>
      </c>
      <c r="AL2938" s="1055">
        <v>2.7625999999999999</v>
      </c>
      <c r="AM2938" s="1054">
        <v>47</v>
      </c>
      <c r="AN2938" s="1056">
        <v>0.37859999999999999</v>
      </c>
    </row>
    <row r="2939" spans="35:40">
      <c r="AI2939" s="1053">
        <v>33018541</v>
      </c>
      <c r="AJ2939" s="1054">
        <v>55</v>
      </c>
      <c r="AK2939" s="1055">
        <v>131.17019999999999</v>
      </c>
      <c r="AL2939" s="1055">
        <v>4.0296000000000003</v>
      </c>
      <c r="AM2939" s="1054">
        <v>33</v>
      </c>
      <c r="AN2939" s="1056">
        <v>0.21929999999999999</v>
      </c>
    </row>
    <row r="2940" spans="35:40">
      <c r="AI2940" s="1053">
        <v>44014001</v>
      </c>
      <c r="AJ2940" s="1054">
        <v>57</v>
      </c>
      <c r="AK2940" s="1055">
        <v>131.14959999999999</v>
      </c>
      <c r="AL2940" s="1055">
        <v>2.9961000000000002</v>
      </c>
      <c r="AM2940" s="1054">
        <v>44</v>
      </c>
      <c r="AN2940" s="1056">
        <v>0.29220000000000002</v>
      </c>
    </row>
    <row r="2941" spans="35:40">
      <c r="AI2941" s="1053">
        <v>33056301</v>
      </c>
      <c r="AJ2941" s="1054">
        <v>24</v>
      </c>
      <c r="AK2941" s="1055">
        <v>131.10249999999999</v>
      </c>
      <c r="AL2941" s="1055">
        <v>3.6839</v>
      </c>
      <c r="AM2941" s="1054">
        <v>36</v>
      </c>
      <c r="AN2941" s="1056">
        <v>0.37130000000000002</v>
      </c>
    </row>
    <row r="2942" spans="35:40">
      <c r="AI2942" s="1053">
        <v>42082001</v>
      </c>
      <c r="AJ2942" s="1054">
        <v>4</v>
      </c>
      <c r="AK2942" s="1055">
        <v>131.06129999999999</v>
      </c>
      <c r="AL2942" s="1055">
        <v>3.7484000000000002</v>
      </c>
      <c r="AM2942" s="1054">
        <v>35</v>
      </c>
      <c r="AN2942" s="1056">
        <v>0.20120000000000002</v>
      </c>
    </row>
    <row r="2943" spans="35:40">
      <c r="AI2943" s="1053">
        <v>51120181</v>
      </c>
      <c r="AJ2943" s="1054">
        <v>6</v>
      </c>
      <c r="AK2943" s="1055">
        <v>130.92250000000001</v>
      </c>
      <c r="AL2943" s="1055">
        <v>3.6566000000000001</v>
      </c>
      <c r="AM2943" s="1054">
        <v>36</v>
      </c>
      <c r="AN2943" s="1056">
        <v>0.25730000000000003</v>
      </c>
    </row>
    <row r="2944" spans="35:40">
      <c r="AI2944" s="1053">
        <v>13023701</v>
      </c>
      <c r="AJ2944" s="1054">
        <v>9</v>
      </c>
      <c r="AK2944" s="1055">
        <v>130.91650000000001</v>
      </c>
      <c r="AL2944" s="1055">
        <v>3.8300999999999998</v>
      </c>
      <c r="AM2944" s="1054">
        <v>34</v>
      </c>
      <c r="AN2944" s="1056">
        <v>0.2989</v>
      </c>
    </row>
    <row r="2945" spans="35:40">
      <c r="AI2945" s="1053">
        <v>32018011</v>
      </c>
      <c r="AJ2945" s="1054">
        <v>45</v>
      </c>
      <c r="AK2945" s="1055">
        <v>130.84479999999999</v>
      </c>
      <c r="AL2945" s="1055">
        <v>3.3912</v>
      </c>
      <c r="AM2945" s="1054">
        <v>39</v>
      </c>
      <c r="AN2945" s="1056">
        <v>0.22149999999999997</v>
      </c>
    </row>
    <row r="2946" spans="35:40">
      <c r="AI2946" s="1053">
        <v>44001841</v>
      </c>
      <c r="AJ2946" s="1054">
        <v>74</v>
      </c>
      <c r="AK2946" s="1055">
        <v>130.8272</v>
      </c>
      <c r="AL2946" s="1055">
        <v>3.6112000000000002</v>
      </c>
      <c r="AM2946" s="1054">
        <v>36</v>
      </c>
      <c r="AN2946" s="1056">
        <v>0.24359999999999998</v>
      </c>
    </row>
    <row r="2947" spans="35:40">
      <c r="AI2947" s="1053">
        <v>44071601</v>
      </c>
      <c r="AJ2947" s="1054">
        <v>9</v>
      </c>
      <c r="AK2947" s="1055">
        <v>130.8218</v>
      </c>
      <c r="AL2947" s="1055">
        <v>2.7791999999999999</v>
      </c>
      <c r="AM2947" s="1054">
        <v>47</v>
      </c>
      <c r="AN2947" s="1056">
        <v>0.2082</v>
      </c>
    </row>
    <row r="2948" spans="35:40">
      <c r="AI2948" s="1053">
        <v>21030271</v>
      </c>
      <c r="AJ2948" s="1054">
        <v>10</v>
      </c>
      <c r="AK2948" s="1055">
        <v>130.81710000000001</v>
      </c>
      <c r="AL2948" s="1055">
        <v>4.3036000000000003</v>
      </c>
      <c r="AM2948" s="1054">
        <v>30</v>
      </c>
      <c r="AN2948" s="1056">
        <v>0.27600000000000002</v>
      </c>
    </row>
    <row r="2949" spans="35:40">
      <c r="AI2949" s="1053">
        <v>21020581</v>
      </c>
      <c r="AJ2949" s="1054">
        <v>30</v>
      </c>
      <c r="AK2949" s="1055">
        <v>130.74938999999998</v>
      </c>
      <c r="AL2949" s="1055">
        <v>3.7317999999999998</v>
      </c>
      <c r="AM2949" s="1054">
        <v>35</v>
      </c>
      <c r="AN2949" s="1056">
        <v>0.17859999999999998</v>
      </c>
    </row>
    <row r="2950" spans="35:40">
      <c r="AI2950" s="1053">
        <v>37034101</v>
      </c>
      <c r="AJ2950" s="1054">
        <v>29</v>
      </c>
      <c r="AK2950" s="1055">
        <v>130.72566</v>
      </c>
      <c r="AL2950" s="1055">
        <v>3.9584999999999999</v>
      </c>
      <c r="AM2950" s="1054">
        <v>33</v>
      </c>
      <c r="AN2950" s="1056">
        <v>0.3004</v>
      </c>
    </row>
    <row r="2951" spans="35:40">
      <c r="AI2951" s="1053">
        <v>32028311</v>
      </c>
      <c r="AJ2951" s="1054">
        <v>41</v>
      </c>
      <c r="AK2951" s="1055">
        <v>130.70240000000001</v>
      </c>
      <c r="AL2951" s="1055">
        <v>3.5865999999999998</v>
      </c>
      <c r="AM2951" s="1054">
        <v>36</v>
      </c>
      <c r="AN2951" s="1056">
        <v>0.29520000000000002</v>
      </c>
    </row>
    <row r="2952" spans="35:40">
      <c r="AI2952" s="1053">
        <v>44111801</v>
      </c>
      <c r="AJ2952" s="1054">
        <v>11</v>
      </c>
      <c r="AK2952" s="1055">
        <v>130.70169999999999</v>
      </c>
      <c r="AL2952" s="1055">
        <v>3.8153000000000001</v>
      </c>
      <c r="AM2952" s="1054">
        <v>34</v>
      </c>
      <c r="AN2952" s="1056">
        <v>0.30010000000000003</v>
      </c>
    </row>
    <row r="2953" spans="35:40">
      <c r="AI2953" s="1053">
        <v>64010291</v>
      </c>
      <c r="AJ2953" s="1054">
        <v>9</v>
      </c>
      <c r="AK2953" s="1055">
        <v>130.69945000000001</v>
      </c>
      <c r="AL2953" s="1055">
        <v>3.5678999999999998</v>
      </c>
      <c r="AM2953" s="1054">
        <v>37</v>
      </c>
      <c r="AN2953" s="1056">
        <v>0.19210000000000002</v>
      </c>
    </row>
    <row r="2954" spans="35:40">
      <c r="AI2954" s="1053">
        <v>43091201</v>
      </c>
      <c r="AJ2954" s="1054">
        <v>4</v>
      </c>
      <c r="AK2954" s="1055">
        <v>130.66990000000001</v>
      </c>
      <c r="AL2954" s="1055">
        <v>3.3414000000000001</v>
      </c>
      <c r="AM2954" s="1054">
        <v>39</v>
      </c>
      <c r="AN2954" s="1056">
        <v>0.42840000000000006</v>
      </c>
    </row>
    <row r="2955" spans="35:40">
      <c r="AI2955" s="1053">
        <v>14080601</v>
      </c>
      <c r="AJ2955" s="1054">
        <v>9</v>
      </c>
      <c r="AK2955" s="1055">
        <v>130.6694</v>
      </c>
      <c r="AL2955" s="1055">
        <v>2.9601000000000002</v>
      </c>
      <c r="AM2955" s="1054">
        <v>44</v>
      </c>
      <c r="AN2955" s="1056">
        <v>0.29609999999999997</v>
      </c>
    </row>
    <row r="2956" spans="35:40">
      <c r="AI2956" s="1053">
        <v>37121701</v>
      </c>
      <c r="AJ2956" s="1054">
        <v>6</v>
      </c>
      <c r="AK2956" s="1055">
        <v>130.66630000000001</v>
      </c>
      <c r="AL2956" s="1055">
        <v>3.4702000000000002</v>
      </c>
      <c r="AM2956" s="1054">
        <v>38</v>
      </c>
      <c r="AN2956" s="1056">
        <v>0.25340000000000001</v>
      </c>
    </row>
    <row r="2957" spans="35:40">
      <c r="AI2957" s="1053">
        <v>32083011</v>
      </c>
      <c r="AJ2957" s="1054">
        <v>23</v>
      </c>
      <c r="AK2957" s="1055">
        <v>130.6618</v>
      </c>
      <c r="AL2957" s="1055">
        <v>2.9028999999999998</v>
      </c>
      <c r="AM2957" s="1054">
        <v>45</v>
      </c>
      <c r="AN2957" s="1056">
        <v>0.24559999999999998</v>
      </c>
    </row>
    <row r="2958" spans="35:40">
      <c r="AI2958" s="1053">
        <v>32022801</v>
      </c>
      <c r="AJ2958" s="1054">
        <v>42</v>
      </c>
      <c r="AK2958" s="1055">
        <v>130.65801999999999</v>
      </c>
      <c r="AL2958" s="1055">
        <v>3.2547000000000001</v>
      </c>
      <c r="AM2958" s="1054">
        <v>40</v>
      </c>
      <c r="AN2958" s="1056">
        <v>0.2112</v>
      </c>
    </row>
    <row r="2959" spans="35:40">
      <c r="AI2959" s="1053">
        <v>14052111</v>
      </c>
      <c r="AJ2959" s="1054">
        <v>5</v>
      </c>
      <c r="AK2959" s="1055">
        <v>130.548</v>
      </c>
      <c r="AL2959" s="1055">
        <v>3.7038000000000002</v>
      </c>
      <c r="AM2959" s="1054">
        <v>35</v>
      </c>
      <c r="AN2959" s="1056">
        <v>0.44049999999999995</v>
      </c>
    </row>
    <row r="2960" spans="35:40">
      <c r="AI2960" s="1053">
        <v>43011201</v>
      </c>
      <c r="AJ2960" s="1054">
        <v>32</v>
      </c>
      <c r="AK2960" s="1055">
        <v>130.516605</v>
      </c>
      <c r="AL2960" s="1055">
        <v>3.6160000000000001</v>
      </c>
      <c r="AM2960" s="1054">
        <v>36</v>
      </c>
      <c r="AN2960" s="1056">
        <v>0.14000000000000001</v>
      </c>
    </row>
    <row r="2961" spans="35:40">
      <c r="AI2961" s="1053">
        <v>32010301</v>
      </c>
      <c r="AJ2961" s="1054">
        <v>46</v>
      </c>
      <c r="AK2961" s="1055">
        <v>130.51169999999999</v>
      </c>
      <c r="AL2961" s="1055">
        <v>4.2061000000000002</v>
      </c>
      <c r="AM2961" s="1054">
        <v>31</v>
      </c>
      <c r="AN2961" s="1056">
        <v>0.21859999999999999</v>
      </c>
    </row>
    <row r="2962" spans="35:40">
      <c r="AI2962" s="1053">
        <v>42092501</v>
      </c>
      <c r="AJ2962" s="1054">
        <v>4</v>
      </c>
      <c r="AK2962" s="1055">
        <v>130.4795</v>
      </c>
      <c r="AL2962" s="1055">
        <v>4.3078000000000003</v>
      </c>
      <c r="AM2962" s="1054">
        <v>30</v>
      </c>
      <c r="AN2962" s="1056">
        <v>0.248</v>
      </c>
    </row>
    <row r="2963" spans="35:40">
      <c r="AI2963" s="1053">
        <v>50010111</v>
      </c>
      <c r="AJ2963" s="1054">
        <v>78</v>
      </c>
      <c r="AK2963" s="1055">
        <v>130.42931999999999</v>
      </c>
      <c r="AL2963" s="1055">
        <v>3.7292999999999998</v>
      </c>
      <c r="AM2963" s="1054">
        <v>35</v>
      </c>
      <c r="AN2963" s="1056">
        <v>0.33789999999999998</v>
      </c>
    </row>
    <row r="2964" spans="35:40">
      <c r="AI2964" s="1053">
        <v>12140631</v>
      </c>
      <c r="AJ2964" s="1054">
        <v>48</v>
      </c>
      <c r="AK2964" s="1055">
        <v>130.40568000000002</v>
      </c>
      <c r="AL2964" s="1055">
        <v>3.3371</v>
      </c>
      <c r="AM2964" s="1054">
        <v>39</v>
      </c>
      <c r="AN2964" s="1056">
        <v>0.29820000000000002</v>
      </c>
    </row>
    <row r="2965" spans="35:40">
      <c r="AI2965" s="1053">
        <v>15030301</v>
      </c>
      <c r="AJ2965" s="1054">
        <v>5</v>
      </c>
      <c r="AK2965" s="1055">
        <v>130.33796999999998</v>
      </c>
      <c r="AL2965" s="1055">
        <v>4.4192999999999998</v>
      </c>
      <c r="AM2965" s="1054">
        <v>29</v>
      </c>
      <c r="AN2965" s="1056">
        <v>0.41979999999999995</v>
      </c>
    </row>
    <row r="2966" spans="35:40">
      <c r="AI2966" s="1053">
        <v>44133201</v>
      </c>
      <c r="AJ2966" s="1054">
        <v>24</v>
      </c>
      <c r="AK2966" s="1055">
        <v>130.33170000000001</v>
      </c>
      <c r="AL2966" s="1055">
        <v>3.6621999999999999</v>
      </c>
      <c r="AM2966" s="1054">
        <v>36</v>
      </c>
      <c r="AN2966" s="1056">
        <v>0.23769999999999999</v>
      </c>
    </row>
    <row r="2967" spans="35:40">
      <c r="AI2967" s="1053">
        <v>31074001</v>
      </c>
      <c r="AJ2967" s="1054">
        <v>125</v>
      </c>
      <c r="AK2967" s="1055">
        <v>130.32939999999999</v>
      </c>
      <c r="AL2967" s="1055">
        <v>3.0567000000000002</v>
      </c>
      <c r="AM2967" s="1054">
        <v>43</v>
      </c>
      <c r="AN2967" s="1056">
        <v>0.31840000000000002</v>
      </c>
    </row>
    <row r="2968" spans="35:40">
      <c r="AI2968" s="1053">
        <v>21010821</v>
      </c>
      <c r="AJ2968" s="1054">
        <v>34</v>
      </c>
      <c r="AK2968" s="1055">
        <v>130.32026200000001</v>
      </c>
      <c r="AL2968" s="1055">
        <v>4.0823</v>
      </c>
      <c r="AM2968" s="1054">
        <v>32</v>
      </c>
      <c r="AN2968" s="1056">
        <v>0.1807</v>
      </c>
    </row>
    <row r="2969" spans="35:40">
      <c r="AI2969" s="1053">
        <v>42021301</v>
      </c>
      <c r="AJ2969" s="1054">
        <v>8</v>
      </c>
      <c r="AK2969" s="1055">
        <v>130.25409999999999</v>
      </c>
      <c r="AL2969" s="1055">
        <v>4.1685999999999996</v>
      </c>
      <c r="AM2969" s="1054">
        <v>31</v>
      </c>
      <c r="AN2969" s="1056">
        <v>0.37920000000000004</v>
      </c>
    </row>
    <row r="2970" spans="35:40">
      <c r="AI2970" s="1053">
        <v>44224001</v>
      </c>
      <c r="AJ2970" s="1054">
        <v>58</v>
      </c>
      <c r="AK2970" s="1055">
        <v>130.18192999999999</v>
      </c>
      <c r="AL2970" s="1055">
        <v>3.4624999999999999</v>
      </c>
      <c r="AM2970" s="1054">
        <v>38</v>
      </c>
      <c r="AN2970" s="1056">
        <v>0.23399999999999999</v>
      </c>
    </row>
    <row r="2971" spans="35:40">
      <c r="AI2971" s="1053">
        <v>44013801</v>
      </c>
      <c r="AJ2971" s="1054">
        <v>59</v>
      </c>
      <c r="AK2971" s="1055">
        <v>130.17124999999999</v>
      </c>
      <c r="AL2971" s="1055">
        <v>3.3170000000000002</v>
      </c>
      <c r="AM2971" s="1054">
        <v>39</v>
      </c>
      <c r="AN2971" s="1056">
        <v>0.2626</v>
      </c>
    </row>
    <row r="2972" spans="35:40">
      <c r="AI2972" s="1053">
        <v>13015501</v>
      </c>
      <c r="AJ2972" s="1054">
        <v>20</v>
      </c>
      <c r="AK2972" s="1055">
        <v>130.17049</v>
      </c>
      <c r="AL2972" s="1055">
        <v>3.3048999999999999</v>
      </c>
      <c r="AM2972" s="1054">
        <v>39</v>
      </c>
      <c r="AN2972" s="1056">
        <v>0.22370000000000001</v>
      </c>
    </row>
    <row r="2973" spans="35:40">
      <c r="AI2973" s="1053">
        <v>32039121</v>
      </c>
      <c r="AJ2973" s="1054">
        <v>34</v>
      </c>
      <c r="AK2973" s="1055">
        <v>130.16919999999999</v>
      </c>
      <c r="AL2973" s="1055">
        <v>3.0884</v>
      </c>
      <c r="AM2973" s="1054">
        <v>42</v>
      </c>
      <c r="AN2973" s="1056">
        <v>0.28489999999999999</v>
      </c>
    </row>
    <row r="2974" spans="35:40">
      <c r="AI2974" s="1053">
        <v>11061121</v>
      </c>
      <c r="AJ2974" s="1054">
        <v>116</v>
      </c>
      <c r="AK2974" s="1055">
        <v>130.15389999999999</v>
      </c>
      <c r="AL2974" s="1055">
        <v>3.2439</v>
      </c>
      <c r="AM2974" s="1054">
        <v>40</v>
      </c>
      <c r="AN2974" s="1056">
        <v>0.39419999999999999</v>
      </c>
    </row>
    <row r="2975" spans="35:40">
      <c r="AI2975" s="1053">
        <v>51100021</v>
      </c>
      <c r="AJ2975" s="1054">
        <v>8</v>
      </c>
      <c r="AK2975" s="1055">
        <v>130.10900000000001</v>
      </c>
      <c r="AL2975" s="1055">
        <v>3.2926000000000002</v>
      </c>
      <c r="AM2975" s="1054">
        <v>40</v>
      </c>
      <c r="AN2975" s="1056">
        <v>0.3513</v>
      </c>
    </row>
    <row r="2976" spans="35:40">
      <c r="AI2976" s="1053">
        <v>42019431</v>
      </c>
      <c r="AJ2976" s="1054">
        <v>65</v>
      </c>
      <c r="AK2976" s="1055">
        <v>130.0874</v>
      </c>
      <c r="AL2976" s="1055">
        <v>3.4962</v>
      </c>
      <c r="AM2976" s="1054">
        <v>37</v>
      </c>
      <c r="AN2976" s="1056">
        <v>0.1467</v>
      </c>
    </row>
    <row r="2977" spans="35:40">
      <c r="AI2977" s="1053">
        <v>32017711</v>
      </c>
      <c r="AJ2977" s="1054">
        <v>47</v>
      </c>
      <c r="AK2977" s="1055">
        <v>130.07849999999999</v>
      </c>
      <c r="AL2977" s="1055">
        <v>3.6172</v>
      </c>
      <c r="AM2977" s="1054">
        <v>36</v>
      </c>
      <c r="AN2977" s="1056">
        <v>0.2823</v>
      </c>
    </row>
    <row r="2978" spans="35:40">
      <c r="AI2978" s="1053">
        <v>34082501</v>
      </c>
      <c r="AJ2978" s="1054">
        <v>5</v>
      </c>
      <c r="AK2978" s="1055">
        <v>130.07400000000001</v>
      </c>
      <c r="AL2978" s="1055">
        <v>3.8214000000000001</v>
      </c>
      <c r="AM2978" s="1054">
        <v>34</v>
      </c>
      <c r="AN2978" s="1056">
        <v>0.21909999999999999</v>
      </c>
    </row>
    <row r="2979" spans="35:40">
      <c r="AI2979" s="1053">
        <v>37112301</v>
      </c>
      <c r="AJ2979" s="1054">
        <v>5</v>
      </c>
      <c r="AK2979" s="1055">
        <v>130.042</v>
      </c>
      <c r="AL2979" s="1055">
        <v>2.9645999999999999</v>
      </c>
      <c r="AM2979" s="1054">
        <v>44</v>
      </c>
      <c r="AN2979" s="1056">
        <v>0.30820000000000003</v>
      </c>
    </row>
    <row r="2980" spans="35:40">
      <c r="AI2980" s="1053">
        <v>33018480</v>
      </c>
      <c r="AJ2980" s="1054">
        <v>56</v>
      </c>
      <c r="AK2980" s="1055">
        <v>130.0292</v>
      </c>
      <c r="AL2980" s="1055">
        <v>3.6257000000000001</v>
      </c>
      <c r="AM2980" s="1054">
        <v>36</v>
      </c>
      <c r="AN2980" s="1056">
        <v>0.20519999999999999</v>
      </c>
    </row>
    <row r="2981" spans="35:40">
      <c r="AI2981" s="1053">
        <v>32134511</v>
      </c>
      <c r="AJ2981" s="1054">
        <v>16</v>
      </c>
      <c r="AK2981" s="1055">
        <v>129.98589999999999</v>
      </c>
      <c r="AL2981" s="1055">
        <v>4.2051999999999996</v>
      </c>
      <c r="AM2981" s="1054">
        <v>31</v>
      </c>
      <c r="AN2981" s="1056">
        <v>0.3075</v>
      </c>
    </row>
    <row r="2982" spans="35:40">
      <c r="AI2982" s="1053">
        <v>32032501</v>
      </c>
      <c r="AJ2982" s="1054">
        <v>35</v>
      </c>
      <c r="AK2982" s="1055">
        <v>129.97030000000001</v>
      </c>
      <c r="AL2982" s="1055">
        <v>4.1395999999999997</v>
      </c>
      <c r="AM2982" s="1054">
        <v>31</v>
      </c>
      <c r="AN2982" s="1056">
        <v>0.25040000000000001</v>
      </c>
    </row>
    <row r="2983" spans="35:40">
      <c r="AI2983" s="1053">
        <v>37040501</v>
      </c>
      <c r="AJ2983" s="1054">
        <v>13</v>
      </c>
      <c r="AK2983" s="1055">
        <v>129.94829999999999</v>
      </c>
      <c r="AL2983" s="1055">
        <v>3.1778</v>
      </c>
      <c r="AM2983" s="1054">
        <v>41</v>
      </c>
      <c r="AN2983" s="1056">
        <v>0.312</v>
      </c>
    </row>
    <row r="2984" spans="35:40">
      <c r="AI2984" s="1053">
        <v>21070141</v>
      </c>
      <c r="AJ2984" s="1054">
        <v>5</v>
      </c>
      <c r="AK2984" s="1055">
        <v>129.944108</v>
      </c>
      <c r="AL2984" s="1055">
        <v>3.5579999999999998</v>
      </c>
      <c r="AM2984" s="1054">
        <v>37</v>
      </c>
      <c r="AN2984" s="1056">
        <v>0.26829999999999998</v>
      </c>
    </row>
    <row r="2985" spans="35:40">
      <c r="AI2985" s="1053">
        <v>41017401</v>
      </c>
      <c r="AJ2985" s="1054">
        <v>42</v>
      </c>
      <c r="AK2985" s="1055">
        <v>129.93690000000001</v>
      </c>
      <c r="AL2985" s="1055">
        <v>3.7848000000000002</v>
      </c>
      <c r="AM2985" s="1054">
        <v>34</v>
      </c>
      <c r="AN2985" s="1056">
        <v>0.218</v>
      </c>
    </row>
    <row r="2986" spans="35:40">
      <c r="AI2986" s="1053">
        <v>32121011</v>
      </c>
      <c r="AJ2986" s="1054">
        <v>16</v>
      </c>
      <c r="AK2986" s="1055">
        <v>129.8749</v>
      </c>
      <c r="AL2986" s="1055">
        <v>3.6172</v>
      </c>
      <c r="AM2986" s="1054">
        <v>36</v>
      </c>
      <c r="AN2986" s="1056">
        <v>0.24590000000000001</v>
      </c>
    </row>
    <row r="2987" spans="35:40">
      <c r="AI2987" s="1053">
        <v>53011501</v>
      </c>
      <c r="AJ2987" s="1054">
        <v>25</v>
      </c>
      <c r="AK2987" s="1055">
        <v>129.8287</v>
      </c>
      <c r="AL2987" s="1055">
        <v>3.4590000000000001</v>
      </c>
      <c r="AM2987" s="1054">
        <v>38</v>
      </c>
      <c r="AN2987" s="1056">
        <v>0.26440000000000002</v>
      </c>
    </row>
    <row r="2988" spans="35:40">
      <c r="AI2988" s="1053">
        <v>64040901</v>
      </c>
      <c r="AJ2988" s="1054">
        <v>1</v>
      </c>
      <c r="AK2988" s="1055">
        <v>129.734926</v>
      </c>
      <c r="AL2988" s="1055">
        <v>3.0110000000000001</v>
      </c>
      <c r="AM2988" s="1054">
        <v>43</v>
      </c>
      <c r="AN2988" s="1056">
        <v>0.29630000000000001</v>
      </c>
    </row>
    <row r="2989" spans="35:40">
      <c r="AI2989" s="1053">
        <v>43019901</v>
      </c>
      <c r="AJ2989" s="1054">
        <v>33</v>
      </c>
      <c r="AK2989" s="1055">
        <v>129.72478000000001</v>
      </c>
      <c r="AL2989" s="1055">
        <v>3.4799000000000002</v>
      </c>
      <c r="AM2989" s="1054">
        <v>37</v>
      </c>
      <c r="AN2989" s="1056">
        <v>0.22370000000000001</v>
      </c>
    </row>
    <row r="2990" spans="35:40">
      <c r="AI2990" s="1053">
        <v>32130801</v>
      </c>
      <c r="AJ2990" s="1054">
        <v>17</v>
      </c>
      <c r="AK2990" s="1055">
        <v>129.71803400000002</v>
      </c>
      <c r="AL2990" s="1055">
        <v>3.3401000000000001</v>
      </c>
      <c r="AM2990" s="1054">
        <v>39</v>
      </c>
      <c r="AN2990" s="1056">
        <v>0.25739999999999996</v>
      </c>
    </row>
    <row r="2991" spans="35:40">
      <c r="AI2991" s="1053">
        <v>61092801</v>
      </c>
      <c r="AJ2991" s="1054">
        <v>2</v>
      </c>
      <c r="AK2991" s="1055">
        <v>129.69110000000001</v>
      </c>
      <c r="AL2991" s="1055">
        <v>2.4641000000000002</v>
      </c>
      <c r="AM2991" s="1054">
        <v>53</v>
      </c>
      <c r="AN2991" s="1056">
        <v>0.19210000000000002</v>
      </c>
    </row>
    <row r="2992" spans="35:40">
      <c r="AI2992" s="1053">
        <v>32013101</v>
      </c>
      <c r="AJ2992" s="1054">
        <v>48</v>
      </c>
      <c r="AK2992" s="1055">
        <v>129.67439999999999</v>
      </c>
      <c r="AL2992" s="1055">
        <v>3.6775000000000002</v>
      </c>
      <c r="AM2992" s="1054">
        <v>35</v>
      </c>
      <c r="AN2992" s="1056">
        <v>0.21329999999999999</v>
      </c>
    </row>
    <row r="2993" spans="35:40">
      <c r="AI2993" s="1053">
        <v>33019421</v>
      </c>
      <c r="AJ2993" s="1054">
        <v>57</v>
      </c>
      <c r="AK2993" s="1055">
        <v>129.63746</v>
      </c>
      <c r="AL2993" s="1055">
        <v>3.1949000000000001</v>
      </c>
      <c r="AM2993" s="1054">
        <v>41</v>
      </c>
      <c r="AN2993" s="1056">
        <v>0.16140000000000002</v>
      </c>
    </row>
    <row r="2994" spans="35:40">
      <c r="AI2994" s="1053">
        <v>33081501</v>
      </c>
      <c r="AJ2994" s="1054">
        <v>5</v>
      </c>
      <c r="AK2994" s="1055">
        <v>129.58539999999999</v>
      </c>
      <c r="AL2994" s="1055">
        <v>2.6337999999999999</v>
      </c>
      <c r="AM2994" s="1054">
        <v>49</v>
      </c>
      <c r="AN2994" s="1056">
        <v>0.53180000000000005</v>
      </c>
    </row>
    <row r="2995" spans="35:40">
      <c r="AI2995" s="1053">
        <v>44012311</v>
      </c>
      <c r="AJ2995" s="1054">
        <v>60</v>
      </c>
      <c r="AK2995" s="1055">
        <v>129.54589999999999</v>
      </c>
      <c r="AL2995" s="1055">
        <v>2.7919</v>
      </c>
      <c r="AM2995" s="1054">
        <v>46</v>
      </c>
      <c r="AN2995" s="1056">
        <v>0.1852</v>
      </c>
    </row>
    <row r="2996" spans="35:40">
      <c r="AI2996" s="1053">
        <v>37180101</v>
      </c>
      <c r="AJ2996" s="1054">
        <v>3</v>
      </c>
      <c r="AK2996" s="1055">
        <v>129.54400000000001</v>
      </c>
      <c r="AL2996" s="1055">
        <v>4.0613999999999999</v>
      </c>
      <c r="AM2996" s="1054">
        <v>32</v>
      </c>
      <c r="AN2996" s="1056">
        <v>0.28510000000000002</v>
      </c>
    </row>
    <row r="2997" spans="35:40">
      <c r="AI2997" s="1053">
        <v>37111301</v>
      </c>
      <c r="AJ2997" s="1054">
        <v>6</v>
      </c>
      <c r="AK2997" s="1055">
        <v>129.52127200000001</v>
      </c>
      <c r="AL2997" s="1055">
        <v>3.4981</v>
      </c>
      <c r="AM2997" s="1054">
        <v>37</v>
      </c>
      <c r="AN2997" s="1056">
        <v>0.37369999999999998</v>
      </c>
    </row>
    <row r="2998" spans="35:40">
      <c r="AI2998" s="1053">
        <v>32038711</v>
      </c>
      <c r="AJ2998" s="1054">
        <v>36</v>
      </c>
      <c r="AK2998" s="1055">
        <v>129.50829999999999</v>
      </c>
      <c r="AL2998" s="1055">
        <v>3.1444999999999999</v>
      </c>
      <c r="AM2998" s="1054">
        <v>41</v>
      </c>
      <c r="AN2998" s="1056">
        <v>0.21530000000000002</v>
      </c>
    </row>
    <row r="2999" spans="35:40">
      <c r="AI2999" s="1053">
        <v>21080161</v>
      </c>
      <c r="AJ2999" s="1054">
        <v>5</v>
      </c>
      <c r="AK2999" s="1055">
        <v>129.46916999999999</v>
      </c>
      <c r="AL2999" s="1055">
        <v>3.8521999999999998</v>
      </c>
      <c r="AM2999" s="1054">
        <v>34</v>
      </c>
      <c r="AN2999" s="1056">
        <v>0.35049999999999998</v>
      </c>
    </row>
    <row r="3000" spans="35:40">
      <c r="AI3000" s="1053">
        <v>45060182</v>
      </c>
      <c r="AJ3000" s="1054">
        <v>4</v>
      </c>
      <c r="AK3000" s="1055">
        <v>129.46498</v>
      </c>
      <c r="AL3000" s="1055">
        <v>4.0045999999999999</v>
      </c>
      <c r="AM3000" s="1054">
        <v>32</v>
      </c>
      <c r="AN3000" s="1056">
        <v>0.2828</v>
      </c>
    </row>
    <row r="3001" spans="35:40">
      <c r="AI3001" s="1053">
        <v>44085201</v>
      </c>
      <c r="AJ3001" s="1054">
        <v>15</v>
      </c>
      <c r="AK3001" s="1055">
        <v>129.41511800000001</v>
      </c>
      <c r="AL3001" s="1055">
        <v>3.3187000000000002</v>
      </c>
      <c r="AM3001" s="1054">
        <v>39</v>
      </c>
      <c r="AN3001" s="1056">
        <v>0.16370000000000001</v>
      </c>
    </row>
    <row r="3002" spans="35:40">
      <c r="AI3002" s="1053">
        <v>32071601</v>
      </c>
      <c r="AJ3002" s="1054">
        <v>20</v>
      </c>
      <c r="AK3002" s="1055">
        <v>129.40009799999999</v>
      </c>
      <c r="AL3002" s="1055">
        <v>3.9245000000000001</v>
      </c>
      <c r="AM3002" s="1054">
        <v>33</v>
      </c>
      <c r="AN3002" s="1056">
        <v>0.25480000000000003</v>
      </c>
    </row>
    <row r="3003" spans="35:40">
      <c r="AI3003" s="1053">
        <v>32110401</v>
      </c>
      <c r="AJ3003" s="1054">
        <v>8</v>
      </c>
      <c r="AK3003" s="1055">
        <v>129.3998</v>
      </c>
      <c r="AL3003" s="1055">
        <v>4.0838999999999999</v>
      </c>
      <c r="AM3003" s="1054">
        <v>32</v>
      </c>
      <c r="AN3003" s="1056">
        <v>0.2535</v>
      </c>
    </row>
    <row r="3004" spans="35:40">
      <c r="AI3004" s="1053">
        <v>61030501</v>
      </c>
      <c r="AJ3004" s="1054">
        <v>8</v>
      </c>
      <c r="AK3004" s="1055">
        <v>129.35929400000001</v>
      </c>
      <c r="AL3004" s="1055">
        <v>4.1201999999999996</v>
      </c>
      <c r="AM3004" s="1054">
        <v>31</v>
      </c>
      <c r="AN3004" s="1056">
        <v>0.1981</v>
      </c>
    </row>
    <row r="3005" spans="35:40">
      <c r="AI3005" s="1053">
        <v>36114801</v>
      </c>
      <c r="AJ3005" s="1054">
        <v>7</v>
      </c>
      <c r="AK3005" s="1055">
        <v>129.29613000000001</v>
      </c>
      <c r="AL3005" s="1055">
        <v>3.4152999999999998</v>
      </c>
      <c r="AM3005" s="1054">
        <v>38</v>
      </c>
      <c r="AN3005" s="1056">
        <v>0.16300000000000001</v>
      </c>
    </row>
    <row r="3006" spans="35:40">
      <c r="AI3006" s="1053">
        <v>34031701</v>
      </c>
      <c r="AJ3006" s="1054">
        <v>6</v>
      </c>
      <c r="AK3006" s="1055">
        <v>129.25279599999999</v>
      </c>
      <c r="AL3006" s="1055">
        <v>3.4462999999999999</v>
      </c>
      <c r="AM3006" s="1054">
        <v>38</v>
      </c>
      <c r="AN3006" s="1056">
        <v>0.23139999999999999</v>
      </c>
    </row>
    <row r="3007" spans="35:40">
      <c r="AI3007" s="1053">
        <v>33064001</v>
      </c>
      <c r="AJ3007" s="1054">
        <v>26</v>
      </c>
      <c r="AK3007" s="1055">
        <v>129.22300000000001</v>
      </c>
      <c r="AL3007" s="1055">
        <v>3.6684000000000001</v>
      </c>
      <c r="AM3007" s="1054">
        <v>35</v>
      </c>
      <c r="AN3007" s="1056">
        <v>0.24109999999999998</v>
      </c>
    </row>
    <row r="3008" spans="35:40">
      <c r="AI3008" s="1053">
        <v>52032501</v>
      </c>
      <c r="AJ3008" s="1054">
        <v>6</v>
      </c>
      <c r="AK3008" s="1055">
        <v>129.17865600000002</v>
      </c>
      <c r="AL3008" s="1055">
        <v>3.1486000000000001</v>
      </c>
      <c r="AM3008" s="1054">
        <v>41</v>
      </c>
      <c r="AN3008" s="1056">
        <v>0.22750000000000001</v>
      </c>
    </row>
    <row r="3009" spans="35:40">
      <c r="AI3009" s="1053">
        <v>31133801</v>
      </c>
      <c r="AJ3009" s="1054">
        <v>126</v>
      </c>
      <c r="AK3009" s="1055">
        <v>129.13939999999999</v>
      </c>
      <c r="AL3009" s="1055">
        <v>3.3664000000000001</v>
      </c>
      <c r="AM3009" s="1054">
        <v>38</v>
      </c>
      <c r="AN3009" s="1056">
        <v>0.32200000000000001</v>
      </c>
    </row>
    <row r="3010" spans="35:40">
      <c r="AI3010" s="1053">
        <v>33014901</v>
      </c>
      <c r="AJ3010" s="1054">
        <v>58</v>
      </c>
      <c r="AK3010" s="1055">
        <v>129.13589999999999</v>
      </c>
      <c r="AL3010" s="1055">
        <v>3.1356000000000002</v>
      </c>
      <c r="AM3010" s="1054">
        <v>41</v>
      </c>
      <c r="AN3010" s="1056">
        <v>0.26530000000000004</v>
      </c>
    </row>
    <row r="3011" spans="35:40">
      <c r="AI3011" s="1053">
        <v>32083911</v>
      </c>
      <c r="AJ3011" s="1054">
        <v>24</v>
      </c>
      <c r="AK3011" s="1055">
        <v>129.11304999999999</v>
      </c>
      <c r="AL3011" s="1055">
        <v>3.7553000000000001</v>
      </c>
      <c r="AM3011" s="1054">
        <v>34</v>
      </c>
      <c r="AN3011" s="1056">
        <v>0.3679</v>
      </c>
    </row>
    <row r="3012" spans="35:40">
      <c r="AI3012" s="1053">
        <v>35051101</v>
      </c>
      <c r="AJ3012" s="1054">
        <v>22</v>
      </c>
      <c r="AK3012" s="1055">
        <v>129.10901999999999</v>
      </c>
      <c r="AL3012" s="1055">
        <v>3.2999000000000001</v>
      </c>
      <c r="AM3012" s="1054">
        <v>39</v>
      </c>
      <c r="AN3012" s="1056">
        <v>0.3488</v>
      </c>
    </row>
    <row r="3013" spans="35:40">
      <c r="AI3013" s="1053">
        <v>21022601</v>
      </c>
      <c r="AJ3013" s="1054">
        <v>31</v>
      </c>
      <c r="AK3013" s="1055">
        <v>129.09520000000001</v>
      </c>
      <c r="AL3013" s="1055">
        <v>2.7761999999999998</v>
      </c>
      <c r="AM3013" s="1054">
        <v>46</v>
      </c>
      <c r="AN3013" s="1056">
        <v>0.23089999999999999</v>
      </c>
    </row>
    <row r="3014" spans="35:40">
      <c r="AI3014" s="1053">
        <v>45100101</v>
      </c>
      <c r="AJ3014" s="1054">
        <v>6</v>
      </c>
      <c r="AK3014" s="1055">
        <v>129.08330000000001</v>
      </c>
      <c r="AL3014" s="1055">
        <v>3.6432000000000002</v>
      </c>
      <c r="AM3014" s="1054">
        <v>35</v>
      </c>
      <c r="AN3014" s="1056">
        <v>0.34250000000000003</v>
      </c>
    </row>
    <row r="3015" spans="35:40">
      <c r="AI3015" s="1053">
        <v>36080271</v>
      </c>
      <c r="AJ3015" s="1054">
        <v>2</v>
      </c>
      <c r="AK3015" s="1055">
        <v>129.07849999999999</v>
      </c>
      <c r="AL3015" s="1055">
        <v>3.6341999999999999</v>
      </c>
      <c r="AM3015" s="1054">
        <v>36</v>
      </c>
      <c r="AN3015" s="1056">
        <v>0.2601</v>
      </c>
    </row>
    <row r="3016" spans="35:40">
      <c r="AI3016" s="1053">
        <v>51040101</v>
      </c>
      <c r="AJ3016" s="1054">
        <v>6</v>
      </c>
      <c r="AK3016" s="1055">
        <v>128.97662</v>
      </c>
      <c r="AL3016" s="1055">
        <v>3.6093000000000002</v>
      </c>
      <c r="AM3016" s="1054">
        <v>36</v>
      </c>
      <c r="AN3016" s="1056">
        <v>0.28859999999999997</v>
      </c>
    </row>
    <row r="3017" spans="35:40">
      <c r="AI3017" s="1053">
        <v>33061901</v>
      </c>
      <c r="AJ3017" s="1054">
        <v>27</v>
      </c>
      <c r="AK3017" s="1055">
        <v>128.9434</v>
      </c>
      <c r="AL3017" s="1055">
        <v>3.7387000000000001</v>
      </c>
      <c r="AM3017" s="1054">
        <v>34</v>
      </c>
      <c r="AN3017" s="1056">
        <v>0.27960000000000002</v>
      </c>
    </row>
    <row r="3018" spans="35:40">
      <c r="AI3018" s="1053">
        <v>44123701</v>
      </c>
      <c r="AJ3018" s="1054">
        <v>10</v>
      </c>
      <c r="AK3018" s="1055">
        <v>128.78774999999999</v>
      </c>
      <c r="AL3018" s="1055">
        <v>4.2187999999999999</v>
      </c>
      <c r="AM3018" s="1054">
        <v>31</v>
      </c>
      <c r="AN3018" s="1056">
        <v>0.20860000000000001</v>
      </c>
    </row>
    <row r="3019" spans="35:40">
      <c r="AI3019" s="1053">
        <v>44142201</v>
      </c>
      <c r="AJ3019" s="1054">
        <v>7</v>
      </c>
      <c r="AK3019" s="1055">
        <v>128.7449</v>
      </c>
      <c r="AL3019" s="1055">
        <v>3.3563000000000001</v>
      </c>
      <c r="AM3019" s="1054">
        <v>38</v>
      </c>
      <c r="AN3019" s="1056">
        <v>0.17780000000000001</v>
      </c>
    </row>
    <row r="3020" spans="35:40">
      <c r="AI3020" s="1053">
        <v>37122201</v>
      </c>
      <c r="AJ3020" s="1054">
        <v>7</v>
      </c>
      <c r="AK3020" s="1055">
        <v>128.67169999999999</v>
      </c>
      <c r="AL3020" s="1055">
        <v>3.8349000000000002</v>
      </c>
      <c r="AM3020" s="1054">
        <v>34</v>
      </c>
      <c r="AN3020" s="1056">
        <v>0.2661</v>
      </c>
    </row>
    <row r="3021" spans="35:40">
      <c r="AI3021" s="1053">
        <v>36111201</v>
      </c>
      <c r="AJ3021" s="1054">
        <v>8</v>
      </c>
      <c r="AK3021" s="1055">
        <v>128.6695</v>
      </c>
      <c r="AL3021" s="1055">
        <v>2.7953999999999999</v>
      </c>
      <c r="AM3021" s="1054">
        <v>46</v>
      </c>
      <c r="AN3021" s="1056">
        <v>0.32219999999999999</v>
      </c>
    </row>
    <row r="3022" spans="35:40">
      <c r="AI3022" s="1053">
        <v>32054111</v>
      </c>
      <c r="AJ3022" s="1054">
        <v>14</v>
      </c>
      <c r="AK3022" s="1055">
        <v>128.63325</v>
      </c>
      <c r="AL3022" s="1055">
        <v>3.6427</v>
      </c>
      <c r="AM3022" s="1054">
        <v>35</v>
      </c>
      <c r="AN3022" s="1056">
        <v>0.14760000000000001</v>
      </c>
    </row>
    <row r="3023" spans="35:40">
      <c r="AI3023" s="1053">
        <v>41163501</v>
      </c>
      <c r="AJ3023" s="1054">
        <v>5</v>
      </c>
      <c r="AK3023" s="1055">
        <v>128.6275</v>
      </c>
      <c r="AL3023" s="1055">
        <v>3.8409</v>
      </c>
      <c r="AM3023" s="1054">
        <v>33</v>
      </c>
      <c r="AN3023" s="1056">
        <v>0.32179999999999997</v>
      </c>
    </row>
    <row r="3024" spans="35:40">
      <c r="AI3024" s="1053">
        <v>33092201</v>
      </c>
      <c r="AJ3024" s="1054">
        <v>27</v>
      </c>
      <c r="AK3024" s="1055">
        <v>128.62308000000002</v>
      </c>
      <c r="AL3024" s="1055">
        <v>3.4990999999999999</v>
      </c>
      <c r="AM3024" s="1054">
        <v>37</v>
      </c>
      <c r="AN3024" s="1056">
        <v>0.20100000000000001</v>
      </c>
    </row>
    <row r="3025" spans="35:40">
      <c r="AI3025" s="1053">
        <v>33061601</v>
      </c>
      <c r="AJ3025" s="1054">
        <v>28</v>
      </c>
      <c r="AK3025" s="1055">
        <v>128.54265000000001</v>
      </c>
      <c r="AL3025" s="1055">
        <v>3.7544</v>
      </c>
      <c r="AM3025" s="1054">
        <v>34</v>
      </c>
      <c r="AN3025" s="1056">
        <v>0.2248</v>
      </c>
    </row>
    <row r="3026" spans="35:40">
      <c r="AI3026" s="1053">
        <v>21080701</v>
      </c>
      <c r="AJ3026" s="1054">
        <v>6</v>
      </c>
      <c r="AK3026" s="1055">
        <v>128.49440000000001</v>
      </c>
      <c r="AL3026" s="1055">
        <v>3.8639999999999999</v>
      </c>
      <c r="AM3026" s="1054">
        <v>33</v>
      </c>
      <c r="AN3026" s="1056">
        <v>0.48590000000000005</v>
      </c>
    </row>
    <row r="3027" spans="35:40">
      <c r="AI3027" s="1053">
        <v>32103911</v>
      </c>
      <c r="AJ3027" s="1054">
        <v>28</v>
      </c>
      <c r="AK3027" s="1055">
        <v>128.44730000000001</v>
      </c>
      <c r="AL3027" s="1055">
        <v>3.2208000000000001</v>
      </c>
      <c r="AM3027" s="1054">
        <v>40</v>
      </c>
      <c r="AN3027" s="1056">
        <v>0.16699999999999998</v>
      </c>
    </row>
    <row r="3028" spans="35:40">
      <c r="AI3028" s="1053">
        <v>34151101</v>
      </c>
      <c r="AJ3028" s="1054">
        <v>8</v>
      </c>
      <c r="AK3028" s="1055">
        <v>128.43219999999999</v>
      </c>
      <c r="AL3028" s="1055">
        <v>3.1983999999999999</v>
      </c>
      <c r="AM3028" s="1054">
        <v>40</v>
      </c>
      <c r="AN3028" s="1056">
        <v>0.17010000000000003</v>
      </c>
    </row>
    <row r="3029" spans="35:40">
      <c r="AI3029" s="1053">
        <v>14013691</v>
      </c>
      <c r="AJ3029" s="1054">
        <v>19</v>
      </c>
      <c r="AK3029" s="1055">
        <v>128.42740000000001</v>
      </c>
      <c r="AL3029" s="1055">
        <v>2.8597000000000001</v>
      </c>
      <c r="AM3029" s="1054">
        <v>45</v>
      </c>
      <c r="AN3029" s="1056">
        <v>0.14599999999999999</v>
      </c>
    </row>
    <row r="3030" spans="35:40">
      <c r="AI3030" s="1053">
        <v>14072251</v>
      </c>
      <c r="AJ3030" s="1054">
        <v>5</v>
      </c>
      <c r="AK3030" s="1055">
        <v>128.40819999999999</v>
      </c>
      <c r="AL3030" s="1055">
        <v>3.6930000000000001</v>
      </c>
      <c r="AM3030" s="1054">
        <v>35</v>
      </c>
      <c r="AN3030" s="1056">
        <v>0.23079999999999998</v>
      </c>
    </row>
    <row r="3031" spans="35:40">
      <c r="AI3031" s="1053">
        <v>41011161</v>
      </c>
      <c r="AJ3031" s="1054">
        <v>43</v>
      </c>
      <c r="AK3031" s="1055">
        <v>128.37090000000001</v>
      </c>
      <c r="AL3031" s="1055">
        <v>4.1718999999999999</v>
      </c>
      <c r="AM3031" s="1054">
        <v>31</v>
      </c>
      <c r="AN3031" s="1056">
        <v>0.16089999999999999</v>
      </c>
    </row>
    <row r="3032" spans="35:40">
      <c r="AI3032" s="1053">
        <v>44124801</v>
      </c>
      <c r="AJ3032" s="1054">
        <v>11</v>
      </c>
      <c r="AK3032" s="1055">
        <v>128.2901</v>
      </c>
      <c r="AL3032" s="1055">
        <v>3.5337000000000001</v>
      </c>
      <c r="AM3032" s="1054">
        <v>36</v>
      </c>
      <c r="AN3032" s="1056">
        <v>0.1336</v>
      </c>
    </row>
    <row r="3033" spans="35:40">
      <c r="AI3033" s="1053">
        <v>21140701</v>
      </c>
      <c r="AJ3033" s="1054">
        <v>4</v>
      </c>
      <c r="AK3033" s="1055">
        <v>128.267</v>
      </c>
      <c r="AL3033" s="1055">
        <v>3.8778000000000001</v>
      </c>
      <c r="AM3033" s="1054">
        <v>33</v>
      </c>
      <c r="AN3033" s="1056">
        <v>0.255</v>
      </c>
    </row>
    <row r="3034" spans="35:40">
      <c r="AI3034" s="1053">
        <v>35071501</v>
      </c>
      <c r="AJ3034" s="1054">
        <v>6</v>
      </c>
      <c r="AK3034" s="1055">
        <v>128.26553999999999</v>
      </c>
      <c r="AL3034" s="1055">
        <v>3.3079000000000001</v>
      </c>
      <c r="AM3034" s="1054">
        <v>39</v>
      </c>
      <c r="AN3034" s="1056">
        <v>0.20149999999999998</v>
      </c>
    </row>
    <row r="3035" spans="35:40">
      <c r="AI3035" s="1053">
        <v>33093301</v>
      </c>
      <c r="AJ3035" s="1054">
        <v>28</v>
      </c>
      <c r="AK3035" s="1055">
        <v>128.23925199999999</v>
      </c>
      <c r="AL3035" s="1055">
        <v>2.6655000000000002</v>
      </c>
      <c r="AM3035" s="1054">
        <v>48</v>
      </c>
      <c r="AN3035" s="1056">
        <v>0.34729999999999994</v>
      </c>
    </row>
    <row r="3036" spans="35:40">
      <c r="AI3036" s="1053">
        <v>37067161</v>
      </c>
      <c r="AJ3036" s="1054">
        <v>12</v>
      </c>
      <c r="AK3036" s="1055">
        <v>128.21396000000001</v>
      </c>
      <c r="AL3036" s="1055">
        <v>3.1017999999999999</v>
      </c>
      <c r="AM3036" s="1054">
        <v>41</v>
      </c>
      <c r="AN3036" s="1056">
        <v>0.1714</v>
      </c>
    </row>
    <row r="3037" spans="35:40">
      <c r="AI3037" s="1053">
        <v>33018801</v>
      </c>
      <c r="AJ3037" s="1054">
        <v>59</v>
      </c>
      <c r="AK3037" s="1055">
        <v>128.20186999999999</v>
      </c>
      <c r="AL3037" s="1055">
        <v>3.8466</v>
      </c>
      <c r="AM3037" s="1054">
        <v>33</v>
      </c>
      <c r="AN3037" s="1056">
        <v>0.23149999999999998</v>
      </c>
    </row>
    <row r="3038" spans="35:40">
      <c r="AI3038" s="1053">
        <v>44131181</v>
      </c>
      <c r="AJ3038" s="1054">
        <v>25</v>
      </c>
      <c r="AK3038" s="1055">
        <v>128.2013</v>
      </c>
      <c r="AL3038" s="1055">
        <v>3.7427999999999999</v>
      </c>
      <c r="AM3038" s="1054">
        <v>34</v>
      </c>
      <c r="AN3038" s="1056">
        <v>0.27039999999999997</v>
      </c>
    </row>
    <row r="3039" spans="35:40">
      <c r="AI3039" s="1053">
        <v>45040191</v>
      </c>
      <c r="AJ3039" s="1054">
        <v>2</v>
      </c>
      <c r="AK3039" s="1055">
        <v>128.17660000000001</v>
      </c>
      <c r="AL3039" s="1055">
        <v>4.0086000000000004</v>
      </c>
      <c r="AM3039" s="1054">
        <v>32</v>
      </c>
      <c r="AN3039" s="1056">
        <v>0.33380000000000004</v>
      </c>
    </row>
    <row r="3040" spans="35:40">
      <c r="AI3040" s="1053">
        <v>12152101</v>
      </c>
      <c r="AJ3040" s="1054">
        <v>49</v>
      </c>
      <c r="AK3040" s="1055">
        <v>128.14689999999999</v>
      </c>
      <c r="AL3040" s="1055">
        <v>4.0671999999999997</v>
      </c>
      <c r="AM3040" s="1054">
        <v>32</v>
      </c>
      <c r="AN3040" s="1056">
        <v>0.35170000000000001</v>
      </c>
    </row>
    <row r="3041" spans="35:40">
      <c r="AI3041" s="1053">
        <v>61060501</v>
      </c>
      <c r="AJ3041" s="1054">
        <v>2</v>
      </c>
      <c r="AK3041" s="1055">
        <v>128.145794</v>
      </c>
      <c r="AL3041" s="1055">
        <v>4.0613999999999999</v>
      </c>
      <c r="AM3041" s="1054">
        <v>32</v>
      </c>
      <c r="AN3041" s="1056">
        <v>0.27929999999999999</v>
      </c>
    </row>
    <row r="3042" spans="35:40">
      <c r="AI3042" s="1053">
        <v>35071701</v>
      </c>
      <c r="AJ3042" s="1054">
        <v>7</v>
      </c>
      <c r="AK3042" s="1055">
        <v>128.11856</v>
      </c>
      <c r="AL3042" s="1055">
        <v>2.9621</v>
      </c>
      <c r="AM3042" s="1054">
        <v>43</v>
      </c>
      <c r="AN3042" s="1056">
        <v>0.3982</v>
      </c>
    </row>
    <row r="3043" spans="35:40">
      <c r="AI3043" s="1053">
        <v>50020111</v>
      </c>
      <c r="AJ3043" s="1054">
        <v>79</v>
      </c>
      <c r="AK3043" s="1055">
        <v>128.11452800000001</v>
      </c>
      <c r="AL3043" s="1055">
        <v>3.6149</v>
      </c>
      <c r="AM3043" s="1054">
        <v>35</v>
      </c>
      <c r="AN3043" s="1056">
        <v>0.1885</v>
      </c>
    </row>
    <row r="3044" spans="35:40">
      <c r="AI3044" s="1053">
        <v>37067121</v>
      </c>
      <c r="AJ3044" s="1054">
        <v>13</v>
      </c>
      <c r="AK3044" s="1055">
        <v>128.0719</v>
      </c>
      <c r="AL3044" s="1055">
        <v>3.3788999999999998</v>
      </c>
      <c r="AM3044" s="1054">
        <v>38</v>
      </c>
      <c r="AN3044" s="1056">
        <v>0.2601</v>
      </c>
    </row>
    <row r="3045" spans="35:40">
      <c r="AI3045" s="1053">
        <v>45060241</v>
      </c>
      <c r="AJ3045" s="1054">
        <v>5</v>
      </c>
      <c r="AK3045" s="1055">
        <v>128.06729999999999</v>
      </c>
      <c r="AL3045" s="1055">
        <v>4.1841999999999997</v>
      </c>
      <c r="AM3045" s="1054">
        <v>31</v>
      </c>
      <c r="AN3045" s="1056">
        <v>0.40789999999999998</v>
      </c>
    </row>
    <row r="3046" spans="35:40">
      <c r="AI3046" s="1053">
        <v>51098201</v>
      </c>
      <c r="AJ3046" s="1054">
        <v>12</v>
      </c>
      <c r="AK3046" s="1055">
        <v>128.05090000000001</v>
      </c>
      <c r="AL3046" s="1055">
        <v>4.1265000000000001</v>
      </c>
      <c r="AM3046" s="1054">
        <v>31</v>
      </c>
      <c r="AN3046" s="1056">
        <v>0.4456</v>
      </c>
    </row>
    <row r="3047" spans="35:40">
      <c r="AI3047" s="1053">
        <v>33047801</v>
      </c>
      <c r="AJ3047" s="1054">
        <v>42</v>
      </c>
      <c r="AK3047" s="1055">
        <v>128.03630000000001</v>
      </c>
      <c r="AL3047" s="1055">
        <v>3.8468</v>
      </c>
      <c r="AM3047" s="1054">
        <v>33</v>
      </c>
      <c r="AN3047" s="1056">
        <v>0.21379999999999999</v>
      </c>
    </row>
    <row r="3048" spans="35:40">
      <c r="AI3048" s="1053">
        <v>41031801</v>
      </c>
      <c r="AJ3048" s="1054">
        <v>13</v>
      </c>
      <c r="AK3048" s="1055">
        <v>128.01171399999998</v>
      </c>
      <c r="AL3048" s="1055">
        <v>3.4579</v>
      </c>
      <c r="AM3048" s="1054">
        <v>37</v>
      </c>
      <c r="AN3048" s="1056">
        <v>0.31890000000000002</v>
      </c>
    </row>
    <row r="3049" spans="35:40">
      <c r="AI3049" s="1053">
        <v>14082231</v>
      </c>
      <c r="AJ3049" s="1054">
        <v>10</v>
      </c>
      <c r="AK3049" s="1055">
        <v>127.98779999999999</v>
      </c>
      <c r="AL3049" s="1055">
        <v>3.38</v>
      </c>
      <c r="AM3049" s="1054">
        <v>38</v>
      </c>
      <c r="AN3049" s="1056">
        <v>0.36</v>
      </c>
    </row>
    <row r="3050" spans="35:40">
      <c r="AI3050" s="1053">
        <v>44011681</v>
      </c>
      <c r="AJ3050" s="1054">
        <v>61</v>
      </c>
      <c r="AK3050" s="1055">
        <v>127.97450000000001</v>
      </c>
      <c r="AL3050" s="1055">
        <v>3.6333000000000002</v>
      </c>
      <c r="AM3050" s="1054">
        <v>35</v>
      </c>
      <c r="AN3050" s="1056">
        <v>0.24410000000000001</v>
      </c>
    </row>
    <row r="3051" spans="35:40">
      <c r="AI3051" s="1053">
        <v>33060601</v>
      </c>
      <c r="AJ3051" s="1054">
        <v>29</v>
      </c>
      <c r="AK3051" s="1055">
        <v>127.96508</v>
      </c>
      <c r="AL3051" s="1055">
        <v>3.2509999999999999</v>
      </c>
      <c r="AM3051" s="1054">
        <v>39</v>
      </c>
      <c r="AN3051" s="1056">
        <v>0.25159999999999999</v>
      </c>
    </row>
    <row r="3052" spans="35:40">
      <c r="AI3052" s="1053">
        <v>44116701</v>
      </c>
      <c r="AJ3052" s="1054">
        <v>12</v>
      </c>
      <c r="AK3052" s="1055">
        <v>127.9538</v>
      </c>
      <c r="AL3052" s="1055">
        <v>3.6951999999999998</v>
      </c>
      <c r="AM3052" s="1054">
        <v>35</v>
      </c>
      <c r="AN3052" s="1056">
        <v>0.1452</v>
      </c>
    </row>
    <row r="3053" spans="35:40">
      <c r="AI3053" s="1053">
        <v>44033001</v>
      </c>
      <c r="AJ3053" s="1054">
        <v>10</v>
      </c>
      <c r="AK3053" s="1055">
        <v>127.95143999999999</v>
      </c>
      <c r="AL3053" s="1055">
        <v>3.1829000000000001</v>
      </c>
      <c r="AM3053" s="1054">
        <v>40</v>
      </c>
      <c r="AN3053" s="1056">
        <v>0.17319999999999999</v>
      </c>
    </row>
    <row r="3054" spans="35:40">
      <c r="AI3054" s="1053">
        <v>37011501</v>
      </c>
      <c r="AJ3054" s="1054">
        <v>20</v>
      </c>
      <c r="AK3054" s="1055">
        <v>127.88755</v>
      </c>
      <c r="AL3054" s="1055">
        <v>3.4399000000000002</v>
      </c>
      <c r="AM3054" s="1054">
        <v>37</v>
      </c>
      <c r="AN3054" s="1056">
        <v>0.26819999999999999</v>
      </c>
    </row>
    <row r="3055" spans="35:40">
      <c r="AI3055" s="1053">
        <v>44007001</v>
      </c>
      <c r="AJ3055" s="1054">
        <v>75</v>
      </c>
      <c r="AK3055" s="1055">
        <v>127.88433000000001</v>
      </c>
      <c r="AL3055" s="1055">
        <v>3.218</v>
      </c>
      <c r="AM3055" s="1054">
        <v>40</v>
      </c>
      <c r="AN3055" s="1056">
        <v>0.26039999999999996</v>
      </c>
    </row>
    <row r="3056" spans="35:40">
      <c r="AI3056" s="1053">
        <v>51016031</v>
      </c>
      <c r="AJ3056" s="1054">
        <v>91</v>
      </c>
      <c r="AK3056" s="1055">
        <v>127.76260000000001</v>
      </c>
      <c r="AL3056" s="1055">
        <v>3.0958000000000001</v>
      </c>
      <c r="AM3056" s="1054">
        <v>41</v>
      </c>
      <c r="AN3056" s="1056">
        <v>0.17329999999999998</v>
      </c>
    </row>
    <row r="3057" spans="35:40">
      <c r="AI3057" s="1053">
        <v>43112501</v>
      </c>
      <c r="AJ3057" s="1054">
        <v>2</v>
      </c>
      <c r="AK3057" s="1055">
        <v>127.7058</v>
      </c>
      <c r="AL3057" s="1055">
        <v>3.8296000000000001</v>
      </c>
      <c r="AM3057" s="1054">
        <v>33</v>
      </c>
      <c r="AN3057" s="1056">
        <v>0.30020000000000002</v>
      </c>
    </row>
    <row r="3058" spans="35:40">
      <c r="AI3058" s="1053">
        <v>63010901</v>
      </c>
      <c r="AJ3058" s="1054">
        <v>10</v>
      </c>
      <c r="AK3058" s="1055">
        <v>127.6084</v>
      </c>
      <c r="AL3058" s="1055">
        <v>3.5011999999999999</v>
      </c>
      <c r="AM3058" s="1054">
        <v>36</v>
      </c>
      <c r="AN3058" s="1056">
        <v>0.29359999999999997</v>
      </c>
    </row>
    <row r="3059" spans="35:40">
      <c r="AI3059" s="1053">
        <v>32131401</v>
      </c>
      <c r="AJ3059" s="1054">
        <v>18</v>
      </c>
      <c r="AK3059" s="1055">
        <v>127.56126999999999</v>
      </c>
      <c r="AL3059" s="1055">
        <v>3.1574</v>
      </c>
      <c r="AM3059" s="1054">
        <v>40</v>
      </c>
      <c r="AN3059" s="1056">
        <v>0.22219999999999998</v>
      </c>
    </row>
    <row r="3060" spans="35:40">
      <c r="AI3060" s="1053">
        <v>21060701</v>
      </c>
      <c r="AJ3060" s="1054">
        <v>5</v>
      </c>
      <c r="AK3060" s="1055">
        <v>127.54510000000001</v>
      </c>
      <c r="AL3060" s="1055">
        <v>4.1512000000000002</v>
      </c>
      <c r="AM3060" s="1054">
        <v>31</v>
      </c>
      <c r="AN3060" s="1056">
        <v>0.57729999999999992</v>
      </c>
    </row>
    <row r="3061" spans="35:40">
      <c r="AI3061" s="1053">
        <v>44161601</v>
      </c>
      <c r="AJ3061" s="1054">
        <v>9</v>
      </c>
      <c r="AK3061" s="1055">
        <v>127.5322</v>
      </c>
      <c r="AL3061" s="1055">
        <v>3.8102999999999998</v>
      </c>
      <c r="AM3061" s="1054">
        <v>33</v>
      </c>
      <c r="AN3061" s="1056">
        <v>0.2949</v>
      </c>
    </row>
    <row r="3062" spans="35:40">
      <c r="AI3062" s="1053">
        <v>31127801</v>
      </c>
      <c r="AJ3062" s="1054">
        <v>127</v>
      </c>
      <c r="AK3062" s="1055">
        <v>127.4635</v>
      </c>
      <c r="AL3062" s="1055">
        <v>3.2206000000000001</v>
      </c>
      <c r="AM3062" s="1054">
        <v>40</v>
      </c>
      <c r="AN3062" s="1056">
        <v>0.2797</v>
      </c>
    </row>
    <row r="3063" spans="35:40">
      <c r="AI3063" s="1053">
        <v>44011411</v>
      </c>
      <c r="AJ3063" s="1054">
        <v>62</v>
      </c>
      <c r="AK3063" s="1055">
        <v>127.43261000000001</v>
      </c>
      <c r="AL3063" s="1055">
        <v>3.2614999999999998</v>
      </c>
      <c r="AM3063" s="1054">
        <v>39</v>
      </c>
      <c r="AN3063" s="1056">
        <v>0.16639999999999999</v>
      </c>
    </row>
    <row r="3064" spans="35:40">
      <c r="AI3064" s="1053">
        <v>50070131</v>
      </c>
      <c r="AJ3064" s="1054">
        <v>80</v>
      </c>
      <c r="AK3064" s="1055">
        <v>127.4061</v>
      </c>
      <c r="AL3064" s="1055">
        <v>3.4674999999999998</v>
      </c>
      <c r="AM3064" s="1054">
        <v>37</v>
      </c>
      <c r="AN3064" s="1056">
        <v>0.1696</v>
      </c>
    </row>
    <row r="3065" spans="35:40">
      <c r="AI3065" s="1053">
        <v>62011501</v>
      </c>
      <c r="AJ3065" s="1054">
        <v>12</v>
      </c>
      <c r="AK3065" s="1055">
        <v>127.38339999999999</v>
      </c>
      <c r="AL3065" s="1055">
        <v>3.5097999999999998</v>
      </c>
      <c r="AM3065" s="1054">
        <v>36</v>
      </c>
      <c r="AN3065" s="1056">
        <v>0.31259999999999999</v>
      </c>
    </row>
    <row r="3066" spans="35:40">
      <c r="AI3066" s="1053">
        <v>64010331</v>
      </c>
      <c r="AJ3066" s="1054">
        <v>10</v>
      </c>
      <c r="AK3066" s="1055">
        <v>127.37405</v>
      </c>
      <c r="AL3066" s="1055">
        <v>3.7286000000000001</v>
      </c>
      <c r="AM3066" s="1054">
        <v>34</v>
      </c>
      <c r="AN3066" s="1056">
        <v>0.1726</v>
      </c>
    </row>
    <row r="3067" spans="35:40">
      <c r="AI3067" s="1053">
        <v>44124101</v>
      </c>
      <c r="AJ3067" s="1054">
        <v>12</v>
      </c>
      <c r="AK3067" s="1055">
        <v>127.34520000000001</v>
      </c>
      <c r="AL3067" s="1055">
        <v>3.4279999999999999</v>
      </c>
      <c r="AM3067" s="1054">
        <v>37</v>
      </c>
      <c r="AN3067" s="1056">
        <v>0.27829999999999999</v>
      </c>
    </row>
    <row r="3068" spans="35:40">
      <c r="AI3068" s="1053">
        <v>50400031</v>
      </c>
      <c r="AJ3068" s="1054">
        <v>81</v>
      </c>
      <c r="AK3068" s="1055">
        <v>127.34314999999999</v>
      </c>
      <c r="AL3068" s="1055">
        <v>3.4357000000000002</v>
      </c>
      <c r="AM3068" s="1054">
        <v>37</v>
      </c>
      <c r="AN3068" s="1056">
        <v>0.26030000000000003</v>
      </c>
    </row>
    <row r="3069" spans="35:40">
      <c r="AI3069" s="1053">
        <v>35013101</v>
      </c>
      <c r="AJ3069" s="1054">
        <v>31</v>
      </c>
      <c r="AK3069" s="1055">
        <v>127.33811599999999</v>
      </c>
      <c r="AL3069" s="1055">
        <v>3.3064</v>
      </c>
      <c r="AM3069" s="1054">
        <v>39</v>
      </c>
      <c r="AN3069" s="1056">
        <v>0.29139999999999999</v>
      </c>
    </row>
    <row r="3070" spans="35:40">
      <c r="AI3070" s="1053">
        <v>42081001</v>
      </c>
      <c r="AJ3070" s="1054">
        <v>5</v>
      </c>
      <c r="AK3070" s="1055">
        <v>127.3306</v>
      </c>
      <c r="AL3070" s="1055">
        <v>3.0525000000000002</v>
      </c>
      <c r="AM3070" s="1054">
        <v>42</v>
      </c>
      <c r="AN3070" s="1056">
        <v>0.25850000000000001</v>
      </c>
    </row>
    <row r="3071" spans="35:40">
      <c r="AI3071" s="1053">
        <v>44151701</v>
      </c>
      <c r="AJ3071" s="1054">
        <v>16</v>
      </c>
      <c r="AK3071" s="1055">
        <v>127.321124</v>
      </c>
      <c r="AL3071" s="1055">
        <v>3.4935999999999998</v>
      </c>
      <c r="AM3071" s="1054">
        <v>36</v>
      </c>
      <c r="AN3071" s="1056">
        <v>0.31509999999999999</v>
      </c>
    </row>
    <row r="3072" spans="35:40">
      <c r="AI3072" s="1053">
        <v>15032061</v>
      </c>
      <c r="AJ3072" s="1054">
        <v>3</v>
      </c>
      <c r="AK3072" s="1055">
        <v>127.310828</v>
      </c>
      <c r="AL3072" s="1055">
        <v>2.96</v>
      </c>
      <c r="AM3072" s="1054">
        <v>43</v>
      </c>
      <c r="AN3072" s="1056">
        <v>0.16440000000000002</v>
      </c>
    </row>
    <row r="3073" spans="35:40">
      <c r="AI3073" s="1053">
        <v>51090601</v>
      </c>
      <c r="AJ3073" s="1054">
        <v>13</v>
      </c>
      <c r="AK3073" s="1055">
        <v>127.27370000000001</v>
      </c>
      <c r="AL3073" s="1055">
        <v>3.5270000000000001</v>
      </c>
      <c r="AM3073" s="1054">
        <v>36</v>
      </c>
      <c r="AN3073" s="1056">
        <v>0.3604</v>
      </c>
    </row>
    <row r="3074" spans="35:40">
      <c r="AI3074" s="1053">
        <v>32019211</v>
      </c>
      <c r="AJ3074" s="1054">
        <v>49</v>
      </c>
      <c r="AK3074" s="1055">
        <v>127.14449999999999</v>
      </c>
      <c r="AL3074" s="1055">
        <v>4.0420999999999996</v>
      </c>
      <c r="AM3074" s="1054">
        <v>31</v>
      </c>
      <c r="AN3074" s="1056">
        <v>0.23199999999999998</v>
      </c>
    </row>
    <row r="3075" spans="35:40">
      <c r="AI3075" s="1053">
        <v>36051101</v>
      </c>
      <c r="AJ3075" s="1054">
        <v>3</v>
      </c>
      <c r="AK3075" s="1055">
        <v>127.14279999999999</v>
      </c>
      <c r="AL3075" s="1055">
        <v>3.6922000000000001</v>
      </c>
      <c r="AM3075" s="1054">
        <v>34</v>
      </c>
      <c r="AN3075" s="1056">
        <v>0.39450000000000002</v>
      </c>
    </row>
    <row r="3076" spans="35:40">
      <c r="AI3076" s="1053">
        <v>32019061</v>
      </c>
      <c r="AJ3076" s="1054">
        <v>50</v>
      </c>
      <c r="AK3076" s="1055">
        <v>127.1168</v>
      </c>
      <c r="AL3076" s="1055">
        <v>3.8837999999999999</v>
      </c>
      <c r="AM3076" s="1054">
        <v>33</v>
      </c>
      <c r="AN3076" s="1056">
        <v>0.29570000000000002</v>
      </c>
    </row>
    <row r="3077" spans="35:40">
      <c r="AI3077" s="1053">
        <v>44012111</v>
      </c>
      <c r="AJ3077" s="1054">
        <v>63</v>
      </c>
      <c r="AK3077" s="1055">
        <v>127.09650000000001</v>
      </c>
      <c r="AL3077" s="1055">
        <v>3.3502999999999998</v>
      </c>
      <c r="AM3077" s="1054">
        <v>38</v>
      </c>
      <c r="AN3077" s="1056">
        <v>0.31659999999999999</v>
      </c>
    </row>
    <row r="3078" spans="35:40">
      <c r="AI3078" s="1053">
        <v>21022501</v>
      </c>
      <c r="AJ3078" s="1054">
        <v>32</v>
      </c>
      <c r="AK3078" s="1055">
        <v>127.08717</v>
      </c>
      <c r="AL3078" s="1055">
        <v>3.6858</v>
      </c>
      <c r="AM3078" s="1054">
        <v>34</v>
      </c>
      <c r="AN3078" s="1056">
        <v>0.27760000000000001</v>
      </c>
    </row>
    <row r="3079" spans="35:40">
      <c r="AI3079" s="1053">
        <v>33043201</v>
      </c>
      <c r="AJ3079" s="1054">
        <v>43</v>
      </c>
      <c r="AK3079" s="1055">
        <v>127.0586</v>
      </c>
      <c r="AL3079" s="1055">
        <v>3.3294000000000001</v>
      </c>
      <c r="AM3079" s="1054">
        <v>38</v>
      </c>
      <c r="AN3079" s="1056">
        <v>0.31180000000000002</v>
      </c>
    </row>
    <row r="3080" spans="35:40">
      <c r="AI3080" s="1053">
        <v>36091401</v>
      </c>
      <c r="AJ3080" s="1054">
        <v>5</v>
      </c>
      <c r="AK3080" s="1055">
        <v>126.9952</v>
      </c>
      <c r="AL3080" s="1055">
        <v>2.9077000000000002</v>
      </c>
      <c r="AM3080" s="1054">
        <v>44</v>
      </c>
      <c r="AN3080" s="1056">
        <v>0.36130000000000001</v>
      </c>
    </row>
    <row r="3081" spans="35:40">
      <c r="AI3081" s="1053">
        <v>14012491</v>
      </c>
      <c r="AJ3081" s="1054">
        <v>20</v>
      </c>
      <c r="AK3081" s="1055">
        <v>126.9495</v>
      </c>
      <c r="AL3081" s="1055">
        <v>3.1171000000000002</v>
      </c>
      <c r="AM3081" s="1054">
        <v>41</v>
      </c>
      <c r="AN3081" s="1056">
        <v>0.20449999999999999</v>
      </c>
    </row>
    <row r="3082" spans="35:40">
      <c r="AI3082" s="1053">
        <v>11059901</v>
      </c>
      <c r="AJ3082" s="1054">
        <v>117</v>
      </c>
      <c r="AK3082" s="1055">
        <v>126.9495</v>
      </c>
      <c r="AL3082" s="1055">
        <v>2.3028</v>
      </c>
      <c r="AM3082" s="1054">
        <v>55</v>
      </c>
      <c r="AN3082" s="1056">
        <v>0.21260000000000001</v>
      </c>
    </row>
    <row r="3083" spans="35:40">
      <c r="AI3083" s="1053">
        <v>33093901</v>
      </c>
      <c r="AJ3083" s="1054">
        <v>29</v>
      </c>
      <c r="AK3083" s="1055">
        <v>126.92048999999999</v>
      </c>
      <c r="AL3083" s="1055">
        <v>3.7105999999999999</v>
      </c>
      <c r="AM3083" s="1054">
        <v>34</v>
      </c>
      <c r="AN3083" s="1056">
        <v>0.3155</v>
      </c>
    </row>
    <row r="3084" spans="35:40">
      <c r="AI3084" s="1053">
        <v>37054001</v>
      </c>
      <c r="AJ3084" s="1054">
        <v>17</v>
      </c>
      <c r="AK3084" s="1055">
        <v>126.91849999999999</v>
      </c>
      <c r="AL3084" s="1055">
        <v>3.3610000000000002</v>
      </c>
      <c r="AM3084" s="1054">
        <v>38</v>
      </c>
      <c r="AN3084" s="1056">
        <v>0.23559999999999998</v>
      </c>
    </row>
    <row r="3085" spans="35:40">
      <c r="AI3085" s="1053">
        <v>44113101</v>
      </c>
      <c r="AJ3085" s="1054">
        <v>13</v>
      </c>
      <c r="AK3085" s="1055">
        <v>126.8582</v>
      </c>
      <c r="AL3085" s="1055">
        <v>3.7149000000000001</v>
      </c>
      <c r="AM3085" s="1054">
        <v>34</v>
      </c>
      <c r="AN3085" s="1056">
        <v>0.193</v>
      </c>
    </row>
    <row r="3086" spans="35:40">
      <c r="AI3086" s="1053">
        <v>46130301</v>
      </c>
      <c r="AJ3086" s="1054">
        <v>1</v>
      </c>
      <c r="AK3086" s="1055">
        <v>126.83105</v>
      </c>
      <c r="AL3086" s="1055">
        <v>3.2452000000000001</v>
      </c>
      <c r="AM3086" s="1054">
        <v>39</v>
      </c>
      <c r="AN3086" s="1056">
        <v>0.2321</v>
      </c>
    </row>
    <row r="3087" spans="35:40">
      <c r="AI3087" s="1053">
        <v>34100901</v>
      </c>
      <c r="AJ3087" s="1054">
        <v>13</v>
      </c>
      <c r="AK3087" s="1055">
        <v>126.7855</v>
      </c>
      <c r="AL3087" s="1055">
        <v>3.2111000000000001</v>
      </c>
      <c r="AM3087" s="1054">
        <v>39</v>
      </c>
      <c r="AN3087" s="1056">
        <v>0.44530000000000003</v>
      </c>
    </row>
    <row r="3088" spans="35:40">
      <c r="AI3088" s="1053">
        <v>37087171</v>
      </c>
      <c r="AJ3088" s="1054">
        <v>12</v>
      </c>
      <c r="AK3088" s="1055">
        <v>126.7295</v>
      </c>
      <c r="AL3088" s="1055">
        <v>3.4557000000000002</v>
      </c>
      <c r="AM3088" s="1054">
        <v>37</v>
      </c>
      <c r="AN3088" s="1056">
        <v>0.28839999999999999</v>
      </c>
    </row>
    <row r="3089" spans="35:40">
      <c r="AI3089" s="1053">
        <v>31073901</v>
      </c>
      <c r="AJ3089" s="1054">
        <v>128</v>
      </c>
      <c r="AK3089" s="1055">
        <v>126.7059</v>
      </c>
      <c r="AL3089" s="1055">
        <v>2.9426999999999999</v>
      </c>
      <c r="AM3089" s="1054">
        <v>43</v>
      </c>
      <c r="AN3089" s="1056">
        <v>0.24530000000000002</v>
      </c>
    </row>
    <row r="3090" spans="35:40">
      <c r="AI3090" s="1053">
        <v>21015101</v>
      </c>
      <c r="AJ3090" s="1054">
        <v>35</v>
      </c>
      <c r="AK3090" s="1055">
        <v>126.67488999999999</v>
      </c>
      <c r="AL3090" s="1055">
        <v>4.0365000000000002</v>
      </c>
      <c r="AM3090" s="1054">
        <v>31</v>
      </c>
      <c r="AN3090" s="1056">
        <v>0.27410000000000001</v>
      </c>
    </row>
    <row r="3091" spans="35:40">
      <c r="AI3091" s="1053">
        <v>13053101</v>
      </c>
      <c r="AJ3091" s="1054">
        <v>15</v>
      </c>
      <c r="AK3091" s="1055">
        <v>126.6562</v>
      </c>
      <c r="AL3091" s="1055">
        <v>3.7244000000000002</v>
      </c>
      <c r="AM3091" s="1054">
        <v>34</v>
      </c>
      <c r="AN3091" s="1056">
        <v>0.51680000000000004</v>
      </c>
    </row>
    <row r="3092" spans="35:40">
      <c r="AI3092" s="1053">
        <v>33043101</v>
      </c>
      <c r="AJ3092" s="1054">
        <v>44</v>
      </c>
      <c r="AK3092" s="1055">
        <v>126.63849999999999</v>
      </c>
      <c r="AL3092" s="1055">
        <v>3.5485000000000002</v>
      </c>
      <c r="AM3092" s="1054">
        <v>36</v>
      </c>
      <c r="AN3092" s="1056">
        <v>0.27489999999999998</v>
      </c>
    </row>
    <row r="3093" spans="35:40">
      <c r="AI3093" s="1053">
        <v>44006801</v>
      </c>
      <c r="AJ3093" s="1054">
        <v>76</v>
      </c>
      <c r="AK3093" s="1055">
        <v>126.62220000000001</v>
      </c>
      <c r="AL3093" s="1055">
        <v>3.0565000000000002</v>
      </c>
      <c r="AM3093" s="1054">
        <v>41</v>
      </c>
      <c r="AN3093" s="1056">
        <v>0.1489</v>
      </c>
    </row>
    <row r="3094" spans="35:40">
      <c r="AI3094" s="1053">
        <v>31128101</v>
      </c>
      <c r="AJ3094" s="1054">
        <v>129</v>
      </c>
      <c r="AK3094" s="1055">
        <v>126.617</v>
      </c>
      <c r="AL3094" s="1055">
        <v>3.3628</v>
      </c>
      <c r="AM3094" s="1054">
        <v>38</v>
      </c>
      <c r="AN3094" s="1056">
        <v>0.2712</v>
      </c>
    </row>
    <row r="3095" spans="35:40">
      <c r="AI3095" s="1053">
        <v>52240301</v>
      </c>
      <c r="AJ3095" s="1054">
        <v>2</v>
      </c>
      <c r="AK3095" s="1055">
        <v>126.57089999999999</v>
      </c>
      <c r="AL3095" s="1055">
        <v>3.5863</v>
      </c>
      <c r="AM3095" s="1054">
        <v>35</v>
      </c>
      <c r="AN3095" s="1056">
        <v>0.42780000000000001</v>
      </c>
    </row>
    <row r="3096" spans="35:40">
      <c r="AI3096" s="1053">
        <v>41112301</v>
      </c>
      <c r="AJ3096" s="1054">
        <v>7</v>
      </c>
      <c r="AK3096" s="1055">
        <v>126.5577</v>
      </c>
      <c r="AL3096" s="1055">
        <v>3.472</v>
      </c>
      <c r="AM3096" s="1054">
        <v>36</v>
      </c>
      <c r="AN3096" s="1056">
        <v>0.36950000000000005</v>
      </c>
    </row>
    <row r="3097" spans="35:40">
      <c r="AI3097" s="1053">
        <v>44138501</v>
      </c>
      <c r="AJ3097" s="1054">
        <v>26</v>
      </c>
      <c r="AK3097" s="1055">
        <v>126.54785</v>
      </c>
      <c r="AL3097" s="1055">
        <v>3.8178999999999998</v>
      </c>
      <c r="AM3097" s="1054">
        <v>33</v>
      </c>
      <c r="AN3097" s="1056">
        <v>0.184</v>
      </c>
    </row>
    <row r="3098" spans="35:40">
      <c r="AI3098" s="1053">
        <v>34015001</v>
      </c>
      <c r="AJ3098" s="1054">
        <v>34</v>
      </c>
      <c r="AK3098" s="1055">
        <v>126.53941999999999</v>
      </c>
      <c r="AL3098" s="1055">
        <v>3.9542000000000002</v>
      </c>
      <c r="AM3098" s="1054">
        <v>32</v>
      </c>
      <c r="AN3098" s="1056">
        <v>0.22839999999999999</v>
      </c>
    </row>
    <row r="3099" spans="35:40">
      <c r="AI3099" s="1053">
        <v>32064611</v>
      </c>
      <c r="AJ3099" s="1054">
        <v>22</v>
      </c>
      <c r="AK3099" s="1055">
        <v>126.53060000000001</v>
      </c>
      <c r="AL3099" s="1055">
        <v>3.5104000000000002</v>
      </c>
      <c r="AM3099" s="1054">
        <v>36</v>
      </c>
      <c r="AN3099" s="1056">
        <v>0.30260000000000004</v>
      </c>
    </row>
    <row r="3100" spans="35:40">
      <c r="AI3100" s="1053">
        <v>37040601</v>
      </c>
      <c r="AJ3100" s="1054">
        <v>14</v>
      </c>
      <c r="AK3100" s="1055">
        <v>126.53018999999999</v>
      </c>
      <c r="AL3100" s="1055">
        <v>3.4834999999999998</v>
      </c>
      <c r="AM3100" s="1054">
        <v>36</v>
      </c>
      <c r="AN3100" s="1056">
        <v>0.27750000000000002</v>
      </c>
    </row>
    <row r="3101" spans="35:40">
      <c r="AI3101" s="1053">
        <v>32033301</v>
      </c>
      <c r="AJ3101" s="1054">
        <v>37</v>
      </c>
      <c r="AK3101" s="1055">
        <v>126.5205</v>
      </c>
      <c r="AL3101" s="1055">
        <v>3.9198</v>
      </c>
      <c r="AM3101" s="1054">
        <v>32</v>
      </c>
      <c r="AN3101" s="1056">
        <v>0.23440000000000003</v>
      </c>
    </row>
    <row r="3102" spans="35:40">
      <c r="AI3102" s="1053">
        <v>32131101</v>
      </c>
      <c r="AJ3102" s="1054">
        <v>19</v>
      </c>
      <c r="AK3102" s="1055">
        <v>126.48076999999999</v>
      </c>
      <c r="AL3102" s="1055">
        <v>3.1518999999999999</v>
      </c>
      <c r="AM3102" s="1054">
        <v>40</v>
      </c>
      <c r="AN3102" s="1056">
        <v>0.30559999999999998</v>
      </c>
    </row>
    <row r="3103" spans="35:40">
      <c r="AI3103" s="1053">
        <v>35080701</v>
      </c>
      <c r="AJ3103" s="1054">
        <v>3</v>
      </c>
      <c r="AK3103" s="1055">
        <v>126.4228</v>
      </c>
      <c r="AL3103" s="1055">
        <v>3.4655999999999998</v>
      </c>
      <c r="AM3103" s="1054">
        <v>36</v>
      </c>
      <c r="AN3103" s="1056">
        <v>0.42320000000000002</v>
      </c>
    </row>
    <row r="3104" spans="35:40">
      <c r="AI3104" s="1053">
        <v>45080201</v>
      </c>
      <c r="AJ3104" s="1054">
        <v>1</v>
      </c>
      <c r="AK3104" s="1055">
        <v>126.40783</v>
      </c>
      <c r="AL3104" s="1055">
        <v>3.3700999999999999</v>
      </c>
      <c r="AM3104" s="1054">
        <v>38</v>
      </c>
      <c r="AN3104" s="1056">
        <v>0.19989999999999999</v>
      </c>
    </row>
    <row r="3105" spans="35:40">
      <c r="AI3105" s="1053">
        <v>44062401</v>
      </c>
      <c r="AJ3105" s="1054">
        <v>6</v>
      </c>
      <c r="AK3105" s="1055">
        <v>126.40045000000001</v>
      </c>
      <c r="AL3105" s="1055">
        <v>3.0049000000000001</v>
      </c>
      <c r="AM3105" s="1054">
        <v>42</v>
      </c>
      <c r="AN3105" s="1056">
        <v>0.17610000000000001</v>
      </c>
    </row>
    <row r="3106" spans="35:40">
      <c r="AI3106" s="1053">
        <v>43132101</v>
      </c>
      <c r="AJ3106" s="1054">
        <v>2</v>
      </c>
      <c r="AK3106" s="1055">
        <v>126.36839999999999</v>
      </c>
      <c r="AL3106" s="1055">
        <v>3.4967999999999999</v>
      </c>
      <c r="AM3106" s="1054">
        <v>36</v>
      </c>
      <c r="AN3106" s="1056">
        <v>0.34340000000000004</v>
      </c>
    </row>
    <row r="3107" spans="35:40">
      <c r="AI3107" s="1053">
        <v>52013401</v>
      </c>
      <c r="AJ3107" s="1054">
        <v>19</v>
      </c>
      <c r="AK3107" s="1055">
        <v>126.34910000000001</v>
      </c>
      <c r="AL3107" s="1055">
        <v>3.3357000000000001</v>
      </c>
      <c r="AM3107" s="1054">
        <v>38</v>
      </c>
      <c r="AN3107" s="1056">
        <v>0.188</v>
      </c>
    </row>
    <row r="3108" spans="35:40">
      <c r="AI3108" s="1053">
        <v>33073801</v>
      </c>
      <c r="AJ3108" s="1054">
        <v>33</v>
      </c>
      <c r="AK3108" s="1055">
        <v>126.3365</v>
      </c>
      <c r="AL3108" s="1055">
        <v>3.0419</v>
      </c>
      <c r="AM3108" s="1054">
        <v>42</v>
      </c>
      <c r="AN3108" s="1056">
        <v>0.25950000000000001</v>
      </c>
    </row>
    <row r="3109" spans="35:40">
      <c r="AI3109" s="1053">
        <v>31128501</v>
      </c>
      <c r="AJ3109" s="1054">
        <v>130</v>
      </c>
      <c r="AK3109" s="1055">
        <v>126.2518</v>
      </c>
      <c r="AL3109" s="1055">
        <v>3.0347</v>
      </c>
      <c r="AM3109" s="1054">
        <v>42</v>
      </c>
      <c r="AN3109" s="1056">
        <v>0.26219999999999999</v>
      </c>
    </row>
    <row r="3110" spans="35:40">
      <c r="AI3110" s="1053">
        <v>33090902</v>
      </c>
      <c r="AJ3110" s="1054">
        <v>30</v>
      </c>
      <c r="AK3110" s="1055">
        <v>126.2307</v>
      </c>
      <c r="AL3110" s="1055">
        <v>3.9773999999999998</v>
      </c>
      <c r="AM3110" s="1054">
        <v>32</v>
      </c>
      <c r="AN3110" s="1056">
        <v>0.35020000000000001</v>
      </c>
    </row>
    <row r="3111" spans="35:40">
      <c r="AI3111" s="1053">
        <v>46040401</v>
      </c>
      <c r="AJ3111" s="1054">
        <v>2</v>
      </c>
      <c r="AK3111" s="1055">
        <v>126.18933999999999</v>
      </c>
      <c r="AL3111" s="1055">
        <v>3.9123000000000001</v>
      </c>
      <c r="AM3111" s="1054">
        <v>32</v>
      </c>
      <c r="AN3111" s="1056">
        <v>0.38880000000000003</v>
      </c>
    </row>
    <row r="3112" spans="35:40">
      <c r="AI3112" s="1053">
        <v>33018421</v>
      </c>
      <c r="AJ3112" s="1054">
        <v>60</v>
      </c>
      <c r="AK3112" s="1055">
        <v>126.18438999999999</v>
      </c>
      <c r="AL3112" s="1055">
        <v>3.8304999999999998</v>
      </c>
      <c r="AM3112" s="1054">
        <v>33</v>
      </c>
      <c r="AN3112" s="1056">
        <v>0.17249999999999999</v>
      </c>
    </row>
    <row r="3113" spans="35:40">
      <c r="AI3113" s="1053">
        <v>33033401</v>
      </c>
      <c r="AJ3113" s="1054">
        <v>25</v>
      </c>
      <c r="AK3113" s="1055">
        <v>126.1404</v>
      </c>
      <c r="AL3113" s="1055">
        <v>3.5402999999999998</v>
      </c>
      <c r="AM3113" s="1054">
        <v>36</v>
      </c>
      <c r="AN3113" s="1056">
        <v>0.30570000000000003</v>
      </c>
    </row>
    <row r="3114" spans="35:40">
      <c r="AI3114" s="1053">
        <v>43010711</v>
      </c>
      <c r="AJ3114" s="1054">
        <v>34</v>
      </c>
      <c r="AK3114" s="1055">
        <v>126.126975</v>
      </c>
      <c r="AL3114" s="1055">
        <v>3.3483000000000001</v>
      </c>
      <c r="AM3114" s="1054">
        <v>38</v>
      </c>
      <c r="AN3114" s="1056">
        <v>0.15289999999999998</v>
      </c>
    </row>
    <row r="3115" spans="35:40">
      <c r="AI3115" s="1053">
        <v>31070101</v>
      </c>
      <c r="AJ3115" s="1054">
        <v>131</v>
      </c>
      <c r="AK3115" s="1055">
        <v>126.11616000000001</v>
      </c>
      <c r="AL3115" s="1055">
        <v>2.5731999999999999</v>
      </c>
      <c r="AM3115" s="1054">
        <v>49</v>
      </c>
      <c r="AN3115" s="1056">
        <v>0.1862</v>
      </c>
    </row>
    <row r="3116" spans="35:40">
      <c r="AI3116" s="1053">
        <v>23019991</v>
      </c>
      <c r="AJ3116" s="1054">
        <v>31</v>
      </c>
      <c r="AK3116" s="1055">
        <v>126.09088999999999</v>
      </c>
      <c r="AL3116" s="1055">
        <v>3.9096000000000002</v>
      </c>
      <c r="AM3116" s="1054">
        <v>32</v>
      </c>
      <c r="AN3116" s="1056">
        <v>0.32049999999999995</v>
      </c>
    </row>
    <row r="3117" spans="35:40">
      <c r="AI3117" s="1053">
        <v>33062011</v>
      </c>
      <c r="AJ3117" s="1054">
        <v>30</v>
      </c>
      <c r="AK3117" s="1055">
        <v>126.0454</v>
      </c>
      <c r="AL3117" s="1055">
        <v>3.0691999999999999</v>
      </c>
      <c r="AM3117" s="1054">
        <v>41</v>
      </c>
      <c r="AN3117" s="1056">
        <v>0.28570000000000001</v>
      </c>
    </row>
    <row r="3118" spans="35:40">
      <c r="AI3118" s="1053">
        <v>51020041</v>
      </c>
      <c r="AJ3118" s="1054">
        <v>14</v>
      </c>
      <c r="AK3118" s="1055">
        <v>126.0365</v>
      </c>
      <c r="AL3118" s="1055">
        <v>3.4998999999999998</v>
      </c>
      <c r="AM3118" s="1054">
        <v>36</v>
      </c>
      <c r="AN3118" s="1056">
        <v>0.22260000000000002</v>
      </c>
    </row>
    <row r="3119" spans="35:40">
      <c r="AI3119" s="1053">
        <v>14113711</v>
      </c>
      <c r="AJ3119" s="1054">
        <v>3</v>
      </c>
      <c r="AK3119" s="1055">
        <v>125.999</v>
      </c>
      <c r="AL3119" s="1055">
        <v>3.375</v>
      </c>
      <c r="AM3119" s="1054">
        <v>37</v>
      </c>
      <c r="AN3119" s="1056">
        <v>0.3332</v>
      </c>
    </row>
    <row r="3120" spans="35:40">
      <c r="AI3120" s="1053">
        <v>37071501</v>
      </c>
      <c r="AJ3120" s="1054">
        <v>10</v>
      </c>
      <c r="AK3120" s="1055">
        <v>125.9877</v>
      </c>
      <c r="AL3120" s="1055">
        <v>3.7305000000000001</v>
      </c>
      <c r="AM3120" s="1054">
        <v>34</v>
      </c>
      <c r="AN3120" s="1056">
        <v>0.27639999999999998</v>
      </c>
    </row>
    <row r="3121" spans="35:40">
      <c r="AI3121" s="1053">
        <v>33044801</v>
      </c>
      <c r="AJ3121" s="1054">
        <v>45</v>
      </c>
      <c r="AK3121" s="1055">
        <v>125.971954</v>
      </c>
      <c r="AL3121" s="1055">
        <v>2.863</v>
      </c>
      <c r="AM3121" s="1054">
        <v>44</v>
      </c>
      <c r="AN3121" s="1056">
        <v>0.19239999999999999</v>
      </c>
    </row>
    <row r="3122" spans="35:40">
      <c r="AI3122" s="1053">
        <v>33018151</v>
      </c>
      <c r="AJ3122" s="1054">
        <v>61</v>
      </c>
      <c r="AK3122" s="1055">
        <v>125.9611</v>
      </c>
      <c r="AL3122" s="1055">
        <v>3.3525</v>
      </c>
      <c r="AM3122" s="1054">
        <v>38</v>
      </c>
      <c r="AN3122" s="1056">
        <v>0.16059999999999999</v>
      </c>
    </row>
    <row r="3123" spans="35:40">
      <c r="AI3123" s="1053">
        <v>37047021</v>
      </c>
      <c r="AJ3123" s="1054">
        <v>15</v>
      </c>
      <c r="AK3123" s="1055">
        <v>125.9575</v>
      </c>
      <c r="AL3123" s="1055">
        <v>3.5112999999999999</v>
      </c>
      <c r="AM3123" s="1054">
        <v>36</v>
      </c>
      <c r="AN3123" s="1056">
        <v>0.19570000000000001</v>
      </c>
    </row>
    <row r="3124" spans="35:40">
      <c r="AI3124" s="1053">
        <v>32029181</v>
      </c>
      <c r="AJ3124" s="1054">
        <v>43</v>
      </c>
      <c r="AK3124" s="1055">
        <v>125.95605</v>
      </c>
      <c r="AL3124" s="1055">
        <v>4.0343999999999998</v>
      </c>
      <c r="AM3124" s="1054">
        <v>31</v>
      </c>
      <c r="AN3124" s="1056">
        <v>0.24010000000000001</v>
      </c>
    </row>
    <row r="3125" spans="35:40">
      <c r="AI3125" s="1053">
        <v>61030901</v>
      </c>
      <c r="AJ3125" s="1054">
        <v>9</v>
      </c>
      <c r="AK3125" s="1055">
        <v>125.9302</v>
      </c>
      <c r="AL3125" s="1055">
        <v>3.7244999999999999</v>
      </c>
      <c r="AM3125" s="1054">
        <v>34</v>
      </c>
      <c r="AN3125" s="1056">
        <v>0.24690000000000001</v>
      </c>
    </row>
    <row r="3126" spans="35:40">
      <c r="AI3126" s="1053">
        <v>41072901</v>
      </c>
      <c r="AJ3126" s="1054">
        <v>9</v>
      </c>
      <c r="AK3126" s="1055">
        <v>125.8656</v>
      </c>
      <c r="AL3126" s="1055">
        <v>3.3239000000000001</v>
      </c>
      <c r="AM3126" s="1054">
        <v>38</v>
      </c>
      <c r="AN3126" s="1056">
        <v>0.16699999999999998</v>
      </c>
    </row>
    <row r="3127" spans="35:40">
      <c r="AI3127" s="1053">
        <v>51013001</v>
      </c>
      <c r="AJ3127" s="1054">
        <v>92</v>
      </c>
      <c r="AK3127" s="1055">
        <v>125.8503</v>
      </c>
      <c r="AL3127" s="1055">
        <v>3.7092000000000001</v>
      </c>
      <c r="AM3127" s="1054">
        <v>34</v>
      </c>
      <c r="AN3127" s="1056">
        <v>0.29570000000000002</v>
      </c>
    </row>
    <row r="3128" spans="35:40">
      <c r="AI3128" s="1053">
        <v>50420201</v>
      </c>
      <c r="AJ3128" s="1054">
        <v>82</v>
      </c>
      <c r="AK3128" s="1055">
        <v>125.84686000000001</v>
      </c>
      <c r="AL3128" s="1055">
        <v>3.1126</v>
      </c>
      <c r="AM3128" s="1054">
        <v>40</v>
      </c>
      <c r="AN3128" s="1056">
        <v>0.42200000000000004</v>
      </c>
    </row>
    <row r="3129" spans="35:40">
      <c r="AI3129" s="1053">
        <v>43022301</v>
      </c>
      <c r="AJ3129" s="1054">
        <v>8</v>
      </c>
      <c r="AK3129" s="1055">
        <v>125.81748</v>
      </c>
      <c r="AL3129" s="1055">
        <v>3.2345999999999999</v>
      </c>
      <c r="AM3129" s="1054">
        <v>39</v>
      </c>
      <c r="AN3129" s="1056">
        <v>0.26919999999999999</v>
      </c>
    </row>
    <row r="3130" spans="35:40">
      <c r="AI3130" s="1053">
        <v>51140091</v>
      </c>
      <c r="AJ3130" s="1054">
        <v>7</v>
      </c>
      <c r="AK3130" s="1055">
        <v>125.8122</v>
      </c>
      <c r="AL3130" s="1055">
        <v>3.9906000000000001</v>
      </c>
      <c r="AM3130" s="1054">
        <v>32</v>
      </c>
      <c r="AN3130" s="1056">
        <v>0.29609999999999997</v>
      </c>
    </row>
    <row r="3131" spans="35:40">
      <c r="AI3131" s="1053">
        <v>43042701</v>
      </c>
      <c r="AJ3131" s="1054">
        <v>8</v>
      </c>
      <c r="AK3131" s="1055">
        <v>125.8053</v>
      </c>
      <c r="AL3131" s="1055">
        <v>3.1025999999999998</v>
      </c>
      <c r="AM3131" s="1054">
        <v>41</v>
      </c>
      <c r="AN3131" s="1056">
        <v>0.25540000000000002</v>
      </c>
    </row>
    <row r="3132" spans="35:40">
      <c r="AI3132" s="1053">
        <v>51030081</v>
      </c>
      <c r="AJ3132" s="1054">
        <v>10</v>
      </c>
      <c r="AK3132" s="1055">
        <v>125.72716000000001</v>
      </c>
      <c r="AL3132" s="1055">
        <v>3.5047000000000001</v>
      </c>
      <c r="AM3132" s="1054">
        <v>36</v>
      </c>
      <c r="AN3132" s="1056">
        <v>0.29880000000000001</v>
      </c>
    </row>
    <row r="3133" spans="35:40">
      <c r="AI3133" s="1053">
        <v>32053611</v>
      </c>
      <c r="AJ3133" s="1054">
        <v>15</v>
      </c>
      <c r="AK3133" s="1055">
        <v>125.69956000000001</v>
      </c>
      <c r="AL3133" s="1055">
        <v>3.1556000000000002</v>
      </c>
      <c r="AM3133" s="1054">
        <v>40</v>
      </c>
      <c r="AN3133" s="1056">
        <v>0.16300000000000001</v>
      </c>
    </row>
    <row r="3134" spans="35:40">
      <c r="AI3134" s="1053">
        <v>50070111</v>
      </c>
      <c r="AJ3134" s="1054">
        <v>83</v>
      </c>
      <c r="AK3134" s="1055">
        <v>125.69750000000001</v>
      </c>
      <c r="AL3134" s="1055">
        <v>3.8852000000000002</v>
      </c>
      <c r="AM3134" s="1054">
        <v>32</v>
      </c>
      <c r="AN3134" s="1056">
        <v>0.24979999999999999</v>
      </c>
    </row>
    <row r="3135" spans="35:40">
      <c r="AI3135" s="1053">
        <v>11010301</v>
      </c>
      <c r="AJ3135" s="1054">
        <v>118</v>
      </c>
      <c r="AK3135" s="1055">
        <v>125.68191999999999</v>
      </c>
      <c r="AL3135" s="1055">
        <v>3.1143000000000001</v>
      </c>
      <c r="AM3135" s="1054">
        <v>40</v>
      </c>
      <c r="AN3135" s="1056">
        <v>0.23730000000000001</v>
      </c>
    </row>
    <row r="3136" spans="35:40">
      <c r="AI3136" s="1053">
        <v>31061501</v>
      </c>
      <c r="AJ3136" s="1054">
        <v>132</v>
      </c>
      <c r="AK3136" s="1055">
        <v>125.61620000000001</v>
      </c>
      <c r="AL3136" s="1055">
        <v>2.6505999999999998</v>
      </c>
      <c r="AM3136" s="1054">
        <v>47</v>
      </c>
      <c r="AN3136" s="1056">
        <v>0.4395</v>
      </c>
    </row>
    <row r="3137" spans="35:40">
      <c r="AI3137" s="1053">
        <v>36074601</v>
      </c>
      <c r="AJ3137" s="1054">
        <v>9</v>
      </c>
      <c r="AK3137" s="1055">
        <v>125.607</v>
      </c>
      <c r="AL3137" s="1055">
        <v>3.5924999999999998</v>
      </c>
      <c r="AM3137" s="1054">
        <v>35</v>
      </c>
      <c r="AN3137" s="1056">
        <v>0.29849999999999999</v>
      </c>
    </row>
    <row r="3138" spans="35:40">
      <c r="AI3138" s="1053">
        <v>21080801</v>
      </c>
      <c r="AJ3138" s="1054">
        <v>7</v>
      </c>
      <c r="AK3138" s="1055">
        <v>125.5752</v>
      </c>
      <c r="AL3138" s="1055">
        <v>3.5247000000000002</v>
      </c>
      <c r="AM3138" s="1054">
        <v>36</v>
      </c>
      <c r="AN3138" s="1056">
        <v>0.16350000000000001</v>
      </c>
    </row>
    <row r="3139" spans="35:40">
      <c r="AI3139" s="1053">
        <v>32103001</v>
      </c>
      <c r="AJ3139" s="1054">
        <v>29</v>
      </c>
      <c r="AK3139" s="1055">
        <v>125.5496</v>
      </c>
      <c r="AL3139" s="1055">
        <v>3.3348</v>
      </c>
      <c r="AM3139" s="1054">
        <v>38</v>
      </c>
      <c r="AN3139" s="1056">
        <v>0.17300000000000001</v>
      </c>
    </row>
    <row r="3140" spans="35:40">
      <c r="AI3140" s="1053">
        <v>32104211</v>
      </c>
      <c r="AJ3140" s="1054">
        <v>30</v>
      </c>
      <c r="AK3140" s="1055">
        <v>125.51779999999999</v>
      </c>
      <c r="AL3140" s="1055">
        <v>3.1400999999999999</v>
      </c>
      <c r="AM3140" s="1054">
        <v>40</v>
      </c>
      <c r="AN3140" s="1056">
        <v>0.16070000000000001</v>
      </c>
    </row>
    <row r="3141" spans="35:40">
      <c r="AI3141" s="1053">
        <v>42033301</v>
      </c>
      <c r="AJ3141" s="1054">
        <v>14</v>
      </c>
      <c r="AK3141" s="1055">
        <v>125.49776200000001</v>
      </c>
      <c r="AL3141" s="1055">
        <v>3.2219000000000002</v>
      </c>
      <c r="AM3141" s="1054">
        <v>39</v>
      </c>
      <c r="AN3141" s="1056">
        <v>0.2414</v>
      </c>
    </row>
    <row r="3142" spans="35:40">
      <c r="AI3142" s="1053">
        <v>44161701</v>
      </c>
      <c r="AJ3142" s="1054">
        <v>10</v>
      </c>
      <c r="AK3142" s="1055">
        <v>125.4939</v>
      </c>
      <c r="AL3142" s="1055">
        <v>3.5175000000000001</v>
      </c>
      <c r="AM3142" s="1054">
        <v>36</v>
      </c>
      <c r="AN3142" s="1056">
        <v>0.32270000000000004</v>
      </c>
    </row>
    <row r="3143" spans="35:40">
      <c r="AI3143" s="1053">
        <v>32022501</v>
      </c>
      <c r="AJ3143" s="1054">
        <v>9</v>
      </c>
      <c r="AK3143" s="1055">
        <v>125.4542</v>
      </c>
      <c r="AL3143" s="1055">
        <v>3.9308000000000001</v>
      </c>
      <c r="AM3143" s="1054">
        <v>32</v>
      </c>
      <c r="AN3143" s="1056">
        <v>0.24909999999999999</v>
      </c>
    </row>
    <row r="3144" spans="35:40">
      <c r="AI3144" s="1053">
        <v>36074101</v>
      </c>
      <c r="AJ3144" s="1054">
        <v>10</v>
      </c>
      <c r="AK3144" s="1055">
        <v>125.4276</v>
      </c>
      <c r="AL3144" s="1055">
        <v>2.8</v>
      </c>
      <c r="AM3144" s="1054">
        <v>45</v>
      </c>
      <c r="AN3144" s="1056">
        <v>0.2626</v>
      </c>
    </row>
    <row r="3145" spans="35:40">
      <c r="AI3145" s="1053">
        <v>37063601</v>
      </c>
      <c r="AJ3145" s="1054">
        <v>14</v>
      </c>
      <c r="AK3145" s="1055">
        <v>125.4242</v>
      </c>
      <c r="AL3145" s="1055">
        <v>3.1842999999999999</v>
      </c>
      <c r="AM3145" s="1054">
        <v>39</v>
      </c>
      <c r="AN3145" s="1056">
        <v>0.32119999999999999</v>
      </c>
    </row>
    <row r="3146" spans="35:40">
      <c r="AI3146" s="1053">
        <v>21080401</v>
      </c>
      <c r="AJ3146" s="1054">
        <v>8</v>
      </c>
      <c r="AK3146" s="1055">
        <v>125.3815</v>
      </c>
      <c r="AL3146" s="1055">
        <v>3.5388999999999999</v>
      </c>
      <c r="AM3146" s="1054">
        <v>35</v>
      </c>
      <c r="AN3146" s="1056">
        <v>0.2787</v>
      </c>
    </row>
    <row r="3147" spans="35:40">
      <c r="AI3147" s="1053">
        <v>22114001</v>
      </c>
      <c r="AJ3147" s="1054">
        <v>22</v>
      </c>
      <c r="AK3147" s="1055">
        <v>125.3385</v>
      </c>
      <c r="AL3147" s="1055">
        <v>3.6781000000000001</v>
      </c>
      <c r="AM3147" s="1054">
        <v>34</v>
      </c>
      <c r="AN3147" s="1056">
        <v>0.34950000000000003</v>
      </c>
    </row>
    <row r="3148" spans="35:40">
      <c r="AI3148" s="1053">
        <v>36100211</v>
      </c>
      <c r="AJ3148" s="1054">
        <v>6</v>
      </c>
      <c r="AK3148" s="1055">
        <v>125.3066</v>
      </c>
      <c r="AL3148" s="1055">
        <v>3.1919</v>
      </c>
      <c r="AM3148" s="1054">
        <v>39</v>
      </c>
      <c r="AN3148" s="1056">
        <v>0.2722</v>
      </c>
    </row>
    <row r="3149" spans="35:40">
      <c r="AI3149" s="1053">
        <v>51011091</v>
      </c>
      <c r="AJ3149" s="1054">
        <v>93</v>
      </c>
      <c r="AK3149" s="1055">
        <v>125.281582</v>
      </c>
      <c r="AL3149" s="1055">
        <v>3.5672999999999999</v>
      </c>
      <c r="AM3149" s="1054">
        <v>35</v>
      </c>
      <c r="AN3149" s="1056">
        <v>0.32840000000000003</v>
      </c>
    </row>
    <row r="3150" spans="35:40">
      <c r="AI3150" s="1053">
        <v>37111601</v>
      </c>
      <c r="AJ3150" s="1054">
        <v>7</v>
      </c>
      <c r="AK3150" s="1055">
        <v>125.27065</v>
      </c>
      <c r="AL3150" s="1055">
        <v>3.6604999999999999</v>
      </c>
      <c r="AM3150" s="1054">
        <v>34</v>
      </c>
      <c r="AN3150" s="1056">
        <v>0.29570000000000002</v>
      </c>
    </row>
    <row r="3151" spans="35:40">
      <c r="AI3151" s="1053">
        <v>31092101</v>
      </c>
      <c r="AJ3151" s="1054">
        <v>133</v>
      </c>
      <c r="AK3151" s="1055">
        <v>125.25103999999999</v>
      </c>
      <c r="AL3151" s="1055">
        <v>2.9222000000000001</v>
      </c>
      <c r="AM3151" s="1054">
        <v>43</v>
      </c>
      <c r="AN3151" s="1056">
        <v>0.38990000000000002</v>
      </c>
    </row>
    <row r="3152" spans="35:40">
      <c r="AI3152" s="1053">
        <v>32082201</v>
      </c>
      <c r="AJ3152" s="1054">
        <v>25</v>
      </c>
      <c r="AK3152" s="1055">
        <v>125.21881999999999</v>
      </c>
      <c r="AL3152" s="1055">
        <v>3.4</v>
      </c>
      <c r="AM3152" s="1054">
        <v>37</v>
      </c>
      <c r="AN3152" s="1056">
        <v>0.32909999999999995</v>
      </c>
    </row>
    <row r="3153" spans="35:40">
      <c r="AI3153" s="1053">
        <v>52033901</v>
      </c>
      <c r="AJ3153" s="1054">
        <v>7</v>
      </c>
      <c r="AK3153" s="1055">
        <v>125.1673</v>
      </c>
      <c r="AL3153" s="1055">
        <v>3.6623000000000001</v>
      </c>
      <c r="AM3153" s="1054">
        <v>34</v>
      </c>
      <c r="AN3153" s="1056">
        <v>0.25440000000000002</v>
      </c>
    </row>
    <row r="3154" spans="35:40">
      <c r="AI3154" s="1053">
        <v>44162001</v>
      </c>
      <c r="AJ3154" s="1054">
        <v>11</v>
      </c>
      <c r="AK3154" s="1055">
        <v>125.1212</v>
      </c>
      <c r="AL3154" s="1055">
        <v>3.4855999999999998</v>
      </c>
      <c r="AM3154" s="1054">
        <v>36</v>
      </c>
      <c r="AN3154" s="1056">
        <v>0.26780000000000004</v>
      </c>
    </row>
    <row r="3155" spans="35:40">
      <c r="AI3155" s="1053">
        <v>51150301</v>
      </c>
      <c r="AJ3155" s="1054">
        <v>4</v>
      </c>
      <c r="AK3155" s="1055">
        <v>125.0955</v>
      </c>
      <c r="AL3155" s="1055">
        <v>4.0319000000000003</v>
      </c>
      <c r="AM3155" s="1054">
        <v>31</v>
      </c>
      <c r="AN3155" s="1056">
        <v>0.41659999999999997</v>
      </c>
    </row>
    <row r="3156" spans="35:40">
      <c r="AI3156" s="1053">
        <v>35052101</v>
      </c>
      <c r="AJ3156" s="1054">
        <v>23</v>
      </c>
      <c r="AK3156" s="1055">
        <v>125.094632</v>
      </c>
      <c r="AL3156" s="1055">
        <v>3.1196000000000002</v>
      </c>
      <c r="AM3156" s="1054">
        <v>40</v>
      </c>
      <c r="AN3156" s="1056">
        <v>0.20730000000000001</v>
      </c>
    </row>
    <row r="3157" spans="35:40">
      <c r="AI3157" s="1053">
        <v>37137061</v>
      </c>
      <c r="AJ3157" s="1054">
        <v>6</v>
      </c>
      <c r="AK3157" s="1055">
        <v>125.0789</v>
      </c>
      <c r="AL3157" s="1055">
        <v>3.0503999999999998</v>
      </c>
      <c r="AM3157" s="1054">
        <v>41</v>
      </c>
      <c r="AN3157" s="1056">
        <v>0.17989999999999998</v>
      </c>
    </row>
    <row r="3158" spans="35:40">
      <c r="AI3158" s="1053">
        <v>13011902</v>
      </c>
      <c r="AJ3158" s="1054">
        <v>21</v>
      </c>
      <c r="AK3158" s="1055">
        <v>125.0759</v>
      </c>
      <c r="AL3158" s="1055">
        <v>3.6949999999999998</v>
      </c>
      <c r="AM3158" s="1054">
        <v>34</v>
      </c>
      <c r="AN3158" s="1056">
        <v>0.31900000000000001</v>
      </c>
    </row>
    <row r="3159" spans="35:40">
      <c r="AI3159" s="1053">
        <v>44061401</v>
      </c>
      <c r="AJ3159" s="1054">
        <v>27</v>
      </c>
      <c r="AK3159" s="1055">
        <v>125.06693</v>
      </c>
      <c r="AL3159" s="1055">
        <v>3.3969</v>
      </c>
      <c r="AM3159" s="1054">
        <v>37</v>
      </c>
      <c r="AN3159" s="1056">
        <v>0.16370000000000001</v>
      </c>
    </row>
    <row r="3160" spans="35:40">
      <c r="AI3160" s="1053">
        <v>42082201</v>
      </c>
      <c r="AJ3160" s="1054">
        <v>6</v>
      </c>
      <c r="AK3160" s="1055">
        <v>125.0108</v>
      </c>
      <c r="AL3160" s="1055">
        <v>3.2936999999999999</v>
      </c>
      <c r="AM3160" s="1054">
        <v>38</v>
      </c>
      <c r="AN3160" s="1056">
        <v>0.32579999999999998</v>
      </c>
    </row>
    <row r="3161" spans="35:40">
      <c r="AI3161" s="1053">
        <v>61016301</v>
      </c>
      <c r="AJ3161" s="1054">
        <v>51</v>
      </c>
      <c r="AK3161" s="1055">
        <v>124.9751</v>
      </c>
      <c r="AL3161" s="1055">
        <v>3.6326000000000001</v>
      </c>
      <c r="AM3161" s="1054">
        <v>34</v>
      </c>
      <c r="AN3161" s="1056">
        <v>0.27399999999999997</v>
      </c>
    </row>
    <row r="3162" spans="35:40">
      <c r="AI3162" s="1053">
        <v>45050901</v>
      </c>
      <c r="AJ3162" s="1054">
        <v>4</v>
      </c>
      <c r="AK3162" s="1055">
        <v>124.8973</v>
      </c>
      <c r="AL3162" s="1055">
        <v>2.8512</v>
      </c>
      <c r="AM3162" s="1054">
        <v>44</v>
      </c>
      <c r="AN3162" s="1056">
        <v>0.3503</v>
      </c>
    </row>
    <row r="3163" spans="35:40">
      <c r="AI3163" s="1053">
        <v>45010511</v>
      </c>
      <c r="AJ3163" s="1054">
        <v>20</v>
      </c>
      <c r="AK3163" s="1055">
        <v>124.89012</v>
      </c>
      <c r="AL3163" s="1055">
        <v>3.1122000000000001</v>
      </c>
      <c r="AM3163" s="1054">
        <v>40</v>
      </c>
      <c r="AN3163" s="1056">
        <v>0.41689999999999999</v>
      </c>
    </row>
    <row r="3164" spans="35:40">
      <c r="AI3164" s="1053">
        <v>32120302</v>
      </c>
      <c r="AJ3164" s="1054">
        <v>17</v>
      </c>
      <c r="AK3164" s="1055">
        <v>124.83029999999999</v>
      </c>
      <c r="AL3164" s="1055">
        <v>3.7357999999999998</v>
      </c>
      <c r="AM3164" s="1054">
        <v>33</v>
      </c>
      <c r="AN3164" s="1056">
        <v>0.2016</v>
      </c>
    </row>
    <row r="3165" spans="35:40">
      <c r="AI3165" s="1053">
        <v>36111001</v>
      </c>
      <c r="AJ3165" s="1054">
        <v>9</v>
      </c>
      <c r="AK3165" s="1055">
        <v>124.82859999999999</v>
      </c>
      <c r="AL3165" s="1055">
        <v>2.8435000000000001</v>
      </c>
      <c r="AM3165" s="1054">
        <v>44</v>
      </c>
      <c r="AN3165" s="1056">
        <v>0.36880000000000002</v>
      </c>
    </row>
    <row r="3166" spans="35:40">
      <c r="AI3166" s="1053">
        <v>61011061</v>
      </c>
      <c r="AJ3166" s="1054">
        <v>52</v>
      </c>
      <c r="AK3166" s="1055">
        <v>124.74779299999999</v>
      </c>
      <c r="AL3166" s="1055">
        <v>3.7223000000000002</v>
      </c>
      <c r="AM3166" s="1054">
        <v>34</v>
      </c>
      <c r="AN3166" s="1056">
        <v>0.1479</v>
      </c>
    </row>
    <row r="3167" spans="35:40">
      <c r="AI3167" s="1053">
        <v>32102301</v>
      </c>
      <c r="AJ3167" s="1054">
        <v>31</v>
      </c>
      <c r="AK3167" s="1055">
        <v>124.721</v>
      </c>
      <c r="AL3167" s="1055">
        <v>4.0566000000000004</v>
      </c>
      <c r="AM3167" s="1054">
        <v>31</v>
      </c>
      <c r="AN3167" s="1056">
        <v>0.33799999999999997</v>
      </c>
    </row>
    <row r="3168" spans="35:40">
      <c r="AI3168" s="1053">
        <v>41011181</v>
      </c>
      <c r="AJ3168" s="1054">
        <v>44</v>
      </c>
      <c r="AK3168" s="1055">
        <v>124.69926000000001</v>
      </c>
      <c r="AL3168" s="1055">
        <v>4.0664999999999996</v>
      </c>
      <c r="AM3168" s="1054">
        <v>31</v>
      </c>
      <c r="AN3168" s="1056">
        <v>0.2278</v>
      </c>
    </row>
    <row r="3169" spans="35:40">
      <c r="AI3169" s="1053">
        <v>62013701</v>
      </c>
      <c r="AJ3169" s="1054">
        <v>13</v>
      </c>
      <c r="AK3169" s="1055">
        <v>124.697625</v>
      </c>
      <c r="AL3169" s="1055">
        <v>3.1516999999999999</v>
      </c>
      <c r="AM3169" s="1054">
        <v>40</v>
      </c>
      <c r="AN3169" s="1056">
        <v>0.32340000000000002</v>
      </c>
    </row>
    <row r="3170" spans="35:40">
      <c r="AI3170" s="1053">
        <v>46021201</v>
      </c>
      <c r="AJ3170" s="1054">
        <v>15</v>
      </c>
      <c r="AK3170" s="1055">
        <v>124.69525</v>
      </c>
      <c r="AL3170" s="1055">
        <v>2.9752999999999998</v>
      </c>
      <c r="AM3170" s="1054">
        <v>42</v>
      </c>
      <c r="AN3170" s="1056">
        <v>0.43430000000000002</v>
      </c>
    </row>
    <row r="3171" spans="35:40">
      <c r="AI3171" s="1053">
        <v>23012881</v>
      </c>
      <c r="AJ3171" s="1054">
        <v>32</v>
      </c>
      <c r="AK3171" s="1055">
        <v>124.60769999999999</v>
      </c>
      <c r="AL3171" s="1055">
        <v>4.0415999999999999</v>
      </c>
      <c r="AM3171" s="1054">
        <v>31</v>
      </c>
      <c r="AN3171" s="1056">
        <v>0.22899999999999998</v>
      </c>
    </row>
    <row r="3172" spans="35:40">
      <c r="AI3172" s="1053">
        <v>41101901</v>
      </c>
      <c r="AJ3172" s="1054">
        <v>11</v>
      </c>
      <c r="AK3172" s="1055">
        <v>124.58835000000001</v>
      </c>
      <c r="AL3172" s="1055">
        <v>2.6467999999999998</v>
      </c>
      <c r="AM3172" s="1054">
        <v>47</v>
      </c>
      <c r="AN3172" s="1056">
        <v>0.26910000000000001</v>
      </c>
    </row>
    <row r="3173" spans="35:40">
      <c r="AI3173" s="1053">
        <v>32029461</v>
      </c>
      <c r="AJ3173" s="1054">
        <v>44</v>
      </c>
      <c r="AK3173" s="1055">
        <v>124.5771</v>
      </c>
      <c r="AL3173" s="1055">
        <v>3.6839</v>
      </c>
      <c r="AM3173" s="1054">
        <v>34</v>
      </c>
      <c r="AN3173" s="1056">
        <v>0.18960000000000002</v>
      </c>
    </row>
    <row r="3174" spans="35:40">
      <c r="AI3174" s="1053">
        <v>62130301</v>
      </c>
      <c r="AJ3174" s="1054">
        <v>2</v>
      </c>
      <c r="AK3174" s="1055">
        <v>124.563828</v>
      </c>
      <c r="AL3174" s="1055">
        <v>3.1974</v>
      </c>
      <c r="AM3174" s="1054">
        <v>39</v>
      </c>
      <c r="AN3174" s="1056">
        <v>0.21879999999999999</v>
      </c>
    </row>
    <row r="3175" spans="35:40">
      <c r="AI3175" s="1053">
        <v>36090441</v>
      </c>
      <c r="AJ3175" s="1054">
        <v>6</v>
      </c>
      <c r="AK3175" s="1055">
        <v>124.55536000000001</v>
      </c>
      <c r="AL3175" s="1055">
        <v>3.1968999999999999</v>
      </c>
      <c r="AM3175" s="1054">
        <v>39</v>
      </c>
      <c r="AN3175" s="1056">
        <v>0.1653</v>
      </c>
    </row>
    <row r="3176" spans="35:40">
      <c r="AI3176" s="1053">
        <v>41130101</v>
      </c>
      <c r="AJ3176" s="1054">
        <v>14</v>
      </c>
      <c r="AK3176" s="1055">
        <v>124.54696000000001</v>
      </c>
      <c r="AL3176" s="1055">
        <v>3.2805</v>
      </c>
      <c r="AM3176" s="1054">
        <v>38</v>
      </c>
      <c r="AN3176" s="1056">
        <v>0.39350000000000002</v>
      </c>
    </row>
    <row r="3177" spans="35:40">
      <c r="AI3177" s="1053">
        <v>42121101</v>
      </c>
      <c r="AJ3177" s="1054">
        <v>4</v>
      </c>
      <c r="AK3177" s="1055">
        <v>124.5209</v>
      </c>
      <c r="AL3177" s="1055">
        <v>3.0402999999999998</v>
      </c>
      <c r="AM3177" s="1054">
        <v>41</v>
      </c>
      <c r="AN3177" s="1056">
        <v>0.17480000000000001</v>
      </c>
    </row>
    <row r="3178" spans="35:40">
      <c r="AI3178" s="1053">
        <v>43061501</v>
      </c>
      <c r="AJ3178" s="1054">
        <v>9</v>
      </c>
      <c r="AK3178" s="1055">
        <v>124.47329999999999</v>
      </c>
      <c r="AL3178" s="1055">
        <v>3.7616999999999998</v>
      </c>
      <c r="AM3178" s="1054">
        <v>33</v>
      </c>
      <c r="AN3178" s="1056">
        <v>0.2177</v>
      </c>
    </row>
    <row r="3179" spans="35:40">
      <c r="AI3179" s="1053">
        <v>51016801</v>
      </c>
      <c r="AJ3179" s="1054">
        <v>94</v>
      </c>
      <c r="AK3179" s="1055">
        <v>124.4504</v>
      </c>
      <c r="AL3179" s="1055">
        <v>3.8614999999999999</v>
      </c>
      <c r="AM3179" s="1054">
        <v>32</v>
      </c>
      <c r="AN3179" s="1056">
        <v>0.48649999999999999</v>
      </c>
    </row>
    <row r="3180" spans="35:40">
      <c r="AI3180" s="1053">
        <v>37067001</v>
      </c>
      <c r="AJ3180" s="1054">
        <v>15</v>
      </c>
      <c r="AK3180" s="1055">
        <v>124.36669999999999</v>
      </c>
      <c r="AL3180" s="1055">
        <v>3.9314</v>
      </c>
      <c r="AM3180" s="1054">
        <v>32</v>
      </c>
      <c r="AN3180" s="1056">
        <v>0.29699999999999999</v>
      </c>
    </row>
    <row r="3181" spans="35:40">
      <c r="AI3181" s="1053">
        <v>32024501</v>
      </c>
      <c r="AJ3181" s="1054">
        <v>45</v>
      </c>
      <c r="AK3181" s="1055">
        <v>124.35521000000001</v>
      </c>
      <c r="AL3181" s="1055">
        <v>3.4521999999999999</v>
      </c>
      <c r="AM3181" s="1054">
        <v>36</v>
      </c>
      <c r="AN3181" s="1056">
        <v>0.124</v>
      </c>
    </row>
    <row r="3182" spans="35:40">
      <c r="AI3182" s="1053">
        <v>51118611</v>
      </c>
      <c r="AJ3182" s="1054">
        <v>4</v>
      </c>
      <c r="AK3182" s="1055">
        <v>124.3078</v>
      </c>
      <c r="AL3182" s="1055">
        <v>3.5752000000000002</v>
      </c>
      <c r="AM3182" s="1054">
        <v>35</v>
      </c>
      <c r="AN3182" s="1056">
        <v>0.30159999999999998</v>
      </c>
    </row>
    <row r="3183" spans="35:40">
      <c r="AI3183" s="1053">
        <v>21080151</v>
      </c>
      <c r="AJ3183" s="1054">
        <v>9</v>
      </c>
      <c r="AK3183" s="1055">
        <v>124.2474</v>
      </c>
      <c r="AL3183" s="1055">
        <v>3.6141000000000001</v>
      </c>
      <c r="AM3183" s="1054">
        <v>34</v>
      </c>
      <c r="AN3183" s="1056">
        <v>0.4128</v>
      </c>
    </row>
    <row r="3184" spans="35:40">
      <c r="AI3184" s="1053">
        <v>31021401</v>
      </c>
      <c r="AJ3184" s="1054">
        <v>134</v>
      </c>
      <c r="AK3184" s="1055">
        <v>124.2405</v>
      </c>
      <c r="AL3184" s="1055">
        <v>2.5306000000000002</v>
      </c>
      <c r="AM3184" s="1054">
        <v>49</v>
      </c>
      <c r="AN3184" s="1056">
        <v>0.2107</v>
      </c>
    </row>
    <row r="3185" spans="35:40">
      <c r="AI3185" s="1053">
        <v>14032201</v>
      </c>
      <c r="AJ3185" s="1054">
        <v>3</v>
      </c>
      <c r="AK3185" s="1055">
        <v>124.2105</v>
      </c>
      <c r="AL3185" s="1055">
        <v>2.9218999999999999</v>
      </c>
      <c r="AM3185" s="1054">
        <v>43</v>
      </c>
      <c r="AN3185" s="1056">
        <v>0.40909999999999996</v>
      </c>
    </row>
    <row r="3186" spans="35:40">
      <c r="AI3186" s="1053">
        <v>33072901</v>
      </c>
      <c r="AJ3186" s="1054">
        <v>34</v>
      </c>
      <c r="AK3186" s="1055">
        <v>124.2062</v>
      </c>
      <c r="AL3186" s="1055">
        <v>3.6080999999999999</v>
      </c>
      <c r="AM3186" s="1054">
        <v>34</v>
      </c>
      <c r="AN3186" s="1056">
        <v>0.29909999999999998</v>
      </c>
    </row>
    <row r="3187" spans="35:40">
      <c r="AI3187" s="1053">
        <v>33064201</v>
      </c>
      <c r="AJ3187" s="1054">
        <v>31</v>
      </c>
      <c r="AK3187" s="1055">
        <v>124.1733</v>
      </c>
      <c r="AL3187" s="1055">
        <v>3.5127999999999999</v>
      </c>
      <c r="AM3187" s="1054">
        <v>35</v>
      </c>
      <c r="AN3187" s="1056">
        <v>0.20100000000000001</v>
      </c>
    </row>
    <row r="3188" spans="35:40">
      <c r="AI3188" s="1053">
        <v>32052501</v>
      </c>
      <c r="AJ3188" s="1054">
        <v>16</v>
      </c>
      <c r="AK3188" s="1055">
        <v>124.14828</v>
      </c>
      <c r="AL3188" s="1055">
        <v>3.9718</v>
      </c>
      <c r="AM3188" s="1054">
        <v>31</v>
      </c>
      <c r="AN3188" s="1056">
        <v>0.19889999999999999</v>
      </c>
    </row>
    <row r="3189" spans="35:40">
      <c r="AI3189" s="1053">
        <v>42140301</v>
      </c>
      <c r="AJ3189" s="1054">
        <v>5</v>
      </c>
      <c r="AK3189" s="1055">
        <v>124.0753</v>
      </c>
      <c r="AL3189" s="1055">
        <v>3.3338000000000001</v>
      </c>
      <c r="AM3189" s="1054">
        <v>37</v>
      </c>
      <c r="AN3189" s="1056">
        <v>0.29210000000000003</v>
      </c>
    </row>
    <row r="3190" spans="35:40">
      <c r="AI3190" s="1053">
        <v>50010061</v>
      </c>
      <c r="AJ3190" s="1054">
        <v>84</v>
      </c>
      <c r="AK3190" s="1055">
        <v>124.06270000000001</v>
      </c>
      <c r="AL3190" s="1055">
        <v>3.5760999999999998</v>
      </c>
      <c r="AM3190" s="1054">
        <v>35</v>
      </c>
      <c r="AN3190" s="1056">
        <v>0.39340000000000003</v>
      </c>
    </row>
    <row r="3191" spans="35:40">
      <c r="AI3191" s="1053">
        <v>61071001</v>
      </c>
      <c r="AJ3191" s="1054">
        <v>6</v>
      </c>
      <c r="AK3191" s="1055">
        <v>124.0583</v>
      </c>
      <c r="AL3191" s="1055">
        <v>3.1219000000000001</v>
      </c>
      <c r="AM3191" s="1054">
        <v>40</v>
      </c>
      <c r="AN3191" s="1056">
        <v>0.60439999999999994</v>
      </c>
    </row>
    <row r="3192" spans="35:40">
      <c r="AI3192" s="1053">
        <v>32100601</v>
      </c>
      <c r="AJ3192" s="1054">
        <v>32</v>
      </c>
      <c r="AK3192" s="1055">
        <v>124.05589999999999</v>
      </c>
      <c r="AL3192" s="1055">
        <v>3.2309000000000001</v>
      </c>
      <c r="AM3192" s="1054">
        <v>38</v>
      </c>
      <c r="AN3192" s="1056">
        <v>0.371</v>
      </c>
    </row>
    <row r="3193" spans="35:40">
      <c r="AI3193" s="1053">
        <v>34131601</v>
      </c>
      <c r="AJ3193" s="1054">
        <v>5</v>
      </c>
      <c r="AK3193" s="1055">
        <v>124.04382</v>
      </c>
      <c r="AL3193" s="1055">
        <v>3.3359999999999999</v>
      </c>
      <c r="AM3193" s="1054">
        <v>37</v>
      </c>
      <c r="AN3193" s="1056">
        <v>0.16889999999999999</v>
      </c>
    </row>
    <row r="3194" spans="35:40">
      <c r="AI3194" s="1053">
        <v>32122611</v>
      </c>
      <c r="AJ3194" s="1054">
        <v>18</v>
      </c>
      <c r="AK3194" s="1055">
        <v>124.02212</v>
      </c>
      <c r="AL3194" s="1055">
        <v>3.7263000000000002</v>
      </c>
      <c r="AM3194" s="1054">
        <v>33</v>
      </c>
      <c r="AN3194" s="1056">
        <v>0.2266</v>
      </c>
    </row>
    <row r="3195" spans="35:40">
      <c r="AI3195" s="1053">
        <v>42041001</v>
      </c>
      <c r="AJ3195" s="1054">
        <v>8</v>
      </c>
      <c r="AK3195" s="1055">
        <v>124.02030000000001</v>
      </c>
      <c r="AL3195" s="1055">
        <v>4.1699000000000002</v>
      </c>
      <c r="AM3195" s="1054">
        <v>30</v>
      </c>
      <c r="AN3195" s="1056">
        <v>0.42270000000000002</v>
      </c>
    </row>
    <row r="3196" spans="35:40">
      <c r="AI3196" s="1053">
        <v>41011131</v>
      </c>
      <c r="AJ3196" s="1054">
        <v>45</v>
      </c>
      <c r="AK3196" s="1055">
        <v>123.9896</v>
      </c>
      <c r="AL3196" s="1055">
        <v>3.4594</v>
      </c>
      <c r="AM3196" s="1054">
        <v>36</v>
      </c>
      <c r="AN3196" s="1056">
        <v>0.23960000000000001</v>
      </c>
    </row>
    <row r="3197" spans="35:40">
      <c r="AI3197" s="1053">
        <v>34023201</v>
      </c>
      <c r="AJ3197" s="1054">
        <v>14</v>
      </c>
      <c r="AK3197" s="1055">
        <v>123.96769999999999</v>
      </c>
      <c r="AL3197" s="1055">
        <v>2.7982</v>
      </c>
      <c r="AM3197" s="1054">
        <v>44</v>
      </c>
      <c r="AN3197" s="1056">
        <v>0.20850000000000002</v>
      </c>
    </row>
    <row r="3198" spans="35:40">
      <c r="AI3198" s="1053">
        <v>37087051</v>
      </c>
      <c r="AJ3198" s="1054">
        <v>13</v>
      </c>
      <c r="AK3198" s="1055">
        <v>123.9194</v>
      </c>
      <c r="AL3198" s="1055">
        <v>3.6576</v>
      </c>
      <c r="AM3198" s="1054">
        <v>34</v>
      </c>
      <c r="AN3198" s="1056">
        <v>0.31519999999999998</v>
      </c>
    </row>
    <row r="3199" spans="35:40">
      <c r="AI3199" s="1053">
        <v>32021001</v>
      </c>
      <c r="AJ3199" s="1054">
        <v>46</v>
      </c>
      <c r="AK3199" s="1055">
        <v>123.9004</v>
      </c>
      <c r="AL3199" s="1055">
        <v>3.8647</v>
      </c>
      <c r="AM3199" s="1054">
        <v>32</v>
      </c>
      <c r="AN3199" s="1056">
        <v>0.2868</v>
      </c>
    </row>
    <row r="3200" spans="35:40">
      <c r="AI3200" s="1053">
        <v>43019301</v>
      </c>
      <c r="AJ3200" s="1054">
        <v>35</v>
      </c>
      <c r="AK3200" s="1055">
        <v>123.89176</v>
      </c>
      <c r="AL3200" s="1055">
        <v>3.1307999999999998</v>
      </c>
      <c r="AM3200" s="1054">
        <v>40</v>
      </c>
      <c r="AN3200" s="1056">
        <v>0.16170000000000001</v>
      </c>
    </row>
    <row r="3201" spans="35:40">
      <c r="AI3201" s="1053">
        <v>46021301</v>
      </c>
      <c r="AJ3201" s="1054">
        <v>16</v>
      </c>
      <c r="AK3201" s="1055">
        <v>123.83629999999999</v>
      </c>
      <c r="AL3201" s="1055">
        <v>3.8313000000000001</v>
      </c>
      <c r="AM3201" s="1054">
        <v>32</v>
      </c>
      <c r="AN3201" s="1056">
        <v>0.30249999999999999</v>
      </c>
    </row>
    <row r="3202" spans="35:40">
      <c r="AI3202" s="1053">
        <v>50060161</v>
      </c>
      <c r="AJ3202" s="1054">
        <v>85</v>
      </c>
      <c r="AK3202" s="1055">
        <v>123.7902</v>
      </c>
      <c r="AL3202" s="1055">
        <v>3.2261000000000002</v>
      </c>
      <c r="AM3202" s="1054">
        <v>38</v>
      </c>
      <c r="AN3202" s="1056">
        <v>0.14099999999999999</v>
      </c>
    </row>
    <row r="3203" spans="35:40">
      <c r="AI3203" s="1053">
        <v>21022701</v>
      </c>
      <c r="AJ3203" s="1054">
        <v>33</v>
      </c>
      <c r="AK3203" s="1055">
        <v>123.7697</v>
      </c>
      <c r="AL3203" s="1055">
        <v>3.8248000000000002</v>
      </c>
      <c r="AM3203" s="1054">
        <v>32</v>
      </c>
      <c r="AN3203" s="1056">
        <v>0.25540000000000002</v>
      </c>
    </row>
    <row r="3204" spans="35:40">
      <c r="AI3204" s="1053">
        <v>42041101</v>
      </c>
      <c r="AJ3204" s="1054">
        <v>9</v>
      </c>
      <c r="AK3204" s="1055">
        <v>123.727</v>
      </c>
      <c r="AL3204" s="1055">
        <v>3.8085</v>
      </c>
      <c r="AM3204" s="1054">
        <v>32</v>
      </c>
      <c r="AN3204" s="1056">
        <v>0.22870000000000001</v>
      </c>
    </row>
    <row r="3205" spans="35:40">
      <c r="AI3205" s="1053">
        <v>32029351</v>
      </c>
      <c r="AJ3205" s="1054">
        <v>10</v>
      </c>
      <c r="AK3205" s="1055">
        <v>123.71256000000001</v>
      </c>
      <c r="AL3205" s="1055">
        <v>3.6993</v>
      </c>
      <c r="AM3205" s="1054">
        <v>33</v>
      </c>
      <c r="AN3205" s="1056">
        <v>0.24210000000000001</v>
      </c>
    </row>
    <row r="3206" spans="35:40">
      <c r="AI3206" s="1053">
        <v>44222201</v>
      </c>
      <c r="AJ3206" s="1054">
        <v>64</v>
      </c>
      <c r="AK3206" s="1055">
        <v>123.66803999999999</v>
      </c>
      <c r="AL3206" s="1055">
        <v>3.3267000000000002</v>
      </c>
      <c r="AM3206" s="1054">
        <v>37</v>
      </c>
      <c r="AN3206" s="1056">
        <v>0.2109</v>
      </c>
    </row>
    <row r="3207" spans="35:40">
      <c r="AI3207" s="1053">
        <v>43140301</v>
      </c>
      <c r="AJ3207" s="1054">
        <v>3</v>
      </c>
      <c r="AK3207" s="1055">
        <v>123.6609</v>
      </c>
      <c r="AL3207" s="1055">
        <v>1.7498</v>
      </c>
      <c r="AM3207" s="1054">
        <v>71</v>
      </c>
      <c r="AN3207" s="1056">
        <v>0.28449999999999998</v>
      </c>
    </row>
    <row r="3208" spans="35:40">
      <c r="AI3208" s="1053">
        <v>31194601</v>
      </c>
      <c r="AJ3208" s="1054">
        <v>135</v>
      </c>
      <c r="AK3208" s="1055">
        <v>123.64646</v>
      </c>
      <c r="AL3208" s="1055">
        <v>2.9066999999999998</v>
      </c>
      <c r="AM3208" s="1054">
        <v>43</v>
      </c>
      <c r="AN3208" s="1056">
        <v>0.2419</v>
      </c>
    </row>
    <row r="3209" spans="35:40">
      <c r="AI3209" s="1053">
        <v>14073601</v>
      </c>
      <c r="AJ3209" s="1054">
        <v>6</v>
      </c>
      <c r="AK3209" s="1055">
        <v>123.636174</v>
      </c>
      <c r="AL3209" s="1055">
        <v>2.7606000000000002</v>
      </c>
      <c r="AM3209" s="1054">
        <v>45</v>
      </c>
      <c r="AN3209" s="1056">
        <v>0.22289999999999999</v>
      </c>
    </row>
    <row r="3210" spans="35:40">
      <c r="AI3210" s="1053">
        <v>33045101</v>
      </c>
      <c r="AJ3210" s="1054">
        <v>46</v>
      </c>
      <c r="AK3210" s="1055">
        <v>123.5544</v>
      </c>
      <c r="AL3210" s="1055">
        <v>3.3913000000000002</v>
      </c>
      <c r="AM3210" s="1054">
        <v>36</v>
      </c>
      <c r="AN3210" s="1056">
        <v>0.19190000000000002</v>
      </c>
    </row>
    <row r="3211" spans="35:40">
      <c r="AI3211" s="1053">
        <v>11083701</v>
      </c>
      <c r="AJ3211" s="1054">
        <v>119</v>
      </c>
      <c r="AK3211" s="1055">
        <v>123.47428000000001</v>
      </c>
      <c r="AL3211" s="1055">
        <v>3.1514000000000002</v>
      </c>
      <c r="AM3211" s="1054">
        <v>39</v>
      </c>
      <c r="AN3211" s="1056">
        <v>0.26440000000000002</v>
      </c>
    </row>
    <row r="3212" spans="35:40">
      <c r="AI3212" s="1053">
        <v>34020801</v>
      </c>
      <c r="AJ3212" s="1054">
        <v>15</v>
      </c>
      <c r="AK3212" s="1055">
        <v>123.43738</v>
      </c>
      <c r="AL3212" s="1055">
        <v>3.7162000000000002</v>
      </c>
      <c r="AM3212" s="1054">
        <v>33</v>
      </c>
      <c r="AN3212" s="1056">
        <v>0.1875</v>
      </c>
    </row>
    <row r="3213" spans="35:40">
      <c r="AI3213" s="1053">
        <v>33092601</v>
      </c>
      <c r="AJ3213" s="1054">
        <v>31</v>
      </c>
      <c r="AK3213" s="1055">
        <v>123.4055</v>
      </c>
      <c r="AL3213" s="1055">
        <v>3.2111999999999998</v>
      </c>
      <c r="AM3213" s="1054">
        <v>38</v>
      </c>
      <c r="AN3213" s="1056">
        <v>0.245</v>
      </c>
    </row>
    <row r="3214" spans="35:40">
      <c r="AI3214" s="1053">
        <v>11051091</v>
      </c>
      <c r="AJ3214" s="1054">
        <v>120</v>
      </c>
      <c r="AK3214" s="1055">
        <v>123.40459299999999</v>
      </c>
      <c r="AL3214" s="1055">
        <v>3.0750000000000002</v>
      </c>
      <c r="AM3214" s="1054">
        <v>40</v>
      </c>
      <c r="AN3214" s="1056">
        <v>0.25670000000000004</v>
      </c>
    </row>
    <row r="3215" spans="35:40">
      <c r="AI3215" s="1053">
        <v>31128701</v>
      </c>
      <c r="AJ3215" s="1054">
        <v>136</v>
      </c>
      <c r="AK3215" s="1055">
        <v>123.39011000000001</v>
      </c>
      <c r="AL3215" s="1055">
        <v>3.1307</v>
      </c>
      <c r="AM3215" s="1054">
        <v>39</v>
      </c>
      <c r="AN3215" s="1056">
        <v>0.23499999999999999</v>
      </c>
    </row>
    <row r="3216" spans="35:40">
      <c r="AI3216" s="1053">
        <v>33053201</v>
      </c>
      <c r="AJ3216" s="1054">
        <v>25</v>
      </c>
      <c r="AK3216" s="1055">
        <v>123.3488</v>
      </c>
      <c r="AL3216" s="1055">
        <v>3.1261000000000001</v>
      </c>
      <c r="AM3216" s="1054">
        <v>39</v>
      </c>
      <c r="AN3216" s="1056">
        <v>0.34939999999999999</v>
      </c>
    </row>
    <row r="3217" spans="35:40">
      <c r="AI3217" s="1053">
        <v>15010891</v>
      </c>
      <c r="AJ3217" s="1054">
        <v>13</v>
      </c>
      <c r="AK3217" s="1055">
        <v>123.3449</v>
      </c>
      <c r="AL3217" s="1055">
        <v>3.7612999999999999</v>
      </c>
      <c r="AM3217" s="1054">
        <v>33</v>
      </c>
      <c r="AN3217" s="1056">
        <v>0.37409999999999999</v>
      </c>
    </row>
    <row r="3218" spans="35:40">
      <c r="AI3218" s="1053">
        <v>51140081</v>
      </c>
      <c r="AJ3218" s="1054">
        <v>8</v>
      </c>
      <c r="AK3218" s="1055">
        <v>123.33975</v>
      </c>
      <c r="AL3218" s="1055">
        <v>3.5779999999999998</v>
      </c>
      <c r="AM3218" s="1054">
        <v>34</v>
      </c>
      <c r="AN3218" s="1056">
        <v>0.34869999999999995</v>
      </c>
    </row>
    <row r="3219" spans="35:40">
      <c r="AI3219" s="1053">
        <v>32044311</v>
      </c>
      <c r="AJ3219" s="1054">
        <v>30</v>
      </c>
      <c r="AK3219" s="1055">
        <v>123.29</v>
      </c>
      <c r="AL3219" s="1055">
        <v>3.8999000000000001</v>
      </c>
      <c r="AM3219" s="1054">
        <v>32</v>
      </c>
      <c r="AN3219" s="1056">
        <v>0.19010000000000002</v>
      </c>
    </row>
    <row r="3220" spans="35:40">
      <c r="AI3220" s="1053">
        <v>61090401</v>
      </c>
      <c r="AJ3220" s="1054">
        <v>3</v>
      </c>
      <c r="AK3220" s="1055">
        <v>123.28664999999999</v>
      </c>
      <c r="AL3220" s="1055">
        <v>2.8919000000000001</v>
      </c>
      <c r="AM3220" s="1054">
        <v>43</v>
      </c>
      <c r="AN3220" s="1056">
        <v>0.24329999999999999</v>
      </c>
    </row>
    <row r="3221" spans="35:40">
      <c r="AI3221" s="1053">
        <v>41011111</v>
      </c>
      <c r="AJ3221" s="1054">
        <v>46</v>
      </c>
      <c r="AK3221" s="1055">
        <v>123.2831</v>
      </c>
      <c r="AL3221" s="1055">
        <v>3.6135999999999999</v>
      </c>
      <c r="AM3221" s="1054">
        <v>34</v>
      </c>
      <c r="AN3221" s="1056">
        <v>0.21420000000000003</v>
      </c>
    </row>
    <row r="3222" spans="35:40">
      <c r="AI3222" s="1053">
        <v>53080301</v>
      </c>
      <c r="AJ3222" s="1054">
        <v>1</v>
      </c>
      <c r="AK3222" s="1055">
        <v>123.25133999999998</v>
      </c>
      <c r="AL3222" s="1055">
        <v>3.3814000000000002</v>
      </c>
      <c r="AM3222" s="1054">
        <v>36</v>
      </c>
      <c r="AN3222" s="1056">
        <v>0.34029999999999999</v>
      </c>
    </row>
    <row r="3223" spans="35:40">
      <c r="AI3223" s="1053">
        <v>61012501</v>
      </c>
      <c r="AJ3223" s="1054">
        <v>53</v>
      </c>
      <c r="AK3223" s="1055">
        <v>123.24290000000001</v>
      </c>
      <c r="AL3223" s="1055">
        <v>3.286</v>
      </c>
      <c r="AM3223" s="1054">
        <v>38</v>
      </c>
      <c r="AN3223" s="1056">
        <v>0.19210000000000002</v>
      </c>
    </row>
    <row r="3224" spans="35:40">
      <c r="AI3224" s="1053">
        <v>33096201</v>
      </c>
      <c r="AJ3224" s="1054">
        <v>32</v>
      </c>
      <c r="AK3224" s="1055">
        <v>123.2328</v>
      </c>
      <c r="AL3224" s="1055">
        <v>2.8167</v>
      </c>
      <c r="AM3224" s="1054">
        <v>44</v>
      </c>
      <c r="AN3224" s="1056">
        <v>0.14449999999999999</v>
      </c>
    </row>
    <row r="3225" spans="35:40">
      <c r="AI3225" s="1053">
        <v>33042501</v>
      </c>
      <c r="AJ3225" s="1054">
        <v>47</v>
      </c>
      <c r="AK3225" s="1055">
        <v>123.1542</v>
      </c>
      <c r="AL3225" s="1055">
        <v>3.3294999999999999</v>
      </c>
      <c r="AM3225" s="1054">
        <v>37</v>
      </c>
      <c r="AN3225" s="1056">
        <v>0.30599999999999999</v>
      </c>
    </row>
    <row r="3226" spans="35:40">
      <c r="AI3226" s="1053">
        <v>37034401</v>
      </c>
      <c r="AJ3226" s="1054">
        <v>30</v>
      </c>
      <c r="AK3226" s="1055">
        <v>123.13639999999999</v>
      </c>
      <c r="AL3226" s="1055">
        <v>3.8633000000000002</v>
      </c>
      <c r="AM3226" s="1054">
        <v>32</v>
      </c>
      <c r="AN3226" s="1056">
        <v>0.2329</v>
      </c>
    </row>
    <row r="3227" spans="35:40">
      <c r="AI3227" s="1053">
        <v>32034201</v>
      </c>
      <c r="AJ3227" s="1054">
        <v>38</v>
      </c>
      <c r="AK3227" s="1055">
        <v>123.05483999999998</v>
      </c>
      <c r="AL3227" s="1055">
        <v>3.92</v>
      </c>
      <c r="AM3227" s="1054">
        <v>31</v>
      </c>
      <c r="AN3227" s="1056">
        <v>0.18989999999999999</v>
      </c>
    </row>
    <row r="3228" spans="35:40">
      <c r="AI3228" s="1053">
        <v>32110102</v>
      </c>
      <c r="AJ3228" s="1054">
        <v>9</v>
      </c>
      <c r="AK3228" s="1055">
        <v>123.033</v>
      </c>
      <c r="AL3228" s="1055">
        <v>3.8498999999999999</v>
      </c>
      <c r="AM3228" s="1054">
        <v>32</v>
      </c>
      <c r="AN3228" s="1056">
        <v>0.34820000000000001</v>
      </c>
    </row>
    <row r="3229" spans="35:40">
      <c r="AI3229" s="1053">
        <v>31165101</v>
      </c>
      <c r="AJ3229" s="1054">
        <v>137</v>
      </c>
      <c r="AK3229" s="1055">
        <v>123.0303</v>
      </c>
      <c r="AL3229" s="1055">
        <v>3.1745000000000001</v>
      </c>
      <c r="AM3229" s="1054">
        <v>39</v>
      </c>
      <c r="AN3229" s="1056">
        <v>0.20319999999999999</v>
      </c>
    </row>
    <row r="3230" spans="35:40">
      <c r="AI3230" s="1053">
        <v>41011121</v>
      </c>
      <c r="AJ3230" s="1054">
        <v>47</v>
      </c>
      <c r="AK3230" s="1055">
        <v>123.00978000000001</v>
      </c>
      <c r="AL3230" s="1055">
        <v>3.1427999999999998</v>
      </c>
      <c r="AM3230" s="1054">
        <v>39</v>
      </c>
      <c r="AN3230" s="1056">
        <v>0.23600000000000002</v>
      </c>
    </row>
    <row r="3231" spans="35:40">
      <c r="AI3231" s="1053">
        <v>23012581</v>
      </c>
      <c r="AJ3231" s="1054">
        <v>33</v>
      </c>
      <c r="AK3231" s="1055">
        <v>122.99842</v>
      </c>
      <c r="AL3231" s="1055">
        <v>3.948</v>
      </c>
      <c r="AM3231" s="1054">
        <v>31</v>
      </c>
      <c r="AN3231" s="1056">
        <v>0.37920000000000004</v>
      </c>
    </row>
    <row r="3232" spans="35:40">
      <c r="AI3232" s="1053">
        <v>37027251</v>
      </c>
      <c r="AJ3232" s="1054">
        <v>21</v>
      </c>
      <c r="AK3232" s="1055">
        <v>122.996675</v>
      </c>
      <c r="AL3232" s="1055">
        <v>3.4296000000000002</v>
      </c>
      <c r="AM3232" s="1054">
        <v>36</v>
      </c>
      <c r="AN3232" s="1056">
        <v>0.23280000000000001</v>
      </c>
    </row>
    <row r="3233" spans="35:40">
      <c r="AI3233" s="1053">
        <v>33072301</v>
      </c>
      <c r="AJ3233" s="1054">
        <v>35</v>
      </c>
      <c r="AK3233" s="1055">
        <v>122.9594</v>
      </c>
      <c r="AL3233" s="1055">
        <v>3.3048999999999999</v>
      </c>
      <c r="AM3233" s="1054">
        <v>37</v>
      </c>
      <c r="AN3233" s="1056">
        <v>0.40439999999999998</v>
      </c>
    </row>
    <row r="3234" spans="35:40">
      <c r="AI3234" s="1053">
        <v>51170101</v>
      </c>
      <c r="AJ3234" s="1054">
        <v>2</v>
      </c>
      <c r="AK3234" s="1055">
        <v>122.93768999999999</v>
      </c>
      <c r="AL3234" s="1055">
        <v>3.1187</v>
      </c>
      <c r="AM3234" s="1054">
        <v>39</v>
      </c>
      <c r="AN3234" s="1056">
        <v>0.3332</v>
      </c>
    </row>
    <row r="3235" spans="35:40">
      <c r="AI3235" s="1053">
        <v>33053901</v>
      </c>
      <c r="AJ3235" s="1054">
        <v>26</v>
      </c>
      <c r="AK3235" s="1055">
        <v>122.93488000000001</v>
      </c>
      <c r="AL3235" s="1055">
        <v>3.7286000000000001</v>
      </c>
      <c r="AM3235" s="1054">
        <v>33</v>
      </c>
      <c r="AN3235" s="1056">
        <v>0.36939999999999995</v>
      </c>
    </row>
    <row r="3236" spans="35:40">
      <c r="AI3236" s="1053">
        <v>36080241</v>
      </c>
      <c r="AJ3236" s="1054">
        <v>3</v>
      </c>
      <c r="AK3236" s="1055">
        <v>122.93326</v>
      </c>
      <c r="AL3236" s="1055">
        <v>3.2073999999999998</v>
      </c>
      <c r="AM3236" s="1054">
        <v>38</v>
      </c>
      <c r="AN3236" s="1056">
        <v>0.17</v>
      </c>
    </row>
    <row r="3237" spans="35:40">
      <c r="AI3237" s="1053">
        <v>42011401</v>
      </c>
      <c r="AJ3237" s="1054">
        <v>66</v>
      </c>
      <c r="AK3237" s="1055">
        <v>122.8866</v>
      </c>
      <c r="AL3237" s="1055">
        <v>3.9022000000000001</v>
      </c>
      <c r="AM3237" s="1054">
        <v>31</v>
      </c>
      <c r="AN3237" s="1056">
        <v>0.2263</v>
      </c>
    </row>
    <row r="3238" spans="35:40">
      <c r="AI3238" s="1053">
        <v>44001851</v>
      </c>
      <c r="AJ3238" s="1054">
        <v>77</v>
      </c>
      <c r="AK3238" s="1055">
        <v>122.8678</v>
      </c>
      <c r="AL3238" s="1055">
        <v>3.3498999999999999</v>
      </c>
      <c r="AM3238" s="1054">
        <v>37</v>
      </c>
      <c r="AN3238" s="1056">
        <v>0.17620000000000002</v>
      </c>
    </row>
    <row r="3239" spans="35:40">
      <c r="AI3239" s="1053">
        <v>33082601</v>
      </c>
      <c r="AJ3239" s="1054">
        <v>6</v>
      </c>
      <c r="AK3239" s="1055">
        <v>122.83459999999999</v>
      </c>
      <c r="AL3239" s="1055">
        <v>2.8576000000000001</v>
      </c>
      <c r="AM3239" s="1054">
        <v>43</v>
      </c>
      <c r="AN3239" s="1056">
        <v>0.1855</v>
      </c>
    </row>
    <row r="3240" spans="35:40">
      <c r="AI3240" s="1053">
        <v>32018311</v>
      </c>
      <c r="AJ3240" s="1054">
        <v>51</v>
      </c>
      <c r="AK3240" s="1055">
        <v>122.8137</v>
      </c>
      <c r="AL3240" s="1055">
        <v>3.4022000000000001</v>
      </c>
      <c r="AM3240" s="1054">
        <v>36</v>
      </c>
      <c r="AN3240" s="1056">
        <v>0.29089999999999999</v>
      </c>
    </row>
    <row r="3241" spans="35:40">
      <c r="AI3241" s="1053">
        <v>41134301</v>
      </c>
      <c r="AJ3241" s="1054">
        <v>9</v>
      </c>
      <c r="AK3241" s="1055">
        <v>122.786</v>
      </c>
      <c r="AL3241" s="1055">
        <v>3.4209000000000001</v>
      </c>
      <c r="AM3241" s="1054">
        <v>36</v>
      </c>
      <c r="AN3241" s="1056">
        <v>0.26140000000000002</v>
      </c>
    </row>
    <row r="3242" spans="35:40">
      <c r="AI3242" s="1053">
        <v>32121711</v>
      </c>
      <c r="AJ3242" s="1054">
        <v>19</v>
      </c>
      <c r="AK3242" s="1055">
        <v>122.77318000000001</v>
      </c>
      <c r="AL3242" s="1055">
        <v>2.9821</v>
      </c>
      <c r="AM3242" s="1054">
        <v>41</v>
      </c>
      <c r="AN3242" s="1056">
        <v>0.16329999999999997</v>
      </c>
    </row>
    <row r="3243" spans="35:40">
      <c r="AI3243" s="1053">
        <v>13103901</v>
      </c>
      <c r="AJ3243" s="1054">
        <v>9</v>
      </c>
      <c r="AK3243" s="1055">
        <v>122.76609999999999</v>
      </c>
      <c r="AL3243" s="1055">
        <v>3.9935999999999998</v>
      </c>
      <c r="AM3243" s="1054">
        <v>31</v>
      </c>
      <c r="AN3243" s="1056">
        <v>0.35880000000000001</v>
      </c>
    </row>
    <row r="3244" spans="35:40">
      <c r="AI3244" s="1053">
        <v>21080131</v>
      </c>
      <c r="AJ3244" s="1054">
        <v>10</v>
      </c>
      <c r="AK3244" s="1055">
        <v>122.76376</v>
      </c>
      <c r="AL3244" s="1055">
        <v>3.3978999999999999</v>
      </c>
      <c r="AM3244" s="1054">
        <v>36</v>
      </c>
      <c r="AN3244" s="1056">
        <v>0.18289999999999998</v>
      </c>
    </row>
    <row r="3245" spans="35:40">
      <c r="AI3245" s="1053">
        <v>43015801</v>
      </c>
      <c r="AJ3245" s="1054">
        <v>36</v>
      </c>
      <c r="AK3245" s="1055">
        <v>122.750417</v>
      </c>
      <c r="AL3245" s="1055">
        <v>3.1905999999999999</v>
      </c>
      <c r="AM3245" s="1054">
        <v>38</v>
      </c>
      <c r="AN3245" s="1056">
        <v>0.30159999999999998</v>
      </c>
    </row>
    <row r="3246" spans="35:40">
      <c r="AI3246" s="1053">
        <v>51036401</v>
      </c>
      <c r="AJ3246" s="1054">
        <v>11</v>
      </c>
      <c r="AK3246" s="1055">
        <v>122.7483</v>
      </c>
      <c r="AL3246" s="1055">
        <v>3.6669999999999998</v>
      </c>
      <c r="AM3246" s="1054">
        <v>33</v>
      </c>
      <c r="AN3246" s="1056">
        <v>0.34389999999999998</v>
      </c>
    </row>
    <row r="3247" spans="35:40">
      <c r="AI3247" s="1053">
        <v>37147121</v>
      </c>
      <c r="AJ3247" s="1054">
        <v>3</v>
      </c>
      <c r="AK3247" s="1055">
        <v>122.74169999999999</v>
      </c>
      <c r="AL3247" s="1055">
        <v>3.3542000000000001</v>
      </c>
      <c r="AM3247" s="1054">
        <v>37</v>
      </c>
      <c r="AN3247" s="1056">
        <v>0.20329999999999998</v>
      </c>
    </row>
    <row r="3248" spans="35:40">
      <c r="AI3248" s="1053">
        <v>21140111</v>
      </c>
      <c r="AJ3248" s="1054">
        <v>5</v>
      </c>
      <c r="AK3248" s="1055">
        <v>122.7246</v>
      </c>
      <c r="AL3248" s="1055">
        <v>3.6646000000000001</v>
      </c>
      <c r="AM3248" s="1054">
        <v>33</v>
      </c>
      <c r="AN3248" s="1056">
        <v>0.33250000000000002</v>
      </c>
    </row>
    <row r="3249" spans="35:40">
      <c r="AI3249" s="1053">
        <v>13016401</v>
      </c>
      <c r="AJ3249" s="1054">
        <v>22</v>
      </c>
      <c r="AK3249" s="1055">
        <v>122.69110000000001</v>
      </c>
      <c r="AL3249" s="1055">
        <v>3.3218999999999999</v>
      </c>
      <c r="AM3249" s="1054">
        <v>37</v>
      </c>
      <c r="AN3249" s="1056">
        <v>0.36219999999999997</v>
      </c>
    </row>
    <row r="3250" spans="35:40">
      <c r="AI3250" s="1053">
        <v>43091701</v>
      </c>
      <c r="AJ3250" s="1054">
        <v>5</v>
      </c>
      <c r="AK3250" s="1055">
        <v>122.6434</v>
      </c>
      <c r="AL3250" s="1055">
        <v>2.7795000000000001</v>
      </c>
      <c r="AM3250" s="1054">
        <v>44</v>
      </c>
      <c r="AN3250" s="1056">
        <v>0.26280000000000003</v>
      </c>
    </row>
    <row r="3251" spans="35:40">
      <c r="AI3251" s="1053">
        <v>12020781</v>
      </c>
      <c r="AJ3251" s="1054">
        <v>50</v>
      </c>
      <c r="AK3251" s="1055">
        <v>122.6284</v>
      </c>
      <c r="AL3251" s="1055">
        <v>3.4095</v>
      </c>
      <c r="AM3251" s="1054">
        <v>36</v>
      </c>
      <c r="AN3251" s="1056">
        <v>0.18049999999999999</v>
      </c>
    </row>
    <row r="3252" spans="35:40">
      <c r="AI3252" s="1053">
        <v>50120161</v>
      </c>
      <c r="AJ3252" s="1054">
        <v>86</v>
      </c>
      <c r="AK3252" s="1055">
        <v>122.60080000000001</v>
      </c>
      <c r="AL3252" s="1055">
        <v>3.8039000000000001</v>
      </c>
      <c r="AM3252" s="1054">
        <v>32</v>
      </c>
      <c r="AN3252" s="1056">
        <v>0.17399999999999999</v>
      </c>
    </row>
    <row r="3253" spans="35:40">
      <c r="AI3253" s="1053">
        <v>13071801</v>
      </c>
      <c r="AJ3253" s="1054">
        <v>9</v>
      </c>
      <c r="AK3253" s="1055">
        <v>122.58240000000001</v>
      </c>
      <c r="AL3253" s="1055">
        <v>2.7793000000000001</v>
      </c>
      <c r="AM3253" s="1054">
        <v>44</v>
      </c>
      <c r="AN3253" s="1056">
        <v>0.2802</v>
      </c>
    </row>
    <row r="3254" spans="35:40">
      <c r="AI3254" s="1053">
        <v>12140851</v>
      </c>
      <c r="AJ3254" s="1054">
        <v>51</v>
      </c>
      <c r="AK3254" s="1055">
        <v>122.51000800000001</v>
      </c>
      <c r="AL3254" s="1055">
        <v>3.2526999999999999</v>
      </c>
      <c r="AM3254" s="1054">
        <v>38</v>
      </c>
      <c r="AN3254" s="1056">
        <v>0.28510000000000002</v>
      </c>
    </row>
    <row r="3255" spans="35:40">
      <c r="AI3255" s="1053">
        <v>62030201</v>
      </c>
      <c r="AJ3255" s="1054">
        <v>4</v>
      </c>
      <c r="AK3255" s="1055">
        <v>122.48685</v>
      </c>
      <c r="AL3255" s="1055">
        <v>3.4961000000000002</v>
      </c>
      <c r="AM3255" s="1054">
        <v>35</v>
      </c>
      <c r="AN3255" s="1056">
        <v>0.42700000000000005</v>
      </c>
    </row>
    <row r="3256" spans="35:40">
      <c r="AI3256" s="1053">
        <v>21040901</v>
      </c>
      <c r="AJ3256" s="1054">
        <v>5</v>
      </c>
      <c r="AK3256" s="1055">
        <v>122.4533</v>
      </c>
      <c r="AL3256" s="1055">
        <v>3.5703999999999998</v>
      </c>
      <c r="AM3256" s="1054">
        <v>34</v>
      </c>
      <c r="AN3256" s="1056">
        <v>0.22850000000000001</v>
      </c>
    </row>
    <row r="3257" spans="35:40">
      <c r="AI3257" s="1053">
        <v>45130081</v>
      </c>
      <c r="AJ3257" s="1054">
        <v>2</v>
      </c>
      <c r="AK3257" s="1055">
        <v>122.3978</v>
      </c>
      <c r="AL3257" s="1055">
        <v>3.8029999999999999</v>
      </c>
      <c r="AM3257" s="1054">
        <v>32</v>
      </c>
      <c r="AN3257" s="1056">
        <v>0.25559999999999999</v>
      </c>
    </row>
    <row r="3258" spans="35:40">
      <c r="AI3258" s="1053">
        <v>44109701</v>
      </c>
      <c r="AJ3258" s="1054">
        <v>25</v>
      </c>
      <c r="AK3258" s="1055">
        <v>122.3441</v>
      </c>
      <c r="AL3258" s="1055">
        <v>3.2635999999999998</v>
      </c>
      <c r="AM3258" s="1054">
        <v>37</v>
      </c>
      <c r="AN3258" s="1056">
        <v>0.13439999999999999</v>
      </c>
    </row>
    <row r="3259" spans="35:40">
      <c r="AI3259" s="1053">
        <v>31172901</v>
      </c>
      <c r="AJ3259" s="1054">
        <v>138</v>
      </c>
      <c r="AK3259" s="1055">
        <v>122.3356</v>
      </c>
      <c r="AL3259" s="1055">
        <v>3.1924999999999999</v>
      </c>
      <c r="AM3259" s="1054">
        <v>38</v>
      </c>
      <c r="AN3259" s="1056">
        <v>0.247</v>
      </c>
    </row>
    <row r="3260" spans="35:40">
      <c r="AI3260" s="1053">
        <v>41051801</v>
      </c>
      <c r="AJ3260" s="1054">
        <v>9</v>
      </c>
      <c r="AK3260" s="1055">
        <v>122.32170000000001</v>
      </c>
      <c r="AL3260" s="1055">
        <v>3.1947999999999999</v>
      </c>
      <c r="AM3260" s="1054">
        <v>38</v>
      </c>
      <c r="AN3260" s="1056">
        <v>0.28600000000000003</v>
      </c>
    </row>
    <row r="3261" spans="35:40">
      <c r="AI3261" s="1053">
        <v>14072441</v>
      </c>
      <c r="AJ3261" s="1054">
        <v>7</v>
      </c>
      <c r="AK3261" s="1055">
        <v>122.3023</v>
      </c>
      <c r="AL3261" s="1055">
        <v>3.5771000000000002</v>
      </c>
      <c r="AM3261" s="1054">
        <v>34</v>
      </c>
      <c r="AN3261" s="1056">
        <v>0.21989999999999998</v>
      </c>
    </row>
    <row r="3262" spans="35:40">
      <c r="AI3262" s="1053">
        <v>61013301</v>
      </c>
      <c r="AJ3262" s="1054">
        <v>54</v>
      </c>
      <c r="AK3262" s="1055">
        <v>122.2732</v>
      </c>
      <c r="AL3262" s="1055">
        <v>3.0453999999999999</v>
      </c>
      <c r="AM3262" s="1054">
        <v>40</v>
      </c>
      <c r="AN3262" s="1056">
        <v>0.35270000000000001</v>
      </c>
    </row>
    <row r="3263" spans="35:40">
      <c r="AI3263" s="1053">
        <v>36020301</v>
      </c>
      <c r="AJ3263" s="1054">
        <v>7</v>
      </c>
      <c r="AK3263" s="1055">
        <v>122.253252</v>
      </c>
      <c r="AL3263" s="1055">
        <v>3.4664000000000001</v>
      </c>
      <c r="AM3263" s="1054">
        <v>35</v>
      </c>
      <c r="AN3263" s="1056">
        <v>0.30829999999999996</v>
      </c>
    </row>
    <row r="3264" spans="35:40">
      <c r="AI3264" s="1053">
        <v>43071101</v>
      </c>
      <c r="AJ3264" s="1054">
        <v>5</v>
      </c>
      <c r="AK3264" s="1055">
        <v>122.24545000000001</v>
      </c>
      <c r="AL3264" s="1055">
        <v>2.1758000000000002</v>
      </c>
      <c r="AM3264" s="1054">
        <v>56</v>
      </c>
      <c r="AN3264" s="1056">
        <v>0.29930000000000001</v>
      </c>
    </row>
    <row r="3265" spans="35:40">
      <c r="AI3265" s="1053">
        <v>51010661</v>
      </c>
      <c r="AJ3265" s="1054">
        <v>95</v>
      </c>
      <c r="AK3265" s="1055">
        <v>122.234036</v>
      </c>
      <c r="AL3265" s="1055">
        <v>3.3786</v>
      </c>
      <c r="AM3265" s="1054">
        <v>36</v>
      </c>
      <c r="AN3265" s="1056">
        <v>0.32520000000000004</v>
      </c>
    </row>
    <row r="3266" spans="35:40">
      <c r="AI3266" s="1053">
        <v>32073211</v>
      </c>
      <c r="AJ3266" s="1054">
        <v>21</v>
      </c>
      <c r="AK3266" s="1055">
        <v>122.2193</v>
      </c>
      <c r="AL3266" s="1055">
        <v>3.7048999999999999</v>
      </c>
      <c r="AM3266" s="1054">
        <v>33</v>
      </c>
      <c r="AN3266" s="1056">
        <v>0.2893</v>
      </c>
    </row>
    <row r="3267" spans="35:40">
      <c r="AI3267" s="1053">
        <v>45010361</v>
      </c>
      <c r="AJ3267" s="1054">
        <v>21</v>
      </c>
      <c r="AK3267" s="1055">
        <v>122.12870600000001</v>
      </c>
      <c r="AL3267" s="1055">
        <v>3.2456</v>
      </c>
      <c r="AM3267" s="1054">
        <v>38</v>
      </c>
      <c r="AN3267" s="1056">
        <v>0.18090000000000001</v>
      </c>
    </row>
    <row r="3268" spans="35:40">
      <c r="AI3268" s="1053">
        <v>32084511</v>
      </c>
      <c r="AJ3268" s="1054">
        <v>26</v>
      </c>
      <c r="AK3268" s="1055">
        <v>122.1143</v>
      </c>
      <c r="AL3268" s="1055">
        <v>4.0396999999999998</v>
      </c>
      <c r="AM3268" s="1054">
        <v>30</v>
      </c>
      <c r="AN3268" s="1056">
        <v>0.33110000000000001</v>
      </c>
    </row>
    <row r="3269" spans="35:40">
      <c r="AI3269" s="1053">
        <v>22116401</v>
      </c>
      <c r="AJ3269" s="1054">
        <v>23</v>
      </c>
      <c r="AK3269" s="1055">
        <v>122.105</v>
      </c>
      <c r="AL3269" s="1055">
        <v>3.0577000000000001</v>
      </c>
      <c r="AM3269" s="1054">
        <v>40</v>
      </c>
      <c r="AN3269" s="1056">
        <v>0.17319999999999999</v>
      </c>
    </row>
    <row r="3270" spans="35:40">
      <c r="AI3270" s="1053">
        <v>33033801</v>
      </c>
      <c r="AJ3270" s="1054">
        <v>26</v>
      </c>
      <c r="AK3270" s="1055">
        <v>122.0063</v>
      </c>
      <c r="AL3270" s="1055">
        <v>2.6263999999999998</v>
      </c>
      <c r="AM3270" s="1054">
        <v>46</v>
      </c>
      <c r="AN3270" s="1056">
        <v>0.23039999999999999</v>
      </c>
    </row>
    <row r="3271" spans="35:40">
      <c r="AI3271" s="1053">
        <v>15030203</v>
      </c>
      <c r="AJ3271" s="1054">
        <v>4</v>
      </c>
      <c r="AK3271" s="1055">
        <v>121.98078999999998</v>
      </c>
      <c r="AL3271" s="1055">
        <v>3.3940000000000001</v>
      </c>
      <c r="AM3271" s="1054">
        <v>36</v>
      </c>
      <c r="AN3271" s="1056">
        <v>0.26489999999999997</v>
      </c>
    </row>
    <row r="3272" spans="35:40">
      <c r="AI3272" s="1053">
        <v>32081301</v>
      </c>
      <c r="AJ3272" s="1054">
        <v>27</v>
      </c>
      <c r="AK3272" s="1055">
        <v>121.85429999999999</v>
      </c>
      <c r="AL3272" s="1055">
        <v>3.9129</v>
      </c>
      <c r="AM3272" s="1054">
        <v>31</v>
      </c>
      <c r="AN3272" s="1056">
        <v>0.2591</v>
      </c>
    </row>
    <row r="3273" spans="35:40">
      <c r="AI3273" s="1053">
        <v>44131401</v>
      </c>
      <c r="AJ3273" s="1054">
        <v>28</v>
      </c>
      <c r="AK3273" s="1055">
        <v>121.8439</v>
      </c>
      <c r="AL3273" s="1055">
        <v>3.5333999999999999</v>
      </c>
      <c r="AM3273" s="1054">
        <v>34</v>
      </c>
      <c r="AN3273" s="1056">
        <v>0.28699999999999998</v>
      </c>
    </row>
    <row r="3274" spans="35:40">
      <c r="AI3274" s="1053">
        <v>32010101</v>
      </c>
      <c r="AJ3274" s="1054">
        <v>52</v>
      </c>
      <c r="AK3274" s="1055">
        <v>121.84325</v>
      </c>
      <c r="AL3274" s="1055">
        <v>3.9773999999999998</v>
      </c>
      <c r="AM3274" s="1054">
        <v>31</v>
      </c>
      <c r="AN3274" s="1056">
        <v>0.20399999999999999</v>
      </c>
    </row>
    <row r="3275" spans="35:40">
      <c r="AI3275" s="1053">
        <v>51014501</v>
      </c>
      <c r="AJ3275" s="1054">
        <v>96</v>
      </c>
      <c r="AK3275" s="1055">
        <v>121.72280000000001</v>
      </c>
      <c r="AL3275" s="1055">
        <v>3.3473000000000002</v>
      </c>
      <c r="AM3275" s="1054">
        <v>36</v>
      </c>
      <c r="AN3275" s="1056">
        <v>0.26960000000000001</v>
      </c>
    </row>
    <row r="3276" spans="35:40">
      <c r="AI3276" s="1053">
        <v>22030501</v>
      </c>
      <c r="AJ3276" s="1054">
        <v>3</v>
      </c>
      <c r="AK3276" s="1055">
        <v>121.6998</v>
      </c>
      <c r="AL3276" s="1055">
        <v>3.4762</v>
      </c>
      <c r="AM3276" s="1054">
        <v>35</v>
      </c>
      <c r="AN3276" s="1056">
        <v>0.13089999999999999</v>
      </c>
    </row>
    <row r="3277" spans="35:40">
      <c r="AI3277" s="1053">
        <v>33018321</v>
      </c>
      <c r="AJ3277" s="1054">
        <v>62</v>
      </c>
      <c r="AK3277" s="1055">
        <v>121.6862</v>
      </c>
      <c r="AL3277" s="1055">
        <v>3.839</v>
      </c>
      <c r="AM3277" s="1054">
        <v>32</v>
      </c>
      <c r="AN3277" s="1056">
        <v>0.22159999999999999</v>
      </c>
    </row>
    <row r="3278" spans="35:40">
      <c r="AI3278" s="1053">
        <v>36090231</v>
      </c>
      <c r="AJ3278" s="1054">
        <v>7</v>
      </c>
      <c r="AK3278" s="1055">
        <v>121.68429999999999</v>
      </c>
      <c r="AL3278" s="1055">
        <v>2.8277999999999999</v>
      </c>
      <c r="AM3278" s="1054">
        <v>43</v>
      </c>
      <c r="AN3278" s="1056">
        <v>0.192</v>
      </c>
    </row>
    <row r="3279" spans="35:40">
      <c r="AI3279" s="1053">
        <v>33063401</v>
      </c>
      <c r="AJ3279" s="1054">
        <v>32</v>
      </c>
      <c r="AK3279" s="1055">
        <v>121.6297</v>
      </c>
      <c r="AL3279" s="1055">
        <v>3.7446000000000002</v>
      </c>
      <c r="AM3279" s="1054">
        <v>32</v>
      </c>
      <c r="AN3279" s="1056">
        <v>0.32490000000000002</v>
      </c>
    </row>
    <row r="3280" spans="35:40">
      <c r="AI3280" s="1053">
        <v>51015991</v>
      </c>
      <c r="AJ3280" s="1054">
        <v>97</v>
      </c>
      <c r="AK3280" s="1055">
        <v>121.61069999999999</v>
      </c>
      <c r="AL3280" s="1055">
        <v>3.9971999999999999</v>
      </c>
      <c r="AM3280" s="1054">
        <v>30</v>
      </c>
      <c r="AN3280" s="1056">
        <v>0.25900000000000001</v>
      </c>
    </row>
    <row r="3281" spans="35:40">
      <c r="AI3281" s="1053">
        <v>42102401</v>
      </c>
      <c r="AJ3281" s="1054">
        <v>15</v>
      </c>
      <c r="AK3281" s="1055">
        <v>121.60429999999999</v>
      </c>
      <c r="AL3281" s="1055">
        <v>3.2273999999999998</v>
      </c>
      <c r="AM3281" s="1054">
        <v>38</v>
      </c>
      <c r="AN3281" s="1056">
        <v>0.23269999999999999</v>
      </c>
    </row>
    <row r="3282" spans="35:40">
      <c r="AI3282" s="1053">
        <v>33018901</v>
      </c>
      <c r="AJ3282" s="1054">
        <v>63</v>
      </c>
      <c r="AK3282" s="1055">
        <v>121.5855</v>
      </c>
      <c r="AL3282" s="1055">
        <v>3.1837</v>
      </c>
      <c r="AM3282" s="1054">
        <v>38</v>
      </c>
      <c r="AN3282" s="1056">
        <v>0.18659999999999999</v>
      </c>
    </row>
    <row r="3283" spans="35:40">
      <c r="AI3283" s="1053">
        <v>44141001</v>
      </c>
      <c r="AJ3283" s="1054">
        <v>8</v>
      </c>
      <c r="AK3283" s="1055">
        <v>121.58410000000001</v>
      </c>
      <c r="AL3283" s="1055">
        <v>2.8868</v>
      </c>
      <c r="AM3283" s="1054">
        <v>42</v>
      </c>
      <c r="AN3283" s="1056">
        <v>0.27929999999999999</v>
      </c>
    </row>
    <row r="3284" spans="35:40">
      <c r="AI3284" s="1053">
        <v>44142701</v>
      </c>
      <c r="AJ3284" s="1054">
        <v>9</v>
      </c>
      <c r="AK3284" s="1055">
        <v>121.5467</v>
      </c>
      <c r="AL3284" s="1055">
        <v>3.0004</v>
      </c>
      <c r="AM3284" s="1054">
        <v>41</v>
      </c>
      <c r="AN3284" s="1056">
        <v>0.2054</v>
      </c>
    </row>
    <row r="3285" spans="35:40">
      <c r="AI3285" s="1053">
        <v>44113901</v>
      </c>
      <c r="AJ3285" s="1054">
        <v>14</v>
      </c>
      <c r="AK3285" s="1055">
        <v>121.38549999999999</v>
      </c>
      <c r="AL3285" s="1055">
        <v>3.6435</v>
      </c>
      <c r="AM3285" s="1054">
        <v>33</v>
      </c>
      <c r="AN3285" s="1056">
        <v>0.2132</v>
      </c>
    </row>
    <row r="3286" spans="35:40">
      <c r="AI3286" s="1053">
        <v>43080901</v>
      </c>
      <c r="AJ3286" s="1054">
        <v>7</v>
      </c>
      <c r="AK3286" s="1055">
        <v>121.3753</v>
      </c>
      <c r="AL3286" s="1055">
        <v>1.8351999999999999</v>
      </c>
      <c r="AM3286" s="1054">
        <v>66</v>
      </c>
      <c r="AN3286" s="1056">
        <v>0.51049999999999995</v>
      </c>
    </row>
    <row r="3287" spans="35:40">
      <c r="AI3287" s="1053">
        <v>34041301</v>
      </c>
      <c r="AJ3287" s="1054">
        <v>6</v>
      </c>
      <c r="AK3287" s="1055">
        <v>121.31740000000001</v>
      </c>
      <c r="AL3287" s="1055">
        <v>3.5847000000000002</v>
      </c>
      <c r="AM3287" s="1054">
        <v>34</v>
      </c>
      <c r="AN3287" s="1056">
        <v>0.25409999999999999</v>
      </c>
    </row>
    <row r="3288" spans="35:40">
      <c r="AI3288" s="1053">
        <v>41015601</v>
      </c>
      <c r="AJ3288" s="1054">
        <v>48</v>
      </c>
      <c r="AK3288" s="1055">
        <v>121.311742</v>
      </c>
      <c r="AL3288" s="1055">
        <v>3.1204999999999998</v>
      </c>
      <c r="AM3288" s="1054">
        <v>39</v>
      </c>
      <c r="AN3288" s="1056">
        <v>0.22850000000000001</v>
      </c>
    </row>
    <row r="3289" spans="35:40">
      <c r="AI3289" s="1053">
        <v>31052101</v>
      </c>
      <c r="AJ3289" s="1054">
        <v>139</v>
      </c>
      <c r="AK3289" s="1055">
        <v>121.2923</v>
      </c>
      <c r="AL3289" s="1055">
        <v>3.2412000000000001</v>
      </c>
      <c r="AM3289" s="1054">
        <v>37</v>
      </c>
      <c r="AN3289" s="1056">
        <v>0.28179999999999999</v>
      </c>
    </row>
    <row r="3290" spans="35:40">
      <c r="AI3290" s="1053">
        <v>21040151</v>
      </c>
      <c r="AJ3290" s="1054">
        <v>6</v>
      </c>
      <c r="AK3290" s="1055">
        <v>121.2514</v>
      </c>
      <c r="AL3290" s="1055">
        <v>3.9977</v>
      </c>
      <c r="AM3290" s="1054">
        <v>30</v>
      </c>
      <c r="AN3290" s="1056">
        <v>0.32899999999999996</v>
      </c>
    </row>
    <row r="3291" spans="35:40">
      <c r="AI3291" s="1053">
        <v>35091001</v>
      </c>
      <c r="AJ3291" s="1054">
        <v>5</v>
      </c>
      <c r="AK3291" s="1055">
        <v>121.25109999999999</v>
      </c>
      <c r="AL3291" s="1055">
        <v>3.3708</v>
      </c>
      <c r="AM3291" s="1054">
        <v>36</v>
      </c>
      <c r="AN3291" s="1056">
        <v>0.13619999999999999</v>
      </c>
    </row>
    <row r="3292" spans="35:40">
      <c r="AI3292" s="1053">
        <v>45040141</v>
      </c>
      <c r="AJ3292" s="1054">
        <v>3</v>
      </c>
      <c r="AK3292" s="1055">
        <v>121.194</v>
      </c>
      <c r="AL3292" s="1055">
        <v>3.8523000000000001</v>
      </c>
      <c r="AM3292" s="1054">
        <v>31</v>
      </c>
      <c r="AN3292" s="1056">
        <v>0.36560000000000004</v>
      </c>
    </row>
    <row r="3293" spans="35:40">
      <c r="AI3293" s="1053">
        <v>51017101</v>
      </c>
      <c r="AJ3293" s="1054">
        <v>98</v>
      </c>
      <c r="AK3293" s="1055">
        <v>121.1533</v>
      </c>
      <c r="AL3293" s="1055">
        <v>3.2307000000000001</v>
      </c>
      <c r="AM3293" s="1054">
        <v>38</v>
      </c>
      <c r="AN3293" s="1056">
        <v>0.24909999999999999</v>
      </c>
    </row>
    <row r="3294" spans="35:40">
      <c r="AI3294" s="1053">
        <v>50060701</v>
      </c>
      <c r="AJ3294" s="1054">
        <v>87</v>
      </c>
      <c r="AK3294" s="1055">
        <v>121.0716</v>
      </c>
      <c r="AL3294" s="1055">
        <v>3.7780999999999998</v>
      </c>
      <c r="AM3294" s="1054">
        <v>32</v>
      </c>
      <c r="AN3294" s="1056">
        <v>0.13250000000000001</v>
      </c>
    </row>
    <row r="3295" spans="35:40">
      <c r="AI3295" s="1053">
        <v>50170041</v>
      </c>
      <c r="AJ3295" s="1054">
        <v>88</v>
      </c>
      <c r="AK3295" s="1055">
        <v>121.04644399999999</v>
      </c>
      <c r="AL3295" s="1055">
        <v>3.3224</v>
      </c>
      <c r="AM3295" s="1054">
        <v>36</v>
      </c>
      <c r="AN3295" s="1056">
        <v>0.17620000000000002</v>
      </c>
    </row>
    <row r="3296" spans="35:40">
      <c r="AI3296" s="1053">
        <v>32014001</v>
      </c>
      <c r="AJ3296" s="1054">
        <v>53</v>
      </c>
      <c r="AK3296" s="1055">
        <v>121.03230000000001</v>
      </c>
      <c r="AL3296" s="1055">
        <v>3.6395</v>
      </c>
      <c r="AM3296" s="1054">
        <v>33</v>
      </c>
      <c r="AN3296" s="1056">
        <v>0.32400000000000001</v>
      </c>
    </row>
    <row r="3297" spans="35:40">
      <c r="AI3297" s="1053">
        <v>34102201</v>
      </c>
      <c r="AJ3297" s="1054">
        <v>14</v>
      </c>
      <c r="AK3297" s="1055">
        <v>120.89798</v>
      </c>
      <c r="AL3297" s="1055">
        <v>2.9662999999999999</v>
      </c>
      <c r="AM3297" s="1054">
        <v>41</v>
      </c>
      <c r="AN3297" s="1056">
        <v>0.1656</v>
      </c>
    </row>
    <row r="3298" spans="35:40">
      <c r="AI3298" s="1053">
        <v>34022201</v>
      </c>
      <c r="AJ3298" s="1054">
        <v>16</v>
      </c>
      <c r="AK3298" s="1055">
        <v>120.8811</v>
      </c>
      <c r="AL3298" s="1055">
        <v>2.9862000000000002</v>
      </c>
      <c r="AM3298" s="1054">
        <v>40</v>
      </c>
      <c r="AN3298" s="1056">
        <v>0.16260000000000002</v>
      </c>
    </row>
    <row r="3299" spans="35:40">
      <c r="AI3299" s="1053">
        <v>15021871</v>
      </c>
      <c r="AJ3299" s="1054">
        <v>10</v>
      </c>
      <c r="AK3299" s="1055">
        <v>120.8661</v>
      </c>
      <c r="AL3299" s="1055">
        <v>3.5188999999999999</v>
      </c>
      <c r="AM3299" s="1054">
        <v>34</v>
      </c>
      <c r="AN3299" s="1056">
        <v>0.3014</v>
      </c>
    </row>
    <row r="3300" spans="35:40">
      <c r="AI3300" s="1053">
        <v>41012001</v>
      </c>
      <c r="AJ3300" s="1054">
        <v>49</v>
      </c>
      <c r="AK3300" s="1055">
        <v>120.8193</v>
      </c>
      <c r="AL3300" s="1055">
        <v>3.7027000000000001</v>
      </c>
      <c r="AM3300" s="1054">
        <v>33</v>
      </c>
      <c r="AN3300" s="1056">
        <v>0.26250000000000001</v>
      </c>
    </row>
    <row r="3301" spans="35:40">
      <c r="AI3301" s="1053">
        <v>34019001</v>
      </c>
      <c r="AJ3301" s="1054">
        <v>35</v>
      </c>
      <c r="AK3301" s="1055">
        <v>120.71138999999999</v>
      </c>
      <c r="AL3301" s="1055">
        <v>3.0981000000000001</v>
      </c>
      <c r="AM3301" s="1054">
        <v>39</v>
      </c>
      <c r="AN3301" s="1056">
        <v>0.31670000000000004</v>
      </c>
    </row>
    <row r="3302" spans="35:40">
      <c r="AI3302" s="1053">
        <v>44107401</v>
      </c>
      <c r="AJ3302" s="1054">
        <v>26</v>
      </c>
      <c r="AK3302" s="1055">
        <v>120.6991</v>
      </c>
      <c r="AL3302" s="1055">
        <v>3.3725000000000001</v>
      </c>
      <c r="AM3302" s="1054">
        <v>36</v>
      </c>
      <c r="AN3302" s="1056">
        <v>0.32200000000000001</v>
      </c>
    </row>
    <row r="3303" spans="35:40">
      <c r="AI3303" s="1053">
        <v>32023101</v>
      </c>
      <c r="AJ3303" s="1054">
        <v>47</v>
      </c>
      <c r="AK3303" s="1055">
        <v>120.69304</v>
      </c>
      <c r="AL3303" s="1055">
        <v>3.4376000000000002</v>
      </c>
      <c r="AM3303" s="1054">
        <v>35</v>
      </c>
      <c r="AN3303" s="1056">
        <v>0.1414</v>
      </c>
    </row>
    <row r="3304" spans="35:40">
      <c r="AI3304" s="1053">
        <v>13055301</v>
      </c>
      <c r="AJ3304" s="1054">
        <v>16</v>
      </c>
      <c r="AK3304" s="1055">
        <v>120.6802</v>
      </c>
      <c r="AL3304" s="1055">
        <v>3.5977999999999999</v>
      </c>
      <c r="AM3304" s="1054">
        <v>34</v>
      </c>
      <c r="AN3304" s="1056">
        <v>0.30769999999999997</v>
      </c>
    </row>
    <row r="3305" spans="35:40">
      <c r="AI3305" s="1053">
        <v>43110201</v>
      </c>
      <c r="AJ3305" s="1054">
        <v>3</v>
      </c>
      <c r="AK3305" s="1055">
        <v>120.64503000000001</v>
      </c>
      <c r="AL3305" s="1055">
        <v>3.5236000000000001</v>
      </c>
      <c r="AM3305" s="1054">
        <v>34</v>
      </c>
      <c r="AN3305" s="1056">
        <v>0.25940000000000002</v>
      </c>
    </row>
    <row r="3306" spans="35:40">
      <c r="AI3306" s="1053">
        <v>13015701</v>
      </c>
      <c r="AJ3306" s="1054">
        <v>23</v>
      </c>
      <c r="AK3306" s="1055">
        <v>120.61823999999999</v>
      </c>
      <c r="AL3306" s="1055">
        <v>3.0400999999999998</v>
      </c>
      <c r="AM3306" s="1054">
        <v>40</v>
      </c>
      <c r="AN3306" s="1056">
        <v>0.16210000000000002</v>
      </c>
    </row>
    <row r="3307" spans="35:40">
      <c r="AI3307" s="1053">
        <v>43014301</v>
      </c>
      <c r="AJ3307" s="1054">
        <v>37</v>
      </c>
      <c r="AK3307" s="1055">
        <v>120.61596999999999</v>
      </c>
      <c r="AL3307" s="1055">
        <v>3.3395999999999999</v>
      </c>
      <c r="AM3307" s="1054">
        <v>36</v>
      </c>
      <c r="AN3307" s="1056">
        <v>0.32</v>
      </c>
    </row>
    <row r="3308" spans="35:40">
      <c r="AI3308" s="1053">
        <v>33090501</v>
      </c>
      <c r="AJ3308" s="1054">
        <v>33</v>
      </c>
      <c r="AK3308" s="1055">
        <v>120.611998</v>
      </c>
      <c r="AL3308" s="1055">
        <v>3.5535000000000001</v>
      </c>
      <c r="AM3308" s="1054">
        <v>34</v>
      </c>
      <c r="AN3308" s="1056">
        <v>0.17710000000000001</v>
      </c>
    </row>
    <row r="3309" spans="35:40">
      <c r="AI3309" s="1053">
        <v>44222001</v>
      </c>
      <c r="AJ3309" s="1054">
        <v>65</v>
      </c>
      <c r="AK3309" s="1055">
        <v>120.59520000000001</v>
      </c>
      <c r="AL3309" s="1055">
        <v>3.1949999999999998</v>
      </c>
      <c r="AM3309" s="1054">
        <v>38</v>
      </c>
      <c r="AN3309" s="1056">
        <v>0.1948</v>
      </c>
    </row>
    <row r="3310" spans="35:40">
      <c r="AI3310" s="1053">
        <v>31182401</v>
      </c>
      <c r="AJ3310" s="1054">
        <v>140</v>
      </c>
      <c r="AK3310" s="1055">
        <v>120.5761</v>
      </c>
      <c r="AL3310" s="1055">
        <v>3.2932999999999999</v>
      </c>
      <c r="AM3310" s="1054">
        <v>37</v>
      </c>
      <c r="AN3310" s="1056">
        <v>0.19329999999999997</v>
      </c>
    </row>
    <row r="3311" spans="35:40">
      <c r="AI3311" s="1053">
        <v>33018661</v>
      </c>
      <c r="AJ3311" s="1054">
        <v>64</v>
      </c>
      <c r="AK3311" s="1055">
        <v>120.57238000000001</v>
      </c>
      <c r="AL3311" s="1055">
        <v>3.2806000000000002</v>
      </c>
      <c r="AM3311" s="1054">
        <v>37</v>
      </c>
      <c r="AN3311" s="1056">
        <v>0.1769</v>
      </c>
    </row>
    <row r="3312" spans="35:40">
      <c r="AI3312" s="1053">
        <v>41102001</v>
      </c>
      <c r="AJ3312" s="1054">
        <v>12</v>
      </c>
      <c r="AK3312" s="1055">
        <v>120.5489</v>
      </c>
      <c r="AL3312" s="1055">
        <v>2.9988000000000001</v>
      </c>
      <c r="AM3312" s="1054">
        <v>40</v>
      </c>
      <c r="AN3312" s="1056">
        <v>0.26170000000000004</v>
      </c>
    </row>
    <row r="3313" spans="35:40">
      <c r="AI3313" s="1053">
        <v>44021101</v>
      </c>
      <c r="AJ3313" s="1054">
        <v>11</v>
      </c>
      <c r="AK3313" s="1055">
        <v>120.5401</v>
      </c>
      <c r="AL3313" s="1055">
        <v>3.2235999999999998</v>
      </c>
      <c r="AM3313" s="1054">
        <v>37</v>
      </c>
      <c r="AN3313" s="1056">
        <v>0.21030000000000001</v>
      </c>
    </row>
    <row r="3314" spans="35:40">
      <c r="AI3314" s="1053">
        <v>42011801</v>
      </c>
      <c r="AJ3314" s="1054">
        <v>6</v>
      </c>
      <c r="AK3314" s="1055">
        <v>120.5151</v>
      </c>
      <c r="AL3314" s="1055">
        <v>3.6021999999999998</v>
      </c>
      <c r="AM3314" s="1054">
        <v>33</v>
      </c>
      <c r="AN3314" s="1056">
        <v>0.37840000000000001</v>
      </c>
    </row>
    <row r="3315" spans="35:40">
      <c r="AI3315" s="1053">
        <v>23120010</v>
      </c>
      <c r="AJ3315" s="1054">
        <v>3</v>
      </c>
      <c r="AK3315" s="1055">
        <v>120.4451</v>
      </c>
      <c r="AL3315" s="1055">
        <v>3.3148</v>
      </c>
      <c r="AM3315" s="1054">
        <v>36</v>
      </c>
      <c r="AN3315" s="1056">
        <v>0.25309999999999999</v>
      </c>
    </row>
    <row r="3316" spans="35:40">
      <c r="AI3316" s="1053">
        <v>35084131</v>
      </c>
      <c r="AJ3316" s="1054">
        <v>4</v>
      </c>
      <c r="AK3316" s="1055">
        <v>120.4401</v>
      </c>
      <c r="AL3316" s="1055">
        <v>2.7286000000000001</v>
      </c>
      <c r="AM3316" s="1054">
        <v>44</v>
      </c>
      <c r="AN3316" s="1056">
        <v>0.21890000000000001</v>
      </c>
    </row>
    <row r="3317" spans="35:40">
      <c r="AI3317" s="1053">
        <v>36043601</v>
      </c>
      <c r="AJ3317" s="1054">
        <v>8</v>
      </c>
      <c r="AK3317" s="1055">
        <v>120.41245000000001</v>
      </c>
      <c r="AL3317" s="1055">
        <v>3.0375000000000001</v>
      </c>
      <c r="AM3317" s="1054">
        <v>40</v>
      </c>
      <c r="AN3317" s="1056">
        <v>0.21050000000000002</v>
      </c>
    </row>
    <row r="3318" spans="35:40">
      <c r="AI3318" s="1053">
        <v>33071801</v>
      </c>
      <c r="AJ3318" s="1054">
        <v>36</v>
      </c>
      <c r="AK3318" s="1055">
        <v>120.407</v>
      </c>
      <c r="AL3318" s="1055">
        <v>2.8801000000000001</v>
      </c>
      <c r="AM3318" s="1054">
        <v>42</v>
      </c>
      <c r="AN3318" s="1056">
        <v>0.125</v>
      </c>
    </row>
    <row r="3319" spans="35:40">
      <c r="AI3319" s="1053">
        <v>15251901</v>
      </c>
      <c r="AJ3319" s="1054">
        <v>1</v>
      </c>
      <c r="AK3319" s="1055">
        <v>120.331</v>
      </c>
      <c r="AL3319" s="1055">
        <v>3.6774</v>
      </c>
      <c r="AM3319" s="1054">
        <v>33</v>
      </c>
      <c r="AN3319" s="1056">
        <v>0.28389999999999999</v>
      </c>
    </row>
    <row r="3320" spans="35:40">
      <c r="AI3320" s="1053">
        <v>37020101</v>
      </c>
      <c r="AJ3320" s="1054">
        <v>22</v>
      </c>
      <c r="AK3320" s="1055">
        <v>120.2046</v>
      </c>
      <c r="AL3320" s="1055">
        <v>3.5198</v>
      </c>
      <c r="AM3320" s="1054">
        <v>34</v>
      </c>
      <c r="AN3320" s="1056">
        <v>0.2177</v>
      </c>
    </row>
    <row r="3321" spans="35:40">
      <c r="AI3321" s="1053">
        <v>51050301</v>
      </c>
      <c r="AJ3321" s="1054">
        <v>6</v>
      </c>
      <c r="AK3321" s="1055">
        <v>120.2032</v>
      </c>
      <c r="AL3321" s="1055">
        <v>3.1852999999999998</v>
      </c>
      <c r="AM3321" s="1054">
        <v>38</v>
      </c>
      <c r="AN3321" s="1056">
        <v>0.34240000000000004</v>
      </c>
    </row>
    <row r="3322" spans="35:40">
      <c r="AI3322" s="1053">
        <v>42071001</v>
      </c>
      <c r="AJ3322" s="1054">
        <v>15</v>
      </c>
      <c r="AK3322" s="1055">
        <v>120.16759999999999</v>
      </c>
      <c r="AL3322" s="1055">
        <v>3.9276</v>
      </c>
      <c r="AM3322" s="1054">
        <v>31</v>
      </c>
      <c r="AN3322" s="1056">
        <v>0.37130000000000002</v>
      </c>
    </row>
    <row r="3323" spans="35:40">
      <c r="AI3323" s="1053">
        <v>44083701</v>
      </c>
      <c r="AJ3323" s="1054">
        <v>16</v>
      </c>
      <c r="AK3323" s="1055">
        <v>120.15306000000001</v>
      </c>
      <c r="AL3323" s="1055">
        <v>3.4820000000000002</v>
      </c>
      <c r="AM3323" s="1054">
        <v>35</v>
      </c>
      <c r="AN3323" s="1056">
        <v>0.2364</v>
      </c>
    </row>
    <row r="3324" spans="35:40">
      <c r="AI3324" s="1053">
        <v>21100801</v>
      </c>
      <c r="AJ3324" s="1054">
        <v>4</v>
      </c>
      <c r="AK3324" s="1055">
        <v>120.0561</v>
      </c>
      <c r="AL3324" s="1055">
        <v>3.8502999999999998</v>
      </c>
      <c r="AM3324" s="1054">
        <v>31</v>
      </c>
      <c r="AN3324" s="1056">
        <v>0.37229999999999996</v>
      </c>
    </row>
    <row r="3325" spans="35:40">
      <c r="AI3325" s="1053">
        <v>11050971</v>
      </c>
      <c r="AJ3325" s="1054">
        <v>121</v>
      </c>
      <c r="AK3325" s="1055">
        <v>120.04761999999999</v>
      </c>
      <c r="AL3325" s="1055">
        <v>2.2399</v>
      </c>
      <c r="AM3325" s="1054">
        <v>54</v>
      </c>
      <c r="AN3325" s="1056">
        <v>9.9700000000000011E-2</v>
      </c>
    </row>
    <row r="3326" spans="35:40">
      <c r="AI3326" s="1053">
        <v>61014101</v>
      </c>
      <c r="AJ3326" s="1054">
        <v>55</v>
      </c>
      <c r="AK3326" s="1055">
        <v>120.04608</v>
      </c>
      <c r="AL3326" s="1055">
        <v>3.1461999999999999</v>
      </c>
      <c r="AM3326" s="1054">
        <v>38</v>
      </c>
      <c r="AN3326" s="1056">
        <v>0.187</v>
      </c>
    </row>
    <row r="3327" spans="35:40">
      <c r="AI3327" s="1053">
        <v>11078501</v>
      </c>
      <c r="AJ3327" s="1054">
        <v>122</v>
      </c>
      <c r="AK3327" s="1055">
        <v>120.01049999999999</v>
      </c>
      <c r="AL3327" s="1055">
        <v>3.3466</v>
      </c>
      <c r="AM3327" s="1054">
        <v>36</v>
      </c>
      <c r="AN3327" s="1056">
        <v>0.36530000000000001</v>
      </c>
    </row>
    <row r="3328" spans="35:40">
      <c r="AI3328" s="1053">
        <v>22022501</v>
      </c>
      <c r="AJ3328" s="1054">
        <v>9</v>
      </c>
      <c r="AK3328" s="1055">
        <v>119.98066000000001</v>
      </c>
      <c r="AL3328" s="1055">
        <v>3.2957999999999998</v>
      </c>
      <c r="AM3328" s="1054">
        <v>36</v>
      </c>
      <c r="AN3328" s="1056">
        <v>0.16719999999999999</v>
      </c>
    </row>
    <row r="3329" spans="35:40">
      <c r="AI3329" s="1053">
        <v>50050801</v>
      </c>
      <c r="AJ3329" s="1054">
        <v>89</v>
      </c>
      <c r="AK3329" s="1055">
        <v>119.9539</v>
      </c>
      <c r="AL3329" s="1055">
        <v>3.5466000000000002</v>
      </c>
      <c r="AM3329" s="1054">
        <v>34</v>
      </c>
      <c r="AN3329" s="1056">
        <v>0.2228</v>
      </c>
    </row>
    <row r="3330" spans="35:40">
      <c r="AI3330" s="1053">
        <v>44032101</v>
      </c>
      <c r="AJ3330" s="1054">
        <v>11</v>
      </c>
      <c r="AK3330" s="1055">
        <v>119.953</v>
      </c>
      <c r="AL3330" s="1055">
        <v>3.8662999999999998</v>
      </c>
      <c r="AM3330" s="1054">
        <v>31</v>
      </c>
      <c r="AN3330" s="1056">
        <v>0.34149999999999997</v>
      </c>
    </row>
    <row r="3331" spans="35:40">
      <c r="AI3331" s="1053">
        <v>32014801</v>
      </c>
      <c r="AJ3331" s="1054">
        <v>54</v>
      </c>
      <c r="AK3331" s="1055">
        <v>119.9455</v>
      </c>
      <c r="AL3331" s="1055">
        <v>3.4897</v>
      </c>
      <c r="AM3331" s="1054">
        <v>34</v>
      </c>
      <c r="AN3331" s="1056">
        <v>0.21940000000000001</v>
      </c>
    </row>
    <row r="3332" spans="35:40">
      <c r="AI3332" s="1053">
        <v>36090361</v>
      </c>
      <c r="AJ3332" s="1054">
        <v>8</v>
      </c>
      <c r="AK3332" s="1055">
        <v>119.888075</v>
      </c>
      <c r="AL3332" s="1055">
        <v>3.7286000000000001</v>
      </c>
      <c r="AM3332" s="1054">
        <v>32</v>
      </c>
      <c r="AN3332" s="1056">
        <v>0.28190000000000004</v>
      </c>
    </row>
    <row r="3333" spans="35:40">
      <c r="AI3333" s="1053">
        <v>33061061</v>
      </c>
      <c r="AJ3333" s="1054">
        <v>33</v>
      </c>
      <c r="AK3333" s="1055">
        <v>119.887252</v>
      </c>
      <c r="AL3333" s="1055">
        <v>2.9445000000000001</v>
      </c>
      <c r="AM3333" s="1054">
        <v>41</v>
      </c>
      <c r="AN3333" s="1056">
        <v>0.21</v>
      </c>
    </row>
    <row r="3334" spans="35:40">
      <c r="AI3334" s="1053">
        <v>33032101</v>
      </c>
      <c r="AJ3334" s="1054">
        <v>27</v>
      </c>
      <c r="AK3334" s="1055">
        <v>119.8682</v>
      </c>
      <c r="AL3334" s="1055">
        <v>2.8464</v>
      </c>
      <c r="AM3334" s="1054">
        <v>42</v>
      </c>
      <c r="AN3334" s="1056">
        <v>0.43390000000000001</v>
      </c>
    </row>
    <row r="3335" spans="35:40">
      <c r="AI3335" s="1053">
        <v>31202401</v>
      </c>
      <c r="AJ3335" s="1054">
        <v>141</v>
      </c>
      <c r="AK3335" s="1055">
        <v>119.84220000000001</v>
      </c>
      <c r="AL3335" s="1055">
        <v>2.5131000000000001</v>
      </c>
      <c r="AM3335" s="1054">
        <v>48</v>
      </c>
      <c r="AN3335" s="1056">
        <v>0.46649999999999997</v>
      </c>
    </row>
    <row r="3336" spans="35:40">
      <c r="AI3336" s="1053">
        <v>33024301</v>
      </c>
      <c r="AJ3336" s="1054">
        <v>14</v>
      </c>
      <c r="AK3336" s="1055">
        <v>119.82557</v>
      </c>
      <c r="AL3336" s="1055">
        <v>2.8319000000000001</v>
      </c>
      <c r="AM3336" s="1054">
        <v>42</v>
      </c>
      <c r="AN3336" s="1056">
        <v>0.25239999999999996</v>
      </c>
    </row>
    <row r="3337" spans="35:40">
      <c r="AI3337" s="1053">
        <v>36060501</v>
      </c>
      <c r="AJ3337" s="1054">
        <v>3</v>
      </c>
      <c r="AK3337" s="1055">
        <v>119.75873</v>
      </c>
      <c r="AL3337" s="1055">
        <v>3.105</v>
      </c>
      <c r="AM3337" s="1054">
        <v>39</v>
      </c>
      <c r="AN3337" s="1056">
        <v>0.3629</v>
      </c>
    </row>
    <row r="3338" spans="35:40">
      <c r="AI3338" s="1053">
        <v>44007601</v>
      </c>
      <c r="AJ3338" s="1054">
        <v>78</v>
      </c>
      <c r="AK3338" s="1055">
        <v>119.7499</v>
      </c>
      <c r="AL3338" s="1055">
        <v>2.9912999999999998</v>
      </c>
      <c r="AM3338" s="1054">
        <v>40</v>
      </c>
      <c r="AN3338" s="1056">
        <v>0.1449</v>
      </c>
    </row>
    <row r="3339" spans="35:40">
      <c r="AI3339" s="1053">
        <v>23012621</v>
      </c>
      <c r="AJ3339" s="1054">
        <v>34</v>
      </c>
      <c r="AK3339" s="1055">
        <v>119.72839999999999</v>
      </c>
      <c r="AL3339" s="1055">
        <v>3.8881999999999999</v>
      </c>
      <c r="AM3339" s="1054">
        <v>31</v>
      </c>
      <c r="AN3339" s="1056">
        <v>0.67779999999999996</v>
      </c>
    </row>
    <row r="3340" spans="35:40">
      <c r="AI3340" s="1053">
        <v>35014046</v>
      </c>
      <c r="AJ3340" s="1054">
        <v>32</v>
      </c>
      <c r="AK3340" s="1055">
        <v>119.71014</v>
      </c>
      <c r="AL3340" s="1055">
        <v>3.4529999999999998</v>
      </c>
      <c r="AM3340" s="1054">
        <v>35</v>
      </c>
      <c r="AN3340" s="1056">
        <v>0.33759999999999996</v>
      </c>
    </row>
    <row r="3341" spans="35:40">
      <c r="AI3341" s="1053">
        <v>53015701</v>
      </c>
      <c r="AJ3341" s="1054">
        <v>26</v>
      </c>
      <c r="AK3341" s="1055">
        <v>119.6901</v>
      </c>
      <c r="AL3341" s="1055">
        <v>2.8506999999999998</v>
      </c>
      <c r="AM3341" s="1054">
        <v>42</v>
      </c>
      <c r="AN3341" s="1056">
        <v>0.24109999999999998</v>
      </c>
    </row>
    <row r="3342" spans="35:40">
      <c r="AI3342" s="1053">
        <v>36041501</v>
      </c>
      <c r="AJ3342" s="1054">
        <v>9</v>
      </c>
      <c r="AK3342" s="1055">
        <v>119.66398000000001</v>
      </c>
      <c r="AL3342" s="1055">
        <v>3.4062999999999999</v>
      </c>
      <c r="AM3342" s="1054">
        <v>35</v>
      </c>
      <c r="AN3342" s="1056">
        <v>0.2054</v>
      </c>
    </row>
    <row r="3343" spans="35:40">
      <c r="AI3343" s="1053">
        <v>21050121</v>
      </c>
      <c r="AJ3343" s="1054">
        <v>3</v>
      </c>
      <c r="AK3343" s="1055">
        <v>119.6237</v>
      </c>
      <c r="AL3343" s="1055">
        <v>3.7677</v>
      </c>
      <c r="AM3343" s="1054">
        <v>32</v>
      </c>
      <c r="AN3343" s="1056">
        <v>0.32140000000000002</v>
      </c>
    </row>
    <row r="3344" spans="35:40">
      <c r="AI3344" s="1053">
        <v>61016201</v>
      </c>
      <c r="AJ3344" s="1054">
        <v>56</v>
      </c>
      <c r="AK3344" s="1055">
        <v>119.622299</v>
      </c>
      <c r="AL3344" s="1055">
        <v>3.7179000000000002</v>
      </c>
      <c r="AM3344" s="1054">
        <v>32</v>
      </c>
      <c r="AN3344" s="1056">
        <v>0.18260000000000001</v>
      </c>
    </row>
    <row r="3345" spans="35:40">
      <c r="AI3345" s="1053">
        <v>31129301</v>
      </c>
      <c r="AJ3345" s="1054">
        <v>142</v>
      </c>
      <c r="AK3345" s="1055">
        <v>119.5903</v>
      </c>
      <c r="AL3345" s="1055">
        <v>2.9329000000000001</v>
      </c>
      <c r="AM3345" s="1054">
        <v>41</v>
      </c>
      <c r="AN3345" s="1056">
        <v>0.20699999999999999</v>
      </c>
    </row>
    <row r="3346" spans="35:40">
      <c r="AI3346" s="1053">
        <v>42150301</v>
      </c>
      <c r="AJ3346" s="1054">
        <v>5</v>
      </c>
      <c r="AK3346" s="1055">
        <v>119.54693</v>
      </c>
      <c r="AL3346" s="1055">
        <v>3.0766</v>
      </c>
      <c r="AM3346" s="1054">
        <v>39</v>
      </c>
      <c r="AN3346" s="1056">
        <v>0.27989999999999998</v>
      </c>
    </row>
    <row r="3347" spans="35:40">
      <c r="AI3347" s="1053">
        <v>37027301</v>
      </c>
      <c r="AJ3347" s="1054">
        <v>23</v>
      </c>
      <c r="AK3347" s="1055">
        <v>119.5292</v>
      </c>
      <c r="AL3347" s="1055">
        <v>3.0766</v>
      </c>
      <c r="AM3347" s="1054">
        <v>39</v>
      </c>
      <c r="AN3347" s="1056">
        <v>0.23649999999999999</v>
      </c>
    </row>
    <row r="3348" spans="35:40">
      <c r="AI3348" s="1053">
        <v>42017101</v>
      </c>
      <c r="AJ3348" s="1054">
        <v>67</v>
      </c>
      <c r="AK3348" s="1055">
        <v>119.4815</v>
      </c>
      <c r="AL3348" s="1055">
        <v>3.8161</v>
      </c>
      <c r="AM3348" s="1054">
        <v>31</v>
      </c>
      <c r="AN3348" s="1056">
        <v>0.17100000000000001</v>
      </c>
    </row>
    <row r="3349" spans="35:40">
      <c r="AI3349" s="1053">
        <v>51030711</v>
      </c>
      <c r="AJ3349" s="1054">
        <v>12</v>
      </c>
      <c r="AK3349" s="1055">
        <v>119.42733999999999</v>
      </c>
      <c r="AL3349" s="1055">
        <v>3.4782000000000002</v>
      </c>
      <c r="AM3349" s="1054">
        <v>34</v>
      </c>
      <c r="AN3349" s="1056">
        <v>0.3125</v>
      </c>
    </row>
    <row r="3350" spans="35:40">
      <c r="AI3350" s="1053">
        <v>51197721</v>
      </c>
      <c r="AJ3350" s="1054">
        <v>3</v>
      </c>
      <c r="AK3350" s="1055">
        <v>119.40300000000001</v>
      </c>
      <c r="AL3350" s="1055">
        <v>3.0377999999999998</v>
      </c>
      <c r="AM3350" s="1054">
        <v>39</v>
      </c>
      <c r="AN3350" s="1056">
        <v>0.1497</v>
      </c>
    </row>
    <row r="3351" spans="35:40">
      <c r="AI3351" s="1053">
        <v>44115501</v>
      </c>
      <c r="AJ3351" s="1054">
        <v>15</v>
      </c>
      <c r="AK3351" s="1055">
        <v>119.40205</v>
      </c>
      <c r="AL3351" s="1055">
        <v>3.2475000000000001</v>
      </c>
      <c r="AM3351" s="1054">
        <v>37</v>
      </c>
      <c r="AN3351" s="1056">
        <v>0.18600000000000003</v>
      </c>
    </row>
    <row r="3352" spans="35:40">
      <c r="AI3352" s="1053">
        <v>44011831</v>
      </c>
      <c r="AJ3352" s="1054">
        <v>66</v>
      </c>
      <c r="AK3352" s="1055">
        <v>119.4014</v>
      </c>
      <c r="AL3352" s="1055">
        <v>3.2936999999999999</v>
      </c>
      <c r="AM3352" s="1054">
        <v>36</v>
      </c>
      <c r="AN3352" s="1056">
        <v>0.22870000000000001</v>
      </c>
    </row>
    <row r="3353" spans="35:40">
      <c r="AI3353" s="1053">
        <v>44111101</v>
      </c>
      <c r="AJ3353" s="1054">
        <v>16</v>
      </c>
      <c r="AK3353" s="1055">
        <v>119.3378</v>
      </c>
      <c r="AL3353" s="1055">
        <v>3.4763000000000002</v>
      </c>
      <c r="AM3353" s="1054">
        <v>34</v>
      </c>
      <c r="AN3353" s="1056">
        <v>0.21179999999999999</v>
      </c>
    </row>
    <row r="3354" spans="35:40">
      <c r="AI3354" s="1053">
        <v>44116301</v>
      </c>
      <c r="AJ3354" s="1054">
        <v>17</v>
      </c>
      <c r="AK3354" s="1055">
        <v>119.3116</v>
      </c>
      <c r="AL3354" s="1055">
        <v>3.4754999999999998</v>
      </c>
      <c r="AM3354" s="1054">
        <v>34</v>
      </c>
      <c r="AN3354" s="1056">
        <v>0.15659999999999999</v>
      </c>
    </row>
    <row r="3355" spans="35:40">
      <c r="AI3355" s="1053">
        <v>51010241</v>
      </c>
      <c r="AJ3355" s="1054">
        <v>99</v>
      </c>
      <c r="AK3355" s="1055">
        <v>119.28695900000001</v>
      </c>
      <c r="AL3355" s="1055">
        <v>3.0895999999999999</v>
      </c>
      <c r="AM3355" s="1054">
        <v>39</v>
      </c>
      <c r="AN3355" s="1056">
        <v>0.17219999999999999</v>
      </c>
    </row>
    <row r="3356" spans="35:40">
      <c r="AI3356" s="1053">
        <v>23033401</v>
      </c>
      <c r="AJ3356" s="1054">
        <v>3</v>
      </c>
      <c r="AK3356" s="1055">
        <v>119.26990000000001</v>
      </c>
      <c r="AL3356" s="1055">
        <v>4.0648</v>
      </c>
      <c r="AM3356" s="1054">
        <v>29</v>
      </c>
      <c r="AN3356" s="1056">
        <v>0.3906</v>
      </c>
    </row>
    <row r="3357" spans="35:40">
      <c r="AI3357" s="1053">
        <v>32054611</v>
      </c>
      <c r="AJ3357" s="1054">
        <v>17</v>
      </c>
      <c r="AK3357" s="1055">
        <v>119.19768999999999</v>
      </c>
      <c r="AL3357" s="1055">
        <v>3.6278000000000001</v>
      </c>
      <c r="AM3357" s="1054">
        <v>33</v>
      </c>
      <c r="AN3357" s="1056">
        <v>0.3105</v>
      </c>
    </row>
    <row r="3358" spans="35:40">
      <c r="AI3358" s="1053">
        <v>37071801</v>
      </c>
      <c r="AJ3358" s="1054">
        <v>11</v>
      </c>
      <c r="AK3358" s="1055">
        <v>119.17829999999999</v>
      </c>
      <c r="AL3358" s="1055">
        <v>3.2641</v>
      </c>
      <c r="AM3358" s="1054">
        <v>37</v>
      </c>
      <c r="AN3358" s="1056">
        <v>0.31430000000000002</v>
      </c>
    </row>
    <row r="3359" spans="35:40">
      <c r="AI3359" s="1053">
        <v>42019481</v>
      </c>
      <c r="AJ3359" s="1054">
        <v>68</v>
      </c>
      <c r="AK3359" s="1055">
        <v>119.15028000000001</v>
      </c>
      <c r="AL3359" s="1055">
        <v>3.7650999999999999</v>
      </c>
      <c r="AM3359" s="1054">
        <v>32</v>
      </c>
      <c r="AN3359" s="1056">
        <v>0.14779999999999999</v>
      </c>
    </row>
    <row r="3360" spans="35:40">
      <c r="AI3360" s="1053">
        <v>51017501</v>
      </c>
      <c r="AJ3360" s="1054">
        <v>100</v>
      </c>
      <c r="AK3360" s="1055">
        <v>119.14579999999999</v>
      </c>
      <c r="AL3360" s="1055">
        <v>3.6581000000000001</v>
      </c>
      <c r="AM3360" s="1054">
        <v>33</v>
      </c>
      <c r="AN3360" s="1056">
        <v>0.42579999999999996</v>
      </c>
    </row>
    <row r="3361" spans="35:40">
      <c r="AI3361" s="1053">
        <v>21020511</v>
      </c>
      <c r="AJ3361" s="1054">
        <v>34</v>
      </c>
      <c r="AK3361" s="1055">
        <v>119.0976</v>
      </c>
      <c r="AL3361" s="1055">
        <v>2.5853000000000002</v>
      </c>
      <c r="AM3361" s="1054">
        <v>46</v>
      </c>
      <c r="AN3361" s="1056">
        <v>0.23440000000000003</v>
      </c>
    </row>
    <row r="3362" spans="35:40">
      <c r="AI3362" s="1053">
        <v>34101001</v>
      </c>
      <c r="AJ3362" s="1054">
        <v>15</v>
      </c>
      <c r="AK3362" s="1055">
        <v>119.0348</v>
      </c>
      <c r="AL3362" s="1055">
        <v>3.2368999999999999</v>
      </c>
      <c r="AM3362" s="1054">
        <v>37</v>
      </c>
      <c r="AN3362" s="1056">
        <v>0.43959999999999999</v>
      </c>
    </row>
    <row r="3363" spans="35:40">
      <c r="AI3363" s="1053">
        <v>53014601</v>
      </c>
      <c r="AJ3363" s="1054">
        <v>27</v>
      </c>
      <c r="AK3363" s="1055">
        <v>119.02800000000001</v>
      </c>
      <c r="AL3363" s="1055">
        <v>3.5442</v>
      </c>
      <c r="AM3363" s="1054">
        <v>34</v>
      </c>
      <c r="AN3363" s="1056">
        <v>0.18489999999999998</v>
      </c>
    </row>
    <row r="3364" spans="35:40">
      <c r="AI3364" s="1053">
        <v>41141101</v>
      </c>
      <c r="AJ3364" s="1054">
        <v>4</v>
      </c>
      <c r="AK3364" s="1055">
        <v>119.00769699999999</v>
      </c>
      <c r="AL3364" s="1055">
        <v>3.4878</v>
      </c>
      <c r="AM3364" s="1054">
        <v>34</v>
      </c>
      <c r="AN3364" s="1056">
        <v>0.29680000000000001</v>
      </c>
    </row>
    <row r="3365" spans="35:40">
      <c r="AI3365" s="1053">
        <v>61052201</v>
      </c>
      <c r="AJ3365" s="1054">
        <v>4</v>
      </c>
      <c r="AK3365" s="1055">
        <v>119.00148999999999</v>
      </c>
      <c r="AL3365" s="1055">
        <v>3.3815</v>
      </c>
      <c r="AM3365" s="1054">
        <v>35</v>
      </c>
      <c r="AN3365" s="1056">
        <v>0.1888</v>
      </c>
    </row>
    <row r="3366" spans="35:40">
      <c r="AI3366" s="1053">
        <v>43140101</v>
      </c>
      <c r="AJ3366" s="1054">
        <v>4</v>
      </c>
      <c r="AK3366" s="1055">
        <v>118.99079999999999</v>
      </c>
      <c r="AL3366" s="1055">
        <v>2.9670999999999998</v>
      </c>
      <c r="AM3366" s="1054">
        <v>40</v>
      </c>
      <c r="AN3366" s="1056">
        <v>0.26800000000000002</v>
      </c>
    </row>
    <row r="3367" spans="35:40">
      <c r="AI3367" s="1053">
        <v>41142401</v>
      </c>
      <c r="AJ3367" s="1054">
        <v>5</v>
      </c>
      <c r="AK3367" s="1055">
        <v>118.97845</v>
      </c>
      <c r="AL3367" s="1055">
        <v>3.5116000000000001</v>
      </c>
      <c r="AM3367" s="1054">
        <v>34</v>
      </c>
      <c r="AN3367" s="1056">
        <v>0.36369999999999997</v>
      </c>
    </row>
    <row r="3368" spans="35:40">
      <c r="AI3368" s="1053">
        <v>51136201</v>
      </c>
      <c r="AJ3368" s="1054">
        <v>8</v>
      </c>
      <c r="AK3368" s="1055">
        <v>118.96145</v>
      </c>
      <c r="AL3368" s="1055">
        <v>3.3698000000000001</v>
      </c>
      <c r="AM3368" s="1054">
        <v>35</v>
      </c>
      <c r="AN3368" s="1056">
        <v>0.2329</v>
      </c>
    </row>
    <row r="3369" spans="35:40">
      <c r="AI3369" s="1053">
        <v>41073501</v>
      </c>
      <c r="AJ3369" s="1054">
        <v>10</v>
      </c>
      <c r="AK3369" s="1055">
        <v>118.92870000000001</v>
      </c>
      <c r="AL3369" s="1055">
        <v>3.3058000000000001</v>
      </c>
      <c r="AM3369" s="1054">
        <v>36</v>
      </c>
      <c r="AN3369" s="1056">
        <v>0.43640000000000001</v>
      </c>
    </row>
    <row r="3370" spans="35:40">
      <c r="AI3370" s="1053">
        <v>37087061</v>
      </c>
      <c r="AJ3370" s="1054">
        <v>14</v>
      </c>
      <c r="AK3370" s="1055">
        <v>118.90968000000001</v>
      </c>
      <c r="AL3370" s="1055">
        <v>3.7837999999999998</v>
      </c>
      <c r="AM3370" s="1054">
        <v>31</v>
      </c>
      <c r="AN3370" s="1056">
        <v>0.29410000000000003</v>
      </c>
    </row>
    <row r="3371" spans="35:40">
      <c r="AI3371" s="1053">
        <v>31051601</v>
      </c>
      <c r="AJ3371" s="1054">
        <v>143</v>
      </c>
      <c r="AK3371" s="1055">
        <v>118.8498</v>
      </c>
      <c r="AL3371" s="1055">
        <v>2.9182999999999999</v>
      </c>
      <c r="AM3371" s="1054">
        <v>41</v>
      </c>
      <c r="AN3371" s="1056">
        <v>0.20550000000000002</v>
      </c>
    </row>
    <row r="3372" spans="35:40">
      <c r="AI3372" s="1053">
        <v>32029381</v>
      </c>
      <c r="AJ3372" s="1054">
        <v>48</v>
      </c>
      <c r="AK3372" s="1055">
        <v>118.84950000000001</v>
      </c>
      <c r="AL3372" s="1055">
        <v>3.2155999999999998</v>
      </c>
      <c r="AM3372" s="1054">
        <v>37</v>
      </c>
      <c r="AN3372" s="1056">
        <v>0.28720000000000001</v>
      </c>
    </row>
    <row r="3373" spans="35:40">
      <c r="AI3373" s="1053">
        <v>41162401</v>
      </c>
      <c r="AJ3373" s="1054">
        <v>6</v>
      </c>
      <c r="AK3373" s="1055">
        <v>118.84010000000001</v>
      </c>
      <c r="AL3373" s="1055">
        <v>2.0747</v>
      </c>
      <c r="AM3373" s="1054">
        <v>57</v>
      </c>
      <c r="AN3373" s="1056">
        <v>0.221</v>
      </c>
    </row>
    <row r="3374" spans="35:40">
      <c r="AI3374" s="1053">
        <v>34041001</v>
      </c>
      <c r="AJ3374" s="1054">
        <v>7</v>
      </c>
      <c r="AK3374" s="1055">
        <v>118.771146</v>
      </c>
      <c r="AL3374" s="1055">
        <v>3.4832000000000001</v>
      </c>
      <c r="AM3374" s="1054">
        <v>34</v>
      </c>
      <c r="AN3374" s="1056">
        <v>0.31659999999999999</v>
      </c>
    </row>
    <row r="3375" spans="35:40">
      <c r="AI3375" s="1053">
        <v>33111301</v>
      </c>
      <c r="AJ3375" s="1054">
        <v>9</v>
      </c>
      <c r="AK3375" s="1055">
        <v>118.77015</v>
      </c>
      <c r="AL3375" s="1055">
        <v>2.9367999999999999</v>
      </c>
      <c r="AM3375" s="1054">
        <v>40</v>
      </c>
      <c r="AN3375" s="1056">
        <v>0.27050000000000002</v>
      </c>
    </row>
    <row r="3376" spans="35:40">
      <c r="AI3376" s="1053">
        <v>32026101</v>
      </c>
      <c r="AJ3376" s="1054">
        <v>49</v>
      </c>
      <c r="AK3376" s="1055">
        <v>118.75620000000001</v>
      </c>
      <c r="AL3376" s="1055">
        <v>3.2991999999999999</v>
      </c>
      <c r="AM3376" s="1054">
        <v>36</v>
      </c>
      <c r="AN3376" s="1056">
        <v>0.26170000000000004</v>
      </c>
    </row>
    <row r="3377" spans="35:40">
      <c r="AI3377" s="1053">
        <v>15021091</v>
      </c>
      <c r="AJ3377" s="1054">
        <v>11</v>
      </c>
      <c r="AK3377" s="1055">
        <v>118.7289</v>
      </c>
      <c r="AL3377" s="1055">
        <v>3.7090999999999998</v>
      </c>
      <c r="AM3377" s="1054">
        <v>32</v>
      </c>
      <c r="AN3377" s="1056">
        <v>0.3165</v>
      </c>
    </row>
    <row r="3378" spans="35:40">
      <c r="AI3378" s="1053">
        <v>43020501</v>
      </c>
      <c r="AJ3378" s="1054">
        <v>9</v>
      </c>
      <c r="AK3378" s="1055">
        <v>118.6819</v>
      </c>
      <c r="AL3378" s="1055">
        <v>3.3858000000000001</v>
      </c>
      <c r="AM3378" s="1054">
        <v>35</v>
      </c>
      <c r="AN3378" s="1056">
        <v>0.22920000000000001</v>
      </c>
    </row>
    <row r="3379" spans="35:40">
      <c r="AI3379" s="1053">
        <v>13083101</v>
      </c>
      <c r="AJ3379" s="1054">
        <v>4</v>
      </c>
      <c r="AK3379" s="1055">
        <v>118.6705</v>
      </c>
      <c r="AL3379" s="1055">
        <v>3.3119999999999998</v>
      </c>
      <c r="AM3379" s="1054">
        <v>36</v>
      </c>
      <c r="AN3379" s="1056">
        <v>0.38340000000000002</v>
      </c>
    </row>
    <row r="3380" spans="35:40">
      <c r="AI3380" s="1053">
        <v>35014751</v>
      </c>
      <c r="AJ3380" s="1054">
        <v>33</v>
      </c>
      <c r="AK3380" s="1055">
        <v>118.66630000000001</v>
      </c>
      <c r="AL3380" s="1055">
        <v>2.4639000000000002</v>
      </c>
      <c r="AM3380" s="1054">
        <v>48</v>
      </c>
      <c r="AN3380" s="1056">
        <v>0.30070000000000002</v>
      </c>
    </row>
    <row r="3381" spans="35:40">
      <c r="AI3381" s="1053">
        <v>13026801</v>
      </c>
      <c r="AJ3381" s="1054">
        <v>10</v>
      </c>
      <c r="AK3381" s="1055">
        <v>118.62112500000001</v>
      </c>
      <c r="AL3381" s="1055">
        <v>3.6436999999999999</v>
      </c>
      <c r="AM3381" s="1054">
        <v>33</v>
      </c>
      <c r="AN3381" s="1056">
        <v>0.48180000000000001</v>
      </c>
    </row>
    <row r="3382" spans="35:40">
      <c r="AI3382" s="1053">
        <v>37127051</v>
      </c>
      <c r="AJ3382" s="1054">
        <v>8</v>
      </c>
      <c r="AK3382" s="1055">
        <v>118.6027</v>
      </c>
      <c r="AL3382" s="1055">
        <v>3.1816</v>
      </c>
      <c r="AM3382" s="1054">
        <v>37</v>
      </c>
      <c r="AN3382" s="1056">
        <v>0.27750000000000002</v>
      </c>
    </row>
    <row r="3383" spans="35:40">
      <c r="AI3383" s="1053">
        <v>37117081</v>
      </c>
      <c r="AJ3383" s="1054">
        <v>8</v>
      </c>
      <c r="AK3383" s="1055">
        <v>118.5951</v>
      </c>
      <c r="AL3383" s="1055">
        <v>3.3633000000000002</v>
      </c>
      <c r="AM3383" s="1054">
        <v>35</v>
      </c>
      <c r="AN3383" s="1056">
        <v>0.2072</v>
      </c>
    </row>
    <row r="3384" spans="35:40">
      <c r="AI3384" s="1053">
        <v>32061701</v>
      </c>
      <c r="AJ3384" s="1054">
        <v>23</v>
      </c>
      <c r="AK3384" s="1055">
        <v>118.59115</v>
      </c>
      <c r="AL3384" s="1055">
        <v>3.6395</v>
      </c>
      <c r="AM3384" s="1054">
        <v>33</v>
      </c>
      <c r="AN3384" s="1056">
        <v>0.32429999999999998</v>
      </c>
    </row>
    <row r="3385" spans="35:40">
      <c r="AI3385" s="1053">
        <v>44020401</v>
      </c>
      <c r="AJ3385" s="1054">
        <v>12</v>
      </c>
      <c r="AK3385" s="1055">
        <v>118.57863</v>
      </c>
      <c r="AL3385" s="1055">
        <v>3.5918999999999999</v>
      </c>
      <c r="AM3385" s="1054">
        <v>33</v>
      </c>
      <c r="AN3385" s="1056">
        <v>0.25379999999999997</v>
      </c>
    </row>
    <row r="3386" spans="35:40">
      <c r="AI3386" s="1053">
        <v>43016701</v>
      </c>
      <c r="AJ3386" s="1054">
        <v>38</v>
      </c>
      <c r="AK3386" s="1055">
        <v>118.549508</v>
      </c>
      <c r="AL3386" s="1055">
        <v>3.4186999999999999</v>
      </c>
      <c r="AM3386" s="1054">
        <v>35</v>
      </c>
      <c r="AN3386" s="1056">
        <v>0.16589999999999999</v>
      </c>
    </row>
    <row r="3387" spans="35:40">
      <c r="AI3387" s="1053">
        <v>33018621</v>
      </c>
      <c r="AJ3387" s="1054">
        <v>65</v>
      </c>
      <c r="AK3387" s="1055">
        <v>118.51238000000001</v>
      </c>
      <c r="AL3387" s="1055">
        <v>3.1758999999999999</v>
      </c>
      <c r="AM3387" s="1054">
        <v>37</v>
      </c>
      <c r="AN3387" s="1056">
        <v>0.15039999999999998</v>
      </c>
    </row>
    <row r="3388" spans="35:40">
      <c r="AI3388" s="1053">
        <v>33064401</v>
      </c>
      <c r="AJ3388" s="1054">
        <v>34</v>
      </c>
      <c r="AK3388" s="1055">
        <v>118.5035</v>
      </c>
      <c r="AL3388" s="1055">
        <v>2.7826</v>
      </c>
      <c r="AM3388" s="1054">
        <v>43</v>
      </c>
      <c r="AN3388" s="1056">
        <v>0.23079999999999998</v>
      </c>
    </row>
    <row r="3389" spans="35:40">
      <c r="AI3389" s="1053">
        <v>34052201</v>
      </c>
      <c r="AJ3389" s="1054">
        <v>9</v>
      </c>
      <c r="AK3389" s="1055">
        <v>118.47450000000001</v>
      </c>
      <c r="AL3389" s="1055">
        <v>2.9419</v>
      </c>
      <c r="AM3389" s="1054">
        <v>40</v>
      </c>
      <c r="AN3389" s="1056">
        <v>0.21149999999999999</v>
      </c>
    </row>
    <row r="3390" spans="35:40">
      <c r="AI3390" s="1053">
        <v>62011101</v>
      </c>
      <c r="AJ3390" s="1054">
        <v>14</v>
      </c>
      <c r="AK3390" s="1055">
        <v>118.41634599999999</v>
      </c>
      <c r="AL3390" s="1055">
        <v>3.3384999999999998</v>
      </c>
      <c r="AM3390" s="1054">
        <v>35</v>
      </c>
      <c r="AN3390" s="1056">
        <v>0.24879999999999999</v>
      </c>
    </row>
    <row r="3391" spans="35:40">
      <c r="AI3391" s="1053">
        <v>34032301</v>
      </c>
      <c r="AJ3391" s="1054">
        <v>7</v>
      </c>
      <c r="AK3391" s="1055">
        <v>118.3451</v>
      </c>
      <c r="AL3391" s="1055">
        <v>3.4180999999999999</v>
      </c>
      <c r="AM3391" s="1054">
        <v>35</v>
      </c>
      <c r="AN3391" s="1056">
        <v>0.25619999999999998</v>
      </c>
    </row>
    <row r="3392" spans="35:40">
      <c r="AI3392" s="1053">
        <v>33079801</v>
      </c>
      <c r="AJ3392" s="1054">
        <v>37</v>
      </c>
      <c r="AK3392" s="1055">
        <v>118.33242800000001</v>
      </c>
      <c r="AL3392" s="1055">
        <v>2.8972000000000002</v>
      </c>
      <c r="AM3392" s="1054">
        <v>41</v>
      </c>
      <c r="AN3392" s="1056">
        <v>0.27429999999999999</v>
      </c>
    </row>
    <row r="3393" spans="35:40">
      <c r="AI3393" s="1053">
        <v>34131801</v>
      </c>
      <c r="AJ3393" s="1054">
        <v>6</v>
      </c>
      <c r="AK3393" s="1055">
        <v>118.31910000000001</v>
      </c>
      <c r="AL3393" s="1055">
        <v>3.3014000000000001</v>
      </c>
      <c r="AM3393" s="1054">
        <v>36</v>
      </c>
      <c r="AN3393" s="1056">
        <v>0.28160000000000002</v>
      </c>
    </row>
    <row r="3394" spans="35:40">
      <c r="AI3394" s="1053">
        <v>33019391</v>
      </c>
      <c r="AJ3394" s="1054">
        <v>66</v>
      </c>
      <c r="AK3394" s="1055">
        <v>118.31180000000001</v>
      </c>
      <c r="AL3394" s="1055">
        <v>3.0377999999999998</v>
      </c>
      <c r="AM3394" s="1054">
        <v>39</v>
      </c>
      <c r="AN3394" s="1056">
        <v>0.25009999999999999</v>
      </c>
    </row>
    <row r="3395" spans="35:40">
      <c r="AI3395" s="1053">
        <v>50050301</v>
      </c>
      <c r="AJ3395" s="1054">
        <v>90</v>
      </c>
      <c r="AK3395" s="1055">
        <v>118.2726</v>
      </c>
      <c r="AL3395" s="1055">
        <v>3.3087</v>
      </c>
      <c r="AM3395" s="1054">
        <v>36</v>
      </c>
      <c r="AN3395" s="1056">
        <v>0.11939999999999999</v>
      </c>
    </row>
    <row r="3396" spans="35:40">
      <c r="AI3396" s="1053">
        <v>21100121</v>
      </c>
      <c r="AJ3396" s="1054">
        <v>5</v>
      </c>
      <c r="AK3396" s="1055">
        <v>118.24160000000001</v>
      </c>
      <c r="AL3396" s="1055">
        <v>3.0649000000000002</v>
      </c>
      <c r="AM3396" s="1054">
        <v>39</v>
      </c>
      <c r="AN3396" s="1056">
        <v>0.40149999999999997</v>
      </c>
    </row>
    <row r="3397" spans="35:40">
      <c r="AI3397" s="1053">
        <v>31127201</v>
      </c>
      <c r="AJ3397" s="1054">
        <v>144</v>
      </c>
      <c r="AK3397" s="1055">
        <v>118.22490000000001</v>
      </c>
      <c r="AL3397" s="1055">
        <v>3.1608000000000001</v>
      </c>
      <c r="AM3397" s="1054">
        <v>37</v>
      </c>
      <c r="AN3397" s="1056">
        <v>0.34210000000000002</v>
      </c>
    </row>
    <row r="3398" spans="35:40">
      <c r="AI3398" s="1053">
        <v>37101501</v>
      </c>
      <c r="AJ3398" s="1054">
        <v>3</v>
      </c>
      <c r="AK3398" s="1055">
        <v>118.223</v>
      </c>
      <c r="AL3398" s="1055">
        <v>4.2123999999999997</v>
      </c>
      <c r="AM3398" s="1054">
        <v>28</v>
      </c>
      <c r="AN3398" s="1056">
        <v>0.23399999999999999</v>
      </c>
    </row>
    <row r="3399" spans="35:40">
      <c r="AI3399" s="1053">
        <v>13019401</v>
      </c>
      <c r="AJ3399" s="1054">
        <v>24</v>
      </c>
      <c r="AK3399" s="1055">
        <v>118.1356</v>
      </c>
      <c r="AL3399" s="1055">
        <v>3.3957000000000002</v>
      </c>
      <c r="AM3399" s="1054">
        <v>35</v>
      </c>
      <c r="AN3399" s="1056">
        <v>0.27710000000000001</v>
      </c>
    </row>
    <row r="3400" spans="35:40">
      <c r="AI3400" s="1053">
        <v>37037241</v>
      </c>
      <c r="AJ3400" s="1054">
        <v>31</v>
      </c>
      <c r="AK3400" s="1055">
        <v>118.1271</v>
      </c>
      <c r="AL3400" s="1055">
        <v>3.7696000000000001</v>
      </c>
      <c r="AM3400" s="1054">
        <v>31</v>
      </c>
      <c r="AN3400" s="1056">
        <v>0.28079999999999999</v>
      </c>
    </row>
    <row r="3401" spans="35:40">
      <c r="AI3401" s="1053">
        <v>44115001</v>
      </c>
      <c r="AJ3401" s="1054">
        <v>18</v>
      </c>
      <c r="AK3401" s="1055">
        <v>118.05500000000001</v>
      </c>
      <c r="AL3401" s="1055">
        <v>3.4115000000000002</v>
      </c>
      <c r="AM3401" s="1054">
        <v>35</v>
      </c>
      <c r="AN3401" s="1056">
        <v>0.14880000000000002</v>
      </c>
    </row>
    <row r="3402" spans="35:40">
      <c r="AI3402" s="1053">
        <v>36014401</v>
      </c>
      <c r="AJ3402" s="1054">
        <v>28</v>
      </c>
      <c r="AK3402" s="1055">
        <v>118.02603999999999</v>
      </c>
      <c r="AL3402" s="1055">
        <v>3.1856</v>
      </c>
      <c r="AM3402" s="1054">
        <v>37</v>
      </c>
      <c r="AN3402" s="1056">
        <v>0.15770000000000001</v>
      </c>
    </row>
    <row r="3403" spans="35:40">
      <c r="AI3403" s="1053">
        <v>35081201</v>
      </c>
      <c r="AJ3403" s="1054">
        <v>5</v>
      </c>
      <c r="AK3403" s="1055">
        <v>118.01243000000001</v>
      </c>
      <c r="AL3403" s="1055">
        <v>2.8611</v>
      </c>
      <c r="AM3403" s="1054">
        <v>41</v>
      </c>
      <c r="AN3403" s="1056">
        <v>0.16219999999999998</v>
      </c>
    </row>
    <row r="3404" spans="35:40">
      <c r="AI3404" s="1053">
        <v>42072601</v>
      </c>
      <c r="AJ3404" s="1054">
        <v>16</v>
      </c>
      <c r="AK3404" s="1055">
        <v>118.009</v>
      </c>
      <c r="AL3404" s="1055">
        <v>3.4683000000000002</v>
      </c>
      <c r="AM3404" s="1054">
        <v>34</v>
      </c>
      <c r="AN3404" s="1056">
        <v>0.25319999999999998</v>
      </c>
    </row>
    <row r="3405" spans="35:40">
      <c r="AI3405" s="1053">
        <v>32112111</v>
      </c>
      <c r="AJ3405" s="1054">
        <v>10</v>
      </c>
      <c r="AK3405" s="1055">
        <v>117.94076899999999</v>
      </c>
      <c r="AL3405" s="1055">
        <v>3.6756000000000002</v>
      </c>
      <c r="AM3405" s="1054">
        <v>32</v>
      </c>
      <c r="AN3405" s="1056">
        <v>0.23870000000000002</v>
      </c>
    </row>
    <row r="3406" spans="35:40">
      <c r="AI3406" s="1053">
        <v>51120102</v>
      </c>
      <c r="AJ3406" s="1054">
        <v>7</v>
      </c>
      <c r="AK3406" s="1055">
        <v>117.93810000000001</v>
      </c>
      <c r="AL3406" s="1055">
        <v>3.6816</v>
      </c>
      <c r="AM3406" s="1054">
        <v>32</v>
      </c>
      <c r="AN3406" s="1056">
        <v>0.48499999999999999</v>
      </c>
    </row>
    <row r="3407" spans="35:40">
      <c r="AI3407" s="1053">
        <v>44033101</v>
      </c>
      <c r="AJ3407" s="1054">
        <v>12</v>
      </c>
      <c r="AK3407" s="1055">
        <v>117.90649999999999</v>
      </c>
      <c r="AL3407" s="1055">
        <v>3.2970999999999999</v>
      </c>
      <c r="AM3407" s="1054">
        <v>36</v>
      </c>
      <c r="AN3407" s="1056">
        <v>0.28139999999999998</v>
      </c>
    </row>
    <row r="3408" spans="35:40">
      <c r="AI3408" s="1053">
        <v>33056101</v>
      </c>
      <c r="AJ3408" s="1054">
        <v>27</v>
      </c>
      <c r="AK3408" s="1055">
        <v>117.89124099999999</v>
      </c>
      <c r="AL3408" s="1055">
        <v>3.8363999999999998</v>
      </c>
      <c r="AM3408" s="1054">
        <v>31</v>
      </c>
      <c r="AN3408" s="1056">
        <v>0.27989999999999998</v>
      </c>
    </row>
    <row r="3409" spans="35:40">
      <c r="AI3409" s="1053">
        <v>11050402</v>
      </c>
      <c r="AJ3409" s="1054">
        <v>123</v>
      </c>
      <c r="AK3409" s="1055">
        <v>117.8794</v>
      </c>
      <c r="AL3409" s="1055">
        <v>2.8431999999999999</v>
      </c>
      <c r="AM3409" s="1054">
        <v>41</v>
      </c>
      <c r="AN3409" s="1056">
        <v>0.15289999999999998</v>
      </c>
    </row>
    <row r="3410" spans="35:40">
      <c r="AI3410" s="1053">
        <v>33076801</v>
      </c>
      <c r="AJ3410" s="1054">
        <v>38</v>
      </c>
      <c r="AK3410" s="1055">
        <v>117.8257</v>
      </c>
      <c r="AL3410" s="1055">
        <v>3.0461</v>
      </c>
      <c r="AM3410" s="1054">
        <v>39</v>
      </c>
      <c r="AN3410" s="1056">
        <v>0.3135</v>
      </c>
    </row>
    <row r="3411" spans="35:40">
      <c r="AI3411" s="1053">
        <v>34130201</v>
      </c>
      <c r="AJ3411" s="1054">
        <v>7</v>
      </c>
      <c r="AK3411" s="1055">
        <v>117.818</v>
      </c>
      <c r="AL3411" s="1055">
        <v>3.3490000000000002</v>
      </c>
      <c r="AM3411" s="1054">
        <v>35</v>
      </c>
      <c r="AN3411" s="1056">
        <v>0.26229999999999998</v>
      </c>
    </row>
    <row r="3412" spans="35:40">
      <c r="AI3412" s="1053">
        <v>43071601</v>
      </c>
      <c r="AJ3412" s="1054">
        <v>6</v>
      </c>
      <c r="AK3412" s="1055">
        <v>117.76468999999999</v>
      </c>
      <c r="AL3412" s="1055">
        <v>3.1263999999999998</v>
      </c>
      <c r="AM3412" s="1054">
        <v>38</v>
      </c>
      <c r="AN3412" s="1056">
        <v>0.37439999999999996</v>
      </c>
    </row>
    <row r="3413" spans="35:40">
      <c r="AI3413" s="1053">
        <v>32112511</v>
      </c>
      <c r="AJ3413" s="1054">
        <v>11</v>
      </c>
      <c r="AK3413" s="1055">
        <v>117.750328</v>
      </c>
      <c r="AL3413" s="1055">
        <v>3.5726</v>
      </c>
      <c r="AM3413" s="1054">
        <v>33</v>
      </c>
      <c r="AN3413" s="1056">
        <v>0.20280000000000001</v>
      </c>
    </row>
    <row r="3414" spans="35:40">
      <c r="AI3414" s="1053">
        <v>45012001</v>
      </c>
      <c r="AJ3414" s="1054">
        <v>22</v>
      </c>
      <c r="AK3414" s="1055">
        <v>117.7285</v>
      </c>
      <c r="AL3414" s="1055">
        <v>3.4716999999999998</v>
      </c>
      <c r="AM3414" s="1054">
        <v>34</v>
      </c>
      <c r="AN3414" s="1056">
        <v>0.30299999999999999</v>
      </c>
    </row>
    <row r="3415" spans="35:40">
      <c r="AI3415" s="1053">
        <v>42121001</v>
      </c>
      <c r="AJ3415" s="1054">
        <v>7</v>
      </c>
      <c r="AK3415" s="1055">
        <v>117.67019999999999</v>
      </c>
      <c r="AL3415" s="1055">
        <v>3.2362000000000002</v>
      </c>
      <c r="AM3415" s="1054">
        <v>36</v>
      </c>
      <c r="AN3415" s="1056">
        <v>0.28670000000000001</v>
      </c>
    </row>
    <row r="3416" spans="35:40">
      <c r="AI3416" s="1053">
        <v>31116301</v>
      </c>
      <c r="AJ3416" s="1054">
        <v>145</v>
      </c>
      <c r="AK3416" s="1055">
        <v>117.6536</v>
      </c>
      <c r="AL3416" s="1055">
        <v>3.3105000000000002</v>
      </c>
      <c r="AM3416" s="1054">
        <v>36</v>
      </c>
      <c r="AN3416" s="1056">
        <v>0.26819999999999999</v>
      </c>
    </row>
    <row r="3417" spans="35:40">
      <c r="AI3417" s="1053">
        <v>43101001</v>
      </c>
      <c r="AJ3417" s="1054">
        <v>4</v>
      </c>
      <c r="AK3417" s="1055">
        <v>117.59267</v>
      </c>
      <c r="AL3417" s="1055">
        <v>3.4007000000000001</v>
      </c>
      <c r="AM3417" s="1054">
        <v>35</v>
      </c>
      <c r="AN3417" s="1056">
        <v>0.26719999999999999</v>
      </c>
    </row>
    <row r="3418" spans="35:40">
      <c r="AI3418" s="1053">
        <v>41163201</v>
      </c>
      <c r="AJ3418" s="1054">
        <v>7</v>
      </c>
      <c r="AK3418" s="1055">
        <v>117.5787</v>
      </c>
      <c r="AL3418" s="1055">
        <v>3.1496</v>
      </c>
      <c r="AM3418" s="1054">
        <v>37</v>
      </c>
      <c r="AN3418" s="1056">
        <v>0.28520000000000001</v>
      </c>
    </row>
    <row r="3419" spans="35:40">
      <c r="AI3419" s="1053">
        <v>34040301</v>
      </c>
      <c r="AJ3419" s="1054">
        <v>8</v>
      </c>
      <c r="AK3419" s="1055">
        <v>117.50371000000001</v>
      </c>
      <c r="AL3419" s="1055">
        <v>2.7970000000000002</v>
      </c>
      <c r="AM3419" s="1054">
        <v>42</v>
      </c>
      <c r="AN3419" s="1056">
        <v>0.28550000000000003</v>
      </c>
    </row>
    <row r="3420" spans="35:40">
      <c r="AI3420" s="1053">
        <v>35020101</v>
      </c>
      <c r="AJ3420" s="1054">
        <v>20</v>
      </c>
      <c r="AK3420" s="1055">
        <v>117.49720000000001</v>
      </c>
      <c r="AL3420" s="1055">
        <v>3.6791</v>
      </c>
      <c r="AM3420" s="1054">
        <v>32</v>
      </c>
      <c r="AN3420" s="1056">
        <v>0.33889999999999998</v>
      </c>
    </row>
    <row r="3421" spans="35:40">
      <c r="AI3421" s="1053">
        <v>62014301</v>
      </c>
      <c r="AJ3421" s="1054">
        <v>15</v>
      </c>
      <c r="AK3421" s="1055">
        <v>117.49338999999999</v>
      </c>
      <c r="AL3421" s="1055">
        <v>3.0301999999999998</v>
      </c>
      <c r="AM3421" s="1054">
        <v>39</v>
      </c>
      <c r="AN3421" s="1056">
        <v>0.34259999999999996</v>
      </c>
    </row>
    <row r="3422" spans="35:40">
      <c r="AI3422" s="1053">
        <v>32070801</v>
      </c>
      <c r="AJ3422" s="1054">
        <v>22</v>
      </c>
      <c r="AK3422" s="1055">
        <v>117.4932</v>
      </c>
      <c r="AL3422" s="1055">
        <v>3.5392000000000001</v>
      </c>
      <c r="AM3422" s="1054">
        <v>33</v>
      </c>
      <c r="AN3422" s="1056">
        <v>0.4486</v>
      </c>
    </row>
    <row r="3423" spans="35:40">
      <c r="AI3423" s="1053">
        <v>32074411</v>
      </c>
      <c r="AJ3423" s="1054">
        <v>23</v>
      </c>
      <c r="AK3423" s="1055">
        <v>117.4414</v>
      </c>
      <c r="AL3423" s="1055">
        <v>2.7219000000000002</v>
      </c>
      <c r="AM3423" s="1054">
        <v>43</v>
      </c>
      <c r="AN3423" s="1056">
        <v>0.23070000000000002</v>
      </c>
    </row>
    <row r="3424" spans="35:40">
      <c r="AI3424" s="1053">
        <v>32031901</v>
      </c>
      <c r="AJ3424" s="1054">
        <v>39</v>
      </c>
      <c r="AK3424" s="1055">
        <v>117.4264</v>
      </c>
      <c r="AL3424" s="1055">
        <v>3.8246000000000002</v>
      </c>
      <c r="AM3424" s="1054">
        <v>31</v>
      </c>
      <c r="AN3424" s="1056">
        <v>0.33289999999999997</v>
      </c>
    </row>
    <row r="3425" spans="35:40">
      <c r="AI3425" s="1053">
        <v>62013301</v>
      </c>
      <c r="AJ3425" s="1054">
        <v>16</v>
      </c>
      <c r="AK3425" s="1055">
        <v>117.35890000000001</v>
      </c>
      <c r="AL3425" s="1055">
        <v>2.8851</v>
      </c>
      <c r="AM3425" s="1054">
        <v>41</v>
      </c>
      <c r="AN3425" s="1056">
        <v>0.18710000000000002</v>
      </c>
    </row>
    <row r="3426" spans="35:40">
      <c r="AI3426" s="1053">
        <v>34015201</v>
      </c>
      <c r="AJ3426" s="1054">
        <v>36</v>
      </c>
      <c r="AK3426" s="1055">
        <v>117.3429</v>
      </c>
      <c r="AL3426" s="1055">
        <v>3.7719999999999998</v>
      </c>
      <c r="AM3426" s="1054">
        <v>31</v>
      </c>
      <c r="AN3426" s="1056">
        <v>0.19</v>
      </c>
    </row>
    <row r="3427" spans="35:40">
      <c r="AI3427" s="1053">
        <v>43083201</v>
      </c>
      <c r="AJ3427" s="1054">
        <v>8</v>
      </c>
      <c r="AK3427" s="1055">
        <v>117.301</v>
      </c>
      <c r="AL3427" s="1055">
        <v>3.2225999999999999</v>
      </c>
      <c r="AM3427" s="1054">
        <v>36</v>
      </c>
      <c r="AN3427" s="1056">
        <v>0.16649999999999998</v>
      </c>
    </row>
    <row r="3428" spans="35:40">
      <c r="AI3428" s="1053">
        <v>12045401</v>
      </c>
      <c r="AJ3428" s="1054">
        <v>52</v>
      </c>
      <c r="AK3428" s="1055">
        <v>117.2998</v>
      </c>
      <c r="AL3428" s="1055">
        <v>3.7309999999999999</v>
      </c>
      <c r="AM3428" s="1054">
        <v>31</v>
      </c>
      <c r="AN3428" s="1056">
        <v>0.31</v>
      </c>
    </row>
    <row r="3429" spans="35:40">
      <c r="AI3429" s="1053">
        <v>23010311</v>
      </c>
      <c r="AJ3429" s="1054">
        <v>35</v>
      </c>
      <c r="AK3429" s="1055">
        <v>117.2568</v>
      </c>
      <c r="AL3429" s="1055">
        <v>3.6648000000000001</v>
      </c>
      <c r="AM3429" s="1054">
        <v>32</v>
      </c>
      <c r="AN3429" s="1056">
        <v>0.31790000000000002</v>
      </c>
    </row>
    <row r="3430" spans="35:40">
      <c r="AI3430" s="1053">
        <v>32037211</v>
      </c>
      <c r="AJ3430" s="1054">
        <v>40</v>
      </c>
      <c r="AK3430" s="1055">
        <v>117.23522</v>
      </c>
      <c r="AL3430" s="1055">
        <v>3.2014</v>
      </c>
      <c r="AM3430" s="1054">
        <v>37</v>
      </c>
      <c r="AN3430" s="1056">
        <v>0.12570000000000001</v>
      </c>
    </row>
    <row r="3431" spans="35:40">
      <c r="AI3431" s="1053">
        <v>50060121</v>
      </c>
      <c r="AJ3431" s="1054">
        <v>91</v>
      </c>
      <c r="AK3431" s="1055">
        <v>117.2274</v>
      </c>
      <c r="AL3431" s="1055">
        <v>3.7244999999999999</v>
      </c>
      <c r="AM3431" s="1054">
        <v>31</v>
      </c>
      <c r="AN3431" s="1056">
        <v>0.29920000000000002</v>
      </c>
    </row>
    <row r="3432" spans="35:40">
      <c r="AI3432" s="1053">
        <v>32029121</v>
      </c>
      <c r="AJ3432" s="1054">
        <v>50</v>
      </c>
      <c r="AK3432" s="1055">
        <v>117.20359999999999</v>
      </c>
      <c r="AL3432" s="1055">
        <v>3.3746</v>
      </c>
      <c r="AM3432" s="1054">
        <v>35</v>
      </c>
      <c r="AN3432" s="1056">
        <v>0.27129999999999999</v>
      </c>
    </row>
    <row r="3433" spans="35:40">
      <c r="AI3433" s="1053">
        <v>42041201</v>
      </c>
      <c r="AJ3433" s="1054">
        <v>10</v>
      </c>
      <c r="AK3433" s="1055">
        <v>117.13667</v>
      </c>
      <c r="AL3433" s="1055">
        <v>3.7111999999999998</v>
      </c>
      <c r="AM3433" s="1054">
        <v>32</v>
      </c>
      <c r="AN3433" s="1056">
        <v>0.17739999999999997</v>
      </c>
    </row>
    <row r="3434" spans="35:40">
      <c r="AI3434" s="1053">
        <v>51090071</v>
      </c>
      <c r="AJ3434" s="1054">
        <v>14</v>
      </c>
      <c r="AK3434" s="1055">
        <v>117.11109999999999</v>
      </c>
      <c r="AL3434" s="1055">
        <v>3.1269999999999998</v>
      </c>
      <c r="AM3434" s="1054">
        <v>37</v>
      </c>
      <c r="AN3434" s="1056">
        <v>0.27310000000000001</v>
      </c>
    </row>
    <row r="3435" spans="35:40">
      <c r="AI3435" s="1053">
        <v>34016301</v>
      </c>
      <c r="AJ3435" s="1054">
        <v>37</v>
      </c>
      <c r="AK3435" s="1055">
        <v>117.1031</v>
      </c>
      <c r="AL3435" s="1055">
        <v>3.6612</v>
      </c>
      <c r="AM3435" s="1054">
        <v>32</v>
      </c>
      <c r="AN3435" s="1056">
        <v>0.18260000000000001</v>
      </c>
    </row>
    <row r="3436" spans="35:40">
      <c r="AI3436" s="1053">
        <v>51030021</v>
      </c>
      <c r="AJ3436" s="1054">
        <v>13</v>
      </c>
      <c r="AK3436" s="1055">
        <v>117.10080000000001</v>
      </c>
      <c r="AL3436" s="1055">
        <v>3.3127</v>
      </c>
      <c r="AM3436" s="1054">
        <v>35</v>
      </c>
      <c r="AN3436" s="1056">
        <v>0.42570000000000002</v>
      </c>
    </row>
    <row r="3437" spans="35:40">
      <c r="AI3437" s="1053">
        <v>32023901</v>
      </c>
      <c r="AJ3437" s="1054">
        <v>51</v>
      </c>
      <c r="AK3437" s="1055">
        <v>117.04941000000001</v>
      </c>
      <c r="AL3437" s="1055">
        <v>3.1274999999999999</v>
      </c>
      <c r="AM3437" s="1054">
        <v>37</v>
      </c>
      <c r="AN3437" s="1056">
        <v>0.11359999999999999</v>
      </c>
    </row>
    <row r="3438" spans="35:40">
      <c r="AI3438" s="1053">
        <v>37087211</v>
      </c>
      <c r="AJ3438" s="1054">
        <v>15</v>
      </c>
      <c r="AK3438" s="1055">
        <v>117.04559999999999</v>
      </c>
      <c r="AL3438" s="1055">
        <v>3.7202999999999999</v>
      </c>
      <c r="AM3438" s="1054">
        <v>31</v>
      </c>
      <c r="AN3438" s="1056">
        <v>0.23319999999999999</v>
      </c>
    </row>
    <row r="3439" spans="35:40">
      <c r="AI3439" s="1053">
        <v>51010181</v>
      </c>
      <c r="AJ3439" s="1054">
        <v>101</v>
      </c>
      <c r="AK3439" s="1055">
        <v>117.0181</v>
      </c>
      <c r="AL3439" s="1055">
        <v>3.7778</v>
      </c>
      <c r="AM3439" s="1054">
        <v>31</v>
      </c>
      <c r="AN3439" s="1056">
        <v>0.1797</v>
      </c>
    </row>
    <row r="3440" spans="35:40">
      <c r="AI3440" s="1053">
        <v>33015501</v>
      </c>
      <c r="AJ3440" s="1054">
        <v>67</v>
      </c>
      <c r="AK3440" s="1055">
        <v>117.01786000000001</v>
      </c>
      <c r="AL3440" s="1055">
        <v>3.0733000000000001</v>
      </c>
      <c r="AM3440" s="1054">
        <v>38</v>
      </c>
      <c r="AN3440" s="1056">
        <v>0.15410000000000001</v>
      </c>
    </row>
    <row r="3441" spans="35:40">
      <c r="AI3441" s="1053">
        <v>45020141</v>
      </c>
      <c r="AJ3441" s="1054">
        <v>7</v>
      </c>
      <c r="AK3441" s="1055">
        <v>116.9986</v>
      </c>
      <c r="AL3441" s="1055">
        <v>3.7504</v>
      </c>
      <c r="AM3441" s="1054">
        <v>31</v>
      </c>
      <c r="AN3441" s="1056">
        <v>0.28850000000000003</v>
      </c>
    </row>
    <row r="3442" spans="35:40">
      <c r="AI3442" s="1053">
        <v>42033201</v>
      </c>
      <c r="AJ3442" s="1054">
        <v>15</v>
      </c>
      <c r="AK3442" s="1055">
        <v>116.9935</v>
      </c>
      <c r="AL3442" s="1055">
        <v>3.129</v>
      </c>
      <c r="AM3442" s="1054">
        <v>37</v>
      </c>
      <c r="AN3442" s="1056">
        <v>0.29430000000000001</v>
      </c>
    </row>
    <row r="3443" spans="35:40">
      <c r="AI3443" s="1053">
        <v>33079501</v>
      </c>
      <c r="AJ3443" s="1054">
        <v>39</v>
      </c>
      <c r="AK3443" s="1055">
        <v>116.96516000000001</v>
      </c>
      <c r="AL3443" s="1055">
        <v>3.0823999999999998</v>
      </c>
      <c r="AM3443" s="1054">
        <v>38</v>
      </c>
      <c r="AN3443" s="1056">
        <v>0.1545</v>
      </c>
    </row>
    <row r="3444" spans="35:40">
      <c r="AI3444" s="1053">
        <v>37077091</v>
      </c>
      <c r="AJ3444" s="1054">
        <v>12</v>
      </c>
      <c r="AK3444" s="1055">
        <v>116.91670000000001</v>
      </c>
      <c r="AL3444" s="1055">
        <v>3.3254000000000001</v>
      </c>
      <c r="AM3444" s="1054">
        <v>35</v>
      </c>
      <c r="AN3444" s="1056">
        <v>0.2651</v>
      </c>
    </row>
    <row r="3445" spans="35:40">
      <c r="AI3445" s="1053">
        <v>21020461</v>
      </c>
      <c r="AJ3445" s="1054">
        <v>35</v>
      </c>
      <c r="AK3445" s="1055">
        <v>116.8908</v>
      </c>
      <c r="AL3445" s="1055">
        <v>3.0383</v>
      </c>
      <c r="AM3445" s="1054">
        <v>38</v>
      </c>
      <c r="AN3445" s="1056">
        <v>0.16879999999999998</v>
      </c>
    </row>
    <row r="3446" spans="35:40">
      <c r="AI3446" s="1053">
        <v>32013901</v>
      </c>
      <c r="AJ3446" s="1054">
        <v>55</v>
      </c>
      <c r="AK3446" s="1055">
        <v>116.7358</v>
      </c>
      <c r="AL3446" s="1055">
        <v>3.6613000000000002</v>
      </c>
      <c r="AM3446" s="1054">
        <v>32</v>
      </c>
      <c r="AN3446" s="1056">
        <v>0.14529999999999998</v>
      </c>
    </row>
    <row r="3447" spans="35:40">
      <c r="AI3447" s="1053">
        <v>32061201</v>
      </c>
      <c r="AJ3447" s="1054">
        <v>24</v>
      </c>
      <c r="AK3447" s="1055">
        <v>116.73302</v>
      </c>
      <c r="AL3447" s="1055">
        <v>2.9476</v>
      </c>
      <c r="AM3447" s="1054">
        <v>40</v>
      </c>
      <c r="AN3447" s="1056">
        <v>0.24559999999999998</v>
      </c>
    </row>
    <row r="3448" spans="35:40">
      <c r="AI3448" s="1053">
        <v>44012501</v>
      </c>
      <c r="AJ3448" s="1054">
        <v>67</v>
      </c>
      <c r="AK3448" s="1055">
        <v>116.729</v>
      </c>
      <c r="AL3448" s="1055">
        <v>2.8871000000000002</v>
      </c>
      <c r="AM3448" s="1054">
        <v>40</v>
      </c>
      <c r="AN3448" s="1056">
        <v>0.20129999999999998</v>
      </c>
    </row>
    <row r="3449" spans="35:40">
      <c r="AI3449" s="1053">
        <v>43071201</v>
      </c>
      <c r="AJ3449" s="1054">
        <v>9</v>
      </c>
      <c r="AK3449" s="1055">
        <v>116.7278</v>
      </c>
      <c r="AL3449" s="1055">
        <v>1.9180999999999999</v>
      </c>
      <c r="AM3449" s="1054">
        <v>61</v>
      </c>
      <c r="AN3449" s="1056">
        <v>0.35659999999999997</v>
      </c>
    </row>
    <row r="3450" spans="35:40">
      <c r="AI3450" s="1053">
        <v>36100201</v>
      </c>
      <c r="AJ3450" s="1054">
        <v>7</v>
      </c>
      <c r="AK3450" s="1055">
        <v>116.7256</v>
      </c>
      <c r="AL3450" s="1055">
        <v>3.1067</v>
      </c>
      <c r="AM3450" s="1054">
        <v>38</v>
      </c>
      <c r="AN3450" s="1056">
        <v>0.35759999999999997</v>
      </c>
    </row>
    <row r="3451" spans="35:40">
      <c r="AI3451" s="1053">
        <v>36041201</v>
      </c>
      <c r="AJ3451" s="1054">
        <v>10</v>
      </c>
      <c r="AK3451" s="1055">
        <v>116.7159</v>
      </c>
      <c r="AL3451" s="1055">
        <v>3.2185999999999999</v>
      </c>
      <c r="AM3451" s="1054">
        <v>36</v>
      </c>
      <c r="AN3451" s="1056">
        <v>0.37799999999999995</v>
      </c>
    </row>
    <row r="3452" spans="35:40">
      <c r="AI3452" s="1053">
        <v>41016401</v>
      </c>
      <c r="AJ3452" s="1054">
        <v>50</v>
      </c>
      <c r="AK3452" s="1055">
        <v>116.68819999999999</v>
      </c>
      <c r="AL3452" s="1055">
        <v>3.3809999999999998</v>
      </c>
      <c r="AM3452" s="1054">
        <v>35</v>
      </c>
      <c r="AN3452" s="1056">
        <v>0.15479999999999999</v>
      </c>
    </row>
    <row r="3453" spans="35:40">
      <c r="AI3453" s="1053">
        <v>36074901</v>
      </c>
      <c r="AJ3453" s="1054">
        <v>11</v>
      </c>
      <c r="AK3453" s="1055">
        <v>116.67440000000001</v>
      </c>
      <c r="AL3453" s="1055">
        <v>3.6475</v>
      </c>
      <c r="AM3453" s="1054">
        <v>32</v>
      </c>
      <c r="AN3453" s="1056">
        <v>0.32</v>
      </c>
    </row>
    <row r="3454" spans="35:40">
      <c r="AI3454" s="1053">
        <v>33033901</v>
      </c>
      <c r="AJ3454" s="1054">
        <v>28</v>
      </c>
      <c r="AK3454" s="1055">
        <v>116.67059999999999</v>
      </c>
      <c r="AL3454" s="1055">
        <v>2.6846000000000001</v>
      </c>
      <c r="AM3454" s="1054">
        <v>43</v>
      </c>
      <c r="AN3454" s="1056">
        <v>0.23230000000000001</v>
      </c>
    </row>
    <row r="3455" spans="35:40">
      <c r="AI3455" s="1053">
        <v>44116201</v>
      </c>
      <c r="AJ3455" s="1054">
        <v>19</v>
      </c>
      <c r="AK3455" s="1055">
        <v>116.66374999999999</v>
      </c>
      <c r="AL3455" s="1055">
        <v>3.3149999999999999</v>
      </c>
      <c r="AM3455" s="1054">
        <v>35</v>
      </c>
      <c r="AN3455" s="1056">
        <v>0.12970000000000001</v>
      </c>
    </row>
    <row r="3456" spans="35:40">
      <c r="AI3456" s="1053">
        <v>33042901</v>
      </c>
      <c r="AJ3456" s="1054">
        <v>48</v>
      </c>
      <c r="AK3456" s="1055">
        <v>116.65938</v>
      </c>
      <c r="AL3456" s="1055">
        <v>3.0446</v>
      </c>
      <c r="AM3456" s="1054">
        <v>38</v>
      </c>
      <c r="AN3456" s="1056">
        <v>0.14699999999999999</v>
      </c>
    </row>
    <row r="3457" spans="35:40">
      <c r="AI3457" s="1053">
        <v>37101001</v>
      </c>
      <c r="AJ3457" s="1054">
        <v>4</v>
      </c>
      <c r="AK3457" s="1055">
        <v>116.633</v>
      </c>
      <c r="AL3457" s="1055">
        <v>3.8895</v>
      </c>
      <c r="AM3457" s="1054">
        <v>30</v>
      </c>
      <c r="AN3457" s="1056">
        <v>0.32140000000000002</v>
      </c>
    </row>
    <row r="3458" spans="35:40">
      <c r="AI3458" s="1053">
        <v>22050901</v>
      </c>
      <c r="AJ3458" s="1054">
        <v>4</v>
      </c>
      <c r="AK3458" s="1055">
        <v>116.60339999999999</v>
      </c>
      <c r="AL3458" s="1055">
        <v>2.9823</v>
      </c>
      <c r="AM3458" s="1054">
        <v>39</v>
      </c>
      <c r="AN3458" s="1056">
        <v>0.2969</v>
      </c>
    </row>
    <row r="3459" spans="35:40">
      <c r="AI3459" s="1053">
        <v>41061701</v>
      </c>
      <c r="AJ3459" s="1054">
        <v>3</v>
      </c>
      <c r="AK3459" s="1055">
        <v>116.5587</v>
      </c>
      <c r="AL3459" s="1055">
        <v>2.8860000000000001</v>
      </c>
      <c r="AM3459" s="1054">
        <v>40</v>
      </c>
      <c r="AN3459" s="1056">
        <v>0.21429999999999999</v>
      </c>
    </row>
    <row r="3460" spans="35:40">
      <c r="AI3460" s="1053">
        <v>37080501</v>
      </c>
      <c r="AJ3460" s="1054">
        <v>16</v>
      </c>
      <c r="AK3460" s="1055">
        <v>116.4697</v>
      </c>
      <c r="AL3460" s="1055">
        <v>3.5421999999999998</v>
      </c>
      <c r="AM3460" s="1054">
        <v>33</v>
      </c>
      <c r="AN3460" s="1056">
        <v>0.33960000000000001</v>
      </c>
    </row>
    <row r="3461" spans="35:40">
      <c r="AI3461" s="1053">
        <v>32015001</v>
      </c>
      <c r="AJ3461" s="1054">
        <v>56</v>
      </c>
      <c r="AK3461" s="1055">
        <v>116.45885</v>
      </c>
      <c r="AL3461" s="1055">
        <v>3.3475999999999999</v>
      </c>
      <c r="AM3461" s="1054">
        <v>35</v>
      </c>
      <c r="AN3461" s="1056">
        <v>0.14429999999999998</v>
      </c>
    </row>
    <row r="3462" spans="35:40">
      <c r="AI3462" s="1053">
        <v>37187021</v>
      </c>
      <c r="AJ3462" s="1054">
        <v>4</v>
      </c>
      <c r="AK3462" s="1055">
        <v>116.45269999999999</v>
      </c>
      <c r="AL3462" s="1055">
        <v>3.9683999999999999</v>
      </c>
      <c r="AM3462" s="1054">
        <v>29</v>
      </c>
      <c r="AN3462" s="1056">
        <v>0.2994</v>
      </c>
    </row>
    <row r="3463" spans="35:40">
      <c r="AI3463" s="1053">
        <v>46020801</v>
      </c>
      <c r="AJ3463" s="1054">
        <v>17</v>
      </c>
      <c r="AK3463" s="1055">
        <v>116.43170000000001</v>
      </c>
      <c r="AL3463" s="1055">
        <v>3.2120000000000002</v>
      </c>
      <c r="AM3463" s="1054">
        <v>36</v>
      </c>
      <c r="AN3463" s="1056">
        <v>0.36890000000000001</v>
      </c>
    </row>
    <row r="3464" spans="35:40">
      <c r="AI3464" s="1053">
        <v>43130201</v>
      </c>
      <c r="AJ3464" s="1054">
        <v>3</v>
      </c>
      <c r="AK3464" s="1055">
        <v>116.43125000000001</v>
      </c>
      <c r="AL3464" s="1055">
        <v>3.4918</v>
      </c>
      <c r="AM3464" s="1054">
        <v>33</v>
      </c>
      <c r="AN3464" s="1056">
        <v>0.27410000000000001</v>
      </c>
    </row>
    <row r="3465" spans="35:40">
      <c r="AI3465" s="1053">
        <v>33065301</v>
      </c>
      <c r="AJ3465" s="1054">
        <v>35</v>
      </c>
      <c r="AK3465" s="1055">
        <v>116.42061000000001</v>
      </c>
      <c r="AL3465" s="1055">
        <v>2.7404999999999999</v>
      </c>
      <c r="AM3465" s="1054">
        <v>42</v>
      </c>
      <c r="AN3465" s="1056">
        <v>0.22620000000000001</v>
      </c>
    </row>
    <row r="3466" spans="35:40">
      <c r="AI3466" s="1053">
        <v>44001441</v>
      </c>
      <c r="AJ3466" s="1054">
        <v>79</v>
      </c>
      <c r="AK3466" s="1055">
        <v>116.4148</v>
      </c>
      <c r="AL3466" s="1055">
        <v>3.2130999999999998</v>
      </c>
      <c r="AM3466" s="1054">
        <v>36</v>
      </c>
      <c r="AN3466" s="1056">
        <v>0.24440000000000001</v>
      </c>
    </row>
    <row r="3467" spans="35:40">
      <c r="AI3467" s="1053">
        <v>41142701</v>
      </c>
      <c r="AJ3467" s="1054">
        <v>6</v>
      </c>
      <c r="AK3467" s="1055">
        <v>116.4</v>
      </c>
      <c r="AL3467" s="1055">
        <v>3.1737000000000002</v>
      </c>
      <c r="AM3467" s="1054">
        <v>37</v>
      </c>
      <c r="AN3467" s="1056">
        <v>0.34490000000000004</v>
      </c>
    </row>
    <row r="3468" spans="35:40">
      <c r="AI3468" s="1053">
        <v>34023301</v>
      </c>
      <c r="AJ3468" s="1054">
        <v>17</v>
      </c>
      <c r="AK3468" s="1055">
        <v>116.39333400000001</v>
      </c>
      <c r="AL3468" s="1055">
        <v>3.7402000000000002</v>
      </c>
      <c r="AM3468" s="1054">
        <v>31</v>
      </c>
      <c r="AN3468" s="1056">
        <v>0.1797</v>
      </c>
    </row>
    <row r="3469" spans="35:40">
      <c r="AI3469" s="1053">
        <v>50030231</v>
      </c>
      <c r="AJ3469" s="1054">
        <v>92</v>
      </c>
      <c r="AK3469" s="1055">
        <v>116.3516</v>
      </c>
      <c r="AL3469" s="1055">
        <v>3.0933999999999999</v>
      </c>
      <c r="AM3469" s="1054">
        <v>38</v>
      </c>
      <c r="AN3469" s="1056">
        <v>0.22539999999999999</v>
      </c>
    </row>
    <row r="3470" spans="35:40">
      <c r="AI3470" s="1053">
        <v>37137051</v>
      </c>
      <c r="AJ3470" s="1054">
        <v>7</v>
      </c>
      <c r="AK3470" s="1055">
        <v>116.3432</v>
      </c>
      <c r="AL3470" s="1055">
        <v>3.3302999999999998</v>
      </c>
      <c r="AM3470" s="1054">
        <v>35</v>
      </c>
      <c r="AN3470" s="1056">
        <v>0.22059999999999999</v>
      </c>
    </row>
    <row r="3471" spans="35:40">
      <c r="AI3471" s="1053">
        <v>61015101</v>
      </c>
      <c r="AJ3471" s="1054">
        <v>57</v>
      </c>
      <c r="AK3471" s="1055">
        <v>116.28688799999999</v>
      </c>
      <c r="AL3471" s="1055">
        <v>3.4552</v>
      </c>
      <c r="AM3471" s="1054">
        <v>34</v>
      </c>
      <c r="AN3471" s="1056">
        <v>0.18049999999999999</v>
      </c>
    </row>
    <row r="3472" spans="35:40">
      <c r="AI3472" s="1053">
        <v>51088101</v>
      </c>
      <c r="AJ3472" s="1054">
        <v>3</v>
      </c>
      <c r="AK3472" s="1055">
        <v>116.278892</v>
      </c>
      <c r="AL3472" s="1055">
        <v>3.16</v>
      </c>
      <c r="AM3472" s="1054">
        <v>37</v>
      </c>
      <c r="AN3472" s="1056">
        <v>0.24909999999999999</v>
      </c>
    </row>
    <row r="3473" spans="35:40">
      <c r="AI3473" s="1053">
        <v>14080501</v>
      </c>
      <c r="AJ3473" s="1054">
        <v>11</v>
      </c>
      <c r="AK3473" s="1055">
        <v>116.2433</v>
      </c>
      <c r="AL3473" s="1055">
        <v>3.3369</v>
      </c>
      <c r="AM3473" s="1054">
        <v>35</v>
      </c>
      <c r="AN3473" s="1056">
        <v>0.23760000000000001</v>
      </c>
    </row>
    <row r="3474" spans="35:40">
      <c r="AI3474" s="1053">
        <v>14093631</v>
      </c>
      <c r="AJ3474" s="1054">
        <v>3</v>
      </c>
      <c r="AK3474" s="1055">
        <v>116.2372</v>
      </c>
      <c r="AL3474" s="1055">
        <v>3.3191999999999999</v>
      </c>
      <c r="AM3474" s="1054">
        <v>35</v>
      </c>
      <c r="AN3474" s="1056">
        <v>0.20230000000000001</v>
      </c>
    </row>
    <row r="3475" spans="35:40">
      <c r="AI3475" s="1053">
        <v>37137091</v>
      </c>
      <c r="AJ3475" s="1054">
        <v>8</v>
      </c>
      <c r="AK3475" s="1055">
        <v>116.218434</v>
      </c>
      <c r="AL3475" s="1055">
        <v>2.8443999999999998</v>
      </c>
      <c r="AM3475" s="1054">
        <v>41</v>
      </c>
      <c r="AN3475" s="1056">
        <v>0.21129999999999999</v>
      </c>
    </row>
    <row r="3476" spans="35:40">
      <c r="AI3476" s="1053">
        <v>37063901</v>
      </c>
      <c r="AJ3476" s="1054">
        <v>16</v>
      </c>
      <c r="AK3476" s="1055">
        <v>116.1849</v>
      </c>
      <c r="AL3476" s="1055">
        <v>3.3523999999999998</v>
      </c>
      <c r="AM3476" s="1054">
        <v>35</v>
      </c>
      <c r="AN3476" s="1056">
        <v>0.30469999999999997</v>
      </c>
    </row>
    <row r="3477" spans="35:40">
      <c r="AI3477" s="1053">
        <v>35064931</v>
      </c>
      <c r="AJ3477" s="1054">
        <v>8</v>
      </c>
      <c r="AK3477" s="1055">
        <v>116.16888</v>
      </c>
      <c r="AL3477" s="1055">
        <v>3.0634999999999999</v>
      </c>
      <c r="AM3477" s="1054">
        <v>38</v>
      </c>
      <c r="AN3477" s="1056">
        <v>0.245</v>
      </c>
    </row>
    <row r="3478" spans="35:40">
      <c r="AI3478" s="1053">
        <v>44001071</v>
      </c>
      <c r="AJ3478" s="1054">
        <v>80</v>
      </c>
      <c r="AK3478" s="1055">
        <v>116.15203000000001</v>
      </c>
      <c r="AL3478" s="1055">
        <v>2.9041000000000001</v>
      </c>
      <c r="AM3478" s="1054">
        <v>40</v>
      </c>
      <c r="AN3478" s="1056">
        <v>0.21710000000000002</v>
      </c>
    </row>
    <row r="3479" spans="35:40">
      <c r="AI3479" s="1053">
        <v>34018201</v>
      </c>
      <c r="AJ3479" s="1054">
        <v>38</v>
      </c>
      <c r="AK3479" s="1055">
        <v>116.1464</v>
      </c>
      <c r="AL3479" s="1055">
        <v>3.4807000000000001</v>
      </c>
      <c r="AM3479" s="1054">
        <v>33</v>
      </c>
      <c r="AN3479" s="1056">
        <v>0.16789999999999999</v>
      </c>
    </row>
    <row r="3480" spans="35:40">
      <c r="AI3480" s="1053">
        <v>32015101</v>
      </c>
      <c r="AJ3480" s="1054">
        <v>57</v>
      </c>
      <c r="AK3480" s="1055">
        <v>116.1284</v>
      </c>
      <c r="AL3480" s="1055">
        <v>3.2881999999999998</v>
      </c>
      <c r="AM3480" s="1054">
        <v>35</v>
      </c>
      <c r="AN3480" s="1056">
        <v>0.38740000000000002</v>
      </c>
    </row>
    <row r="3481" spans="35:40">
      <c r="AI3481" s="1053">
        <v>32101601</v>
      </c>
      <c r="AJ3481" s="1054">
        <v>33</v>
      </c>
      <c r="AK3481" s="1055">
        <v>116.09522</v>
      </c>
      <c r="AL3481" s="1055">
        <v>3.3611</v>
      </c>
      <c r="AM3481" s="1054">
        <v>35</v>
      </c>
      <c r="AN3481" s="1056">
        <v>0.41070000000000001</v>
      </c>
    </row>
    <row r="3482" spans="35:40">
      <c r="AI3482" s="1053">
        <v>36010271</v>
      </c>
      <c r="AJ3482" s="1054">
        <v>29</v>
      </c>
      <c r="AK3482" s="1055">
        <v>116.03149999999999</v>
      </c>
      <c r="AL3482" s="1055">
        <v>3.7256999999999998</v>
      </c>
      <c r="AM3482" s="1054">
        <v>31</v>
      </c>
      <c r="AN3482" s="1056">
        <v>0.20100000000000001</v>
      </c>
    </row>
    <row r="3483" spans="35:40">
      <c r="AI3483" s="1053">
        <v>53032201</v>
      </c>
      <c r="AJ3483" s="1054">
        <v>3</v>
      </c>
      <c r="AK3483" s="1055">
        <v>116.0197</v>
      </c>
      <c r="AL3483" s="1055">
        <v>3.6442999999999999</v>
      </c>
      <c r="AM3483" s="1054">
        <v>32</v>
      </c>
      <c r="AN3483" s="1056">
        <v>0.2235</v>
      </c>
    </row>
    <row r="3484" spans="35:40">
      <c r="AI3484" s="1053">
        <v>45030311</v>
      </c>
      <c r="AJ3484" s="1054">
        <v>8</v>
      </c>
      <c r="AK3484" s="1055">
        <v>116.0008</v>
      </c>
      <c r="AL3484" s="1055">
        <v>3.6537999999999999</v>
      </c>
      <c r="AM3484" s="1054">
        <v>32</v>
      </c>
      <c r="AN3484" s="1056">
        <v>0.22210000000000002</v>
      </c>
    </row>
    <row r="3485" spans="35:40">
      <c r="AI3485" s="1053">
        <v>44104901</v>
      </c>
      <c r="AJ3485" s="1054">
        <v>27</v>
      </c>
      <c r="AK3485" s="1055">
        <v>115.9889</v>
      </c>
      <c r="AL3485" s="1055">
        <v>3.1255999999999999</v>
      </c>
      <c r="AM3485" s="1054">
        <v>37</v>
      </c>
      <c r="AN3485" s="1056">
        <v>0.32219999999999999</v>
      </c>
    </row>
    <row r="3486" spans="35:40">
      <c r="AI3486" s="1053">
        <v>32021401</v>
      </c>
      <c r="AJ3486" s="1054">
        <v>52</v>
      </c>
      <c r="AK3486" s="1055">
        <v>115.978725</v>
      </c>
      <c r="AL3486" s="1055">
        <v>3.2892000000000001</v>
      </c>
      <c r="AM3486" s="1054">
        <v>35</v>
      </c>
      <c r="AN3486" s="1056">
        <v>0.20120000000000002</v>
      </c>
    </row>
    <row r="3487" spans="35:40">
      <c r="AI3487" s="1053">
        <v>36110281</v>
      </c>
      <c r="AJ3487" s="1054">
        <v>10</v>
      </c>
      <c r="AK3487" s="1055">
        <v>115.9464</v>
      </c>
      <c r="AL3487" s="1055">
        <v>2.5747</v>
      </c>
      <c r="AM3487" s="1054">
        <v>45</v>
      </c>
      <c r="AN3487" s="1056">
        <v>0.47340000000000004</v>
      </c>
    </row>
    <row r="3488" spans="35:40">
      <c r="AI3488" s="1053">
        <v>51160202</v>
      </c>
      <c r="AJ3488" s="1054">
        <v>7</v>
      </c>
      <c r="AK3488" s="1055">
        <v>115.90349999999999</v>
      </c>
      <c r="AL3488" s="1055">
        <v>3.7465000000000002</v>
      </c>
      <c r="AM3488" s="1054">
        <v>31</v>
      </c>
      <c r="AN3488" s="1056">
        <v>0.44500000000000001</v>
      </c>
    </row>
    <row r="3489" spans="35:40">
      <c r="AI3489" s="1053">
        <v>41014201</v>
      </c>
      <c r="AJ3489" s="1054">
        <v>51</v>
      </c>
      <c r="AK3489" s="1055">
        <v>115.9016</v>
      </c>
      <c r="AL3489" s="1055">
        <v>3.3393999999999999</v>
      </c>
      <c r="AM3489" s="1054">
        <v>35</v>
      </c>
      <c r="AN3489" s="1056">
        <v>0.28309999999999996</v>
      </c>
    </row>
    <row r="3490" spans="35:40">
      <c r="AI3490" s="1053">
        <v>37087291</v>
      </c>
      <c r="AJ3490" s="1054">
        <v>17</v>
      </c>
      <c r="AK3490" s="1055">
        <v>115.8918</v>
      </c>
      <c r="AL3490" s="1055">
        <v>3.3050000000000002</v>
      </c>
      <c r="AM3490" s="1054">
        <v>35</v>
      </c>
      <c r="AN3490" s="1056">
        <v>0.41799999999999998</v>
      </c>
    </row>
    <row r="3491" spans="35:40">
      <c r="AI3491" s="1053">
        <v>65010202</v>
      </c>
      <c r="AJ3491" s="1054">
        <v>13</v>
      </c>
      <c r="AK3491" s="1055">
        <v>115.87220000000001</v>
      </c>
      <c r="AL3491" s="1055">
        <v>3.8527</v>
      </c>
      <c r="AM3491" s="1054">
        <v>30</v>
      </c>
      <c r="AN3491" s="1056">
        <v>0.18840000000000001</v>
      </c>
    </row>
    <row r="3492" spans="35:40">
      <c r="AI3492" s="1053">
        <v>44131241</v>
      </c>
      <c r="AJ3492" s="1054">
        <v>29</v>
      </c>
      <c r="AK3492" s="1055">
        <v>115.85399</v>
      </c>
      <c r="AL3492" s="1055">
        <v>3.3856999999999999</v>
      </c>
      <c r="AM3492" s="1054">
        <v>34</v>
      </c>
      <c r="AN3492" s="1056">
        <v>0.10249999999999999</v>
      </c>
    </row>
    <row r="3493" spans="35:40">
      <c r="AI3493" s="1053">
        <v>32029581</v>
      </c>
      <c r="AJ3493" s="1054">
        <v>11</v>
      </c>
      <c r="AK3493" s="1055">
        <v>115.8416</v>
      </c>
      <c r="AL3493" s="1055">
        <v>3.1932999999999998</v>
      </c>
      <c r="AM3493" s="1054">
        <v>36</v>
      </c>
      <c r="AN3493" s="1056">
        <v>0.22239999999999999</v>
      </c>
    </row>
    <row r="3494" spans="35:40">
      <c r="AI3494" s="1053">
        <v>43019601</v>
      </c>
      <c r="AJ3494" s="1054">
        <v>39</v>
      </c>
      <c r="AK3494" s="1055">
        <v>115.80938799999998</v>
      </c>
      <c r="AL3494" s="1055">
        <v>3.1764000000000001</v>
      </c>
      <c r="AM3494" s="1054">
        <v>36</v>
      </c>
      <c r="AN3494" s="1056">
        <v>0.17430000000000001</v>
      </c>
    </row>
    <row r="3495" spans="35:40">
      <c r="AI3495" s="1053">
        <v>32063211</v>
      </c>
      <c r="AJ3495" s="1054">
        <v>25</v>
      </c>
      <c r="AK3495" s="1055">
        <v>115.7816</v>
      </c>
      <c r="AL3495" s="1055">
        <v>3.3136000000000001</v>
      </c>
      <c r="AM3495" s="1054">
        <v>35</v>
      </c>
      <c r="AN3495" s="1056">
        <v>0.1052</v>
      </c>
    </row>
    <row r="3496" spans="35:40">
      <c r="AI3496" s="1053">
        <v>41011311</v>
      </c>
      <c r="AJ3496" s="1054">
        <v>52</v>
      </c>
      <c r="AK3496" s="1055">
        <v>115.76174399999999</v>
      </c>
      <c r="AL3496" s="1055">
        <v>3.5047000000000001</v>
      </c>
      <c r="AM3496" s="1054">
        <v>33</v>
      </c>
      <c r="AN3496" s="1056">
        <v>0.128</v>
      </c>
    </row>
    <row r="3497" spans="35:40">
      <c r="AI3497" s="1053">
        <v>36044901</v>
      </c>
      <c r="AJ3497" s="1054">
        <v>11</v>
      </c>
      <c r="AK3497" s="1055">
        <v>115.7516</v>
      </c>
      <c r="AL3497" s="1055">
        <v>3.0878999999999999</v>
      </c>
      <c r="AM3497" s="1054">
        <v>37</v>
      </c>
      <c r="AN3497" s="1056">
        <v>0.36430000000000001</v>
      </c>
    </row>
    <row r="3498" spans="35:40">
      <c r="AI3498" s="1053">
        <v>36080701</v>
      </c>
      <c r="AJ3498" s="1054">
        <v>4</v>
      </c>
      <c r="AK3498" s="1055">
        <v>115.72839999999999</v>
      </c>
      <c r="AL3498" s="1055">
        <v>3.5434999999999999</v>
      </c>
      <c r="AM3498" s="1054">
        <v>33</v>
      </c>
      <c r="AN3498" s="1056">
        <v>0.31879999999999997</v>
      </c>
    </row>
    <row r="3499" spans="35:40">
      <c r="AI3499" s="1053">
        <v>22031901</v>
      </c>
      <c r="AJ3499" s="1054">
        <v>4</v>
      </c>
      <c r="AK3499" s="1055">
        <v>115.72768000000001</v>
      </c>
      <c r="AL3499" s="1055">
        <v>3.1751999999999998</v>
      </c>
      <c r="AM3499" s="1054">
        <v>36</v>
      </c>
      <c r="AN3499" s="1056">
        <v>0.20170000000000002</v>
      </c>
    </row>
    <row r="3500" spans="35:40">
      <c r="AI3500" s="1053">
        <v>51010251</v>
      </c>
      <c r="AJ3500" s="1054">
        <v>102</v>
      </c>
      <c r="AK3500" s="1055">
        <v>115.71915</v>
      </c>
      <c r="AL3500" s="1055">
        <v>3.4546000000000001</v>
      </c>
      <c r="AM3500" s="1054">
        <v>34</v>
      </c>
      <c r="AN3500" s="1056">
        <v>0.2303</v>
      </c>
    </row>
    <row r="3501" spans="35:40">
      <c r="AI3501" s="1053">
        <v>31184101</v>
      </c>
      <c r="AJ3501" s="1054">
        <v>146</v>
      </c>
      <c r="AK3501" s="1055">
        <v>115.71326999999999</v>
      </c>
      <c r="AL3501" s="1055">
        <v>3.0981999999999998</v>
      </c>
      <c r="AM3501" s="1054">
        <v>37</v>
      </c>
      <c r="AN3501" s="1056">
        <v>0.13140000000000002</v>
      </c>
    </row>
    <row r="3502" spans="35:40">
      <c r="AI3502" s="1053">
        <v>37047081</v>
      </c>
      <c r="AJ3502" s="1054">
        <v>16</v>
      </c>
      <c r="AK3502" s="1055">
        <v>115.6992</v>
      </c>
      <c r="AL3502" s="1055">
        <v>3.4409000000000001</v>
      </c>
      <c r="AM3502" s="1054">
        <v>34</v>
      </c>
      <c r="AN3502" s="1056">
        <v>0.20309999999999997</v>
      </c>
    </row>
    <row r="3503" spans="35:40">
      <c r="AI3503" s="1053">
        <v>50090701</v>
      </c>
      <c r="AJ3503" s="1054">
        <v>93</v>
      </c>
      <c r="AK3503" s="1055">
        <v>115.69565</v>
      </c>
      <c r="AL3503" s="1055">
        <v>3.1423999999999999</v>
      </c>
      <c r="AM3503" s="1054">
        <v>37</v>
      </c>
      <c r="AN3503" s="1056">
        <v>0.1273</v>
      </c>
    </row>
    <row r="3504" spans="35:40">
      <c r="AI3504" s="1053">
        <v>11085901</v>
      </c>
      <c r="AJ3504" s="1054">
        <v>124</v>
      </c>
      <c r="AK3504" s="1055">
        <v>115.68259999999999</v>
      </c>
      <c r="AL3504" s="1055">
        <v>3.2770000000000001</v>
      </c>
      <c r="AM3504" s="1054">
        <v>35</v>
      </c>
      <c r="AN3504" s="1056">
        <v>0.26489999999999997</v>
      </c>
    </row>
    <row r="3505" spans="35:40">
      <c r="AI3505" s="1053">
        <v>33021001</v>
      </c>
      <c r="AJ3505" s="1054">
        <v>15</v>
      </c>
      <c r="AK3505" s="1055">
        <v>115.67223</v>
      </c>
      <c r="AL3505" s="1055">
        <v>3.0779999999999998</v>
      </c>
      <c r="AM3505" s="1054">
        <v>38</v>
      </c>
      <c r="AN3505" s="1056">
        <v>0.249</v>
      </c>
    </row>
    <row r="3506" spans="35:40">
      <c r="AI3506" s="1053">
        <v>33017101</v>
      </c>
      <c r="AJ3506" s="1054">
        <v>68</v>
      </c>
      <c r="AK3506" s="1055">
        <v>115.6242</v>
      </c>
      <c r="AL3506" s="1055">
        <v>2.8917000000000002</v>
      </c>
      <c r="AM3506" s="1054">
        <v>40</v>
      </c>
      <c r="AN3506" s="1056">
        <v>0.27089999999999997</v>
      </c>
    </row>
    <row r="3507" spans="35:40">
      <c r="AI3507" s="1053">
        <v>50050061</v>
      </c>
      <c r="AJ3507" s="1054">
        <v>94</v>
      </c>
      <c r="AK3507" s="1055">
        <v>115.6182</v>
      </c>
      <c r="AL3507" s="1055">
        <v>3.1175999999999999</v>
      </c>
      <c r="AM3507" s="1054">
        <v>37</v>
      </c>
      <c r="AN3507" s="1056">
        <v>0.16469999999999999</v>
      </c>
    </row>
    <row r="3508" spans="35:40">
      <c r="AI3508" s="1053">
        <v>32029211</v>
      </c>
      <c r="AJ3508" s="1054">
        <v>53</v>
      </c>
      <c r="AK3508" s="1055">
        <v>115.5669</v>
      </c>
      <c r="AL3508" s="1055">
        <v>3.2846000000000002</v>
      </c>
      <c r="AM3508" s="1054">
        <v>35</v>
      </c>
      <c r="AN3508" s="1056">
        <v>0.40259999999999996</v>
      </c>
    </row>
    <row r="3509" spans="35:40">
      <c r="AI3509" s="1053">
        <v>31115001</v>
      </c>
      <c r="AJ3509" s="1054">
        <v>147</v>
      </c>
      <c r="AK3509" s="1055">
        <v>115.5654</v>
      </c>
      <c r="AL3509" s="1055">
        <v>2.5423</v>
      </c>
      <c r="AM3509" s="1054">
        <v>45</v>
      </c>
      <c r="AN3509" s="1056">
        <v>0.1206</v>
      </c>
    </row>
    <row r="3510" spans="35:40">
      <c r="AI3510" s="1053">
        <v>51160011</v>
      </c>
      <c r="AJ3510" s="1054">
        <v>8</v>
      </c>
      <c r="AK3510" s="1055">
        <v>115.562</v>
      </c>
      <c r="AL3510" s="1055">
        <v>3.8096999999999999</v>
      </c>
      <c r="AM3510" s="1054">
        <v>30</v>
      </c>
      <c r="AN3510" s="1056">
        <v>0.33340000000000003</v>
      </c>
    </row>
    <row r="3511" spans="35:40">
      <c r="AI3511" s="1053">
        <v>34061601</v>
      </c>
      <c r="AJ3511" s="1054">
        <v>9</v>
      </c>
      <c r="AK3511" s="1055">
        <v>115.51990000000001</v>
      </c>
      <c r="AL3511" s="1055">
        <v>2.8496999999999999</v>
      </c>
      <c r="AM3511" s="1054">
        <v>41</v>
      </c>
      <c r="AN3511" s="1056">
        <v>0.25129999999999997</v>
      </c>
    </row>
    <row r="3512" spans="35:40">
      <c r="AI3512" s="1053">
        <v>33013201</v>
      </c>
      <c r="AJ3512" s="1054">
        <v>69</v>
      </c>
      <c r="AK3512" s="1055">
        <v>115.49460000000001</v>
      </c>
      <c r="AL3512" s="1055">
        <v>3.5672999999999999</v>
      </c>
      <c r="AM3512" s="1054">
        <v>32</v>
      </c>
      <c r="AN3512" s="1056">
        <v>0.17620000000000002</v>
      </c>
    </row>
    <row r="3513" spans="35:40">
      <c r="AI3513" s="1053">
        <v>33081301</v>
      </c>
      <c r="AJ3513" s="1054">
        <v>7</v>
      </c>
      <c r="AK3513" s="1055">
        <v>115.49018999999998</v>
      </c>
      <c r="AL3513" s="1055">
        <v>3.6030000000000002</v>
      </c>
      <c r="AM3513" s="1054">
        <v>32</v>
      </c>
      <c r="AN3513" s="1056">
        <v>0.34229999999999999</v>
      </c>
    </row>
    <row r="3514" spans="35:40">
      <c r="AI3514" s="1053">
        <v>43019101</v>
      </c>
      <c r="AJ3514" s="1054">
        <v>40</v>
      </c>
      <c r="AK3514" s="1055">
        <v>115.47150000000001</v>
      </c>
      <c r="AL3514" s="1055">
        <v>3.5141</v>
      </c>
      <c r="AM3514" s="1054">
        <v>33</v>
      </c>
      <c r="AN3514" s="1056">
        <v>0.2747</v>
      </c>
    </row>
    <row r="3515" spans="35:40">
      <c r="AI3515" s="1053">
        <v>13082101</v>
      </c>
      <c r="AJ3515" s="1054">
        <v>5</v>
      </c>
      <c r="AK3515" s="1055">
        <v>115.4491</v>
      </c>
      <c r="AL3515" s="1055">
        <v>3.7766999999999999</v>
      </c>
      <c r="AM3515" s="1054">
        <v>31</v>
      </c>
      <c r="AN3515" s="1056">
        <v>0.34610000000000002</v>
      </c>
    </row>
    <row r="3516" spans="35:40">
      <c r="AI3516" s="1053">
        <v>23022191</v>
      </c>
      <c r="AJ3516" s="1054">
        <v>6</v>
      </c>
      <c r="AK3516" s="1055">
        <v>115.40613400000001</v>
      </c>
      <c r="AL3516" s="1055">
        <v>2.6823999999999999</v>
      </c>
      <c r="AM3516" s="1054">
        <v>43</v>
      </c>
      <c r="AN3516" s="1056">
        <v>0.2205</v>
      </c>
    </row>
    <row r="3517" spans="35:40">
      <c r="AI3517" s="1053">
        <v>34031501</v>
      </c>
      <c r="AJ3517" s="1054">
        <v>8</v>
      </c>
      <c r="AK3517" s="1055">
        <v>115.3841</v>
      </c>
      <c r="AL3517" s="1055">
        <v>2.9626000000000001</v>
      </c>
      <c r="AM3517" s="1054">
        <v>39</v>
      </c>
      <c r="AN3517" s="1056">
        <v>0.218</v>
      </c>
    </row>
    <row r="3518" spans="35:40">
      <c r="AI3518" s="1053">
        <v>33041091</v>
      </c>
      <c r="AJ3518" s="1054">
        <v>49</v>
      </c>
      <c r="AK3518" s="1055">
        <v>115.3306</v>
      </c>
      <c r="AL3518" s="1055">
        <v>3.3479000000000001</v>
      </c>
      <c r="AM3518" s="1054">
        <v>34</v>
      </c>
      <c r="AN3518" s="1056">
        <v>0.1875</v>
      </c>
    </row>
    <row r="3519" spans="35:40">
      <c r="AI3519" s="1053">
        <v>37041701</v>
      </c>
      <c r="AJ3519" s="1054">
        <v>17</v>
      </c>
      <c r="AK3519" s="1055">
        <v>115.2895</v>
      </c>
      <c r="AL3519" s="1055">
        <v>3.0367999999999999</v>
      </c>
      <c r="AM3519" s="1054">
        <v>38</v>
      </c>
      <c r="AN3519" s="1056">
        <v>0.35719999999999996</v>
      </c>
    </row>
    <row r="3520" spans="35:40">
      <c r="AI3520" s="1053">
        <v>61014601</v>
      </c>
      <c r="AJ3520" s="1054">
        <v>58</v>
      </c>
      <c r="AK3520" s="1055">
        <v>115.283</v>
      </c>
      <c r="AL3520" s="1055">
        <v>3.2873999999999999</v>
      </c>
      <c r="AM3520" s="1054">
        <v>35</v>
      </c>
      <c r="AN3520" s="1056">
        <v>0.30670000000000003</v>
      </c>
    </row>
    <row r="3521" spans="35:40">
      <c r="AI3521" s="1053">
        <v>32104311</v>
      </c>
      <c r="AJ3521" s="1054">
        <v>34</v>
      </c>
      <c r="AK3521" s="1055">
        <v>115.2598</v>
      </c>
      <c r="AL3521" s="1055">
        <v>3.0823999999999998</v>
      </c>
      <c r="AM3521" s="1054">
        <v>37</v>
      </c>
      <c r="AN3521" s="1056">
        <v>0.38240000000000002</v>
      </c>
    </row>
    <row r="3522" spans="35:40">
      <c r="AI3522" s="1053">
        <v>44051201</v>
      </c>
      <c r="AJ3522" s="1054">
        <v>3</v>
      </c>
      <c r="AK3522" s="1055">
        <v>115.24160000000001</v>
      </c>
      <c r="AL3522" s="1055">
        <v>3.5646</v>
      </c>
      <c r="AM3522" s="1054">
        <v>32</v>
      </c>
      <c r="AN3522" s="1056">
        <v>0.19289999999999999</v>
      </c>
    </row>
    <row r="3523" spans="35:40">
      <c r="AI3523" s="1053">
        <v>22050401</v>
      </c>
      <c r="AJ3523" s="1054">
        <v>5</v>
      </c>
      <c r="AK3523" s="1055">
        <v>115.22993999999998</v>
      </c>
      <c r="AL3523" s="1055">
        <v>3.8794</v>
      </c>
      <c r="AM3523" s="1054">
        <v>30</v>
      </c>
      <c r="AN3523" s="1056">
        <v>0.2021</v>
      </c>
    </row>
    <row r="3524" spans="35:40">
      <c r="AI3524" s="1053">
        <v>35051502</v>
      </c>
      <c r="AJ3524" s="1054">
        <v>24</v>
      </c>
      <c r="AK3524" s="1055">
        <v>115.2038</v>
      </c>
      <c r="AL3524" s="1055">
        <v>2.8561000000000001</v>
      </c>
      <c r="AM3524" s="1054">
        <v>40</v>
      </c>
      <c r="AN3524" s="1056">
        <v>0.3029</v>
      </c>
    </row>
    <row r="3525" spans="35:40">
      <c r="AI3525" s="1053">
        <v>37063701</v>
      </c>
      <c r="AJ3525" s="1054">
        <v>17</v>
      </c>
      <c r="AK3525" s="1055">
        <v>115.18041000000001</v>
      </c>
      <c r="AL3525" s="1055">
        <v>2.9306000000000001</v>
      </c>
      <c r="AM3525" s="1054">
        <v>39</v>
      </c>
      <c r="AN3525" s="1056">
        <v>0.30480000000000002</v>
      </c>
    </row>
    <row r="3526" spans="35:40">
      <c r="AI3526" s="1053">
        <v>44139701</v>
      </c>
      <c r="AJ3526" s="1054">
        <v>30</v>
      </c>
      <c r="AK3526" s="1055">
        <v>115.1463</v>
      </c>
      <c r="AL3526" s="1055">
        <v>3.4218999999999999</v>
      </c>
      <c r="AM3526" s="1054">
        <v>34</v>
      </c>
      <c r="AN3526" s="1056">
        <v>0.1925</v>
      </c>
    </row>
    <row r="3527" spans="35:40">
      <c r="AI3527" s="1053">
        <v>34091701</v>
      </c>
      <c r="AJ3527" s="1054">
        <v>8</v>
      </c>
      <c r="AK3527" s="1055">
        <v>115.0848</v>
      </c>
      <c r="AL3527" s="1055">
        <v>2.052</v>
      </c>
      <c r="AM3527" s="1054">
        <v>56</v>
      </c>
      <c r="AN3527" s="1056">
        <v>0.19350000000000001</v>
      </c>
    </row>
    <row r="3528" spans="35:40">
      <c r="AI3528" s="1053">
        <v>36112201</v>
      </c>
      <c r="AJ3528" s="1054">
        <v>11</v>
      </c>
      <c r="AK3528" s="1055">
        <v>115.03700000000001</v>
      </c>
      <c r="AL3528" s="1055">
        <v>3.6762999999999999</v>
      </c>
      <c r="AM3528" s="1054">
        <v>31</v>
      </c>
      <c r="AN3528" s="1056">
        <v>0.40159999999999996</v>
      </c>
    </row>
    <row r="3529" spans="35:40">
      <c r="AI3529" s="1053">
        <v>44012341</v>
      </c>
      <c r="AJ3529" s="1054">
        <v>68</v>
      </c>
      <c r="AK3529" s="1055">
        <v>114.9862</v>
      </c>
      <c r="AL3529" s="1055">
        <v>2.8780999999999999</v>
      </c>
      <c r="AM3529" s="1054">
        <v>40</v>
      </c>
      <c r="AN3529" s="1056">
        <v>0.15740000000000001</v>
      </c>
    </row>
    <row r="3530" spans="35:40">
      <c r="AI3530" s="1053">
        <v>45080171</v>
      </c>
      <c r="AJ3530" s="1054">
        <v>2</v>
      </c>
      <c r="AK3530" s="1055">
        <v>114.9811</v>
      </c>
      <c r="AL3530" s="1055">
        <v>3.4866999999999999</v>
      </c>
      <c r="AM3530" s="1054">
        <v>33</v>
      </c>
      <c r="AN3530" s="1056">
        <v>0.25590000000000002</v>
      </c>
    </row>
    <row r="3531" spans="35:40">
      <c r="AI3531" s="1053">
        <v>44071501</v>
      </c>
      <c r="AJ3531" s="1054">
        <v>10</v>
      </c>
      <c r="AK3531" s="1055">
        <v>114.96380000000001</v>
      </c>
      <c r="AL3531" s="1055">
        <v>2.6025999999999998</v>
      </c>
      <c r="AM3531" s="1054">
        <v>44</v>
      </c>
      <c r="AN3531" s="1056">
        <v>0.29520000000000002</v>
      </c>
    </row>
    <row r="3532" spans="35:40">
      <c r="AI3532" s="1053">
        <v>65010401</v>
      </c>
      <c r="AJ3532" s="1054">
        <v>14</v>
      </c>
      <c r="AK3532" s="1055">
        <v>114.9007</v>
      </c>
      <c r="AL3532" s="1055">
        <v>3.6280999999999999</v>
      </c>
      <c r="AM3532" s="1054">
        <v>32</v>
      </c>
      <c r="AN3532" s="1056">
        <v>0.2316</v>
      </c>
    </row>
    <row r="3533" spans="35:40">
      <c r="AI3533" s="1053">
        <v>65010481</v>
      </c>
      <c r="AJ3533" s="1054">
        <v>15</v>
      </c>
      <c r="AK3533" s="1055">
        <v>114.89012</v>
      </c>
      <c r="AL3533" s="1055">
        <v>3.5531000000000001</v>
      </c>
      <c r="AM3533" s="1054">
        <v>32</v>
      </c>
      <c r="AN3533" s="1056">
        <v>0.36609999999999998</v>
      </c>
    </row>
    <row r="3534" spans="35:40">
      <c r="AI3534" s="1053">
        <v>32029391</v>
      </c>
      <c r="AJ3534" s="1054">
        <v>12</v>
      </c>
      <c r="AK3534" s="1055">
        <v>114.86838600000002</v>
      </c>
      <c r="AL3534" s="1055">
        <v>3.2936999999999999</v>
      </c>
      <c r="AM3534" s="1054">
        <v>35</v>
      </c>
      <c r="AN3534" s="1056">
        <v>0.20860000000000001</v>
      </c>
    </row>
    <row r="3535" spans="35:40">
      <c r="AI3535" s="1053">
        <v>35024701</v>
      </c>
      <c r="AJ3535" s="1054">
        <v>21</v>
      </c>
      <c r="AK3535" s="1055">
        <v>114.86199999999999</v>
      </c>
      <c r="AL3535" s="1055">
        <v>3.4466999999999999</v>
      </c>
      <c r="AM3535" s="1054">
        <v>33</v>
      </c>
      <c r="AN3535" s="1056">
        <v>0.15859999999999999</v>
      </c>
    </row>
    <row r="3536" spans="35:40">
      <c r="AI3536" s="1053">
        <v>32084911</v>
      </c>
      <c r="AJ3536" s="1054">
        <v>28</v>
      </c>
      <c r="AK3536" s="1055">
        <v>114.85120000000001</v>
      </c>
      <c r="AL3536" s="1055">
        <v>3.2528000000000001</v>
      </c>
      <c r="AM3536" s="1054">
        <v>35</v>
      </c>
      <c r="AN3536" s="1056">
        <v>0.43689999999999996</v>
      </c>
    </row>
    <row r="3537" spans="35:40">
      <c r="AI3537" s="1053">
        <v>31112801</v>
      </c>
      <c r="AJ3537" s="1054">
        <v>148</v>
      </c>
      <c r="AK3537" s="1055">
        <v>114.8429</v>
      </c>
      <c r="AL3537" s="1055">
        <v>3.3431000000000002</v>
      </c>
      <c r="AM3537" s="1054">
        <v>34</v>
      </c>
      <c r="AN3537" s="1056">
        <v>0.28059999999999996</v>
      </c>
    </row>
    <row r="3538" spans="35:40">
      <c r="AI3538" s="1053">
        <v>32036611</v>
      </c>
      <c r="AJ3538" s="1054">
        <v>41</v>
      </c>
      <c r="AK3538" s="1055">
        <v>114.73723000000001</v>
      </c>
      <c r="AL3538" s="1055">
        <v>3.0123000000000002</v>
      </c>
      <c r="AM3538" s="1054">
        <v>38</v>
      </c>
      <c r="AN3538" s="1056">
        <v>0.27489999999999998</v>
      </c>
    </row>
    <row r="3539" spans="35:40">
      <c r="AI3539" s="1053">
        <v>46060301</v>
      </c>
      <c r="AJ3539" s="1054">
        <v>2</v>
      </c>
      <c r="AK3539" s="1055">
        <v>114.67</v>
      </c>
      <c r="AL3539" s="1055">
        <v>2.8895</v>
      </c>
      <c r="AM3539" s="1054">
        <v>40</v>
      </c>
      <c r="AN3539" s="1056">
        <v>0.2586</v>
      </c>
    </row>
    <row r="3540" spans="35:40">
      <c r="AI3540" s="1053">
        <v>62012701</v>
      </c>
      <c r="AJ3540" s="1054">
        <v>17</v>
      </c>
      <c r="AK3540" s="1055">
        <v>114.617397</v>
      </c>
      <c r="AL3540" s="1055">
        <v>2.8999000000000001</v>
      </c>
      <c r="AM3540" s="1054">
        <v>40</v>
      </c>
      <c r="AN3540" s="1056">
        <v>0.27079999999999999</v>
      </c>
    </row>
    <row r="3541" spans="35:40">
      <c r="AI3541" s="1053">
        <v>62013201</v>
      </c>
      <c r="AJ3541" s="1054">
        <v>18</v>
      </c>
      <c r="AK3541" s="1055">
        <v>114.61496399999999</v>
      </c>
      <c r="AL3541" s="1055">
        <v>3.1583999999999999</v>
      </c>
      <c r="AM3541" s="1054">
        <v>36</v>
      </c>
      <c r="AN3541" s="1056">
        <v>0.2712</v>
      </c>
    </row>
    <row r="3542" spans="35:40">
      <c r="AI3542" s="1053">
        <v>13033301</v>
      </c>
      <c r="AJ3542" s="1054">
        <v>5</v>
      </c>
      <c r="AK3542" s="1055">
        <v>114.6074</v>
      </c>
      <c r="AL3542" s="1055">
        <v>3.6432000000000002</v>
      </c>
      <c r="AM3542" s="1054">
        <v>31</v>
      </c>
      <c r="AN3542" s="1056">
        <v>0.26929999999999998</v>
      </c>
    </row>
    <row r="3543" spans="35:40">
      <c r="AI3543" s="1053">
        <v>12072802</v>
      </c>
      <c r="AJ3543" s="1054">
        <v>53</v>
      </c>
      <c r="AK3543" s="1055">
        <v>114.569142</v>
      </c>
      <c r="AL3543" s="1055">
        <v>3.411</v>
      </c>
      <c r="AM3543" s="1054">
        <v>34</v>
      </c>
      <c r="AN3543" s="1056">
        <v>0.2351</v>
      </c>
    </row>
    <row r="3544" spans="35:40">
      <c r="AI3544" s="1053">
        <v>51028201</v>
      </c>
      <c r="AJ3544" s="1054">
        <v>15</v>
      </c>
      <c r="AK3544" s="1055">
        <v>114.56281000000001</v>
      </c>
      <c r="AL3544" s="1055">
        <v>3.5952000000000002</v>
      </c>
      <c r="AM3544" s="1054">
        <v>32</v>
      </c>
      <c r="AN3544" s="1056">
        <v>0.46079999999999999</v>
      </c>
    </row>
    <row r="3545" spans="35:40">
      <c r="AI3545" s="1053">
        <v>33023901</v>
      </c>
      <c r="AJ3545" s="1054">
        <v>16</v>
      </c>
      <c r="AK3545" s="1055">
        <v>114.55459999999999</v>
      </c>
      <c r="AL3545" s="1055">
        <v>3.0669</v>
      </c>
      <c r="AM3545" s="1054">
        <v>37</v>
      </c>
      <c r="AN3545" s="1056">
        <v>0.2432</v>
      </c>
    </row>
    <row r="3546" spans="35:40">
      <c r="AI3546" s="1053">
        <v>14040102</v>
      </c>
      <c r="AJ3546" s="1054">
        <v>6</v>
      </c>
      <c r="AK3546" s="1055">
        <v>114.4923</v>
      </c>
      <c r="AL3546" s="1055">
        <v>3.3294999999999999</v>
      </c>
      <c r="AM3546" s="1054">
        <v>34</v>
      </c>
      <c r="AN3546" s="1056">
        <v>0.22539999999999999</v>
      </c>
    </row>
    <row r="3547" spans="35:40">
      <c r="AI3547" s="1053">
        <v>36040601</v>
      </c>
      <c r="AJ3547" s="1054">
        <v>12</v>
      </c>
      <c r="AK3547" s="1055">
        <v>114.45614999999999</v>
      </c>
      <c r="AL3547" s="1055">
        <v>3.2557</v>
      </c>
      <c r="AM3547" s="1054">
        <v>35</v>
      </c>
      <c r="AN3547" s="1056">
        <v>0.20550000000000002</v>
      </c>
    </row>
    <row r="3548" spans="35:40">
      <c r="AI3548" s="1053">
        <v>33018691</v>
      </c>
      <c r="AJ3548" s="1054">
        <v>70</v>
      </c>
      <c r="AK3548" s="1055">
        <v>114.4469</v>
      </c>
      <c r="AL3548" s="1055">
        <v>3.0886</v>
      </c>
      <c r="AM3548" s="1054">
        <v>37</v>
      </c>
      <c r="AN3548" s="1056">
        <v>0.27960000000000002</v>
      </c>
    </row>
    <row r="3549" spans="35:40">
      <c r="AI3549" s="1053">
        <v>41092401</v>
      </c>
      <c r="AJ3549" s="1054">
        <v>5</v>
      </c>
      <c r="AK3549" s="1055">
        <v>114.44540000000001</v>
      </c>
      <c r="AL3549" s="1055">
        <v>3.7431999999999999</v>
      </c>
      <c r="AM3549" s="1054">
        <v>31</v>
      </c>
      <c r="AN3549" s="1056">
        <v>0.31329999999999997</v>
      </c>
    </row>
    <row r="3550" spans="35:40">
      <c r="AI3550" s="1053">
        <v>37087221</v>
      </c>
      <c r="AJ3550" s="1054">
        <v>18</v>
      </c>
      <c r="AK3550" s="1055">
        <v>114.4226</v>
      </c>
      <c r="AL3550" s="1055">
        <v>3.8437000000000001</v>
      </c>
      <c r="AM3550" s="1054">
        <v>30</v>
      </c>
      <c r="AN3550" s="1056">
        <v>0.25030000000000002</v>
      </c>
    </row>
    <row r="3551" spans="35:40">
      <c r="AI3551" s="1053">
        <v>44107001</v>
      </c>
      <c r="AJ3551" s="1054">
        <v>28</v>
      </c>
      <c r="AK3551" s="1055">
        <v>114.37269999999999</v>
      </c>
      <c r="AL3551" s="1055">
        <v>2.8003999999999998</v>
      </c>
      <c r="AM3551" s="1054">
        <v>41</v>
      </c>
      <c r="AN3551" s="1056">
        <v>0.27560000000000001</v>
      </c>
    </row>
    <row r="3552" spans="35:40">
      <c r="AI3552" s="1053">
        <v>44019301</v>
      </c>
      <c r="AJ3552" s="1054">
        <v>69</v>
      </c>
      <c r="AK3552" s="1055">
        <v>114.364375</v>
      </c>
      <c r="AL3552" s="1055">
        <v>2.8248000000000002</v>
      </c>
      <c r="AM3552" s="1054">
        <v>40</v>
      </c>
      <c r="AN3552" s="1056">
        <v>0.16670000000000001</v>
      </c>
    </row>
    <row r="3553" spans="35:40">
      <c r="AI3553" s="1053">
        <v>32065311</v>
      </c>
      <c r="AJ3553" s="1054">
        <v>26</v>
      </c>
      <c r="AK3553" s="1055">
        <v>114.35899999999999</v>
      </c>
      <c r="AL3553" s="1055">
        <v>2.8235000000000001</v>
      </c>
      <c r="AM3553" s="1054">
        <v>40</v>
      </c>
      <c r="AN3553" s="1056">
        <v>0.40770000000000001</v>
      </c>
    </row>
    <row r="3554" spans="35:40">
      <c r="AI3554" s="1053">
        <v>32039061</v>
      </c>
      <c r="AJ3554" s="1054">
        <v>42</v>
      </c>
      <c r="AK3554" s="1055">
        <v>114.33723999999999</v>
      </c>
      <c r="AL3554" s="1055">
        <v>3.1402000000000001</v>
      </c>
      <c r="AM3554" s="1054">
        <v>36</v>
      </c>
      <c r="AN3554" s="1056">
        <v>0.16260000000000002</v>
      </c>
    </row>
    <row r="3555" spans="35:40">
      <c r="AI3555" s="1053">
        <v>22032901</v>
      </c>
      <c r="AJ3555" s="1054">
        <v>5</v>
      </c>
      <c r="AK3555" s="1055">
        <v>114.2942</v>
      </c>
      <c r="AL3555" s="1055">
        <v>3.0036</v>
      </c>
      <c r="AM3555" s="1054">
        <v>38</v>
      </c>
      <c r="AN3555" s="1056">
        <v>0.2097</v>
      </c>
    </row>
    <row r="3556" spans="35:40">
      <c r="AI3556" s="1053">
        <v>34070201</v>
      </c>
      <c r="AJ3556" s="1054">
        <v>5</v>
      </c>
      <c r="AK3556" s="1055">
        <v>114.2911</v>
      </c>
      <c r="AL3556" s="1055">
        <v>3.4199000000000002</v>
      </c>
      <c r="AM3556" s="1054">
        <v>33</v>
      </c>
      <c r="AN3556" s="1056">
        <v>0.16639999999999999</v>
      </c>
    </row>
    <row r="3557" spans="35:40">
      <c r="AI3557" s="1053">
        <v>42173001</v>
      </c>
      <c r="AJ3557" s="1054">
        <v>4</v>
      </c>
      <c r="AK3557" s="1055">
        <v>114.28203000000001</v>
      </c>
      <c r="AL3557" s="1055">
        <v>3.5234999999999999</v>
      </c>
      <c r="AM3557" s="1054">
        <v>32</v>
      </c>
      <c r="AN3557" s="1056">
        <v>0.3281</v>
      </c>
    </row>
    <row r="3558" spans="35:40">
      <c r="AI3558" s="1053">
        <v>35014741</v>
      </c>
      <c r="AJ3558" s="1054">
        <v>34</v>
      </c>
      <c r="AK3558" s="1055">
        <v>114.2726</v>
      </c>
      <c r="AL3558" s="1055">
        <v>2.6638000000000002</v>
      </c>
      <c r="AM3558" s="1054">
        <v>43</v>
      </c>
      <c r="AN3558" s="1056">
        <v>0.37969999999999998</v>
      </c>
    </row>
    <row r="3559" spans="35:40">
      <c r="AI3559" s="1053">
        <v>42019031</v>
      </c>
      <c r="AJ3559" s="1054">
        <v>69</v>
      </c>
      <c r="AK3559" s="1055">
        <v>114.19840000000001</v>
      </c>
      <c r="AL3559" s="1055">
        <v>3.1006999999999998</v>
      </c>
      <c r="AM3559" s="1054">
        <v>37</v>
      </c>
      <c r="AN3559" s="1056">
        <v>0.18429999999999999</v>
      </c>
    </row>
    <row r="3560" spans="35:40">
      <c r="AI3560" s="1053">
        <v>51120711</v>
      </c>
      <c r="AJ3560" s="1054">
        <v>8</v>
      </c>
      <c r="AK3560" s="1055">
        <v>114.1713</v>
      </c>
      <c r="AL3560" s="1055">
        <v>3.3426</v>
      </c>
      <c r="AM3560" s="1054">
        <v>34</v>
      </c>
      <c r="AN3560" s="1056">
        <v>0.51090000000000002</v>
      </c>
    </row>
    <row r="3561" spans="35:40">
      <c r="AI3561" s="1053">
        <v>42102801</v>
      </c>
      <c r="AJ3561" s="1054">
        <v>16</v>
      </c>
      <c r="AK3561" s="1055">
        <v>114.159058</v>
      </c>
      <c r="AL3561" s="1055">
        <v>3.0404</v>
      </c>
      <c r="AM3561" s="1054">
        <v>38</v>
      </c>
      <c r="AN3561" s="1056">
        <v>0.26669999999999999</v>
      </c>
    </row>
    <row r="3562" spans="35:40">
      <c r="AI3562" s="1053">
        <v>34090701</v>
      </c>
      <c r="AJ3562" s="1054">
        <v>9</v>
      </c>
      <c r="AK3562" s="1055">
        <v>114.14326000000001</v>
      </c>
      <c r="AL3562" s="1055">
        <v>2.3993000000000002</v>
      </c>
      <c r="AM3562" s="1054">
        <v>48</v>
      </c>
      <c r="AN3562" s="1056">
        <v>0.29849999999999999</v>
      </c>
    </row>
    <row r="3563" spans="35:40">
      <c r="AI3563" s="1053">
        <v>21020571</v>
      </c>
      <c r="AJ3563" s="1054">
        <v>36</v>
      </c>
      <c r="AK3563" s="1055">
        <v>114.12350000000001</v>
      </c>
      <c r="AL3563" s="1055">
        <v>3.6815000000000002</v>
      </c>
      <c r="AM3563" s="1054">
        <v>31</v>
      </c>
      <c r="AN3563" s="1056">
        <v>0.2792</v>
      </c>
    </row>
    <row r="3564" spans="35:40">
      <c r="AI3564" s="1053">
        <v>34081901</v>
      </c>
      <c r="AJ3564" s="1054">
        <v>6</v>
      </c>
      <c r="AK3564" s="1055">
        <v>114.0449</v>
      </c>
      <c r="AL3564" s="1055">
        <v>2.4980000000000002</v>
      </c>
      <c r="AM3564" s="1054">
        <v>46</v>
      </c>
      <c r="AN3564" s="1056">
        <v>0.33390000000000003</v>
      </c>
    </row>
    <row r="3565" spans="35:40">
      <c r="AI3565" s="1053">
        <v>42019141</v>
      </c>
      <c r="AJ3565" s="1054">
        <v>70</v>
      </c>
      <c r="AK3565" s="1055">
        <v>114.0168</v>
      </c>
      <c r="AL3565" s="1055">
        <v>3.0428000000000002</v>
      </c>
      <c r="AM3565" s="1054">
        <v>37</v>
      </c>
      <c r="AN3565" s="1056">
        <v>0.20300000000000001</v>
      </c>
    </row>
    <row r="3566" spans="35:40">
      <c r="AI3566" s="1053">
        <v>36073901</v>
      </c>
      <c r="AJ3566" s="1054">
        <v>12</v>
      </c>
      <c r="AK3566" s="1055">
        <v>113.9376</v>
      </c>
      <c r="AL3566" s="1055">
        <v>3.0032999999999999</v>
      </c>
      <c r="AM3566" s="1054">
        <v>38</v>
      </c>
      <c r="AN3566" s="1056">
        <v>0.45740000000000003</v>
      </c>
    </row>
    <row r="3567" spans="35:40">
      <c r="AI3567" s="1053">
        <v>33081401</v>
      </c>
      <c r="AJ3567" s="1054">
        <v>8</v>
      </c>
      <c r="AK3567" s="1055">
        <v>113.8973</v>
      </c>
      <c r="AL3567" s="1055">
        <v>2.4443999999999999</v>
      </c>
      <c r="AM3567" s="1054">
        <v>47</v>
      </c>
      <c r="AN3567" s="1056">
        <v>0.33039999999999997</v>
      </c>
    </row>
    <row r="3568" spans="35:40">
      <c r="AI3568" s="1053">
        <v>31142401</v>
      </c>
      <c r="AJ3568" s="1054">
        <v>149</v>
      </c>
      <c r="AK3568" s="1055">
        <v>113.8887</v>
      </c>
      <c r="AL3568" s="1055">
        <v>3.0415000000000001</v>
      </c>
      <c r="AM3568" s="1054">
        <v>37</v>
      </c>
      <c r="AN3568" s="1056">
        <v>0.3049</v>
      </c>
    </row>
    <row r="3569" spans="35:40">
      <c r="AI3569" s="1053">
        <v>45080191</v>
      </c>
      <c r="AJ3569" s="1054">
        <v>3</v>
      </c>
      <c r="AK3569" s="1055">
        <v>113.84805</v>
      </c>
      <c r="AL3569" s="1055">
        <v>3.1953</v>
      </c>
      <c r="AM3569" s="1054">
        <v>36</v>
      </c>
      <c r="AN3569" s="1056">
        <v>0.12619999999999998</v>
      </c>
    </row>
    <row r="3570" spans="35:40">
      <c r="AI3570" s="1053">
        <v>43031501</v>
      </c>
      <c r="AJ3570" s="1054">
        <v>7</v>
      </c>
      <c r="AK3570" s="1055">
        <v>113.82470000000001</v>
      </c>
      <c r="AL3570" s="1055">
        <v>2.9794</v>
      </c>
      <c r="AM3570" s="1054">
        <v>38</v>
      </c>
      <c r="AN3570" s="1056">
        <v>0.1754</v>
      </c>
    </row>
    <row r="3571" spans="35:40">
      <c r="AI3571" s="1053">
        <v>33066601</v>
      </c>
      <c r="AJ3571" s="1054">
        <v>36</v>
      </c>
      <c r="AK3571" s="1055">
        <v>113.7955</v>
      </c>
      <c r="AL3571" s="1055">
        <v>3.1371000000000002</v>
      </c>
      <c r="AM3571" s="1054">
        <v>36</v>
      </c>
      <c r="AN3571" s="1056">
        <v>0.31030000000000002</v>
      </c>
    </row>
    <row r="3572" spans="35:40">
      <c r="AI3572" s="1053">
        <v>14033801</v>
      </c>
      <c r="AJ3572" s="1054">
        <v>4</v>
      </c>
      <c r="AK3572" s="1055">
        <v>113.7269</v>
      </c>
      <c r="AL3572" s="1055">
        <v>3.3384</v>
      </c>
      <c r="AM3572" s="1054">
        <v>34</v>
      </c>
      <c r="AN3572" s="1056">
        <v>0.43709999999999999</v>
      </c>
    </row>
    <row r="3573" spans="35:40">
      <c r="AI3573" s="1053">
        <v>51130501</v>
      </c>
      <c r="AJ3573" s="1054">
        <v>9</v>
      </c>
      <c r="AK3573" s="1055">
        <v>113.64700000000001</v>
      </c>
      <c r="AL3573" s="1055">
        <v>3.1579999999999999</v>
      </c>
      <c r="AM3573" s="1054">
        <v>36</v>
      </c>
      <c r="AN3573" s="1056">
        <v>0.26989999999999997</v>
      </c>
    </row>
    <row r="3574" spans="35:40">
      <c r="AI3574" s="1053">
        <v>21030211</v>
      </c>
      <c r="AJ3574" s="1054">
        <v>11</v>
      </c>
      <c r="AK3574" s="1055">
        <v>113.6397</v>
      </c>
      <c r="AL3574" s="1055">
        <v>3.8027000000000002</v>
      </c>
      <c r="AM3574" s="1054">
        <v>30</v>
      </c>
      <c r="AN3574" s="1056">
        <v>0.3387</v>
      </c>
    </row>
    <row r="3575" spans="35:40">
      <c r="AI3575" s="1053">
        <v>32134711</v>
      </c>
      <c r="AJ3575" s="1054">
        <v>20</v>
      </c>
      <c r="AK3575" s="1055">
        <v>113.6221</v>
      </c>
      <c r="AL3575" s="1055">
        <v>3.0775000000000001</v>
      </c>
      <c r="AM3575" s="1054">
        <v>37</v>
      </c>
      <c r="AN3575" s="1056">
        <v>0.21729999999999999</v>
      </c>
    </row>
    <row r="3576" spans="35:40">
      <c r="AI3576" s="1053">
        <v>37035301</v>
      </c>
      <c r="AJ3576" s="1054">
        <v>32</v>
      </c>
      <c r="AK3576" s="1055">
        <v>113.57684399999999</v>
      </c>
      <c r="AL3576" s="1055">
        <v>3.0945</v>
      </c>
      <c r="AM3576" s="1054">
        <v>37</v>
      </c>
      <c r="AN3576" s="1056">
        <v>0.13720000000000002</v>
      </c>
    </row>
    <row r="3577" spans="35:40">
      <c r="AI3577" s="1053">
        <v>41143101</v>
      </c>
      <c r="AJ3577" s="1054">
        <v>7</v>
      </c>
      <c r="AK3577" s="1055">
        <v>113.5534</v>
      </c>
      <c r="AL3577" s="1055">
        <v>3.2149999999999999</v>
      </c>
      <c r="AM3577" s="1054">
        <v>35</v>
      </c>
      <c r="AN3577" s="1056">
        <v>0.27610000000000001</v>
      </c>
    </row>
    <row r="3578" spans="35:40">
      <c r="AI3578" s="1053">
        <v>13034001</v>
      </c>
      <c r="AJ3578" s="1054">
        <v>6</v>
      </c>
      <c r="AK3578" s="1055">
        <v>113.54219999999999</v>
      </c>
      <c r="AL3578" s="1055">
        <v>3.1505999999999998</v>
      </c>
      <c r="AM3578" s="1054">
        <v>36</v>
      </c>
      <c r="AN3578" s="1056">
        <v>0.24399999999999999</v>
      </c>
    </row>
    <row r="3579" spans="35:40">
      <c r="AI3579" s="1053">
        <v>31093001</v>
      </c>
      <c r="AJ3579" s="1054">
        <v>150</v>
      </c>
      <c r="AK3579" s="1055">
        <v>113.49893</v>
      </c>
      <c r="AL3579" s="1055">
        <v>2.6528999999999998</v>
      </c>
      <c r="AM3579" s="1054">
        <v>43</v>
      </c>
      <c r="AN3579" s="1056">
        <v>0.1585</v>
      </c>
    </row>
    <row r="3580" spans="35:40">
      <c r="AI3580" s="1053">
        <v>32109051</v>
      </c>
      <c r="AJ3580" s="1054">
        <v>35</v>
      </c>
      <c r="AK3580" s="1055">
        <v>113.4365</v>
      </c>
      <c r="AL3580" s="1055">
        <v>3.1905000000000001</v>
      </c>
      <c r="AM3580" s="1054">
        <v>36</v>
      </c>
      <c r="AN3580" s="1056">
        <v>0.29120000000000001</v>
      </c>
    </row>
    <row r="3581" spans="35:40">
      <c r="AI3581" s="1053">
        <v>42020501</v>
      </c>
      <c r="AJ3581" s="1054">
        <v>9</v>
      </c>
      <c r="AK3581" s="1055">
        <v>113.43389999999999</v>
      </c>
      <c r="AL3581" s="1055">
        <v>3.2936999999999999</v>
      </c>
      <c r="AM3581" s="1054">
        <v>34</v>
      </c>
      <c r="AN3581" s="1056">
        <v>0.25739999999999996</v>
      </c>
    </row>
    <row r="3582" spans="35:40">
      <c r="AI3582" s="1053">
        <v>13104401</v>
      </c>
      <c r="AJ3582" s="1054">
        <v>10</v>
      </c>
      <c r="AK3582" s="1055">
        <v>113.4003</v>
      </c>
      <c r="AL3582" s="1055">
        <v>2.8290000000000002</v>
      </c>
      <c r="AM3582" s="1054">
        <v>40</v>
      </c>
      <c r="AN3582" s="1056">
        <v>0.42270000000000002</v>
      </c>
    </row>
    <row r="3583" spans="35:40">
      <c r="AI3583" s="1053">
        <v>34082101</v>
      </c>
      <c r="AJ3583" s="1054">
        <v>7</v>
      </c>
      <c r="AK3583" s="1055">
        <v>113.392436</v>
      </c>
      <c r="AL3583" s="1055">
        <v>3.4849000000000001</v>
      </c>
      <c r="AM3583" s="1054">
        <v>33</v>
      </c>
      <c r="AN3583" s="1056">
        <v>0.18379999999999999</v>
      </c>
    </row>
    <row r="3584" spans="35:40">
      <c r="AI3584" s="1053">
        <v>35034311</v>
      </c>
      <c r="AJ3584" s="1054">
        <v>7</v>
      </c>
      <c r="AK3584" s="1055">
        <v>113.3715</v>
      </c>
      <c r="AL3584" s="1055">
        <v>2.8571</v>
      </c>
      <c r="AM3584" s="1054">
        <v>40</v>
      </c>
      <c r="AN3584" s="1056">
        <v>0.39549999999999996</v>
      </c>
    </row>
    <row r="3585" spans="35:40">
      <c r="AI3585" s="1053">
        <v>14081101</v>
      </c>
      <c r="AJ3585" s="1054">
        <v>12</v>
      </c>
      <c r="AK3585" s="1055">
        <v>113.34605000000001</v>
      </c>
      <c r="AL3585" s="1055">
        <v>2.9016999999999999</v>
      </c>
      <c r="AM3585" s="1054">
        <v>39</v>
      </c>
      <c r="AN3585" s="1056">
        <v>0.37780000000000002</v>
      </c>
    </row>
    <row r="3586" spans="35:40">
      <c r="AI3586" s="1053">
        <v>13055401</v>
      </c>
      <c r="AJ3586" s="1054">
        <v>17</v>
      </c>
      <c r="AK3586" s="1055">
        <v>113.34529999999999</v>
      </c>
      <c r="AL3586" s="1055">
        <v>3.5106000000000002</v>
      </c>
      <c r="AM3586" s="1054">
        <v>32</v>
      </c>
      <c r="AN3586" s="1056">
        <v>0.40740000000000004</v>
      </c>
    </row>
    <row r="3587" spans="35:40">
      <c r="AI3587" s="1053">
        <v>37047071</v>
      </c>
      <c r="AJ3587" s="1054">
        <v>18</v>
      </c>
      <c r="AK3587" s="1055">
        <v>113.2865</v>
      </c>
      <c r="AL3587" s="1055">
        <v>2.7429000000000001</v>
      </c>
      <c r="AM3587" s="1054">
        <v>41</v>
      </c>
      <c r="AN3587" s="1056">
        <v>0.3629</v>
      </c>
    </row>
    <row r="3588" spans="35:40">
      <c r="AI3588" s="1053">
        <v>36078201</v>
      </c>
      <c r="AJ3588" s="1054">
        <v>13</v>
      </c>
      <c r="AK3588" s="1055">
        <v>113.2782</v>
      </c>
      <c r="AL3588" s="1055">
        <v>3.3260999999999998</v>
      </c>
      <c r="AM3588" s="1054">
        <v>34</v>
      </c>
      <c r="AN3588" s="1056">
        <v>0.42270000000000002</v>
      </c>
    </row>
    <row r="3589" spans="35:40">
      <c r="AI3589" s="1053">
        <v>35021702</v>
      </c>
      <c r="AJ3589" s="1054">
        <v>22</v>
      </c>
      <c r="AK3589" s="1055">
        <v>113.2594</v>
      </c>
      <c r="AL3589" s="1055">
        <v>3.0958000000000001</v>
      </c>
      <c r="AM3589" s="1054">
        <v>37</v>
      </c>
      <c r="AN3589" s="1056">
        <v>0.23230000000000001</v>
      </c>
    </row>
    <row r="3590" spans="35:40">
      <c r="AI3590" s="1053">
        <v>51020051</v>
      </c>
      <c r="AJ3590" s="1054">
        <v>16</v>
      </c>
      <c r="AK3590" s="1055">
        <v>113.24468999999999</v>
      </c>
      <c r="AL3590" s="1055">
        <v>3.0240999999999998</v>
      </c>
      <c r="AM3590" s="1054">
        <v>37</v>
      </c>
      <c r="AN3590" s="1056">
        <v>0.35389999999999999</v>
      </c>
    </row>
    <row r="3591" spans="35:40">
      <c r="AI3591" s="1053">
        <v>11055501</v>
      </c>
      <c r="AJ3591" s="1054">
        <v>125</v>
      </c>
      <c r="AK3591" s="1055">
        <v>113.23612</v>
      </c>
      <c r="AL3591" s="1055">
        <v>1.6791</v>
      </c>
      <c r="AM3591" s="1054">
        <v>67</v>
      </c>
      <c r="AN3591" s="1056">
        <v>0.2155</v>
      </c>
    </row>
    <row r="3592" spans="35:40">
      <c r="AI3592" s="1053">
        <v>23060111</v>
      </c>
      <c r="AJ3592" s="1054">
        <v>7</v>
      </c>
      <c r="AK3592" s="1055">
        <v>113.15300000000001</v>
      </c>
      <c r="AL3592" s="1055">
        <v>3.7593999999999999</v>
      </c>
      <c r="AM3592" s="1054">
        <v>30</v>
      </c>
      <c r="AN3592" s="1056">
        <v>0.3513</v>
      </c>
    </row>
    <row r="3593" spans="35:40">
      <c r="AI3593" s="1053">
        <v>31142301</v>
      </c>
      <c r="AJ3593" s="1054">
        <v>151</v>
      </c>
      <c r="AK3593" s="1055">
        <v>113.10836</v>
      </c>
      <c r="AL3593" s="1055">
        <v>2.7795000000000001</v>
      </c>
      <c r="AM3593" s="1054">
        <v>41</v>
      </c>
      <c r="AN3593" s="1056">
        <v>0.21340000000000001</v>
      </c>
    </row>
    <row r="3594" spans="35:40">
      <c r="AI3594" s="1053">
        <v>44150401</v>
      </c>
      <c r="AJ3594" s="1054">
        <v>17</v>
      </c>
      <c r="AK3594" s="1055">
        <v>113.10129999999999</v>
      </c>
      <c r="AL3594" s="1055">
        <v>3.4417</v>
      </c>
      <c r="AM3594" s="1054">
        <v>33</v>
      </c>
      <c r="AN3594" s="1056">
        <v>0.35070000000000001</v>
      </c>
    </row>
    <row r="3595" spans="35:40">
      <c r="AI3595" s="1053">
        <v>43052401</v>
      </c>
      <c r="AJ3595" s="1054">
        <v>6</v>
      </c>
      <c r="AK3595" s="1055">
        <v>113.056</v>
      </c>
      <c r="AL3595" s="1055">
        <v>2.6947999999999999</v>
      </c>
      <c r="AM3595" s="1054">
        <v>42</v>
      </c>
      <c r="AN3595" s="1056">
        <v>0.33710000000000001</v>
      </c>
    </row>
    <row r="3596" spans="35:40">
      <c r="AI3596" s="1053">
        <v>51016601</v>
      </c>
      <c r="AJ3596" s="1054">
        <v>103</v>
      </c>
      <c r="AK3596" s="1055">
        <v>113.02070000000001</v>
      </c>
      <c r="AL3596" s="1055">
        <v>3.0667</v>
      </c>
      <c r="AM3596" s="1054">
        <v>37</v>
      </c>
      <c r="AN3596" s="1056">
        <v>0.15240000000000001</v>
      </c>
    </row>
    <row r="3597" spans="35:40">
      <c r="AI3597" s="1053">
        <v>41082301</v>
      </c>
      <c r="AJ3597" s="1054">
        <v>8</v>
      </c>
      <c r="AK3597" s="1055">
        <v>112.95001000000001</v>
      </c>
      <c r="AL3597" s="1055">
        <v>3.6499000000000001</v>
      </c>
      <c r="AM3597" s="1054">
        <v>31</v>
      </c>
      <c r="AN3597" s="1056">
        <v>0.1636</v>
      </c>
    </row>
    <row r="3598" spans="35:40">
      <c r="AI3598" s="1053">
        <v>32051301</v>
      </c>
      <c r="AJ3598" s="1054">
        <v>18</v>
      </c>
      <c r="AK3598" s="1055">
        <v>112.9464</v>
      </c>
      <c r="AL3598" s="1055">
        <v>3.0272999999999999</v>
      </c>
      <c r="AM3598" s="1054">
        <v>37</v>
      </c>
      <c r="AN3598" s="1056">
        <v>0.20420000000000002</v>
      </c>
    </row>
    <row r="3599" spans="35:40">
      <c r="AI3599" s="1053">
        <v>31194401</v>
      </c>
      <c r="AJ3599" s="1054">
        <v>152</v>
      </c>
      <c r="AK3599" s="1055">
        <v>112.93640000000001</v>
      </c>
      <c r="AL3599" s="1055">
        <v>3.3654000000000002</v>
      </c>
      <c r="AM3599" s="1054">
        <v>34</v>
      </c>
      <c r="AN3599" s="1056">
        <v>0.21309999999999998</v>
      </c>
    </row>
    <row r="3600" spans="35:40">
      <c r="AI3600" s="1053">
        <v>37057111</v>
      </c>
      <c r="AJ3600" s="1054">
        <v>18</v>
      </c>
      <c r="AK3600" s="1055">
        <v>112.9361</v>
      </c>
      <c r="AL3600" s="1055">
        <v>2.8309000000000002</v>
      </c>
      <c r="AM3600" s="1054">
        <v>40</v>
      </c>
      <c r="AN3600" s="1056">
        <v>0.1605</v>
      </c>
    </row>
    <row r="3601" spans="35:40">
      <c r="AI3601" s="1053">
        <v>43092001</v>
      </c>
      <c r="AJ3601" s="1054">
        <v>6</v>
      </c>
      <c r="AK3601" s="1055">
        <v>112.818</v>
      </c>
      <c r="AL3601" s="1055">
        <v>3.2416</v>
      </c>
      <c r="AM3601" s="1054">
        <v>35</v>
      </c>
      <c r="AN3601" s="1056">
        <v>0.1515</v>
      </c>
    </row>
    <row r="3602" spans="35:40">
      <c r="AI3602" s="1053">
        <v>43081501</v>
      </c>
      <c r="AJ3602" s="1054">
        <v>10</v>
      </c>
      <c r="AK3602" s="1055">
        <v>112.80616000000001</v>
      </c>
      <c r="AL3602" s="1055">
        <v>3.0173999999999999</v>
      </c>
      <c r="AM3602" s="1054">
        <v>37</v>
      </c>
      <c r="AN3602" s="1056">
        <v>0.34279999999999999</v>
      </c>
    </row>
    <row r="3603" spans="35:40">
      <c r="AI3603" s="1053">
        <v>32053011</v>
      </c>
      <c r="AJ3603" s="1054">
        <v>19</v>
      </c>
      <c r="AK3603" s="1055">
        <v>112.7467</v>
      </c>
      <c r="AL3603" s="1055">
        <v>3.5261999999999998</v>
      </c>
      <c r="AM3603" s="1054">
        <v>32</v>
      </c>
      <c r="AN3603" s="1056">
        <v>0.26</v>
      </c>
    </row>
    <row r="3604" spans="35:40">
      <c r="AI3604" s="1053">
        <v>44136701</v>
      </c>
      <c r="AJ3604" s="1054">
        <v>31</v>
      </c>
      <c r="AK3604" s="1055">
        <v>112.7426</v>
      </c>
      <c r="AL3604" s="1055">
        <v>3.4127999999999998</v>
      </c>
      <c r="AM3604" s="1054">
        <v>33</v>
      </c>
      <c r="AN3604" s="1056">
        <v>0.21530000000000002</v>
      </c>
    </row>
    <row r="3605" spans="35:40">
      <c r="AI3605" s="1053">
        <v>32061901</v>
      </c>
      <c r="AJ3605" s="1054">
        <v>27</v>
      </c>
      <c r="AK3605" s="1055">
        <v>112.73009999999999</v>
      </c>
      <c r="AL3605" s="1055">
        <v>3.0230000000000001</v>
      </c>
      <c r="AM3605" s="1054">
        <v>37</v>
      </c>
      <c r="AN3605" s="1056">
        <v>0.36759999999999998</v>
      </c>
    </row>
    <row r="3606" spans="35:40">
      <c r="AI3606" s="1053">
        <v>33010501</v>
      </c>
      <c r="AJ3606" s="1054">
        <v>71</v>
      </c>
      <c r="AK3606" s="1055">
        <v>112.70448</v>
      </c>
      <c r="AL3606" s="1055">
        <v>3.4489000000000001</v>
      </c>
      <c r="AM3606" s="1054">
        <v>33</v>
      </c>
      <c r="AN3606" s="1056">
        <v>0.2878</v>
      </c>
    </row>
    <row r="3607" spans="35:40">
      <c r="AI3607" s="1053">
        <v>34015901</v>
      </c>
      <c r="AJ3607" s="1054">
        <v>39</v>
      </c>
      <c r="AK3607" s="1055">
        <v>112.67310000000001</v>
      </c>
      <c r="AL3607" s="1055">
        <v>3.2370999999999999</v>
      </c>
      <c r="AM3607" s="1054">
        <v>35</v>
      </c>
      <c r="AN3607" s="1056">
        <v>0.42030000000000001</v>
      </c>
    </row>
    <row r="3608" spans="35:40">
      <c r="AI3608" s="1053">
        <v>21014701</v>
      </c>
      <c r="AJ3608" s="1054">
        <v>36</v>
      </c>
      <c r="AK3608" s="1055">
        <v>112.66176000000002</v>
      </c>
      <c r="AL3608" s="1055">
        <v>3.3435000000000001</v>
      </c>
      <c r="AM3608" s="1054">
        <v>34</v>
      </c>
      <c r="AN3608" s="1056">
        <v>0.20739999999999997</v>
      </c>
    </row>
    <row r="3609" spans="35:40">
      <c r="AI3609" s="1053">
        <v>11058301</v>
      </c>
      <c r="AJ3609" s="1054">
        <v>126</v>
      </c>
      <c r="AK3609" s="1055">
        <v>112.6236</v>
      </c>
      <c r="AL3609" s="1055">
        <v>2.8172999999999999</v>
      </c>
      <c r="AM3609" s="1054">
        <v>40</v>
      </c>
      <c r="AN3609" s="1056">
        <v>0.29109999999999997</v>
      </c>
    </row>
    <row r="3610" spans="35:40">
      <c r="AI3610" s="1053">
        <v>44211701</v>
      </c>
      <c r="AJ3610" s="1054">
        <v>81</v>
      </c>
      <c r="AK3610" s="1055">
        <v>112.556354</v>
      </c>
      <c r="AL3610" s="1055">
        <v>2.8144</v>
      </c>
      <c r="AM3610" s="1054">
        <v>40</v>
      </c>
      <c r="AN3610" s="1056">
        <v>0.1865</v>
      </c>
    </row>
    <row r="3611" spans="35:40">
      <c r="AI3611" s="1053">
        <v>42018701</v>
      </c>
      <c r="AJ3611" s="1054">
        <v>71</v>
      </c>
      <c r="AK3611" s="1055">
        <v>112.5179</v>
      </c>
      <c r="AL3611" s="1055">
        <v>3.8660000000000001</v>
      </c>
      <c r="AM3611" s="1054">
        <v>29</v>
      </c>
      <c r="AN3611" s="1056">
        <v>0.15049999999999999</v>
      </c>
    </row>
    <row r="3612" spans="35:40">
      <c r="AI3612" s="1053">
        <v>22112301</v>
      </c>
      <c r="AJ3612" s="1054">
        <v>24</v>
      </c>
      <c r="AK3612" s="1055">
        <v>112.515</v>
      </c>
      <c r="AL3612" s="1055">
        <v>3.0543999999999998</v>
      </c>
      <c r="AM3612" s="1054">
        <v>37</v>
      </c>
      <c r="AN3612" s="1056">
        <v>0.27529999999999999</v>
      </c>
    </row>
    <row r="3613" spans="35:40">
      <c r="AI3613" s="1053">
        <v>32052101</v>
      </c>
      <c r="AJ3613" s="1054">
        <v>20</v>
      </c>
      <c r="AK3613" s="1055">
        <v>112.50271200000002</v>
      </c>
      <c r="AL3613" s="1055">
        <v>3.0969000000000002</v>
      </c>
      <c r="AM3613" s="1054">
        <v>36</v>
      </c>
      <c r="AN3613" s="1056">
        <v>0.18010000000000001</v>
      </c>
    </row>
    <row r="3614" spans="35:40">
      <c r="AI3614" s="1053">
        <v>11051151</v>
      </c>
      <c r="AJ3614" s="1054">
        <v>127</v>
      </c>
      <c r="AK3614" s="1055">
        <v>112.48765</v>
      </c>
      <c r="AL3614" s="1055">
        <v>2.9085000000000001</v>
      </c>
      <c r="AM3614" s="1054">
        <v>39</v>
      </c>
      <c r="AN3614" s="1056">
        <v>0.2883</v>
      </c>
    </row>
    <row r="3615" spans="35:40">
      <c r="AI3615" s="1053">
        <v>32104111</v>
      </c>
      <c r="AJ3615" s="1054">
        <v>36</v>
      </c>
      <c r="AK3615" s="1055">
        <v>112.4721</v>
      </c>
      <c r="AL3615" s="1055">
        <v>3.1423000000000001</v>
      </c>
      <c r="AM3615" s="1054">
        <v>36</v>
      </c>
      <c r="AN3615" s="1056">
        <v>0.29630000000000001</v>
      </c>
    </row>
    <row r="3616" spans="35:40">
      <c r="AI3616" s="1053">
        <v>37140701</v>
      </c>
      <c r="AJ3616" s="1054">
        <v>4</v>
      </c>
      <c r="AK3616" s="1055">
        <v>112.46063400000001</v>
      </c>
      <c r="AL3616" s="1055">
        <v>3.0221</v>
      </c>
      <c r="AM3616" s="1054">
        <v>37</v>
      </c>
      <c r="AN3616" s="1056">
        <v>0.25530000000000003</v>
      </c>
    </row>
    <row r="3617" spans="35:40">
      <c r="AI3617" s="1053">
        <v>44020901</v>
      </c>
      <c r="AJ3617" s="1054">
        <v>13</v>
      </c>
      <c r="AK3617" s="1055">
        <v>112.45008999999999</v>
      </c>
      <c r="AL3617" s="1055">
        <v>2.8149000000000002</v>
      </c>
      <c r="AM3617" s="1054">
        <v>40</v>
      </c>
      <c r="AN3617" s="1056">
        <v>0.28289999999999998</v>
      </c>
    </row>
    <row r="3618" spans="35:40">
      <c r="AI3618" s="1053">
        <v>37057181</v>
      </c>
      <c r="AJ3618" s="1054">
        <v>19</v>
      </c>
      <c r="AK3618" s="1055">
        <v>112.39960000000001</v>
      </c>
      <c r="AL3618" s="1055">
        <v>2.8471000000000002</v>
      </c>
      <c r="AM3618" s="1054">
        <v>39</v>
      </c>
      <c r="AN3618" s="1056">
        <v>0.38650000000000001</v>
      </c>
    </row>
    <row r="3619" spans="35:40">
      <c r="AI3619" s="1053">
        <v>46022601</v>
      </c>
      <c r="AJ3619" s="1054">
        <v>18</v>
      </c>
      <c r="AK3619" s="1055">
        <v>112.3861</v>
      </c>
      <c r="AL3619" s="1055">
        <v>3.6229</v>
      </c>
      <c r="AM3619" s="1054">
        <v>31</v>
      </c>
      <c r="AN3619" s="1056">
        <v>0.18789999999999998</v>
      </c>
    </row>
    <row r="3620" spans="35:40">
      <c r="AI3620" s="1053">
        <v>34080601</v>
      </c>
      <c r="AJ3620" s="1054">
        <v>8</v>
      </c>
      <c r="AK3620" s="1055">
        <v>112.33750000000001</v>
      </c>
      <c r="AL3620" s="1055">
        <v>2.8153999999999999</v>
      </c>
      <c r="AM3620" s="1054">
        <v>40</v>
      </c>
      <c r="AN3620" s="1056">
        <v>0.39600000000000002</v>
      </c>
    </row>
    <row r="3621" spans="35:40">
      <c r="AI3621" s="1053">
        <v>11151261</v>
      </c>
      <c r="AJ3621" s="1054">
        <v>128</v>
      </c>
      <c r="AK3621" s="1055">
        <v>112.3228</v>
      </c>
      <c r="AL3621" s="1055">
        <v>3.1433</v>
      </c>
      <c r="AM3621" s="1054">
        <v>36</v>
      </c>
      <c r="AN3621" s="1056">
        <v>0.13570000000000002</v>
      </c>
    </row>
    <row r="3622" spans="35:40">
      <c r="AI3622" s="1053">
        <v>31164401</v>
      </c>
      <c r="AJ3622" s="1054">
        <v>153</v>
      </c>
      <c r="AK3622" s="1055">
        <v>112.322565</v>
      </c>
      <c r="AL3622" s="1055">
        <v>3.2077</v>
      </c>
      <c r="AM3622" s="1054">
        <v>35</v>
      </c>
      <c r="AN3622" s="1056">
        <v>0.2069</v>
      </c>
    </row>
    <row r="3623" spans="35:40">
      <c r="AI3623" s="1053">
        <v>15061791</v>
      </c>
      <c r="AJ3623" s="1054">
        <v>1</v>
      </c>
      <c r="AK3623" s="1055">
        <v>112.1455</v>
      </c>
      <c r="AL3623" s="1055">
        <v>3.0051000000000001</v>
      </c>
      <c r="AM3623" s="1054">
        <v>37</v>
      </c>
      <c r="AN3623" s="1056">
        <v>0.35369999999999996</v>
      </c>
    </row>
    <row r="3624" spans="35:40">
      <c r="AI3624" s="1053">
        <v>43090901</v>
      </c>
      <c r="AJ3624" s="1054">
        <v>7</v>
      </c>
      <c r="AK3624" s="1055">
        <v>112.1362</v>
      </c>
      <c r="AL3624" s="1055">
        <v>3.024</v>
      </c>
      <c r="AM3624" s="1054">
        <v>37</v>
      </c>
      <c r="AN3624" s="1056">
        <v>0.34240000000000004</v>
      </c>
    </row>
    <row r="3625" spans="35:40">
      <c r="AI3625" s="1053">
        <v>32064311</v>
      </c>
      <c r="AJ3625" s="1054">
        <v>28</v>
      </c>
      <c r="AK3625" s="1055">
        <v>112.0762</v>
      </c>
      <c r="AL3625" s="1055">
        <v>2.9691999999999998</v>
      </c>
      <c r="AM3625" s="1054">
        <v>38</v>
      </c>
      <c r="AN3625" s="1056">
        <v>0.29089999999999999</v>
      </c>
    </row>
    <row r="3626" spans="35:40">
      <c r="AI3626" s="1053">
        <v>50090301</v>
      </c>
      <c r="AJ3626" s="1054">
        <v>95</v>
      </c>
      <c r="AK3626" s="1055">
        <v>112.06135</v>
      </c>
      <c r="AL3626" s="1055">
        <v>3.5152000000000001</v>
      </c>
      <c r="AM3626" s="1054">
        <v>32</v>
      </c>
      <c r="AN3626" s="1056">
        <v>0.38329999999999997</v>
      </c>
    </row>
    <row r="3627" spans="35:40">
      <c r="AI3627" s="1053">
        <v>37061901</v>
      </c>
      <c r="AJ3627" s="1054">
        <v>18</v>
      </c>
      <c r="AK3627" s="1055">
        <v>112.0603</v>
      </c>
      <c r="AL3627" s="1055">
        <v>3.2814999999999999</v>
      </c>
      <c r="AM3627" s="1054">
        <v>34</v>
      </c>
      <c r="AN3627" s="1056">
        <v>0.38060000000000005</v>
      </c>
    </row>
    <row r="3628" spans="35:40">
      <c r="AI3628" s="1053">
        <v>36090391</v>
      </c>
      <c r="AJ3628" s="1054">
        <v>9</v>
      </c>
      <c r="AK3628" s="1055">
        <v>112.0449</v>
      </c>
      <c r="AL3628" s="1055">
        <v>3.0015999999999998</v>
      </c>
      <c r="AM3628" s="1054">
        <v>37</v>
      </c>
      <c r="AN3628" s="1056">
        <v>0.26200000000000001</v>
      </c>
    </row>
    <row r="3629" spans="35:40">
      <c r="AI3629" s="1053">
        <v>36014601</v>
      </c>
      <c r="AJ3629" s="1054">
        <v>30</v>
      </c>
      <c r="AK3629" s="1055">
        <v>112.03818899999999</v>
      </c>
      <c r="AL3629" s="1055">
        <v>3.3089</v>
      </c>
      <c r="AM3629" s="1054">
        <v>34</v>
      </c>
      <c r="AN3629" s="1056">
        <v>0.33899999999999997</v>
      </c>
    </row>
    <row r="3630" spans="35:40">
      <c r="AI3630" s="1053">
        <v>32061101</v>
      </c>
      <c r="AJ3630" s="1054">
        <v>29</v>
      </c>
      <c r="AK3630" s="1055">
        <v>112.01609999999999</v>
      </c>
      <c r="AL3630" s="1055">
        <v>2.9508999999999999</v>
      </c>
      <c r="AM3630" s="1054">
        <v>38</v>
      </c>
      <c r="AN3630" s="1056">
        <v>0.14499999999999999</v>
      </c>
    </row>
    <row r="3631" spans="35:40">
      <c r="AI3631" s="1053">
        <v>44012171</v>
      </c>
      <c r="AJ3631" s="1054">
        <v>70</v>
      </c>
      <c r="AK3631" s="1055">
        <v>111.95159199999999</v>
      </c>
      <c r="AL3631" s="1055">
        <v>3.1896</v>
      </c>
      <c r="AM3631" s="1054">
        <v>35</v>
      </c>
      <c r="AN3631" s="1056">
        <v>0.29899999999999999</v>
      </c>
    </row>
    <row r="3632" spans="35:40">
      <c r="AI3632" s="1053">
        <v>34032101</v>
      </c>
      <c r="AJ3632" s="1054">
        <v>9</v>
      </c>
      <c r="AK3632" s="1055">
        <v>111.94753999999999</v>
      </c>
      <c r="AL3632" s="1055">
        <v>3.0226999999999999</v>
      </c>
      <c r="AM3632" s="1054">
        <v>37</v>
      </c>
      <c r="AN3632" s="1056">
        <v>0.16969999999999999</v>
      </c>
    </row>
    <row r="3633" spans="35:40">
      <c r="AI3633" s="1053">
        <v>23012611</v>
      </c>
      <c r="AJ3633" s="1054">
        <v>36</v>
      </c>
      <c r="AK3633" s="1055">
        <v>111.93046000000001</v>
      </c>
      <c r="AL3633" s="1055">
        <v>2.8910999999999998</v>
      </c>
      <c r="AM3633" s="1054">
        <v>39</v>
      </c>
      <c r="AN3633" s="1056">
        <v>0.15679999999999999</v>
      </c>
    </row>
    <row r="3634" spans="35:40">
      <c r="AI3634" s="1053">
        <v>35014780</v>
      </c>
      <c r="AJ3634" s="1054">
        <v>35</v>
      </c>
      <c r="AK3634" s="1055">
        <v>111.917</v>
      </c>
      <c r="AL3634" s="1055">
        <v>3.2218</v>
      </c>
      <c r="AM3634" s="1054">
        <v>35</v>
      </c>
      <c r="AN3634" s="1056">
        <v>0.18960000000000002</v>
      </c>
    </row>
    <row r="3635" spans="35:40">
      <c r="AI3635" s="1053">
        <v>50031711</v>
      </c>
      <c r="AJ3635" s="1054">
        <v>96</v>
      </c>
      <c r="AK3635" s="1055">
        <v>111.89643999999998</v>
      </c>
      <c r="AL3635" s="1055">
        <v>3.7288000000000001</v>
      </c>
      <c r="AM3635" s="1054">
        <v>30</v>
      </c>
      <c r="AN3635" s="1056">
        <v>0.22640000000000002</v>
      </c>
    </row>
    <row r="3636" spans="35:40">
      <c r="AI3636" s="1053">
        <v>43080203</v>
      </c>
      <c r="AJ3636" s="1054">
        <v>10</v>
      </c>
      <c r="AK3636" s="1055">
        <v>111.8826</v>
      </c>
      <c r="AL3636" s="1055">
        <v>2.9241000000000001</v>
      </c>
      <c r="AM3636" s="1054">
        <v>38</v>
      </c>
      <c r="AN3636" s="1056">
        <v>0.1648</v>
      </c>
    </row>
    <row r="3637" spans="35:40">
      <c r="AI3637" s="1053">
        <v>42121401</v>
      </c>
      <c r="AJ3637" s="1054">
        <v>8</v>
      </c>
      <c r="AK3637" s="1055">
        <v>111.8755</v>
      </c>
      <c r="AL3637" s="1055">
        <v>3.5508999999999999</v>
      </c>
      <c r="AM3637" s="1054">
        <v>32</v>
      </c>
      <c r="AN3637" s="1056">
        <v>0.31590000000000001</v>
      </c>
    </row>
    <row r="3638" spans="35:40">
      <c r="AI3638" s="1053">
        <v>41041701</v>
      </c>
      <c r="AJ3638" s="1054">
        <v>4</v>
      </c>
      <c r="AK3638" s="1055">
        <v>111.8704</v>
      </c>
      <c r="AL3638" s="1055">
        <v>2.7147999999999999</v>
      </c>
      <c r="AM3638" s="1054">
        <v>41</v>
      </c>
      <c r="AN3638" s="1056">
        <v>0.23079999999999998</v>
      </c>
    </row>
    <row r="3639" spans="35:40">
      <c r="AI3639" s="1053">
        <v>37157041</v>
      </c>
      <c r="AJ3639" s="1054">
        <v>4</v>
      </c>
      <c r="AK3639" s="1055">
        <v>111.800528</v>
      </c>
      <c r="AL3639" s="1055">
        <v>3.2949000000000002</v>
      </c>
      <c r="AM3639" s="1054">
        <v>34</v>
      </c>
      <c r="AN3639" s="1056">
        <v>0.24010000000000001</v>
      </c>
    </row>
    <row r="3640" spans="35:40">
      <c r="AI3640" s="1053">
        <v>43072301</v>
      </c>
      <c r="AJ3640" s="1054">
        <v>7</v>
      </c>
      <c r="AK3640" s="1055">
        <v>111.76313999999999</v>
      </c>
      <c r="AL3640" s="1055">
        <v>2.9897999999999998</v>
      </c>
      <c r="AM3640" s="1054">
        <v>37</v>
      </c>
      <c r="AN3640" s="1056">
        <v>0.15560000000000002</v>
      </c>
    </row>
    <row r="3641" spans="35:40">
      <c r="AI3641" s="1053">
        <v>44120501</v>
      </c>
      <c r="AJ3641" s="1054">
        <v>13</v>
      </c>
      <c r="AK3641" s="1055">
        <v>111.7484</v>
      </c>
      <c r="AL3641" s="1055">
        <v>3.1911999999999998</v>
      </c>
      <c r="AM3641" s="1054">
        <v>35</v>
      </c>
      <c r="AN3641" s="1056">
        <v>0.27710000000000001</v>
      </c>
    </row>
    <row r="3642" spans="35:40">
      <c r="AI3642" s="1053">
        <v>32025602</v>
      </c>
      <c r="AJ3642" s="1054">
        <v>54</v>
      </c>
      <c r="AK3642" s="1055">
        <v>111.71939999999999</v>
      </c>
      <c r="AL3642" s="1055">
        <v>3.4256000000000002</v>
      </c>
      <c r="AM3642" s="1054">
        <v>33</v>
      </c>
      <c r="AN3642" s="1056">
        <v>0.2462</v>
      </c>
    </row>
    <row r="3643" spans="35:40">
      <c r="AI3643" s="1053">
        <v>51140021</v>
      </c>
      <c r="AJ3643" s="1054">
        <v>9</v>
      </c>
      <c r="AK3643" s="1055">
        <v>111.69199999999999</v>
      </c>
      <c r="AL3643" s="1055">
        <v>3.4971999999999999</v>
      </c>
      <c r="AM3643" s="1054">
        <v>32</v>
      </c>
      <c r="AN3643" s="1056">
        <v>0.2994</v>
      </c>
    </row>
    <row r="3644" spans="35:40">
      <c r="AI3644" s="1053">
        <v>37027241</v>
      </c>
      <c r="AJ3644" s="1054">
        <v>24</v>
      </c>
      <c r="AK3644" s="1055">
        <v>111.68932599999999</v>
      </c>
      <c r="AL3644" s="1055">
        <v>3.1840000000000002</v>
      </c>
      <c r="AM3644" s="1054">
        <v>35</v>
      </c>
      <c r="AN3644" s="1056">
        <v>0.26530000000000004</v>
      </c>
    </row>
    <row r="3645" spans="35:40">
      <c r="AI3645" s="1053">
        <v>14083361</v>
      </c>
      <c r="AJ3645" s="1054">
        <v>13</v>
      </c>
      <c r="AK3645" s="1055">
        <v>111.6165</v>
      </c>
      <c r="AL3645" s="1055">
        <v>3.4592000000000001</v>
      </c>
      <c r="AM3645" s="1054">
        <v>32</v>
      </c>
      <c r="AN3645" s="1056">
        <v>0.18559999999999999</v>
      </c>
    </row>
    <row r="3646" spans="35:40">
      <c r="AI3646" s="1053">
        <v>41011211</v>
      </c>
      <c r="AJ3646" s="1054">
        <v>53</v>
      </c>
      <c r="AK3646" s="1055">
        <v>111.54145</v>
      </c>
      <c r="AL3646" s="1055">
        <v>2.7452999999999999</v>
      </c>
      <c r="AM3646" s="1054">
        <v>41</v>
      </c>
      <c r="AN3646" s="1056">
        <v>0.23469999999999999</v>
      </c>
    </row>
    <row r="3647" spans="35:40">
      <c r="AI3647" s="1053">
        <v>37077111</v>
      </c>
      <c r="AJ3647" s="1054">
        <v>13</v>
      </c>
      <c r="AK3647" s="1055">
        <v>111.5249</v>
      </c>
      <c r="AL3647" s="1055">
        <v>3.3664999999999998</v>
      </c>
      <c r="AM3647" s="1054">
        <v>33</v>
      </c>
      <c r="AN3647" s="1056">
        <v>0.2462</v>
      </c>
    </row>
    <row r="3648" spans="35:40">
      <c r="AI3648" s="1053">
        <v>11060303</v>
      </c>
      <c r="AJ3648" s="1054">
        <v>129</v>
      </c>
      <c r="AK3648" s="1055">
        <v>111.5056</v>
      </c>
      <c r="AL3648" s="1055">
        <v>3.4331</v>
      </c>
      <c r="AM3648" s="1054">
        <v>32</v>
      </c>
      <c r="AN3648" s="1056">
        <v>0.49109999999999998</v>
      </c>
    </row>
    <row r="3649" spans="35:40">
      <c r="AI3649" s="1053">
        <v>15025021</v>
      </c>
      <c r="AJ3649" s="1054">
        <v>12</v>
      </c>
      <c r="AK3649" s="1055">
        <v>111.48909999999999</v>
      </c>
      <c r="AL3649" s="1055">
        <v>3.1692</v>
      </c>
      <c r="AM3649" s="1054">
        <v>35</v>
      </c>
      <c r="AN3649" s="1056">
        <v>0.25120000000000003</v>
      </c>
    </row>
    <row r="3650" spans="35:40">
      <c r="AI3650" s="1053">
        <v>51143801</v>
      </c>
      <c r="AJ3650" s="1054">
        <v>10</v>
      </c>
      <c r="AK3650" s="1055">
        <v>111.4789</v>
      </c>
      <c r="AL3650" s="1055">
        <v>3.5910000000000002</v>
      </c>
      <c r="AM3650" s="1054">
        <v>31</v>
      </c>
      <c r="AN3650" s="1056">
        <v>0.37119999999999997</v>
      </c>
    </row>
    <row r="3651" spans="35:40">
      <c r="AI3651" s="1053">
        <v>32045711</v>
      </c>
      <c r="AJ3651" s="1054">
        <v>31</v>
      </c>
      <c r="AK3651" s="1055">
        <v>111.4546</v>
      </c>
      <c r="AL3651" s="1055">
        <v>2.8645</v>
      </c>
      <c r="AM3651" s="1054">
        <v>39</v>
      </c>
      <c r="AN3651" s="1056">
        <v>0.25140000000000001</v>
      </c>
    </row>
    <row r="3652" spans="35:40">
      <c r="AI3652" s="1053">
        <v>44102901</v>
      </c>
      <c r="AJ3652" s="1054">
        <v>29</v>
      </c>
      <c r="AK3652" s="1055">
        <v>111.426</v>
      </c>
      <c r="AL3652" s="1055">
        <v>3.2532999999999999</v>
      </c>
      <c r="AM3652" s="1054">
        <v>34</v>
      </c>
      <c r="AN3652" s="1056">
        <v>0.26789999999999997</v>
      </c>
    </row>
    <row r="3653" spans="35:40">
      <c r="AI3653" s="1053">
        <v>61080201</v>
      </c>
      <c r="AJ3653" s="1054">
        <v>3</v>
      </c>
      <c r="AK3653" s="1055">
        <v>111.39790000000001</v>
      </c>
      <c r="AL3653" s="1055">
        <v>3.0785999999999998</v>
      </c>
      <c r="AM3653" s="1054">
        <v>36</v>
      </c>
      <c r="AN3653" s="1056">
        <v>0.30930000000000002</v>
      </c>
    </row>
    <row r="3654" spans="35:40">
      <c r="AI3654" s="1053">
        <v>50270031</v>
      </c>
      <c r="AJ3654" s="1054">
        <v>97</v>
      </c>
      <c r="AK3654" s="1055">
        <v>111.39018</v>
      </c>
      <c r="AL3654" s="1055">
        <v>3.3715999999999999</v>
      </c>
      <c r="AM3654" s="1054">
        <v>33</v>
      </c>
      <c r="AN3654" s="1056">
        <v>0.24249999999999999</v>
      </c>
    </row>
    <row r="3655" spans="35:40">
      <c r="AI3655" s="1053">
        <v>32052911</v>
      </c>
      <c r="AJ3655" s="1054">
        <v>21</v>
      </c>
      <c r="AK3655" s="1055">
        <v>111.352</v>
      </c>
      <c r="AL3655" s="1055">
        <v>3.3268</v>
      </c>
      <c r="AM3655" s="1054">
        <v>33</v>
      </c>
      <c r="AN3655" s="1056">
        <v>0.26069999999999999</v>
      </c>
    </row>
    <row r="3656" spans="35:40">
      <c r="AI3656" s="1053">
        <v>33013401</v>
      </c>
      <c r="AJ3656" s="1054">
        <v>72</v>
      </c>
      <c r="AK3656" s="1055">
        <v>111.34857</v>
      </c>
      <c r="AL3656" s="1055">
        <v>3.1781999999999999</v>
      </c>
      <c r="AM3656" s="1054">
        <v>35</v>
      </c>
      <c r="AN3656" s="1056">
        <v>0.2707</v>
      </c>
    </row>
    <row r="3657" spans="35:40">
      <c r="AI3657" s="1053">
        <v>32101201</v>
      </c>
      <c r="AJ3657" s="1054">
        <v>37</v>
      </c>
      <c r="AK3657" s="1055">
        <v>111.2958</v>
      </c>
      <c r="AL3657" s="1055">
        <v>3.1701999999999999</v>
      </c>
      <c r="AM3657" s="1054">
        <v>35</v>
      </c>
      <c r="AN3657" s="1056">
        <v>0.29770000000000002</v>
      </c>
    </row>
    <row r="3658" spans="35:40">
      <c r="AI3658" s="1053">
        <v>33018141</v>
      </c>
      <c r="AJ3658" s="1054">
        <v>73</v>
      </c>
      <c r="AK3658" s="1055">
        <v>111.2745</v>
      </c>
      <c r="AL3658" s="1055">
        <v>3.6833999999999998</v>
      </c>
      <c r="AM3658" s="1054">
        <v>30</v>
      </c>
      <c r="AN3658" s="1056">
        <v>0.26150000000000001</v>
      </c>
    </row>
    <row r="3659" spans="35:40">
      <c r="AI3659" s="1053">
        <v>12070201</v>
      </c>
      <c r="AJ3659" s="1054">
        <v>54</v>
      </c>
      <c r="AK3659" s="1055">
        <v>111.2534</v>
      </c>
      <c r="AL3659" s="1055">
        <v>3.4325999999999999</v>
      </c>
      <c r="AM3659" s="1054">
        <v>32</v>
      </c>
      <c r="AN3659" s="1056">
        <v>0.2757</v>
      </c>
    </row>
    <row r="3660" spans="35:40">
      <c r="AI3660" s="1053">
        <v>44131201</v>
      </c>
      <c r="AJ3660" s="1054">
        <v>32</v>
      </c>
      <c r="AK3660" s="1055">
        <v>111.19804999999999</v>
      </c>
      <c r="AL3660" s="1055">
        <v>3.3889</v>
      </c>
      <c r="AM3660" s="1054">
        <v>33</v>
      </c>
      <c r="AN3660" s="1056">
        <v>0.18460000000000001</v>
      </c>
    </row>
    <row r="3661" spans="35:40">
      <c r="AI3661" s="1053">
        <v>51012102</v>
      </c>
      <c r="AJ3661" s="1054">
        <v>104</v>
      </c>
      <c r="AK3661" s="1055">
        <v>111.19288999999999</v>
      </c>
      <c r="AL3661" s="1055">
        <v>3.1697000000000002</v>
      </c>
      <c r="AM3661" s="1054">
        <v>35</v>
      </c>
      <c r="AN3661" s="1056">
        <v>0.36619999999999997</v>
      </c>
    </row>
    <row r="3662" spans="35:40">
      <c r="AI3662" s="1053">
        <v>41022001</v>
      </c>
      <c r="AJ3662" s="1054">
        <v>7</v>
      </c>
      <c r="AK3662" s="1055">
        <v>111.18129999999999</v>
      </c>
      <c r="AL3662" s="1055">
        <v>2.7593000000000001</v>
      </c>
      <c r="AM3662" s="1054">
        <v>40</v>
      </c>
      <c r="AN3662" s="1056">
        <v>0.47670000000000001</v>
      </c>
    </row>
    <row r="3663" spans="35:40">
      <c r="AI3663" s="1053">
        <v>41181501</v>
      </c>
      <c r="AJ3663" s="1054">
        <v>2</v>
      </c>
      <c r="AK3663" s="1055">
        <v>111.1802</v>
      </c>
      <c r="AL3663" s="1055">
        <v>3.6753</v>
      </c>
      <c r="AM3663" s="1054">
        <v>30</v>
      </c>
      <c r="AN3663" s="1056">
        <v>0.26200000000000001</v>
      </c>
    </row>
    <row r="3664" spans="35:40">
      <c r="AI3664" s="1053">
        <v>21020661</v>
      </c>
      <c r="AJ3664" s="1054">
        <v>37</v>
      </c>
      <c r="AK3664" s="1055">
        <v>111.1495</v>
      </c>
      <c r="AL3664" s="1055">
        <v>3.5571999999999999</v>
      </c>
      <c r="AM3664" s="1054">
        <v>31</v>
      </c>
      <c r="AN3664" s="1056">
        <v>0.3281</v>
      </c>
    </row>
    <row r="3665" spans="35:40">
      <c r="AI3665" s="1053">
        <v>53032301</v>
      </c>
      <c r="AJ3665" s="1054">
        <v>4</v>
      </c>
      <c r="AK3665" s="1055">
        <v>111.14214399999999</v>
      </c>
      <c r="AL3665" s="1055">
        <v>2.7561</v>
      </c>
      <c r="AM3665" s="1054">
        <v>40</v>
      </c>
      <c r="AN3665" s="1056">
        <v>0.18780000000000002</v>
      </c>
    </row>
    <row r="3666" spans="35:40">
      <c r="AI3666" s="1053">
        <v>23052801</v>
      </c>
      <c r="AJ3666" s="1054">
        <v>8</v>
      </c>
      <c r="AK3666" s="1055">
        <v>111.1258</v>
      </c>
      <c r="AL3666" s="1055">
        <v>3.6810999999999998</v>
      </c>
      <c r="AM3666" s="1054">
        <v>30</v>
      </c>
      <c r="AN3666" s="1056">
        <v>0.41700000000000004</v>
      </c>
    </row>
    <row r="3667" spans="35:40">
      <c r="AI3667" s="1053">
        <v>64011401</v>
      </c>
      <c r="AJ3667" s="1054">
        <v>11</v>
      </c>
      <c r="AK3667" s="1055">
        <v>111.09982600000001</v>
      </c>
      <c r="AL3667" s="1055">
        <v>3.0813000000000001</v>
      </c>
      <c r="AM3667" s="1054">
        <v>36</v>
      </c>
      <c r="AN3667" s="1056">
        <v>0.11599999999999999</v>
      </c>
    </row>
    <row r="3668" spans="35:40">
      <c r="AI3668" s="1053">
        <v>13063901</v>
      </c>
      <c r="AJ3668" s="1054">
        <v>12</v>
      </c>
      <c r="AK3668" s="1055">
        <v>110.99850000000001</v>
      </c>
      <c r="AL3668" s="1055">
        <v>3.3763999999999998</v>
      </c>
      <c r="AM3668" s="1054">
        <v>33</v>
      </c>
      <c r="AN3668" s="1056">
        <v>0.22489999999999999</v>
      </c>
    </row>
    <row r="3669" spans="35:40">
      <c r="AI3669" s="1053">
        <v>22115101</v>
      </c>
      <c r="AJ3669" s="1054">
        <v>25</v>
      </c>
      <c r="AK3669" s="1055">
        <v>110.92083999999998</v>
      </c>
      <c r="AL3669" s="1055">
        <v>2.8077999999999999</v>
      </c>
      <c r="AM3669" s="1054">
        <v>40</v>
      </c>
      <c r="AN3669" s="1056">
        <v>0.17120000000000002</v>
      </c>
    </row>
    <row r="3670" spans="35:40">
      <c r="AI3670" s="1053">
        <v>44153001</v>
      </c>
      <c r="AJ3670" s="1054">
        <v>18</v>
      </c>
      <c r="AK3670" s="1055">
        <v>110.9171</v>
      </c>
      <c r="AL3670" s="1055">
        <v>3.1760999999999999</v>
      </c>
      <c r="AM3670" s="1054">
        <v>35</v>
      </c>
      <c r="AN3670" s="1056">
        <v>0.20749999999999999</v>
      </c>
    </row>
    <row r="3671" spans="35:40">
      <c r="AI3671" s="1053">
        <v>32107111</v>
      </c>
      <c r="AJ3671" s="1054">
        <v>38</v>
      </c>
      <c r="AK3671" s="1055">
        <v>110.90675</v>
      </c>
      <c r="AL3671" s="1055">
        <v>2.7401</v>
      </c>
      <c r="AM3671" s="1054">
        <v>40</v>
      </c>
      <c r="AN3671" s="1056">
        <v>0.34360000000000002</v>
      </c>
    </row>
    <row r="3672" spans="35:40">
      <c r="AI3672" s="1053">
        <v>44080701</v>
      </c>
      <c r="AJ3672" s="1054">
        <v>17</v>
      </c>
      <c r="AK3672" s="1055">
        <v>110.88420000000001</v>
      </c>
      <c r="AL3672" s="1055">
        <v>3.1947999999999999</v>
      </c>
      <c r="AM3672" s="1054">
        <v>35</v>
      </c>
      <c r="AN3672" s="1056">
        <v>0.27789999999999998</v>
      </c>
    </row>
    <row r="3673" spans="35:40">
      <c r="AI3673" s="1053">
        <v>41052201</v>
      </c>
      <c r="AJ3673" s="1054">
        <v>10</v>
      </c>
      <c r="AK3673" s="1055">
        <v>110.8394</v>
      </c>
      <c r="AL3673" s="1055">
        <v>2.8370000000000002</v>
      </c>
      <c r="AM3673" s="1054">
        <v>39</v>
      </c>
      <c r="AN3673" s="1056">
        <v>0.22600000000000001</v>
      </c>
    </row>
    <row r="3674" spans="35:40">
      <c r="AI3674" s="1053">
        <v>44101271</v>
      </c>
      <c r="AJ3674" s="1054">
        <v>30</v>
      </c>
      <c r="AK3674" s="1055">
        <v>110.8279</v>
      </c>
      <c r="AL3674" s="1055">
        <v>2.7486000000000002</v>
      </c>
      <c r="AM3674" s="1054">
        <v>40</v>
      </c>
      <c r="AN3674" s="1056">
        <v>0.16250000000000001</v>
      </c>
    </row>
    <row r="3675" spans="35:40">
      <c r="AI3675" s="1053">
        <v>32074211</v>
      </c>
      <c r="AJ3675" s="1054">
        <v>24</v>
      </c>
      <c r="AK3675" s="1055">
        <v>110.7931</v>
      </c>
      <c r="AL3675" s="1055">
        <v>3.4944000000000002</v>
      </c>
      <c r="AM3675" s="1054">
        <v>32</v>
      </c>
      <c r="AN3675" s="1056">
        <v>0.39399999999999996</v>
      </c>
    </row>
    <row r="3676" spans="35:40">
      <c r="AI3676" s="1053">
        <v>44113001</v>
      </c>
      <c r="AJ3676" s="1054">
        <v>20</v>
      </c>
      <c r="AK3676" s="1055">
        <v>110.7824</v>
      </c>
      <c r="AL3676" s="1055">
        <v>3.5878000000000001</v>
      </c>
      <c r="AM3676" s="1054">
        <v>31</v>
      </c>
      <c r="AN3676" s="1056">
        <v>0.34100000000000003</v>
      </c>
    </row>
    <row r="3677" spans="35:40">
      <c r="AI3677" s="1053">
        <v>22021501</v>
      </c>
      <c r="AJ3677" s="1054">
        <v>10</v>
      </c>
      <c r="AK3677" s="1055">
        <v>110.74930000000001</v>
      </c>
      <c r="AL3677" s="1055">
        <v>3.3595999999999999</v>
      </c>
      <c r="AM3677" s="1054">
        <v>33</v>
      </c>
      <c r="AN3677" s="1056">
        <v>0.28389999999999999</v>
      </c>
    </row>
    <row r="3678" spans="35:40">
      <c r="AI3678" s="1053">
        <v>12030301</v>
      </c>
      <c r="AJ3678" s="1054">
        <v>55</v>
      </c>
      <c r="AK3678" s="1055">
        <v>110.72920000000001</v>
      </c>
      <c r="AL3678" s="1055">
        <v>2.9089999999999998</v>
      </c>
      <c r="AM3678" s="1054">
        <v>38</v>
      </c>
      <c r="AN3678" s="1056">
        <v>0.32530000000000003</v>
      </c>
    </row>
    <row r="3679" spans="35:40">
      <c r="AI3679" s="1053">
        <v>37140601</v>
      </c>
      <c r="AJ3679" s="1054">
        <v>5</v>
      </c>
      <c r="AK3679" s="1055">
        <v>110.7176</v>
      </c>
      <c r="AL3679" s="1055">
        <v>3.2696000000000001</v>
      </c>
      <c r="AM3679" s="1054">
        <v>34</v>
      </c>
      <c r="AN3679" s="1056">
        <v>0.3261</v>
      </c>
    </row>
    <row r="3680" spans="35:40">
      <c r="AI3680" s="1053">
        <v>44102601</v>
      </c>
      <c r="AJ3680" s="1054">
        <v>31</v>
      </c>
      <c r="AK3680" s="1055">
        <v>110.66330000000001</v>
      </c>
      <c r="AL3680" s="1055">
        <v>3.0099</v>
      </c>
      <c r="AM3680" s="1054">
        <v>37</v>
      </c>
      <c r="AN3680" s="1056">
        <v>0.26319999999999999</v>
      </c>
    </row>
    <row r="3681" spans="35:40">
      <c r="AI3681" s="1053">
        <v>23018311</v>
      </c>
      <c r="AJ3681" s="1054">
        <v>37</v>
      </c>
      <c r="AK3681" s="1055">
        <v>110.6516</v>
      </c>
      <c r="AL3681" s="1055">
        <v>2.7006999999999999</v>
      </c>
      <c r="AM3681" s="1054">
        <v>41</v>
      </c>
      <c r="AN3681" s="1056">
        <v>0.32829999999999998</v>
      </c>
    </row>
    <row r="3682" spans="35:40">
      <c r="AI3682" s="1053">
        <v>23010411</v>
      </c>
      <c r="AJ3682" s="1054">
        <v>38</v>
      </c>
      <c r="AK3682" s="1055">
        <v>110.6486</v>
      </c>
      <c r="AL3682" s="1055">
        <v>3.5406</v>
      </c>
      <c r="AM3682" s="1054">
        <v>31</v>
      </c>
      <c r="AN3682" s="1056">
        <v>0.35880000000000001</v>
      </c>
    </row>
    <row r="3683" spans="35:40">
      <c r="AI3683" s="1053">
        <v>46190101</v>
      </c>
      <c r="AJ3683" s="1054">
        <v>1</v>
      </c>
      <c r="AK3683" s="1055">
        <v>110.6482</v>
      </c>
      <c r="AL3683" s="1055">
        <v>2.8679999999999999</v>
      </c>
      <c r="AM3683" s="1054">
        <v>39</v>
      </c>
      <c r="AN3683" s="1056">
        <v>0.317</v>
      </c>
    </row>
    <row r="3684" spans="35:40">
      <c r="AI3684" s="1053">
        <v>32035811</v>
      </c>
      <c r="AJ3684" s="1054">
        <v>43</v>
      </c>
      <c r="AK3684" s="1055">
        <v>110.6267</v>
      </c>
      <c r="AL3684" s="1055">
        <v>2.9855999999999998</v>
      </c>
      <c r="AM3684" s="1054">
        <v>37</v>
      </c>
      <c r="AN3684" s="1056">
        <v>0.153</v>
      </c>
    </row>
    <row r="3685" spans="35:40">
      <c r="AI3685" s="1053">
        <v>21070131</v>
      </c>
      <c r="AJ3685" s="1054">
        <v>6</v>
      </c>
      <c r="AK3685" s="1055">
        <v>110.62390000000001</v>
      </c>
      <c r="AL3685" s="1055">
        <v>3.6661999999999999</v>
      </c>
      <c r="AM3685" s="1054">
        <v>30</v>
      </c>
      <c r="AN3685" s="1056">
        <v>0.47369999999999995</v>
      </c>
    </row>
    <row r="3686" spans="35:40">
      <c r="AI3686" s="1053">
        <v>31194901</v>
      </c>
      <c r="AJ3686" s="1054">
        <v>154</v>
      </c>
      <c r="AK3686" s="1055">
        <v>110.58329999999999</v>
      </c>
      <c r="AL3686" s="1055">
        <v>2.9937</v>
      </c>
      <c r="AM3686" s="1054">
        <v>37</v>
      </c>
      <c r="AN3686" s="1056">
        <v>0.19420000000000001</v>
      </c>
    </row>
    <row r="3687" spans="35:40">
      <c r="AI3687" s="1053">
        <v>42033101</v>
      </c>
      <c r="AJ3687" s="1054">
        <v>16</v>
      </c>
      <c r="AK3687" s="1055">
        <v>110.5194</v>
      </c>
      <c r="AL3687" s="1055">
        <v>3.6223000000000001</v>
      </c>
      <c r="AM3687" s="1054">
        <v>31</v>
      </c>
      <c r="AN3687" s="1056">
        <v>0.36719999999999997</v>
      </c>
    </row>
    <row r="3688" spans="35:40">
      <c r="AI3688" s="1053">
        <v>50170071</v>
      </c>
      <c r="AJ3688" s="1054">
        <v>98</v>
      </c>
      <c r="AK3688" s="1055">
        <v>110.5121</v>
      </c>
      <c r="AL3688" s="1055">
        <v>2.9323000000000001</v>
      </c>
      <c r="AM3688" s="1054">
        <v>38</v>
      </c>
      <c r="AN3688" s="1056">
        <v>0.32770000000000005</v>
      </c>
    </row>
    <row r="3689" spans="35:40">
      <c r="AI3689" s="1053">
        <v>32080701</v>
      </c>
      <c r="AJ3689" s="1054">
        <v>29</v>
      </c>
      <c r="AK3689" s="1055">
        <v>110.512</v>
      </c>
      <c r="AL3689" s="1055">
        <v>3.0485000000000002</v>
      </c>
      <c r="AM3689" s="1054">
        <v>36</v>
      </c>
      <c r="AN3689" s="1056">
        <v>0.3019</v>
      </c>
    </row>
    <row r="3690" spans="35:40">
      <c r="AI3690" s="1053">
        <v>42111301</v>
      </c>
      <c r="AJ3690" s="1054">
        <v>4</v>
      </c>
      <c r="AK3690" s="1055">
        <v>110.50373799999998</v>
      </c>
      <c r="AL3690" s="1055">
        <v>2.1259999999999999</v>
      </c>
      <c r="AM3690" s="1054">
        <v>52</v>
      </c>
      <c r="AN3690" s="1056">
        <v>0.23449999999999999</v>
      </c>
    </row>
    <row r="3691" spans="35:40">
      <c r="AI3691" s="1053">
        <v>33065501</v>
      </c>
      <c r="AJ3691" s="1054">
        <v>37</v>
      </c>
      <c r="AK3691" s="1055">
        <v>110.501608</v>
      </c>
      <c r="AL3691" s="1055">
        <v>2.61</v>
      </c>
      <c r="AM3691" s="1054">
        <v>42</v>
      </c>
      <c r="AN3691" s="1056">
        <v>0.25420000000000004</v>
      </c>
    </row>
    <row r="3692" spans="35:40">
      <c r="AI3692" s="1053">
        <v>43122601</v>
      </c>
      <c r="AJ3692" s="1054">
        <v>6</v>
      </c>
      <c r="AK3692" s="1055">
        <v>110.50069999999999</v>
      </c>
      <c r="AL3692" s="1055">
        <v>2.8896000000000002</v>
      </c>
      <c r="AM3692" s="1054">
        <v>38</v>
      </c>
      <c r="AN3692" s="1056">
        <v>0.24429999999999999</v>
      </c>
    </row>
    <row r="3693" spans="35:40">
      <c r="AI3693" s="1053">
        <v>13010101</v>
      </c>
      <c r="AJ3693" s="1054">
        <v>25</v>
      </c>
      <c r="AK3693" s="1055">
        <v>110.46599999999999</v>
      </c>
      <c r="AL3693" s="1055">
        <v>3.3287</v>
      </c>
      <c r="AM3693" s="1054">
        <v>33</v>
      </c>
      <c r="AN3693" s="1056">
        <v>0.308</v>
      </c>
    </row>
    <row r="3694" spans="35:40">
      <c r="AI3694" s="1053">
        <v>51020802</v>
      </c>
      <c r="AJ3694" s="1054">
        <v>17</v>
      </c>
      <c r="AK3694" s="1055">
        <v>110.40470000000001</v>
      </c>
      <c r="AL3694" s="1055">
        <v>2.6421999999999999</v>
      </c>
      <c r="AM3694" s="1054">
        <v>42</v>
      </c>
      <c r="AN3694" s="1056">
        <v>0.19159999999999999</v>
      </c>
    </row>
    <row r="3695" spans="35:40">
      <c r="AI3695" s="1053">
        <v>44019701</v>
      </c>
      <c r="AJ3695" s="1054">
        <v>71</v>
      </c>
      <c r="AK3695" s="1055">
        <v>110.38509999999999</v>
      </c>
      <c r="AL3695" s="1055">
        <v>3.0089999999999999</v>
      </c>
      <c r="AM3695" s="1054">
        <v>37</v>
      </c>
      <c r="AN3695" s="1056">
        <v>0.1925</v>
      </c>
    </row>
    <row r="3696" spans="35:40">
      <c r="AI3696" s="1053">
        <v>44030401</v>
      </c>
      <c r="AJ3696" s="1054">
        <v>11</v>
      </c>
      <c r="AK3696" s="1055">
        <v>110.3475</v>
      </c>
      <c r="AL3696" s="1055">
        <v>2.8201999999999998</v>
      </c>
      <c r="AM3696" s="1054">
        <v>39</v>
      </c>
      <c r="AN3696" s="1056">
        <v>0.27300000000000002</v>
      </c>
    </row>
    <row r="3697" spans="35:40">
      <c r="AI3697" s="1053">
        <v>41181201</v>
      </c>
      <c r="AJ3697" s="1054">
        <v>3</v>
      </c>
      <c r="AK3697" s="1055">
        <v>110.34310000000001</v>
      </c>
      <c r="AL3697" s="1055">
        <v>3.2242000000000002</v>
      </c>
      <c r="AM3697" s="1054">
        <v>34</v>
      </c>
      <c r="AN3697" s="1056">
        <v>0.20679999999999998</v>
      </c>
    </row>
    <row r="3698" spans="35:40">
      <c r="AI3698" s="1053">
        <v>22091201</v>
      </c>
      <c r="AJ3698" s="1054">
        <v>2</v>
      </c>
      <c r="AK3698" s="1055">
        <v>110.26690000000001</v>
      </c>
      <c r="AL3698" s="1055">
        <v>2.7572999999999999</v>
      </c>
      <c r="AM3698" s="1054">
        <v>40</v>
      </c>
      <c r="AN3698" s="1056">
        <v>0.23499999999999999</v>
      </c>
    </row>
    <row r="3699" spans="35:40">
      <c r="AI3699" s="1053">
        <v>51096261</v>
      </c>
      <c r="AJ3699" s="1054">
        <v>15</v>
      </c>
      <c r="AK3699" s="1055">
        <v>110.2563</v>
      </c>
      <c r="AL3699" s="1055">
        <v>2.9765999999999999</v>
      </c>
      <c r="AM3699" s="1054">
        <v>37</v>
      </c>
      <c r="AN3699" s="1056">
        <v>0.36849999999999999</v>
      </c>
    </row>
    <row r="3700" spans="35:40">
      <c r="AI3700" s="1053">
        <v>32130701</v>
      </c>
      <c r="AJ3700" s="1054">
        <v>21</v>
      </c>
      <c r="AK3700" s="1055">
        <v>110.24355</v>
      </c>
      <c r="AL3700" s="1055">
        <v>2.7888000000000002</v>
      </c>
      <c r="AM3700" s="1054">
        <v>40</v>
      </c>
      <c r="AN3700" s="1056">
        <v>0.32929999999999998</v>
      </c>
    </row>
    <row r="3701" spans="35:40">
      <c r="AI3701" s="1053">
        <v>33018191</v>
      </c>
      <c r="AJ3701" s="1054">
        <v>74</v>
      </c>
      <c r="AK3701" s="1055">
        <v>110.1768</v>
      </c>
      <c r="AL3701" s="1055">
        <v>3.3900999999999999</v>
      </c>
      <c r="AM3701" s="1054">
        <v>32</v>
      </c>
      <c r="AN3701" s="1056">
        <v>0.34289999999999998</v>
      </c>
    </row>
    <row r="3702" spans="35:40">
      <c r="AI3702" s="1053">
        <v>41022901</v>
      </c>
      <c r="AJ3702" s="1054">
        <v>8</v>
      </c>
      <c r="AK3702" s="1055">
        <v>110.15320600000001</v>
      </c>
      <c r="AL3702" s="1055">
        <v>3.3075000000000001</v>
      </c>
      <c r="AM3702" s="1054">
        <v>33</v>
      </c>
      <c r="AN3702" s="1056">
        <v>0.17050000000000001</v>
      </c>
    </row>
    <row r="3703" spans="35:40">
      <c r="AI3703" s="1053">
        <v>13054901</v>
      </c>
      <c r="AJ3703" s="1054">
        <v>18</v>
      </c>
      <c r="AK3703" s="1055">
        <v>110.131818</v>
      </c>
      <c r="AL3703" s="1055">
        <v>3.4826000000000001</v>
      </c>
      <c r="AM3703" s="1054">
        <v>32</v>
      </c>
      <c r="AN3703" s="1056">
        <v>0.2389</v>
      </c>
    </row>
    <row r="3704" spans="35:40">
      <c r="AI3704" s="1053">
        <v>33047901</v>
      </c>
      <c r="AJ3704" s="1054">
        <v>50</v>
      </c>
      <c r="AK3704" s="1055">
        <v>110.05925400000001</v>
      </c>
      <c r="AL3704" s="1055">
        <v>2.5554000000000001</v>
      </c>
      <c r="AM3704" s="1054">
        <v>43</v>
      </c>
      <c r="AN3704" s="1056">
        <v>0.1381</v>
      </c>
    </row>
    <row r="3705" spans="35:40">
      <c r="AI3705" s="1053">
        <v>51015811</v>
      </c>
      <c r="AJ3705" s="1054">
        <v>105</v>
      </c>
      <c r="AK3705" s="1055">
        <v>110.0217</v>
      </c>
      <c r="AL3705" s="1055">
        <v>3.2616000000000001</v>
      </c>
      <c r="AM3705" s="1054">
        <v>34</v>
      </c>
      <c r="AN3705" s="1056">
        <v>0.19839999999999999</v>
      </c>
    </row>
    <row r="3706" spans="35:40">
      <c r="AI3706" s="1053">
        <v>32110501</v>
      </c>
      <c r="AJ3706" s="1054">
        <v>12</v>
      </c>
      <c r="AK3706" s="1055">
        <v>110.0137</v>
      </c>
      <c r="AL3706" s="1055">
        <v>3.2816999999999998</v>
      </c>
      <c r="AM3706" s="1054">
        <v>34</v>
      </c>
      <c r="AN3706" s="1056">
        <v>0.42899999999999999</v>
      </c>
    </row>
    <row r="3707" spans="35:40">
      <c r="AI3707" s="1053">
        <v>15010105</v>
      </c>
      <c r="AJ3707" s="1054">
        <v>14</v>
      </c>
      <c r="AK3707" s="1055">
        <v>110.00960000000001</v>
      </c>
      <c r="AL3707" s="1055">
        <v>3.6837</v>
      </c>
      <c r="AM3707" s="1054">
        <v>30</v>
      </c>
      <c r="AN3707" s="1056">
        <v>0.28360000000000002</v>
      </c>
    </row>
    <row r="3708" spans="35:40">
      <c r="AI3708" s="1053">
        <v>61014301</v>
      </c>
      <c r="AJ3708" s="1054">
        <v>59</v>
      </c>
      <c r="AK3708" s="1055">
        <v>110.00906000000001</v>
      </c>
      <c r="AL3708" s="1055">
        <v>2.9996999999999998</v>
      </c>
      <c r="AM3708" s="1054">
        <v>37</v>
      </c>
      <c r="AN3708" s="1056">
        <v>0.20610000000000001</v>
      </c>
    </row>
    <row r="3709" spans="35:40">
      <c r="AI3709" s="1053">
        <v>12094101</v>
      </c>
      <c r="AJ3709" s="1054">
        <v>56</v>
      </c>
      <c r="AK3709" s="1055">
        <v>109.99809999999999</v>
      </c>
      <c r="AL3709" s="1055">
        <v>3.0222000000000002</v>
      </c>
      <c r="AM3709" s="1054">
        <v>36</v>
      </c>
      <c r="AN3709" s="1056">
        <v>0.31230000000000002</v>
      </c>
    </row>
    <row r="3710" spans="35:40">
      <c r="AI3710" s="1053">
        <v>45061301</v>
      </c>
      <c r="AJ3710" s="1054">
        <v>6</v>
      </c>
      <c r="AK3710" s="1055">
        <v>109.9971</v>
      </c>
      <c r="AL3710" s="1055">
        <v>2.9043000000000001</v>
      </c>
      <c r="AM3710" s="1054">
        <v>38</v>
      </c>
      <c r="AN3710" s="1056">
        <v>0.35009999999999997</v>
      </c>
    </row>
    <row r="3711" spans="35:40">
      <c r="AI3711" s="1053">
        <v>32121511</v>
      </c>
      <c r="AJ3711" s="1054">
        <v>20</v>
      </c>
      <c r="AK3711" s="1055">
        <v>109.879</v>
      </c>
      <c r="AL3711" s="1055">
        <v>3.5844</v>
      </c>
      <c r="AM3711" s="1054">
        <v>31</v>
      </c>
      <c r="AN3711" s="1056">
        <v>0.39119999999999999</v>
      </c>
    </row>
    <row r="3712" spans="35:40">
      <c r="AI3712" s="1053">
        <v>34012901</v>
      </c>
      <c r="AJ3712" s="1054">
        <v>40</v>
      </c>
      <c r="AK3712" s="1055">
        <v>109.8663</v>
      </c>
      <c r="AL3712" s="1055">
        <v>3.5310999999999999</v>
      </c>
      <c r="AM3712" s="1054">
        <v>31</v>
      </c>
      <c r="AN3712" s="1056">
        <v>0.25219999999999998</v>
      </c>
    </row>
    <row r="3713" spans="35:40">
      <c r="AI3713" s="1053">
        <v>43041401</v>
      </c>
      <c r="AJ3713" s="1054">
        <v>9</v>
      </c>
      <c r="AK3713" s="1055">
        <v>109.8623</v>
      </c>
      <c r="AL3713" s="1055">
        <v>3.1698</v>
      </c>
      <c r="AM3713" s="1054">
        <v>35</v>
      </c>
      <c r="AN3713" s="1056">
        <v>0.36170000000000002</v>
      </c>
    </row>
    <row r="3714" spans="35:40">
      <c r="AI3714" s="1053">
        <v>37081501</v>
      </c>
      <c r="AJ3714" s="1054">
        <v>19</v>
      </c>
      <c r="AK3714" s="1055">
        <v>109.8074</v>
      </c>
      <c r="AL3714" s="1055">
        <v>3.4127999999999998</v>
      </c>
      <c r="AM3714" s="1054">
        <v>32</v>
      </c>
      <c r="AN3714" s="1056">
        <v>0.41139999999999999</v>
      </c>
    </row>
    <row r="3715" spans="35:40">
      <c r="AI3715" s="1053">
        <v>44102501</v>
      </c>
      <c r="AJ3715" s="1054">
        <v>32</v>
      </c>
      <c r="AK3715" s="1055">
        <v>109.798</v>
      </c>
      <c r="AL3715" s="1055">
        <v>2.9693999999999998</v>
      </c>
      <c r="AM3715" s="1054">
        <v>37</v>
      </c>
      <c r="AN3715" s="1056">
        <v>0.1837</v>
      </c>
    </row>
    <row r="3716" spans="35:40">
      <c r="AI3716" s="1053">
        <v>11060721</v>
      </c>
      <c r="AJ3716" s="1054">
        <v>130</v>
      </c>
      <c r="AK3716" s="1055">
        <v>109.7758</v>
      </c>
      <c r="AL3716" s="1055">
        <v>2.66</v>
      </c>
      <c r="AM3716" s="1054">
        <v>41</v>
      </c>
      <c r="AN3716" s="1056">
        <v>0.34889999999999999</v>
      </c>
    </row>
    <row r="3717" spans="35:40">
      <c r="AI3717" s="1053">
        <v>42111001</v>
      </c>
      <c r="AJ3717" s="1054">
        <v>5</v>
      </c>
      <c r="AK3717" s="1055">
        <v>109.765</v>
      </c>
      <c r="AL3717" s="1055">
        <v>2.8464999999999998</v>
      </c>
      <c r="AM3717" s="1054">
        <v>39</v>
      </c>
      <c r="AN3717" s="1056">
        <v>0.30599999999999999</v>
      </c>
    </row>
    <row r="3718" spans="35:40">
      <c r="AI3718" s="1053">
        <v>33101701</v>
      </c>
      <c r="AJ3718" s="1054">
        <v>6</v>
      </c>
      <c r="AK3718" s="1055">
        <v>109.751</v>
      </c>
      <c r="AL3718" s="1055">
        <v>3.1829000000000001</v>
      </c>
      <c r="AM3718" s="1054">
        <v>34</v>
      </c>
      <c r="AN3718" s="1056">
        <v>0.24359999999999998</v>
      </c>
    </row>
    <row r="3719" spans="35:40">
      <c r="AI3719" s="1053">
        <v>31129001</v>
      </c>
      <c r="AJ3719" s="1054">
        <v>155</v>
      </c>
      <c r="AK3719" s="1055">
        <v>109.73793999999999</v>
      </c>
      <c r="AL3719" s="1055">
        <v>2.5775000000000001</v>
      </c>
      <c r="AM3719" s="1054">
        <v>43</v>
      </c>
      <c r="AN3719" s="1056">
        <v>0.33509999999999995</v>
      </c>
    </row>
    <row r="3720" spans="35:40">
      <c r="AI3720" s="1053">
        <v>37167071</v>
      </c>
      <c r="AJ3720" s="1054">
        <v>6</v>
      </c>
      <c r="AK3720" s="1055">
        <v>109.71865</v>
      </c>
      <c r="AL3720" s="1055">
        <v>3.1677</v>
      </c>
      <c r="AM3720" s="1054">
        <v>35</v>
      </c>
      <c r="AN3720" s="1056">
        <v>0.38590000000000002</v>
      </c>
    </row>
    <row r="3721" spans="35:40">
      <c r="AI3721" s="1053">
        <v>44224301</v>
      </c>
      <c r="AJ3721" s="1054">
        <v>72</v>
      </c>
      <c r="AK3721" s="1055">
        <v>109.68729999999999</v>
      </c>
      <c r="AL3721" s="1055">
        <v>3.0019999999999998</v>
      </c>
      <c r="AM3721" s="1054">
        <v>37</v>
      </c>
      <c r="AN3721" s="1056">
        <v>0.22899999999999998</v>
      </c>
    </row>
    <row r="3722" spans="35:40">
      <c r="AI3722" s="1053">
        <v>44160801</v>
      </c>
      <c r="AJ3722" s="1054">
        <v>12</v>
      </c>
      <c r="AK3722" s="1055">
        <v>109.6525</v>
      </c>
      <c r="AL3722" s="1055">
        <v>3.2084000000000001</v>
      </c>
      <c r="AM3722" s="1054">
        <v>34</v>
      </c>
      <c r="AN3722" s="1056">
        <v>0.31230000000000002</v>
      </c>
    </row>
    <row r="3723" spans="35:40">
      <c r="AI3723" s="1053">
        <v>65901061</v>
      </c>
      <c r="AJ3723" s="1054">
        <v>1</v>
      </c>
      <c r="AK3723" s="1055">
        <v>109.55540000000001</v>
      </c>
      <c r="AL3723" s="1055">
        <v>3.3380000000000001</v>
      </c>
      <c r="AM3723" s="1054">
        <v>33</v>
      </c>
      <c r="AN3723" s="1056">
        <v>0.27260000000000001</v>
      </c>
    </row>
    <row r="3724" spans="35:40">
      <c r="AI3724" s="1053">
        <v>64010341</v>
      </c>
      <c r="AJ3724" s="1054">
        <v>12</v>
      </c>
      <c r="AK3724" s="1055">
        <v>109.49361</v>
      </c>
      <c r="AL3724" s="1055">
        <v>3.0272999999999999</v>
      </c>
      <c r="AM3724" s="1054">
        <v>36</v>
      </c>
      <c r="AN3724" s="1056">
        <v>0.30959999999999999</v>
      </c>
    </row>
    <row r="3725" spans="35:40">
      <c r="AI3725" s="1053">
        <v>51010981</v>
      </c>
      <c r="AJ3725" s="1054">
        <v>106</v>
      </c>
      <c r="AK3725" s="1055">
        <v>109.445527</v>
      </c>
      <c r="AL3725" s="1055">
        <v>3.2898999999999998</v>
      </c>
      <c r="AM3725" s="1054">
        <v>33</v>
      </c>
      <c r="AN3725" s="1056">
        <v>0.20699999999999999</v>
      </c>
    </row>
    <row r="3726" spans="35:40">
      <c r="AI3726" s="1053">
        <v>33097501</v>
      </c>
      <c r="AJ3726" s="1054">
        <v>34</v>
      </c>
      <c r="AK3726" s="1055">
        <v>109.4401</v>
      </c>
      <c r="AL3726" s="1055">
        <v>2.58</v>
      </c>
      <c r="AM3726" s="1054">
        <v>42</v>
      </c>
      <c r="AN3726" s="1056">
        <v>0.25969999999999999</v>
      </c>
    </row>
    <row r="3727" spans="35:40">
      <c r="AI3727" s="1053">
        <v>12010701</v>
      </c>
      <c r="AJ3727" s="1054">
        <v>57</v>
      </c>
      <c r="AK3727" s="1055">
        <v>109.4376</v>
      </c>
      <c r="AL3727" s="1055">
        <v>3.6987999999999999</v>
      </c>
      <c r="AM3727" s="1054">
        <v>30</v>
      </c>
      <c r="AN3727" s="1056">
        <v>0.2873</v>
      </c>
    </row>
    <row r="3728" spans="35:40">
      <c r="AI3728" s="1053">
        <v>37037101</v>
      </c>
      <c r="AJ3728" s="1054">
        <v>33</v>
      </c>
      <c r="AK3728" s="1055">
        <v>109.4299</v>
      </c>
      <c r="AL3728" s="1055">
        <v>3.5104000000000002</v>
      </c>
      <c r="AM3728" s="1054">
        <v>31</v>
      </c>
      <c r="AN3728" s="1056">
        <v>0.40659999999999996</v>
      </c>
    </row>
    <row r="3729" spans="35:40">
      <c r="AI3729" s="1053">
        <v>65281021</v>
      </c>
      <c r="AJ3729" s="1054">
        <v>1</v>
      </c>
      <c r="AK3729" s="1055">
        <v>109.4139</v>
      </c>
      <c r="AL3729" s="1055">
        <v>3.3199000000000001</v>
      </c>
      <c r="AM3729" s="1054">
        <v>33</v>
      </c>
      <c r="AN3729" s="1056">
        <v>0.1797</v>
      </c>
    </row>
    <row r="3730" spans="35:40">
      <c r="AI3730" s="1053">
        <v>51014401</v>
      </c>
      <c r="AJ3730" s="1054">
        <v>107</v>
      </c>
      <c r="AK3730" s="1055">
        <v>109.38193000000001</v>
      </c>
      <c r="AL3730" s="1055">
        <v>3.5695000000000001</v>
      </c>
      <c r="AM3730" s="1054">
        <v>31</v>
      </c>
      <c r="AN3730" s="1056">
        <v>0.1837</v>
      </c>
    </row>
    <row r="3731" spans="35:40">
      <c r="AI3731" s="1053">
        <v>43111501</v>
      </c>
      <c r="AJ3731" s="1054">
        <v>4</v>
      </c>
      <c r="AK3731" s="1055">
        <v>109.37651000000001</v>
      </c>
      <c r="AL3731" s="1055">
        <v>3.3733</v>
      </c>
      <c r="AM3731" s="1054">
        <v>32</v>
      </c>
      <c r="AN3731" s="1056">
        <v>0.28110000000000002</v>
      </c>
    </row>
    <row r="3732" spans="35:40">
      <c r="AI3732" s="1053">
        <v>44014601</v>
      </c>
      <c r="AJ3732" s="1054">
        <v>73</v>
      </c>
      <c r="AK3732" s="1055">
        <v>109.36839999999999</v>
      </c>
      <c r="AL3732" s="1055">
        <v>2.7176</v>
      </c>
      <c r="AM3732" s="1054">
        <v>40</v>
      </c>
      <c r="AN3732" s="1056">
        <v>0.27789999999999998</v>
      </c>
    </row>
    <row r="3733" spans="35:40">
      <c r="AI3733" s="1053">
        <v>42016901</v>
      </c>
      <c r="AJ3733" s="1054">
        <v>72</v>
      </c>
      <c r="AK3733" s="1055">
        <v>109.3475</v>
      </c>
      <c r="AL3733" s="1055">
        <v>2.7658</v>
      </c>
      <c r="AM3733" s="1054">
        <v>40</v>
      </c>
      <c r="AN3733" s="1056">
        <v>0.1603</v>
      </c>
    </row>
    <row r="3734" spans="35:40">
      <c r="AI3734" s="1053">
        <v>44211601</v>
      </c>
      <c r="AJ3734" s="1054">
        <v>82</v>
      </c>
      <c r="AK3734" s="1055">
        <v>109.34399999999999</v>
      </c>
      <c r="AL3734" s="1055">
        <v>2.9860000000000002</v>
      </c>
      <c r="AM3734" s="1054">
        <v>37</v>
      </c>
      <c r="AN3734" s="1056">
        <v>0.33560000000000001</v>
      </c>
    </row>
    <row r="3735" spans="35:40">
      <c r="AI3735" s="1053">
        <v>35022601</v>
      </c>
      <c r="AJ3735" s="1054">
        <v>23</v>
      </c>
      <c r="AK3735" s="1055">
        <v>109.3252</v>
      </c>
      <c r="AL3735" s="1055">
        <v>2.8622999999999998</v>
      </c>
      <c r="AM3735" s="1054">
        <v>38</v>
      </c>
      <c r="AN3735" s="1056">
        <v>0.23309999999999997</v>
      </c>
    </row>
    <row r="3736" spans="35:40">
      <c r="AI3736" s="1053">
        <v>51197811</v>
      </c>
      <c r="AJ3736" s="1054">
        <v>4</v>
      </c>
      <c r="AK3736" s="1055">
        <v>109.295828</v>
      </c>
      <c r="AL3736" s="1055">
        <v>2.9137</v>
      </c>
      <c r="AM3736" s="1054">
        <v>38</v>
      </c>
      <c r="AN3736" s="1056">
        <v>0.20610000000000001</v>
      </c>
    </row>
    <row r="3737" spans="35:40">
      <c r="AI3737" s="1053">
        <v>33018181</v>
      </c>
      <c r="AJ3737" s="1054">
        <v>75</v>
      </c>
      <c r="AK3737" s="1055">
        <v>109.22848999999999</v>
      </c>
      <c r="AL3737" s="1055">
        <v>3.5282</v>
      </c>
      <c r="AM3737" s="1054">
        <v>31</v>
      </c>
      <c r="AN3737" s="1056">
        <v>0.14150000000000001</v>
      </c>
    </row>
    <row r="3738" spans="35:40">
      <c r="AI3738" s="1053">
        <v>51078911</v>
      </c>
      <c r="AJ3738" s="1054">
        <v>8</v>
      </c>
      <c r="AK3738" s="1055">
        <v>109.1391</v>
      </c>
      <c r="AL3738" s="1055">
        <v>3.5152000000000001</v>
      </c>
      <c r="AM3738" s="1054">
        <v>31</v>
      </c>
      <c r="AN3738" s="1056">
        <v>0.2586</v>
      </c>
    </row>
    <row r="3739" spans="35:40">
      <c r="AI3739" s="1053">
        <v>33041051</v>
      </c>
      <c r="AJ3739" s="1054">
        <v>51</v>
      </c>
      <c r="AK3739" s="1055">
        <v>109.0989</v>
      </c>
      <c r="AL3739" s="1055">
        <v>3.0874999999999999</v>
      </c>
      <c r="AM3739" s="1054">
        <v>35</v>
      </c>
      <c r="AN3739" s="1056">
        <v>0.26469999999999999</v>
      </c>
    </row>
    <row r="3740" spans="35:40">
      <c r="AI3740" s="1053">
        <v>46180201</v>
      </c>
      <c r="AJ3740" s="1054">
        <v>8</v>
      </c>
      <c r="AK3740" s="1055">
        <v>109.0831</v>
      </c>
      <c r="AL3740" s="1055">
        <v>1.8021</v>
      </c>
      <c r="AM3740" s="1054">
        <v>61</v>
      </c>
      <c r="AN3740" s="1056">
        <v>0.46039999999999998</v>
      </c>
    </row>
    <row r="3741" spans="35:40">
      <c r="AI3741" s="1053">
        <v>51070041</v>
      </c>
      <c r="AJ3741" s="1054">
        <v>9</v>
      </c>
      <c r="AK3741" s="1055">
        <v>109.0797</v>
      </c>
      <c r="AL3741" s="1055">
        <v>3.49</v>
      </c>
      <c r="AM3741" s="1054">
        <v>31</v>
      </c>
      <c r="AN3741" s="1056">
        <v>0.3155</v>
      </c>
    </row>
    <row r="3742" spans="35:40">
      <c r="AI3742" s="1053">
        <v>11068901</v>
      </c>
      <c r="AJ3742" s="1054">
        <v>131</v>
      </c>
      <c r="AK3742" s="1055">
        <v>109.07810000000001</v>
      </c>
      <c r="AL3742" s="1055">
        <v>2.7860999999999998</v>
      </c>
      <c r="AM3742" s="1054">
        <v>39</v>
      </c>
      <c r="AN3742" s="1056">
        <v>0.21050000000000002</v>
      </c>
    </row>
    <row r="3743" spans="35:40">
      <c r="AI3743" s="1053">
        <v>41161501</v>
      </c>
      <c r="AJ3743" s="1054">
        <v>8</v>
      </c>
      <c r="AK3743" s="1055">
        <v>109.07510000000001</v>
      </c>
      <c r="AL3743" s="1055">
        <v>2.742</v>
      </c>
      <c r="AM3743" s="1054">
        <v>40</v>
      </c>
      <c r="AN3743" s="1056">
        <v>0.24170000000000003</v>
      </c>
    </row>
    <row r="3744" spans="35:40">
      <c r="AI3744" s="1053">
        <v>41073001</v>
      </c>
      <c r="AJ3744" s="1054">
        <v>11</v>
      </c>
      <c r="AK3744" s="1055">
        <v>109.06795</v>
      </c>
      <c r="AL3744" s="1055">
        <v>3.0992999999999999</v>
      </c>
      <c r="AM3744" s="1054">
        <v>35</v>
      </c>
      <c r="AN3744" s="1056">
        <v>0.18770000000000001</v>
      </c>
    </row>
    <row r="3745" spans="35:40">
      <c r="AI3745" s="1053">
        <v>37057131</v>
      </c>
      <c r="AJ3745" s="1054">
        <v>20</v>
      </c>
      <c r="AK3745" s="1055">
        <v>109.06506999999999</v>
      </c>
      <c r="AL3745" s="1055">
        <v>3.3365999999999998</v>
      </c>
      <c r="AM3745" s="1054">
        <v>33</v>
      </c>
      <c r="AN3745" s="1056">
        <v>0.21609999999999999</v>
      </c>
    </row>
    <row r="3746" spans="35:40">
      <c r="AI3746" s="1053">
        <v>33011801</v>
      </c>
      <c r="AJ3746" s="1054">
        <v>76</v>
      </c>
      <c r="AK3746" s="1055">
        <v>109.04307299999999</v>
      </c>
      <c r="AL3746" s="1055">
        <v>2.7107999999999999</v>
      </c>
      <c r="AM3746" s="1054">
        <v>40</v>
      </c>
      <c r="AN3746" s="1056">
        <v>0.17170000000000002</v>
      </c>
    </row>
    <row r="3747" spans="35:40">
      <c r="AI3747" s="1053">
        <v>34017801</v>
      </c>
      <c r="AJ3747" s="1054">
        <v>41</v>
      </c>
      <c r="AK3747" s="1055">
        <v>109.04258</v>
      </c>
      <c r="AL3747" s="1055">
        <v>2.8359000000000001</v>
      </c>
      <c r="AM3747" s="1054">
        <v>38</v>
      </c>
      <c r="AN3747" s="1056">
        <v>0.15229999999999999</v>
      </c>
    </row>
    <row r="3748" spans="35:40">
      <c r="AI3748" s="1053">
        <v>43015701</v>
      </c>
      <c r="AJ3748" s="1054">
        <v>41</v>
      </c>
      <c r="AK3748" s="1055">
        <v>108.9534</v>
      </c>
      <c r="AL3748" s="1055">
        <v>3.3797999999999999</v>
      </c>
      <c r="AM3748" s="1054">
        <v>32</v>
      </c>
      <c r="AN3748" s="1056">
        <v>0.19769999999999999</v>
      </c>
    </row>
    <row r="3749" spans="35:40">
      <c r="AI3749" s="1053">
        <v>46040201</v>
      </c>
      <c r="AJ3749" s="1054">
        <v>3</v>
      </c>
      <c r="AK3749" s="1055">
        <v>108.9365</v>
      </c>
      <c r="AL3749" s="1055">
        <v>3.6269999999999998</v>
      </c>
      <c r="AM3749" s="1054">
        <v>30</v>
      </c>
      <c r="AN3749" s="1056">
        <v>0.42049999999999998</v>
      </c>
    </row>
    <row r="3750" spans="35:40">
      <c r="AI3750" s="1053">
        <v>45050701</v>
      </c>
      <c r="AJ3750" s="1054">
        <v>5</v>
      </c>
      <c r="AK3750" s="1055">
        <v>108.916113</v>
      </c>
      <c r="AL3750" s="1055">
        <v>2.8267000000000002</v>
      </c>
      <c r="AM3750" s="1054">
        <v>39</v>
      </c>
      <c r="AN3750" s="1056">
        <v>0.29139999999999999</v>
      </c>
    </row>
    <row r="3751" spans="35:40">
      <c r="AI3751" s="1053">
        <v>37027081</v>
      </c>
      <c r="AJ3751" s="1054">
        <v>25</v>
      </c>
      <c r="AK3751" s="1055">
        <v>108.89831000000001</v>
      </c>
      <c r="AL3751" s="1055">
        <v>3.0844</v>
      </c>
      <c r="AM3751" s="1054">
        <v>35</v>
      </c>
      <c r="AN3751" s="1056">
        <v>0.26319999999999999</v>
      </c>
    </row>
    <row r="3752" spans="35:40">
      <c r="AI3752" s="1053">
        <v>41142001</v>
      </c>
      <c r="AJ3752" s="1054">
        <v>8</v>
      </c>
      <c r="AK3752" s="1055">
        <v>108.896675</v>
      </c>
      <c r="AL3752" s="1055">
        <v>3.1391</v>
      </c>
      <c r="AM3752" s="1054">
        <v>35</v>
      </c>
      <c r="AN3752" s="1056">
        <v>0.38569999999999999</v>
      </c>
    </row>
    <row r="3753" spans="35:40">
      <c r="AI3753" s="1053">
        <v>32045311</v>
      </c>
      <c r="AJ3753" s="1054">
        <v>32</v>
      </c>
      <c r="AK3753" s="1055">
        <v>108.8687</v>
      </c>
      <c r="AL3753" s="1055">
        <v>3.0695000000000001</v>
      </c>
      <c r="AM3753" s="1054">
        <v>35</v>
      </c>
      <c r="AN3753" s="1056">
        <v>0.28739999999999999</v>
      </c>
    </row>
    <row r="3754" spans="35:40">
      <c r="AI3754" s="1053">
        <v>37027211</v>
      </c>
      <c r="AJ3754" s="1054">
        <v>26</v>
      </c>
      <c r="AK3754" s="1055">
        <v>108.86616000000001</v>
      </c>
      <c r="AL3754" s="1055">
        <v>2.9028999999999998</v>
      </c>
      <c r="AM3754" s="1054">
        <v>38</v>
      </c>
      <c r="AN3754" s="1056">
        <v>0.19409999999999999</v>
      </c>
    </row>
    <row r="3755" spans="35:40">
      <c r="AI3755" s="1053">
        <v>46031001</v>
      </c>
      <c r="AJ3755" s="1054">
        <v>9</v>
      </c>
      <c r="AK3755" s="1055">
        <v>108.854</v>
      </c>
      <c r="AL3755" s="1055">
        <v>2.3776999999999999</v>
      </c>
      <c r="AM3755" s="1054">
        <v>46</v>
      </c>
      <c r="AN3755" s="1056">
        <v>0.30130000000000001</v>
      </c>
    </row>
    <row r="3756" spans="35:40">
      <c r="AI3756" s="1053">
        <v>32092811</v>
      </c>
      <c r="AJ3756" s="1054">
        <v>20</v>
      </c>
      <c r="AK3756" s="1055">
        <v>108.84852600000001</v>
      </c>
      <c r="AL3756" s="1055">
        <v>2.5781000000000001</v>
      </c>
      <c r="AM3756" s="1054">
        <v>42</v>
      </c>
      <c r="AN3756" s="1056">
        <v>0.21249999999999999</v>
      </c>
    </row>
    <row r="3757" spans="35:40">
      <c r="AI3757" s="1053">
        <v>42174001</v>
      </c>
      <c r="AJ3757" s="1054">
        <v>73</v>
      </c>
      <c r="AK3757" s="1055">
        <v>108.80803</v>
      </c>
      <c r="AL3757" s="1055">
        <v>3.6073</v>
      </c>
      <c r="AM3757" s="1054">
        <v>30</v>
      </c>
      <c r="AN3757" s="1056">
        <v>0.17460000000000001</v>
      </c>
    </row>
    <row r="3758" spans="35:40">
      <c r="AI3758" s="1053">
        <v>36090451</v>
      </c>
      <c r="AJ3758" s="1054">
        <v>10</v>
      </c>
      <c r="AK3758" s="1055">
        <v>108.7975</v>
      </c>
      <c r="AL3758" s="1055">
        <v>2.6038000000000001</v>
      </c>
      <c r="AM3758" s="1054">
        <v>42</v>
      </c>
      <c r="AN3758" s="1056">
        <v>0.20010000000000003</v>
      </c>
    </row>
    <row r="3759" spans="35:40">
      <c r="AI3759" s="1053">
        <v>31126801</v>
      </c>
      <c r="AJ3759" s="1054">
        <v>156</v>
      </c>
      <c r="AK3759" s="1055">
        <v>108.76385000000001</v>
      </c>
      <c r="AL3759" s="1055">
        <v>2.6905000000000001</v>
      </c>
      <c r="AM3759" s="1054">
        <v>40</v>
      </c>
      <c r="AN3759" s="1056">
        <v>0.3347</v>
      </c>
    </row>
    <row r="3760" spans="35:40">
      <c r="AI3760" s="1053">
        <v>44162201</v>
      </c>
      <c r="AJ3760" s="1054">
        <v>13</v>
      </c>
      <c r="AK3760" s="1055">
        <v>108.7316</v>
      </c>
      <c r="AL3760" s="1055">
        <v>3.0716000000000001</v>
      </c>
      <c r="AM3760" s="1054">
        <v>35</v>
      </c>
      <c r="AN3760" s="1056">
        <v>0.18899999999999997</v>
      </c>
    </row>
    <row r="3761" spans="35:40">
      <c r="AI3761" s="1053">
        <v>44137501</v>
      </c>
      <c r="AJ3761" s="1054">
        <v>33</v>
      </c>
      <c r="AK3761" s="1055">
        <v>108.71939999999999</v>
      </c>
      <c r="AL3761" s="1055">
        <v>3.2622</v>
      </c>
      <c r="AM3761" s="1054">
        <v>33</v>
      </c>
      <c r="AN3761" s="1056">
        <v>0.15259999999999999</v>
      </c>
    </row>
    <row r="3762" spans="35:40">
      <c r="AI3762" s="1053">
        <v>23052181</v>
      </c>
      <c r="AJ3762" s="1054">
        <v>9</v>
      </c>
      <c r="AK3762" s="1055">
        <v>108.71210000000001</v>
      </c>
      <c r="AL3762" s="1055">
        <v>2.7793000000000001</v>
      </c>
      <c r="AM3762" s="1054">
        <v>39</v>
      </c>
      <c r="AN3762" s="1056">
        <v>0.15970000000000001</v>
      </c>
    </row>
    <row r="3763" spans="35:40">
      <c r="AI3763" s="1053">
        <v>44012441</v>
      </c>
      <c r="AJ3763" s="1054">
        <v>74</v>
      </c>
      <c r="AK3763" s="1055">
        <v>108.6708</v>
      </c>
      <c r="AL3763" s="1055">
        <v>2.9315000000000002</v>
      </c>
      <c r="AM3763" s="1054">
        <v>37</v>
      </c>
      <c r="AN3763" s="1056">
        <v>0.1862</v>
      </c>
    </row>
    <row r="3764" spans="35:40">
      <c r="AI3764" s="1053">
        <v>32107811</v>
      </c>
      <c r="AJ3764" s="1054">
        <v>39</v>
      </c>
      <c r="AK3764" s="1055">
        <v>108.65730000000001</v>
      </c>
      <c r="AL3764" s="1055">
        <v>3.4190999999999998</v>
      </c>
      <c r="AM3764" s="1054">
        <v>32</v>
      </c>
      <c r="AN3764" s="1056">
        <v>0.25609999999999999</v>
      </c>
    </row>
    <row r="3765" spans="35:40">
      <c r="AI3765" s="1053">
        <v>32019031</v>
      </c>
      <c r="AJ3765" s="1054">
        <v>58</v>
      </c>
      <c r="AK3765" s="1055">
        <v>108.64</v>
      </c>
      <c r="AL3765" s="1055">
        <v>3.2961</v>
      </c>
      <c r="AM3765" s="1054">
        <v>33</v>
      </c>
      <c r="AN3765" s="1056">
        <v>0.29749999999999999</v>
      </c>
    </row>
    <row r="3766" spans="35:40">
      <c r="AI3766" s="1053">
        <v>33066551</v>
      </c>
      <c r="AJ3766" s="1054">
        <v>38</v>
      </c>
      <c r="AK3766" s="1055">
        <v>108.62990000000001</v>
      </c>
      <c r="AL3766" s="1055">
        <v>3.2532000000000001</v>
      </c>
      <c r="AM3766" s="1054">
        <v>33</v>
      </c>
      <c r="AN3766" s="1056">
        <v>0.22320000000000001</v>
      </c>
    </row>
    <row r="3767" spans="35:40">
      <c r="AI3767" s="1053">
        <v>50080031</v>
      </c>
      <c r="AJ3767" s="1054">
        <v>99</v>
      </c>
      <c r="AK3767" s="1055">
        <v>108.5617</v>
      </c>
      <c r="AL3767" s="1055">
        <v>3.3386</v>
      </c>
      <c r="AM3767" s="1054">
        <v>33</v>
      </c>
      <c r="AN3767" s="1056">
        <v>0.1636</v>
      </c>
    </row>
    <row r="3768" spans="35:40">
      <c r="AI3768" s="1053">
        <v>42172101</v>
      </c>
      <c r="AJ3768" s="1054">
        <v>74</v>
      </c>
      <c r="AK3768" s="1055">
        <v>108.550175</v>
      </c>
      <c r="AL3768" s="1055">
        <v>3.0373000000000001</v>
      </c>
      <c r="AM3768" s="1054">
        <v>36</v>
      </c>
      <c r="AN3768" s="1056">
        <v>0.12330000000000001</v>
      </c>
    </row>
    <row r="3769" spans="35:40">
      <c r="AI3769" s="1053">
        <v>44124701</v>
      </c>
      <c r="AJ3769" s="1054">
        <v>14</v>
      </c>
      <c r="AK3769" s="1055">
        <v>108.5471</v>
      </c>
      <c r="AL3769" s="1055">
        <v>2.9723999999999999</v>
      </c>
      <c r="AM3769" s="1054">
        <v>37</v>
      </c>
      <c r="AN3769" s="1056">
        <v>0.17329999999999998</v>
      </c>
    </row>
    <row r="3770" spans="35:40">
      <c r="AI3770" s="1053">
        <v>45020241</v>
      </c>
      <c r="AJ3770" s="1054">
        <v>8</v>
      </c>
      <c r="AK3770" s="1055">
        <v>108.49169999999999</v>
      </c>
      <c r="AL3770" s="1055">
        <v>3.5148999999999999</v>
      </c>
      <c r="AM3770" s="1054">
        <v>31</v>
      </c>
      <c r="AN3770" s="1056">
        <v>0.40909999999999996</v>
      </c>
    </row>
    <row r="3771" spans="35:40">
      <c r="AI3771" s="1053">
        <v>51018601</v>
      </c>
      <c r="AJ3771" s="1054">
        <v>108</v>
      </c>
      <c r="AK3771" s="1055">
        <v>108.48739999999999</v>
      </c>
      <c r="AL3771" s="1055">
        <v>3.3862000000000001</v>
      </c>
      <c r="AM3771" s="1054">
        <v>32</v>
      </c>
      <c r="AN3771" s="1056">
        <v>0.18350000000000002</v>
      </c>
    </row>
    <row r="3772" spans="35:40">
      <c r="AI3772" s="1053">
        <v>11050611</v>
      </c>
      <c r="AJ3772" s="1054">
        <v>132</v>
      </c>
      <c r="AK3772" s="1055">
        <v>108.45268</v>
      </c>
      <c r="AL3772" s="1055">
        <v>2.323</v>
      </c>
      <c r="AM3772" s="1054">
        <v>47</v>
      </c>
      <c r="AN3772" s="1056">
        <v>0.30109999999999998</v>
      </c>
    </row>
    <row r="3773" spans="35:40">
      <c r="AI3773" s="1053">
        <v>42033401</v>
      </c>
      <c r="AJ3773" s="1054">
        <v>17</v>
      </c>
      <c r="AK3773" s="1055">
        <v>108.40170000000001</v>
      </c>
      <c r="AL3773" s="1055">
        <v>3.0089000000000001</v>
      </c>
      <c r="AM3773" s="1054">
        <v>36</v>
      </c>
      <c r="AN3773" s="1056">
        <v>0.30530000000000002</v>
      </c>
    </row>
    <row r="3774" spans="35:40">
      <c r="AI3774" s="1053">
        <v>33071001</v>
      </c>
      <c r="AJ3774" s="1054">
        <v>40</v>
      </c>
      <c r="AK3774" s="1055">
        <v>108.3994</v>
      </c>
      <c r="AL3774" s="1055">
        <v>3.0278999999999998</v>
      </c>
      <c r="AM3774" s="1054">
        <v>36</v>
      </c>
      <c r="AN3774" s="1056">
        <v>0.215</v>
      </c>
    </row>
    <row r="3775" spans="35:40">
      <c r="AI3775" s="1053">
        <v>44001201</v>
      </c>
      <c r="AJ3775" s="1054">
        <v>83</v>
      </c>
      <c r="AK3775" s="1055">
        <v>108.38639999999999</v>
      </c>
      <c r="AL3775" s="1055">
        <v>2.9129999999999998</v>
      </c>
      <c r="AM3775" s="1054">
        <v>37</v>
      </c>
      <c r="AN3775" s="1056">
        <v>0.28839999999999999</v>
      </c>
    </row>
    <row r="3776" spans="35:40">
      <c r="AI3776" s="1053">
        <v>33017501</v>
      </c>
      <c r="AJ3776" s="1054">
        <v>77</v>
      </c>
      <c r="AK3776" s="1055">
        <v>108.3124</v>
      </c>
      <c r="AL3776" s="1055">
        <v>2.9135</v>
      </c>
      <c r="AM3776" s="1054">
        <v>37</v>
      </c>
      <c r="AN3776" s="1056">
        <v>0.1283</v>
      </c>
    </row>
    <row r="3777" spans="35:40">
      <c r="AI3777" s="1053">
        <v>42053301</v>
      </c>
      <c r="AJ3777" s="1054">
        <v>8</v>
      </c>
      <c r="AK3777" s="1055">
        <v>108.28261999999999</v>
      </c>
      <c r="AL3777" s="1055">
        <v>3.0024999999999999</v>
      </c>
      <c r="AM3777" s="1054">
        <v>36</v>
      </c>
      <c r="AN3777" s="1056">
        <v>0.16219999999999998</v>
      </c>
    </row>
    <row r="3778" spans="35:40">
      <c r="AI3778" s="1053">
        <v>42052801</v>
      </c>
      <c r="AJ3778" s="1054">
        <v>9</v>
      </c>
      <c r="AK3778" s="1055">
        <v>108.2423</v>
      </c>
      <c r="AL3778" s="1055">
        <v>3.5619000000000001</v>
      </c>
      <c r="AM3778" s="1054">
        <v>30</v>
      </c>
      <c r="AN3778" s="1056">
        <v>0.39500000000000002</v>
      </c>
    </row>
    <row r="3779" spans="35:40">
      <c r="AI3779" s="1053">
        <v>43071801</v>
      </c>
      <c r="AJ3779" s="1054">
        <v>8</v>
      </c>
      <c r="AK3779" s="1055">
        <v>108.2276</v>
      </c>
      <c r="AL3779" s="1055">
        <v>2.1051000000000002</v>
      </c>
      <c r="AM3779" s="1054">
        <v>51</v>
      </c>
      <c r="AN3779" s="1056">
        <v>0.22020000000000001</v>
      </c>
    </row>
    <row r="3780" spans="35:40">
      <c r="AI3780" s="1053">
        <v>51036501</v>
      </c>
      <c r="AJ3780" s="1054">
        <v>14</v>
      </c>
      <c r="AK3780" s="1055">
        <v>108.2099</v>
      </c>
      <c r="AL3780" s="1055">
        <v>3.3007</v>
      </c>
      <c r="AM3780" s="1054">
        <v>33</v>
      </c>
      <c r="AN3780" s="1056">
        <v>0.31859999999999999</v>
      </c>
    </row>
    <row r="3781" spans="35:40">
      <c r="AI3781" s="1053">
        <v>44139401</v>
      </c>
      <c r="AJ3781" s="1054">
        <v>34</v>
      </c>
      <c r="AK3781" s="1055">
        <v>108.1747</v>
      </c>
      <c r="AL3781" s="1055">
        <v>2.7094</v>
      </c>
      <c r="AM3781" s="1054">
        <v>40</v>
      </c>
      <c r="AN3781" s="1056">
        <v>0.1666</v>
      </c>
    </row>
    <row r="3782" spans="35:40">
      <c r="AI3782" s="1053">
        <v>35053991</v>
      </c>
      <c r="AJ3782" s="1054">
        <v>25</v>
      </c>
      <c r="AK3782" s="1055">
        <v>108.1467</v>
      </c>
      <c r="AL3782" s="1055">
        <v>3.0688</v>
      </c>
      <c r="AM3782" s="1054">
        <v>35</v>
      </c>
      <c r="AN3782" s="1056">
        <v>0.23760000000000001</v>
      </c>
    </row>
    <row r="3783" spans="35:40">
      <c r="AI3783" s="1053">
        <v>62011901</v>
      </c>
      <c r="AJ3783" s="1054">
        <v>19</v>
      </c>
      <c r="AK3783" s="1055">
        <v>108.1345</v>
      </c>
      <c r="AL3783" s="1055">
        <v>3.1741999999999999</v>
      </c>
      <c r="AM3783" s="1054">
        <v>34</v>
      </c>
      <c r="AN3783" s="1056">
        <v>0.33560000000000001</v>
      </c>
    </row>
    <row r="3784" spans="35:40">
      <c r="AI3784" s="1053">
        <v>32038011</v>
      </c>
      <c r="AJ3784" s="1054">
        <v>44</v>
      </c>
      <c r="AK3784" s="1055">
        <v>108.11020000000001</v>
      </c>
      <c r="AL3784" s="1055">
        <v>2.6221999999999999</v>
      </c>
      <c r="AM3784" s="1054">
        <v>41</v>
      </c>
      <c r="AN3784" s="1056">
        <v>0.27350000000000002</v>
      </c>
    </row>
    <row r="3785" spans="35:40">
      <c r="AI3785" s="1053">
        <v>44081101</v>
      </c>
      <c r="AJ3785" s="1054">
        <v>18</v>
      </c>
      <c r="AK3785" s="1055">
        <v>108.1069</v>
      </c>
      <c r="AL3785" s="1055">
        <v>2.9036</v>
      </c>
      <c r="AM3785" s="1054">
        <v>37</v>
      </c>
      <c r="AN3785" s="1056">
        <v>0.1867</v>
      </c>
    </row>
    <row r="3786" spans="35:40">
      <c r="AI3786" s="1053">
        <v>45090061</v>
      </c>
      <c r="AJ3786" s="1054">
        <v>1</v>
      </c>
      <c r="AK3786" s="1055">
        <v>108.05048799999999</v>
      </c>
      <c r="AL3786" s="1055">
        <v>2.9165000000000001</v>
      </c>
      <c r="AM3786" s="1054">
        <v>37</v>
      </c>
      <c r="AN3786" s="1056">
        <v>0.23039999999999999</v>
      </c>
    </row>
    <row r="3787" spans="35:40">
      <c r="AI3787" s="1053">
        <v>65901051</v>
      </c>
      <c r="AJ3787" s="1054">
        <v>2</v>
      </c>
      <c r="AK3787" s="1055">
        <v>108.0134</v>
      </c>
      <c r="AL3787" s="1055">
        <v>3.44</v>
      </c>
      <c r="AM3787" s="1054">
        <v>31</v>
      </c>
      <c r="AN3787" s="1056">
        <v>0.36170000000000002</v>
      </c>
    </row>
    <row r="3788" spans="35:40">
      <c r="AI3788" s="1053">
        <v>21140121</v>
      </c>
      <c r="AJ3788" s="1054">
        <v>6</v>
      </c>
      <c r="AK3788" s="1055">
        <v>108.0082</v>
      </c>
      <c r="AL3788" s="1055">
        <v>3.1038999999999999</v>
      </c>
      <c r="AM3788" s="1054">
        <v>35</v>
      </c>
      <c r="AN3788" s="1056">
        <v>0.2616</v>
      </c>
    </row>
    <row r="3789" spans="35:40">
      <c r="AI3789" s="1053">
        <v>32032801</v>
      </c>
      <c r="AJ3789" s="1054">
        <v>45</v>
      </c>
      <c r="AK3789" s="1055">
        <v>107.9996</v>
      </c>
      <c r="AL3789" s="1055">
        <v>2.9792000000000001</v>
      </c>
      <c r="AM3789" s="1054">
        <v>36</v>
      </c>
      <c r="AN3789" s="1056">
        <v>0.21440000000000001</v>
      </c>
    </row>
    <row r="3790" spans="35:40">
      <c r="AI3790" s="1053">
        <v>43060401</v>
      </c>
      <c r="AJ3790" s="1054">
        <v>10</v>
      </c>
      <c r="AK3790" s="1055">
        <v>107.97123999999999</v>
      </c>
      <c r="AL3790" s="1055">
        <v>3.0668000000000002</v>
      </c>
      <c r="AM3790" s="1054">
        <v>35</v>
      </c>
      <c r="AN3790" s="1056">
        <v>0.19010000000000002</v>
      </c>
    </row>
    <row r="3791" spans="35:40">
      <c r="AI3791" s="1053">
        <v>64041001</v>
      </c>
      <c r="AJ3791" s="1054">
        <v>2</v>
      </c>
      <c r="AK3791" s="1055">
        <v>107.9688</v>
      </c>
      <c r="AL3791" s="1055">
        <v>2.4253999999999998</v>
      </c>
      <c r="AM3791" s="1054">
        <v>45</v>
      </c>
      <c r="AN3791" s="1056">
        <v>0.248</v>
      </c>
    </row>
    <row r="3792" spans="35:40">
      <c r="AI3792" s="1053">
        <v>34061201</v>
      </c>
      <c r="AJ3792" s="1054">
        <v>10</v>
      </c>
      <c r="AK3792" s="1055">
        <v>107.9106</v>
      </c>
      <c r="AL3792" s="1055">
        <v>2.9003000000000001</v>
      </c>
      <c r="AM3792" s="1054">
        <v>37</v>
      </c>
      <c r="AN3792" s="1056">
        <v>0.39399999999999996</v>
      </c>
    </row>
    <row r="3793" spans="35:40">
      <c r="AI3793" s="1053">
        <v>21120401</v>
      </c>
      <c r="AJ3793" s="1054">
        <v>3</v>
      </c>
      <c r="AK3793" s="1055">
        <v>107.8704</v>
      </c>
      <c r="AL3793" s="1055">
        <v>3.5224000000000002</v>
      </c>
      <c r="AM3793" s="1054">
        <v>31</v>
      </c>
      <c r="AN3793" s="1056">
        <v>0.32340000000000002</v>
      </c>
    </row>
    <row r="3794" spans="35:40">
      <c r="AI3794" s="1053">
        <v>37070501</v>
      </c>
      <c r="AJ3794" s="1054">
        <v>14</v>
      </c>
      <c r="AK3794" s="1055">
        <v>107.85890000000001</v>
      </c>
      <c r="AL3794" s="1055">
        <v>3.4590000000000001</v>
      </c>
      <c r="AM3794" s="1054">
        <v>31</v>
      </c>
      <c r="AN3794" s="1056">
        <v>0.44569999999999999</v>
      </c>
    </row>
    <row r="3795" spans="35:40">
      <c r="AI3795" s="1053">
        <v>44136101</v>
      </c>
      <c r="AJ3795" s="1054">
        <v>35</v>
      </c>
      <c r="AK3795" s="1055">
        <v>107.81246000000002</v>
      </c>
      <c r="AL3795" s="1055">
        <v>3.2273999999999998</v>
      </c>
      <c r="AM3795" s="1054">
        <v>33</v>
      </c>
      <c r="AN3795" s="1056">
        <v>0.26129999999999998</v>
      </c>
    </row>
    <row r="3796" spans="35:40">
      <c r="AI3796" s="1053">
        <v>46050201</v>
      </c>
      <c r="AJ3796" s="1054">
        <v>3</v>
      </c>
      <c r="AK3796" s="1055">
        <v>107.74769999999999</v>
      </c>
      <c r="AL3796" s="1055">
        <v>3.2547999999999999</v>
      </c>
      <c r="AM3796" s="1054">
        <v>33</v>
      </c>
      <c r="AN3796" s="1056">
        <v>0.21429999999999999</v>
      </c>
    </row>
    <row r="3797" spans="35:40">
      <c r="AI3797" s="1053">
        <v>34011001</v>
      </c>
      <c r="AJ3797" s="1054">
        <v>42</v>
      </c>
      <c r="AK3797" s="1055">
        <v>107.7187</v>
      </c>
      <c r="AL3797" s="1055">
        <v>3.3311000000000002</v>
      </c>
      <c r="AM3797" s="1054">
        <v>32</v>
      </c>
      <c r="AN3797" s="1056">
        <v>0.1003</v>
      </c>
    </row>
    <row r="3798" spans="35:40">
      <c r="AI3798" s="1053">
        <v>21140131</v>
      </c>
      <c r="AJ3798" s="1054">
        <v>7</v>
      </c>
      <c r="AK3798" s="1055">
        <v>107.69632</v>
      </c>
      <c r="AL3798" s="1055">
        <v>2.9723999999999999</v>
      </c>
      <c r="AM3798" s="1054">
        <v>36</v>
      </c>
      <c r="AN3798" s="1056">
        <v>0.15909999999999999</v>
      </c>
    </row>
    <row r="3799" spans="35:40">
      <c r="AI3799" s="1053">
        <v>51130401</v>
      </c>
      <c r="AJ3799" s="1054">
        <v>10</v>
      </c>
      <c r="AK3799" s="1055">
        <v>107.6909</v>
      </c>
      <c r="AL3799" s="1055">
        <v>2.5284</v>
      </c>
      <c r="AM3799" s="1054">
        <v>43</v>
      </c>
      <c r="AN3799" s="1056">
        <v>0.24059999999999998</v>
      </c>
    </row>
    <row r="3800" spans="35:40">
      <c r="AI3800" s="1053">
        <v>35023851</v>
      </c>
      <c r="AJ3800" s="1054">
        <v>24</v>
      </c>
      <c r="AK3800" s="1055">
        <v>107.66061999999999</v>
      </c>
      <c r="AL3800" s="1055">
        <v>2.8134999999999999</v>
      </c>
      <c r="AM3800" s="1054">
        <v>38</v>
      </c>
      <c r="AN3800" s="1056">
        <v>0.1268</v>
      </c>
    </row>
    <row r="3801" spans="35:40">
      <c r="AI3801" s="1053">
        <v>33019361</v>
      </c>
      <c r="AJ3801" s="1054">
        <v>78</v>
      </c>
      <c r="AK3801" s="1055">
        <v>107.658</v>
      </c>
      <c r="AL3801" s="1055">
        <v>3.4161000000000001</v>
      </c>
      <c r="AM3801" s="1054">
        <v>32</v>
      </c>
      <c r="AN3801" s="1056">
        <v>0.20679999999999998</v>
      </c>
    </row>
    <row r="3802" spans="35:40">
      <c r="AI3802" s="1053">
        <v>34050301</v>
      </c>
      <c r="AJ3802" s="1054">
        <v>10</v>
      </c>
      <c r="AK3802" s="1055">
        <v>107.6289</v>
      </c>
      <c r="AL3802" s="1055">
        <v>2.9946999999999999</v>
      </c>
      <c r="AM3802" s="1054">
        <v>36</v>
      </c>
      <c r="AN3802" s="1056">
        <v>0.1956</v>
      </c>
    </row>
    <row r="3803" spans="35:40">
      <c r="AI3803" s="1053">
        <v>21013701</v>
      </c>
      <c r="AJ3803" s="1054">
        <v>37</v>
      </c>
      <c r="AK3803" s="1055">
        <v>107.6169</v>
      </c>
      <c r="AL3803" s="1055">
        <v>3.4662000000000002</v>
      </c>
      <c r="AM3803" s="1054">
        <v>31</v>
      </c>
      <c r="AN3803" s="1056">
        <v>0.2797</v>
      </c>
    </row>
    <row r="3804" spans="35:40">
      <c r="AI3804" s="1053">
        <v>32023801</v>
      </c>
      <c r="AJ3804" s="1054">
        <v>55</v>
      </c>
      <c r="AK3804" s="1055">
        <v>107.53530000000001</v>
      </c>
      <c r="AL3804" s="1055">
        <v>2.6671</v>
      </c>
      <c r="AM3804" s="1054">
        <v>40</v>
      </c>
      <c r="AN3804" s="1056">
        <v>0.26530000000000004</v>
      </c>
    </row>
    <row r="3805" spans="35:40">
      <c r="AI3805" s="1053">
        <v>44001551</v>
      </c>
      <c r="AJ3805" s="1054">
        <v>84</v>
      </c>
      <c r="AK3805" s="1055">
        <v>107.5164</v>
      </c>
      <c r="AL3805" s="1055">
        <v>3.0084</v>
      </c>
      <c r="AM3805" s="1054">
        <v>36</v>
      </c>
      <c r="AN3805" s="1056">
        <v>0.18820000000000001</v>
      </c>
    </row>
    <row r="3806" spans="35:40">
      <c r="AI3806" s="1053">
        <v>43015901</v>
      </c>
      <c r="AJ3806" s="1054">
        <v>42</v>
      </c>
      <c r="AK3806" s="1055">
        <v>107.4894</v>
      </c>
      <c r="AL3806" s="1055">
        <v>2.8315999999999999</v>
      </c>
      <c r="AM3806" s="1054">
        <v>38</v>
      </c>
      <c r="AN3806" s="1056">
        <v>0.22589999999999999</v>
      </c>
    </row>
    <row r="3807" spans="35:40">
      <c r="AI3807" s="1053">
        <v>12070941</v>
      </c>
      <c r="AJ3807" s="1054">
        <v>58</v>
      </c>
      <c r="AK3807" s="1055">
        <v>107.471</v>
      </c>
      <c r="AL3807" s="1055">
        <v>2.9476</v>
      </c>
      <c r="AM3807" s="1054">
        <v>36</v>
      </c>
      <c r="AN3807" s="1056">
        <v>0.27550000000000002</v>
      </c>
    </row>
    <row r="3808" spans="35:40">
      <c r="AI3808" s="1053">
        <v>35013940</v>
      </c>
      <c r="AJ3808" s="1054">
        <v>36</v>
      </c>
      <c r="AK3808" s="1055">
        <v>107.44629999999999</v>
      </c>
      <c r="AL3808" s="1055">
        <v>2.4998</v>
      </c>
      <c r="AM3808" s="1054">
        <v>43</v>
      </c>
      <c r="AN3808" s="1056">
        <v>0.41520000000000001</v>
      </c>
    </row>
    <row r="3809" spans="35:40">
      <c r="AI3809" s="1053">
        <v>33096701</v>
      </c>
      <c r="AJ3809" s="1054">
        <v>35</v>
      </c>
      <c r="AK3809" s="1055">
        <v>107.431498</v>
      </c>
      <c r="AL3809" s="1055">
        <v>2.6261000000000001</v>
      </c>
      <c r="AM3809" s="1054">
        <v>41</v>
      </c>
      <c r="AN3809" s="1056">
        <v>0.2959</v>
      </c>
    </row>
    <row r="3810" spans="35:40">
      <c r="AI3810" s="1053">
        <v>51190101</v>
      </c>
      <c r="AJ3810" s="1054">
        <v>5</v>
      </c>
      <c r="AK3810" s="1055">
        <v>107.3832</v>
      </c>
      <c r="AL3810" s="1055">
        <v>2.9655999999999998</v>
      </c>
      <c r="AM3810" s="1054">
        <v>36</v>
      </c>
      <c r="AN3810" s="1056">
        <v>0.25170000000000003</v>
      </c>
    </row>
    <row r="3811" spans="35:40">
      <c r="AI3811" s="1053">
        <v>51169961</v>
      </c>
      <c r="AJ3811" s="1054">
        <v>9</v>
      </c>
      <c r="AK3811" s="1055">
        <v>107.37730000000001</v>
      </c>
      <c r="AL3811" s="1055">
        <v>3.4445000000000001</v>
      </c>
      <c r="AM3811" s="1054">
        <v>31</v>
      </c>
      <c r="AN3811" s="1056">
        <v>0.47759999999999997</v>
      </c>
    </row>
    <row r="3812" spans="35:40">
      <c r="AI3812" s="1053">
        <v>36100231</v>
      </c>
      <c r="AJ3812" s="1054">
        <v>8</v>
      </c>
      <c r="AK3812" s="1055">
        <v>107.33759999999999</v>
      </c>
      <c r="AL3812" s="1055">
        <v>2.6438000000000001</v>
      </c>
      <c r="AM3812" s="1054">
        <v>41</v>
      </c>
      <c r="AN3812" s="1056">
        <v>0.27789999999999998</v>
      </c>
    </row>
    <row r="3813" spans="35:40">
      <c r="AI3813" s="1053">
        <v>31183901</v>
      </c>
      <c r="AJ3813" s="1054">
        <v>157</v>
      </c>
      <c r="AK3813" s="1055">
        <v>107.31172600000001</v>
      </c>
      <c r="AL3813" s="1055">
        <v>2.7982999999999998</v>
      </c>
      <c r="AM3813" s="1054">
        <v>38</v>
      </c>
      <c r="AN3813" s="1056">
        <v>0.20319999999999999</v>
      </c>
    </row>
    <row r="3814" spans="35:40">
      <c r="AI3814" s="1053">
        <v>13041401</v>
      </c>
      <c r="AJ3814" s="1054">
        <v>2</v>
      </c>
      <c r="AK3814" s="1055">
        <v>107.2886</v>
      </c>
      <c r="AL3814" s="1055">
        <v>3.2265000000000001</v>
      </c>
      <c r="AM3814" s="1054">
        <v>33</v>
      </c>
      <c r="AN3814" s="1056">
        <v>0.56440000000000001</v>
      </c>
    </row>
    <row r="3815" spans="35:40">
      <c r="AI3815" s="1053">
        <v>42171801</v>
      </c>
      <c r="AJ3815" s="1054">
        <v>75</v>
      </c>
      <c r="AK3815" s="1055">
        <v>107.22329999999999</v>
      </c>
      <c r="AL3815" s="1055">
        <v>3.0712000000000002</v>
      </c>
      <c r="AM3815" s="1054">
        <v>35</v>
      </c>
      <c r="AN3815" s="1056">
        <v>0.17120000000000002</v>
      </c>
    </row>
    <row r="3816" spans="35:40">
      <c r="AI3816" s="1053">
        <v>44011651</v>
      </c>
      <c r="AJ3816" s="1054">
        <v>75</v>
      </c>
      <c r="AK3816" s="1055">
        <v>107.22275</v>
      </c>
      <c r="AL3816" s="1055">
        <v>2.5356000000000001</v>
      </c>
      <c r="AM3816" s="1054">
        <v>42</v>
      </c>
      <c r="AN3816" s="1056">
        <v>0.29799999999999999</v>
      </c>
    </row>
    <row r="3817" spans="35:40">
      <c r="AI3817" s="1053">
        <v>21060131</v>
      </c>
      <c r="AJ3817" s="1054">
        <v>6</v>
      </c>
      <c r="AK3817" s="1055">
        <v>107.22</v>
      </c>
      <c r="AL3817" s="1055">
        <v>3.2814000000000001</v>
      </c>
      <c r="AM3817" s="1054">
        <v>33</v>
      </c>
      <c r="AN3817" s="1056">
        <v>0.37200000000000005</v>
      </c>
    </row>
    <row r="3818" spans="35:40">
      <c r="AI3818" s="1053">
        <v>32072311</v>
      </c>
      <c r="AJ3818" s="1054">
        <v>25</v>
      </c>
      <c r="AK3818" s="1055">
        <v>107.1191</v>
      </c>
      <c r="AL3818" s="1055">
        <v>3.3319000000000001</v>
      </c>
      <c r="AM3818" s="1054">
        <v>32</v>
      </c>
      <c r="AN3818" s="1056">
        <v>0.28989999999999999</v>
      </c>
    </row>
    <row r="3819" spans="35:40">
      <c r="AI3819" s="1053">
        <v>45020801</v>
      </c>
      <c r="AJ3819" s="1054">
        <v>9</v>
      </c>
      <c r="AK3819" s="1055">
        <v>107.11578999999999</v>
      </c>
      <c r="AL3819" s="1055">
        <v>3.4780000000000002</v>
      </c>
      <c r="AM3819" s="1054">
        <v>31</v>
      </c>
      <c r="AN3819" s="1056">
        <v>0.24210000000000001</v>
      </c>
    </row>
    <row r="3820" spans="35:40">
      <c r="AI3820" s="1053">
        <v>34020501</v>
      </c>
      <c r="AJ3820" s="1054">
        <v>18</v>
      </c>
      <c r="AK3820" s="1055">
        <v>107.1084</v>
      </c>
      <c r="AL3820" s="1055">
        <v>3.7204999999999999</v>
      </c>
      <c r="AM3820" s="1054">
        <v>29</v>
      </c>
      <c r="AN3820" s="1056">
        <v>0.23139999999999999</v>
      </c>
    </row>
    <row r="3821" spans="35:40">
      <c r="AI3821" s="1053">
        <v>12070891</v>
      </c>
      <c r="AJ3821" s="1054">
        <v>59</v>
      </c>
      <c r="AK3821" s="1055">
        <v>107.0378</v>
      </c>
      <c r="AL3821" s="1055">
        <v>3.1515</v>
      </c>
      <c r="AM3821" s="1054">
        <v>34</v>
      </c>
      <c r="AN3821" s="1056">
        <v>0.18870000000000001</v>
      </c>
    </row>
    <row r="3822" spans="35:40">
      <c r="AI3822" s="1053">
        <v>37062101</v>
      </c>
      <c r="AJ3822" s="1054">
        <v>19</v>
      </c>
      <c r="AK3822" s="1055">
        <v>107.02805500000001</v>
      </c>
      <c r="AL3822" s="1055">
        <v>2.9769000000000001</v>
      </c>
      <c r="AM3822" s="1054">
        <v>36</v>
      </c>
      <c r="AN3822" s="1056">
        <v>0.27360000000000001</v>
      </c>
    </row>
    <row r="3823" spans="35:40">
      <c r="AI3823" s="1053">
        <v>23022301</v>
      </c>
      <c r="AJ3823" s="1054">
        <v>7</v>
      </c>
      <c r="AK3823" s="1055">
        <v>107.0275</v>
      </c>
      <c r="AL3823" s="1055">
        <v>3.6086</v>
      </c>
      <c r="AM3823" s="1054">
        <v>30</v>
      </c>
      <c r="AN3823" s="1056">
        <v>0.43290000000000001</v>
      </c>
    </row>
    <row r="3824" spans="35:40">
      <c r="AI3824" s="1053">
        <v>37034701</v>
      </c>
      <c r="AJ3824" s="1054">
        <v>34</v>
      </c>
      <c r="AK3824" s="1055">
        <v>107.02315</v>
      </c>
      <c r="AL3824" s="1055">
        <v>3.1099000000000001</v>
      </c>
      <c r="AM3824" s="1054">
        <v>34</v>
      </c>
      <c r="AN3824" s="1056">
        <v>0.3342</v>
      </c>
    </row>
    <row r="3825" spans="35:40">
      <c r="AI3825" s="1053">
        <v>37034201</v>
      </c>
      <c r="AJ3825" s="1054">
        <v>35</v>
      </c>
      <c r="AK3825" s="1055">
        <v>107.00375</v>
      </c>
      <c r="AL3825" s="1055">
        <v>3.4348999999999998</v>
      </c>
      <c r="AM3825" s="1054">
        <v>31</v>
      </c>
      <c r="AN3825" s="1056">
        <v>0.21780000000000002</v>
      </c>
    </row>
    <row r="3826" spans="35:40">
      <c r="AI3826" s="1053">
        <v>44131191</v>
      </c>
      <c r="AJ3826" s="1054">
        <v>36</v>
      </c>
      <c r="AK3826" s="1055">
        <v>106.9954</v>
      </c>
      <c r="AL3826" s="1055">
        <v>2.9196</v>
      </c>
      <c r="AM3826" s="1054">
        <v>37</v>
      </c>
      <c r="AN3826" s="1056">
        <v>0.1832</v>
      </c>
    </row>
    <row r="3827" spans="35:40">
      <c r="AI3827" s="1053">
        <v>43020901</v>
      </c>
      <c r="AJ3827" s="1054">
        <v>11</v>
      </c>
      <c r="AK3827" s="1055">
        <v>106.97745</v>
      </c>
      <c r="AL3827" s="1055">
        <v>2.8975</v>
      </c>
      <c r="AM3827" s="1054">
        <v>37</v>
      </c>
      <c r="AN3827" s="1056">
        <v>0.20739999999999997</v>
      </c>
    </row>
    <row r="3828" spans="35:40">
      <c r="AI3828" s="1053">
        <v>44001751</v>
      </c>
      <c r="AJ3828" s="1054">
        <v>85</v>
      </c>
      <c r="AK3828" s="1055">
        <v>106.96993999999999</v>
      </c>
      <c r="AL3828" s="1055">
        <v>2.9777999999999998</v>
      </c>
      <c r="AM3828" s="1054">
        <v>36</v>
      </c>
      <c r="AN3828" s="1056">
        <v>0.16039999999999999</v>
      </c>
    </row>
    <row r="3829" spans="35:40">
      <c r="AI3829" s="1053">
        <v>36015401</v>
      </c>
      <c r="AJ3829" s="1054">
        <v>31</v>
      </c>
      <c r="AK3829" s="1055">
        <v>106.93936000000001</v>
      </c>
      <c r="AL3829" s="1055">
        <v>3.1707999999999998</v>
      </c>
      <c r="AM3829" s="1054">
        <v>34</v>
      </c>
      <c r="AN3829" s="1056">
        <v>0.3397</v>
      </c>
    </row>
    <row r="3830" spans="35:40">
      <c r="AI3830" s="1053">
        <v>45070501</v>
      </c>
      <c r="AJ3830" s="1054">
        <v>3</v>
      </c>
      <c r="AK3830" s="1055">
        <v>106.92296200000001</v>
      </c>
      <c r="AL3830" s="1055">
        <v>2.6475</v>
      </c>
      <c r="AM3830" s="1054">
        <v>40</v>
      </c>
      <c r="AN3830" s="1056">
        <v>0.21909999999999999</v>
      </c>
    </row>
    <row r="3831" spans="35:40">
      <c r="AI3831" s="1053">
        <v>21090111</v>
      </c>
      <c r="AJ3831" s="1054">
        <v>3</v>
      </c>
      <c r="AK3831" s="1055">
        <v>106.9141</v>
      </c>
      <c r="AL3831" s="1055">
        <v>3.3713000000000002</v>
      </c>
      <c r="AM3831" s="1054">
        <v>32</v>
      </c>
      <c r="AN3831" s="1056">
        <v>0.1477</v>
      </c>
    </row>
    <row r="3832" spans="35:40">
      <c r="AI3832" s="1053">
        <v>36073301</v>
      </c>
      <c r="AJ3832" s="1054">
        <v>14</v>
      </c>
      <c r="AK3832" s="1055">
        <v>106.82925</v>
      </c>
      <c r="AL3832" s="1055">
        <v>3.1505999999999998</v>
      </c>
      <c r="AM3832" s="1054">
        <v>34</v>
      </c>
      <c r="AN3832" s="1056">
        <v>0.35880000000000001</v>
      </c>
    </row>
    <row r="3833" spans="35:40">
      <c r="AI3833" s="1053">
        <v>31195501</v>
      </c>
      <c r="AJ3833" s="1054">
        <v>158</v>
      </c>
      <c r="AK3833" s="1055">
        <v>106.8259</v>
      </c>
      <c r="AL3833" s="1055">
        <v>3.0482</v>
      </c>
      <c r="AM3833" s="1054">
        <v>35</v>
      </c>
      <c r="AN3833" s="1056">
        <v>0.1948</v>
      </c>
    </row>
    <row r="3834" spans="35:40">
      <c r="AI3834" s="1053">
        <v>33014301</v>
      </c>
      <c r="AJ3834" s="1054">
        <v>79</v>
      </c>
      <c r="AK3834" s="1055">
        <v>106.8005</v>
      </c>
      <c r="AL3834" s="1055">
        <v>3.2345000000000002</v>
      </c>
      <c r="AM3834" s="1054">
        <v>33</v>
      </c>
      <c r="AN3834" s="1056">
        <v>0.31929999999999997</v>
      </c>
    </row>
    <row r="3835" spans="35:40">
      <c r="AI3835" s="1053">
        <v>44116601</v>
      </c>
      <c r="AJ3835" s="1054">
        <v>21</v>
      </c>
      <c r="AK3835" s="1055">
        <v>106.79912</v>
      </c>
      <c r="AL3835" s="1055">
        <v>2.839</v>
      </c>
      <c r="AM3835" s="1054">
        <v>38</v>
      </c>
      <c r="AN3835" s="1056">
        <v>0.2339</v>
      </c>
    </row>
    <row r="3836" spans="35:40">
      <c r="AI3836" s="1053">
        <v>34132201</v>
      </c>
      <c r="AJ3836" s="1054">
        <v>8</v>
      </c>
      <c r="AK3836" s="1055">
        <v>106.6717</v>
      </c>
      <c r="AL3836" s="1055">
        <v>2.2151000000000001</v>
      </c>
      <c r="AM3836" s="1054">
        <v>48</v>
      </c>
      <c r="AN3836" s="1056">
        <v>0.4153</v>
      </c>
    </row>
    <row r="3837" spans="35:40">
      <c r="AI3837" s="1053">
        <v>44163001</v>
      </c>
      <c r="AJ3837" s="1054">
        <v>14</v>
      </c>
      <c r="AK3837" s="1055">
        <v>106.65</v>
      </c>
      <c r="AL3837" s="1055">
        <v>3.2848999999999999</v>
      </c>
      <c r="AM3837" s="1054">
        <v>32</v>
      </c>
      <c r="AN3837" s="1056">
        <v>0.27089999999999997</v>
      </c>
    </row>
    <row r="3838" spans="35:40">
      <c r="AI3838" s="1053">
        <v>33015701</v>
      </c>
      <c r="AJ3838" s="1054">
        <v>80</v>
      </c>
      <c r="AK3838" s="1055">
        <v>106.6169</v>
      </c>
      <c r="AL3838" s="1055">
        <v>3.0663999999999998</v>
      </c>
      <c r="AM3838" s="1054">
        <v>35</v>
      </c>
      <c r="AN3838" s="1056">
        <v>0.20579999999999998</v>
      </c>
    </row>
    <row r="3839" spans="35:40">
      <c r="AI3839" s="1053">
        <v>43042301</v>
      </c>
      <c r="AJ3839" s="1054">
        <v>10</v>
      </c>
      <c r="AK3839" s="1055">
        <v>106.60760000000001</v>
      </c>
      <c r="AL3839" s="1055">
        <v>3.3073000000000001</v>
      </c>
      <c r="AM3839" s="1054">
        <v>32</v>
      </c>
      <c r="AN3839" s="1056">
        <v>0.34639999999999999</v>
      </c>
    </row>
    <row r="3840" spans="35:40">
      <c r="AI3840" s="1053">
        <v>34100301</v>
      </c>
      <c r="AJ3840" s="1054">
        <v>16</v>
      </c>
      <c r="AK3840" s="1055">
        <v>106.60236</v>
      </c>
      <c r="AL3840" s="1055">
        <v>2.8681999999999999</v>
      </c>
      <c r="AM3840" s="1054">
        <v>37</v>
      </c>
      <c r="AN3840" s="1056">
        <v>0.3054</v>
      </c>
    </row>
    <row r="3841" spans="35:40">
      <c r="AI3841" s="1053">
        <v>31128001</v>
      </c>
      <c r="AJ3841" s="1054">
        <v>159</v>
      </c>
      <c r="AK3841" s="1055">
        <v>106.5852</v>
      </c>
      <c r="AL3841" s="1055">
        <v>3.0533000000000001</v>
      </c>
      <c r="AM3841" s="1054">
        <v>35</v>
      </c>
      <c r="AN3841" s="1056">
        <v>0.23899999999999999</v>
      </c>
    </row>
    <row r="3842" spans="35:40">
      <c r="AI3842" s="1053">
        <v>22023401</v>
      </c>
      <c r="AJ3842" s="1054">
        <v>11</v>
      </c>
      <c r="AK3842" s="1055">
        <v>106.58410000000001</v>
      </c>
      <c r="AL3842" s="1055">
        <v>3.0312000000000001</v>
      </c>
      <c r="AM3842" s="1054">
        <v>35</v>
      </c>
      <c r="AN3842" s="1056">
        <v>0.49299999999999999</v>
      </c>
    </row>
    <row r="3843" spans="35:40">
      <c r="AI3843" s="1053">
        <v>33046601</v>
      </c>
      <c r="AJ3843" s="1054">
        <v>52</v>
      </c>
      <c r="AK3843" s="1055">
        <v>106.5324</v>
      </c>
      <c r="AL3843" s="1055">
        <v>3.0234000000000001</v>
      </c>
      <c r="AM3843" s="1054">
        <v>35</v>
      </c>
      <c r="AN3843" s="1056">
        <v>0.16440000000000002</v>
      </c>
    </row>
    <row r="3844" spans="35:40">
      <c r="AI3844" s="1053">
        <v>42019131</v>
      </c>
      <c r="AJ3844" s="1054">
        <v>76</v>
      </c>
      <c r="AK3844" s="1055">
        <v>106.5291</v>
      </c>
      <c r="AL3844" s="1055">
        <v>2.9045000000000001</v>
      </c>
      <c r="AM3844" s="1054">
        <v>37</v>
      </c>
      <c r="AN3844" s="1056">
        <v>0.2281</v>
      </c>
    </row>
    <row r="3845" spans="35:40">
      <c r="AI3845" s="1053">
        <v>44141101</v>
      </c>
      <c r="AJ3845" s="1054">
        <v>10</v>
      </c>
      <c r="AK3845" s="1055">
        <v>106.48365</v>
      </c>
      <c r="AL3845" s="1055">
        <v>2.9047000000000001</v>
      </c>
      <c r="AM3845" s="1054">
        <v>37</v>
      </c>
      <c r="AN3845" s="1056">
        <v>0.2414</v>
      </c>
    </row>
    <row r="3846" spans="35:40">
      <c r="AI3846" s="1053">
        <v>32102201</v>
      </c>
      <c r="AJ3846" s="1054">
        <v>40</v>
      </c>
      <c r="AK3846" s="1055">
        <v>106.4671</v>
      </c>
      <c r="AL3846" s="1055">
        <v>3.3490000000000002</v>
      </c>
      <c r="AM3846" s="1054">
        <v>32</v>
      </c>
      <c r="AN3846" s="1056">
        <v>0.3775</v>
      </c>
    </row>
    <row r="3847" spans="35:40">
      <c r="AI3847" s="1053">
        <v>50220021</v>
      </c>
      <c r="AJ3847" s="1054">
        <v>100</v>
      </c>
      <c r="AK3847" s="1055">
        <v>106.4357</v>
      </c>
      <c r="AL3847" s="1055">
        <v>2.9424999999999999</v>
      </c>
      <c r="AM3847" s="1054">
        <v>36</v>
      </c>
      <c r="AN3847" s="1056">
        <v>0.2429</v>
      </c>
    </row>
    <row r="3848" spans="35:40">
      <c r="AI3848" s="1053">
        <v>44008001</v>
      </c>
      <c r="AJ3848" s="1054">
        <v>86</v>
      </c>
      <c r="AK3848" s="1055">
        <v>106.42104999999999</v>
      </c>
      <c r="AL3848" s="1055">
        <v>2.5699000000000001</v>
      </c>
      <c r="AM3848" s="1054">
        <v>41</v>
      </c>
      <c r="AN3848" s="1056">
        <v>0.16079999999999997</v>
      </c>
    </row>
    <row r="3849" spans="35:40">
      <c r="AI3849" s="1053">
        <v>43140501</v>
      </c>
      <c r="AJ3849" s="1054">
        <v>5</v>
      </c>
      <c r="AK3849" s="1055">
        <v>106.35299999999999</v>
      </c>
      <c r="AL3849" s="1055">
        <v>3.1659999999999999</v>
      </c>
      <c r="AM3849" s="1054">
        <v>34</v>
      </c>
      <c r="AN3849" s="1056">
        <v>0.35950000000000004</v>
      </c>
    </row>
    <row r="3850" spans="35:40">
      <c r="AI3850" s="1053">
        <v>44122601</v>
      </c>
      <c r="AJ3850" s="1054">
        <v>15</v>
      </c>
      <c r="AK3850" s="1055">
        <v>106.3459</v>
      </c>
      <c r="AL3850" s="1055">
        <v>3.2513000000000001</v>
      </c>
      <c r="AM3850" s="1054">
        <v>33</v>
      </c>
      <c r="AN3850" s="1056">
        <v>0.26550000000000001</v>
      </c>
    </row>
    <row r="3851" spans="35:40">
      <c r="AI3851" s="1053">
        <v>32065111</v>
      </c>
      <c r="AJ3851" s="1054">
        <v>30</v>
      </c>
      <c r="AK3851" s="1055">
        <v>106.3329</v>
      </c>
      <c r="AL3851" s="1055">
        <v>3.0649999999999999</v>
      </c>
      <c r="AM3851" s="1054">
        <v>35</v>
      </c>
      <c r="AN3851" s="1056">
        <v>0.29089999999999999</v>
      </c>
    </row>
    <row r="3852" spans="35:40">
      <c r="AI3852" s="1053">
        <v>37022101</v>
      </c>
      <c r="AJ3852" s="1054">
        <v>27</v>
      </c>
      <c r="AK3852" s="1055">
        <v>106.31959999999999</v>
      </c>
      <c r="AL3852" s="1055">
        <v>3.0895000000000001</v>
      </c>
      <c r="AM3852" s="1054">
        <v>34</v>
      </c>
      <c r="AN3852" s="1056">
        <v>0.23680000000000001</v>
      </c>
    </row>
    <row r="3853" spans="35:40">
      <c r="AI3853" s="1053">
        <v>32061801</v>
      </c>
      <c r="AJ3853" s="1054">
        <v>31</v>
      </c>
      <c r="AK3853" s="1055">
        <v>106.215</v>
      </c>
      <c r="AL3853" s="1055">
        <v>2.9592999999999998</v>
      </c>
      <c r="AM3853" s="1054">
        <v>36</v>
      </c>
      <c r="AN3853" s="1056">
        <v>0.29510000000000003</v>
      </c>
    </row>
    <row r="3854" spans="35:40">
      <c r="AI3854" s="1053">
        <v>42021601</v>
      </c>
      <c r="AJ3854" s="1054">
        <v>10</v>
      </c>
      <c r="AK3854" s="1055">
        <v>106.1932</v>
      </c>
      <c r="AL3854" s="1055">
        <v>3.0514000000000001</v>
      </c>
      <c r="AM3854" s="1054">
        <v>35</v>
      </c>
      <c r="AN3854" s="1056">
        <v>0.33110000000000001</v>
      </c>
    </row>
    <row r="3855" spans="35:40">
      <c r="AI3855" s="1053">
        <v>14110401</v>
      </c>
      <c r="AJ3855" s="1054">
        <v>4</v>
      </c>
      <c r="AK3855" s="1055">
        <v>106.19248</v>
      </c>
      <c r="AL3855" s="1055">
        <v>2.9942000000000002</v>
      </c>
      <c r="AM3855" s="1054">
        <v>35</v>
      </c>
      <c r="AN3855" s="1056">
        <v>0.25929999999999997</v>
      </c>
    </row>
    <row r="3856" spans="35:40">
      <c r="AI3856" s="1053">
        <v>37035001</v>
      </c>
      <c r="AJ3856" s="1054">
        <v>36</v>
      </c>
      <c r="AK3856" s="1055">
        <v>106.14952</v>
      </c>
      <c r="AL3856" s="1055">
        <v>2.9430999999999998</v>
      </c>
      <c r="AM3856" s="1054">
        <v>36</v>
      </c>
      <c r="AN3856" s="1056">
        <v>0.15609999999999999</v>
      </c>
    </row>
    <row r="3857" spans="35:40">
      <c r="AI3857" s="1053">
        <v>62091101</v>
      </c>
      <c r="AJ3857" s="1054">
        <v>2</v>
      </c>
      <c r="AK3857" s="1055">
        <v>106.1391</v>
      </c>
      <c r="AL3857" s="1055">
        <v>3.3380000000000001</v>
      </c>
      <c r="AM3857" s="1054">
        <v>32</v>
      </c>
      <c r="AN3857" s="1056">
        <v>0.33149999999999996</v>
      </c>
    </row>
    <row r="3858" spans="35:40">
      <c r="AI3858" s="1053">
        <v>41163001</v>
      </c>
      <c r="AJ3858" s="1054">
        <v>9</v>
      </c>
      <c r="AK3858" s="1055">
        <v>106.124894</v>
      </c>
      <c r="AL3858" s="1055">
        <v>2.5832999999999999</v>
      </c>
      <c r="AM3858" s="1054">
        <v>41</v>
      </c>
      <c r="AN3858" s="1056">
        <v>0.24739999999999998</v>
      </c>
    </row>
    <row r="3859" spans="35:40">
      <c r="AI3859" s="1053">
        <v>32012701</v>
      </c>
      <c r="AJ3859" s="1054">
        <v>59</v>
      </c>
      <c r="AK3859" s="1055">
        <v>106.1242</v>
      </c>
      <c r="AL3859" s="1055">
        <v>2.8929999999999998</v>
      </c>
      <c r="AM3859" s="1054">
        <v>37</v>
      </c>
      <c r="AN3859" s="1056">
        <v>0.21479999999999999</v>
      </c>
    </row>
    <row r="3860" spans="35:40">
      <c r="AI3860" s="1053">
        <v>51140111</v>
      </c>
      <c r="AJ3860" s="1054">
        <v>11</v>
      </c>
      <c r="AK3860" s="1055">
        <v>106.0778</v>
      </c>
      <c r="AL3860" s="1055">
        <v>3.2199</v>
      </c>
      <c r="AM3860" s="1054">
        <v>33</v>
      </c>
      <c r="AN3860" s="1056">
        <v>0.18239999999999998</v>
      </c>
    </row>
    <row r="3861" spans="35:40">
      <c r="AI3861" s="1053">
        <v>14011401</v>
      </c>
      <c r="AJ3861" s="1054">
        <v>21</v>
      </c>
      <c r="AK3861" s="1055">
        <v>106.05203999999999</v>
      </c>
      <c r="AL3861" s="1055">
        <v>3.0655999999999999</v>
      </c>
      <c r="AM3861" s="1054">
        <v>35</v>
      </c>
      <c r="AN3861" s="1056">
        <v>0.30219999999999997</v>
      </c>
    </row>
    <row r="3862" spans="35:40">
      <c r="AI3862" s="1053">
        <v>41011191</v>
      </c>
      <c r="AJ3862" s="1054">
        <v>54</v>
      </c>
      <c r="AK3862" s="1055">
        <v>106.02351999999999</v>
      </c>
      <c r="AL3862" s="1055">
        <v>3.5066999999999999</v>
      </c>
      <c r="AM3862" s="1054">
        <v>30</v>
      </c>
      <c r="AN3862" s="1056">
        <v>0.10679999999999999</v>
      </c>
    </row>
    <row r="3863" spans="35:40">
      <c r="AI3863" s="1053">
        <v>51068601</v>
      </c>
      <c r="AJ3863" s="1054">
        <v>8</v>
      </c>
      <c r="AK3863" s="1055">
        <v>106.02</v>
      </c>
      <c r="AL3863" s="1055">
        <v>3.3328000000000002</v>
      </c>
      <c r="AM3863" s="1054">
        <v>32</v>
      </c>
      <c r="AN3863" s="1056">
        <v>0.40079999999999999</v>
      </c>
    </row>
    <row r="3864" spans="35:40">
      <c r="AI3864" s="1053">
        <v>12051091</v>
      </c>
      <c r="AJ3864" s="1054">
        <v>60</v>
      </c>
      <c r="AK3864" s="1055">
        <v>105.97691</v>
      </c>
      <c r="AL3864" s="1055">
        <v>3.2696999999999998</v>
      </c>
      <c r="AM3864" s="1054">
        <v>32</v>
      </c>
      <c r="AN3864" s="1056">
        <v>0.17620000000000002</v>
      </c>
    </row>
    <row r="3865" spans="35:40">
      <c r="AI3865" s="1053">
        <v>42019001</v>
      </c>
      <c r="AJ3865" s="1054">
        <v>77</v>
      </c>
      <c r="AK3865" s="1055">
        <v>105.9258</v>
      </c>
      <c r="AL3865" s="1055">
        <v>3.2837999999999998</v>
      </c>
      <c r="AM3865" s="1054">
        <v>32</v>
      </c>
      <c r="AN3865" s="1056">
        <v>0.15609999999999999</v>
      </c>
    </row>
    <row r="3866" spans="35:40">
      <c r="AI3866" s="1053">
        <v>43091101</v>
      </c>
      <c r="AJ3866" s="1054">
        <v>8</v>
      </c>
      <c r="AK3866" s="1055">
        <v>105.92147</v>
      </c>
      <c r="AL3866" s="1055">
        <v>2.6514000000000002</v>
      </c>
      <c r="AM3866" s="1054">
        <v>40</v>
      </c>
      <c r="AN3866" s="1056">
        <v>0.2959</v>
      </c>
    </row>
    <row r="3867" spans="35:40">
      <c r="AI3867" s="1053">
        <v>44134301</v>
      </c>
      <c r="AJ3867" s="1054">
        <v>37</v>
      </c>
      <c r="AK3867" s="1055">
        <v>105.91733400000001</v>
      </c>
      <c r="AL3867" s="1055">
        <v>3.2703000000000002</v>
      </c>
      <c r="AM3867" s="1054">
        <v>32</v>
      </c>
      <c r="AN3867" s="1056">
        <v>0.1638</v>
      </c>
    </row>
    <row r="3868" spans="35:40">
      <c r="AI3868" s="1053">
        <v>34017901</v>
      </c>
      <c r="AJ3868" s="1054">
        <v>43</v>
      </c>
      <c r="AK3868" s="1055">
        <v>105.8779</v>
      </c>
      <c r="AL3868" s="1055">
        <v>3.0891000000000002</v>
      </c>
      <c r="AM3868" s="1054">
        <v>34</v>
      </c>
      <c r="AN3868" s="1056">
        <v>0.1648</v>
      </c>
    </row>
    <row r="3869" spans="35:40">
      <c r="AI3869" s="1053">
        <v>43083301</v>
      </c>
      <c r="AJ3869" s="1054">
        <v>11</v>
      </c>
      <c r="AK3869" s="1055">
        <v>105.86802</v>
      </c>
      <c r="AL3869" s="1055">
        <v>3.0720000000000001</v>
      </c>
      <c r="AM3869" s="1054">
        <v>34</v>
      </c>
      <c r="AN3869" s="1056">
        <v>0.38040000000000002</v>
      </c>
    </row>
    <row r="3870" spans="35:40">
      <c r="AI3870" s="1053">
        <v>33016001</v>
      </c>
      <c r="AJ3870" s="1054">
        <v>81</v>
      </c>
      <c r="AK3870" s="1055">
        <v>105.8151</v>
      </c>
      <c r="AL3870" s="1055">
        <v>3.3660999999999999</v>
      </c>
      <c r="AM3870" s="1054">
        <v>31</v>
      </c>
      <c r="AN3870" s="1056">
        <v>0.15210000000000001</v>
      </c>
    </row>
    <row r="3871" spans="35:40">
      <c r="AI3871" s="1053">
        <v>51096811</v>
      </c>
      <c r="AJ3871" s="1054">
        <v>16</v>
      </c>
      <c r="AK3871" s="1055">
        <v>105.81270000000001</v>
      </c>
      <c r="AL3871" s="1055">
        <v>3.1410999999999998</v>
      </c>
      <c r="AM3871" s="1054">
        <v>34</v>
      </c>
      <c r="AN3871" s="1056">
        <v>0.16370000000000001</v>
      </c>
    </row>
    <row r="3872" spans="35:40">
      <c r="AI3872" s="1053">
        <v>31183401</v>
      </c>
      <c r="AJ3872" s="1054">
        <v>160</v>
      </c>
      <c r="AK3872" s="1055">
        <v>105.783</v>
      </c>
      <c r="AL3872" s="1055">
        <v>2.7711000000000001</v>
      </c>
      <c r="AM3872" s="1054">
        <v>38</v>
      </c>
      <c r="AN3872" s="1056">
        <v>0.12179999999999999</v>
      </c>
    </row>
    <row r="3873" spans="35:40">
      <c r="AI3873" s="1053">
        <v>31164901</v>
      </c>
      <c r="AJ3873" s="1054">
        <v>161</v>
      </c>
      <c r="AK3873" s="1055">
        <v>105.7612</v>
      </c>
      <c r="AL3873" s="1055">
        <v>2.6840999999999999</v>
      </c>
      <c r="AM3873" s="1054">
        <v>39</v>
      </c>
      <c r="AN3873" s="1056">
        <v>0.21829999999999999</v>
      </c>
    </row>
    <row r="3874" spans="35:40">
      <c r="AI3874" s="1053">
        <v>36068321</v>
      </c>
      <c r="AJ3874" s="1054">
        <v>4</v>
      </c>
      <c r="AK3874" s="1055">
        <v>105.7556</v>
      </c>
      <c r="AL3874" s="1055">
        <v>2.9542999999999999</v>
      </c>
      <c r="AM3874" s="1054">
        <v>36</v>
      </c>
      <c r="AN3874" s="1056">
        <v>0.31040000000000001</v>
      </c>
    </row>
    <row r="3875" spans="35:40">
      <c r="AI3875" s="1053">
        <v>61011111</v>
      </c>
      <c r="AJ3875" s="1054">
        <v>60</v>
      </c>
      <c r="AK3875" s="1055">
        <v>105.69629999999999</v>
      </c>
      <c r="AL3875" s="1055">
        <v>2.9032</v>
      </c>
      <c r="AM3875" s="1054">
        <v>36</v>
      </c>
      <c r="AN3875" s="1056">
        <v>0.1787</v>
      </c>
    </row>
    <row r="3876" spans="35:40">
      <c r="AI3876" s="1053">
        <v>43070601</v>
      </c>
      <c r="AJ3876" s="1054">
        <v>9</v>
      </c>
      <c r="AK3876" s="1055">
        <v>105.6949</v>
      </c>
      <c r="AL3876" s="1055">
        <v>3.0068999999999999</v>
      </c>
      <c r="AM3876" s="1054">
        <v>35</v>
      </c>
      <c r="AN3876" s="1056">
        <v>0.2465</v>
      </c>
    </row>
    <row r="3877" spans="35:40">
      <c r="AI3877" s="1053">
        <v>42019601</v>
      </c>
      <c r="AJ3877" s="1054">
        <v>78</v>
      </c>
      <c r="AK3877" s="1055">
        <v>105.6776</v>
      </c>
      <c r="AL3877" s="1055">
        <v>3.044</v>
      </c>
      <c r="AM3877" s="1054">
        <v>35</v>
      </c>
      <c r="AN3877" s="1056">
        <v>0.18920000000000001</v>
      </c>
    </row>
    <row r="3878" spans="35:40">
      <c r="AI3878" s="1053">
        <v>15030881</v>
      </c>
      <c r="AJ3878" s="1054">
        <v>5</v>
      </c>
      <c r="AK3878" s="1055">
        <v>105.6769</v>
      </c>
      <c r="AL3878" s="1055">
        <v>2.3603999999999998</v>
      </c>
      <c r="AM3878" s="1054">
        <v>45</v>
      </c>
      <c r="AN3878" s="1056">
        <v>0.25559999999999999</v>
      </c>
    </row>
    <row r="3879" spans="35:40">
      <c r="AI3879" s="1053">
        <v>21013001</v>
      </c>
      <c r="AJ3879" s="1054">
        <v>38</v>
      </c>
      <c r="AK3879" s="1055">
        <v>105.62718999999998</v>
      </c>
      <c r="AL3879" s="1055">
        <v>2.7096</v>
      </c>
      <c r="AM3879" s="1054">
        <v>39</v>
      </c>
      <c r="AN3879" s="1056">
        <v>0.33659999999999995</v>
      </c>
    </row>
    <row r="3880" spans="35:40">
      <c r="AI3880" s="1053">
        <v>31152401</v>
      </c>
      <c r="AJ3880" s="1054">
        <v>162</v>
      </c>
      <c r="AK3880" s="1055">
        <v>105.6242</v>
      </c>
      <c r="AL3880" s="1055">
        <v>2.7330999999999999</v>
      </c>
      <c r="AM3880" s="1054">
        <v>39</v>
      </c>
      <c r="AN3880" s="1056">
        <v>0.21600000000000003</v>
      </c>
    </row>
    <row r="3881" spans="35:40">
      <c r="AI3881" s="1053">
        <v>33070101</v>
      </c>
      <c r="AJ3881" s="1054">
        <v>41</v>
      </c>
      <c r="AK3881" s="1055">
        <v>105.56610000000001</v>
      </c>
      <c r="AL3881" s="1055">
        <v>2.5062000000000002</v>
      </c>
      <c r="AM3881" s="1054">
        <v>42</v>
      </c>
      <c r="AN3881" s="1056">
        <v>0.12529999999999999</v>
      </c>
    </row>
    <row r="3882" spans="35:40">
      <c r="AI3882" s="1053">
        <v>23042221</v>
      </c>
      <c r="AJ3882" s="1054">
        <v>4</v>
      </c>
      <c r="AK3882" s="1055">
        <v>105.5231</v>
      </c>
      <c r="AL3882" s="1055">
        <v>2.8708</v>
      </c>
      <c r="AM3882" s="1054">
        <v>37</v>
      </c>
      <c r="AN3882" s="1056">
        <v>0.23100000000000001</v>
      </c>
    </row>
    <row r="3883" spans="35:40">
      <c r="AI3883" s="1053">
        <v>33096301</v>
      </c>
      <c r="AJ3883" s="1054">
        <v>36</v>
      </c>
      <c r="AK3883" s="1055">
        <v>105.47067800000001</v>
      </c>
      <c r="AL3883" s="1055">
        <v>2.6128</v>
      </c>
      <c r="AM3883" s="1054">
        <v>40</v>
      </c>
      <c r="AN3883" s="1056">
        <v>0.27140000000000003</v>
      </c>
    </row>
    <row r="3884" spans="35:40">
      <c r="AI3884" s="1053">
        <v>44001341</v>
      </c>
      <c r="AJ3884" s="1054">
        <v>87</v>
      </c>
      <c r="AK3884" s="1055">
        <v>105.39660000000001</v>
      </c>
      <c r="AL3884" s="1055">
        <v>2.7111000000000001</v>
      </c>
      <c r="AM3884" s="1054">
        <v>39</v>
      </c>
      <c r="AN3884" s="1056">
        <v>0.35549999999999998</v>
      </c>
    </row>
    <row r="3885" spans="35:40">
      <c r="AI3885" s="1053">
        <v>33101301</v>
      </c>
      <c r="AJ3885" s="1054">
        <v>7</v>
      </c>
      <c r="AK3885" s="1055">
        <v>105.34432199999999</v>
      </c>
      <c r="AL3885" s="1055">
        <v>2.7317999999999998</v>
      </c>
      <c r="AM3885" s="1054">
        <v>39</v>
      </c>
      <c r="AN3885" s="1056">
        <v>0.19899999999999998</v>
      </c>
    </row>
    <row r="3886" spans="35:40">
      <c r="AI3886" s="1053">
        <v>44211301</v>
      </c>
      <c r="AJ3886" s="1054">
        <v>88</v>
      </c>
      <c r="AK3886" s="1055">
        <v>105.3353</v>
      </c>
      <c r="AL3886" s="1055">
        <v>2.8635999999999999</v>
      </c>
      <c r="AM3886" s="1054">
        <v>37</v>
      </c>
      <c r="AN3886" s="1056">
        <v>0.23300000000000001</v>
      </c>
    </row>
    <row r="3887" spans="35:40">
      <c r="AI3887" s="1053">
        <v>21010831</v>
      </c>
      <c r="AJ3887" s="1054">
        <v>39</v>
      </c>
      <c r="AK3887" s="1055">
        <v>105.3289</v>
      </c>
      <c r="AL3887" s="1055">
        <v>3.1635</v>
      </c>
      <c r="AM3887" s="1054">
        <v>33</v>
      </c>
      <c r="AN3887" s="1056">
        <v>0.20170000000000002</v>
      </c>
    </row>
    <row r="3888" spans="35:40">
      <c r="AI3888" s="1053">
        <v>21090061</v>
      </c>
      <c r="AJ3888" s="1054">
        <v>4</v>
      </c>
      <c r="AK3888" s="1055">
        <v>105.31220800000001</v>
      </c>
      <c r="AL3888" s="1055">
        <v>3.1753999999999998</v>
      </c>
      <c r="AM3888" s="1054">
        <v>33</v>
      </c>
      <c r="AN3888" s="1056">
        <v>0.2384</v>
      </c>
    </row>
    <row r="3889" spans="35:40">
      <c r="AI3889" s="1053">
        <v>43018001</v>
      </c>
      <c r="AJ3889" s="1054">
        <v>43</v>
      </c>
      <c r="AK3889" s="1055">
        <v>105.25360000000001</v>
      </c>
      <c r="AL3889" s="1055">
        <v>2.8525</v>
      </c>
      <c r="AM3889" s="1054">
        <v>37</v>
      </c>
      <c r="AN3889" s="1056">
        <v>0.1764</v>
      </c>
    </row>
    <row r="3890" spans="35:40">
      <c r="AI3890" s="1053">
        <v>42019281</v>
      </c>
      <c r="AJ3890" s="1054">
        <v>79</v>
      </c>
      <c r="AK3890" s="1055">
        <v>105.24433999999999</v>
      </c>
      <c r="AL3890" s="1055">
        <v>2.7947000000000002</v>
      </c>
      <c r="AM3890" s="1054">
        <v>38</v>
      </c>
      <c r="AN3890" s="1056">
        <v>0.1525</v>
      </c>
    </row>
    <row r="3891" spans="35:40">
      <c r="AI3891" s="1053">
        <v>34032401</v>
      </c>
      <c r="AJ3891" s="1054">
        <v>11</v>
      </c>
      <c r="AK3891" s="1055">
        <v>105.24079999999999</v>
      </c>
      <c r="AL3891" s="1055">
        <v>3.2273000000000001</v>
      </c>
      <c r="AM3891" s="1054">
        <v>33</v>
      </c>
      <c r="AN3891" s="1056">
        <v>0.33020000000000005</v>
      </c>
    </row>
    <row r="3892" spans="35:40">
      <c r="AI3892" s="1053">
        <v>11070891</v>
      </c>
      <c r="AJ3892" s="1054">
        <v>133</v>
      </c>
      <c r="AK3892" s="1055">
        <v>105.2337</v>
      </c>
      <c r="AL3892" s="1055">
        <v>2.8997000000000002</v>
      </c>
      <c r="AM3892" s="1054">
        <v>36</v>
      </c>
      <c r="AN3892" s="1056">
        <v>0.18170000000000003</v>
      </c>
    </row>
    <row r="3893" spans="35:40">
      <c r="AI3893" s="1053">
        <v>41017001</v>
      </c>
      <c r="AJ3893" s="1054">
        <v>55</v>
      </c>
      <c r="AK3893" s="1055">
        <v>105.142</v>
      </c>
      <c r="AL3893" s="1055">
        <v>3.0375000000000001</v>
      </c>
      <c r="AM3893" s="1054">
        <v>35</v>
      </c>
      <c r="AN3893" s="1056">
        <v>0.1893</v>
      </c>
    </row>
    <row r="3894" spans="35:40">
      <c r="AI3894" s="1053">
        <v>50330311</v>
      </c>
      <c r="AJ3894" s="1054">
        <v>101</v>
      </c>
      <c r="AK3894" s="1055">
        <v>105.1275</v>
      </c>
      <c r="AL3894" s="1055">
        <v>2.996</v>
      </c>
      <c r="AM3894" s="1054">
        <v>35</v>
      </c>
      <c r="AN3894" s="1056">
        <v>0.39219999999999999</v>
      </c>
    </row>
    <row r="3895" spans="35:40">
      <c r="AI3895" s="1053">
        <v>12043701</v>
      </c>
      <c r="AJ3895" s="1054">
        <v>61</v>
      </c>
      <c r="AK3895" s="1055">
        <v>105.11176999999999</v>
      </c>
      <c r="AL3895" s="1055">
        <v>2.7808000000000002</v>
      </c>
      <c r="AM3895" s="1054">
        <v>38</v>
      </c>
      <c r="AN3895" s="1056">
        <v>0.26950000000000002</v>
      </c>
    </row>
    <row r="3896" spans="35:40">
      <c r="AI3896" s="1053">
        <v>44136901</v>
      </c>
      <c r="AJ3896" s="1054">
        <v>38</v>
      </c>
      <c r="AK3896" s="1055">
        <v>105.06610000000001</v>
      </c>
      <c r="AL3896" s="1055">
        <v>2.9194</v>
      </c>
      <c r="AM3896" s="1054">
        <v>36</v>
      </c>
      <c r="AN3896" s="1056">
        <v>0.30309999999999998</v>
      </c>
    </row>
    <row r="3897" spans="35:40">
      <c r="AI3897" s="1053">
        <v>44131011</v>
      </c>
      <c r="AJ3897" s="1054">
        <v>39</v>
      </c>
      <c r="AK3897" s="1055">
        <v>105.05840000000001</v>
      </c>
      <c r="AL3897" s="1055">
        <v>3.242</v>
      </c>
      <c r="AM3897" s="1054">
        <v>32</v>
      </c>
      <c r="AN3897" s="1056">
        <v>0.30630000000000002</v>
      </c>
    </row>
    <row r="3898" spans="35:40">
      <c r="AI3898" s="1053">
        <v>51019961</v>
      </c>
      <c r="AJ3898" s="1054">
        <v>109</v>
      </c>
      <c r="AK3898" s="1055">
        <v>105.0068</v>
      </c>
      <c r="AL3898" s="1055">
        <v>2.7435999999999998</v>
      </c>
      <c r="AM3898" s="1054">
        <v>38</v>
      </c>
      <c r="AN3898" s="1056">
        <v>0.21479999999999999</v>
      </c>
    </row>
    <row r="3899" spans="35:40">
      <c r="AI3899" s="1053">
        <v>45020261</v>
      </c>
      <c r="AJ3899" s="1054">
        <v>10</v>
      </c>
      <c r="AK3899" s="1055">
        <v>104.9832</v>
      </c>
      <c r="AL3899" s="1055">
        <v>3.1278999999999999</v>
      </c>
      <c r="AM3899" s="1054">
        <v>34</v>
      </c>
      <c r="AN3899" s="1056">
        <v>0.29359999999999997</v>
      </c>
    </row>
    <row r="3900" spans="35:40">
      <c r="AI3900" s="1053">
        <v>23080221</v>
      </c>
      <c r="AJ3900" s="1054">
        <v>2</v>
      </c>
      <c r="AK3900" s="1055">
        <v>104.95355000000001</v>
      </c>
      <c r="AL3900" s="1055">
        <v>3.3077999999999999</v>
      </c>
      <c r="AM3900" s="1054">
        <v>32</v>
      </c>
      <c r="AN3900" s="1056">
        <v>0.32240000000000002</v>
      </c>
    </row>
    <row r="3901" spans="35:40">
      <c r="AI3901" s="1053">
        <v>51120411</v>
      </c>
      <c r="AJ3901" s="1054">
        <v>9</v>
      </c>
      <c r="AK3901" s="1055">
        <v>104.88760000000001</v>
      </c>
      <c r="AL3901" s="1055">
        <v>2.6415000000000002</v>
      </c>
      <c r="AM3901" s="1054">
        <v>40</v>
      </c>
      <c r="AN3901" s="1056">
        <v>0.41470000000000001</v>
      </c>
    </row>
    <row r="3902" spans="35:40">
      <c r="AI3902" s="1053">
        <v>31142801</v>
      </c>
      <c r="AJ3902" s="1054">
        <v>163</v>
      </c>
      <c r="AK3902" s="1055">
        <v>104.81319999999999</v>
      </c>
      <c r="AL3902" s="1055">
        <v>2.8475000000000001</v>
      </c>
      <c r="AM3902" s="1054">
        <v>37</v>
      </c>
      <c r="AN3902" s="1056">
        <v>0.40049999999999997</v>
      </c>
    </row>
    <row r="3903" spans="35:40">
      <c r="AI3903" s="1053">
        <v>43084101</v>
      </c>
      <c r="AJ3903" s="1054">
        <v>12</v>
      </c>
      <c r="AK3903" s="1055">
        <v>104.68859999999999</v>
      </c>
      <c r="AL3903" s="1055">
        <v>2.6101999999999999</v>
      </c>
      <c r="AM3903" s="1054">
        <v>40</v>
      </c>
      <c r="AN3903" s="1056">
        <v>0.21710000000000002</v>
      </c>
    </row>
    <row r="3904" spans="35:40">
      <c r="AI3904" s="1053">
        <v>51010681</v>
      </c>
      <c r="AJ3904" s="1054">
        <v>110</v>
      </c>
      <c r="AK3904" s="1055">
        <v>104.67364000000001</v>
      </c>
      <c r="AL3904" s="1055">
        <v>2.8595999999999999</v>
      </c>
      <c r="AM3904" s="1054">
        <v>37</v>
      </c>
      <c r="AN3904" s="1056">
        <v>0.1484</v>
      </c>
    </row>
    <row r="3905" spans="35:40">
      <c r="AI3905" s="1053">
        <v>37047031</v>
      </c>
      <c r="AJ3905" s="1054">
        <v>19</v>
      </c>
      <c r="AK3905" s="1055">
        <v>104.6549</v>
      </c>
      <c r="AL3905" s="1055">
        <v>3.4742000000000002</v>
      </c>
      <c r="AM3905" s="1054">
        <v>30</v>
      </c>
      <c r="AN3905" s="1056">
        <v>0.39510000000000001</v>
      </c>
    </row>
    <row r="3906" spans="35:40">
      <c r="AI3906" s="1053">
        <v>34080901</v>
      </c>
      <c r="AJ3906" s="1054">
        <v>9</v>
      </c>
      <c r="AK3906" s="1055">
        <v>104.61285100000001</v>
      </c>
      <c r="AL3906" s="1055">
        <v>2.9333</v>
      </c>
      <c r="AM3906" s="1054">
        <v>36</v>
      </c>
      <c r="AN3906" s="1056">
        <v>0.34820000000000001</v>
      </c>
    </row>
    <row r="3907" spans="35:40">
      <c r="AI3907" s="1053">
        <v>34050401</v>
      </c>
      <c r="AJ3907" s="1054">
        <v>10</v>
      </c>
      <c r="AK3907" s="1055">
        <v>104.5501</v>
      </c>
      <c r="AL3907" s="1055">
        <v>3.3054999999999999</v>
      </c>
      <c r="AM3907" s="1054">
        <v>32</v>
      </c>
      <c r="AN3907" s="1056">
        <v>0.38380000000000003</v>
      </c>
    </row>
    <row r="3908" spans="35:40">
      <c r="AI3908" s="1053">
        <v>44220901</v>
      </c>
      <c r="AJ3908" s="1054">
        <v>76</v>
      </c>
      <c r="AK3908" s="1055">
        <v>104.5399</v>
      </c>
      <c r="AL3908" s="1055">
        <v>2.5752000000000002</v>
      </c>
      <c r="AM3908" s="1054">
        <v>41</v>
      </c>
      <c r="AN3908" s="1056">
        <v>0.2107</v>
      </c>
    </row>
    <row r="3909" spans="35:40">
      <c r="AI3909" s="1053">
        <v>44123401</v>
      </c>
      <c r="AJ3909" s="1054">
        <v>16</v>
      </c>
      <c r="AK3909" s="1055">
        <v>104.5185</v>
      </c>
      <c r="AL3909" s="1055">
        <v>3.2299000000000002</v>
      </c>
      <c r="AM3909" s="1054">
        <v>32</v>
      </c>
      <c r="AN3909" s="1056">
        <v>0.3306</v>
      </c>
    </row>
    <row r="3910" spans="35:40">
      <c r="AI3910" s="1053">
        <v>34052101</v>
      </c>
      <c r="AJ3910" s="1054">
        <v>11</v>
      </c>
      <c r="AK3910" s="1055">
        <v>104.48855400000001</v>
      </c>
      <c r="AL3910" s="1055">
        <v>2.6</v>
      </c>
      <c r="AM3910" s="1054">
        <v>40</v>
      </c>
      <c r="AN3910" s="1056">
        <v>0.12740000000000001</v>
      </c>
    </row>
    <row r="3911" spans="35:40">
      <c r="AI3911" s="1053">
        <v>11055002</v>
      </c>
      <c r="AJ3911" s="1054">
        <v>134</v>
      </c>
      <c r="AK3911" s="1055">
        <v>104.47556999999999</v>
      </c>
      <c r="AL3911" s="1055">
        <v>2.3849999999999998</v>
      </c>
      <c r="AM3911" s="1054">
        <v>44</v>
      </c>
      <c r="AN3911" s="1056">
        <v>0.16250000000000001</v>
      </c>
    </row>
    <row r="3912" spans="35:40">
      <c r="AI3912" s="1053">
        <v>13055101</v>
      </c>
      <c r="AJ3912" s="1054">
        <v>19</v>
      </c>
      <c r="AK3912" s="1055">
        <v>104.47280000000001</v>
      </c>
      <c r="AL3912" s="1055">
        <v>3.2446999999999999</v>
      </c>
      <c r="AM3912" s="1054">
        <v>32</v>
      </c>
      <c r="AN3912" s="1056">
        <v>0.192</v>
      </c>
    </row>
    <row r="3913" spans="35:40">
      <c r="AI3913" s="1053">
        <v>35014901</v>
      </c>
      <c r="AJ3913" s="1054">
        <v>37</v>
      </c>
      <c r="AK3913" s="1055">
        <v>104.4499</v>
      </c>
      <c r="AL3913" s="1055">
        <v>2.8776999999999999</v>
      </c>
      <c r="AM3913" s="1054">
        <v>36</v>
      </c>
      <c r="AN3913" s="1056">
        <v>0.317</v>
      </c>
    </row>
    <row r="3914" spans="35:40">
      <c r="AI3914" s="1053">
        <v>37022401</v>
      </c>
      <c r="AJ3914" s="1054">
        <v>28</v>
      </c>
      <c r="AK3914" s="1055">
        <v>104.4342</v>
      </c>
      <c r="AL3914" s="1055">
        <v>3.0779999999999998</v>
      </c>
      <c r="AM3914" s="1054">
        <v>34</v>
      </c>
      <c r="AN3914" s="1056">
        <v>0.2029</v>
      </c>
    </row>
    <row r="3915" spans="35:40">
      <c r="AI3915" s="1053">
        <v>14080301</v>
      </c>
      <c r="AJ3915" s="1054">
        <v>14</v>
      </c>
      <c r="AK3915" s="1055">
        <v>104.4208</v>
      </c>
      <c r="AL3915" s="1055">
        <v>3.4173</v>
      </c>
      <c r="AM3915" s="1054">
        <v>31</v>
      </c>
      <c r="AN3915" s="1056">
        <v>0.33759999999999996</v>
      </c>
    </row>
    <row r="3916" spans="35:40">
      <c r="AI3916" s="1053">
        <v>36111401</v>
      </c>
      <c r="AJ3916" s="1054">
        <v>12</v>
      </c>
      <c r="AK3916" s="1055">
        <v>104.41704</v>
      </c>
      <c r="AL3916" s="1055">
        <v>1.9057999999999999</v>
      </c>
      <c r="AM3916" s="1054">
        <v>55</v>
      </c>
      <c r="AN3916" s="1056">
        <v>0.2359</v>
      </c>
    </row>
    <row r="3917" spans="35:40">
      <c r="AI3917" s="1053">
        <v>32041302</v>
      </c>
      <c r="AJ3917" s="1054">
        <v>33</v>
      </c>
      <c r="AK3917" s="1055">
        <v>104.411</v>
      </c>
      <c r="AL3917" s="1055">
        <v>3.3108</v>
      </c>
      <c r="AM3917" s="1054">
        <v>32</v>
      </c>
      <c r="AN3917" s="1056">
        <v>0.26649999999999996</v>
      </c>
    </row>
    <row r="3918" spans="35:40">
      <c r="AI3918" s="1053">
        <v>32102001</v>
      </c>
      <c r="AJ3918" s="1054">
        <v>41</v>
      </c>
      <c r="AK3918" s="1055">
        <v>104.3869</v>
      </c>
      <c r="AL3918" s="1055">
        <v>3.0807000000000002</v>
      </c>
      <c r="AM3918" s="1054">
        <v>34</v>
      </c>
      <c r="AN3918" s="1056">
        <v>0.18809999999999999</v>
      </c>
    </row>
    <row r="3919" spans="35:40">
      <c r="AI3919" s="1053">
        <v>44050302</v>
      </c>
      <c r="AJ3919" s="1054">
        <v>4</v>
      </c>
      <c r="AK3919" s="1055">
        <v>104.3342</v>
      </c>
      <c r="AL3919" s="1055">
        <v>3.3610000000000002</v>
      </c>
      <c r="AM3919" s="1054">
        <v>31</v>
      </c>
      <c r="AN3919" s="1056">
        <v>0.27239999999999998</v>
      </c>
    </row>
    <row r="3920" spans="35:40">
      <c r="AI3920" s="1053">
        <v>43102601</v>
      </c>
      <c r="AJ3920" s="1054">
        <v>5</v>
      </c>
      <c r="AK3920" s="1055">
        <v>104.3078</v>
      </c>
      <c r="AL3920" s="1055">
        <v>3.0249999999999999</v>
      </c>
      <c r="AM3920" s="1054">
        <v>34</v>
      </c>
      <c r="AN3920" s="1056">
        <v>0.36249999999999999</v>
      </c>
    </row>
    <row r="3921" spans="35:40">
      <c r="AI3921" s="1053">
        <v>46021901</v>
      </c>
      <c r="AJ3921" s="1054">
        <v>19</v>
      </c>
      <c r="AK3921" s="1055">
        <v>104.3006</v>
      </c>
      <c r="AL3921" s="1055">
        <v>3.0323000000000002</v>
      </c>
      <c r="AM3921" s="1054">
        <v>34</v>
      </c>
      <c r="AN3921" s="1056">
        <v>0.2114</v>
      </c>
    </row>
    <row r="3922" spans="35:40">
      <c r="AI3922" s="1053">
        <v>44170801</v>
      </c>
      <c r="AJ3922" s="1054">
        <v>8</v>
      </c>
      <c r="AK3922" s="1055">
        <v>104.2868</v>
      </c>
      <c r="AL3922" s="1055">
        <v>2.9493999999999998</v>
      </c>
      <c r="AM3922" s="1054">
        <v>35</v>
      </c>
      <c r="AN3922" s="1056">
        <v>0.24239999999999998</v>
      </c>
    </row>
    <row r="3923" spans="35:40">
      <c r="AI3923" s="1053">
        <v>44005201</v>
      </c>
      <c r="AJ3923" s="1054">
        <v>89</v>
      </c>
      <c r="AK3923" s="1055">
        <v>104.23857</v>
      </c>
      <c r="AL3923" s="1055">
        <v>2.6122000000000001</v>
      </c>
      <c r="AM3923" s="1054">
        <v>40</v>
      </c>
      <c r="AN3923" s="1056">
        <v>0.32040000000000002</v>
      </c>
    </row>
    <row r="3924" spans="35:40">
      <c r="AI3924" s="1053">
        <v>32105911</v>
      </c>
      <c r="AJ3924" s="1054">
        <v>42</v>
      </c>
      <c r="AK3924" s="1055">
        <v>104.18279</v>
      </c>
      <c r="AL3924" s="1055">
        <v>3.1613000000000002</v>
      </c>
      <c r="AM3924" s="1054">
        <v>33</v>
      </c>
      <c r="AN3924" s="1056">
        <v>0.26239999999999997</v>
      </c>
    </row>
    <row r="3925" spans="35:40">
      <c r="AI3925" s="1053">
        <v>46022801</v>
      </c>
      <c r="AJ3925" s="1054">
        <v>20</v>
      </c>
      <c r="AK3925" s="1055">
        <v>104.16334999999999</v>
      </c>
      <c r="AL3925" s="1055">
        <v>3.0343</v>
      </c>
      <c r="AM3925" s="1054">
        <v>34</v>
      </c>
      <c r="AN3925" s="1056">
        <v>0.19350000000000001</v>
      </c>
    </row>
    <row r="3926" spans="35:40">
      <c r="AI3926" s="1053">
        <v>34061401</v>
      </c>
      <c r="AJ3926" s="1054">
        <v>11</v>
      </c>
      <c r="AK3926" s="1055">
        <v>104.1628</v>
      </c>
      <c r="AL3926" s="1055">
        <v>2.7054999999999998</v>
      </c>
      <c r="AM3926" s="1054">
        <v>38</v>
      </c>
      <c r="AN3926" s="1056">
        <v>0.44119999999999998</v>
      </c>
    </row>
    <row r="3927" spans="35:40">
      <c r="AI3927" s="1053">
        <v>34031201</v>
      </c>
      <c r="AJ3927" s="1054">
        <v>12</v>
      </c>
      <c r="AK3927" s="1055">
        <v>104.1576</v>
      </c>
      <c r="AL3927" s="1055">
        <v>3.2942</v>
      </c>
      <c r="AM3927" s="1054">
        <v>32</v>
      </c>
      <c r="AN3927" s="1056">
        <v>0.30980000000000002</v>
      </c>
    </row>
    <row r="3928" spans="35:40">
      <c r="AI3928" s="1053">
        <v>41080201</v>
      </c>
      <c r="AJ3928" s="1054">
        <v>9</v>
      </c>
      <c r="AK3928" s="1055">
        <v>104.1099</v>
      </c>
      <c r="AL3928" s="1055">
        <v>3.2511999999999999</v>
      </c>
      <c r="AM3928" s="1054">
        <v>32</v>
      </c>
      <c r="AN3928" s="1056">
        <v>0.1852</v>
      </c>
    </row>
    <row r="3929" spans="35:40">
      <c r="AI3929" s="1053">
        <v>37011201</v>
      </c>
      <c r="AJ3929" s="1054">
        <v>29</v>
      </c>
      <c r="AK3929" s="1055">
        <v>104.0783</v>
      </c>
      <c r="AL3929" s="1055">
        <v>2.7235</v>
      </c>
      <c r="AM3929" s="1054">
        <v>38</v>
      </c>
      <c r="AN3929" s="1056">
        <v>0.28350000000000003</v>
      </c>
    </row>
    <row r="3930" spans="35:40">
      <c r="AI3930" s="1053">
        <v>41132201</v>
      </c>
      <c r="AJ3930" s="1054">
        <v>10</v>
      </c>
      <c r="AK3930" s="1055">
        <v>104.0446</v>
      </c>
      <c r="AL3930" s="1055">
        <v>2.6505999999999998</v>
      </c>
      <c r="AM3930" s="1054">
        <v>39</v>
      </c>
      <c r="AN3930" s="1056">
        <v>0.26100000000000001</v>
      </c>
    </row>
    <row r="3931" spans="35:40">
      <c r="AI3931" s="1053">
        <v>33110901</v>
      </c>
      <c r="AJ3931" s="1054">
        <v>10</v>
      </c>
      <c r="AK3931" s="1055">
        <v>104.0151</v>
      </c>
      <c r="AL3931" s="1055">
        <v>2.5783999999999998</v>
      </c>
      <c r="AM3931" s="1054">
        <v>40</v>
      </c>
      <c r="AN3931" s="1056">
        <v>0.21859999999999999</v>
      </c>
    </row>
    <row r="3932" spans="35:40">
      <c r="AI3932" s="1053">
        <v>44131171</v>
      </c>
      <c r="AJ3932" s="1054">
        <v>40</v>
      </c>
      <c r="AK3932" s="1055">
        <v>104.0059</v>
      </c>
      <c r="AL3932" s="1055">
        <v>2.9091</v>
      </c>
      <c r="AM3932" s="1054">
        <v>36</v>
      </c>
      <c r="AN3932" s="1056">
        <v>0.1459</v>
      </c>
    </row>
    <row r="3933" spans="35:40">
      <c r="AI3933" s="1053">
        <v>41162501</v>
      </c>
      <c r="AJ3933" s="1054">
        <v>10</v>
      </c>
      <c r="AK3933" s="1055">
        <v>103.99995</v>
      </c>
      <c r="AL3933" s="1055">
        <v>1.8514999999999999</v>
      </c>
      <c r="AM3933" s="1054">
        <v>56</v>
      </c>
      <c r="AN3933" s="1056">
        <v>0.20050000000000001</v>
      </c>
    </row>
    <row r="3934" spans="35:40">
      <c r="AI3934" s="1053">
        <v>33053501</v>
      </c>
      <c r="AJ3934" s="1054">
        <v>28</v>
      </c>
      <c r="AK3934" s="1055">
        <v>103.98035</v>
      </c>
      <c r="AL3934" s="1055">
        <v>2.9371</v>
      </c>
      <c r="AM3934" s="1054">
        <v>35</v>
      </c>
      <c r="AN3934" s="1056">
        <v>0.26129999999999998</v>
      </c>
    </row>
    <row r="3935" spans="35:40">
      <c r="AI3935" s="1053">
        <v>37037081</v>
      </c>
      <c r="AJ3935" s="1054">
        <v>37</v>
      </c>
      <c r="AK3935" s="1055">
        <v>103.9781</v>
      </c>
      <c r="AL3935" s="1055">
        <v>3.4062000000000001</v>
      </c>
      <c r="AM3935" s="1054">
        <v>31</v>
      </c>
      <c r="AN3935" s="1056">
        <v>0.3009</v>
      </c>
    </row>
    <row r="3936" spans="35:40">
      <c r="AI3936" s="1053">
        <v>45070111</v>
      </c>
      <c r="AJ3936" s="1054">
        <v>4</v>
      </c>
      <c r="AK3936" s="1055">
        <v>103.96696</v>
      </c>
      <c r="AL3936" s="1055">
        <v>2.4070999999999998</v>
      </c>
      <c r="AM3936" s="1054">
        <v>43</v>
      </c>
      <c r="AN3936" s="1056">
        <v>0.14069999999999999</v>
      </c>
    </row>
    <row r="3937" spans="35:40">
      <c r="AI3937" s="1053">
        <v>50040061</v>
      </c>
      <c r="AJ3937" s="1054">
        <v>102</v>
      </c>
      <c r="AK3937" s="1055">
        <v>103.93965</v>
      </c>
      <c r="AL3937" s="1055">
        <v>2.8736000000000002</v>
      </c>
      <c r="AM3937" s="1054">
        <v>36</v>
      </c>
      <c r="AN3937" s="1056">
        <v>0.21479999999999999</v>
      </c>
    </row>
    <row r="3938" spans="35:40">
      <c r="AI3938" s="1053">
        <v>32130401</v>
      </c>
      <c r="AJ3938" s="1054">
        <v>22</v>
      </c>
      <c r="AK3938" s="1055">
        <v>103.93281999999999</v>
      </c>
      <c r="AL3938" s="1055">
        <v>2.4283000000000001</v>
      </c>
      <c r="AM3938" s="1054">
        <v>43</v>
      </c>
      <c r="AN3938" s="1056">
        <v>0.26750000000000002</v>
      </c>
    </row>
    <row r="3939" spans="35:40">
      <c r="AI3939" s="1053">
        <v>44132901</v>
      </c>
      <c r="AJ3939" s="1054">
        <v>41</v>
      </c>
      <c r="AK3939" s="1055">
        <v>103.9327</v>
      </c>
      <c r="AL3939" s="1055">
        <v>3.0154999999999998</v>
      </c>
      <c r="AM3939" s="1054">
        <v>34</v>
      </c>
      <c r="AN3939" s="1056">
        <v>0.193</v>
      </c>
    </row>
    <row r="3940" spans="35:40">
      <c r="AI3940" s="1053">
        <v>13026101</v>
      </c>
      <c r="AJ3940" s="1054">
        <v>11</v>
      </c>
      <c r="AK3940" s="1055">
        <v>103.92319999999999</v>
      </c>
      <c r="AL3940" s="1055">
        <v>2.9727000000000001</v>
      </c>
      <c r="AM3940" s="1054">
        <v>35</v>
      </c>
      <c r="AN3940" s="1056">
        <v>0.20949999999999999</v>
      </c>
    </row>
    <row r="3941" spans="35:40">
      <c r="AI3941" s="1053">
        <v>44011671</v>
      </c>
      <c r="AJ3941" s="1054">
        <v>77</v>
      </c>
      <c r="AK3941" s="1055">
        <v>103.9079</v>
      </c>
      <c r="AL3941" s="1055">
        <v>2.9636999999999998</v>
      </c>
      <c r="AM3941" s="1054">
        <v>35</v>
      </c>
      <c r="AN3941" s="1056">
        <v>0.28170000000000001</v>
      </c>
    </row>
    <row r="3942" spans="35:40">
      <c r="AI3942" s="1053">
        <v>37157011</v>
      </c>
      <c r="AJ3942" s="1054">
        <v>5</v>
      </c>
      <c r="AK3942" s="1055">
        <v>103.90300000000001</v>
      </c>
      <c r="AL3942" s="1055">
        <v>3.4685999999999999</v>
      </c>
      <c r="AM3942" s="1054">
        <v>30</v>
      </c>
      <c r="AN3942" s="1056">
        <v>0.42380000000000001</v>
      </c>
    </row>
    <row r="3943" spans="35:40">
      <c r="AI3943" s="1053">
        <v>44001561</v>
      </c>
      <c r="AJ3943" s="1054">
        <v>90</v>
      </c>
      <c r="AK3943" s="1055">
        <v>103.85939999999999</v>
      </c>
      <c r="AL3943" s="1055">
        <v>2.9037000000000002</v>
      </c>
      <c r="AM3943" s="1054">
        <v>36</v>
      </c>
      <c r="AN3943" s="1056">
        <v>0.1794</v>
      </c>
    </row>
    <row r="3944" spans="35:40">
      <c r="AI3944" s="1053">
        <v>36114701</v>
      </c>
      <c r="AJ3944" s="1054">
        <v>13</v>
      </c>
      <c r="AK3944" s="1055">
        <v>103.85290000000001</v>
      </c>
      <c r="AL3944" s="1055">
        <v>3.1145</v>
      </c>
      <c r="AM3944" s="1054">
        <v>33</v>
      </c>
      <c r="AN3944" s="1056">
        <v>0.26850000000000002</v>
      </c>
    </row>
    <row r="3945" spans="35:40">
      <c r="AI3945" s="1053">
        <v>42061901</v>
      </c>
      <c r="AJ3945" s="1054">
        <v>12</v>
      </c>
      <c r="AK3945" s="1055">
        <v>103.84739999999999</v>
      </c>
      <c r="AL3945" s="1055">
        <v>2.8068</v>
      </c>
      <c r="AM3945" s="1054">
        <v>37</v>
      </c>
      <c r="AN3945" s="1056">
        <v>0.29389999999999999</v>
      </c>
    </row>
    <row r="3946" spans="35:40">
      <c r="AI3946" s="1053">
        <v>32033101</v>
      </c>
      <c r="AJ3946" s="1054">
        <v>46</v>
      </c>
      <c r="AK3946" s="1055">
        <v>103.83459999999999</v>
      </c>
      <c r="AL3946" s="1055">
        <v>2.8656000000000001</v>
      </c>
      <c r="AM3946" s="1054">
        <v>36</v>
      </c>
      <c r="AN3946" s="1056">
        <v>0.22489999999999999</v>
      </c>
    </row>
    <row r="3947" spans="35:40">
      <c r="AI3947" s="1053">
        <v>21020721</v>
      </c>
      <c r="AJ3947" s="1054">
        <v>38</v>
      </c>
      <c r="AK3947" s="1055">
        <v>103.782454</v>
      </c>
      <c r="AL3947" s="1055">
        <v>3.4081999999999999</v>
      </c>
      <c r="AM3947" s="1054">
        <v>30</v>
      </c>
      <c r="AN3947" s="1056">
        <v>0.26400000000000001</v>
      </c>
    </row>
    <row r="3948" spans="35:40">
      <c r="AI3948" s="1053">
        <v>41133101</v>
      </c>
      <c r="AJ3948" s="1054">
        <v>11</v>
      </c>
      <c r="AK3948" s="1055">
        <v>103.74865</v>
      </c>
      <c r="AL3948" s="1055">
        <v>2.1322000000000001</v>
      </c>
      <c r="AM3948" s="1054">
        <v>49</v>
      </c>
      <c r="AN3948" s="1056">
        <v>0.35249999999999998</v>
      </c>
    </row>
    <row r="3949" spans="35:40">
      <c r="AI3949" s="1053">
        <v>32024301</v>
      </c>
      <c r="AJ3949" s="1054">
        <v>56</v>
      </c>
      <c r="AK3949" s="1055">
        <v>103.73509</v>
      </c>
      <c r="AL3949" s="1055">
        <v>2.7423000000000002</v>
      </c>
      <c r="AM3949" s="1054">
        <v>38</v>
      </c>
      <c r="AN3949" s="1056">
        <v>0.16449999999999998</v>
      </c>
    </row>
    <row r="3950" spans="35:40">
      <c r="AI3950" s="1053">
        <v>33040201</v>
      </c>
      <c r="AJ3950" s="1054">
        <v>53</v>
      </c>
      <c r="AK3950" s="1055">
        <v>103.7229</v>
      </c>
      <c r="AL3950" s="1055">
        <v>3.3506</v>
      </c>
      <c r="AM3950" s="1054">
        <v>31</v>
      </c>
      <c r="AN3950" s="1056">
        <v>0.31319999999999998</v>
      </c>
    </row>
    <row r="3951" spans="35:40">
      <c r="AI3951" s="1053">
        <v>32133311</v>
      </c>
      <c r="AJ3951" s="1054">
        <v>23</v>
      </c>
      <c r="AK3951" s="1055">
        <v>103.71599999999999</v>
      </c>
      <c r="AL3951" s="1055">
        <v>2.2650999999999999</v>
      </c>
      <c r="AM3951" s="1054">
        <v>46</v>
      </c>
      <c r="AN3951" s="1056">
        <v>0.45929999999999999</v>
      </c>
    </row>
    <row r="3952" spans="35:40">
      <c r="AI3952" s="1053">
        <v>61020601</v>
      </c>
      <c r="AJ3952" s="1054">
        <v>2</v>
      </c>
      <c r="AK3952" s="1055">
        <v>103.69880000000001</v>
      </c>
      <c r="AL3952" s="1055">
        <v>3.1128</v>
      </c>
      <c r="AM3952" s="1054">
        <v>33</v>
      </c>
      <c r="AN3952" s="1056">
        <v>0.22559999999999999</v>
      </c>
    </row>
    <row r="3953" spans="35:40">
      <c r="AI3953" s="1053">
        <v>12230791</v>
      </c>
      <c r="AJ3953" s="1054">
        <v>62</v>
      </c>
      <c r="AK3953" s="1055">
        <v>103.6917</v>
      </c>
      <c r="AL3953" s="1055">
        <v>3.0314999999999999</v>
      </c>
      <c r="AM3953" s="1054">
        <v>34</v>
      </c>
      <c r="AN3953" s="1056">
        <v>0.36270000000000002</v>
      </c>
    </row>
    <row r="3954" spans="35:40">
      <c r="AI3954" s="1053">
        <v>14240301</v>
      </c>
      <c r="AJ3954" s="1054">
        <v>5</v>
      </c>
      <c r="AK3954" s="1055">
        <v>103.6627</v>
      </c>
      <c r="AL3954" s="1055">
        <v>3.3837999999999999</v>
      </c>
      <c r="AM3954" s="1054">
        <v>31</v>
      </c>
      <c r="AN3954" s="1056">
        <v>0.40649999999999997</v>
      </c>
    </row>
    <row r="3955" spans="35:40">
      <c r="AI3955" s="1053">
        <v>35054461</v>
      </c>
      <c r="AJ3955" s="1054">
        <v>26</v>
      </c>
      <c r="AK3955" s="1055">
        <v>103.6544</v>
      </c>
      <c r="AL3955" s="1055">
        <v>3.0510999999999999</v>
      </c>
      <c r="AM3955" s="1054">
        <v>34</v>
      </c>
      <c r="AN3955" s="1056">
        <v>0.35520000000000002</v>
      </c>
    </row>
    <row r="3956" spans="35:40">
      <c r="AI3956" s="1053">
        <v>62110301</v>
      </c>
      <c r="AJ3956" s="1054">
        <v>2</v>
      </c>
      <c r="AK3956" s="1055">
        <v>103.6279</v>
      </c>
      <c r="AL3956" s="1055">
        <v>2.7241</v>
      </c>
      <c r="AM3956" s="1054">
        <v>38</v>
      </c>
      <c r="AN3956" s="1056">
        <v>0.25609999999999999</v>
      </c>
    </row>
    <row r="3957" spans="35:40">
      <c r="AI3957" s="1053">
        <v>51068801</v>
      </c>
      <c r="AJ3957" s="1054">
        <v>9</v>
      </c>
      <c r="AK3957" s="1055">
        <v>103.60890000000001</v>
      </c>
      <c r="AL3957" s="1055">
        <v>2.9367999999999999</v>
      </c>
      <c r="AM3957" s="1054">
        <v>35</v>
      </c>
      <c r="AN3957" s="1056">
        <v>0.2712</v>
      </c>
    </row>
    <row r="3958" spans="35:40">
      <c r="AI3958" s="1053">
        <v>42111801</v>
      </c>
      <c r="AJ3958" s="1054">
        <v>6</v>
      </c>
      <c r="AK3958" s="1055">
        <v>103.59229999999999</v>
      </c>
      <c r="AL3958" s="1055">
        <v>2.6547000000000001</v>
      </c>
      <c r="AM3958" s="1054">
        <v>39</v>
      </c>
      <c r="AN3958" s="1056">
        <v>0.28420000000000001</v>
      </c>
    </row>
    <row r="3959" spans="35:40">
      <c r="AI3959" s="1053">
        <v>42060301</v>
      </c>
      <c r="AJ3959" s="1054">
        <v>13</v>
      </c>
      <c r="AK3959" s="1055">
        <v>103.58969999999999</v>
      </c>
      <c r="AL3959" s="1055">
        <v>3.2742</v>
      </c>
      <c r="AM3959" s="1054">
        <v>32</v>
      </c>
      <c r="AN3959" s="1056">
        <v>0.38200000000000001</v>
      </c>
    </row>
    <row r="3960" spans="35:40">
      <c r="AI3960" s="1053">
        <v>32033901</v>
      </c>
      <c r="AJ3960" s="1054">
        <v>47</v>
      </c>
      <c r="AK3960" s="1055">
        <v>103.5757</v>
      </c>
      <c r="AL3960" s="1055">
        <v>2.8791000000000002</v>
      </c>
      <c r="AM3960" s="1054">
        <v>36</v>
      </c>
      <c r="AN3960" s="1056">
        <v>0.20749999999999999</v>
      </c>
    </row>
    <row r="3961" spans="35:40">
      <c r="AI3961" s="1053">
        <v>32024001</v>
      </c>
      <c r="AJ3961" s="1054">
        <v>57</v>
      </c>
      <c r="AK3961" s="1055">
        <v>103.56399999999999</v>
      </c>
      <c r="AL3961" s="1055">
        <v>3.0057</v>
      </c>
      <c r="AM3961" s="1054">
        <v>34</v>
      </c>
      <c r="AN3961" s="1056">
        <v>0.21899999999999997</v>
      </c>
    </row>
    <row r="3962" spans="35:40">
      <c r="AI3962" s="1053">
        <v>61017601</v>
      </c>
      <c r="AJ3962" s="1054">
        <v>61</v>
      </c>
      <c r="AK3962" s="1055">
        <v>103.54507</v>
      </c>
      <c r="AL3962" s="1055">
        <v>2.8574999999999999</v>
      </c>
      <c r="AM3962" s="1054">
        <v>36</v>
      </c>
      <c r="AN3962" s="1056">
        <v>0.20449999999999999</v>
      </c>
    </row>
    <row r="3963" spans="35:40">
      <c r="AI3963" s="1053">
        <v>42102501</v>
      </c>
      <c r="AJ3963" s="1054">
        <v>17</v>
      </c>
      <c r="AK3963" s="1055">
        <v>103.45399999999999</v>
      </c>
      <c r="AL3963" s="1055">
        <v>2.9150999999999998</v>
      </c>
      <c r="AM3963" s="1054">
        <v>35</v>
      </c>
      <c r="AN3963" s="1056">
        <v>0.44729999999999998</v>
      </c>
    </row>
    <row r="3964" spans="35:40">
      <c r="AI3964" s="1053">
        <v>46030901</v>
      </c>
      <c r="AJ3964" s="1054">
        <v>10</v>
      </c>
      <c r="AK3964" s="1055">
        <v>103.42529999999999</v>
      </c>
      <c r="AL3964" s="1055">
        <v>2.4214000000000002</v>
      </c>
      <c r="AM3964" s="1054">
        <v>43</v>
      </c>
      <c r="AN3964" s="1056">
        <v>0.55010000000000003</v>
      </c>
    </row>
    <row r="3965" spans="35:40">
      <c r="AI3965" s="1053">
        <v>44152801</v>
      </c>
      <c r="AJ3965" s="1054">
        <v>19</v>
      </c>
      <c r="AK3965" s="1055">
        <v>103.42298000000001</v>
      </c>
      <c r="AL3965" s="1055">
        <v>3.3485999999999998</v>
      </c>
      <c r="AM3965" s="1054">
        <v>31</v>
      </c>
      <c r="AN3965" s="1056">
        <v>0.53369999999999995</v>
      </c>
    </row>
    <row r="3966" spans="35:40">
      <c r="AI3966" s="1053">
        <v>51028301</v>
      </c>
      <c r="AJ3966" s="1054">
        <v>18</v>
      </c>
      <c r="AK3966" s="1055">
        <v>103.408</v>
      </c>
      <c r="AL3966" s="1055">
        <v>3.1240000000000001</v>
      </c>
      <c r="AM3966" s="1054">
        <v>33</v>
      </c>
      <c r="AN3966" s="1056">
        <v>0.35149999999999998</v>
      </c>
    </row>
    <row r="3967" spans="35:40">
      <c r="AI3967" s="1053">
        <v>22060071</v>
      </c>
      <c r="AJ3967" s="1054">
        <v>2</v>
      </c>
      <c r="AK3967" s="1055">
        <v>103.4066</v>
      </c>
      <c r="AL3967" s="1055">
        <v>3.2374000000000001</v>
      </c>
      <c r="AM3967" s="1054">
        <v>32</v>
      </c>
      <c r="AN3967" s="1056">
        <v>0.34039999999999998</v>
      </c>
    </row>
    <row r="3968" spans="35:40">
      <c r="AI3968" s="1053">
        <v>32121411</v>
      </c>
      <c r="AJ3968" s="1054">
        <v>21</v>
      </c>
      <c r="AK3968" s="1055">
        <v>103.33458</v>
      </c>
      <c r="AL3968" s="1055">
        <v>2.9346000000000001</v>
      </c>
      <c r="AM3968" s="1054">
        <v>35</v>
      </c>
      <c r="AN3968" s="1056">
        <v>0.21579999999999999</v>
      </c>
    </row>
    <row r="3969" spans="35:40">
      <c r="AI3969" s="1053">
        <v>36014501</v>
      </c>
      <c r="AJ3969" s="1054">
        <v>32</v>
      </c>
      <c r="AK3969" s="1055">
        <v>103.32682</v>
      </c>
      <c r="AL3969" s="1055">
        <v>2.7307000000000001</v>
      </c>
      <c r="AM3969" s="1054">
        <v>38</v>
      </c>
      <c r="AN3969" s="1056">
        <v>0.13720000000000002</v>
      </c>
    </row>
    <row r="3970" spans="35:40">
      <c r="AI3970" s="1053">
        <v>62030901</v>
      </c>
      <c r="AJ3970" s="1054">
        <v>5</v>
      </c>
      <c r="AK3970" s="1055">
        <v>103.3194</v>
      </c>
      <c r="AL3970" s="1055">
        <v>3.2216</v>
      </c>
      <c r="AM3970" s="1054">
        <v>32</v>
      </c>
      <c r="AN3970" s="1056">
        <v>0.32469999999999999</v>
      </c>
    </row>
    <row r="3971" spans="35:40">
      <c r="AI3971" s="1053">
        <v>51010341</v>
      </c>
      <c r="AJ3971" s="1054">
        <v>111</v>
      </c>
      <c r="AK3971" s="1055">
        <v>103.31189999999999</v>
      </c>
      <c r="AL3971" s="1055">
        <v>2.7648000000000001</v>
      </c>
      <c r="AM3971" s="1054">
        <v>37</v>
      </c>
      <c r="AN3971" s="1056">
        <v>0.31909999999999999</v>
      </c>
    </row>
    <row r="3972" spans="35:40">
      <c r="AI3972" s="1053">
        <v>32101901</v>
      </c>
      <c r="AJ3972" s="1054">
        <v>43</v>
      </c>
      <c r="AK3972" s="1055">
        <v>103.3103</v>
      </c>
      <c r="AL3972" s="1055">
        <v>2.8933</v>
      </c>
      <c r="AM3972" s="1054">
        <v>36</v>
      </c>
      <c r="AN3972" s="1056">
        <v>0.1583</v>
      </c>
    </row>
    <row r="3973" spans="35:40">
      <c r="AI3973" s="1053">
        <v>37037311</v>
      </c>
      <c r="AJ3973" s="1054">
        <v>38</v>
      </c>
      <c r="AK3973" s="1055">
        <v>103.28584000000001</v>
      </c>
      <c r="AL3973" s="1055">
        <v>2.7029000000000001</v>
      </c>
      <c r="AM3973" s="1054">
        <v>38</v>
      </c>
      <c r="AN3973" s="1056">
        <v>0.19989999999999999</v>
      </c>
    </row>
    <row r="3974" spans="35:40">
      <c r="AI3974" s="1053">
        <v>13064401</v>
      </c>
      <c r="AJ3974" s="1054">
        <v>13</v>
      </c>
      <c r="AK3974" s="1055">
        <v>103.22150000000001</v>
      </c>
      <c r="AL3974" s="1055">
        <v>2.5474999999999999</v>
      </c>
      <c r="AM3974" s="1054">
        <v>41</v>
      </c>
      <c r="AN3974" s="1056">
        <v>0.24840000000000001</v>
      </c>
    </row>
    <row r="3975" spans="35:40">
      <c r="AI3975" s="1053">
        <v>44161002</v>
      </c>
      <c r="AJ3975" s="1054">
        <v>15</v>
      </c>
      <c r="AK3975" s="1055">
        <v>103.2038</v>
      </c>
      <c r="AL3975" s="1055">
        <v>3.2477</v>
      </c>
      <c r="AM3975" s="1054">
        <v>32</v>
      </c>
      <c r="AN3975" s="1056">
        <v>0.19980000000000001</v>
      </c>
    </row>
    <row r="3976" spans="35:40">
      <c r="AI3976" s="1053">
        <v>32022901</v>
      </c>
      <c r="AJ3976" s="1054">
        <v>13</v>
      </c>
      <c r="AK3976" s="1055">
        <v>103.15819</v>
      </c>
      <c r="AL3976" s="1055">
        <v>2.8058000000000001</v>
      </c>
      <c r="AM3976" s="1054">
        <v>37</v>
      </c>
      <c r="AN3976" s="1056">
        <v>0.14069999999999999</v>
      </c>
    </row>
    <row r="3977" spans="35:40">
      <c r="AI3977" s="1053">
        <v>43101301</v>
      </c>
      <c r="AJ3977" s="1054">
        <v>6</v>
      </c>
      <c r="AK3977" s="1055">
        <v>103.1358</v>
      </c>
      <c r="AL3977" s="1055">
        <v>2.4908000000000001</v>
      </c>
      <c r="AM3977" s="1054">
        <v>41</v>
      </c>
      <c r="AN3977" s="1056">
        <v>0.26640000000000003</v>
      </c>
    </row>
    <row r="3978" spans="35:40">
      <c r="AI3978" s="1053">
        <v>44033201</v>
      </c>
      <c r="AJ3978" s="1054">
        <v>13</v>
      </c>
      <c r="AK3978" s="1055">
        <v>103.1108</v>
      </c>
      <c r="AL3978" s="1055">
        <v>2.8113999999999999</v>
      </c>
      <c r="AM3978" s="1054">
        <v>37</v>
      </c>
      <c r="AN3978" s="1056">
        <v>0.3644</v>
      </c>
    </row>
    <row r="3979" spans="35:40">
      <c r="AI3979" s="1053">
        <v>44221501</v>
      </c>
      <c r="AJ3979" s="1054">
        <v>78</v>
      </c>
      <c r="AK3979" s="1055">
        <v>103.07259999999999</v>
      </c>
      <c r="AL3979" s="1055">
        <v>2.9030999999999998</v>
      </c>
      <c r="AM3979" s="1054">
        <v>36</v>
      </c>
      <c r="AN3979" s="1056">
        <v>0.19889999999999999</v>
      </c>
    </row>
    <row r="3980" spans="35:40">
      <c r="AI3980" s="1053">
        <v>31194501</v>
      </c>
      <c r="AJ3980" s="1054">
        <v>164</v>
      </c>
      <c r="AK3980" s="1055">
        <v>103.032</v>
      </c>
      <c r="AL3980" s="1055">
        <v>2.9013</v>
      </c>
      <c r="AM3980" s="1054">
        <v>36</v>
      </c>
      <c r="AN3980" s="1056">
        <v>0.26800000000000002</v>
      </c>
    </row>
    <row r="3981" spans="35:40">
      <c r="AI3981" s="1053">
        <v>21040141</v>
      </c>
      <c r="AJ3981" s="1054">
        <v>7</v>
      </c>
      <c r="AK3981" s="1055">
        <v>103.01222800000001</v>
      </c>
      <c r="AL3981" s="1055">
        <v>2.5891999999999999</v>
      </c>
      <c r="AM3981" s="1054">
        <v>40</v>
      </c>
      <c r="AN3981" s="1056">
        <v>0.23350000000000001</v>
      </c>
    </row>
    <row r="3982" spans="35:40">
      <c r="AI3982" s="1053">
        <v>22033001</v>
      </c>
      <c r="AJ3982" s="1054">
        <v>6</v>
      </c>
      <c r="AK3982" s="1055">
        <v>103.0051</v>
      </c>
      <c r="AL3982" s="1055">
        <v>3.4056000000000002</v>
      </c>
      <c r="AM3982" s="1054">
        <v>30</v>
      </c>
      <c r="AN3982" s="1056">
        <v>0.41289999999999999</v>
      </c>
    </row>
    <row r="3983" spans="35:40">
      <c r="AI3983" s="1053">
        <v>37067041</v>
      </c>
      <c r="AJ3983" s="1054">
        <v>20</v>
      </c>
      <c r="AK3983" s="1055">
        <v>102.99379999999999</v>
      </c>
      <c r="AL3983" s="1055">
        <v>2.9447999999999999</v>
      </c>
      <c r="AM3983" s="1054">
        <v>35</v>
      </c>
      <c r="AN3983" s="1056">
        <v>0.36770000000000003</v>
      </c>
    </row>
    <row r="3984" spans="35:40">
      <c r="AI3984" s="1053">
        <v>61015601</v>
      </c>
      <c r="AJ3984" s="1054">
        <v>62</v>
      </c>
      <c r="AK3984" s="1055">
        <v>102.9926</v>
      </c>
      <c r="AL3984" s="1055">
        <v>2.7682000000000002</v>
      </c>
      <c r="AM3984" s="1054">
        <v>37</v>
      </c>
      <c r="AN3984" s="1056">
        <v>0.16070000000000001</v>
      </c>
    </row>
    <row r="3985" spans="35:40">
      <c r="AI3985" s="1053">
        <v>33017301</v>
      </c>
      <c r="AJ3985" s="1054">
        <v>82</v>
      </c>
      <c r="AK3985" s="1055">
        <v>102.97539999999999</v>
      </c>
      <c r="AL3985" s="1055">
        <v>3.1425000000000001</v>
      </c>
      <c r="AM3985" s="1054">
        <v>33</v>
      </c>
      <c r="AN3985" s="1056">
        <v>0.22640000000000002</v>
      </c>
    </row>
    <row r="3986" spans="35:40">
      <c r="AI3986" s="1053">
        <v>33033701</v>
      </c>
      <c r="AJ3986" s="1054">
        <v>29</v>
      </c>
      <c r="AK3986" s="1055">
        <v>102.91540000000001</v>
      </c>
      <c r="AL3986" s="1055">
        <v>2.5705</v>
      </c>
      <c r="AM3986" s="1054">
        <v>40</v>
      </c>
      <c r="AN3986" s="1056">
        <v>0.13669999999999999</v>
      </c>
    </row>
    <row r="3987" spans="35:40">
      <c r="AI3987" s="1053">
        <v>36113801</v>
      </c>
      <c r="AJ3987" s="1054">
        <v>14</v>
      </c>
      <c r="AK3987" s="1055">
        <v>102.90585</v>
      </c>
      <c r="AL3987" s="1055">
        <v>2.7936000000000001</v>
      </c>
      <c r="AM3987" s="1054">
        <v>37</v>
      </c>
      <c r="AN3987" s="1056">
        <v>0.37329999999999997</v>
      </c>
    </row>
    <row r="3988" spans="35:40">
      <c r="AI3988" s="1053">
        <v>13054501</v>
      </c>
      <c r="AJ3988" s="1054">
        <v>20</v>
      </c>
      <c r="AK3988" s="1055">
        <v>102.8399</v>
      </c>
      <c r="AL3988" s="1055">
        <v>3.3523000000000001</v>
      </c>
      <c r="AM3988" s="1054">
        <v>31</v>
      </c>
      <c r="AN3988" s="1056">
        <v>0.25340000000000001</v>
      </c>
    </row>
    <row r="3989" spans="35:40">
      <c r="AI3989" s="1053">
        <v>21010771</v>
      </c>
      <c r="AJ3989" s="1054">
        <v>40</v>
      </c>
      <c r="AK3989" s="1055">
        <v>102.81766999999999</v>
      </c>
      <c r="AL3989" s="1055">
        <v>3.3109000000000002</v>
      </c>
      <c r="AM3989" s="1054">
        <v>31</v>
      </c>
      <c r="AN3989" s="1056">
        <v>0.16690000000000002</v>
      </c>
    </row>
    <row r="3990" spans="35:40">
      <c r="AI3990" s="1053">
        <v>51158201</v>
      </c>
      <c r="AJ3990" s="1054">
        <v>5</v>
      </c>
      <c r="AK3990" s="1055">
        <v>102.81740000000001</v>
      </c>
      <c r="AL3990" s="1055">
        <v>2.8008000000000002</v>
      </c>
      <c r="AM3990" s="1054">
        <v>37</v>
      </c>
      <c r="AN3990" s="1056">
        <v>0.36599999999999999</v>
      </c>
    </row>
    <row r="3991" spans="35:40">
      <c r="AI3991" s="1053">
        <v>11065801</v>
      </c>
      <c r="AJ3991" s="1054">
        <v>135</v>
      </c>
      <c r="AK3991" s="1055">
        <v>102.80200000000001</v>
      </c>
      <c r="AL3991" s="1055">
        <v>2.5941999999999998</v>
      </c>
      <c r="AM3991" s="1054">
        <v>40</v>
      </c>
      <c r="AN3991" s="1056">
        <v>0.1711</v>
      </c>
    </row>
    <row r="3992" spans="35:40">
      <c r="AI3992" s="1053">
        <v>44105901</v>
      </c>
      <c r="AJ3992" s="1054">
        <v>33</v>
      </c>
      <c r="AK3992" s="1055">
        <v>102.78060000000001</v>
      </c>
      <c r="AL3992" s="1055">
        <v>2.8637999999999999</v>
      </c>
      <c r="AM3992" s="1054">
        <v>36</v>
      </c>
      <c r="AN3992" s="1056">
        <v>0.1588</v>
      </c>
    </row>
    <row r="3993" spans="35:40">
      <c r="AI3993" s="1053">
        <v>50030241</v>
      </c>
      <c r="AJ3993" s="1054">
        <v>103</v>
      </c>
      <c r="AK3993" s="1055">
        <v>102.7235</v>
      </c>
      <c r="AL3993" s="1055">
        <v>3.3967000000000001</v>
      </c>
      <c r="AM3993" s="1054">
        <v>30</v>
      </c>
      <c r="AN3993" s="1056">
        <v>0.15759999999999999</v>
      </c>
    </row>
    <row r="3994" spans="35:40">
      <c r="AI3994" s="1053">
        <v>13041901</v>
      </c>
      <c r="AJ3994" s="1054">
        <v>3</v>
      </c>
      <c r="AK3994" s="1055">
        <v>102.71296</v>
      </c>
      <c r="AL3994" s="1055">
        <v>3.1124999999999998</v>
      </c>
      <c r="AM3994" s="1054">
        <v>33</v>
      </c>
      <c r="AN3994" s="1056">
        <v>0.2427</v>
      </c>
    </row>
    <row r="3995" spans="35:40">
      <c r="AI3995" s="1053">
        <v>44012301</v>
      </c>
      <c r="AJ3995" s="1054">
        <v>79</v>
      </c>
      <c r="AK3995" s="1055">
        <v>102.69799999999999</v>
      </c>
      <c r="AL3995" s="1055">
        <v>2.7555999999999998</v>
      </c>
      <c r="AM3995" s="1054">
        <v>37</v>
      </c>
      <c r="AN3995" s="1056">
        <v>0.17519999999999999</v>
      </c>
    </row>
    <row r="3996" spans="35:40">
      <c r="AI3996" s="1053">
        <v>36113901</v>
      </c>
      <c r="AJ3996" s="1054">
        <v>15</v>
      </c>
      <c r="AK3996" s="1055">
        <v>102.6318</v>
      </c>
      <c r="AL3996" s="1055">
        <v>3.1964999999999999</v>
      </c>
      <c r="AM3996" s="1054">
        <v>32</v>
      </c>
      <c r="AN3996" s="1056">
        <v>0.24129999999999999</v>
      </c>
    </row>
    <row r="3997" spans="35:40">
      <c r="AI3997" s="1053">
        <v>32073311</v>
      </c>
      <c r="AJ3997" s="1054">
        <v>26</v>
      </c>
      <c r="AK3997" s="1055">
        <v>102.617</v>
      </c>
      <c r="AL3997" s="1055">
        <v>2.9982000000000002</v>
      </c>
      <c r="AM3997" s="1054">
        <v>34</v>
      </c>
      <c r="AN3997" s="1056">
        <v>0.25509999999999999</v>
      </c>
    </row>
    <row r="3998" spans="35:40">
      <c r="AI3998" s="1053">
        <v>44101241</v>
      </c>
      <c r="AJ3998" s="1054">
        <v>34</v>
      </c>
      <c r="AK3998" s="1055">
        <v>102.5954</v>
      </c>
      <c r="AL3998" s="1055">
        <v>3.0276999999999998</v>
      </c>
      <c r="AM3998" s="1054">
        <v>34</v>
      </c>
      <c r="AN3998" s="1056">
        <v>0.10400000000000001</v>
      </c>
    </row>
    <row r="3999" spans="35:40">
      <c r="AI3999" s="1053">
        <v>44012511</v>
      </c>
      <c r="AJ3999" s="1054">
        <v>80</v>
      </c>
      <c r="AK3999" s="1055">
        <v>102.510898</v>
      </c>
      <c r="AL3999" s="1055">
        <v>2.7576999999999998</v>
      </c>
      <c r="AM3999" s="1054">
        <v>37</v>
      </c>
      <c r="AN3999" s="1056">
        <v>0.28510000000000002</v>
      </c>
    </row>
    <row r="4000" spans="35:40">
      <c r="AI4000" s="1053">
        <v>31091201</v>
      </c>
      <c r="AJ4000" s="1054">
        <v>165</v>
      </c>
      <c r="AK4000" s="1055">
        <v>102.48411</v>
      </c>
      <c r="AL4000" s="1055">
        <v>2.4380000000000002</v>
      </c>
      <c r="AM4000" s="1054">
        <v>42</v>
      </c>
      <c r="AN4000" s="1056">
        <v>0.23870000000000002</v>
      </c>
    </row>
    <row r="4001" spans="35:40">
      <c r="AI4001" s="1053">
        <v>32022601</v>
      </c>
      <c r="AJ4001" s="1054">
        <v>58</v>
      </c>
      <c r="AK4001" s="1055">
        <v>102.42730999999999</v>
      </c>
      <c r="AL4001" s="1055">
        <v>2.6671999999999998</v>
      </c>
      <c r="AM4001" s="1054">
        <v>38</v>
      </c>
      <c r="AN4001" s="1056">
        <v>0.23089999999999999</v>
      </c>
    </row>
    <row r="4002" spans="35:40">
      <c r="AI4002" s="1053">
        <v>41016201</v>
      </c>
      <c r="AJ4002" s="1054">
        <v>56</v>
      </c>
      <c r="AK4002" s="1055">
        <v>102.3523</v>
      </c>
      <c r="AL4002" s="1055">
        <v>3.3479000000000001</v>
      </c>
      <c r="AM4002" s="1054">
        <v>31</v>
      </c>
      <c r="AN4002" s="1056">
        <v>0.19140000000000001</v>
      </c>
    </row>
    <row r="4003" spans="35:40">
      <c r="AI4003" s="1053">
        <v>44191401</v>
      </c>
      <c r="AJ4003" s="1054">
        <v>2</v>
      </c>
      <c r="AK4003" s="1055">
        <v>102.3091</v>
      </c>
      <c r="AL4003" s="1055">
        <v>2.6442999999999999</v>
      </c>
      <c r="AM4003" s="1054">
        <v>39</v>
      </c>
      <c r="AN4003" s="1056">
        <v>0.31519999999999998</v>
      </c>
    </row>
    <row r="4004" spans="35:40">
      <c r="AI4004" s="1053">
        <v>42103001</v>
      </c>
      <c r="AJ4004" s="1054">
        <v>18</v>
      </c>
      <c r="AK4004" s="1055">
        <v>102.29819999999999</v>
      </c>
      <c r="AL4004" s="1055">
        <v>3.1381999999999999</v>
      </c>
      <c r="AM4004" s="1054">
        <v>33</v>
      </c>
      <c r="AN4004" s="1056">
        <v>0.23370000000000002</v>
      </c>
    </row>
    <row r="4005" spans="35:40">
      <c r="AI4005" s="1053">
        <v>51140051</v>
      </c>
      <c r="AJ4005" s="1054">
        <v>12</v>
      </c>
      <c r="AK4005" s="1055">
        <v>102.29733900000001</v>
      </c>
      <c r="AL4005" s="1055">
        <v>2.9472999999999998</v>
      </c>
      <c r="AM4005" s="1054">
        <v>35</v>
      </c>
      <c r="AN4005" s="1056">
        <v>0.2155</v>
      </c>
    </row>
    <row r="4006" spans="35:40">
      <c r="AI4006" s="1053">
        <v>36110271</v>
      </c>
      <c r="AJ4006" s="1054">
        <v>16</v>
      </c>
      <c r="AK4006" s="1055">
        <v>102.239</v>
      </c>
      <c r="AL4006" s="1055">
        <v>2.5964999999999998</v>
      </c>
      <c r="AM4006" s="1054">
        <v>39</v>
      </c>
      <c r="AN4006" s="1056">
        <v>0.24210000000000001</v>
      </c>
    </row>
    <row r="4007" spans="35:40">
      <c r="AI4007" s="1053">
        <v>37071201</v>
      </c>
      <c r="AJ4007" s="1054">
        <v>15</v>
      </c>
      <c r="AK4007" s="1055">
        <v>102.2132</v>
      </c>
      <c r="AL4007" s="1055">
        <v>3.3908999999999998</v>
      </c>
      <c r="AM4007" s="1054">
        <v>30</v>
      </c>
      <c r="AN4007" s="1056">
        <v>0.3821</v>
      </c>
    </row>
    <row r="4008" spans="35:40">
      <c r="AI4008" s="1053">
        <v>42019361</v>
      </c>
      <c r="AJ4008" s="1054">
        <v>80</v>
      </c>
      <c r="AK4008" s="1055">
        <v>102.1915</v>
      </c>
      <c r="AL4008" s="1055">
        <v>3.4457</v>
      </c>
      <c r="AM4008" s="1054">
        <v>30</v>
      </c>
      <c r="AN4008" s="1056">
        <v>0.19420000000000001</v>
      </c>
    </row>
    <row r="4009" spans="35:40">
      <c r="AI4009" s="1053">
        <v>31173601</v>
      </c>
      <c r="AJ4009" s="1054">
        <v>166</v>
      </c>
      <c r="AK4009" s="1055">
        <v>102.1439</v>
      </c>
      <c r="AL4009" s="1055">
        <v>2.7928000000000002</v>
      </c>
      <c r="AM4009" s="1054">
        <v>37</v>
      </c>
      <c r="AN4009" s="1056">
        <v>0.23280000000000001</v>
      </c>
    </row>
    <row r="4010" spans="35:40">
      <c r="AI4010" s="1053">
        <v>43130701</v>
      </c>
      <c r="AJ4010" s="1054">
        <v>4</v>
      </c>
      <c r="AK4010" s="1055">
        <v>102.1279</v>
      </c>
      <c r="AL4010" s="1055">
        <v>2.4291999999999998</v>
      </c>
      <c r="AM4010" s="1054">
        <v>42</v>
      </c>
      <c r="AN4010" s="1056">
        <v>0.41920000000000002</v>
      </c>
    </row>
    <row r="4011" spans="35:40">
      <c r="AI4011" s="1053">
        <v>32029241</v>
      </c>
      <c r="AJ4011" s="1054">
        <v>59</v>
      </c>
      <c r="AK4011" s="1055">
        <v>102.1234</v>
      </c>
      <c r="AL4011" s="1055">
        <v>2.9946999999999999</v>
      </c>
      <c r="AM4011" s="1054">
        <v>34</v>
      </c>
      <c r="AN4011" s="1056">
        <v>0.23670000000000002</v>
      </c>
    </row>
    <row r="4012" spans="35:40">
      <c r="AI4012" s="1053">
        <v>44108901</v>
      </c>
      <c r="AJ4012" s="1054">
        <v>35</v>
      </c>
      <c r="AK4012" s="1055">
        <v>102.01560000000001</v>
      </c>
      <c r="AL4012" s="1055">
        <v>2.8178000000000001</v>
      </c>
      <c r="AM4012" s="1054">
        <v>36</v>
      </c>
      <c r="AN4012" s="1056">
        <v>0.20309999999999997</v>
      </c>
    </row>
    <row r="4013" spans="35:40">
      <c r="AI4013" s="1053">
        <v>41043301</v>
      </c>
      <c r="AJ4013" s="1054">
        <v>5</v>
      </c>
      <c r="AK4013" s="1055">
        <v>101.9937</v>
      </c>
      <c r="AL4013" s="1055">
        <v>2.7301000000000002</v>
      </c>
      <c r="AM4013" s="1054">
        <v>37</v>
      </c>
      <c r="AN4013" s="1056">
        <v>0.1497</v>
      </c>
    </row>
    <row r="4014" spans="35:40">
      <c r="AI4014" s="1053">
        <v>50300021</v>
      </c>
      <c r="AJ4014" s="1054">
        <v>104</v>
      </c>
      <c r="AK4014" s="1055">
        <v>101.9845</v>
      </c>
      <c r="AL4014" s="1055">
        <v>2.7757999999999998</v>
      </c>
      <c r="AM4014" s="1054">
        <v>37</v>
      </c>
      <c r="AN4014" s="1056">
        <v>0.20879999999999999</v>
      </c>
    </row>
    <row r="4015" spans="35:40">
      <c r="AI4015" s="1053">
        <v>41152401</v>
      </c>
      <c r="AJ4015" s="1054">
        <v>15</v>
      </c>
      <c r="AK4015" s="1055">
        <v>101.95</v>
      </c>
      <c r="AL4015" s="1055">
        <v>2.6730999999999998</v>
      </c>
      <c r="AM4015" s="1054">
        <v>38</v>
      </c>
      <c r="AN4015" s="1056">
        <v>0.31309999999999999</v>
      </c>
    </row>
    <row r="4016" spans="35:40">
      <c r="AI4016" s="1053">
        <v>43063001</v>
      </c>
      <c r="AJ4016" s="1054">
        <v>11</v>
      </c>
      <c r="AK4016" s="1055">
        <v>101.93744000000001</v>
      </c>
      <c r="AL4016" s="1055">
        <v>2.6631999999999998</v>
      </c>
      <c r="AM4016" s="1054">
        <v>38</v>
      </c>
      <c r="AN4016" s="1056">
        <v>0.40810000000000002</v>
      </c>
    </row>
    <row r="4017" spans="35:40">
      <c r="AI4017" s="1053">
        <v>35060601</v>
      </c>
      <c r="AJ4017" s="1054">
        <v>9</v>
      </c>
      <c r="AK4017" s="1055">
        <v>101.85850000000001</v>
      </c>
      <c r="AL4017" s="1055">
        <v>2.9437000000000002</v>
      </c>
      <c r="AM4017" s="1054">
        <v>35</v>
      </c>
      <c r="AN4017" s="1056">
        <v>0.33929999999999999</v>
      </c>
    </row>
    <row r="4018" spans="35:40">
      <c r="AI4018" s="1053">
        <v>32025701</v>
      </c>
      <c r="AJ4018" s="1054">
        <v>14</v>
      </c>
      <c r="AK4018" s="1055">
        <v>101.813114</v>
      </c>
      <c r="AL4018" s="1055">
        <v>3.1581999999999999</v>
      </c>
      <c r="AM4018" s="1054">
        <v>32</v>
      </c>
      <c r="AN4018" s="1056">
        <v>0.31920000000000004</v>
      </c>
    </row>
    <row r="4019" spans="35:40">
      <c r="AI4019" s="1053">
        <v>44142001</v>
      </c>
      <c r="AJ4019" s="1054">
        <v>11</v>
      </c>
      <c r="AK4019" s="1055">
        <v>101.80540000000001</v>
      </c>
      <c r="AL4019" s="1055">
        <v>3.1614</v>
      </c>
      <c r="AM4019" s="1054">
        <v>32</v>
      </c>
      <c r="AN4019" s="1056">
        <v>0.33829999999999999</v>
      </c>
    </row>
    <row r="4020" spans="35:40">
      <c r="AI4020" s="1053">
        <v>51015911</v>
      </c>
      <c r="AJ4020" s="1054">
        <v>112</v>
      </c>
      <c r="AK4020" s="1055">
        <v>101.80410000000001</v>
      </c>
      <c r="AL4020" s="1055">
        <v>3.3639000000000001</v>
      </c>
      <c r="AM4020" s="1054">
        <v>30</v>
      </c>
      <c r="AN4020" s="1056">
        <v>0.28309999999999996</v>
      </c>
    </row>
    <row r="4021" spans="35:40">
      <c r="AI4021" s="1053">
        <v>61011091</v>
      </c>
      <c r="AJ4021" s="1054">
        <v>63</v>
      </c>
      <c r="AK4021" s="1055">
        <v>101.78749999999999</v>
      </c>
      <c r="AL4021" s="1055">
        <v>3.0739999999999998</v>
      </c>
      <c r="AM4021" s="1054">
        <v>33</v>
      </c>
      <c r="AN4021" s="1056">
        <v>0.34759999999999996</v>
      </c>
    </row>
    <row r="4022" spans="35:40">
      <c r="AI4022" s="1053">
        <v>34031601</v>
      </c>
      <c r="AJ4022" s="1054">
        <v>13</v>
      </c>
      <c r="AK4022" s="1055">
        <v>101.7465</v>
      </c>
      <c r="AL4022" s="1055">
        <v>3.2387999999999999</v>
      </c>
      <c r="AM4022" s="1054">
        <v>31</v>
      </c>
      <c r="AN4022" s="1056">
        <v>0.33</v>
      </c>
    </row>
    <row r="4023" spans="35:40">
      <c r="AI4023" s="1053">
        <v>51136301</v>
      </c>
      <c r="AJ4023" s="1054">
        <v>11</v>
      </c>
      <c r="AK4023" s="1055">
        <v>101.6635</v>
      </c>
      <c r="AL4023" s="1055">
        <v>3.1251000000000002</v>
      </c>
      <c r="AM4023" s="1054">
        <v>33</v>
      </c>
      <c r="AN4023" s="1056">
        <v>0.44679999999999997</v>
      </c>
    </row>
    <row r="4024" spans="35:40">
      <c r="AI4024" s="1053">
        <v>44120801</v>
      </c>
      <c r="AJ4024" s="1054">
        <v>17</v>
      </c>
      <c r="AK4024" s="1055">
        <v>101.6217</v>
      </c>
      <c r="AL4024" s="1055">
        <v>2.7141999999999999</v>
      </c>
      <c r="AM4024" s="1054">
        <v>37</v>
      </c>
      <c r="AN4024" s="1056">
        <v>0.24929999999999999</v>
      </c>
    </row>
    <row r="4025" spans="35:40">
      <c r="AI4025" s="1053">
        <v>42101801</v>
      </c>
      <c r="AJ4025" s="1054">
        <v>19</v>
      </c>
      <c r="AK4025" s="1055">
        <v>101.6049</v>
      </c>
      <c r="AL4025" s="1055">
        <v>3.0777999999999999</v>
      </c>
      <c r="AM4025" s="1054">
        <v>33</v>
      </c>
      <c r="AN4025" s="1056">
        <v>0.25259999999999999</v>
      </c>
    </row>
    <row r="4026" spans="35:40">
      <c r="AI4026" s="1053">
        <v>21030311</v>
      </c>
      <c r="AJ4026" s="1054">
        <v>12</v>
      </c>
      <c r="AK4026" s="1055">
        <v>101.56780000000001</v>
      </c>
      <c r="AL4026" s="1055">
        <v>3.2913999999999999</v>
      </c>
      <c r="AM4026" s="1054">
        <v>31</v>
      </c>
      <c r="AN4026" s="1056">
        <v>0.41259999999999997</v>
      </c>
    </row>
    <row r="4027" spans="35:40">
      <c r="AI4027" s="1053">
        <v>31115401</v>
      </c>
      <c r="AJ4027" s="1054">
        <v>167</v>
      </c>
      <c r="AK4027" s="1055">
        <v>101.5527</v>
      </c>
      <c r="AL4027" s="1055">
        <v>2.7090999999999998</v>
      </c>
      <c r="AM4027" s="1054">
        <v>37</v>
      </c>
      <c r="AN4027" s="1056">
        <v>0.21789999999999998</v>
      </c>
    </row>
    <row r="4028" spans="35:40">
      <c r="AI4028" s="1053">
        <v>41132901</v>
      </c>
      <c r="AJ4028" s="1054">
        <v>12</v>
      </c>
      <c r="AK4028" s="1055">
        <v>101.5282</v>
      </c>
      <c r="AL4028" s="1055">
        <v>2.7991999999999999</v>
      </c>
      <c r="AM4028" s="1054">
        <v>36</v>
      </c>
      <c r="AN4028" s="1056">
        <v>0.37209999999999999</v>
      </c>
    </row>
    <row r="4029" spans="35:40">
      <c r="AI4029" s="1053">
        <v>41110101</v>
      </c>
      <c r="AJ4029" s="1054">
        <v>4</v>
      </c>
      <c r="AK4029" s="1055">
        <v>101.5214</v>
      </c>
      <c r="AL4029" s="1055">
        <v>3.1785000000000001</v>
      </c>
      <c r="AM4029" s="1054">
        <v>32</v>
      </c>
      <c r="AN4029" s="1056">
        <v>0.37380000000000002</v>
      </c>
    </row>
    <row r="4030" spans="35:40">
      <c r="AI4030" s="1053">
        <v>31051901</v>
      </c>
      <c r="AJ4030" s="1054">
        <v>168</v>
      </c>
      <c r="AK4030" s="1055">
        <v>101.52094</v>
      </c>
      <c r="AL4030" s="1055">
        <v>2.6095999999999999</v>
      </c>
      <c r="AM4030" s="1054">
        <v>39</v>
      </c>
      <c r="AN4030" s="1056">
        <v>0.29049999999999998</v>
      </c>
    </row>
    <row r="4031" spans="35:40">
      <c r="AI4031" s="1053">
        <v>37187091</v>
      </c>
      <c r="AJ4031" s="1054">
        <v>5</v>
      </c>
      <c r="AK4031" s="1055">
        <v>101.5167</v>
      </c>
      <c r="AL4031" s="1055">
        <v>3.2412000000000001</v>
      </c>
      <c r="AM4031" s="1054">
        <v>31</v>
      </c>
      <c r="AN4031" s="1056">
        <v>0.31140000000000001</v>
      </c>
    </row>
    <row r="4032" spans="35:40">
      <c r="AI4032" s="1053">
        <v>44008301</v>
      </c>
      <c r="AJ4032" s="1054">
        <v>91</v>
      </c>
      <c r="AK4032" s="1055">
        <v>101.5081</v>
      </c>
      <c r="AL4032" s="1055">
        <v>2.4956999999999998</v>
      </c>
      <c r="AM4032" s="1054">
        <v>41</v>
      </c>
      <c r="AN4032" s="1056">
        <v>0.17499999999999999</v>
      </c>
    </row>
    <row r="4033" spans="35:40">
      <c r="AI4033" s="1053">
        <v>34131501</v>
      </c>
      <c r="AJ4033" s="1054">
        <v>9</v>
      </c>
      <c r="AK4033" s="1055">
        <v>101.4864</v>
      </c>
      <c r="AL4033" s="1055">
        <v>2.0647000000000002</v>
      </c>
      <c r="AM4033" s="1054">
        <v>49</v>
      </c>
      <c r="AN4033" s="1056">
        <v>0.22949999999999998</v>
      </c>
    </row>
    <row r="4034" spans="35:40">
      <c r="AI4034" s="1053">
        <v>13091601</v>
      </c>
      <c r="AJ4034" s="1054">
        <v>5</v>
      </c>
      <c r="AK4034" s="1055">
        <v>101.4337</v>
      </c>
      <c r="AL4034" s="1055">
        <v>3.1787000000000001</v>
      </c>
      <c r="AM4034" s="1054">
        <v>32</v>
      </c>
      <c r="AN4034" s="1056">
        <v>0.26500000000000001</v>
      </c>
    </row>
    <row r="4035" spans="35:40">
      <c r="AI4035" s="1053">
        <v>41019401</v>
      </c>
      <c r="AJ4035" s="1054">
        <v>57</v>
      </c>
      <c r="AK4035" s="1055">
        <v>101.43210000000001</v>
      </c>
      <c r="AL4035" s="1055">
        <v>3.0387</v>
      </c>
      <c r="AM4035" s="1054">
        <v>33</v>
      </c>
      <c r="AN4035" s="1056">
        <v>0.2041</v>
      </c>
    </row>
    <row r="4036" spans="35:40">
      <c r="AI4036" s="1053">
        <v>44121201</v>
      </c>
      <c r="AJ4036" s="1054">
        <v>18</v>
      </c>
      <c r="AK4036" s="1055">
        <v>101.38890000000001</v>
      </c>
      <c r="AL4036" s="1055">
        <v>2.9220999999999999</v>
      </c>
      <c r="AM4036" s="1054">
        <v>35</v>
      </c>
      <c r="AN4036" s="1056">
        <v>0.28520000000000001</v>
      </c>
    </row>
    <row r="4037" spans="35:40">
      <c r="AI4037" s="1053">
        <v>44091701</v>
      </c>
      <c r="AJ4037" s="1054">
        <v>5</v>
      </c>
      <c r="AK4037" s="1055">
        <v>101.36409999999999</v>
      </c>
      <c r="AL4037" s="1055">
        <v>3.1604000000000001</v>
      </c>
      <c r="AM4037" s="1054">
        <v>32</v>
      </c>
      <c r="AN4037" s="1056">
        <v>0.2296</v>
      </c>
    </row>
    <row r="4038" spans="35:40">
      <c r="AI4038" s="1053">
        <v>22032501</v>
      </c>
      <c r="AJ4038" s="1054">
        <v>7</v>
      </c>
      <c r="AK4038" s="1055">
        <v>101.3382</v>
      </c>
      <c r="AL4038" s="1055">
        <v>2.9523000000000001</v>
      </c>
      <c r="AM4038" s="1054">
        <v>34</v>
      </c>
      <c r="AN4038" s="1056">
        <v>0.17149999999999999</v>
      </c>
    </row>
    <row r="4039" spans="35:40">
      <c r="AI4039" s="1053">
        <v>33014501</v>
      </c>
      <c r="AJ4039" s="1054">
        <v>83</v>
      </c>
      <c r="AK4039" s="1055">
        <v>101.336</v>
      </c>
      <c r="AL4039" s="1055">
        <v>3.411</v>
      </c>
      <c r="AM4039" s="1054">
        <v>30</v>
      </c>
      <c r="AN4039" s="1056">
        <v>0.1812</v>
      </c>
    </row>
    <row r="4040" spans="35:40">
      <c r="AI4040" s="1053">
        <v>42010101</v>
      </c>
      <c r="AJ4040" s="1054">
        <v>81</v>
      </c>
      <c r="AK4040" s="1055">
        <v>101.3008</v>
      </c>
      <c r="AL4040" s="1055">
        <v>3.2845</v>
      </c>
      <c r="AM4040" s="1054">
        <v>31</v>
      </c>
      <c r="AN4040" s="1056">
        <v>0.2329</v>
      </c>
    </row>
    <row r="4041" spans="35:40">
      <c r="AI4041" s="1053">
        <v>11071271</v>
      </c>
      <c r="AJ4041" s="1054">
        <v>136</v>
      </c>
      <c r="AK4041" s="1055">
        <v>101.2983</v>
      </c>
      <c r="AL4041" s="1055">
        <v>2.669</v>
      </c>
      <c r="AM4041" s="1054">
        <v>38</v>
      </c>
      <c r="AN4041" s="1056">
        <v>0.19390000000000002</v>
      </c>
    </row>
    <row r="4042" spans="35:40">
      <c r="AI4042" s="1053">
        <v>41041101</v>
      </c>
      <c r="AJ4042" s="1054">
        <v>6</v>
      </c>
      <c r="AK4042" s="1055">
        <v>101.29321999999999</v>
      </c>
      <c r="AL4042" s="1055">
        <v>3.4274</v>
      </c>
      <c r="AM4042" s="1054">
        <v>30</v>
      </c>
      <c r="AN4042" s="1056">
        <v>0.18210000000000001</v>
      </c>
    </row>
    <row r="4043" spans="35:40">
      <c r="AI4043" s="1053">
        <v>21060121</v>
      </c>
      <c r="AJ4043" s="1054">
        <v>7</v>
      </c>
      <c r="AK4043" s="1055">
        <v>101.28877</v>
      </c>
      <c r="AL4043" s="1055">
        <v>2.8675000000000002</v>
      </c>
      <c r="AM4043" s="1054">
        <v>35</v>
      </c>
      <c r="AN4043" s="1056">
        <v>0.37819999999999998</v>
      </c>
    </row>
    <row r="4044" spans="35:40">
      <c r="AI4044" s="1053">
        <v>15080101</v>
      </c>
      <c r="AJ4044" s="1054">
        <v>2</v>
      </c>
      <c r="AK4044" s="1055">
        <v>101.28149999999999</v>
      </c>
      <c r="AL4044" s="1055">
        <v>3.3018999999999998</v>
      </c>
      <c r="AM4044" s="1054">
        <v>31</v>
      </c>
      <c r="AN4044" s="1056">
        <v>0.30180000000000001</v>
      </c>
    </row>
    <row r="4045" spans="35:40">
      <c r="AI4045" s="1053">
        <v>52272001</v>
      </c>
      <c r="AJ4045" s="1054">
        <v>1</v>
      </c>
      <c r="AK4045" s="1055">
        <v>101.18064</v>
      </c>
      <c r="AL4045" s="1055">
        <v>2.4289000000000001</v>
      </c>
      <c r="AM4045" s="1054">
        <v>42</v>
      </c>
      <c r="AN4045" s="1056">
        <v>0.13019999999999998</v>
      </c>
    </row>
    <row r="4046" spans="35:40">
      <c r="AI4046" s="1053">
        <v>42120601</v>
      </c>
      <c r="AJ4046" s="1054">
        <v>9</v>
      </c>
      <c r="AK4046" s="1055">
        <v>101.17075</v>
      </c>
      <c r="AL4046" s="1055">
        <v>2.8498999999999999</v>
      </c>
      <c r="AM4046" s="1054">
        <v>36</v>
      </c>
      <c r="AN4046" s="1056">
        <v>0.29520000000000002</v>
      </c>
    </row>
    <row r="4047" spans="35:40">
      <c r="AI4047" s="1053">
        <v>33111701</v>
      </c>
      <c r="AJ4047" s="1054">
        <v>11</v>
      </c>
      <c r="AK4047" s="1055">
        <v>101.16472399999999</v>
      </c>
      <c r="AL4047" s="1055">
        <v>2.7563</v>
      </c>
      <c r="AM4047" s="1054">
        <v>37</v>
      </c>
      <c r="AN4047" s="1056">
        <v>0.20039999999999999</v>
      </c>
    </row>
    <row r="4048" spans="35:40">
      <c r="AI4048" s="1053">
        <v>35054021</v>
      </c>
      <c r="AJ4048" s="1054">
        <v>27</v>
      </c>
      <c r="AK4048" s="1055">
        <v>101.1112</v>
      </c>
      <c r="AL4048" s="1055">
        <v>3.0196000000000001</v>
      </c>
      <c r="AM4048" s="1054">
        <v>33</v>
      </c>
      <c r="AN4048" s="1056">
        <v>0.21530000000000002</v>
      </c>
    </row>
    <row r="4049" spans="35:40">
      <c r="AI4049" s="1053">
        <v>34141801</v>
      </c>
      <c r="AJ4049" s="1054">
        <v>6</v>
      </c>
      <c r="AK4049" s="1055">
        <v>101.10925</v>
      </c>
      <c r="AL4049" s="1055">
        <v>2.5063</v>
      </c>
      <c r="AM4049" s="1054">
        <v>40</v>
      </c>
      <c r="AN4049" s="1056">
        <v>0.26550000000000001</v>
      </c>
    </row>
    <row r="4050" spans="35:40">
      <c r="AI4050" s="1053">
        <v>41022801</v>
      </c>
      <c r="AJ4050" s="1054">
        <v>9</v>
      </c>
      <c r="AK4050" s="1055">
        <v>101.09555</v>
      </c>
      <c r="AL4050" s="1055">
        <v>3.2932999999999999</v>
      </c>
      <c r="AM4050" s="1054">
        <v>31</v>
      </c>
      <c r="AN4050" s="1056">
        <v>0.34020000000000006</v>
      </c>
    </row>
    <row r="4051" spans="35:40">
      <c r="AI4051" s="1053">
        <v>13103801</v>
      </c>
      <c r="AJ4051" s="1054">
        <v>11</v>
      </c>
      <c r="AK4051" s="1055">
        <v>101.0748</v>
      </c>
      <c r="AL4051" s="1055">
        <v>3.1859000000000002</v>
      </c>
      <c r="AM4051" s="1054">
        <v>32</v>
      </c>
      <c r="AN4051" s="1056">
        <v>0.23089999999999999</v>
      </c>
    </row>
    <row r="4052" spans="35:40">
      <c r="AI4052" s="1053">
        <v>44132301</v>
      </c>
      <c r="AJ4052" s="1054">
        <v>42</v>
      </c>
      <c r="AK4052" s="1055">
        <v>101.06740000000001</v>
      </c>
      <c r="AL4052" s="1055">
        <v>2.8066</v>
      </c>
      <c r="AM4052" s="1054">
        <v>36</v>
      </c>
      <c r="AN4052" s="1056">
        <v>0.17420000000000002</v>
      </c>
    </row>
    <row r="4053" spans="35:40">
      <c r="AI4053" s="1053">
        <v>51058001</v>
      </c>
      <c r="AJ4053" s="1054">
        <v>7</v>
      </c>
      <c r="AK4053" s="1055">
        <v>101.06432</v>
      </c>
      <c r="AL4053" s="1055">
        <v>2.8567999999999998</v>
      </c>
      <c r="AM4053" s="1054">
        <v>35</v>
      </c>
      <c r="AN4053" s="1056">
        <v>0.44619999999999999</v>
      </c>
    </row>
    <row r="4054" spans="35:40">
      <c r="AI4054" s="1053">
        <v>21016301</v>
      </c>
      <c r="AJ4054" s="1054">
        <v>41</v>
      </c>
      <c r="AK4054" s="1055">
        <v>101.02419999999999</v>
      </c>
      <c r="AL4054" s="1055">
        <v>3.0064000000000002</v>
      </c>
      <c r="AM4054" s="1054">
        <v>34</v>
      </c>
      <c r="AN4054" s="1056">
        <v>0.21170000000000003</v>
      </c>
    </row>
    <row r="4055" spans="35:40">
      <c r="AI4055" s="1053">
        <v>44221701</v>
      </c>
      <c r="AJ4055" s="1054">
        <v>81</v>
      </c>
      <c r="AK4055" s="1055">
        <v>101.00539999999999</v>
      </c>
      <c r="AL4055" s="1055">
        <v>2.6164999999999998</v>
      </c>
      <c r="AM4055" s="1054">
        <v>39</v>
      </c>
      <c r="AN4055" s="1056">
        <v>0.29820000000000002</v>
      </c>
    </row>
    <row r="4056" spans="35:40">
      <c r="AI4056" s="1053">
        <v>51013401</v>
      </c>
      <c r="AJ4056" s="1054">
        <v>113</v>
      </c>
      <c r="AK4056" s="1055">
        <v>100.978452</v>
      </c>
      <c r="AL4056" s="1055">
        <v>3.2256999999999998</v>
      </c>
      <c r="AM4056" s="1054">
        <v>31</v>
      </c>
      <c r="AN4056" s="1056">
        <v>0.2422</v>
      </c>
    </row>
    <row r="4057" spans="35:40">
      <c r="AI4057" s="1053">
        <v>21010951</v>
      </c>
      <c r="AJ4057" s="1054">
        <v>42</v>
      </c>
      <c r="AK4057" s="1055">
        <v>100.96625999999999</v>
      </c>
      <c r="AL4057" s="1055">
        <v>2.7582</v>
      </c>
      <c r="AM4057" s="1054">
        <v>37</v>
      </c>
      <c r="AN4057" s="1056">
        <v>0.14550000000000002</v>
      </c>
    </row>
    <row r="4058" spans="35:40">
      <c r="AI4058" s="1053">
        <v>13105701</v>
      </c>
      <c r="AJ4058" s="1054">
        <v>12</v>
      </c>
      <c r="AK4058" s="1055">
        <v>100.95820000000001</v>
      </c>
      <c r="AL4058" s="1055">
        <v>2.7906</v>
      </c>
      <c r="AM4058" s="1054">
        <v>36</v>
      </c>
      <c r="AN4058" s="1056">
        <v>0.2999</v>
      </c>
    </row>
    <row r="4059" spans="35:40">
      <c r="AI4059" s="1053">
        <v>33016201</v>
      </c>
      <c r="AJ4059" s="1054">
        <v>84</v>
      </c>
      <c r="AK4059" s="1055">
        <v>100.93899999999999</v>
      </c>
      <c r="AL4059" s="1055">
        <v>3.1145999999999998</v>
      </c>
      <c r="AM4059" s="1054">
        <v>32</v>
      </c>
      <c r="AN4059" s="1056">
        <v>0.3261</v>
      </c>
    </row>
    <row r="4060" spans="35:40">
      <c r="AI4060" s="1053">
        <v>37037351</v>
      </c>
      <c r="AJ4060" s="1054">
        <v>39</v>
      </c>
      <c r="AK4060" s="1055">
        <v>100.9345</v>
      </c>
      <c r="AL4060" s="1055">
        <v>2.9803999999999999</v>
      </c>
      <c r="AM4060" s="1054">
        <v>34</v>
      </c>
      <c r="AN4060" s="1056">
        <v>0.25019999999999998</v>
      </c>
    </row>
    <row r="4061" spans="35:40">
      <c r="AI4061" s="1053">
        <v>37080101</v>
      </c>
      <c r="AJ4061" s="1054">
        <v>20</v>
      </c>
      <c r="AK4061" s="1055">
        <v>100.8931</v>
      </c>
      <c r="AL4061" s="1055">
        <v>3.2955999999999999</v>
      </c>
      <c r="AM4061" s="1054">
        <v>31</v>
      </c>
      <c r="AN4061" s="1056">
        <v>0.31929999999999997</v>
      </c>
    </row>
    <row r="4062" spans="35:40">
      <c r="AI4062" s="1053">
        <v>44071801</v>
      </c>
      <c r="AJ4062" s="1054">
        <v>12</v>
      </c>
      <c r="AK4062" s="1055">
        <v>100.84520000000001</v>
      </c>
      <c r="AL4062" s="1055">
        <v>2.5773999999999999</v>
      </c>
      <c r="AM4062" s="1054">
        <v>39</v>
      </c>
      <c r="AN4062" s="1056">
        <v>0.2525</v>
      </c>
    </row>
    <row r="4063" spans="35:40">
      <c r="AI4063" s="1053">
        <v>22040901</v>
      </c>
      <c r="AJ4063" s="1054">
        <v>4</v>
      </c>
      <c r="AK4063" s="1055">
        <v>100.81010000000001</v>
      </c>
      <c r="AL4063" s="1055">
        <v>3.3062</v>
      </c>
      <c r="AM4063" s="1054">
        <v>30</v>
      </c>
      <c r="AN4063" s="1056">
        <v>0.30079999999999996</v>
      </c>
    </row>
    <row r="4064" spans="35:40">
      <c r="AI4064" s="1053">
        <v>36045001</v>
      </c>
      <c r="AJ4064" s="1054">
        <v>13</v>
      </c>
      <c r="AK4064" s="1055">
        <v>100.80880000000001</v>
      </c>
      <c r="AL4064" s="1055">
        <v>2.9862000000000002</v>
      </c>
      <c r="AM4064" s="1054">
        <v>34</v>
      </c>
      <c r="AN4064" s="1056">
        <v>0.1991</v>
      </c>
    </row>
    <row r="4065" spans="35:40">
      <c r="AI4065" s="1053">
        <v>35045011</v>
      </c>
      <c r="AJ4065" s="1054">
        <v>13</v>
      </c>
      <c r="AK4065" s="1055">
        <v>100.8006</v>
      </c>
      <c r="AL4065" s="1055">
        <v>2.2730999999999999</v>
      </c>
      <c r="AM4065" s="1054">
        <v>44</v>
      </c>
      <c r="AN4065" s="1056">
        <v>0.24280000000000002</v>
      </c>
    </row>
    <row r="4066" spans="35:40">
      <c r="AI4066" s="1053">
        <v>44082301</v>
      </c>
      <c r="AJ4066" s="1054">
        <v>19</v>
      </c>
      <c r="AK4066" s="1055">
        <v>100.8002</v>
      </c>
      <c r="AL4066" s="1055">
        <v>2.6495000000000002</v>
      </c>
      <c r="AM4066" s="1054">
        <v>38</v>
      </c>
      <c r="AN4066" s="1056">
        <v>0.28220000000000001</v>
      </c>
    </row>
    <row r="4067" spans="35:40">
      <c r="AI4067" s="1053">
        <v>44136501</v>
      </c>
      <c r="AJ4067" s="1054">
        <v>43</v>
      </c>
      <c r="AK4067" s="1055">
        <v>100.7867</v>
      </c>
      <c r="AL4067" s="1055">
        <v>3.0629</v>
      </c>
      <c r="AM4067" s="1054">
        <v>33</v>
      </c>
      <c r="AN4067" s="1056">
        <v>0.18890000000000001</v>
      </c>
    </row>
    <row r="4068" spans="35:40">
      <c r="AI4068" s="1053">
        <v>21140801</v>
      </c>
      <c r="AJ4068" s="1054">
        <v>8</v>
      </c>
      <c r="AK4068" s="1055">
        <v>100.7701</v>
      </c>
      <c r="AL4068" s="1055">
        <v>3.0181</v>
      </c>
      <c r="AM4068" s="1054">
        <v>33</v>
      </c>
      <c r="AN4068" s="1056">
        <v>0.30370000000000003</v>
      </c>
    </row>
    <row r="4069" spans="35:40">
      <c r="AI4069" s="1053">
        <v>62014001</v>
      </c>
      <c r="AJ4069" s="1054">
        <v>20</v>
      </c>
      <c r="AK4069" s="1055">
        <v>100.75834</v>
      </c>
      <c r="AL4069" s="1055">
        <v>2.4159999999999999</v>
      </c>
      <c r="AM4069" s="1054">
        <v>42</v>
      </c>
      <c r="AN4069" s="1056">
        <v>0.12269999999999999</v>
      </c>
    </row>
    <row r="4070" spans="35:40">
      <c r="AI4070" s="1053">
        <v>46022401</v>
      </c>
      <c r="AJ4070" s="1054">
        <v>21</v>
      </c>
      <c r="AK4070" s="1055">
        <v>100.72110000000001</v>
      </c>
      <c r="AL4070" s="1055">
        <v>3.1637</v>
      </c>
      <c r="AM4070" s="1054">
        <v>32</v>
      </c>
      <c r="AN4070" s="1056">
        <v>0.29600000000000004</v>
      </c>
    </row>
    <row r="4071" spans="35:40">
      <c r="AI4071" s="1053">
        <v>22021401</v>
      </c>
      <c r="AJ4071" s="1054">
        <v>12</v>
      </c>
      <c r="AK4071" s="1055">
        <v>100.7015</v>
      </c>
      <c r="AL4071" s="1055">
        <v>3.1272000000000002</v>
      </c>
      <c r="AM4071" s="1054">
        <v>32</v>
      </c>
      <c r="AN4071" s="1056">
        <v>0.20989999999999998</v>
      </c>
    </row>
    <row r="4072" spans="35:40">
      <c r="AI4072" s="1053">
        <v>44001191</v>
      </c>
      <c r="AJ4072" s="1054">
        <v>92</v>
      </c>
      <c r="AK4072" s="1055">
        <v>100.68429999999999</v>
      </c>
      <c r="AL4072" s="1055">
        <v>2.5798000000000001</v>
      </c>
      <c r="AM4072" s="1054">
        <v>39</v>
      </c>
      <c r="AN4072" s="1056">
        <v>0.44679999999999997</v>
      </c>
    </row>
    <row r="4073" spans="35:40">
      <c r="AI4073" s="1053">
        <v>51165101</v>
      </c>
      <c r="AJ4073" s="1054">
        <v>10</v>
      </c>
      <c r="AK4073" s="1055">
        <v>100.63398000000001</v>
      </c>
      <c r="AL4073" s="1055">
        <v>3.1373000000000002</v>
      </c>
      <c r="AM4073" s="1054">
        <v>32</v>
      </c>
      <c r="AN4073" s="1056">
        <v>0.3019</v>
      </c>
    </row>
    <row r="4074" spans="35:40">
      <c r="AI4074" s="1053">
        <v>37077071</v>
      </c>
      <c r="AJ4074" s="1054">
        <v>16</v>
      </c>
      <c r="AK4074" s="1055">
        <v>100.4937</v>
      </c>
      <c r="AL4074" s="1055">
        <v>2.5764999999999998</v>
      </c>
      <c r="AM4074" s="1054">
        <v>39</v>
      </c>
      <c r="AN4074" s="1056">
        <v>0.2036</v>
      </c>
    </row>
    <row r="4075" spans="35:40">
      <c r="AI4075" s="1053">
        <v>33019221</v>
      </c>
      <c r="AJ4075" s="1054">
        <v>85</v>
      </c>
      <c r="AK4075" s="1055">
        <v>100.4729</v>
      </c>
      <c r="AL4075" s="1055">
        <v>2.8601000000000001</v>
      </c>
      <c r="AM4075" s="1054">
        <v>35</v>
      </c>
      <c r="AN4075" s="1056">
        <v>0.20749999999999999</v>
      </c>
    </row>
    <row r="4076" spans="35:40">
      <c r="AI4076" s="1053">
        <v>11071161</v>
      </c>
      <c r="AJ4076" s="1054">
        <v>137</v>
      </c>
      <c r="AK4076" s="1055">
        <v>100.3621</v>
      </c>
      <c r="AL4076" s="1055">
        <v>2.677</v>
      </c>
      <c r="AM4076" s="1054">
        <v>37</v>
      </c>
      <c r="AN4076" s="1056">
        <v>0.22589999999999999</v>
      </c>
    </row>
    <row r="4077" spans="35:40">
      <c r="AI4077" s="1053">
        <v>35023891</v>
      </c>
      <c r="AJ4077" s="1054">
        <v>25</v>
      </c>
      <c r="AK4077" s="1055">
        <v>100.3475</v>
      </c>
      <c r="AL4077" s="1055">
        <v>3.0268000000000002</v>
      </c>
      <c r="AM4077" s="1054">
        <v>33</v>
      </c>
      <c r="AN4077" s="1056">
        <v>0.127</v>
      </c>
    </row>
    <row r="4078" spans="35:40">
      <c r="AI4078" s="1053">
        <v>43031001</v>
      </c>
      <c r="AJ4078" s="1054">
        <v>8</v>
      </c>
      <c r="AK4078" s="1055">
        <v>100.34612</v>
      </c>
      <c r="AL4078" s="1055">
        <v>2.9556</v>
      </c>
      <c r="AM4078" s="1054">
        <v>34</v>
      </c>
      <c r="AN4078" s="1056">
        <v>0.25659999999999999</v>
      </c>
    </row>
    <row r="4079" spans="35:40">
      <c r="AI4079" s="1053">
        <v>23050211</v>
      </c>
      <c r="AJ4079" s="1054">
        <v>10</v>
      </c>
      <c r="AK4079" s="1055">
        <v>100.2595</v>
      </c>
      <c r="AL4079" s="1055">
        <v>3.0722999999999998</v>
      </c>
      <c r="AM4079" s="1054">
        <v>33</v>
      </c>
      <c r="AN4079" s="1056">
        <v>0.24170000000000003</v>
      </c>
    </row>
    <row r="4080" spans="35:40">
      <c r="AI4080" s="1053">
        <v>44124201</v>
      </c>
      <c r="AJ4080" s="1054">
        <v>19</v>
      </c>
      <c r="AK4080" s="1055">
        <v>100.24825300000001</v>
      </c>
      <c r="AL4080" s="1055">
        <v>3.1652999999999998</v>
      </c>
      <c r="AM4080" s="1054">
        <v>32</v>
      </c>
      <c r="AN4080" s="1056">
        <v>0.16059999999999999</v>
      </c>
    </row>
    <row r="4081" spans="35:40">
      <c r="AI4081" s="1053">
        <v>46022201</v>
      </c>
      <c r="AJ4081" s="1054">
        <v>22</v>
      </c>
      <c r="AK4081" s="1055">
        <v>100.218</v>
      </c>
      <c r="AL4081" s="1055">
        <v>3.0670000000000002</v>
      </c>
      <c r="AM4081" s="1054">
        <v>33</v>
      </c>
      <c r="AN4081" s="1056">
        <v>0.1782</v>
      </c>
    </row>
    <row r="4082" spans="35:40">
      <c r="AI4082" s="1053">
        <v>44072201</v>
      </c>
      <c r="AJ4082" s="1054">
        <v>13</v>
      </c>
      <c r="AK4082" s="1055">
        <v>100.176</v>
      </c>
      <c r="AL4082" s="1055">
        <v>2.097</v>
      </c>
      <c r="AM4082" s="1054">
        <v>48</v>
      </c>
      <c r="AN4082" s="1056">
        <v>0.20100000000000001</v>
      </c>
    </row>
    <row r="4083" spans="35:40">
      <c r="AI4083" s="1053">
        <v>61019401</v>
      </c>
      <c r="AJ4083" s="1054">
        <v>64</v>
      </c>
      <c r="AK4083" s="1055">
        <v>100.16178000000001</v>
      </c>
      <c r="AL4083" s="1055">
        <v>2.6438000000000001</v>
      </c>
      <c r="AM4083" s="1054">
        <v>38</v>
      </c>
      <c r="AN4083" s="1056">
        <v>0.24170000000000003</v>
      </c>
    </row>
    <row r="4084" spans="35:40">
      <c r="AI4084" s="1053">
        <v>41161201</v>
      </c>
      <c r="AJ4084" s="1054">
        <v>11</v>
      </c>
      <c r="AK4084" s="1055">
        <v>100.1574</v>
      </c>
      <c r="AL4084" s="1055">
        <v>2.6427999999999998</v>
      </c>
      <c r="AM4084" s="1054">
        <v>38</v>
      </c>
      <c r="AN4084" s="1056">
        <v>0.37670000000000003</v>
      </c>
    </row>
    <row r="4085" spans="35:40">
      <c r="AI4085" s="1053">
        <v>53012101</v>
      </c>
      <c r="AJ4085" s="1054">
        <v>28</v>
      </c>
      <c r="AK4085" s="1055">
        <v>100.1234</v>
      </c>
      <c r="AL4085" s="1055">
        <v>2.8549000000000002</v>
      </c>
      <c r="AM4085" s="1054">
        <v>35</v>
      </c>
      <c r="AN4085" s="1056">
        <v>0.2475</v>
      </c>
    </row>
    <row r="4086" spans="35:40">
      <c r="AI4086" s="1053">
        <v>44011571</v>
      </c>
      <c r="AJ4086" s="1054">
        <v>82</v>
      </c>
      <c r="AK4086" s="1055">
        <v>100.1109</v>
      </c>
      <c r="AL4086" s="1055">
        <v>2.5952000000000002</v>
      </c>
      <c r="AM4086" s="1054">
        <v>39</v>
      </c>
      <c r="AN4086" s="1056">
        <v>0.23350000000000001</v>
      </c>
    </row>
    <row r="4087" spans="35:40">
      <c r="AI4087" s="1053">
        <v>36010901</v>
      </c>
      <c r="AJ4087" s="1054">
        <v>33</v>
      </c>
      <c r="AK4087" s="1055">
        <v>100.0783</v>
      </c>
      <c r="AL4087" s="1055">
        <v>2.9390999999999998</v>
      </c>
      <c r="AM4087" s="1054">
        <v>34</v>
      </c>
      <c r="AN4087" s="1056">
        <v>0.22559999999999999</v>
      </c>
    </row>
    <row r="4088" spans="35:40">
      <c r="AI4088" s="1053">
        <v>34018601</v>
      </c>
      <c r="AJ4088" s="1054">
        <v>44</v>
      </c>
      <c r="AK4088" s="1055">
        <v>100.0517</v>
      </c>
      <c r="AL4088" s="1055">
        <v>2.2130999999999998</v>
      </c>
      <c r="AM4088" s="1054">
        <v>45</v>
      </c>
      <c r="AN4088" s="1056">
        <v>0.13200000000000001</v>
      </c>
    </row>
    <row r="4089" spans="35:40">
      <c r="AI4089" s="1053">
        <v>31073401</v>
      </c>
      <c r="AJ4089" s="1054">
        <v>169</v>
      </c>
      <c r="AK4089" s="1055">
        <v>99.993799999999993</v>
      </c>
      <c r="AL4089" s="1055">
        <v>3.0524</v>
      </c>
      <c r="AM4089" s="1054">
        <v>33</v>
      </c>
      <c r="AN4089" s="1056">
        <v>0.2349</v>
      </c>
    </row>
    <row r="4090" spans="35:40">
      <c r="AI4090" s="1053">
        <v>44021201</v>
      </c>
      <c r="AJ4090" s="1054">
        <v>14</v>
      </c>
      <c r="AK4090" s="1055">
        <v>99.935749999999999</v>
      </c>
      <c r="AL4090" s="1055">
        <v>2.9013</v>
      </c>
      <c r="AM4090" s="1054">
        <v>34</v>
      </c>
      <c r="AN4090" s="1056">
        <v>0.2823</v>
      </c>
    </row>
    <row r="4091" spans="35:40">
      <c r="AI4091" s="1053">
        <v>37117101</v>
      </c>
      <c r="AJ4091" s="1054">
        <v>9</v>
      </c>
      <c r="AK4091" s="1055">
        <v>99.880799999999994</v>
      </c>
      <c r="AL4091" s="1055">
        <v>3.0015000000000001</v>
      </c>
      <c r="AM4091" s="1054">
        <v>33</v>
      </c>
      <c r="AN4091" s="1056">
        <v>0.31609999999999999</v>
      </c>
    </row>
    <row r="4092" spans="35:40">
      <c r="AI4092" s="1053">
        <v>32111511</v>
      </c>
      <c r="AJ4092" s="1054">
        <v>13</v>
      </c>
      <c r="AK4092" s="1055">
        <v>99.842799999999997</v>
      </c>
      <c r="AL4092" s="1055">
        <v>2.7618999999999998</v>
      </c>
      <c r="AM4092" s="1054">
        <v>36</v>
      </c>
      <c r="AN4092" s="1056">
        <v>0.39630000000000004</v>
      </c>
    </row>
    <row r="4093" spans="35:40">
      <c r="AI4093" s="1053">
        <v>41033801</v>
      </c>
      <c r="AJ4093" s="1054">
        <v>14</v>
      </c>
      <c r="AK4093" s="1055">
        <v>99.837699999999998</v>
      </c>
      <c r="AL4093" s="1055">
        <v>2.9704000000000002</v>
      </c>
      <c r="AM4093" s="1054">
        <v>34</v>
      </c>
      <c r="AN4093" s="1056">
        <v>0.33340000000000003</v>
      </c>
    </row>
    <row r="4094" spans="35:40">
      <c r="AI4094" s="1053">
        <v>44012401</v>
      </c>
      <c r="AJ4094" s="1054">
        <v>83</v>
      </c>
      <c r="AK4094" s="1055">
        <v>99.824500999999998</v>
      </c>
      <c r="AL4094" s="1055">
        <v>2.7480000000000002</v>
      </c>
      <c r="AM4094" s="1054">
        <v>36</v>
      </c>
      <c r="AN4094" s="1056">
        <v>0.27250000000000002</v>
      </c>
    </row>
    <row r="4095" spans="35:40">
      <c r="AI4095" s="1053">
        <v>11011031</v>
      </c>
      <c r="AJ4095" s="1054">
        <v>138</v>
      </c>
      <c r="AK4095" s="1055">
        <v>99.822800000000001</v>
      </c>
      <c r="AL4095" s="1055">
        <v>2.5028999999999999</v>
      </c>
      <c r="AM4095" s="1054">
        <v>40</v>
      </c>
      <c r="AN4095" s="1056">
        <v>0.23910000000000001</v>
      </c>
    </row>
    <row r="4096" spans="35:40">
      <c r="AI4096" s="1053">
        <v>37021201</v>
      </c>
      <c r="AJ4096" s="1054">
        <v>30</v>
      </c>
      <c r="AK4096" s="1055">
        <v>99.784800000000004</v>
      </c>
      <c r="AL4096" s="1055">
        <v>2.9483000000000001</v>
      </c>
      <c r="AM4096" s="1054">
        <v>34</v>
      </c>
      <c r="AN4096" s="1056">
        <v>0.182</v>
      </c>
    </row>
    <row r="4097" spans="35:40">
      <c r="AI4097" s="1053">
        <v>31116601</v>
      </c>
      <c r="AJ4097" s="1054">
        <v>170</v>
      </c>
      <c r="AK4097" s="1055">
        <v>99.749278000000004</v>
      </c>
      <c r="AL4097" s="1055">
        <v>3.1522999999999999</v>
      </c>
      <c r="AM4097" s="1054">
        <v>32</v>
      </c>
      <c r="AN4097" s="1056">
        <v>0.16059999999999999</v>
      </c>
    </row>
    <row r="4098" spans="35:40">
      <c r="AI4098" s="1053">
        <v>33075701</v>
      </c>
      <c r="AJ4098" s="1054">
        <v>42</v>
      </c>
      <c r="AK4098" s="1055">
        <v>99.678840000000008</v>
      </c>
      <c r="AL4098" s="1055">
        <v>2.4108000000000001</v>
      </c>
      <c r="AM4098" s="1054">
        <v>41</v>
      </c>
      <c r="AN4098" s="1056">
        <v>0.2702</v>
      </c>
    </row>
    <row r="4099" spans="35:40">
      <c r="AI4099" s="1053">
        <v>61018401</v>
      </c>
      <c r="AJ4099" s="1054">
        <v>65</v>
      </c>
      <c r="AK4099" s="1055">
        <v>99.663250000000005</v>
      </c>
      <c r="AL4099" s="1055">
        <v>2.6465999999999998</v>
      </c>
      <c r="AM4099" s="1054">
        <v>38</v>
      </c>
      <c r="AN4099" s="1056">
        <v>0.28499999999999998</v>
      </c>
    </row>
    <row r="4100" spans="35:40">
      <c r="AI4100" s="1053">
        <v>34081801</v>
      </c>
      <c r="AJ4100" s="1054">
        <v>10</v>
      </c>
      <c r="AK4100" s="1055">
        <v>99.628720000000001</v>
      </c>
      <c r="AL4100" s="1055">
        <v>2.8130999999999999</v>
      </c>
      <c r="AM4100" s="1054">
        <v>35</v>
      </c>
      <c r="AN4100" s="1056">
        <v>0.1724</v>
      </c>
    </row>
    <row r="4101" spans="35:40">
      <c r="AI4101" s="1053">
        <v>41162301</v>
      </c>
      <c r="AJ4101" s="1054">
        <v>12</v>
      </c>
      <c r="AK4101" s="1055">
        <v>99.5578</v>
      </c>
      <c r="AL4101" s="1055">
        <v>2.0179999999999998</v>
      </c>
      <c r="AM4101" s="1054">
        <v>49</v>
      </c>
      <c r="AN4101" s="1056">
        <v>0.19469999999999998</v>
      </c>
    </row>
    <row r="4102" spans="35:40">
      <c r="AI4102" s="1053">
        <v>41016301</v>
      </c>
      <c r="AJ4102" s="1054">
        <v>58</v>
      </c>
      <c r="AK4102" s="1055">
        <v>99.549000000000007</v>
      </c>
      <c r="AL4102" s="1055">
        <v>2.8582999999999998</v>
      </c>
      <c r="AM4102" s="1054">
        <v>35</v>
      </c>
      <c r="AN4102" s="1056">
        <v>0.2036</v>
      </c>
    </row>
    <row r="4103" spans="35:40">
      <c r="AI4103" s="1053">
        <v>42019701</v>
      </c>
      <c r="AJ4103" s="1054">
        <v>82</v>
      </c>
      <c r="AK4103" s="1055">
        <v>99.546700000000001</v>
      </c>
      <c r="AL4103" s="1055">
        <v>2.7860999999999998</v>
      </c>
      <c r="AM4103" s="1054">
        <v>36</v>
      </c>
      <c r="AN4103" s="1056">
        <v>0.23440000000000003</v>
      </c>
    </row>
    <row r="4104" spans="35:40">
      <c r="AI4104" s="1053">
        <v>65400241</v>
      </c>
      <c r="AJ4104" s="1054">
        <v>1</v>
      </c>
      <c r="AK4104" s="1055">
        <v>99.543800000000005</v>
      </c>
      <c r="AL4104" s="1055">
        <v>2.7391000000000001</v>
      </c>
      <c r="AM4104" s="1054">
        <v>36</v>
      </c>
      <c r="AN4104" s="1056">
        <v>0.26119999999999999</v>
      </c>
    </row>
    <row r="4105" spans="35:40">
      <c r="AI4105" s="1053">
        <v>32029011</v>
      </c>
      <c r="AJ4105" s="1054">
        <v>60</v>
      </c>
      <c r="AK4105" s="1055">
        <v>99.517200000000003</v>
      </c>
      <c r="AL4105" s="1055">
        <v>2.9056000000000002</v>
      </c>
      <c r="AM4105" s="1054">
        <v>34</v>
      </c>
      <c r="AN4105" s="1056">
        <v>0.14560000000000001</v>
      </c>
    </row>
    <row r="4106" spans="35:40">
      <c r="AI4106" s="1053">
        <v>45050601</v>
      </c>
      <c r="AJ4106" s="1054">
        <v>6</v>
      </c>
      <c r="AK4106" s="1055">
        <v>99.5167</v>
      </c>
      <c r="AL4106" s="1055">
        <v>2.5179999999999998</v>
      </c>
      <c r="AM4106" s="1054">
        <v>40</v>
      </c>
      <c r="AN4106" s="1056">
        <v>0.32170000000000004</v>
      </c>
    </row>
    <row r="4107" spans="35:40">
      <c r="AI4107" s="1053">
        <v>37037251</v>
      </c>
      <c r="AJ4107" s="1054">
        <v>40</v>
      </c>
      <c r="AK4107" s="1055">
        <v>99.506500000000003</v>
      </c>
      <c r="AL4107" s="1055">
        <v>3.0983999999999998</v>
      </c>
      <c r="AM4107" s="1054">
        <v>32</v>
      </c>
      <c r="AN4107" s="1056">
        <v>0.3337</v>
      </c>
    </row>
    <row r="4108" spans="35:40">
      <c r="AI4108" s="1053">
        <v>50070141</v>
      </c>
      <c r="AJ4108" s="1054">
        <v>105</v>
      </c>
      <c r="AK4108" s="1055">
        <v>99.461200000000005</v>
      </c>
      <c r="AL4108" s="1055">
        <v>3.1735000000000002</v>
      </c>
      <c r="AM4108" s="1054">
        <v>31</v>
      </c>
      <c r="AN4108" s="1056">
        <v>0.22420000000000001</v>
      </c>
    </row>
    <row r="4109" spans="35:40">
      <c r="AI4109" s="1053">
        <v>50080401</v>
      </c>
      <c r="AJ4109" s="1054">
        <v>106</v>
      </c>
      <c r="AK4109" s="1055">
        <v>99.455997999999994</v>
      </c>
      <c r="AL4109" s="1055">
        <v>2.8620999999999999</v>
      </c>
      <c r="AM4109" s="1054">
        <v>35</v>
      </c>
      <c r="AN4109" s="1056">
        <v>0.16940000000000002</v>
      </c>
    </row>
    <row r="4110" spans="35:40">
      <c r="AI4110" s="1053">
        <v>50300101</v>
      </c>
      <c r="AJ4110" s="1054">
        <v>107</v>
      </c>
      <c r="AK4110" s="1055">
        <v>99.426876000000007</v>
      </c>
      <c r="AL4110" s="1055">
        <v>2.69</v>
      </c>
      <c r="AM4110" s="1054">
        <v>37</v>
      </c>
      <c r="AN4110" s="1056">
        <v>0.28179999999999999</v>
      </c>
    </row>
    <row r="4111" spans="35:40">
      <c r="AI4111" s="1053">
        <v>15080103</v>
      </c>
      <c r="AJ4111" s="1054">
        <v>3</v>
      </c>
      <c r="AK4111" s="1055">
        <v>99.420342000000005</v>
      </c>
      <c r="AL4111" s="1055">
        <v>2.5842000000000001</v>
      </c>
      <c r="AM4111" s="1054">
        <v>38</v>
      </c>
      <c r="AN4111" s="1056">
        <v>0.18920000000000001</v>
      </c>
    </row>
    <row r="4112" spans="35:40">
      <c r="AI4112" s="1053">
        <v>34120301</v>
      </c>
      <c r="AJ4112" s="1054">
        <v>5</v>
      </c>
      <c r="AK4112" s="1055">
        <v>99.37</v>
      </c>
      <c r="AL4112" s="1055">
        <v>3.0722999999999998</v>
      </c>
      <c r="AM4112" s="1054">
        <v>32</v>
      </c>
      <c r="AN4112" s="1056">
        <v>0.28149999999999997</v>
      </c>
    </row>
    <row r="4113" spans="35:40">
      <c r="AI4113" s="1053">
        <v>41142201</v>
      </c>
      <c r="AJ4113" s="1054">
        <v>9</v>
      </c>
      <c r="AK4113" s="1055">
        <v>99.337100000000007</v>
      </c>
      <c r="AL4113" s="1055">
        <v>2.694</v>
      </c>
      <c r="AM4113" s="1054">
        <v>37</v>
      </c>
      <c r="AN4113" s="1056">
        <v>0.33279999999999998</v>
      </c>
    </row>
    <row r="4114" spans="35:40">
      <c r="AI4114" s="1053">
        <v>43022401</v>
      </c>
      <c r="AJ4114" s="1054">
        <v>12</v>
      </c>
      <c r="AK4114" s="1055">
        <v>99.309899999999999</v>
      </c>
      <c r="AL4114" s="1055">
        <v>2.7014</v>
      </c>
      <c r="AM4114" s="1054">
        <v>37</v>
      </c>
      <c r="AN4114" s="1056">
        <v>0.18710000000000002</v>
      </c>
    </row>
    <row r="4115" spans="35:40">
      <c r="AI4115" s="1053">
        <v>22116201</v>
      </c>
      <c r="AJ4115" s="1054">
        <v>26</v>
      </c>
      <c r="AK4115" s="1055">
        <v>99.284899999999993</v>
      </c>
      <c r="AL4115" s="1055">
        <v>3.2422</v>
      </c>
      <c r="AM4115" s="1054">
        <v>31</v>
      </c>
      <c r="AN4115" s="1056">
        <v>0.20949999999999999</v>
      </c>
    </row>
    <row r="4116" spans="35:40">
      <c r="AI4116" s="1053">
        <v>46070201</v>
      </c>
      <c r="AJ4116" s="1054">
        <v>2</v>
      </c>
      <c r="AK4116" s="1055">
        <v>99.248400000000004</v>
      </c>
      <c r="AL4116" s="1055">
        <v>2.7738999999999998</v>
      </c>
      <c r="AM4116" s="1054">
        <v>36</v>
      </c>
      <c r="AN4116" s="1056">
        <v>0.36369999999999997</v>
      </c>
    </row>
    <row r="4117" spans="35:40">
      <c r="AI4117" s="1053">
        <v>43081801</v>
      </c>
      <c r="AJ4117" s="1054">
        <v>13</v>
      </c>
      <c r="AK4117" s="1055">
        <v>99.205749999999995</v>
      </c>
      <c r="AL4117" s="1055">
        <v>2.9018999999999999</v>
      </c>
      <c r="AM4117" s="1054">
        <v>34</v>
      </c>
      <c r="AN4117" s="1056">
        <v>0.1142</v>
      </c>
    </row>
    <row r="4118" spans="35:40">
      <c r="AI4118" s="1053">
        <v>53070701</v>
      </c>
      <c r="AJ4118" s="1054">
        <v>3</v>
      </c>
      <c r="AK4118" s="1055">
        <v>99.148440000000008</v>
      </c>
      <c r="AL4118" s="1055">
        <v>2.63</v>
      </c>
      <c r="AM4118" s="1054">
        <v>38</v>
      </c>
      <c r="AN4118" s="1056">
        <v>0.25390000000000001</v>
      </c>
    </row>
    <row r="4119" spans="35:40">
      <c r="AI4119" s="1053">
        <v>41143701</v>
      </c>
      <c r="AJ4119" s="1054">
        <v>10</v>
      </c>
      <c r="AK4119" s="1055">
        <v>99.129199999999997</v>
      </c>
      <c r="AL4119" s="1055">
        <v>2.5146000000000002</v>
      </c>
      <c r="AM4119" s="1054">
        <v>39</v>
      </c>
      <c r="AN4119" s="1056">
        <v>0.24199999999999999</v>
      </c>
    </row>
    <row r="4120" spans="35:40">
      <c r="AI4120" s="1053">
        <v>45012701</v>
      </c>
      <c r="AJ4120" s="1054">
        <v>23</v>
      </c>
      <c r="AK4120" s="1055">
        <v>99.071169999999995</v>
      </c>
      <c r="AL4120" s="1055">
        <v>2.4321000000000002</v>
      </c>
      <c r="AM4120" s="1054">
        <v>41</v>
      </c>
      <c r="AN4120" s="1056">
        <v>0.23379999999999998</v>
      </c>
    </row>
    <row r="4121" spans="35:40">
      <c r="AI4121" s="1053">
        <v>32104911</v>
      </c>
      <c r="AJ4121" s="1054">
        <v>44</v>
      </c>
      <c r="AK4121" s="1055">
        <v>99.060599999999994</v>
      </c>
      <c r="AL4121" s="1055">
        <v>2.8308</v>
      </c>
      <c r="AM4121" s="1054">
        <v>35</v>
      </c>
      <c r="AN4121" s="1056">
        <v>0.2248</v>
      </c>
    </row>
    <row r="4122" spans="35:40">
      <c r="AI4122" s="1053">
        <v>35023901</v>
      </c>
      <c r="AJ4122" s="1054">
        <v>26</v>
      </c>
      <c r="AK4122" s="1055">
        <v>99.045199999999994</v>
      </c>
      <c r="AL4122" s="1055">
        <v>3.0442999999999998</v>
      </c>
      <c r="AM4122" s="1054">
        <v>33</v>
      </c>
      <c r="AN4122" s="1056">
        <v>0.31640000000000001</v>
      </c>
    </row>
    <row r="4123" spans="35:40">
      <c r="AI4123" s="1053">
        <v>51140501</v>
      </c>
      <c r="AJ4123" s="1054">
        <v>13</v>
      </c>
      <c r="AK4123" s="1055">
        <v>99.043800000000005</v>
      </c>
      <c r="AL4123" s="1055">
        <v>2.7963</v>
      </c>
      <c r="AM4123" s="1054">
        <v>35</v>
      </c>
      <c r="AN4123" s="1056">
        <v>0.59109999999999996</v>
      </c>
    </row>
    <row r="4124" spans="35:40">
      <c r="AI4124" s="1053">
        <v>23048111</v>
      </c>
      <c r="AJ4124" s="1054">
        <v>5</v>
      </c>
      <c r="AK4124" s="1055">
        <v>99.041799999999995</v>
      </c>
      <c r="AL4124" s="1055">
        <v>2.6909999999999998</v>
      </c>
      <c r="AM4124" s="1054">
        <v>37</v>
      </c>
      <c r="AN4124" s="1056">
        <v>0.25540000000000002</v>
      </c>
    </row>
    <row r="4125" spans="35:40">
      <c r="AI4125" s="1053">
        <v>44101381</v>
      </c>
      <c r="AJ4125" s="1054">
        <v>36</v>
      </c>
      <c r="AK4125" s="1055">
        <v>99.003</v>
      </c>
      <c r="AL4125" s="1055">
        <v>3.0989</v>
      </c>
      <c r="AM4125" s="1054">
        <v>32</v>
      </c>
      <c r="AN4125" s="1056">
        <v>0.15210000000000001</v>
      </c>
    </row>
    <row r="4126" spans="35:40">
      <c r="AI4126" s="1053">
        <v>12034601</v>
      </c>
      <c r="AJ4126" s="1054">
        <v>63</v>
      </c>
      <c r="AK4126" s="1055">
        <v>98.992800000000003</v>
      </c>
      <c r="AL4126" s="1055">
        <v>3.0463</v>
      </c>
      <c r="AM4126" s="1054">
        <v>32</v>
      </c>
      <c r="AN4126" s="1056">
        <v>0.21760000000000002</v>
      </c>
    </row>
    <row r="4127" spans="35:40">
      <c r="AI4127" s="1053">
        <v>53016501</v>
      </c>
      <c r="AJ4127" s="1054">
        <v>29</v>
      </c>
      <c r="AK4127" s="1055">
        <v>98.968299999999999</v>
      </c>
      <c r="AL4127" s="1055">
        <v>2.6587999999999998</v>
      </c>
      <c r="AM4127" s="1054">
        <v>37</v>
      </c>
      <c r="AN4127" s="1056">
        <v>0.153</v>
      </c>
    </row>
    <row r="4128" spans="35:40">
      <c r="AI4128" s="1053">
        <v>32019161</v>
      </c>
      <c r="AJ4128" s="1054">
        <v>60</v>
      </c>
      <c r="AK4128" s="1055">
        <v>98.945949999999996</v>
      </c>
      <c r="AL4128" s="1055">
        <v>2.8849999999999998</v>
      </c>
      <c r="AM4128" s="1054">
        <v>34</v>
      </c>
      <c r="AN4128" s="1056">
        <v>0.25440000000000002</v>
      </c>
    </row>
    <row r="4129" spans="35:40">
      <c r="AI4129" s="1053">
        <v>45032301</v>
      </c>
      <c r="AJ4129" s="1054">
        <v>9</v>
      </c>
      <c r="AK4129" s="1055">
        <v>98.944569999999999</v>
      </c>
      <c r="AL4129" s="1055">
        <v>3.2643</v>
      </c>
      <c r="AM4129" s="1054">
        <v>30</v>
      </c>
      <c r="AN4129" s="1056">
        <v>0.16940000000000002</v>
      </c>
    </row>
    <row r="4130" spans="35:40">
      <c r="AI4130" s="1053">
        <v>33033301</v>
      </c>
      <c r="AJ4130" s="1054">
        <v>30</v>
      </c>
      <c r="AK4130" s="1055">
        <v>98.926599999999993</v>
      </c>
      <c r="AL4130" s="1055">
        <v>2.3702999999999999</v>
      </c>
      <c r="AM4130" s="1054">
        <v>42</v>
      </c>
      <c r="AN4130" s="1056">
        <v>0.26450000000000001</v>
      </c>
    </row>
    <row r="4131" spans="35:40">
      <c r="AI4131" s="1053">
        <v>44001711</v>
      </c>
      <c r="AJ4131" s="1054">
        <v>93</v>
      </c>
      <c r="AK4131" s="1055">
        <v>98.906700000000001</v>
      </c>
      <c r="AL4131" s="1055">
        <v>2.8418000000000001</v>
      </c>
      <c r="AM4131" s="1054">
        <v>35</v>
      </c>
      <c r="AN4131" s="1056">
        <v>0.13019999999999998</v>
      </c>
    </row>
    <row r="4132" spans="35:40">
      <c r="AI4132" s="1053">
        <v>51028501</v>
      </c>
      <c r="AJ4132" s="1054">
        <v>19</v>
      </c>
      <c r="AK4132" s="1055">
        <v>98.905799999999999</v>
      </c>
      <c r="AL4132" s="1055">
        <v>2.7467000000000001</v>
      </c>
      <c r="AM4132" s="1054">
        <v>36</v>
      </c>
      <c r="AN4132" s="1056">
        <v>0.36719999999999997</v>
      </c>
    </row>
    <row r="4133" spans="35:40">
      <c r="AI4133" s="1053">
        <v>37022001</v>
      </c>
      <c r="AJ4133" s="1054">
        <v>31</v>
      </c>
      <c r="AK4133" s="1055">
        <v>98.881</v>
      </c>
      <c r="AL4133" s="1055">
        <v>2.9706000000000001</v>
      </c>
      <c r="AM4133" s="1054">
        <v>33</v>
      </c>
      <c r="AN4133" s="1056">
        <v>0.27989999999999998</v>
      </c>
    </row>
    <row r="4134" spans="35:40">
      <c r="AI4134" s="1053">
        <v>44012161</v>
      </c>
      <c r="AJ4134" s="1054">
        <v>84</v>
      </c>
      <c r="AK4134" s="1055">
        <v>98.828800000000001</v>
      </c>
      <c r="AL4134" s="1055">
        <v>2.8411</v>
      </c>
      <c r="AM4134" s="1054">
        <v>35</v>
      </c>
      <c r="AN4134" s="1056">
        <v>0.19920000000000002</v>
      </c>
    </row>
    <row r="4135" spans="35:40">
      <c r="AI4135" s="1053">
        <v>44172701</v>
      </c>
      <c r="AJ4135" s="1054">
        <v>9</v>
      </c>
      <c r="AK4135" s="1055">
        <v>98.804299999999998</v>
      </c>
      <c r="AL4135" s="1055">
        <v>3.0188999999999999</v>
      </c>
      <c r="AM4135" s="1054">
        <v>33</v>
      </c>
      <c r="AN4135" s="1056">
        <v>0.32890000000000003</v>
      </c>
    </row>
    <row r="4136" spans="35:40">
      <c r="AI4136" s="1053">
        <v>51050011</v>
      </c>
      <c r="AJ4136" s="1054">
        <v>8</v>
      </c>
      <c r="AK4136" s="1055">
        <v>98.761200000000002</v>
      </c>
      <c r="AL4136" s="1055">
        <v>2.7618999999999998</v>
      </c>
      <c r="AM4136" s="1054">
        <v>36</v>
      </c>
      <c r="AN4136" s="1056">
        <v>0.28999999999999998</v>
      </c>
    </row>
    <row r="4137" spans="35:40">
      <c r="AI4137" s="1053">
        <v>21020641</v>
      </c>
      <c r="AJ4137" s="1054">
        <v>39</v>
      </c>
      <c r="AK4137" s="1055">
        <v>98.758279999999999</v>
      </c>
      <c r="AL4137" s="1055">
        <v>2.6743000000000001</v>
      </c>
      <c r="AM4137" s="1054">
        <v>37</v>
      </c>
      <c r="AN4137" s="1056">
        <v>0.14099999999999999</v>
      </c>
    </row>
    <row r="4138" spans="35:40">
      <c r="AI4138" s="1053">
        <v>11068201</v>
      </c>
      <c r="AJ4138" s="1054">
        <v>139</v>
      </c>
      <c r="AK4138" s="1055">
        <v>98.724800000000002</v>
      </c>
      <c r="AL4138" s="1055">
        <v>2.5931999999999999</v>
      </c>
      <c r="AM4138" s="1054">
        <v>38</v>
      </c>
      <c r="AN4138" s="1056">
        <v>0.1603</v>
      </c>
    </row>
    <row r="4139" spans="35:40">
      <c r="AI4139" s="1053">
        <v>37157031</v>
      </c>
      <c r="AJ4139" s="1054">
        <v>6</v>
      </c>
      <c r="AK4139" s="1055">
        <v>98.713800000000006</v>
      </c>
      <c r="AL4139" s="1055">
        <v>3.1383000000000001</v>
      </c>
      <c r="AM4139" s="1054">
        <v>31</v>
      </c>
      <c r="AN4139" s="1056">
        <v>0.32469999999999999</v>
      </c>
    </row>
    <row r="4140" spans="35:40">
      <c r="AI4140" s="1053">
        <v>15011111</v>
      </c>
      <c r="AJ4140" s="1054">
        <v>15</v>
      </c>
      <c r="AK4140" s="1055">
        <v>98.704800000000006</v>
      </c>
      <c r="AL4140" s="1055">
        <v>2.6968999999999999</v>
      </c>
      <c r="AM4140" s="1054">
        <v>37</v>
      </c>
      <c r="AN4140" s="1056">
        <v>0.14069999999999999</v>
      </c>
    </row>
    <row r="4141" spans="35:40">
      <c r="AI4141" s="1053">
        <v>13105101</v>
      </c>
      <c r="AJ4141" s="1054">
        <v>13</v>
      </c>
      <c r="AK4141" s="1055">
        <v>98.666550000000001</v>
      </c>
      <c r="AL4141" s="1055">
        <v>2.9514</v>
      </c>
      <c r="AM4141" s="1054">
        <v>33</v>
      </c>
      <c r="AN4141" s="1056">
        <v>0.29969999999999997</v>
      </c>
    </row>
    <row r="4142" spans="35:40">
      <c r="AI4142" s="1053">
        <v>32044911</v>
      </c>
      <c r="AJ4142" s="1054">
        <v>34</v>
      </c>
      <c r="AK4142" s="1055">
        <v>98.627790000000005</v>
      </c>
      <c r="AL4142" s="1055">
        <v>2.6421000000000001</v>
      </c>
      <c r="AM4142" s="1054">
        <v>37</v>
      </c>
      <c r="AN4142" s="1056">
        <v>0.1744</v>
      </c>
    </row>
    <row r="4143" spans="35:40">
      <c r="AI4143" s="1053">
        <v>44001281</v>
      </c>
      <c r="AJ4143" s="1054">
        <v>94</v>
      </c>
      <c r="AK4143" s="1055">
        <v>98.602339999999998</v>
      </c>
      <c r="AL4143" s="1055">
        <v>2.0796000000000001</v>
      </c>
      <c r="AM4143" s="1054">
        <v>47</v>
      </c>
      <c r="AN4143" s="1056">
        <v>0.14199999999999999</v>
      </c>
    </row>
    <row r="4144" spans="35:40">
      <c r="AI4144" s="1053">
        <v>52021301</v>
      </c>
      <c r="AJ4144" s="1054">
        <v>4</v>
      </c>
      <c r="AK4144" s="1055">
        <v>98.601699999999994</v>
      </c>
      <c r="AL4144" s="1055">
        <v>2.7789000000000001</v>
      </c>
      <c r="AM4144" s="1054">
        <v>35</v>
      </c>
      <c r="AN4144" s="1056">
        <v>0.4672</v>
      </c>
    </row>
    <row r="4145" spans="35:40">
      <c r="AI4145" s="1053">
        <v>31060202</v>
      </c>
      <c r="AJ4145" s="1054">
        <v>171</v>
      </c>
      <c r="AK4145" s="1055">
        <v>98.5792</v>
      </c>
      <c r="AL4145" s="1055">
        <v>2.9927000000000001</v>
      </c>
      <c r="AM4145" s="1054">
        <v>33</v>
      </c>
      <c r="AN4145" s="1056">
        <v>0.34369999999999995</v>
      </c>
    </row>
    <row r="4146" spans="35:40">
      <c r="AI4146" s="1053">
        <v>44131051</v>
      </c>
      <c r="AJ4146" s="1054">
        <v>44</v>
      </c>
      <c r="AK4146" s="1055">
        <v>98.569699999999997</v>
      </c>
      <c r="AL4146" s="1055">
        <v>2.5211000000000001</v>
      </c>
      <c r="AM4146" s="1054">
        <v>39</v>
      </c>
      <c r="AN4146" s="1056">
        <v>0.12670000000000001</v>
      </c>
    </row>
    <row r="4147" spans="35:40">
      <c r="AI4147" s="1053">
        <v>51188001</v>
      </c>
      <c r="AJ4147" s="1054">
        <v>4</v>
      </c>
      <c r="AK4147" s="1055">
        <v>98.556939999999997</v>
      </c>
      <c r="AL4147" s="1055">
        <v>2.5112999999999999</v>
      </c>
      <c r="AM4147" s="1054">
        <v>39</v>
      </c>
      <c r="AN4147" s="1056">
        <v>0.22570000000000001</v>
      </c>
    </row>
    <row r="4148" spans="35:40">
      <c r="AI4148" s="1053">
        <v>42062601</v>
      </c>
      <c r="AJ4148" s="1054">
        <v>14</v>
      </c>
      <c r="AK4148" s="1055">
        <v>98.487499999999997</v>
      </c>
      <c r="AL4148" s="1055">
        <v>2.0426000000000002</v>
      </c>
      <c r="AM4148" s="1054">
        <v>48</v>
      </c>
      <c r="AN4148" s="1056">
        <v>0.18679999999999999</v>
      </c>
    </row>
    <row r="4149" spans="35:40">
      <c r="AI4149" s="1053">
        <v>33101401</v>
      </c>
      <c r="AJ4149" s="1054">
        <v>8</v>
      </c>
      <c r="AK4149" s="1055">
        <v>98.475300000000004</v>
      </c>
      <c r="AL4149" s="1055">
        <v>2.6789999999999998</v>
      </c>
      <c r="AM4149" s="1054">
        <v>37</v>
      </c>
      <c r="AN4149" s="1056">
        <v>0.21230000000000002</v>
      </c>
    </row>
    <row r="4150" spans="35:40">
      <c r="AI4150" s="1053">
        <v>22115201</v>
      </c>
      <c r="AJ4150" s="1054">
        <v>27</v>
      </c>
      <c r="AK4150" s="1055">
        <v>98.451700000000002</v>
      </c>
      <c r="AL4150" s="1055">
        <v>2.6917</v>
      </c>
      <c r="AM4150" s="1054">
        <v>37</v>
      </c>
      <c r="AN4150" s="1056">
        <v>0.5655</v>
      </c>
    </row>
    <row r="4151" spans="35:40">
      <c r="AI4151" s="1053">
        <v>11081701</v>
      </c>
      <c r="AJ4151" s="1054">
        <v>140</v>
      </c>
      <c r="AK4151" s="1055">
        <v>98.450299999999999</v>
      </c>
      <c r="AL4151" s="1055">
        <v>2.6027999999999998</v>
      </c>
      <c r="AM4151" s="1054">
        <v>38</v>
      </c>
      <c r="AN4151" s="1056">
        <v>0.311</v>
      </c>
    </row>
    <row r="4152" spans="35:40">
      <c r="AI4152" s="1053">
        <v>32043411</v>
      </c>
      <c r="AJ4152" s="1054">
        <v>35</v>
      </c>
      <c r="AK4152" s="1055">
        <v>98.417000000000002</v>
      </c>
      <c r="AL4152" s="1055">
        <v>2.5699000000000001</v>
      </c>
      <c r="AM4152" s="1054">
        <v>38</v>
      </c>
      <c r="AN4152" s="1056">
        <v>0.3589</v>
      </c>
    </row>
    <row r="4153" spans="35:40">
      <c r="AI4153" s="1053">
        <v>14111001</v>
      </c>
      <c r="AJ4153" s="1054">
        <v>5</v>
      </c>
      <c r="AK4153" s="1055">
        <v>98.411932999999991</v>
      </c>
      <c r="AL4153" s="1055">
        <v>2.6846000000000001</v>
      </c>
      <c r="AM4153" s="1054">
        <v>37</v>
      </c>
      <c r="AN4153" s="1056">
        <v>0.22489999999999999</v>
      </c>
    </row>
    <row r="4154" spans="35:40">
      <c r="AI4154" s="1053">
        <v>14083671</v>
      </c>
      <c r="AJ4154" s="1054">
        <v>15</v>
      </c>
      <c r="AK4154" s="1055">
        <v>98.410268000000002</v>
      </c>
      <c r="AL4154" s="1055">
        <v>2.3936999999999999</v>
      </c>
      <c r="AM4154" s="1054">
        <v>41</v>
      </c>
      <c r="AN4154" s="1056">
        <v>0.17230000000000001</v>
      </c>
    </row>
    <row r="4155" spans="35:40">
      <c r="AI4155" s="1053">
        <v>32135211</v>
      </c>
      <c r="AJ4155" s="1054">
        <v>24</v>
      </c>
      <c r="AK4155" s="1055">
        <v>98.404899</v>
      </c>
      <c r="AL4155" s="1055">
        <v>1.8694</v>
      </c>
      <c r="AM4155" s="1054">
        <v>53</v>
      </c>
      <c r="AN4155" s="1056">
        <v>0.31969999999999998</v>
      </c>
    </row>
    <row r="4156" spans="35:40">
      <c r="AI4156" s="1053">
        <v>32030101</v>
      </c>
      <c r="AJ4156" s="1054">
        <v>48</v>
      </c>
      <c r="AK4156" s="1055">
        <v>98.393600000000006</v>
      </c>
      <c r="AL4156" s="1055">
        <v>3.3327</v>
      </c>
      <c r="AM4156" s="1054">
        <v>30</v>
      </c>
      <c r="AN4156" s="1056">
        <v>0.33560000000000001</v>
      </c>
    </row>
    <row r="4157" spans="35:40">
      <c r="AI4157" s="1053">
        <v>37087121</v>
      </c>
      <c r="AJ4157" s="1054">
        <v>21</v>
      </c>
      <c r="AK4157" s="1055">
        <v>98.373699999999999</v>
      </c>
      <c r="AL4157" s="1055">
        <v>3.0750999999999999</v>
      </c>
      <c r="AM4157" s="1054">
        <v>32</v>
      </c>
      <c r="AN4157" s="1056">
        <v>0.2281</v>
      </c>
    </row>
    <row r="4158" spans="35:40">
      <c r="AI4158" s="1053">
        <v>43082001</v>
      </c>
      <c r="AJ4158" s="1054">
        <v>14</v>
      </c>
      <c r="AK4158" s="1055">
        <v>98.362099999999998</v>
      </c>
      <c r="AL4158" s="1055">
        <v>1.1819</v>
      </c>
      <c r="AM4158" s="1054">
        <v>83</v>
      </c>
      <c r="AN4158" s="1056">
        <v>0.18260000000000001</v>
      </c>
    </row>
    <row r="4159" spans="35:40">
      <c r="AI4159" s="1053">
        <v>23051671</v>
      </c>
      <c r="AJ4159" s="1054">
        <v>11</v>
      </c>
      <c r="AK4159" s="1055">
        <v>98.330500000000001</v>
      </c>
      <c r="AL4159" s="1055">
        <v>2.8679999999999999</v>
      </c>
      <c r="AM4159" s="1054">
        <v>34</v>
      </c>
      <c r="AN4159" s="1056">
        <v>0.191</v>
      </c>
    </row>
    <row r="4160" spans="35:40">
      <c r="AI4160" s="1053">
        <v>11069801</v>
      </c>
      <c r="AJ4160" s="1054">
        <v>141</v>
      </c>
      <c r="AK4160" s="1055">
        <v>98.312700000000007</v>
      </c>
      <c r="AL4160" s="1055">
        <v>2.3117000000000001</v>
      </c>
      <c r="AM4160" s="1054">
        <v>43</v>
      </c>
      <c r="AN4160" s="1056">
        <v>0.15789999999999998</v>
      </c>
    </row>
    <row r="4161" spans="35:40">
      <c r="AI4161" s="1053">
        <v>32052301</v>
      </c>
      <c r="AJ4161" s="1054">
        <v>22</v>
      </c>
      <c r="AK4161" s="1055">
        <v>98.295307999999991</v>
      </c>
      <c r="AL4161" s="1055">
        <v>2.2629000000000001</v>
      </c>
      <c r="AM4161" s="1054">
        <v>43</v>
      </c>
      <c r="AN4161" s="1056">
        <v>0.13689999999999999</v>
      </c>
    </row>
    <row r="4162" spans="35:40">
      <c r="AI4162" s="1053">
        <v>31164801</v>
      </c>
      <c r="AJ4162" s="1054">
        <v>172</v>
      </c>
      <c r="AK4162" s="1055">
        <v>98.292439999999999</v>
      </c>
      <c r="AL4162" s="1055">
        <v>2.5133999999999999</v>
      </c>
      <c r="AM4162" s="1054">
        <v>39</v>
      </c>
      <c r="AN4162" s="1056">
        <v>0.16690000000000002</v>
      </c>
    </row>
    <row r="4163" spans="35:40">
      <c r="AI4163" s="1053">
        <v>36051001</v>
      </c>
      <c r="AJ4163" s="1054">
        <v>4</v>
      </c>
      <c r="AK4163" s="1055">
        <v>98.2851</v>
      </c>
      <c r="AL4163" s="1055">
        <v>2.6448</v>
      </c>
      <c r="AM4163" s="1054">
        <v>37</v>
      </c>
      <c r="AN4163" s="1056">
        <v>0.27110000000000001</v>
      </c>
    </row>
    <row r="4164" spans="35:40">
      <c r="AI4164" s="1053">
        <v>23018421</v>
      </c>
      <c r="AJ4164" s="1054">
        <v>39</v>
      </c>
      <c r="AK4164" s="1055">
        <v>98.266599999999997</v>
      </c>
      <c r="AL4164" s="1055">
        <v>2.6032999999999999</v>
      </c>
      <c r="AM4164" s="1054">
        <v>38</v>
      </c>
      <c r="AN4164" s="1056">
        <v>0.54</v>
      </c>
    </row>
    <row r="4165" spans="35:40">
      <c r="AI4165" s="1053">
        <v>32026401</v>
      </c>
      <c r="AJ4165" s="1054">
        <v>61</v>
      </c>
      <c r="AK4165" s="1055">
        <v>98.236599999999996</v>
      </c>
      <c r="AL4165" s="1055">
        <v>2.8864999999999998</v>
      </c>
      <c r="AM4165" s="1054">
        <v>34</v>
      </c>
      <c r="AN4165" s="1056">
        <v>0.32100000000000001</v>
      </c>
    </row>
    <row r="4166" spans="35:40">
      <c r="AI4166" s="1053">
        <v>62100801</v>
      </c>
      <c r="AJ4166" s="1054">
        <v>3</v>
      </c>
      <c r="AK4166" s="1055">
        <v>98.218190000000007</v>
      </c>
      <c r="AL4166" s="1055">
        <v>3.0615000000000001</v>
      </c>
      <c r="AM4166" s="1054">
        <v>32</v>
      </c>
      <c r="AN4166" s="1056">
        <v>0.35399999999999998</v>
      </c>
    </row>
    <row r="4167" spans="35:40">
      <c r="AI4167" s="1053">
        <v>36100601</v>
      </c>
      <c r="AJ4167" s="1054">
        <v>9</v>
      </c>
      <c r="AK4167" s="1055">
        <v>98.215299999999999</v>
      </c>
      <c r="AL4167" s="1055">
        <v>3.0844999999999998</v>
      </c>
      <c r="AM4167" s="1054">
        <v>32</v>
      </c>
      <c r="AN4167" s="1056">
        <v>0.33279999999999998</v>
      </c>
    </row>
    <row r="4168" spans="35:40">
      <c r="AI4168" s="1053">
        <v>41052501</v>
      </c>
      <c r="AJ4168" s="1054">
        <v>11</v>
      </c>
      <c r="AK4168" s="1055">
        <v>98.2072</v>
      </c>
      <c r="AL4168" s="1055">
        <v>3.0150000000000001</v>
      </c>
      <c r="AM4168" s="1054">
        <v>33</v>
      </c>
      <c r="AN4168" s="1056">
        <v>0.30159999999999998</v>
      </c>
    </row>
    <row r="4169" spans="35:40">
      <c r="AI4169" s="1053">
        <v>46040101</v>
      </c>
      <c r="AJ4169" s="1054">
        <v>4</v>
      </c>
      <c r="AK4169" s="1055">
        <v>98.182500000000005</v>
      </c>
      <c r="AL4169" s="1055">
        <v>3.1183999999999998</v>
      </c>
      <c r="AM4169" s="1054">
        <v>31</v>
      </c>
      <c r="AN4169" s="1056">
        <v>0.2918</v>
      </c>
    </row>
    <row r="4170" spans="35:40">
      <c r="AI4170" s="1053">
        <v>43050901</v>
      </c>
      <c r="AJ4170" s="1054">
        <v>7</v>
      </c>
      <c r="AK4170" s="1055">
        <v>98.155150000000006</v>
      </c>
      <c r="AL4170" s="1055">
        <v>2.6518999999999999</v>
      </c>
      <c r="AM4170" s="1054">
        <v>37</v>
      </c>
      <c r="AN4170" s="1056">
        <v>0.25440000000000002</v>
      </c>
    </row>
    <row r="4171" spans="35:40">
      <c r="AI4171" s="1053">
        <v>42121201</v>
      </c>
      <c r="AJ4171" s="1054">
        <v>4</v>
      </c>
      <c r="AK4171" s="1055">
        <v>98.148099999999999</v>
      </c>
      <c r="AL4171" s="1055">
        <v>2.7063000000000001</v>
      </c>
      <c r="AM4171" s="1054">
        <v>36</v>
      </c>
      <c r="AN4171" s="1056">
        <v>0.32439999999999997</v>
      </c>
    </row>
    <row r="4172" spans="35:40">
      <c r="AI4172" s="1053">
        <v>37057011</v>
      </c>
      <c r="AJ4172" s="1054">
        <v>21</v>
      </c>
      <c r="AK4172" s="1055">
        <v>98.102170000000001</v>
      </c>
      <c r="AL4172" s="1055">
        <v>2.5596999999999999</v>
      </c>
      <c r="AM4172" s="1054">
        <v>38</v>
      </c>
      <c r="AN4172" s="1056">
        <v>0.1739</v>
      </c>
    </row>
    <row r="4173" spans="35:40">
      <c r="AI4173" s="1053">
        <v>33078001</v>
      </c>
      <c r="AJ4173" s="1054">
        <v>43</v>
      </c>
      <c r="AK4173" s="1055">
        <v>98.097549999999998</v>
      </c>
      <c r="AL4173" s="1055">
        <v>2.6293000000000002</v>
      </c>
      <c r="AM4173" s="1054">
        <v>37</v>
      </c>
      <c r="AN4173" s="1056">
        <v>0.40749999999999997</v>
      </c>
    </row>
    <row r="4174" spans="35:40">
      <c r="AI4174" s="1053">
        <v>37101201</v>
      </c>
      <c r="AJ4174" s="1054">
        <v>5</v>
      </c>
      <c r="AK4174" s="1055">
        <v>98.058480000000003</v>
      </c>
      <c r="AL4174" s="1055">
        <v>3.2425999999999999</v>
      </c>
      <c r="AM4174" s="1054">
        <v>30</v>
      </c>
      <c r="AN4174" s="1056">
        <v>0.35409999999999997</v>
      </c>
    </row>
    <row r="4175" spans="35:40">
      <c r="AI4175" s="1053">
        <v>35024691</v>
      </c>
      <c r="AJ4175" s="1054">
        <v>27</v>
      </c>
      <c r="AK4175" s="1055">
        <v>98.040899999999993</v>
      </c>
      <c r="AL4175" s="1055">
        <v>2.9474</v>
      </c>
      <c r="AM4175" s="1054">
        <v>33</v>
      </c>
      <c r="AN4175" s="1056">
        <v>0.1656</v>
      </c>
    </row>
    <row r="4176" spans="35:40">
      <c r="AI4176" s="1053">
        <v>44001091</v>
      </c>
      <c r="AJ4176" s="1054">
        <v>95</v>
      </c>
      <c r="AK4176" s="1055">
        <v>98.005690000000001</v>
      </c>
      <c r="AL4176" s="1055">
        <v>2.7240000000000002</v>
      </c>
      <c r="AM4176" s="1054">
        <v>36</v>
      </c>
      <c r="AN4176" s="1056">
        <v>0.21440000000000001</v>
      </c>
    </row>
    <row r="4177" spans="35:40">
      <c r="AI4177" s="1053">
        <v>44220601</v>
      </c>
      <c r="AJ4177" s="1054">
        <v>85</v>
      </c>
      <c r="AK4177" s="1055">
        <v>97.9679</v>
      </c>
      <c r="AL4177" s="1055">
        <v>2.7332000000000001</v>
      </c>
      <c r="AM4177" s="1054">
        <v>36</v>
      </c>
      <c r="AN4177" s="1056">
        <v>0.2382</v>
      </c>
    </row>
    <row r="4178" spans="35:40">
      <c r="AI4178" s="1053">
        <v>13092801</v>
      </c>
      <c r="AJ4178" s="1054">
        <v>6</v>
      </c>
      <c r="AK4178" s="1055">
        <v>97.954800000000006</v>
      </c>
      <c r="AL4178" s="1055">
        <v>2.7153</v>
      </c>
      <c r="AM4178" s="1054">
        <v>36</v>
      </c>
      <c r="AN4178" s="1056">
        <v>0.32490000000000002</v>
      </c>
    </row>
    <row r="4179" spans="35:40">
      <c r="AI4179" s="1053">
        <v>21010881</v>
      </c>
      <c r="AJ4179" s="1054">
        <v>43</v>
      </c>
      <c r="AK4179" s="1055">
        <v>97.954300000000003</v>
      </c>
      <c r="AL4179" s="1055">
        <v>2.8658999999999999</v>
      </c>
      <c r="AM4179" s="1054">
        <v>34</v>
      </c>
      <c r="AN4179" s="1056">
        <v>0.20860000000000001</v>
      </c>
    </row>
    <row r="4180" spans="35:40">
      <c r="AI4180" s="1053">
        <v>33018741</v>
      </c>
      <c r="AJ4180" s="1054">
        <v>86</v>
      </c>
      <c r="AK4180" s="1055">
        <v>97.947959999999995</v>
      </c>
      <c r="AL4180" s="1055">
        <v>2.6002999999999998</v>
      </c>
      <c r="AM4180" s="1054">
        <v>38</v>
      </c>
      <c r="AN4180" s="1056">
        <v>0.1153</v>
      </c>
    </row>
    <row r="4181" spans="35:40">
      <c r="AI4181" s="1053">
        <v>65010431</v>
      </c>
      <c r="AJ4181" s="1054">
        <v>16</v>
      </c>
      <c r="AK4181" s="1055">
        <v>97.879499999999993</v>
      </c>
      <c r="AL4181" s="1055">
        <v>3.0104000000000002</v>
      </c>
      <c r="AM4181" s="1054">
        <v>33</v>
      </c>
      <c r="AN4181" s="1056">
        <v>0.27360000000000001</v>
      </c>
    </row>
    <row r="4182" spans="35:40">
      <c r="AI4182" s="1053">
        <v>33074601</v>
      </c>
      <c r="AJ4182" s="1054">
        <v>44</v>
      </c>
      <c r="AK4182" s="1055">
        <v>97.863219999999998</v>
      </c>
      <c r="AL4182" s="1055">
        <v>2.2134999999999998</v>
      </c>
      <c r="AM4182" s="1054">
        <v>44</v>
      </c>
      <c r="AN4182" s="1056">
        <v>0.24640000000000001</v>
      </c>
    </row>
    <row r="4183" spans="35:40">
      <c r="AI4183" s="1053">
        <v>42103501</v>
      </c>
      <c r="AJ4183" s="1054">
        <v>20</v>
      </c>
      <c r="AK4183" s="1055">
        <v>97.847440000000006</v>
      </c>
      <c r="AL4183" s="1055">
        <v>3.0508999999999999</v>
      </c>
      <c r="AM4183" s="1054">
        <v>32</v>
      </c>
      <c r="AN4183" s="1056">
        <v>0.16670000000000001</v>
      </c>
    </row>
    <row r="4184" spans="35:40">
      <c r="AI4184" s="1053">
        <v>31163501</v>
      </c>
      <c r="AJ4184" s="1054">
        <v>173</v>
      </c>
      <c r="AK4184" s="1055">
        <v>97.814099999999996</v>
      </c>
      <c r="AL4184" s="1055">
        <v>2.4037000000000002</v>
      </c>
      <c r="AM4184" s="1054">
        <v>41</v>
      </c>
      <c r="AN4184" s="1056">
        <v>0.215</v>
      </c>
    </row>
    <row r="4185" spans="35:40">
      <c r="AI4185" s="1053">
        <v>37062601</v>
      </c>
      <c r="AJ4185" s="1054">
        <v>21</v>
      </c>
      <c r="AK4185" s="1055">
        <v>97.803600000000003</v>
      </c>
      <c r="AL4185" s="1055">
        <v>2.8458000000000001</v>
      </c>
      <c r="AM4185" s="1054">
        <v>34</v>
      </c>
      <c r="AN4185" s="1056">
        <v>0.25530000000000003</v>
      </c>
    </row>
    <row r="4186" spans="35:40">
      <c r="AI4186" s="1053">
        <v>50061201</v>
      </c>
      <c r="AJ4186" s="1054">
        <v>108</v>
      </c>
      <c r="AK4186" s="1055">
        <v>97.760300000000001</v>
      </c>
      <c r="AL4186" s="1055">
        <v>2.8988999999999998</v>
      </c>
      <c r="AM4186" s="1054">
        <v>34</v>
      </c>
      <c r="AN4186" s="1056">
        <v>0.1406</v>
      </c>
    </row>
    <row r="4187" spans="35:40">
      <c r="AI4187" s="1053">
        <v>21024101</v>
      </c>
      <c r="AJ4187" s="1054">
        <v>40</v>
      </c>
      <c r="AK4187" s="1055">
        <v>97.709900000000005</v>
      </c>
      <c r="AL4187" s="1055">
        <v>2.5522999999999998</v>
      </c>
      <c r="AM4187" s="1054">
        <v>38</v>
      </c>
      <c r="AN4187" s="1056">
        <v>0.18719999999999998</v>
      </c>
    </row>
    <row r="4188" spans="35:40">
      <c r="AI4188" s="1053">
        <v>51050551</v>
      </c>
      <c r="AJ4188" s="1054">
        <v>9</v>
      </c>
      <c r="AK4188" s="1055">
        <v>97.706859999999992</v>
      </c>
      <c r="AL4188" s="1055">
        <v>2.6434000000000002</v>
      </c>
      <c r="AM4188" s="1054">
        <v>37</v>
      </c>
      <c r="AN4188" s="1056">
        <v>0.29870000000000002</v>
      </c>
    </row>
    <row r="4189" spans="35:40">
      <c r="AI4189" s="1053">
        <v>32074811</v>
      </c>
      <c r="AJ4189" s="1054">
        <v>27</v>
      </c>
      <c r="AK4189" s="1055">
        <v>97.683599999999998</v>
      </c>
      <c r="AL4189" s="1055">
        <v>2.782</v>
      </c>
      <c r="AM4189" s="1054">
        <v>35</v>
      </c>
      <c r="AN4189" s="1056">
        <v>0.1426</v>
      </c>
    </row>
    <row r="4190" spans="35:40">
      <c r="AI4190" s="1053">
        <v>53040501</v>
      </c>
      <c r="AJ4190" s="1054">
        <v>4</v>
      </c>
      <c r="AK4190" s="1055">
        <v>97.658819999999992</v>
      </c>
      <c r="AL4190" s="1055">
        <v>2.6791</v>
      </c>
      <c r="AM4190" s="1054">
        <v>36</v>
      </c>
      <c r="AN4190" s="1056">
        <v>0.21350000000000002</v>
      </c>
    </row>
    <row r="4191" spans="35:40">
      <c r="AI4191" s="1053">
        <v>15010971</v>
      </c>
      <c r="AJ4191" s="1054">
        <v>16</v>
      </c>
      <c r="AK4191" s="1055">
        <v>97.623400000000004</v>
      </c>
      <c r="AL4191" s="1055">
        <v>2.4729999999999999</v>
      </c>
      <c r="AM4191" s="1054">
        <v>39</v>
      </c>
      <c r="AN4191" s="1056">
        <v>0.1704</v>
      </c>
    </row>
    <row r="4192" spans="35:40">
      <c r="AI4192" s="1053">
        <v>43016601</v>
      </c>
      <c r="AJ4192" s="1054">
        <v>44</v>
      </c>
      <c r="AK4192" s="1055">
        <v>97.594399999999993</v>
      </c>
      <c r="AL4192" s="1055">
        <v>2.6547000000000001</v>
      </c>
      <c r="AM4192" s="1054">
        <v>37</v>
      </c>
      <c r="AN4192" s="1056">
        <v>0.28770000000000001</v>
      </c>
    </row>
    <row r="4193" spans="35:40">
      <c r="AI4193" s="1053">
        <v>51016111</v>
      </c>
      <c r="AJ4193" s="1054">
        <v>114</v>
      </c>
      <c r="AK4193" s="1055">
        <v>97.578000000000003</v>
      </c>
      <c r="AL4193" s="1055">
        <v>3.1627999999999998</v>
      </c>
      <c r="AM4193" s="1054">
        <v>31</v>
      </c>
      <c r="AN4193" s="1056">
        <v>0.59950000000000003</v>
      </c>
    </row>
    <row r="4194" spans="35:40">
      <c r="AI4194" s="1053">
        <v>32131901</v>
      </c>
      <c r="AJ4194" s="1054">
        <v>25</v>
      </c>
      <c r="AK4194" s="1055">
        <v>97.548280000000005</v>
      </c>
      <c r="AL4194" s="1055">
        <v>2.2858000000000001</v>
      </c>
      <c r="AM4194" s="1054">
        <v>43</v>
      </c>
      <c r="AN4194" s="1056">
        <v>0.35979999999999995</v>
      </c>
    </row>
    <row r="4195" spans="35:40">
      <c r="AI4195" s="1053">
        <v>37064301</v>
      </c>
      <c r="AJ4195" s="1054">
        <v>22</v>
      </c>
      <c r="AK4195" s="1055">
        <v>97.511499999999998</v>
      </c>
      <c r="AL4195" s="1055">
        <v>2.7906</v>
      </c>
      <c r="AM4195" s="1054">
        <v>35</v>
      </c>
      <c r="AN4195" s="1056">
        <v>0.24670000000000003</v>
      </c>
    </row>
    <row r="4196" spans="35:40">
      <c r="AI4196" s="1053">
        <v>51130601</v>
      </c>
      <c r="AJ4196" s="1054">
        <v>12</v>
      </c>
      <c r="AK4196" s="1055">
        <v>97.491600000000005</v>
      </c>
      <c r="AL4196" s="1055">
        <v>2.5849000000000002</v>
      </c>
      <c r="AM4196" s="1054">
        <v>38</v>
      </c>
      <c r="AN4196" s="1056">
        <v>0.29239999999999999</v>
      </c>
    </row>
    <row r="4197" spans="35:40">
      <c r="AI4197" s="1053">
        <v>51010081</v>
      </c>
      <c r="AJ4197" s="1054">
        <v>115</v>
      </c>
      <c r="AK4197" s="1055">
        <v>97.409202000000008</v>
      </c>
      <c r="AL4197" s="1055">
        <v>2.8689</v>
      </c>
      <c r="AM4197" s="1054">
        <v>34</v>
      </c>
      <c r="AN4197" s="1056">
        <v>0.223</v>
      </c>
    </row>
    <row r="4198" spans="35:40">
      <c r="AI4198" s="1053">
        <v>14083081</v>
      </c>
      <c r="AJ4198" s="1054">
        <v>16</v>
      </c>
      <c r="AK4198" s="1055">
        <v>97.408000000000001</v>
      </c>
      <c r="AL4198" s="1055">
        <v>2.617</v>
      </c>
      <c r="AM4198" s="1054">
        <v>37</v>
      </c>
      <c r="AN4198" s="1056">
        <v>0.1414</v>
      </c>
    </row>
    <row r="4199" spans="35:40">
      <c r="AI4199" s="1053">
        <v>33052601</v>
      </c>
      <c r="AJ4199" s="1054">
        <v>29</v>
      </c>
      <c r="AK4199" s="1055">
        <v>97.406099999999995</v>
      </c>
      <c r="AL4199" s="1055">
        <v>2.7957999999999998</v>
      </c>
      <c r="AM4199" s="1054">
        <v>35</v>
      </c>
      <c r="AN4199" s="1056">
        <v>0.1663</v>
      </c>
    </row>
    <row r="4200" spans="35:40">
      <c r="AI4200" s="1053">
        <v>43110901</v>
      </c>
      <c r="AJ4200" s="1054">
        <v>5</v>
      </c>
      <c r="AK4200" s="1055">
        <v>97.4041</v>
      </c>
      <c r="AL4200" s="1055">
        <v>1.2373000000000001</v>
      </c>
      <c r="AM4200" s="1054">
        <v>79</v>
      </c>
      <c r="AN4200" s="1056">
        <v>0.23449999999999999</v>
      </c>
    </row>
    <row r="4201" spans="35:40">
      <c r="AI4201" s="1053">
        <v>12011041</v>
      </c>
      <c r="AJ4201" s="1054">
        <v>64</v>
      </c>
      <c r="AK4201" s="1055">
        <v>97.352009999999993</v>
      </c>
      <c r="AL4201" s="1055">
        <v>3.2467999999999999</v>
      </c>
      <c r="AM4201" s="1054">
        <v>30</v>
      </c>
      <c r="AN4201" s="1056">
        <v>0.36349999999999999</v>
      </c>
    </row>
    <row r="4202" spans="35:40">
      <c r="AI4202" s="1053">
        <v>36112101</v>
      </c>
      <c r="AJ4202" s="1054">
        <v>17</v>
      </c>
      <c r="AK4202" s="1055">
        <v>97.340230000000005</v>
      </c>
      <c r="AL4202" s="1055">
        <v>2.5598000000000001</v>
      </c>
      <c r="AM4202" s="1054">
        <v>38</v>
      </c>
      <c r="AN4202" s="1056">
        <v>0.21890000000000001</v>
      </c>
    </row>
    <row r="4203" spans="35:40">
      <c r="AI4203" s="1053">
        <v>64010802</v>
      </c>
      <c r="AJ4203" s="1054">
        <v>13</v>
      </c>
      <c r="AK4203" s="1055">
        <v>97.319900000000004</v>
      </c>
      <c r="AL4203" s="1055">
        <v>3.2006999999999999</v>
      </c>
      <c r="AM4203" s="1054">
        <v>30</v>
      </c>
      <c r="AN4203" s="1056">
        <v>0.34909999999999997</v>
      </c>
    </row>
    <row r="4204" spans="35:40">
      <c r="AI4204" s="1053">
        <v>33041011</v>
      </c>
      <c r="AJ4204" s="1054">
        <v>54</v>
      </c>
      <c r="AK4204" s="1055">
        <v>97.300200000000004</v>
      </c>
      <c r="AL4204" s="1055">
        <v>2.6078999999999999</v>
      </c>
      <c r="AM4204" s="1054">
        <v>37</v>
      </c>
      <c r="AN4204" s="1056">
        <v>0.16870000000000002</v>
      </c>
    </row>
    <row r="4205" spans="35:40">
      <c r="AI4205" s="1053">
        <v>44001121</v>
      </c>
      <c r="AJ4205" s="1054">
        <v>96</v>
      </c>
      <c r="AK4205" s="1055">
        <v>97.294899999999998</v>
      </c>
      <c r="AL4205" s="1055">
        <v>2.7635000000000001</v>
      </c>
      <c r="AM4205" s="1054">
        <v>35</v>
      </c>
      <c r="AN4205" s="1056">
        <v>0.18030000000000002</v>
      </c>
    </row>
    <row r="4206" spans="35:40">
      <c r="AI4206" s="1053">
        <v>62013601</v>
      </c>
      <c r="AJ4206" s="1054">
        <v>21</v>
      </c>
      <c r="AK4206" s="1055">
        <v>97.268699999999995</v>
      </c>
      <c r="AL4206" s="1055">
        <v>2.6522999999999999</v>
      </c>
      <c r="AM4206" s="1054">
        <v>37</v>
      </c>
      <c r="AN4206" s="1056">
        <v>0.17780000000000001</v>
      </c>
    </row>
    <row r="4207" spans="35:40">
      <c r="AI4207" s="1053">
        <v>37057051</v>
      </c>
      <c r="AJ4207" s="1054">
        <v>22</v>
      </c>
      <c r="AK4207" s="1055">
        <v>97.250600000000006</v>
      </c>
      <c r="AL4207" s="1055">
        <v>2.9672999999999998</v>
      </c>
      <c r="AM4207" s="1054">
        <v>33</v>
      </c>
      <c r="AN4207" s="1056">
        <v>0.26690000000000003</v>
      </c>
    </row>
    <row r="4208" spans="35:40">
      <c r="AI4208" s="1053">
        <v>43041501</v>
      </c>
      <c r="AJ4208" s="1054">
        <v>11</v>
      </c>
      <c r="AK4208" s="1055">
        <v>97.205600000000004</v>
      </c>
      <c r="AL4208" s="1055">
        <v>2.93</v>
      </c>
      <c r="AM4208" s="1054">
        <v>33</v>
      </c>
      <c r="AN4208" s="1056">
        <v>0.26619999999999999</v>
      </c>
    </row>
    <row r="4209" spans="35:40">
      <c r="AI4209" s="1053">
        <v>42034001</v>
      </c>
      <c r="AJ4209" s="1054">
        <v>18</v>
      </c>
      <c r="AK4209" s="1055">
        <v>97.204800000000006</v>
      </c>
      <c r="AL4209" s="1055">
        <v>2.0459999999999998</v>
      </c>
      <c r="AM4209" s="1054">
        <v>48</v>
      </c>
      <c r="AN4209" s="1056">
        <v>0.26850000000000002</v>
      </c>
    </row>
    <row r="4210" spans="35:40">
      <c r="AI4210" s="1053">
        <v>13016301</v>
      </c>
      <c r="AJ4210" s="1054">
        <v>26</v>
      </c>
      <c r="AK4210" s="1055">
        <v>97.160948000000005</v>
      </c>
      <c r="AL4210" s="1055">
        <v>3.0916999999999999</v>
      </c>
      <c r="AM4210" s="1054">
        <v>31</v>
      </c>
      <c r="AN4210" s="1056">
        <v>0.50479999999999992</v>
      </c>
    </row>
    <row r="4211" spans="35:40">
      <c r="AI4211" s="1053">
        <v>33048201</v>
      </c>
      <c r="AJ4211" s="1054">
        <v>55</v>
      </c>
      <c r="AK4211" s="1055">
        <v>97.148899999999998</v>
      </c>
      <c r="AL4211" s="1055">
        <v>2.7094</v>
      </c>
      <c r="AM4211" s="1054">
        <v>36</v>
      </c>
      <c r="AN4211" s="1056">
        <v>0.27310000000000001</v>
      </c>
    </row>
    <row r="4212" spans="35:40">
      <c r="AI4212" s="1053">
        <v>32051001</v>
      </c>
      <c r="AJ4212" s="1054">
        <v>23</v>
      </c>
      <c r="AK4212" s="1055">
        <v>97.130569999999992</v>
      </c>
      <c r="AL4212" s="1055">
        <v>2.9100999999999999</v>
      </c>
      <c r="AM4212" s="1054">
        <v>33</v>
      </c>
      <c r="AN4212" s="1056">
        <v>0.13320000000000001</v>
      </c>
    </row>
    <row r="4213" spans="35:40">
      <c r="AI4213" s="1053">
        <v>35023861</v>
      </c>
      <c r="AJ4213" s="1054">
        <v>28</v>
      </c>
      <c r="AK4213" s="1055">
        <v>97.102990000000005</v>
      </c>
      <c r="AL4213" s="1055">
        <v>2.5844999999999998</v>
      </c>
      <c r="AM4213" s="1054">
        <v>38</v>
      </c>
      <c r="AN4213" s="1056">
        <v>0.32189999999999996</v>
      </c>
    </row>
    <row r="4214" spans="35:40">
      <c r="AI4214" s="1053">
        <v>42101701</v>
      </c>
      <c r="AJ4214" s="1054">
        <v>21</v>
      </c>
      <c r="AK4214" s="1055">
        <v>97.097099999999998</v>
      </c>
      <c r="AL4214" s="1055">
        <v>2.6027</v>
      </c>
      <c r="AM4214" s="1054">
        <v>37</v>
      </c>
      <c r="AN4214" s="1056">
        <v>0.30599999999999999</v>
      </c>
    </row>
    <row r="4215" spans="35:40">
      <c r="AI4215" s="1053">
        <v>12030701</v>
      </c>
      <c r="AJ4215" s="1054">
        <v>65</v>
      </c>
      <c r="AK4215" s="1055">
        <v>97.075374999999994</v>
      </c>
      <c r="AL4215" s="1055">
        <v>2.7654999999999998</v>
      </c>
      <c r="AM4215" s="1054">
        <v>35</v>
      </c>
      <c r="AN4215" s="1056">
        <v>0.1386</v>
      </c>
    </row>
    <row r="4216" spans="35:40">
      <c r="AI4216" s="1053">
        <v>13032501</v>
      </c>
      <c r="AJ4216" s="1054">
        <v>7</v>
      </c>
      <c r="AK4216" s="1055">
        <v>97.069400000000002</v>
      </c>
      <c r="AL4216" s="1055">
        <v>2.5790999999999999</v>
      </c>
      <c r="AM4216" s="1054">
        <v>38</v>
      </c>
      <c r="AN4216" s="1056">
        <v>0.2238</v>
      </c>
    </row>
    <row r="4217" spans="35:40">
      <c r="AI4217" s="1053">
        <v>44032901</v>
      </c>
      <c r="AJ4217" s="1054">
        <v>14</v>
      </c>
      <c r="AK4217" s="1055">
        <v>96.998409999999993</v>
      </c>
      <c r="AL4217" s="1055">
        <v>2.6452</v>
      </c>
      <c r="AM4217" s="1054">
        <v>37</v>
      </c>
      <c r="AN4217" s="1056">
        <v>0.35100000000000003</v>
      </c>
    </row>
    <row r="4218" spans="35:40">
      <c r="AI4218" s="1053">
        <v>44112601</v>
      </c>
      <c r="AJ4218" s="1054">
        <v>22</v>
      </c>
      <c r="AK4218" s="1055">
        <v>96.986400000000003</v>
      </c>
      <c r="AL4218" s="1055">
        <v>2.4056999999999999</v>
      </c>
      <c r="AM4218" s="1054">
        <v>40</v>
      </c>
      <c r="AN4218" s="1056">
        <v>0.17069999999999999</v>
      </c>
    </row>
    <row r="4219" spans="35:40">
      <c r="AI4219" s="1053">
        <v>61019201</v>
      </c>
      <c r="AJ4219" s="1054">
        <v>66</v>
      </c>
      <c r="AK4219" s="1055">
        <v>96.960756000000003</v>
      </c>
      <c r="AL4219" s="1055">
        <v>2.7119</v>
      </c>
      <c r="AM4219" s="1054">
        <v>36</v>
      </c>
      <c r="AN4219" s="1056">
        <v>0.17899999999999999</v>
      </c>
    </row>
    <row r="4220" spans="35:40">
      <c r="AI4220" s="1053">
        <v>52231401</v>
      </c>
      <c r="AJ4220" s="1054">
        <v>3</v>
      </c>
      <c r="AK4220" s="1055">
        <v>96.918599999999998</v>
      </c>
      <c r="AL4220" s="1055">
        <v>2.8702999999999999</v>
      </c>
      <c r="AM4220" s="1054">
        <v>34</v>
      </c>
      <c r="AN4220" s="1056">
        <v>0.14029999999999998</v>
      </c>
    </row>
    <row r="4221" spans="35:40">
      <c r="AI4221" s="1053">
        <v>42014601</v>
      </c>
      <c r="AJ4221" s="1054">
        <v>83</v>
      </c>
      <c r="AK4221" s="1055">
        <v>96.913799999999995</v>
      </c>
      <c r="AL4221" s="1055">
        <v>2.8460999999999999</v>
      </c>
      <c r="AM4221" s="1054">
        <v>34</v>
      </c>
      <c r="AN4221" s="1056">
        <v>0.17749999999999999</v>
      </c>
    </row>
    <row r="4222" spans="35:40">
      <c r="AI4222" s="1053">
        <v>43015201</v>
      </c>
      <c r="AJ4222" s="1054">
        <v>45</v>
      </c>
      <c r="AK4222" s="1055">
        <v>96.913159999999991</v>
      </c>
      <c r="AL4222" s="1055">
        <v>2.6972</v>
      </c>
      <c r="AM4222" s="1054">
        <v>36</v>
      </c>
      <c r="AN4222" s="1056">
        <v>0.10920000000000001</v>
      </c>
    </row>
    <row r="4223" spans="35:40">
      <c r="AI4223" s="1053">
        <v>44131161</v>
      </c>
      <c r="AJ4223" s="1054">
        <v>45</v>
      </c>
      <c r="AK4223" s="1055">
        <v>96.858609999999999</v>
      </c>
      <c r="AL4223" s="1055">
        <v>3.0116000000000001</v>
      </c>
      <c r="AM4223" s="1054">
        <v>32</v>
      </c>
      <c r="AN4223" s="1056">
        <v>0.17350000000000002</v>
      </c>
    </row>
    <row r="4224" spans="35:40">
      <c r="AI4224" s="1053">
        <v>44120701</v>
      </c>
      <c r="AJ4224" s="1054">
        <v>20</v>
      </c>
      <c r="AK4224" s="1055">
        <v>96.8399</v>
      </c>
      <c r="AL4224" s="1055">
        <v>2.8403</v>
      </c>
      <c r="AM4224" s="1054">
        <v>34</v>
      </c>
      <c r="AN4224" s="1056">
        <v>0.2797</v>
      </c>
    </row>
    <row r="4225" spans="35:40">
      <c r="AI4225" s="1053">
        <v>61092301</v>
      </c>
      <c r="AJ4225" s="1054">
        <v>4</v>
      </c>
      <c r="AK4225" s="1055">
        <v>96.828999999999994</v>
      </c>
      <c r="AL4225" s="1055">
        <v>1.6114999999999999</v>
      </c>
      <c r="AM4225" s="1054">
        <v>60</v>
      </c>
      <c r="AN4225" s="1056">
        <v>0.23559999999999998</v>
      </c>
    </row>
    <row r="4226" spans="35:40">
      <c r="AI4226" s="1053">
        <v>33093501</v>
      </c>
      <c r="AJ4226" s="1054">
        <v>37</v>
      </c>
      <c r="AK4226" s="1055">
        <v>96.737700000000004</v>
      </c>
      <c r="AL4226" s="1055">
        <v>2.782</v>
      </c>
      <c r="AM4226" s="1054">
        <v>35</v>
      </c>
      <c r="AN4226" s="1056">
        <v>0.13600000000000001</v>
      </c>
    </row>
    <row r="4227" spans="35:40">
      <c r="AI4227" s="1053">
        <v>34171801</v>
      </c>
      <c r="AJ4227" s="1054">
        <v>3</v>
      </c>
      <c r="AK4227" s="1055">
        <v>96.721533999999991</v>
      </c>
      <c r="AL4227" s="1055">
        <v>2.4546999999999999</v>
      </c>
      <c r="AM4227" s="1054">
        <v>39</v>
      </c>
      <c r="AN4227" s="1056">
        <v>0.20829999999999999</v>
      </c>
    </row>
    <row r="4228" spans="35:40">
      <c r="AI4228" s="1053">
        <v>32020302</v>
      </c>
      <c r="AJ4228" s="1054">
        <v>62</v>
      </c>
      <c r="AK4228" s="1055">
        <v>96.688299999999998</v>
      </c>
      <c r="AL4228" s="1055">
        <v>2.8948999999999998</v>
      </c>
      <c r="AM4228" s="1054">
        <v>33</v>
      </c>
      <c r="AN4228" s="1056">
        <v>0.1825</v>
      </c>
    </row>
    <row r="4229" spans="35:40">
      <c r="AI4229" s="1053">
        <v>11070601</v>
      </c>
      <c r="AJ4229" s="1054">
        <v>142</v>
      </c>
      <c r="AK4229" s="1055">
        <v>96.6858</v>
      </c>
      <c r="AL4229" s="1055">
        <v>2.6987999999999999</v>
      </c>
      <c r="AM4229" s="1054">
        <v>36</v>
      </c>
      <c r="AN4229" s="1056">
        <v>0.27940000000000004</v>
      </c>
    </row>
    <row r="4230" spans="35:40">
      <c r="AI4230" s="1053">
        <v>37087191</v>
      </c>
      <c r="AJ4230" s="1054">
        <v>22</v>
      </c>
      <c r="AK4230" s="1055">
        <v>96.685199999999995</v>
      </c>
      <c r="AL4230" s="1055">
        <v>2.7665000000000002</v>
      </c>
      <c r="AM4230" s="1054">
        <v>35</v>
      </c>
      <c r="AN4230" s="1056">
        <v>0.31540000000000001</v>
      </c>
    </row>
    <row r="4231" spans="35:40">
      <c r="AI4231" s="1053">
        <v>42093001</v>
      </c>
      <c r="AJ4231" s="1054">
        <v>5</v>
      </c>
      <c r="AK4231" s="1055">
        <v>96.6541</v>
      </c>
      <c r="AL4231" s="1055">
        <v>2.6194999999999999</v>
      </c>
      <c r="AM4231" s="1054">
        <v>37</v>
      </c>
      <c r="AN4231" s="1056">
        <v>0.29469999999999996</v>
      </c>
    </row>
    <row r="4232" spans="35:40">
      <c r="AI4232" s="1053">
        <v>62121001</v>
      </c>
      <c r="AJ4232" s="1054">
        <v>2</v>
      </c>
      <c r="AK4232" s="1055">
        <v>96.649000000000001</v>
      </c>
      <c r="AL4232" s="1055">
        <v>2.931</v>
      </c>
      <c r="AM4232" s="1054">
        <v>33</v>
      </c>
      <c r="AN4232" s="1056">
        <v>0.58660000000000001</v>
      </c>
    </row>
    <row r="4233" spans="35:40">
      <c r="AI4233" s="1053">
        <v>44124301</v>
      </c>
      <c r="AJ4233" s="1054">
        <v>21</v>
      </c>
      <c r="AK4233" s="1055">
        <v>96.613878999999997</v>
      </c>
      <c r="AL4233" s="1055">
        <v>3.1055999999999999</v>
      </c>
      <c r="AM4233" s="1054">
        <v>31</v>
      </c>
      <c r="AN4233" s="1056">
        <v>0.14499999999999999</v>
      </c>
    </row>
    <row r="4234" spans="35:40">
      <c r="AI4234" s="1053">
        <v>31115601</v>
      </c>
      <c r="AJ4234" s="1054">
        <v>174</v>
      </c>
      <c r="AK4234" s="1055">
        <v>96.613600000000005</v>
      </c>
      <c r="AL4234" s="1055">
        <v>2.5310999999999999</v>
      </c>
      <c r="AM4234" s="1054">
        <v>38</v>
      </c>
      <c r="AN4234" s="1056">
        <v>0.1925</v>
      </c>
    </row>
    <row r="4235" spans="35:40">
      <c r="AI4235" s="1053">
        <v>13054701</v>
      </c>
      <c r="AJ4235" s="1054">
        <v>21</v>
      </c>
      <c r="AK4235" s="1055">
        <v>96.599100000000007</v>
      </c>
      <c r="AL4235" s="1055">
        <v>3.1337000000000002</v>
      </c>
      <c r="AM4235" s="1054">
        <v>31</v>
      </c>
      <c r="AN4235" s="1056">
        <v>0.1905</v>
      </c>
    </row>
    <row r="4236" spans="35:40">
      <c r="AI4236" s="1053">
        <v>61050101</v>
      </c>
      <c r="AJ4236" s="1054">
        <v>5</v>
      </c>
      <c r="AK4236" s="1055">
        <v>96.582499999999996</v>
      </c>
      <c r="AL4236" s="1055">
        <v>3.1114000000000002</v>
      </c>
      <c r="AM4236" s="1054">
        <v>31</v>
      </c>
      <c r="AN4236" s="1056">
        <v>0.26479999999999998</v>
      </c>
    </row>
    <row r="4237" spans="35:40">
      <c r="AI4237" s="1053">
        <v>14011901</v>
      </c>
      <c r="AJ4237" s="1054">
        <v>22</v>
      </c>
      <c r="AK4237" s="1055">
        <v>96.574200000000005</v>
      </c>
      <c r="AL4237" s="1055">
        <v>2.7288000000000001</v>
      </c>
      <c r="AM4237" s="1054">
        <v>35</v>
      </c>
      <c r="AN4237" s="1056">
        <v>0.1973</v>
      </c>
    </row>
    <row r="4238" spans="35:40">
      <c r="AI4238" s="1053">
        <v>50130101</v>
      </c>
      <c r="AJ4238" s="1054">
        <v>109</v>
      </c>
      <c r="AK4238" s="1055">
        <v>96.569699999999997</v>
      </c>
      <c r="AL4238" s="1055">
        <v>2.7519</v>
      </c>
      <c r="AM4238" s="1054">
        <v>35</v>
      </c>
      <c r="AN4238" s="1056">
        <v>0.20879999999999999</v>
      </c>
    </row>
    <row r="4239" spans="35:40">
      <c r="AI4239" s="1053">
        <v>43110701</v>
      </c>
      <c r="AJ4239" s="1054">
        <v>6</v>
      </c>
      <c r="AK4239" s="1055">
        <v>96.514700000000005</v>
      </c>
      <c r="AL4239" s="1055">
        <v>2.7618999999999998</v>
      </c>
      <c r="AM4239" s="1054">
        <v>35</v>
      </c>
      <c r="AN4239" s="1056">
        <v>0.43969999999999998</v>
      </c>
    </row>
    <row r="4240" spans="35:40">
      <c r="AI4240" s="1053">
        <v>50370021</v>
      </c>
      <c r="AJ4240" s="1054">
        <v>110</v>
      </c>
      <c r="AK4240" s="1055">
        <v>96.509200000000007</v>
      </c>
      <c r="AL4240" s="1055">
        <v>3.0767000000000002</v>
      </c>
      <c r="AM4240" s="1054">
        <v>31</v>
      </c>
      <c r="AN4240" s="1056">
        <v>0.56009999999999993</v>
      </c>
    </row>
    <row r="4241" spans="35:40">
      <c r="AI4241" s="1053">
        <v>13013901</v>
      </c>
      <c r="AJ4241" s="1054">
        <v>27</v>
      </c>
      <c r="AK4241" s="1055">
        <v>96.446100000000001</v>
      </c>
      <c r="AL4241" s="1055">
        <v>2.8573</v>
      </c>
      <c r="AM4241" s="1054">
        <v>34</v>
      </c>
      <c r="AN4241" s="1056">
        <v>0.17550000000000002</v>
      </c>
    </row>
    <row r="4242" spans="35:40">
      <c r="AI4242" s="1053">
        <v>33112601</v>
      </c>
      <c r="AJ4242" s="1054">
        <v>12</v>
      </c>
      <c r="AK4242" s="1055">
        <v>96.444000000000003</v>
      </c>
      <c r="AL4242" s="1055">
        <v>2.6088</v>
      </c>
      <c r="AM4242" s="1054">
        <v>37</v>
      </c>
      <c r="AN4242" s="1056">
        <v>0.31489999999999996</v>
      </c>
    </row>
    <row r="4243" spans="35:40">
      <c r="AI4243" s="1053">
        <v>44104701</v>
      </c>
      <c r="AJ4243" s="1054">
        <v>37</v>
      </c>
      <c r="AK4243" s="1055">
        <v>96.412199999999999</v>
      </c>
      <c r="AL4243" s="1055">
        <v>2.6983000000000001</v>
      </c>
      <c r="AM4243" s="1054">
        <v>36</v>
      </c>
      <c r="AN4243" s="1056">
        <v>0.3594</v>
      </c>
    </row>
    <row r="4244" spans="35:40">
      <c r="AI4244" s="1053">
        <v>53280301</v>
      </c>
      <c r="AJ4244" s="1054">
        <v>2</v>
      </c>
      <c r="AK4244" s="1055">
        <v>96.377956000000012</v>
      </c>
      <c r="AL4244" s="1055">
        <v>2.6526000000000001</v>
      </c>
      <c r="AM4244" s="1054">
        <v>36</v>
      </c>
      <c r="AN4244" s="1056">
        <v>0.22539999999999999</v>
      </c>
    </row>
    <row r="4245" spans="35:40">
      <c r="AI4245" s="1053">
        <v>34102401</v>
      </c>
      <c r="AJ4245" s="1054">
        <v>17</v>
      </c>
      <c r="AK4245" s="1055">
        <v>96.324489999999997</v>
      </c>
      <c r="AL4245" s="1055">
        <v>2.5127000000000002</v>
      </c>
      <c r="AM4245" s="1054">
        <v>38</v>
      </c>
      <c r="AN4245" s="1056">
        <v>0.14960000000000001</v>
      </c>
    </row>
    <row r="4246" spans="35:40">
      <c r="AI4246" s="1053">
        <v>44160301</v>
      </c>
      <c r="AJ4246" s="1054">
        <v>16</v>
      </c>
      <c r="AK4246" s="1055">
        <v>96.315740000000005</v>
      </c>
      <c r="AL4246" s="1055">
        <v>2.7953999999999999</v>
      </c>
      <c r="AM4246" s="1054">
        <v>34</v>
      </c>
      <c r="AN4246" s="1056">
        <v>0.34920000000000001</v>
      </c>
    </row>
    <row r="4247" spans="35:40">
      <c r="AI4247" s="1053">
        <v>50070601</v>
      </c>
      <c r="AJ4247" s="1054">
        <v>111</v>
      </c>
      <c r="AK4247" s="1055">
        <v>96.309399999999997</v>
      </c>
      <c r="AL4247" s="1055">
        <v>2.9693000000000001</v>
      </c>
      <c r="AM4247" s="1054">
        <v>32</v>
      </c>
      <c r="AN4247" s="1056">
        <v>0.1948</v>
      </c>
    </row>
    <row r="4248" spans="35:40">
      <c r="AI4248" s="1053">
        <v>44138401</v>
      </c>
      <c r="AJ4248" s="1054">
        <v>46</v>
      </c>
      <c r="AK4248" s="1055">
        <v>96.250399999999999</v>
      </c>
      <c r="AL4248" s="1055">
        <v>2.8020999999999998</v>
      </c>
      <c r="AM4248" s="1054">
        <v>34</v>
      </c>
      <c r="AN4248" s="1056">
        <v>0.1961</v>
      </c>
    </row>
    <row r="4249" spans="35:40">
      <c r="AI4249" s="1053">
        <v>32134911</v>
      </c>
      <c r="AJ4249" s="1054">
        <v>26</v>
      </c>
      <c r="AK4249" s="1055">
        <v>96.235299999999995</v>
      </c>
      <c r="AL4249" s="1055">
        <v>2.327</v>
      </c>
      <c r="AM4249" s="1054">
        <v>41</v>
      </c>
      <c r="AN4249" s="1056">
        <v>0.17370000000000002</v>
      </c>
    </row>
    <row r="4250" spans="35:40">
      <c r="AI4250" s="1053">
        <v>44011751</v>
      </c>
      <c r="AJ4250" s="1054">
        <v>86</v>
      </c>
      <c r="AK4250" s="1055">
        <v>96.207599999999999</v>
      </c>
      <c r="AL4250" s="1055">
        <v>2.6137999999999999</v>
      </c>
      <c r="AM4250" s="1054">
        <v>37</v>
      </c>
      <c r="AN4250" s="1056">
        <v>0.22190000000000001</v>
      </c>
    </row>
    <row r="4251" spans="35:40">
      <c r="AI4251" s="1053">
        <v>34131001</v>
      </c>
      <c r="AJ4251" s="1054">
        <v>10</v>
      </c>
      <c r="AK4251" s="1055">
        <v>96.1999</v>
      </c>
      <c r="AL4251" s="1055">
        <v>2.3012999999999999</v>
      </c>
      <c r="AM4251" s="1054">
        <v>42</v>
      </c>
      <c r="AN4251" s="1056">
        <v>0.24600000000000002</v>
      </c>
    </row>
    <row r="4252" spans="35:40">
      <c r="AI4252" s="1053">
        <v>32103401</v>
      </c>
      <c r="AJ4252" s="1054">
        <v>45</v>
      </c>
      <c r="AK4252" s="1055">
        <v>96.196600000000004</v>
      </c>
      <c r="AL4252" s="1055">
        <v>2.7713000000000001</v>
      </c>
      <c r="AM4252" s="1054">
        <v>35</v>
      </c>
      <c r="AN4252" s="1056">
        <v>0.1492</v>
      </c>
    </row>
    <row r="4253" spans="35:40">
      <c r="AI4253" s="1053">
        <v>31164301</v>
      </c>
      <c r="AJ4253" s="1054">
        <v>175</v>
      </c>
      <c r="AK4253" s="1055">
        <v>96.176400000000001</v>
      </c>
      <c r="AL4253" s="1055">
        <v>2.5432000000000001</v>
      </c>
      <c r="AM4253" s="1054">
        <v>38</v>
      </c>
      <c r="AN4253" s="1056">
        <v>0.33179999999999998</v>
      </c>
    </row>
    <row r="4254" spans="35:40">
      <c r="AI4254" s="1053">
        <v>32108411</v>
      </c>
      <c r="AJ4254" s="1054">
        <v>46</v>
      </c>
      <c r="AK4254" s="1055">
        <v>96.151200000000003</v>
      </c>
      <c r="AL4254" s="1055">
        <v>3.1730999999999998</v>
      </c>
      <c r="AM4254" s="1054">
        <v>30</v>
      </c>
      <c r="AN4254" s="1056">
        <v>0.29410000000000003</v>
      </c>
    </row>
    <row r="4255" spans="35:40">
      <c r="AI4255" s="1053">
        <v>34051701</v>
      </c>
      <c r="AJ4255" s="1054">
        <v>12</v>
      </c>
      <c r="AK4255" s="1055">
        <v>96.104100000000003</v>
      </c>
      <c r="AL4255" s="1055">
        <v>2.3727999999999998</v>
      </c>
      <c r="AM4255" s="1054">
        <v>40</v>
      </c>
      <c r="AN4255" s="1056">
        <v>0.23800000000000002</v>
      </c>
    </row>
    <row r="4256" spans="35:40">
      <c r="AI4256" s="1053">
        <v>43060901</v>
      </c>
      <c r="AJ4256" s="1054">
        <v>12</v>
      </c>
      <c r="AK4256" s="1055">
        <v>96.095200000000006</v>
      </c>
      <c r="AL4256" s="1055">
        <v>2.9009999999999998</v>
      </c>
      <c r="AM4256" s="1054">
        <v>33</v>
      </c>
      <c r="AN4256" s="1056">
        <v>0.1943</v>
      </c>
    </row>
    <row r="4257" spans="35:40">
      <c r="AI4257" s="1053">
        <v>44133901</v>
      </c>
      <c r="AJ4257" s="1054">
        <v>47</v>
      </c>
      <c r="AK4257" s="1055">
        <v>96.087599999999995</v>
      </c>
      <c r="AL4257" s="1055">
        <v>3.1745000000000001</v>
      </c>
      <c r="AM4257" s="1054">
        <v>30</v>
      </c>
      <c r="AN4257" s="1056">
        <v>0.2041</v>
      </c>
    </row>
    <row r="4258" spans="35:40">
      <c r="AI4258" s="1053">
        <v>44123201</v>
      </c>
      <c r="AJ4258" s="1054">
        <v>22</v>
      </c>
      <c r="AK4258" s="1055">
        <v>96.071419999999989</v>
      </c>
      <c r="AL4258" s="1055">
        <v>3.1131000000000002</v>
      </c>
      <c r="AM4258" s="1054">
        <v>31</v>
      </c>
      <c r="AN4258" s="1056">
        <v>0.30359999999999998</v>
      </c>
    </row>
    <row r="4259" spans="35:40">
      <c r="AI4259" s="1053">
        <v>31113601</v>
      </c>
      <c r="AJ4259" s="1054">
        <v>176</v>
      </c>
      <c r="AK4259" s="1055">
        <v>96.064700000000002</v>
      </c>
      <c r="AL4259" s="1055">
        <v>2.7313999999999998</v>
      </c>
      <c r="AM4259" s="1054">
        <v>35</v>
      </c>
      <c r="AN4259" s="1056">
        <v>0.16329999999999997</v>
      </c>
    </row>
    <row r="4260" spans="35:40">
      <c r="AI4260" s="1053">
        <v>37090801</v>
      </c>
      <c r="AJ4260" s="1054">
        <v>6</v>
      </c>
      <c r="AK4260" s="1055">
        <v>96.049099999999996</v>
      </c>
      <c r="AL4260" s="1055">
        <v>2.8879999999999999</v>
      </c>
      <c r="AM4260" s="1054">
        <v>33</v>
      </c>
      <c r="AN4260" s="1056">
        <v>0.28300000000000003</v>
      </c>
    </row>
    <row r="4261" spans="35:40">
      <c r="AI4261" s="1053">
        <v>33023001</v>
      </c>
      <c r="AJ4261" s="1054">
        <v>17</v>
      </c>
      <c r="AK4261" s="1055">
        <v>96.009500000000003</v>
      </c>
      <c r="AL4261" s="1055">
        <v>2.6244999999999998</v>
      </c>
      <c r="AM4261" s="1054">
        <v>37</v>
      </c>
      <c r="AN4261" s="1056">
        <v>0.28670000000000001</v>
      </c>
    </row>
    <row r="4262" spans="35:40">
      <c r="AI4262" s="1053">
        <v>42052701</v>
      </c>
      <c r="AJ4262" s="1054">
        <v>10</v>
      </c>
      <c r="AK4262" s="1055">
        <v>95.997100000000003</v>
      </c>
      <c r="AL4262" s="1055">
        <v>2.8683000000000001</v>
      </c>
      <c r="AM4262" s="1054">
        <v>33</v>
      </c>
      <c r="AN4262" s="1056">
        <v>0.48270000000000002</v>
      </c>
    </row>
    <row r="4263" spans="35:40">
      <c r="AI4263" s="1053">
        <v>14112381</v>
      </c>
      <c r="AJ4263" s="1054">
        <v>6</v>
      </c>
      <c r="AK4263" s="1055">
        <v>95.975740000000002</v>
      </c>
      <c r="AL4263" s="1055">
        <v>2.6221000000000001</v>
      </c>
      <c r="AM4263" s="1054">
        <v>37</v>
      </c>
      <c r="AN4263" s="1056">
        <v>0.14300000000000002</v>
      </c>
    </row>
    <row r="4264" spans="35:40">
      <c r="AI4264" s="1053">
        <v>33019471</v>
      </c>
      <c r="AJ4264" s="1054">
        <v>87</v>
      </c>
      <c r="AK4264" s="1055">
        <v>95.933800000000005</v>
      </c>
      <c r="AL4264" s="1055">
        <v>3.0828000000000002</v>
      </c>
      <c r="AM4264" s="1054">
        <v>31</v>
      </c>
      <c r="AN4264" s="1056">
        <v>0.1497</v>
      </c>
    </row>
    <row r="4265" spans="35:40">
      <c r="AI4265" s="1053">
        <v>21080091</v>
      </c>
      <c r="AJ4265" s="1054">
        <v>11</v>
      </c>
      <c r="AK4265" s="1055">
        <v>95.921899999999994</v>
      </c>
      <c r="AL4265" s="1055">
        <v>2.8006000000000002</v>
      </c>
      <c r="AM4265" s="1054">
        <v>34</v>
      </c>
      <c r="AN4265" s="1056">
        <v>0.18359999999999999</v>
      </c>
    </row>
    <row r="4266" spans="35:40">
      <c r="AI4266" s="1053">
        <v>34060901</v>
      </c>
      <c r="AJ4266" s="1054">
        <v>12</v>
      </c>
      <c r="AK4266" s="1055">
        <v>95.903800000000004</v>
      </c>
      <c r="AL4266" s="1055">
        <v>3.0586000000000002</v>
      </c>
      <c r="AM4266" s="1054">
        <v>31</v>
      </c>
      <c r="AN4266" s="1056">
        <v>0.3513</v>
      </c>
    </row>
    <row r="4267" spans="35:40">
      <c r="AI4267" s="1053">
        <v>44012331</v>
      </c>
      <c r="AJ4267" s="1054">
        <v>87</v>
      </c>
      <c r="AK4267" s="1055">
        <v>95.858500000000006</v>
      </c>
      <c r="AL4267" s="1055">
        <v>2.3654999999999999</v>
      </c>
      <c r="AM4267" s="1054">
        <v>41</v>
      </c>
      <c r="AN4267" s="1056">
        <v>0.1555</v>
      </c>
    </row>
    <row r="4268" spans="35:40">
      <c r="AI4268" s="1053">
        <v>62140101</v>
      </c>
      <c r="AJ4268" s="1054">
        <v>3</v>
      </c>
      <c r="AK4268" s="1055">
        <v>95.850800000000007</v>
      </c>
      <c r="AL4268" s="1055">
        <v>3.1274999999999999</v>
      </c>
      <c r="AM4268" s="1054">
        <v>31</v>
      </c>
      <c r="AN4268" s="1056">
        <v>0.31569999999999998</v>
      </c>
    </row>
    <row r="4269" spans="35:40">
      <c r="AI4269" s="1053">
        <v>41014901</v>
      </c>
      <c r="AJ4269" s="1054">
        <v>59</v>
      </c>
      <c r="AK4269" s="1055">
        <v>95.777000000000001</v>
      </c>
      <c r="AL4269" s="1055">
        <v>3.0767000000000002</v>
      </c>
      <c r="AM4269" s="1054">
        <v>31</v>
      </c>
      <c r="AN4269" s="1056">
        <v>0.40889999999999999</v>
      </c>
    </row>
    <row r="4270" spans="35:40">
      <c r="AI4270" s="1053">
        <v>34120501</v>
      </c>
      <c r="AJ4270" s="1054">
        <v>6</v>
      </c>
      <c r="AK4270" s="1055">
        <v>95.766400000000004</v>
      </c>
      <c r="AL4270" s="1055">
        <v>3.0447000000000002</v>
      </c>
      <c r="AM4270" s="1054">
        <v>31</v>
      </c>
      <c r="AN4270" s="1056">
        <v>0.22600000000000001</v>
      </c>
    </row>
    <row r="4271" spans="35:40">
      <c r="AI4271" s="1053">
        <v>51066121</v>
      </c>
      <c r="AJ4271" s="1054">
        <v>10</v>
      </c>
      <c r="AK4271" s="1055">
        <v>95.695999999999998</v>
      </c>
      <c r="AL4271" s="1055">
        <v>3.2501000000000002</v>
      </c>
      <c r="AM4271" s="1054">
        <v>29</v>
      </c>
      <c r="AN4271" s="1056">
        <v>0.38140000000000002</v>
      </c>
    </row>
    <row r="4272" spans="35:40">
      <c r="AI4272" s="1053">
        <v>41121301</v>
      </c>
      <c r="AJ4272" s="1054">
        <v>5</v>
      </c>
      <c r="AK4272" s="1055">
        <v>95.635599999999997</v>
      </c>
      <c r="AL4272" s="1055">
        <v>3.0501</v>
      </c>
      <c r="AM4272" s="1054">
        <v>31</v>
      </c>
      <c r="AN4272" s="1056">
        <v>0.31469999999999998</v>
      </c>
    </row>
    <row r="4273" spans="35:40">
      <c r="AI4273" s="1053">
        <v>51011201</v>
      </c>
      <c r="AJ4273" s="1054">
        <v>116</v>
      </c>
      <c r="AK4273" s="1055">
        <v>95.628733999999994</v>
      </c>
      <c r="AL4273" s="1055">
        <v>2.7702</v>
      </c>
      <c r="AM4273" s="1054">
        <v>35</v>
      </c>
      <c r="AN4273" s="1056">
        <v>0.48530000000000001</v>
      </c>
    </row>
    <row r="4274" spans="35:40">
      <c r="AI4274" s="1053">
        <v>33082101</v>
      </c>
      <c r="AJ4274" s="1054">
        <v>9</v>
      </c>
      <c r="AK4274" s="1055">
        <v>95.590512000000004</v>
      </c>
      <c r="AL4274" s="1055">
        <v>2.1781999999999999</v>
      </c>
      <c r="AM4274" s="1054">
        <v>44</v>
      </c>
      <c r="AN4274" s="1056">
        <v>0.20809999999999998</v>
      </c>
    </row>
    <row r="4275" spans="35:40">
      <c r="AI4275" s="1053">
        <v>43043101</v>
      </c>
      <c r="AJ4275" s="1054">
        <v>12</v>
      </c>
      <c r="AK4275" s="1055">
        <v>95.577600000000004</v>
      </c>
      <c r="AL4275" s="1055">
        <v>2.5228000000000002</v>
      </c>
      <c r="AM4275" s="1054">
        <v>38</v>
      </c>
      <c r="AN4275" s="1056">
        <v>0.47479999999999994</v>
      </c>
    </row>
    <row r="4276" spans="35:40">
      <c r="AI4276" s="1053">
        <v>33046701</v>
      </c>
      <c r="AJ4276" s="1054">
        <v>56</v>
      </c>
      <c r="AK4276" s="1055">
        <v>95.548500000000004</v>
      </c>
      <c r="AL4276" s="1055">
        <v>2.4243000000000001</v>
      </c>
      <c r="AM4276" s="1054">
        <v>39</v>
      </c>
      <c r="AN4276" s="1056">
        <v>0.20149999999999998</v>
      </c>
    </row>
    <row r="4277" spans="35:40">
      <c r="AI4277" s="1053">
        <v>31173101</v>
      </c>
      <c r="AJ4277" s="1054">
        <v>177</v>
      </c>
      <c r="AK4277" s="1055">
        <v>95.486999999999995</v>
      </c>
      <c r="AL4277" s="1055">
        <v>2.4483000000000001</v>
      </c>
      <c r="AM4277" s="1054">
        <v>39</v>
      </c>
      <c r="AN4277" s="1056">
        <v>0.19469999999999998</v>
      </c>
    </row>
    <row r="4278" spans="35:40">
      <c r="AI4278" s="1053">
        <v>14093321</v>
      </c>
      <c r="AJ4278" s="1054">
        <v>4</v>
      </c>
      <c r="AK4278" s="1055">
        <v>95.447500000000005</v>
      </c>
      <c r="AL4278" s="1055">
        <v>2.8502999999999998</v>
      </c>
      <c r="AM4278" s="1054">
        <v>33</v>
      </c>
      <c r="AN4278" s="1056">
        <v>0.26050000000000001</v>
      </c>
    </row>
    <row r="4279" spans="35:40">
      <c r="AI4279" s="1053">
        <v>33019231</v>
      </c>
      <c r="AJ4279" s="1054">
        <v>88</v>
      </c>
      <c r="AK4279" s="1055">
        <v>95.4161</v>
      </c>
      <c r="AL4279" s="1055">
        <v>2.6002999999999998</v>
      </c>
      <c r="AM4279" s="1054">
        <v>37</v>
      </c>
      <c r="AN4279" s="1056">
        <v>0.31059999999999999</v>
      </c>
    </row>
    <row r="4280" spans="35:40">
      <c r="AI4280" s="1053">
        <v>32029261</v>
      </c>
      <c r="AJ4280" s="1054">
        <v>63</v>
      </c>
      <c r="AK4280" s="1055">
        <v>95.415999999999997</v>
      </c>
      <c r="AL4280" s="1055">
        <v>3.0897999999999999</v>
      </c>
      <c r="AM4280" s="1054">
        <v>31</v>
      </c>
      <c r="AN4280" s="1056">
        <v>0.4304</v>
      </c>
    </row>
    <row r="4281" spans="35:40">
      <c r="AI4281" s="1053">
        <v>33046101</v>
      </c>
      <c r="AJ4281" s="1054">
        <v>57</v>
      </c>
      <c r="AK4281" s="1055">
        <v>95.400980000000004</v>
      </c>
      <c r="AL4281" s="1055">
        <v>2.738</v>
      </c>
      <c r="AM4281" s="1054">
        <v>35</v>
      </c>
      <c r="AN4281" s="1056">
        <v>0.22010000000000002</v>
      </c>
    </row>
    <row r="4282" spans="35:40">
      <c r="AI4282" s="1053">
        <v>34024201</v>
      </c>
      <c r="AJ4282" s="1054">
        <v>19</v>
      </c>
      <c r="AK4282" s="1055">
        <v>95.355500000000006</v>
      </c>
      <c r="AL4282" s="1055">
        <v>2.7557</v>
      </c>
      <c r="AM4282" s="1054">
        <v>35</v>
      </c>
      <c r="AN4282" s="1056">
        <v>0.22159999999999999</v>
      </c>
    </row>
    <row r="4283" spans="35:40">
      <c r="AI4283" s="1053">
        <v>35023961</v>
      </c>
      <c r="AJ4283" s="1054">
        <v>29</v>
      </c>
      <c r="AK4283" s="1055">
        <v>95.346599999999995</v>
      </c>
      <c r="AL4283" s="1055">
        <v>3.0245000000000002</v>
      </c>
      <c r="AM4283" s="1054">
        <v>32</v>
      </c>
      <c r="AN4283" s="1056">
        <v>0.29680000000000001</v>
      </c>
    </row>
    <row r="4284" spans="35:40">
      <c r="AI4284" s="1053">
        <v>51066911</v>
      </c>
      <c r="AJ4284" s="1054">
        <v>11</v>
      </c>
      <c r="AK4284" s="1055">
        <v>95.311599999999999</v>
      </c>
      <c r="AL4284" s="1055">
        <v>3.0464000000000002</v>
      </c>
      <c r="AM4284" s="1054">
        <v>31</v>
      </c>
      <c r="AN4284" s="1056">
        <v>0.29330000000000001</v>
      </c>
    </row>
    <row r="4285" spans="35:40">
      <c r="AI4285" s="1053">
        <v>34024301</v>
      </c>
      <c r="AJ4285" s="1054">
        <v>20</v>
      </c>
      <c r="AK4285" s="1055">
        <v>95.249899999999997</v>
      </c>
      <c r="AL4285" s="1055">
        <v>2.7972000000000001</v>
      </c>
      <c r="AM4285" s="1054">
        <v>34</v>
      </c>
      <c r="AN4285" s="1056">
        <v>0.21510000000000001</v>
      </c>
    </row>
    <row r="4286" spans="35:40">
      <c r="AI4286" s="1053">
        <v>34081701</v>
      </c>
      <c r="AJ4286" s="1054">
        <v>11</v>
      </c>
      <c r="AK4286" s="1055">
        <v>95.241600000000005</v>
      </c>
      <c r="AL4286" s="1055">
        <v>3.0762</v>
      </c>
      <c r="AM4286" s="1054">
        <v>31</v>
      </c>
      <c r="AN4286" s="1056">
        <v>0.2671</v>
      </c>
    </row>
    <row r="4287" spans="35:40">
      <c r="AI4287" s="1053">
        <v>62012401</v>
      </c>
      <c r="AJ4287" s="1054">
        <v>22</v>
      </c>
      <c r="AK4287" s="1055">
        <v>95.232799999999997</v>
      </c>
      <c r="AL4287" s="1055">
        <v>2.6173999999999999</v>
      </c>
      <c r="AM4287" s="1054">
        <v>36</v>
      </c>
      <c r="AN4287" s="1056">
        <v>0.38600000000000001</v>
      </c>
    </row>
    <row r="4288" spans="35:40">
      <c r="AI4288" s="1053">
        <v>32106911</v>
      </c>
      <c r="AJ4288" s="1054">
        <v>47</v>
      </c>
      <c r="AK4288" s="1055">
        <v>95.213800000000006</v>
      </c>
      <c r="AL4288" s="1055">
        <v>3.0097</v>
      </c>
      <c r="AM4288" s="1054">
        <v>32</v>
      </c>
      <c r="AN4288" s="1056">
        <v>0.23070000000000002</v>
      </c>
    </row>
    <row r="4289" spans="35:40">
      <c r="AI4289" s="1053">
        <v>43080401</v>
      </c>
      <c r="AJ4289" s="1054">
        <v>15</v>
      </c>
      <c r="AK4289" s="1055">
        <v>95.184791000000004</v>
      </c>
      <c r="AL4289" s="1055">
        <v>2.6995</v>
      </c>
      <c r="AM4289" s="1054">
        <v>35</v>
      </c>
      <c r="AN4289" s="1056">
        <v>0.22969999999999999</v>
      </c>
    </row>
    <row r="4290" spans="35:40">
      <c r="AI4290" s="1053">
        <v>36074701</v>
      </c>
      <c r="AJ4290" s="1054">
        <v>15</v>
      </c>
      <c r="AK4290" s="1055">
        <v>95.128799999999998</v>
      </c>
      <c r="AL4290" s="1055">
        <v>2.9268000000000001</v>
      </c>
      <c r="AM4290" s="1054">
        <v>32</v>
      </c>
      <c r="AN4290" s="1056">
        <v>0.30260000000000004</v>
      </c>
    </row>
    <row r="4291" spans="35:40">
      <c r="AI4291" s="1053">
        <v>32016311</v>
      </c>
      <c r="AJ4291" s="1054">
        <v>61</v>
      </c>
      <c r="AK4291" s="1055">
        <v>95.095100000000002</v>
      </c>
      <c r="AL4291" s="1055">
        <v>3.2105999999999999</v>
      </c>
      <c r="AM4291" s="1054">
        <v>30</v>
      </c>
      <c r="AN4291" s="1056">
        <v>0.31780000000000003</v>
      </c>
    </row>
    <row r="4292" spans="35:40">
      <c r="AI4292" s="1053">
        <v>32029621</v>
      </c>
      <c r="AJ4292" s="1054">
        <v>64</v>
      </c>
      <c r="AK4292" s="1055">
        <v>95.093019999999996</v>
      </c>
      <c r="AL4292" s="1055">
        <v>3.0823</v>
      </c>
      <c r="AM4292" s="1054">
        <v>31</v>
      </c>
      <c r="AN4292" s="1056">
        <v>0.20430000000000001</v>
      </c>
    </row>
    <row r="4293" spans="35:40">
      <c r="AI4293" s="1053">
        <v>32132001</v>
      </c>
      <c r="AJ4293" s="1054">
        <v>27</v>
      </c>
      <c r="AK4293" s="1055">
        <v>95.032899999999998</v>
      </c>
      <c r="AL4293" s="1055">
        <v>2.1938</v>
      </c>
      <c r="AM4293" s="1054">
        <v>43</v>
      </c>
      <c r="AN4293" s="1056">
        <v>0.34399999999999997</v>
      </c>
    </row>
    <row r="4294" spans="35:40">
      <c r="AI4294" s="1053">
        <v>43018101</v>
      </c>
      <c r="AJ4294" s="1054">
        <v>46</v>
      </c>
      <c r="AK4294" s="1055">
        <v>95.028199999999998</v>
      </c>
      <c r="AL4294" s="1055">
        <v>2.9047999999999998</v>
      </c>
      <c r="AM4294" s="1054">
        <v>33</v>
      </c>
      <c r="AN4294" s="1056">
        <v>0.1865</v>
      </c>
    </row>
    <row r="4295" spans="35:40">
      <c r="AI4295" s="1053">
        <v>32029401</v>
      </c>
      <c r="AJ4295" s="1054">
        <v>15</v>
      </c>
      <c r="AK4295" s="1055">
        <v>95.003200000000007</v>
      </c>
      <c r="AL4295" s="1055">
        <v>2.6787999999999998</v>
      </c>
      <c r="AM4295" s="1054">
        <v>35</v>
      </c>
      <c r="AN4295" s="1056">
        <v>0.18379999999999999</v>
      </c>
    </row>
    <row r="4296" spans="35:40">
      <c r="AI4296" s="1053">
        <v>51016021</v>
      </c>
      <c r="AJ4296" s="1054">
        <v>117</v>
      </c>
      <c r="AK4296" s="1055">
        <v>94.977985000000004</v>
      </c>
      <c r="AL4296" s="1055">
        <v>2.6591</v>
      </c>
      <c r="AM4296" s="1054">
        <v>36</v>
      </c>
      <c r="AN4296" s="1056">
        <v>0.1898</v>
      </c>
    </row>
    <row r="4297" spans="35:40">
      <c r="AI4297" s="1053">
        <v>32108111</v>
      </c>
      <c r="AJ4297" s="1054">
        <v>48</v>
      </c>
      <c r="AK4297" s="1055">
        <v>94.887299999999996</v>
      </c>
      <c r="AL4297" s="1055">
        <v>3.0034000000000001</v>
      </c>
      <c r="AM4297" s="1054">
        <v>32</v>
      </c>
      <c r="AN4297" s="1056">
        <v>0.191</v>
      </c>
    </row>
    <row r="4298" spans="35:40">
      <c r="AI4298" s="1053">
        <v>50120231</v>
      </c>
      <c r="AJ4298" s="1054">
        <v>112</v>
      </c>
      <c r="AK4298" s="1055">
        <v>94.881100000000004</v>
      </c>
      <c r="AL4298" s="1055">
        <v>2.5554999999999999</v>
      </c>
      <c r="AM4298" s="1054">
        <v>37</v>
      </c>
      <c r="AN4298" s="1056">
        <v>0.14480000000000001</v>
      </c>
    </row>
    <row r="4299" spans="35:40">
      <c r="AI4299" s="1053">
        <v>44001511</v>
      </c>
      <c r="AJ4299" s="1054">
        <v>97</v>
      </c>
      <c r="AK4299" s="1055">
        <v>94.873400000000004</v>
      </c>
      <c r="AL4299" s="1055">
        <v>2.5303</v>
      </c>
      <c r="AM4299" s="1054">
        <v>37</v>
      </c>
      <c r="AN4299" s="1056">
        <v>0.19670000000000001</v>
      </c>
    </row>
    <row r="4300" spans="35:40">
      <c r="AI4300" s="1053">
        <v>43016401</v>
      </c>
      <c r="AJ4300" s="1054">
        <v>47</v>
      </c>
      <c r="AK4300" s="1055">
        <v>94.872200000000007</v>
      </c>
      <c r="AL4300" s="1055">
        <v>2.5910000000000002</v>
      </c>
      <c r="AM4300" s="1054">
        <v>37</v>
      </c>
      <c r="AN4300" s="1056">
        <v>0.24399999999999999</v>
      </c>
    </row>
    <row r="4301" spans="35:40">
      <c r="AI4301" s="1053">
        <v>50160051</v>
      </c>
      <c r="AJ4301" s="1054">
        <v>113</v>
      </c>
      <c r="AK4301" s="1055">
        <v>94.863720000000001</v>
      </c>
      <c r="AL4301" s="1055">
        <v>2.5318999999999998</v>
      </c>
      <c r="AM4301" s="1054">
        <v>37</v>
      </c>
      <c r="AN4301" s="1056">
        <v>0.1401</v>
      </c>
    </row>
    <row r="4302" spans="35:40">
      <c r="AI4302" s="1053">
        <v>23012601</v>
      </c>
      <c r="AJ4302" s="1054">
        <v>40</v>
      </c>
      <c r="AK4302" s="1055">
        <v>94.832920000000001</v>
      </c>
      <c r="AL4302" s="1055">
        <v>3.2079</v>
      </c>
      <c r="AM4302" s="1054">
        <v>30</v>
      </c>
      <c r="AN4302" s="1056">
        <v>0.16519999999999999</v>
      </c>
    </row>
    <row r="4303" spans="35:40">
      <c r="AI4303" s="1053">
        <v>42082501</v>
      </c>
      <c r="AJ4303" s="1054">
        <v>7</v>
      </c>
      <c r="AK4303" s="1055">
        <v>94.826700000000002</v>
      </c>
      <c r="AL4303" s="1055">
        <v>2.6036000000000001</v>
      </c>
      <c r="AM4303" s="1054">
        <v>36</v>
      </c>
      <c r="AN4303" s="1056">
        <v>0.22750000000000001</v>
      </c>
    </row>
    <row r="4304" spans="35:40">
      <c r="AI4304" s="1053">
        <v>32035511</v>
      </c>
      <c r="AJ4304" s="1054">
        <v>49</v>
      </c>
      <c r="AK4304" s="1055">
        <v>94.822800000000001</v>
      </c>
      <c r="AL4304" s="1055">
        <v>3.0043000000000002</v>
      </c>
      <c r="AM4304" s="1054">
        <v>32</v>
      </c>
      <c r="AN4304" s="1056">
        <v>0.24670000000000003</v>
      </c>
    </row>
    <row r="4305" spans="35:40">
      <c r="AI4305" s="1053">
        <v>22022901</v>
      </c>
      <c r="AJ4305" s="1054">
        <v>13</v>
      </c>
      <c r="AK4305" s="1055">
        <v>94.818200000000004</v>
      </c>
      <c r="AL4305" s="1055">
        <v>3.0430000000000001</v>
      </c>
      <c r="AM4305" s="1054">
        <v>31</v>
      </c>
      <c r="AN4305" s="1056">
        <v>0.2545</v>
      </c>
    </row>
    <row r="4306" spans="35:40">
      <c r="AI4306" s="1053">
        <v>44105201</v>
      </c>
      <c r="AJ4306" s="1054">
        <v>38</v>
      </c>
      <c r="AK4306" s="1055">
        <v>94.798400000000001</v>
      </c>
      <c r="AL4306" s="1055">
        <v>2.6017999999999999</v>
      </c>
      <c r="AM4306" s="1054">
        <v>36</v>
      </c>
      <c r="AN4306" s="1056">
        <v>0.248</v>
      </c>
    </row>
    <row r="4307" spans="35:40">
      <c r="AI4307" s="1053">
        <v>52013601</v>
      </c>
      <c r="AJ4307" s="1054">
        <v>20</v>
      </c>
      <c r="AK4307" s="1055">
        <v>94.774500000000003</v>
      </c>
      <c r="AL4307" s="1055">
        <v>2.4542999999999999</v>
      </c>
      <c r="AM4307" s="1054">
        <v>39</v>
      </c>
      <c r="AN4307" s="1056">
        <v>0.19940000000000002</v>
      </c>
    </row>
    <row r="4308" spans="35:40">
      <c r="AI4308" s="1053">
        <v>44008701</v>
      </c>
      <c r="AJ4308" s="1054">
        <v>98</v>
      </c>
      <c r="AK4308" s="1055">
        <v>94.771180000000001</v>
      </c>
      <c r="AL4308" s="1055">
        <v>2.508</v>
      </c>
      <c r="AM4308" s="1054">
        <v>38</v>
      </c>
      <c r="AN4308" s="1056">
        <v>0.14560000000000001</v>
      </c>
    </row>
    <row r="4309" spans="35:40">
      <c r="AI4309" s="1053">
        <v>43013301</v>
      </c>
      <c r="AJ4309" s="1054">
        <v>48</v>
      </c>
      <c r="AK4309" s="1055">
        <v>94.719899999999996</v>
      </c>
      <c r="AL4309" s="1055">
        <v>2.7801999999999998</v>
      </c>
      <c r="AM4309" s="1054">
        <v>34</v>
      </c>
      <c r="AN4309" s="1056">
        <v>0.32400000000000001</v>
      </c>
    </row>
    <row r="4310" spans="35:40">
      <c r="AI4310" s="1053">
        <v>32029531</v>
      </c>
      <c r="AJ4310" s="1054">
        <v>65</v>
      </c>
      <c r="AK4310" s="1055">
        <v>94.712199999999996</v>
      </c>
      <c r="AL4310" s="1055">
        <v>3.0701000000000001</v>
      </c>
      <c r="AM4310" s="1054">
        <v>31</v>
      </c>
      <c r="AN4310" s="1056">
        <v>0.2286</v>
      </c>
    </row>
    <row r="4311" spans="35:40">
      <c r="AI4311" s="1053">
        <v>51016051</v>
      </c>
      <c r="AJ4311" s="1054">
        <v>118</v>
      </c>
      <c r="AK4311" s="1055">
        <v>94.700400000000002</v>
      </c>
      <c r="AL4311" s="1055">
        <v>2.2117</v>
      </c>
      <c r="AM4311" s="1054">
        <v>43</v>
      </c>
      <c r="AN4311" s="1056">
        <v>0.17180000000000001</v>
      </c>
    </row>
    <row r="4312" spans="35:40">
      <c r="AI4312" s="1053">
        <v>34016401</v>
      </c>
      <c r="AJ4312" s="1054">
        <v>45</v>
      </c>
      <c r="AK4312" s="1055">
        <v>94.689800000000005</v>
      </c>
      <c r="AL4312" s="1055">
        <v>2.8515000000000001</v>
      </c>
      <c r="AM4312" s="1054">
        <v>33</v>
      </c>
      <c r="AN4312" s="1056">
        <v>0.28239999999999998</v>
      </c>
    </row>
    <row r="4313" spans="35:40">
      <c r="AI4313" s="1053">
        <v>52020401</v>
      </c>
      <c r="AJ4313" s="1054">
        <v>8</v>
      </c>
      <c r="AK4313" s="1055">
        <v>94.670659999999998</v>
      </c>
      <c r="AL4313" s="1055">
        <v>2.5720999999999998</v>
      </c>
      <c r="AM4313" s="1054">
        <v>37</v>
      </c>
      <c r="AN4313" s="1056">
        <v>0.31640000000000001</v>
      </c>
    </row>
    <row r="4314" spans="35:40">
      <c r="AI4314" s="1053">
        <v>36015301</v>
      </c>
      <c r="AJ4314" s="1054">
        <v>34</v>
      </c>
      <c r="AK4314" s="1055">
        <v>94.633499999999998</v>
      </c>
      <c r="AL4314" s="1055">
        <v>2.4443999999999999</v>
      </c>
      <c r="AM4314" s="1054">
        <v>39</v>
      </c>
      <c r="AN4314" s="1056">
        <v>0.2404</v>
      </c>
    </row>
    <row r="4315" spans="35:40">
      <c r="AI4315" s="1053">
        <v>34013201</v>
      </c>
      <c r="AJ4315" s="1054">
        <v>46</v>
      </c>
      <c r="AK4315" s="1055">
        <v>94.630399999999995</v>
      </c>
      <c r="AL4315" s="1055">
        <v>3.2027000000000001</v>
      </c>
      <c r="AM4315" s="1054">
        <v>30</v>
      </c>
      <c r="AN4315" s="1056">
        <v>0.1837</v>
      </c>
    </row>
    <row r="4316" spans="35:40">
      <c r="AI4316" s="1053">
        <v>13014001</v>
      </c>
      <c r="AJ4316" s="1054">
        <v>28</v>
      </c>
      <c r="AK4316" s="1055">
        <v>94.584699999999998</v>
      </c>
      <c r="AL4316" s="1055">
        <v>2.9033000000000002</v>
      </c>
      <c r="AM4316" s="1054">
        <v>33</v>
      </c>
      <c r="AN4316" s="1056">
        <v>0.31319999999999998</v>
      </c>
    </row>
    <row r="4317" spans="35:40">
      <c r="AI4317" s="1053">
        <v>32104611</v>
      </c>
      <c r="AJ4317" s="1054">
        <v>49</v>
      </c>
      <c r="AK4317" s="1055">
        <v>94.571600000000004</v>
      </c>
      <c r="AL4317" s="1055">
        <v>2.5823</v>
      </c>
      <c r="AM4317" s="1054">
        <v>37</v>
      </c>
      <c r="AN4317" s="1056">
        <v>0.37630000000000002</v>
      </c>
    </row>
    <row r="4318" spans="35:40">
      <c r="AI4318" s="1053">
        <v>44101301</v>
      </c>
      <c r="AJ4318" s="1054">
        <v>39</v>
      </c>
      <c r="AK4318" s="1055">
        <v>94.57</v>
      </c>
      <c r="AL4318" s="1055">
        <v>2.9483999999999999</v>
      </c>
      <c r="AM4318" s="1054">
        <v>32</v>
      </c>
      <c r="AN4318" s="1056">
        <v>0.13589999999999999</v>
      </c>
    </row>
    <row r="4319" spans="35:40">
      <c r="AI4319" s="1053">
        <v>33100401</v>
      </c>
      <c r="AJ4319" s="1054">
        <v>9</v>
      </c>
      <c r="AK4319" s="1055">
        <v>94.556299999999993</v>
      </c>
      <c r="AL4319" s="1055">
        <v>2.6006999999999998</v>
      </c>
      <c r="AM4319" s="1054">
        <v>36</v>
      </c>
      <c r="AN4319" s="1056">
        <v>0.30170000000000002</v>
      </c>
    </row>
    <row r="4320" spans="35:40">
      <c r="AI4320" s="1053">
        <v>37022901</v>
      </c>
      <c r="AJ4320" s="1054">
        <v>32</v>
      </c>
      <c r="AK4320" s="1055">
        <v>94.547510000000003</v>
      </c>
      <c r="AL4320" s="1055">
        <v>2.4964</v>
      </c>
      <c r="AM4320" s="1054">
        <v>38</v>
      </c>
      <c r="AN4320" s="1056">
        <v>0.26219999999999999</v>
      </c>
    </row>
    <row r="4321" spans="35:40">
      <c r="AI4321" s="1053">
        <v>44131701</v>
      </c>
      <c r="AJ4321" s="1054">
        <v>48</v>
      </c>
      <c r="AK4321" s="1055">
        <v>94.517200000000003</v>
      </c>
      <c r="AL4321" s="1055">
        <v>2.7778999999999998</v>
      </c>
      <c r="AM4321" s="1054">
        <v>34</v>
      </c>
      <c r="AN4321" s="1056">
        <v>0.39689999999999998</v>
      </c>
    </row>
    <row r="4322" spans="35:40">
      <c r="AI4322" s="1053">
        <v>33076901</v>
      </c>
      <c r="AJ4322" s="1054">
        <v>45</v>
      </c>
      <c r="AK4322" s="1055">
        <v>94.504599999999996</v>
      </c>
      <c r="AL4322" s="1055">
        <v>2.1404000000000001</v>
      </c>
      <c r="AM4322" s="1054">
        <v>44</v>
      </c>
      <c r="AN4322" s="1056">
        <v>0.41479999999999995</v>
      </c>
    </row>
    <row r="4323" spans="35:40">
      <c r="AI4323" s="1053">
        <v>14100201</v>
      </c>
      <c r="AJ4323" s="1054">
        <v>2</v>
      </c>
      <c r="AK4323" s="1055">
        <v>94.489900000000006</v>
      </c>
      <c r="AL4323" s="1055">
        <v>2.5716000000000001</v>
      </c>
      <c r="AM4323" s="1054">
        <v>37</v>
      </c>
      <c r="AN4323" s="1056">
        <v>0.33069999999999999</v>
      </c>
    </row>
    <row r="4324" spans="35:40">
      <c r="AI4324" s="1053">
        <v>36114501</v>
      </c>
      <c r="AJ4324" s="1054">
        <v>18</v>
      </c>
      <c r="AK4324" s="1055">
        <v>94.481418000000005</v>
      </c>
      <c r="AL4324" s="1055">
        <v>2.8500999999999999</v>
      </c>
      <c r="AM4324" s="1054">
        <v>33</v>
      </c>
      <c r="AN4324" s="1056">
        <v>0.19800000000000001</v>
      </c>
    </row>
    <row r="4325" spans="35:40">
      <c r="AI4325" s="1053">
        <v>44101201</v>
      </c>
      <c r="AJ4325" s="1054">
        <v>40</v>
      </c>
      <c r="AK4325" s="1055">
        <v>94.476299999999995</v>
      </c>
      <c r="AL4325" s="1055">
        <v>2.6655000000000002</v>
      </c>
      <c r="AM4325" s="1054">
        <v>35</v>
      </c>
      <c r="AN4325" s="1056">
        <v>0.1832</v>
      </c>
    </row>
    <row r="4326" spans="35:40">
      <c r="AI4326" s="1053">
        <v>44017201</v>
      </c>
      <c r="AJ4326" s="1054">
        <v>88</v>
      </c>
      <c r="AK4326" s="1055">
        <v>94.468299999999999</v>
      </c>
      <c r="AL4326" s="1055">
        <v>2.3952</v>
      </c>
      <c r="AM4326" s="1054">
        <v>39</v>
      </c>
      <c r="AN4326" s="1056">
        <v>0.20269999999999999</v>
      </c>
    </row>
    <row r="4327" spans="35:40">
      <c r="AI4327" s="1053">
        <v>15100105</v>
      </c>
      <c r="AJ4327" s="1054">
        <v>3</v>
      </c>
      <c r="AK4327" s="1055">
        <v>94.437600000000003</v>
      </c>
      <c r="AL4327" s="1055">
        <v>2.9531000000000001</v>
      </c>
      <c r="AM4327" s="1054">
        <v>32</v>
      </c>
      <c r="AN4327" s="1056">
        <v>0.34229999999999999</v>
      </c>
    </row>
    <row r="4328" spans="35:40">
      <c r="AI4328" s="1053">
        <v>35061301</v>
      </c>
      <c r="AJ4328" s="1054">
        <v>10</v>
      </c>
      <c r="AK4328" s="1055">
        <v>94.394000000000005</v>
      </c>
      <c r="AL4328" s="1055">
        <v>2.3496999999999999</v>
      </c>
      <c r="AM4328" s="1054">
        <v>40</v>
      </c>
      <c r="AN4328" s="1056">
        <v>0.2646</v>
      </c>
    </row>
    <row r="4329" spans="35:40">
      <c r="AI4329" s="1053">
        <v>37137021</v>
      </c>
      <c r="AJ4329" s="1054">
        <v>9</v>
      </c>
      <c r="AK4329" s="1055">
        <v>94.388599999999997</v>
      </c>
      <c r="AL4329" s="1055">
        <v>2.6720000000000002</v>
      </c>
      <c r="AM4329" s="1054">
        <v>35</v>
      </c>
      <c r="AN4329" s="1056">
        <v>0.1928</v>
      </c>
    </row>
    <row r="4330" spans="35:40">
      <c r="AI4330" s="1053">
        <v>33091801</v>
      </c>
      <c r="AJ4330" s="1054">
        <v>38</v>
      </c>
      <c r="AK4330" s="1055">
        <v>94.388598999999999</v>
      </c>
      <c r="AL4330" s="1055">
        <v>2.6341999999999999</v>
      </c>
      <c r="AM4330" s="1054">
        <v>36</v>
      </c>
      <c r="AN4330" s="1056">
        <v>0.15640000000000001</v>
      </c>
    </row>
    <row r="4331" spans="35:40">
      <c r="AI4331" s="1053">
        <v>33073701</v>
      </c>
      <c r="AJ4331" s="1054">
        <v>46</v>
      </c>
      <c r="AK4331" s="1055">
        <v>94.366799999999998</v>
      </c>
      <c r="AL4331" s="1055">
        <v>2.8904000000000001</v>
      </c>
      <c r="AM4331" s="1054">
        <v>33</v>
      </c>
      <c r="AN4331" s="1056">
        <v>0.37340000000000001</v>
      </c>
    </row>
    <row r="4332" spans="35:40">
      <c r="AI4332" s="1053">
        <v>61020201</v>
      </c>
      <c r="AJ4332" s="1054">
        <v>3</v>
      </c>
      <c r="AK4332" s="1055">
        <v>94.353099999999998</v>
      </c>
      <c r="AL4332" s="1055">
        <v>2.6193</v>
      </c>
      <c r="AM4332" s="1054">
        <v>36</v>
      </c>
      <c r="AN4332" s="1056">
        <v>0.34899999999999998</v>
      </c>
    </row>
    <row r="4333" spans="35:40">
      <c r="AI4333" s="1053">
        <v>43010111</v>
      </c>
      <c r="AJ4333" s="1054">
        <v>49</v>
      </c>
      <c r="AK4333" s="1055">
        <v>94.327699999999993</v>
      </c>
      <c r="AL4333" s="1055">
        <v>2.79</v>
      </c>
      <c r="AM4333" s="1054">
        <v>34</v>
      </c>
      <c r="AN4333" s="1056">
        <v>0.10679999999999999</v>
      </c>
    </row>
    <row r="4334" spans="35:40">
      <c r="AI4334" s="1053">
        <v>37160701</v>
      </c>
      <c r="AJ4334" s="1054">
        <v>7</v>
      </c>
      <c r="AK4334" s="1055">
        <v>94.323899999999995</v>
      </c>
      <c r="AL4334" s="1055">
        <v>2.3530000000000002</v>
      </c>
      <c r="AM4334" s="1054">
        <v>40</v>
      </c>
      <c r="AN4334" s="1056">
        <v>0.40689999999999998</v>
      </c>
    </row>
    <row r="4335" spans="35:40">
      <c r="AI4335" s="1053">
        <v>36060201</v>
      </c>
      <c r="AJ4335" s="1054">
        <v>5</v>
      </c>
      <c r="AK4335" s="1055">
        <v>94.318278000000007</v>
      </c>
      <c r="AL4335" s="1055">
        <v>2.4567999999999999</v>
      </c>
      <c r="AM4335" s="1054">
        <v>38</v>
      </c>
      <c r="AN4335" s="1056">
        <v>0.30260000000000004</v>
      </c>
    </row>
    <row r="4336" spans="35:40">
      <c r="AI4336" s="1053">
        <v>62061201</v>
      </c>
      <c r="AJ4336" s="1054">
        <v>2</v>
      </c>
      <c r="AK4336" s="1055">
        <v>94.3065</v>
      </c>
      <c r="AL4336" s="1055">
        <v>2.7031000000000001</v>
      </c>
      <c r="AM4336" s="1054">
        <v>35</v>
      </c>
      <c r="AN4336" s="1056">
        <v>0.18170000000000003</v>
      </c>
    </row>
    <row r="4337" spans="35:40">
      <c r="AI4337" s="1053">
        <v>42014501</v>
      </c>
      <c r="AJ4337" s="1054">
        <v>19</v>
      </c>
      <c r="AK4337" s="1055">
        <v>94.2774</v>
      </c>
      <c r="AL4337" s="1055">
        <v>2.2776000000000001</v>
      </c>
      <c r="AM4337" s="1054">
        <v>41</v>
      </c>
      <c r="AN4337" s="1056">
        <v>0.17120000000000002</v>
      </c>
    </row>
    <row r="4338" spans="35:40">
      <c r="AI4338" s="1053">
        <v>32019191</v>
      </c>
      <c r="AJ4338" s="1054">
        <v>62</v>
      </c>
      <c r="AK4338" s="1055">
        <v>94.270700000000005</v>
      </c>
      <c r="AL4338" s="1055">
        <v>2.8195999999999999</v>
      </c>
      <c r="AM4338" s="1054">
        <v>33</v>
      </c>
      <c r="AN4338" s="1056">
        <v>0.1759</v>
      </c>
    </row>
    <row r="4339" spans="35:40">
      <c r="AI4339" s="1053">
        <v>32081801</v>
      </c>
      <c r="AJ4339" s="1054">
        <v>30</v>
      </c>
      <c r="AK4339" s="1055">
        <v>94.257000000000005</v>
      </c>
      <c r="AL4339" s="1055">
        <v>3.1013999999999999</v>
      </c>
      <c r="AM4339" s="1054">
        <v>30</v>
      </c>
      <c r="AN4339" s="1056">
        <v>0.25269999999999998</v>
      </c>
    </row>
    <row r="4340" spans="35:40">
      <c r="AI4340" s="1053">
        <v>44084901</v>
      </c>
      <c r="AJ4340" s="1054">
        <v>20</v>
      </c>
      <c r="AK4340" s="1055">
        <v>94.253100000000003</v>
      </c>
      <c r="AL4340" s="1055">
        <v>2.5398000000000001</v>
      </c>
      <c r="AM4340" s="1054">
        <v>37</v>
      </c>
      <c r="AN4340" s="1056">
        <v>0.2762</v>
      </c>
    </row>
    <row r="4341" spans="35:40">
      <c r="AI4341" s="1053">
        <v>22032601</v>
      </c>
      <c r="AJ4341" s="1054">
        <v>8</v>
      </c>
      <c r="AK4341" s="1055">
        <v>94.219499999999996</v>
      </c>
      <c r="AL4341" s="1055">
        <v>3.01</v>
      </c>
      <c r="AM4341" s="1054">
        <v>31</v>
      </c>
      <c r="AN4341" s="1056">
        <v>0.2069</v>
      </c>
    </row>
    <row r="4342" spans="35:40">
      <c r="AI4342" s="1053">
        <v>51011301</v>
      </c>
      <c r="AJ4342" s="1054">
        <v>119</v>
      </c>
      <c r="AK4342" s="1055">
        <v>94.210037</v>
      </c>
      <c r="AL4342" s="1055">
        <v>2.6905000000000001</v>
      </c>
      <c r="AM4342" s="1054">
        <v>35</v>
      </c>
      <c r="AN4342" s="1056">
        <v>0.1578</v>
      </c>
    </row>
    <row r="4343" spans="35:40">
      <c r="AI4343" s="1053">
        <v>42092101</v>
      </c>
      <c r="AJ4343" s="1054">
        <v>6</v>
      </c>
      <c r="AK4343" s="1055">
        <v>94.206400000000002</v>
      </c>
      <c r="AL4343" s="1055">
        <v>3.1518999999999999</v>
      </c>
      <c r="AM4343" s="1054">
        <v>30</v>
      </c>
      <c r="AN4343" s="1056">
        <v>0.22219999999999998</v>
      </c>
    </row>
    <row r="4344" spans="35:40">
      <c r="AI4344" s="1053">
        <v>32107911</v>
      </c>
      <c r="AJ4344" s="1054">
        <v>50</v>
      </c>
      <c r="AK4344" s="1055">
        <v>94.174899999999994</v>
      </c>
      <c r="AL4344" s="1055">
        <v>2.9464000000000001</v>
      </c>
      <c r="AM4344" s="1054">
        <v>32</v>
      </c>
      <c r="AN4344" s="1056">
        <v>0.17949999999999999</v>
      </c>
    </row>
    <row r="4345" spans="35:40">
      <c r="AI4345" s="1053">
        <v>15070810</v>
      </c>
      <c r="AJ4345" s="1054">
        <v>4</v>
      </c>
      <c r="AK4345" s="1055">
        <v>94.141199999999998</v>
      </c>
      <c r="AL4345" s="1055">
        <v>2.4456000000000002</v>
      </c>
      <c r="AM4345" s="1054">
        <v>38</v>
      </c>
      <c r="AN4345" s="1056">
        <v>0.13669999999999999</v>
      </c>
    </row>
    <row r="4346" spans="35:40">
      <c r="AI4346" s="1053">
        <v>43100501</v>
      </c>
      <c r="AJ4346" s="1054">
        <v>7</v>
      </c>
      <c r="AK4346" s="1055">
        <v>94.126530000000002</v>
      </c>
      <c r="AL4346" s="1055">
        <v>2.6913</v>
      </c>
      <c r="AM4346" s="1054">
        <v>35</v>
      </c>
      <c r="AN4346" s="1056">
        <v>0.2586</v>
      </c>
    </row>
    <row r="4347" spans="35:40">
      <c r="AI4347" s="1053">
        <v>35010401</v>
      </c>
      <c r="AJ4347" s="1054">
        <v>38</v>
      </c>
      <c r="AK4347" s="1055">
        <v>94.061000000000007</v>
      </c>
      <c r="AL4347" s="1055">
        <v>2.2896000000000001</v>
      </c>
      <c r="AM4347" s="1054">
        <v>41</v>
      </c>
      <c r="AN4347" s="1056">
        <v>0.17929999999999999</v>
      </c>
    </row>
    <row r="4348" spans="35:40">
      <c r="AI4348" s="1053">
        <v>15080102</v>
      </c>
      <c r="AJ4348" s="1054">
        <v>4</v>
      </c>
      <c r="AK4348" s="1055">
        <v>94.054199999999994</v>
      </c>
      <c r="AL4348" s="1055">
        <v>2.8694999999999999</v>
      </c>
      <c r="AM4348" s="1054">
        <v>33</v>
      </c>
      <c r="AN4348" s="1056">
        <v>0.2334</v>
      </c>
    </row>
    <row r="4349" spans="35:40">
      <c r="AI4349" s="1053">
        <v>42151201</v>
      </c>
      <c r="AJ4349" s="1054">
        <v>6</v>
      </c>
      <c r="AK4349" s="1055">
        <v>94.052800000000005</v>
      </c>
      <c r="AL4349" s="1055">
        <v>2.8330000000000002</v>
      </c>
      <c r="AM4349" s="1054">
        <v>33</v>
      </c>
      <c r="AN4349" s="1056">
        <v>0.30430000000000001</v>
      </c>
    </row>
    <row r="4350" spans="35:40">
      <c r="AI4350" s="1053">
        <v>45010541</v>
      </c>
      <c r="AJ4350" s="1054">
        <v>24</v>
      </c>
      <c r="AK4350" s="1055">
        <v>94.0334</v>
      </c>
      <c r="AL4350" s="1055">
        <v>2.5259999999999998</v>
      </c>
      <c r="AM4350" s="1054">
        <v>37</v>
      </c>
      <c r="AN4350" s="1056">
        <v>8.5999999999999993E-2</v>
      </c>
    </row>
    <row r="4351" spans="35:40">
      <c r="AI4351" s="1053">
        <v>35024511</v>
      </c>
      <c r="AJ4351" s="1054">
        <v>30</v>
      </c>
      <c r="AK4351" s="1055">
        <v>93.986995999999991</v>
      </c>
      <c r="AL4351" s="1055">
        <v>2.9308999999999998</v>
      </c>
      <c r="AM4351" s="1054">
        <v>32</v>
      </c>
      <c r="AN4351" s="1056">
        <v>0.17460000000000001</v>
      </c>
    </row>
    <row r="4352" spans="35:40">
      <c r="AI4352" s="1053">
        <v>32018211</v>
      </c>
      <c r="AJ4352" s="1054">
        <v>63</v>
      </c>
      <c r="AK4352" s="1055">
        <v>93.923000000000002</v>
      </c>
      <c r="AL4352" s="1055">
        <v>2.6999</v>
      </c>
      <c r="AM4352" s="1054">
        <v>35</v>
      </c>
      <c r="AN4352" s="1056">
        <v>0.32040000000000002</v>
      </c>
    </row>
    <row r="4353" spans="35:40">
      <c r="AI4353" s="1053">
        <v>44112901</v>
      </c>
      <c r="AJ4353" s="1054">
        <v>23</v>
      </c>
      <c r="AK4353" s="1055">
        <v>93.916899999999998</v>
      </c>
      <c r="AL4353" s="1055">
        <v>2.76</v>
      </c>
      <c r="AM4353" s="1054">
        <v>34</v>
      </c>
      <c r="AN4353" s="1056">
        <v>0.16699999999999998</v>
      </c>
    </row>
    <row r="4354" spans="35:40">
      <c r="AI4354" s="1053">
        <v>32102401</v>
      </c>
      <c r="AJ4354" s="1054">
        <v>51</v>
      </c>
      <c r="AK4354" s="1055">
        <v>93.908900000000003</v>
      </c>
      <c r="AL4354" s="1055">
        <v>2.7111000000000001</v>
      </c>
      <c r="AM4354" s="1054">
        <v>35</v>
      </c>
      <c r="AN4354" s="1056">
        <v>0.20019999999999999</v>
      </c>
    </row>
    <row r="4355" spans="35:40">
      <c r="AI4355" s="1053">
        <v>51098301</v>
      </c>
      <c r="AJ4355" s="1054">
        <v>17</v>
      </c>
      <c r="AK4355" s="1055">
        <v>93.897599999999997</v>
      </c>
      <c r="AL4355" s="1055">
        <v>2.8698999999999999</v>
      </c>
      <c r="AM4355" s="1054">
        <v>33</v>
      </c>
      <c r="AN4355" s="1056">
        <v>0.29960000000000003</v>
      </c>
    </row>
    <row r="4356" spans="35:40">
      <c r="AI4356" s="1053">
        <v>53261101</v>
      </c>
      <c r="AJ4356" s="1054">
        <v>2</v>
      </c>
      <c r="AK4356" s="1055">
        <v>93.881100000000004</v>
      </c>
      <c r="AL4356" s="1055">
        <v>2.5396999999999998</v>
      </c>
      <c r="AM4356" s="1054">
        <v>37</v>
      </c>
      <c r="AN4356" s="1056">
        <v>0.24559999999999998</v>
      </c>
    </row>
    <row r="4357" spans="35:40">
      <c r="AI4357" s="1053">
        <v>44010801</v>
      </c>
      <c r="AJ4357" s="1054">
        <v>89</v>
      </c>
      <c r="AK4357" s="1055">
        <v>93.874200000000002</v>
      </c>
      <c r="AL4357" s="1055">
        <v>2.3077000000000001</v>
      </c>
      <c r="AM4357" s="1054">
        <v>41</v>
      </c>
      <c r="AN4357" s="1056">
        <v>0.3044</v>
      </c>
    </row>
    <row r="4358" spans="35:40">
      <c r="AI4358" s="1053">
        <v>32040902</v>
      </c>
      <c r="AJ4358" s="1054">
        <v>36</v>
      </c>
      <c r="AK4358" s="1055">
        <v>93.868499999999997</v>
      </c>
      <c r="AL4358" s="1055">
        <v>2.3109999999999999</v>
      </c>
      <c r="AM4358" s="1054">
        <v>41</v>
      </c>
      <c r="AN4358" s="1056">
        <v>0.18789999999999998</v>
      </c>
    </row>
    <row r="4359" spans="35:40">
      <c r="AI4359" s="1053">
        <v>34011701</v>
      </c>
      <c r="AJ4359" s="1054">
        <v>47</v>
      </c>
      <c r="AK4359" s="1055">
        <v>93.854290000000006</v>
      </c>
      <c r="AL4359" s="1055">
        <v>2.6118999999999999</v>
      </c>
      <c r="AM4359" s="1054">
        <v>36</v>
      </c>
      <c r="AN4359" s="1056">
        <v>0.28689999999999999</v>
      </c>
    </row>
    <row r="4360" spans="35:40">
      <c r="AI4360" s="1053">
        <v>50180061</v>
      </c>
      <c r="AJ4360" s="1054">
        <v>114</v>
      </c>
      <c r="AK4360" s="1055">
        <v>93.78</v>
      </c>
      <c r="AL4360" s="1055">
        <v>2.7147999999999999</v>
      </c>
      <c r="AM4360" s="1054">
        <v>35</v>
      </c>
      <c r="AN4360" s="1056">
        <v>0.15390000000000001</v>
      </c>
    </row>
    <row r="4361" spans="35:40">
      <c r="AI4361" s="1053">
        <v>22023501</v>
      </c>
      <c r="AJ4361" s="1054">
        <v>14</v>
      </c>
      <c r="AK4361" s="1055">
        <v>93.763599999999997</v>
      </c>
      <c r="AL4361" s="1055">
        <v>2.863</v>
      </c>
      <c r="AM4361" s="1054">
        <v>33</v>
      </c>
      <c r="AN4361" s="1056">
        <v>0.29710000000000003</v>
      </c>
    </row>
    <row r="4362" spans="35:40">
      <c r="AI4362" s="1053">
        <v>21040131</v>
      </c>
      <c r="AJ4362" s="1054">
        <v>8</v>
      </c>
      <c r="AK4362" s="1055">
        <v>93.746499999999997</v>
      </c>
      <c r="AL4362" s="1055">
        <v>2.7726999999999999</v>
      </c>
      <c r="AM4362" s="1054">
        <v>34</v>
      </c>
      <c r="AN4362" s="1056">
        <v>0.2475</v>
      </c>
    </row>
    <row r="4363" spans="35:40">
      <c r="AI4363" s="1053">
        <v>61018601</v>
      </c>
      <c r="AJ4363" s="1054">
        <v>67</v>
      </c>
      <c r="AK4363" s="1055">
        <v>93.743099999999998</v>
      </c>
      <c r="AL4363" s="1055">
        <v>3.0240999999999998</v>
      </c>
      <c r="AM4363" s="1054">
        <v>31</v>
      </c>
      <c r="AN4363" s="1056">
        <v>0.2072</v>
      </c>
    </row>
    <row r="4364" spans="35:40">
      <c r="AI4364" s="1053">
        <v>34030601</v>
      </c>
      <c r="AJ4364" s="1054">
        <v>14</v>
      </c>
      <c r="AK4364" s="1055">
        <v>93.741100000000003</v>
      </c>
      <c r="AL4364" s="1055">
        <v>2.6596000000000002</v>
      </c>
      <c r="AM4364" s="1054">
        <v>35</v>
      </c>
      <c r="AN4364" s="1056">
        <v>0.21789999999999998</v>
      </c>
    </row>
    <row r="4365" spans="35:40">
      <c r="AI4365" s="1053">
        <v>46021001</v>
      </c>
      <c r="AJ4365" s="1054">
        <v>23</v>
      </c>
      <c r="AK4365" s="1055">
        <v>93.717699999999994</v>
      </c>
      <c r="AL4365" s="1055">
        <v>2.9922</v>
      </c>
      <c r="AM4365" s="1054">
        <v>31</v>
      </c>
      <c r="AN4365" s="1056">
        <v>0.25829999999999997</v>
      </c>
    </row>
    <row r="4366" spans="35:40">
      <c r="AI4366" s="1053">
        <v>36031301</v>
      </c>
      <c r="AJ4366" s="1054">
        <v>4</v>
      </c>
      <c r="AK4366" s="1055">
        <v>93.715999999999994</v>
      </c>
      <c r="AL4366" s="1055">
        <v>2.8668999999999998</v>
      </c>
      <c r="AM4366" s="1054">
        <v>33</v>
      </c>
      <c r="AN4366" s="1056">
        <v>0.34659999999999996</v>
      </c>
    </row>
    <row r="4367" spans="35:40">
      <c r="AI4367" s="1053">
        <v>13019301</v>
      </c>
      <c r="AJ4367" s="1054">
        <v>29</v>
      </c>
      <c r="AK4367" s="1055">
        <v>93.699100000000001</v>
      </c>
      <c r="AL4367" s="1055">
        <v>2.5501</v>
      </c>
      <c r="AM4367" s="1054">
        <v>37</v>
      </c>
      <c r="AN4367" s="1056">
        <v>0.16800000000000001</v>
      </c>
    </row>
    <row r="4368" spans="35:40">
      <c r="AI4368" s="1053">
        <v>13092401</v>
      </c>
      <c r="AJ4368" s="1054">
        <v>7</v>
      </c>
      <c r="AK4368" s="1055">
        <v>93.674899999999994</v>
      </c>
      <c r="AL4368" s="1055">
        <v>2.456</v>
      </c>
      <c r="AM4368" s="1054">
        <v>38</v>
      </c>
      <c r="AN4368" s="1056">
        <v>0.51749999999999996</v>
      </c>
    </row>
    <row r="4369" spans="35:40">
      <c r="AI4369" s="1053">
        <v>31195401</v>
      </c>
      <c r="AJ4369" s="1054">
        <v>178</v>
      </c>
      <c r="AK4369" s="1055">
        <v>93.659593000000001</v>
      </c>
      <c r="AL4369" s="1055">
        <v>2.4578000000000002</v>
      </c>
      <c r="AM4369" s="1054">
        <v>38</v>
      </c>
      <c r="AN4369" s="1056">
        <v>0.1973</v>
      </c>
    </row>
    <row r="4370" spans="35:40">
      <c r="AI4370" s="1053">
        <v>21110151</v>
      </c>
      <c r="AJ4370" s="1054">
        <v>5</v>
      </c>
      <c r="AK4370" s="1055">
        <v>93.602654000000001</v>
      </c>
      <c r="AL4370" s="1055">
        <v>2.5364</v>
      </c>
      <c r="AM4370" s="1054">
        <v>37</v>
      </c>
      <c r="AN4370" s="1056">
        <v>0.15670000000000001</v>
      </c>
    </row>
    <row r="4371" spans="35:40">
      <c r="AI4371" s="1053">
        <v>34131401</v>
      </c>
      <c r="AJ4371" s="1054">
        <v>11</v>
      </c>
      <c r="AK4371" s="1055">
        <v>93.516999999999996</v>
      </c>
      <c r="AL4371" s="1055">
        <v>2.9188999999999998</v>
      </c>
      <c r="AM4371" s="1054">
        <v>32</v>
      </c>
      <c r="AN4371" s="1056">
        <v>0.44329999999999997</v>
      </c>
    </row>
    <row r="4372" spans="35:40">
      <c r="AI4372" s="1053">
        <v>35060181</v>
      </c>
      <c r="AJ4372" s="1054">
        <v>11</v>
      </c>
      <c r="AK4372" s="1055">
        <v>93.513599999999997</v>
      </c>
      <c r="AL4372" s="1055">
        <v>2.4127000000000001</v>
      </c>
      <c r="AM4372" s="1054">
        <v>39</v>
      </c>
      <c r="AN4372" s="1056">
        <v>0.27089999999999997</v>
      </c>
    </row>
    <row r="4373" spans="35:40">
      <c r="AI4373" s="1053">
        <v>22022801</v>
      </c>
      <c r="AJ4373" s="1054">
        <v>15</v>
      </c>
      <c r="AK4373" s="1055">
        <v>93.499399999999994</v>
      </c>
      <c r="AL4373" s="1055">
        <v>2.915</v>
      </c>
      <c r="AM4373" s="1054">
        <v>32</v>
      </c>
      <c r="AN4373" s="1056">
        <v>0.53810000000000002</v>
      </c>
    </row>
    <row r="4374" spans="35:40">
      <c r="AI4374" s="1053">
        <v>50060101</v>
      </c>
      <c r="AJ4374" s="1054">
        <v>115</v>
      </c>
      <c r="AK4374" s="1055">
        <v>93.401899999999998</v>
      </c>
      <c r="AL4374" s="1055">
        <v>3.1065</v>
      </c>
      <c r="AM4374" s="1054">
        <v>30</v>
      </c>
      <c r="AN4374" s="1056">
        <v>0.24170000000000003</v>
      </c>
    </row>
    <row r="4375" spans="35:40">
      <c r="AI4375" s="1053">
        <v>43083001</v>
      </c>
      <c r="AJ4375" s="1054">
        <v>16</v>
      </c>
      <c r="AK4375" s="1055">
        <v>93.39425</v>
      </c>
      <c r="AL4375" s="1055">
        <v>2.8797000000000001</v>
      </c>
      <c r="AM4375" s="1054">
        <v>32</v>
      </c>
      <c r="AN4375" s="1056">
        <v>0.20649999999999999</v>
      </c>
    </row>
    <row r="4376" spans="35:40">
      <c r="AI4376" s="1053">
        <v>42014701</v>
      </c>
      <c r="AJ4376" s="1054">
        <v>15</v>
      </c>
      <c r="AK4376" s="1055">
        <v>93.388099999999994</v>
      </c>
      <c r="AL4376" s="1055">
        <v>2.9977999999999998</v>
      </c>
      <c r="AM4376" s="1054">
        <v>31</v>
      </c>
      <c r="AN4376" s="1056">
        <v>0.24239999999999998</v>
      </c>
    </row>
    <row r="4377" spans="35:40">
      <c r="AI4377" s="1053">
        <v>21140101</v>
      </c>
      <c r="AJ4377" s="1054">
        <v>9</v>
      </c>
      <c r="AK4377" s="1055">
        <v>93.383499999999998</v>
      </c>
      <c r="AL4377" s="1055">
        <v>3.0907</v>
      </c>
      <c r="AM4377" s="1054">
        <v>30</v>
      </c>
      <c r="AN4377" s="1056">
        <v>0.28850000000000003</v>
      </c>
    </row>
    <row r="4378" spans="35:40">
      <c r="AI4378" s="1053">
        <v>32081201</v>
      </c>
      <c r="AJ4378" s="1054">
        <v>31</v>
      </c>
      <c r="AK4378" s="1055">
        <v>93.378</v>
      </c>
      <c r="AL4378" s="1055">
        <v>2.6671999999999998</v>
      </c>
      <c r="AM4378" s="1054">
        <v>35</v>
      </c>
      <c r="AN4378" s="1056">
        <v>0.36979999999999996</v>
      </c>
    </row>
    <row r="4379" spans="35:40">
      <c r="AI4379" s="1053">
        <v>32029521</v>
      </c>
      <c r="AJ4379" s="1054">
        <v>16</v>
      </c>
      <c r="AK4379" s="1055">
        <v>93.376499999999993</v>
      </c>
      <c r="AL4379" s="1055">
        <v>2.7366999999999999</v>
      </c>
      <c r="AM4379" s="1054">
        <v>34</v>
      </c>
      <c r="AN4379" s="1056">
        <v>0.15310000000000001</v>
      </c>
    </row>
    <row r="4380" spans="35:40">
      <c r="AI4380" s="1053">
        <v>43032101</v>
      </c>
      <c r="AJ4380" s="1054">
        <v>9</v>
      </c>
      <c r="AK4380" s="1055">
        <v>93.334999999999994</v>
      </c>
      <c r="AL4380" s="1055">
        <v>2.6206</v>
      </c>
      <c r="AM4380" s="1054">
        <v>36</v>
      </c>
      <c r="AN4380" s="1056">
        <v>0.2009</v>
      </c>
    </row>
    <row r="4381" spans="35:40">
      <c r="AI4381" s="1053">
        <v>41173301</v>
      </c>
      <c r="AJ4381" s="1054">
        <v>6</v>
      </c>
      <c r="AK4381" s="1055">
        <v>93.321899999999999</v>
      </c>
      <c r="AL4381" s="1055">
        <v>2.4260000000000002</v>
      </c>
      <c r="AM4381" s="1054">
        <v>38</v>
      </c>
      <c r="AN4381" s="1056">
        <v>0.28839999999999999</v>
      </c>
    </row>
    <row r="4382" spans="35:40">
      <c r="AI4382" s="1053">
        <v>21050071</v>
      </c>
      <c r="AJ4382" s="1054">
        <v>4</v>
      </c>
      <c r="AK4382" s="1055">
        <v>93.300399999999996</v>
      </c>
      <c r="AL4382" s="1055">
        <v>3.0611000000000002</v>
      </c>
      <c r="AM4382" s="1054">
        <v>30</v>
      </c>
      <c r="AN4382" s="1056">
        <v>0.36530000000000001</v>
      </c>
    </row>
    <row r="4383" spans="35:40">
      <c r="AI4383" s="1053">
        <v>44141701</v>
      </c>
      <c r="AJ4383" s="1054">
        <v>12</v>
      </c>
      <c r="AK4383" s="1055">
        <v>93.299599999999998</v>
      </c>
      <c r="AL4383" s="1055">
        <v>2.2713999999999999</v>
      </c>
      <c r="AM4383" s="1054">
        <v>41</v>
      </c>
      <c r="AN4383" s="1056">
        <v>0.2268</v>
      </c>
    </row>
    <row r="4384" spans="35:40">
      <c r="AI4384" s="1053">
        <v>33054001</v>
      </c>
      <c r="AJ4384" s="1054">
        <v>30</v>
      </c>
      <c r="AK4384" s="1055">
        <v>93.253399999999999</v>
      </c>
      <c r="AL4384" s="1055">
        <v>2.4131999999999998</v>
      </c>
      <c r="AM4384" s="1054">
        <v>39</v>
      </c>
      <c r="AN4384" s="1056">
        <v>0.24539999999999998</v>
      </c>
    </row>
    <row r="4385" spans="35:40">
      <c r="AI4385" s="1053">
        <v>42091201</v>
      </c>
      <c r="AJ4385" s="1054">
        <v>7</v>
      </c>
      <c r="AK4385" s="1055">
        <v>93.241200000000006</v>
      </c>
      <c r="AL4385" s="1055">
        <v>3.1246999999999998</v>
      </c>
      <c r="AM4385" s="1054">
        <v>30</v>
      </c>
      <c r="AN4385" s="1056">
        <v>0.39250000000000002</v>
      </c>
    </row>
    <row r="4386" spans="35:40">
      <c r="AI4386" s="1053">
        <v>51010071</v>
      </c>
      <c r="AJ4386" s="1054">
        <v>120</v>
      </c>
      <c r="AK4386" s="1055">
        <v>93.1935</v>
      </c>
      <c r="AL4386" s="1055">
        <v>2.5489000000000002</v>
      </c>
      <c r="AM4386" s="1054">
        <v>37</v>
      </c>
      <c r="AN4386" s="1056">
        <v>0.18899999999999997</v>
      </c>
    </row>
    <row r="4387" spans="35:40">
      <c r="AI4387" s="1053">
        <v>21070121</v>
      </c>
      <c r="AJ4387" s="1054">
        <v>7</v>
      </c>
      <c r="AK4387" s="1055">
        <v>93.154799999999994</v>
      </c>
      <c r="AL4387" s="1055">
        <v>3.0661</v>
      </c>
      <c r="AM4387" s="1054">
        <v>30</v>
      </c>
      <c r="AN4387" s="1056">
        <v>0.44619999999999999</v>
      </c>
    </row>
    <row r="4388" spans="35:40">
      <c r="AI4388" s="1053">
        <v>31113801</v>
      </c>
      <c r="AJ4388" s="1054">
        <v>179</v>
      </c>
      <c r="AK4388" s="1055">
        <v>93.130600000000001</v>
      </c>
      <c r="AL4388" s="1055">
        <v>1.9942</v>
      </c>
      <c r="AM4388" s="1054">
        <v>47</v>
      </c>
      <c r="AN4388" s="1056">
        <v>0.15259999999999999</v>
      </c>
    </row>
    <row r="4389" spans="35:40">
      <c r="AI4389" s="1053">
        <v>44084101</v>
      </c>
      <c r="AJ4389" s="1054">
        <v>21</v>
      </c>
      <c r="AK4389" s="1055">
        <v>93.111940000000004</v>
      </c>
      <c r="AL4389" s="1055">
        <v>2.2639999999999998</v>
      </c>
      <c r="AM4389" s="1054">
        <v>41</v>
      </c>
      <c r="AN4389" s="1056">
        <v>0.21559999999999999</v>
      </c>
    </row>
    <row r="4390" spans="35:40">
      <c r="AI4390" s="1053">
        <v>33022801</v>
      </c>
      <c r="AJ4390" s="1054">
        <v>18</v>
      </c>
      <c r="AK4390" s="1055">
        <v>93.081389999999999</v>
      </c>
      <c r="AL4390" s="1055">
        <v>2.6642999999999999</v>
      </c>
      <c r="AM4390" s="1054">
        <v>35</v>
      </c>
      <c r="AN4390" s="1056">
        <v>0.20699999999999999</v>
      </c>
    </row>
    <row r="4391" spans="35:40">
      <c r="AI4391" s="1053">
        <v>43083901</v>
      </c>
      <c r="AJ4391" s="1054">
        <v>17</v>
      </c>
      <c r="AK4391" s="1055">
        <v>93.071980000000011</v>
      </c>
      <c r="AL4391" s="1055">
        <v>2.6859999999999999</v>
      </c>
      <c r="AM4391" s="1054">
        <v>35</v>
      </c>
      <c r="AN4391" s="1056">
        <v>0.21420000000000003</v>
      </c>
    </row>
    <row r="4392" spans="35:40">
      <c r="AI4392" s="1053">
        <v>44190501</v>
      </c>
      <c r="AJ4392" s="1054">
        <v>3</v>
      </c>
      <c r="AK4392" s="1055">
        <v>93.0261</v>
      </c>
      <c r="AL4392" s="1055">
        <v>2.6467000000000001</v>
      </c>
      <c r="AM4392" s="1054">
        <v>35</v>
      </c>
      <c r="AN4392" s="1056">
        <v>0.31929999999999997</v>
      </c>
    </row>
    <row r="4393" spans="35:40">
      <c r="AI4393" s="1053">
        <v>44121101</v>
      </c>
      <c r="AJ4393" s="1054">
        <v>23</v>
      </c>
      <c r="AK4393" s="1055">
        <v>93.019900000000007</v>
      </c>
      <c r="AL4393" s="1055">
        <v>2.7544</v>
      </c>
      <c r="AM4393" s="1054">
        <v>34</v>
      </c>
      <c r="AN4393" s="1056">
        <v>0.19269999999999998</v>
      </c>
    </row>
    <row r="4394" spans="35:40">
      <c r="AI4394" s="1053">
        <v>50120281</v>
      </c>
      <c r="AJ4394" s="1054">
        <v>116</v>
      </c>
      <c r="AK4394" s="1055">
        <v>92.987659999999991</v>
      </c>
      <c r="AL4394" s="1055">
        <v>2.8649</v>
      </c>
      <c r="AM4394" s="1054">
        <v>32</v>
      </c>
      <c r="AN4394" s="1056">
        <v>0.105</v>
      </c>
    </row>
    <row r="4395" spans="35:40">
      <c r="AI4395" s="1053">
        <v>13010491</v>
      </c>
      <c r="AJ4395" s="1054">
        <v>30</v>
      </c>
      <c r="AK4395" s="1055">
        <v>92.979749999999996</v>
      </c>
      <c r="AL4395" s="1055">
        <v>2.4954999999999998</v>
      </c>
      <c r="AM4395" s="1054">
        <v>37</v>
      </c>
      <c r="AN4395" s="1056">
        <v>0.2281</v>
      </c>
    </row>
    <row r="4396" spans="35:40">
      <c r="AI4396" s="1053">
        <v>44221201</v>
      </c>
      <c r="AJ4396" s="1054">
        <v>90</v>
      </c>
      <c r="AK4396" s="1055">
        <v>92.949080000000009</v>
      </c>
      <c r="AL4396" s="1055">
        <v>2.3988999999999998</v>
      </c>
      <c r="AM4396" s="1054">
        <v>39</v>
      </c>
      <c r="AN4396" s="1056">
        <v>0.16899999999999998</v>
      </c>
    </row>
    <row r="4397" spans="35:40">
      <c r="AI4397" s="1053">
        <v>63010502</v>
      </c>
      <c r="AJ4397" s="1054">
        <v>11</v>
      </c>
      <c r="AK4397" s="1055">
        <v>92.9435</v>
      </c>
      <c r="AL4397" s="1055">
        <v>2.5238999999999998</v>
      </c>
      <c r="AM4397" s="1054">
        <v>37</v>
      </c>
      <c r="AN4397" s="1056">
        <v>0.22260000000000002</v>
      </c>
    </row>
    <row r="4398" spans="35:40">
      <c r="AI4398" s="1053">
        <v>43112701</v>
      </c>
      <c r="AJ4398" s="1054">
        <v>7</v>
      </c>
      <c r="AK4398" s="1055">
        <v>92.879540000000006</v>
      </c>
      <c r="AL4398" s="1055">
        <v>2.8252999999999999</v>
      </c>
      <c r="AM4398" s="1054">
        <v>33</v>
      </c>
      <c r="AN4398" s="1056">
        <v>0.38979999999999998</v>
      </c>
    </row>
    <row r="4399" spans="35:40">
      <c r="AI4399" s="1053">
        <v>51020701</v>
      </c>
      <c r="AJ4399" s="1054">
        <v>20</v>
      </c>
      <c r="AK4399" s="1055">
        <v>92.878900000000002</v>
      </c>
      <c r="AL4399" s="1055">
        <v>2.6473</v>
      </c>
      <c r="AM4399" s="1054">
        <v>35</v>
      </c>
      <c r="AN4399" s="1056">
        <v>0.23710000000000001</v>
      </c>
    </row>
    <row r="4400" spans="35:40">
      <c r="AI4400" s="1053">
        <v>14013381</v>
      </c>
      <c r="AJ4400" s="1054">
        <v>23</v>
      </c>
      <c r="AK4400" s="1055">
        <v>92.851100000000002</v>
      </c>
      <c r="AL4400" s="1055">
        <v>2.6391</v>
      </c>
      <c r="AM4400" s="1054">
        <v>35</v>
      </c>
      <c r="AN4400" s="1056">
        <v>0.18350000000000002</v>
      </c>
    </row>
    <row r="4401" spans="35:40">
      <c r="AI4401" s="1053">
        <v>41152301</v>
      </c>
      <c r="AJ4401" s="1054">
        <v>16</v>
      </c>
      <c r="AK4401" s="1055">
        <v>92.845600000000005</v>
      </c>
      <c r="AL4401" s="1055">
        <v>2.7238000000000002</v>
      </c>
      <c r="AM4401" s="1054">
        <v>34</v>
      </c>
      <c r="AN4401" s="1056">
        <v>0.4778</v>
      </c>
    </row>
    <row r="4402" spans="35:40">
      <c r="AI4402" s="1053">
        <v>36044601</v>
      </c>
      <c r="AJ4402" s="1054">
        <v>14</v>
      </c>
      <c r="AK4402" s="1055">
        <v>92.802899999999994</v>
      </c>
      <c r="AL4402" s="1055">
        <v>2.6355</v>
      </c>
      <c r="AM4402" s="1054">
        <v>35</v>
      </c>
      <c r="AN4402" s="1056">
        <v>0.11539999999999999</v>
      </c>
    </row>
    <row r="4403" spans="35:40">
      <c r="AI4403" s="1053">
        <v>44011371</v>
      </c>
      <c r="AJ4403" s="1054">
        <v>91</v>
      </c>
      <c r="AK4403" s="1055">
        <v>92.778300000000002</v>
      </c>
      <c r="AL4403" s="1055">
        <v>2.2924000000000002</v>
      </c>
      <c r="AM4403" s="1054">
        <v>40</v>
      </c>
      <c r="AN4403" s="1056">
        <v>0.22219999999999998</v>
      </c>
    </row>
    <row r="4404" spans="35:40">
      <c r="AI4404" s="1053">
        <v>11062101</v>
      </c>
      <c r="AJ4404" s="1054">
        <v>143</v>
      </c>
      <c r="AK4404" s="1055">
        <v>92.775800000000004</v>
      </c>
      <c r="AL4404" s="1055">
        <v>1.9325000000000001</v>
      </c>
      <c r="AM4404" s="1054">
        <v>48</v>
      </c>
      <c r="AN4404" s="1056">
        <v>0.27589999999999998</v>
      </c>
    </row>
    <row r="4405" spans="35:40">
      <c r="AI4405" s="1053">
        <v>44115401</v>
      </c>
      <c r="AJ4405" s="1054">
        <v>24</v>
      </c>
      <c r="AK4405" s="1055">
        <v>92.758390000000006</v>
      </c>
      <c r="AL4405" s="1055">
        <v>2.6617000000000002</v>
      </c>
      <c r="AM4405" s="1054">
        <v>35</v>
      </c>
      <c r="AN4405" s="1056">
        <v>0.15509999999999999</v>
      </c>
    </row>
    <row r="4406" spans="35:40">
      <c r="AI4406" s="1053">
        <v>62012901</v>
      </c>
      <c r="AJ4406" s="1054">
        <v>23</v>
      </c>
      <c r="AK4406" s="1055">
        <v>92.747</v>
      </c>
      <c r="AL4406" s="1055">
        <v>2.5636999999999999</v>
      </c>
      <c r="AM4406" s="1054">
        <v>36</v>
      </c>
      <c r="AN4406" s="1056">
        <v>0.35070000000000001</v>
      </c>
    </row>
    <row r="4407" spans="35:40">
      <c r="AI4407" s="1053">
        <v>44011991</v>
      </c>
      <c r="AJ4407" s="1054">
        <v>92</v>
      </c>
      <c r="AK4407" s="1055">
        <v>92.729699999999994</v>
      </c>
      <c r="AL4407" s="1055">
        <v>2.3323</v>
      </c>
      <c r="AM4407" s="1054">
        <v>40</v>
      </c>
      <c r="AN4407" s="1056">
        <v>0.2429</v>
      </c>
    </row>
    <row r="4408" spans="35:40">
      <c r="AI4408" s="1053">
        <v>43052201</v>
      </c>
      <c r="AJ4408" s="1054">
        <v>8</v>
      </c>
      <c r="AK4408" s="1055">
        <v>92.689599999999999</v>
      </c>
      <c r="AL4408" s="1055">
        <v>2.2164000000000001</v>
      </c>
      <c r="AM4408" s="1054">
        <v>42</v>
      </c>
      <c r="AN4408" s="1056">
        <v>0.37969999999999998</v>
      </c>
    </row>
    <row r="4409" spans="35:40">
      <c r="AI4409" s="1053">
        <v>43070901</v>
      </c>
      <c r="AJ4409" s="1054">
        <v>10</v>
      </c>
      <c r="AK4409" s="1055">
        <v>92.677000000000007</v>
      </c>
      <c r="AL4409" s="1055">
        <v>2.7797000000000001</v>
      </c>
      <c r="AM4409" s="1054">
        <v>33</v>
      </c>
      <c r="AN4409" s="1056">
        <v>0.19359999999999999</v>
      </c>
    </row>
    <row r="4410" spans="35:40">
      <c r="AI4410" s="1053">
        <v>41021901</v>
      </c>
      <c r="AJ4410" s="1054">
        <v>10</v>
      </c>
      <c r="AK4410" s="1055">
        <v>92.670900000000003</v>
      </c>
      <c r="AL4410" s="1055">
        <v>2.6888999999999998</v>
      </c>
      <c r="AM4410" s="1054">
        <v>34</v>
      </c>
      <c r="AN4410" s="1056">
        <v>0.2303</v>
      </c>
    </row>
    <row r="4411" spans="35:40">
      <c r="AI4411" s="1053">
        <v>51098601</v>
      </c>
      <c r="AJ4411" s="1054">
        <v>18</v>
      </c>
      <c r="AK4411" s="1055">
        <v>92.659400000000005</v>
      </c>
      <c r="AL4411" s="1055">
        <v>2.6274999999999999</v>
      </c>
      <c r="AM4411" s="1054">
        <v>35</v>
      </c>
      <c r="AN4411" s="1056">
        <v>0.35619999999999996</v>
      </c>
    </row>
    <row r="4412" spans="35:40">
      <c r="AI4412" s="1053">
        <v>44132401</v>
      </c>
      <c r="AJ4412" s="1054">
        <v>49</v>
      </c>
      <c r="AK4412" s="1055">
        <v>92.648099999999999</v>
      </c>
      <c r="AL4412" s="1055">
        <v>2.883</v>
      </c>
      <c r="AM4412" s="1054">
        <v>32</v>
      </c>
      <c r="AN4412" s="1056">
        <v>0.1759</v>
      </c>
    </row>
    <row r="4413" spans="35:40">
      <c r="AI4413" s="1053">
        <v>42032401</v>
      </c>
      <c r="AJ4413" s="1054">
        <v>20</v>
      </c>
      <c r="AK4413" s="1055">
        <v>92.641900000000007</v>
      </c>
      <c r="AL4413" s="1055">
        <v>2.0137</v>
      </c>
      <c r="AM4413" s="1054">
        <v>46</v>
      </c>
      <c r="AN4413" s="1056">
        <v>0.45659999999999995</v>
      </c>
    </row>
    <row r="4414" spans="35:40">
      <c r="AI4414" s="1053">
        <v>21050081</v>
      </c>
      <c r="AJ4414" s="1054">
        <v>5</v>
      </c>
      <c r="AK4414" s="1055">
        <v>92.612300000000005</v>
      </c>
      <c r="AL4414" s="1055">
        <v>2.9944000000000002</v>
      </c>
      <c r="AM4414" s="1054">
        <v>31</v>
      </c>
      <c r="AN4414" s="1056">
        <v>0.33169999999999999</v>
      </c>
    </row>
    <row r="4415" spans="35:40">
      <c r="AI4415" s="1053">
        <v>65010211</v>
      </c>
      <c r="AJ4415" s="1054">
        <v>17</v>
      </c>
      <c r="AK4415" s="1055">
        <v>92.591300000000004</v>
      </c>
      <c r="AL4415" s="1055">
        <v>2.9142999999999999</v>
      </c>
      <c r="AM4415" s="1054">
        <v>32</v>
      </c>
      <c r="AN4415" s="1056">
        <v>0.25519999999999998</v>
      </c>
    </row>
    <row r="4416" spans="35:40">
      <c r="AI4416" s="1053">
        <v>14103371</v>
      </c>
      <c r="AJ4416" s="1054">
        <v>3</v>
      </c>
      <c r="AK4416" s="1055">
        <v>92.5822</v>
      </c>
      <c r="AL4416" s="1055">
        <v>2.5785999999999998</v>
      </c>
      <c r="AM4416" s="1054">
        <v>36</v>
      </c>
      <c r="AN4416" s="1056">
        <v>0.3221</v>
      </c>
    </row>
    <row r="4417" spans="35:40">
      <c r="AI4417" s="1053">
        <v>44107901</v>
      </c>
      <c r="AJ4417" s="1054">
        <v>41</v>
      </c>
      <c r="AK4417" s="1055">
        <v>92.580495999999997</v>
      </c>
      <c r="AL4417" s="1055">
        <v>2.5771999999999999</v>
      </c>
      <c r="AM4417" s="1054">
        <v>36</v>
      </c>
      <c r="AN4417" s="1056">
        <v>0.14319999999999999</v>
      </c>
    </row>
    <row r="4418" spans="35:40">
      <c r="AI4418" s="1053">
        <v>33042301</v>
      </c>
      <c r="AJ4418" s="1054">
        <v>58</v>
      </c>
      <c r="AK4418" s="1055">
        <v>92.548380000000009</v>
      </c>
      <c r="AL4418" s="1055">
        <v>2.6522000000000001</v>
      </c>
      <c r="AM4418" s="1054">
        <v>35</v>
      </c>
      <c r="AN4418" s="1056">
        <v>0.28050000000000003</v>
      </c>
    </row>
    <row r="4419" spans="35:40">
      <c r="AI4419" s="1053">
        <v>61071401</v>
      </c>
      <c r="AJ4419" s="1054">
        <v>7</v>
      </c>
      <c r="AK4419" s="1055">
        <v>92.521500000000003</v>
      </c>
      <c r="AL4419" s="1055">
        <v>3.1976</v>
      </c>
      <c r="AM4419" s="1054">
        <v>29</v>
      </c>
      <c r="AN4419" s="1056">
        <v>0.44719999999999999</v>
      </c>
    </row>
    <row r="4420" spans="35:40">
      <c r="AI4420" s="1053">
        <v>12013801</v>
      </c>
      <c r="AJ4420" s="1054">
        <v>66</v>
      </c>
      <c r="AK4420" s="1055">
        <v>92.499161999999998</v>
      </c>
      <c r="AL4420" s="1055">
        <v>2.8788999999999998</v>
      </c>
      <c r="AM4420" s="1054">
        <v>32</v>
      </c>
      <c r="AN4420" s="1056">
        <v>0.21329999999999999</v>
      </c>
    </row>
    <row r="4421" spans="35:40">
      <c r="AI4421" s="1053">
        <v>34130801</v>
      </c>
      <c r="AJ4421" s="1054">
        <v>12</v>
      </c>
      <c r="AK4421" s="1055">
        <v>92.456999999999994</v>
      </c>
      <c r="AL4421" s="1055">
        <v>1.9802999999999999</v>
      </c>
      <c r="AM4421" s="1054">
        <v>47</v>
      </c>
      <c r="AN4421" s="1056">
        <v>0.48409999999999997</v>
      </c>
    </row>
    <row r="4422" spans="35:40">
      <c r="AI4422" s="1053">
        <v>23118321</v>
      </c>
      <c r="AJ4422" s="1054">
        <v>2</v>
      </c>
      <c r="AK4422" s="1055">
        <v>92.447400000000002</v>
      </c>
      <c r="AL4422" s="1055">
        <v>2.9782999999999999</v>
      </c>
      <c r="AM4422" s="1054">
        <v>31</v>
      </c>
      <c r="AN4422" s="1056">
        <v>0.34329999999999999</v>
      </c>
    </row>
    <row r="4423" spans="35:40">
      <c r="AI4423" s="1053">
        <v>11071131</v>
      </c>
      <c r="AJ4423" s="1054">
        <v>144</v>
      </c>
      <c r="AK4423" s="1055">
        <v>92.434869999999989</v>
      </c>
      <c r="AL4423" s="1055">
        <v>2.4948999999999999</v>
      </c>
      <c r="AM4423" s="1054">
        <v>37</v>
      </c>
      <c r="AN4423" s="1056">
        <v>0.2409</v>
      </c>
    </row>
    <row r="4424" spans="35:40">
      <c r="AI4424" s="1053">
        <v>62021001</v>
      </c>
      <c r="AJ4424" s="1054">
        <v>2</v>
      </c>
      <c r="AK4424" s="1055">
        <v>92.374024000000006</v>
      </c>
      <c r="AL4424" s="1055">
        <v>2.7707999999999999</v>
      </c>
      <c r="AM4424" s="1054">
        <v>33</v>
      </c>
      <c r="AN4424" s="1056">
        <v>0.25579999999999997</v>
      </c>
    </row>
    <row r="4425" spans="35:40">
      <c r="AI4425" s="1053">
        <v>23012401</v>
      </c>
      <c r="AJ4425" s="1054">
        <v>41</v>
      </c>
      <c r="AK4425" s="1055">
        <v>92.283900000000003</v>
      </c>
      <c r="AL4425" s="1055">
        <v>2.9733999999999998</v>
      </c>
      <c r="AM4425" s="1054">
        <v>31</v>
      </c>
      <c r="AN4425" s="1056">
        <v>0.23620000000000002</v>
      </c>
    </row>
    <row r="4426" spans="35:40">
      <c r="AI4426" s="1053">
        <v>41092801</v>
      </c>
      <c r="AJ4426" s="1054">
        <v>6</v>
      </c>
      <c r="AK4426" s="1055">
        <v>92.277299999999997</v>
      </c>
      <c r="AL4426" s="1055">
        <v>2.6842999999999999</v>
      </c>
      <c r="AM4426" s="1054">
        <v>34</v>
      </c>
      <c r="AN4426" s="1056">
        <v>0.28789999999999999</v>
      </c>
    </row>
    <row r="4427" spans="35:40">
      <c r="AI4427" s="1053">
        <v>32029221</v>
      </c>
      <c r="AJ4427" s="1054">
        <v>66</v>
      </c>
      <c r="AK4427" s="1055">
        <v>92.267099999999999</v>
      </c>
      <c r="AL4427" s="1055">
        <v>2.6101000000000001</v>
      </c>
      <c r="AM4427" s="1054">
        <v>35</v>
      </c>
      <c r="AN4427" s="1056">
        <v>0.21760000000000002</v>
      </c>
    </row>
    <row r="4428" spans="35:40">
      <c r="AI4428" s="1053">
        <v>50050121</v>
      </c>
      <c r="AJ4428" s="1054">
        <v>117</v>
      </c>
      <c r="AK4428" s="1055">
        <v>92.262419999999992</v>
      </c>
      <c r="AL4428" s="1055">
        <v>2.7120000000000002</v>
      </c>
      <c r="AM4428" s="1054">
        <v>34</v>
      </c>
      <c r="AN4428" s="1056">
        <v>0.1143</v>
      </c>
    </row>
    <row r="4429" spans="35:40">
      <c r="AI4429" s="1053">
        <v>32106211</v>
      </c>
      <c r="AJ4429" s="1054">
        <v>52</v>
      </c>
      <c r="AK4429" s="1055">
        <v>92.251890000000003</v>
      </c>
      <c r="AL4429" s="1055">
        <v>2.4034</v>
      </c>
      <c r="AM4429" s="1054">
        <v>38</v>
      </c>
      <c r="AN4429" s="1056">
        <v>0.12480000000000001</v>
      </c>
    </row>
    <row r="4430" spans="35:40">
      <c r="AI4430" s="1053">
        <v>21015501</v>
      </c>
      <c r="AJ4430" s="1054">
        <v>44</v>
      </c>
      <c r="AK4430" s="1055">
        <v>92.183099999999996</v>
      </c>
      <c r="AL4430" s="1055">
        <v>2.7006999999999999</v>
      </c>
      <c r="AM4430" s="1054">
        <v>34</v>
      </c>
      <c r="AN4430" s="1056">
        <v>0.34279999999999999</v>
      </c>
    </row>
    <row r="4431" spans="35:40">
      <c r="AI4431" s="1053">
        <v>34091101</v>
      </c>
      <c r="AJ4431" s="1054">
        <v>10</v>
      </c>
      <c r="AK4431" s="1055">
        <v>92.163399999999996</v>
      </c>
      <c r="AL4431" s="1055">
        <v>2.0272000000000001</v>
      </c>
      <c r="AM4431" s="1054">
        <v>45</v>
      </c>
      <c r="AN4431" s="1056">
        <v>0.33929999999999999</v>
      </c>
    </row>
    <row r="4432" spans="35:40">
      <c r="AI4432" s="1053">
        <v>21110161</v>
      </c>
      <c r="AJ4432" s="1054">
        <v>6</v>
      </c>
      <c r="AK4432" s="1055">
        <v>92.156599999999997</v>
      </c>
      <c r="AL4432" s="1055">
        <v>2.8854000000000002</v>
      </c>
      <c r="AM4432" s="1054">
        <v>32</v>
      </c>
      <c r="AN4432" s="1056">
        <v>0.31269999999999998</v>
      </c>
    </row>
    <row r="4433" spans="35:40">
      <c r="AI4433" s="1053">
        <v>11010703</v>
      </c>
      <c r="AJ4433" s="1054">
        <v>145</v>
      </c>
      <c r="AK4433" s="1055">
        <v>92.069199999999995</v>
      </c>
      <c r="AL4433" s="1055">
        <v>2.6865999999999999</v>
      </c>
      <c r="AM4433" s="1054">
        <v>34</v>
      </c>
      <c r="AN4433" s="1056">
        <v>0.53410000000000002</v>
      </c>
    </row>
    <row r="4434" spans="35:40">
      <c r="AI4434" s="1053">
        <v>44012141</v>
      </c>
      <c r="AJ4434" s="1054">
        <v>93</v>
      </c>
      <c r="AK4434" s="1055">
        <v>92.052990000000008</v>
      </c>
      <c r="AL4434" s="1055">
        <v>2.5377000000000001</v>
      </c>
      <c r="AM4434" s="1054">
        <v>36</v>
      </c>
      <c r="AN4434" s="1056">
        <v>9.9100000000000008E-2</v>
      </c>
    </row>
    <row r="4435" spans="35:40">
      <c r="AI4435" s="1053">
        <v>22022601</v>
      </c>
      <c r="AJ4435" s="1054">
        <v>16</v>
      </c>
      <c r="AK4435" s="1055">
        <v>92.011349999999993</v>
      </c>
      <c r="AL4435" s="1055">
        <v>2.5142000000000002</v>
      </c>
      <c r="AM4435" s="1054">
        <v>37</v>
      </c>
      <c r="AN4435" s="1056">
        <v>0.23019999999999999</v>
      </c>
    </row>
    <row r="4436" spans="35:40">
      <c r="AI4436" s="1053">
        <v>43090801</v>
      </c>
      <c r="AJ4436" s="1054">
        <v>9</v>
      </c>
      <c r="AK4436" s="1055">
        <v>91.967200000000005</v>
      </c>
      <c r="AL4436" s="1055">
        <v>2.5316999999999998</v>
      </c>
      <c r="AM4436" s="1054">
        <v>36</v>
      </c>
      <c r="AN4436" s="1056">
        <v>0.23440000000000003</v>
      </c>
    </row>
    <row r="4437" spans="35:40">
      <c r="AI4437" s="1053">
        <v>34131201</v>
      </c>
      <c r="AJ4437" s="1054">
        <v>13</v>
      </c>
      <c r="AK4437" s="1055">
        <v>91.909400000000005</v>
      </c>
      <c r="AL4437" s="1055">
        <v>2.0594999999999999</v>
      </c>
      <c r="AM4437" s="1054">
        <v>45</v>
      </c>
      <c r="AN4437" s="1056">
        <v>0.24760000000000001</v>
      </c>
    </row>
    <row r="4438" spans="35:40">
      <c r="AI4438" s="1053">
        <v>43015001</v>
      </c>
      <c r="AJ4438" s="1054">
        <v>50</v>
      </c>
      <c r="AK4438" s="1055">
        <v>91.880300000000005</v>
      </c>
      <c r="AL4438" s="1055">
        <v>2.8273999999999999</v>
      </c>
      <c r="AM4438" s="1054">
        <v>32</v>
      </c>
      <c r="AN4438" s="1056">
        <v>0.221</v>
      </c>
    </row>
    <row r="4439" spans="35:40">
      <c r="AI4439" s="1053">
        <v>36110301</v>
      </c>
      <c r="AJ4439" s="1054">
        <v>19</v>
      </c>
      <c r="AK4439" s="1055">
        <v>91.863699999999994</v>
      </c>
      <c r="AL4439" s="1055">
        <v>2.9729000000000001</v>
      </c>
      <c r="AM4439" s="1054">
        <v>31</v>
      </c>
      <c r="AN4439" s="1056">
        <v>0.30219999999999997</v>
      </c>
    </row>
    <row r="4440" spans="35:40">
      <c r="AI4440" s="1053">
        <v>43111001</v>
      </c>
      <c r="AJ4440" s="1054">
        <v>8</v>
      </c>
      <c r="AK4440" s="1055">
        <v>91.86</v>
      </c>
      <c r="AL4440" s="1055">
        <v>2.0526</v>
      </c>
      <c r="AM4440" s="1054">
        <v>45</v>
      </c>
      <c r="AN4440" s="1056">
        <v>0.25869999999999999</v>
      </c>
    </row>
    <row r="4441" spans="35:40">
      <c r="AI4441" s="1053">
        <v>51015871</v>
      </c>
      <c r="AJ4441" s="1054">
        <v>121</v>
      </c>
      <c r="AK4441" s="1055">
        <v>91.817930000000004</v>
      </c>
      <c r="AL4441" s="1055">
        <v>2.6522999999999999</v>
      </c>
      <c r="AM4441" s="1054">
        <v>35</v>
      </c>
      <c r="AN4441" s="1056">
        <v>0.27</v>
      </c>
    </row>
    <row r="4442" spans="35:40">
      <c r="AI4442" s="1053">
        <v>21010941</v>
      </c>
      <c r="AJ4442" s="1054">
        <v>45</v>
      </c>
      <c r="AK4442" s="1055">
        <v>91.813900000000004</v>
      </c>
      <c r="AL4442" s="1055">
        <v>2.8586999999999998</v>
      </c>
      <c r="AM4442" s="1054">
        <v>32</v>
      </c>
      <c r="AN4442" s="1056">
        <v>0.21879999999999999</v>
      </c>
    </row>
    <row r="4443" spans="35:40">
      <c r="AI4443" s="1053">
        <v>21130111</v>
      </c>
      <c r="AJ4443" s="1054">
        <v>4</v>
      </c>
      <c r="AK4443" s="1055">
        <v>91.749300000000005</v>
      </c>
      <c r="AL4443" s="1055">
        <v>2.6484999999999999</v>
      </c>
      <c r="AM4443" s="1054">
        <v>35</v>
      </c>
      <c r="AN4443" s="1056">
        <v>0.26019999999999999</v>
      </c>
    </row>
    <row r="4444" spans="35:40">
      <c r="AI4444" s="1053">
        <v>43012101</v>
      </c>
      <c r="AJ4444" s="1054">
        <v>51</v>
      </c>
      <c r="AK4444" s="1055">
        <v>91.730800000000002</v>
      </c>
      <c r="AL4444" s="1055">
        <v>2.7105999999999999</v>
      </c>
      <c r="AM4444" s="1054">
        <v>34</v>
      </c>
      <c r="AN4444" s="1056">
        <v>0.13550000000000001</v>
      </c>
    </row>
    <row r="4445" spans="35:40">
      <c r="AI4445" s="1053">
        <v>42072701</v>
      </c>
      <c r="AJ4445" s="1054">
        <v>17</v>
      </c>
      <c r="AK4445" s="1055">
        <v>91.710899999999995</v>
      </c>
      <c r="AL4445" s="1055">
        <v>2.6627999999999998</v>
      </c>
      <c r="AM4445" s="1054">
        <v>34</v>
      </c>
      <c r="AN4445" s="1056">
        <v>0.21719999999999998</v>
      </c>
    </row>
    <row r="4446" spans="35:40">
      <c r="AI4446" s="1053">
        <v>46110101</v>
      </c>
      <c r="AJ4446" s="1054">
        <v>1</v>
      </c>
      <c r="AK4446" s="1055">
        <v>91.706800000000001</v>
      </c>
      <c r="AL4446" s="1055">
        <v>2.7766999999999999</v>
      </c>
      <c r="AM4446" s="1054">
        <v>33</v>
      </c>
      <c r="AN4446" s="1056">
        <v>0.41739999999999999</v>
      </c>
    </row>
    <row r="4447" spans="35:40">
      <c r="AI4447" s="1053">
        <v>21010801</v>
      </c>
      <c r="AJ4447" s="1054">
        <v>46</v>
      </c>
      <c r="AK4447" s="1055">
        <v>91.681299999999993</v>
      </c>
      <c r="AL4447" s="1055">
        <v>2.9104999999999999</v>
      </c>
      <c r="AM4447" s="1054">
        <v>32</v>
      </c>
      <c r="AN4447" s="1056">
        <v>0.2777</v>
      </c>
    </row>
    <row r="4448" spans="35:40">
      <c r="AI4448" s="1053">
        <v>42173601</v>
      </c>
      <c r="AJ4448" s="1054">
        <v>5</v>
      </c>
      <c r="AK4448" s="1055">
        <v>91.602890000000002</v>
      </c>
      <c r="AL4448" s="1055">
        <v>2.4881000000000002</v>
      </c>
      <c r="AM4448" s="1054">
        <v>37</v>
      </c>
      <c r="AN4448" s="1056">
        <v>0.34670000000000001</v>
      </c>
    </row>
    <row r="4449" spans="35:40">
      <c r="AI4449" s="1053">
        <v>41071401</v>
      </c>
      <c r="AJ4449" s="1054">
        <v>12</v>
      </c>
      <c r="AK4449" s="1055">
        <v>91.578699999999998</v>
      </c>
      <c r="AL4449" s="1055">
        <v>3.0341</v>
      </c>
      <c r="AM4449" s="1054">
        <v>30</v>
      </c>
      <c r="AN4449" s="1056">
        <v>0.30230000000000001</v>
      </c>
    </row>
    <row r="4450" spans="35:40">
      <c r="AI4450" s="1053">
        <v>44009801</v>
      </c>
      <c r="AJ4450" s="1054">
        <v>99</v>
      </c>
      <c r="AK4450" s="1055">
        <v>91.517150000000001</v>
      </c>
      <c r="AL4450" s="1055">
        <v>2.3188</v>
      </c>
      <c r="AM4450" s="1054">
        <v>39</v>
      </c>
      <c r="AN4450" s="1056">
        <v>0.13769999999999999</v>
      </c>
    </row>
    <row r="4451" spans="35:40">
      <c r="AI4451" s="1053">
        <v>44021601</v>
      </c>
      <c r="AJ4451" s="1054">
        <v>15</v>
      </c>
      <c r="AK4451" s="1055">
        <v>91.513000000000005</v>
      </c>
      <c r="AL4451" s="1055">
        <v>2.5739999999999998</v>
      </c>
      <c r="AM4451" s="1054">
        <v>36</v>
      </c>
      <c r="AN4451" s="1056">
        <v>0.2152</v>
      </c>
    </row>
    <row r="4452" spans="35:40">
      <c r="AI4452" s="1053">
        <v>37107051</v>
      </c>
      <c r="AJ4452" s="1054">
        <v>6</v>
      </c>
      <c r="AK4452" s="1055">
        <v>91.466800000000006</v>
      </c>
      <c r="AL4452" s="1055">
        <v>3.0600999999999998</v>
      </c>
      <c r="AM4452" s="1054">
        <v>30</v>
      </c>
      <c r="AN4452" s="1056">
        <v>0.20489999999999997</v>
      </c>
    </row>
    <row r="4453" spans="35:40">
      <c r="AI4453" s="1053">
        <v>32029361</v>
      </c>
      <c r="AJ4453" s="1054">
        <v>67</v>
      </c>
      <c r="AK4453" s="1055">
        <v>91.445599999999999</v>
      </c>
      <c r="AL4453" s="1055">
        <v>2.7839</v>
      </c>
      <c r="AM4453" s="1054">
        <v>33</v>
      </c>
      <c r="AN4453" s="1056">
        <v>0.30519999999999997</v>
      </c>
    </row>
    <row r="4454" spans="35:40">
      <c r="AI4454" s="1053">
        <v>31163801</v>
      </c>
      <c r="AJ4454" s="1054">
        <v>180</v>
      </c>
      <c r="AK4454" s="1055">
        <v>91.422200000000004</v>
      </c>
      <c r="AL4454" s="1055">
        <v>2.2814999999999999</v>
      </c>
      <c r="AM4454" s="1054">
        <v>40</v>
      </c>
      <c r="AN4454" s="1056">
        <v>0.18179999999999999</v>
      </c>
    </row>
    <row r="4455" spans="35:40">
      <c r="AI4455" s="1053">
        <v>61014801</v>
      </c>
      <c r="AJ4455" s="1054">
        <v>68</v>
      </c>
      <c r="AK4455" s="1055">
        <v>91.415099999999995</v>
      </c>
      <c r="AL4455" s="1055">
        <v>2.7189000000000001</v>
      </c>
      <c r="AM4455" s="1054">
        <v>34</v>
      </c>
      <c r="AN4455" s="1056">
        <v>0.15359999999999999</v>
      </c>
    </row>
    <row r="4456" spans="35:40">
      <c r="AI4456" s="1053">
        <v>44051901</v>
      </c>
      <c r="AJ4456" s="1054">
        <v>5</v>
      </c>
      <c r="AK4456" s="1055">
        <v>91.40155</v>
      </c>
      <c r="AL4456" s="1055">
        <v>2.5905999999999998</v>
      </c>
      <c r="AM4456" s="1054">
        <v>35</v>
      </c>
      <c r="AN4456" s="1056">
        <v>0.20379999999999998</v>
      </c>
    </row>
    <row r="4457" spans="35:40">
      <c r="AI4457" s="1053">
        <v>43021901</v>
      </c>
      <c r="AJ4457" s="1054">
        <v>13</v>
      </c>
      <c r="AK4457" s="1055">
        <v>91.383330000000001</v>
      </c>
      <c r="AL4457" s="1055">
        <v>2.5771999999999999</v>
      </c>
      <c r="AM4457" s="1054">
        <v>35</v>
      </c>
      <c r="AN4457" s="1056">
        <v>0.28960000000000002</v>
      </c>
    </row>
    <row r="4458" spans="35:40">
      <c r="AI4458" s="1053">
        <v>43103101</v>
      </c>
      <c r="AJ4458" s="1054">
        <v>8</v>
      </c>
      <c r="AK4458" s="1055">
        <v>91.371750000000006</v>
      </c>
      <c r="AL4458" s="1055">
        <v>2.7627000000000002</v>
      </c>
      <c r="AM4458" s="1054">
        <v>33</v>
      </c>
      <c r="AN4458" s="1056">
        <v>0.11779999999999999</v>
      </c>
    </row>
    <row r="4459" spans="35:40">
      <c r="AI4459" s="1053">
        <v>33082401</v>
      </c>
      <c r="AJ4459" s="1054">
        <v>10</v>
      </c>
      <c r="AK4459" s="1055">
        <v>91.363939999999999</v>
      </c>
      <c r="AL4459" s="1055">
        <v>2.5661</v>
      </c>
      <c r="AM4459" s="1054">
        <v>36</v>
      </c>
      <c r="AN4459" s="1056">
        <v>0.31569999999999998</v>
      </c>
    </row>
    <row r="4460" spans="35:40">
      <c r="AI4460" s="1053">
        <v>33018381</v>
      </c>
      <c r="AJ4460" s="1054">
        <v>89</v>
      </c>
      <c r="AK4460" s="1055">
        <v>91.363799999999998</v>
      </c>
      <c r="AL4460" s="1055">
        <v>2.3039999999999998</v>
      </c>
      <c r="AM4460" s="1054">
        <v>40</v>
      </c>
      <c r="AN4460" s="1056">
        <v>0.12670000000000001</v>
      </c>
    </row>
    <row r="4461" spans="35:40">
      <c r="AI4461" s="1053">
        <v>44133801</v>
      </c>
      <c r="AJ4461" s="1054">
        <v>50</v>
      </c>
      <c r="AK4461" s="1055">
        <v>91.36112</v>
      </c>
      <c r="AL4461" s="1055">
        <v>2.3715000000000002</v>
      </c>
      <c r="AM4461" s="1054">
        <v>39</v>
      </c>
      <c r="AN4461" s="1056">
        <v>0.24660000000000001</v>
      </c>
    </row>
    <row r="4462" spans="35:40">
      <c r="AI4462" s="1053">
        <v>33073401</v>
      </c>
      <c r="AJ4462" s="1054">
        <v>47</v>
      </c>
      <c r="AK4462" s="1055">
        <v>91.308700000000002</v>
      </c>
      <c r="AL4462" s="1055">
        <v>2.3071999999999999</v>
      </c>
      <c r="AM4462" s="1054">
        <v>40</v>
      </c>
      <c r="AN4462" s="1056">
        <v>0.20899999999999999</v>
      </c>
    </row>
    <row r="4463" spans="35:40">
      <c r="AI4463" s="1053">
        <v>33034001</v>
      </c>
      <c r="AJ4463" s="1054">
        <v>31</v>
      </c>
      <c r="AK4463" s="1055">
        <v>91.284238000000002</v>
      </c>
      <c r="AL4463" s="1055">
        <v>2.5722999999999998</v>
      </c>
      <c r="AM4463" s="1054">
        <v>35</v>
      </c>
      <c r="AN4463" s="1056">
        <v>0.2661</v>
      </c>
    </row>
    <row r="4464" spans="35:40">
      <c r="AI4464" s="1053">
        <v>44104401</v>
      </c>
      <c r="AJ4464" s="1054">
        <v>42</v>
      </c>
      <c r="AK4464" s="1055">
        <v>91.275379999999998</v>
      </c>
      <c r="AL4464" s="1055">
        <v>2.6107999999999998</v>
      </c>
      <c r="AM4464" s="1054">
        <v>35</v>
      </c>
      <c r="AN4464" s="1056">
        <v>0.17480000000000001</v>
      </c>
    </row>
    <row r="4465" spans="35:40">
      <c r="AI4465" s="1053">
        <v>45080501</v>
      </c>
      <c r="AJ4465" s="1054">
        <v>4</v>
      </c>
      <c r="AK4465" s="1055">
        <v>91.261600000000001</v>
      </c>
      <c r="AL4465" s="1055">
        <v>2.7355999999999998</v>
      </c>
      <c r="AM4465" s="1054">
        <v>33</v>
      </c>
      <c r="AN4465" s="1056">
        <v>0.23309999999999997</v>
      </c>
    </row>
    <row r="4466" spans="35:40">
      <c r="AI4466" s="1053">
        <v>44001881</v>
      </c>
      <c r="AJ4466" s="1054">
        <v>100</v>
      </c>
      <c r="AK4466" s="1055">
        <v>91.253500000000003</v>
      </c>
      <c r="AL4466" s="1055">
        <v>2.3837999999999999</v>
      </c>
      <c r="AM4466" s="1054">
        <v>38</v>
      </c>
      <c r="AN4466" s="1056">
        <v>9.2699999999999991E-2</v>
      </c>
    </row>
    <row r="4467" spans="35:40">
      <c r="AI4467" s="1053">
        <v>13011031</v>
      </c>
      <c r="AJ4467" s="1054">
        <v>31</v>
      </c>
      <c r="AK4467" s="1055">
        <v>91.209800000000001</v>
      </c>
      <c r="AL4467" s="1055">
        <v>2.8277000000000001</v>
      </c>
      <c r="AM4467" s="1054">
        <v>32</v>
      </c>
      <c r="AN4467" s="1056">
        <v>0.28220000000000001</v>
      </c>
    </row>
    <row r="4468" spans="35:40">
      <c r="AI4468" s="1053">
        <v>50081001</v>
      </c>
      <c r="AJ4468" s="1054">
        <v>118</v>
      </c>
      <c r="AK4468" s="1055">
        <v>91.207070000000002</v>
      </c>
      <c r="AL4468" s="1055">
        <v>2.5455999999999999</v>
      </c>
      <c r="AM4468" s="1054">
        <v>36</v>
      </c>
      <c r="AN4468" s="1056">
        <v>0.16170000000000001</v>
      </c>
    </row>
    <row r="4469" spans="35:40">
      <c r="AI4469" s="1053">
        <v>52241301</v>
      </c>
      <c r="AJ4469" s="1054">
        <v>3</v>
      </c>
      <c r="AK4469" s="1055">
        <v>91.198499999999996</v>
      </c>
      <c r="AL4469" s="1055">
        <v>2.6021000000000001</v>
      </c>
      <c r="AM4469" s="1054">
        <v>35</v>
      </c>
      <c r="AN4469" s="1056">
        <v>0.26789999999999997</v>
      </c>
    </row>
    <row r="4470" spans="35:40">
      <c r="AI4470" s="1053">
        <v>44050801</v>
      </c>
      <c r="AJ4470" s="1054">
        <v>6</v>
      </c>
      <c r="AK4470" s="1055">
        <v>91.170599999999993</v>
      </c>
      <c r="AL4470" s="1055">
        <v>3.0602999999999998</v>
      </c>
      <c r="AM4470" s="1054">
        <v>30</v>
      </c>
      <c r="AN4470" s="1056">
        <v>0.31829999999999997</v>
      </c>
    </row>
    <row r="4471" spans="35:40">
      <c r="AI4471" s="1053">
        <v>36074501</v>
      </c>
      <c r="AJ4471" s="1054">
        <v>16</v>
      </c>
      <c r="AK4471" s="1055">
        <v>91.16798</v>
      </c>
      <c r="AL4471" s="1055">
        <v>2.2948</v>
      </c>
      <c r="AM4471" s="1054">
        <v>40</v>
      </c>
      <c r="AN4471" s="1056">
        <v>0.2228</v>
      </c>
    </row>
    <row r="4472" spans="35:40">
      <c r="AI4472" s="1053">
        <v>44135201</v>
      </c>
      <c r="AJ4472" s="1054">
        <v>51</v>
      </c>
      <c r="AK4472" s="1055">
        <v>91.154948000000005</v>
      </c>
      <c r="AL4472" s="1055">
        <v>2.8187000000000002</v>
      </c>
      <c r="AM4472" s="1054">
        <v>32</v>
      </c>
      <c r="AN4472" s="1056">
        <v>0.18420000000000003</v>
      </c>
    </row>
    <row r="4473" spans="35:40">
      <c r="AI4473" s="1053">
        <v>33110401</v>
      </c>
      <c r="AJ4473" s="1054">
        <v>13</v>
      </c>
      <c r="AK4473" s="1055">
        <v>91.135990000000007</v>
      </c>
      <c r="AL4473" s="1055">
        <v>2.7351000000000001</v>
      </c>
      <c r="AM4473" s="1054">
        <v>33</v>
      </c>
      <c r="AN4473" s="1056">
        <v>0.2737</v>
      </c>
    </row>
    <row r="4474" spans="35:40">
      <c r="AI4474" s="1053">
        <v>33065001</v>
      </c>
      <c r="AJ4474" s="1054">
        <v>39</v>
      </c>
      <c r="AK4474" s="1055">
        <v>91.108199999999997</v>
      </c>
      <c r="AL4474" s="1055">
        <v>2.6238000000000001</v>
      </c>
      <c r="AM4474" s="1054">
        <v>35</v>
      </c>
      <c r="AN4474" s="1056">
        <v>0.18350000000000002</v>
      </c>
    </row>
    <row r="4475" spans="35:40">
      <c r="AI4475" s="1053">
        <v>50070151</v>
      </c>
      <c r="AJ4475" s="1054">
        <v>119</v>
      </c>
      <c r="AK4475" s="1055">
        <v>91.105000000000004</v>
      </c>
      <c r="AL4475" s="1055">
        <v>2.6791</v>
      </c>
      <c r="AM4475" s="1054">
        <v>34</v>
      </c>
      <c r="AN4475" s="1056">
        <v>0.21789999999999998</v>
      </c>
    </row>
    <row r="4476" spans="35:40">
      <c r="AI4476" s="1053">
        <v>44001791</v>
      </c>
      <c r="AJ4476" s="1054">
        <v>101</v>
      </c>
      <c r="AK4476" s="1055">
        <v>91.023700000000005</v>
      </c>
      <c r="AL4476" s="1055">
        <v>2.1368999999999998</v>
      </c>
      <c r="AM4476" s="1054">
        <v>43</v>
      </c>
      <c r="AN4476" s="1056">
        <v>0.1857</v>
      </c>
    </row>
    <row r="4477" spans="35:40">
      <c r="AI4477" s="1053">
        <v>45012601</v>
      </c>
      <c r="AJ4477" s="1054">
        <v>25</v>
      </c>
      <c r="AK4477" s="1055">
        <v>91.020499999999998</v>
      </c>
      <c r="AL4477" s="1055">
        <v>2.4015</v>
      </c>
      <c r="AM4477" s="1054">
        <v>38</v>
      </c>
      <c r="AN4477" s="1056">
        <v>0.2205</v>
      </c>
    </row>
    <row r="4478" spans="35:40">
      <c r="AI4478" s="1053">
        <v>44114401</v>
      </c>
      <c r="AJ4478" s="1054">
        <v>25</v>
      </c>
      <c r="AK4478" s="1055">
        <v>91.017099999999999</v>
      </c>
      <c r="AL4478" s="1055">
        <v>2.8056999999999999</v>
      </c>
      <c r="AM4478" s="1054">
        <v>32</v>
      </c>
      <c r="AN4478" s="1056">
        <v>0.23670000000000002</v>
      </c>
    </row>
    <row r="4479" spans="35:40">
      <c r="AI4479" s="1053">
        <v>44011041</v>
      </c>
      <c r="AJ4479" s="1054">
        <v>94</v>
      </c>
      <c r="AK4479" s="1055">
        <v>91.004599999999996</v>
      </c>
      <c r="AL4479" s="1055">
        <v>2.2625999999999999</v>
      </c>
      <c r="AM4479" s="1054">
        <v>40</v>
      </c>
      <c r="AN4479" s="1056">
        <v>0.12740000000000001</v>
      </c>
    </row>
    <row r="4480" spans="35:40">
      <c r="AI4480" s="1053">
        <v>34041401</v>
      </c>
      <c r="AJ4480" s="1054">
        <v>9</v>
      </c>
      <c r="AK4480" s="1055">
        <v>90.9953</v>
      </c>
      <c r="AL4480" s="1055">
        <v>2.8643999999999998</v>
      </c>
      <c r="AM4480" s="1054">
        <v>32</v>
      </c>
      <c r="AN4480" s="1056">
        <v>0.27039999999999997</v>
      </c>
    </row>
    <row r="4481" spans="35:40">
      <c r="AI4481" s="1053">
        <v>13025401</v>
      </c>
      <c r="AJ4481" s="1054">
        <v>12</v>
      </c>
      <c r="AK4481" s="1055">
        <v>90.994692999999998</v>
      </c>
      <c r="AL4481" s="1055">
        <v>2.7010000000000001</v>
      </c>
      <c r="AM4481" s="1054">
        <v>34</v>
      </c>
      <c r="AN4481" s="1056">
        <v>0.31409999999999999</v>
      </c>
    </row>
    <row r="4482" spans="35:40">
      <c r="AI4482" s="1053">
        <v>37077101</v>
      </c>
      <c r="AJ4482" s="1054">
        <v>17</v>
      </c>
      <c r="AK4482" s="1055">
        <v>90.918599999999998</v>
      </c>
      <c r="AL4482" s="1055">
        <v>2.4097</v>
      </c>
      <c r="AM4482" s="1054">
        <v>38</v>
      </c>
      <c r="AN4482" s="1056">
        <v>0.20610000000000001</v>
      </c>
    </row>
    <row r="4483" spans="35:40">
      <c r="AI4483" s="1053">
        <v>31181901</v>
      </c>
      <c r="AJ4483" s="1054">
        <v>181</v>
      </c>
      <c r="AK4483" s="1055">
        <v>90.911500000000004</v>
      </c>
      <c r="AL4483" s="1055">
        <v>2.5505</v>
      </c>
      <c r="AM4483" s="1054">
        <v>36</v>
      </c>
      <c r="AN4483" s="1056">
        <v>0.17960000000000001</v>
      </c>
    </row>
    <row r="4484" spans="35:40">
      <c r="AI4484" s="1053">
        <v>31126101</v>
      </c>
      <c r="AJ4484" s="1054">
        <v>182</v>
      </c>
      <c r="AK4484" s="1055">
        <v>90.9084</v>
      </c>
      <c r="AL4484" s="1055">
        <v>2.4706999999999999</v>
      </c>
      <c r="AM4484" s="1054">
        <v>37</v>
      </c>
      <c r="AN4484" s="1056">
        <v>0.32369999999999999</v>
      </c>
    </row>
    <row r="4485" spans="35:40">
      <c r="AI4485" s="1053">
        <v>42051701</v>
      </c>
      <c r="AJ4485" s="1054">
        <v>11</v>
      </c>
      <c r="AK4485" s="1055">
        <v>90.903999999999996</v>
      </c>
      <c r="AL4485" s="1055">
        <v>2.5689000000000002</v>
      </c>
      <c r="AM4485" s="1054">
        <v>35</v>
      </c>
      <c r="AN4485" s="1056">
        <v>0.32650000000000001</v>
      </c>
    </row>
    <row r="4486" spans="35:40">
      <c r="AI4486" s="1053">
        <v>36110201</v>
      </c>
      <c r="AJ4486" s="1054">
        <v>20</v>
      </c>
      <c r="AK4486" s="1055">
        <v>90.874340000000004</v>
      </c>
      <c r="AL4486" s="1055">
        <v>2.6303000000000001</v>
      </c>
      <c r="AM4486" s="1054">
        <v>35</v>
      </c>
      <c r="AN4486" s="1056">
        <v>0.23780000000000001</v>
      </c>
    </row>
    <row r="4487" spans="35:40">
      <c r="AI4487" s="1053">
        <v>53060901</v>
      </c>
      <c r="AJ4487" s="1054">
        <v>1</v>
      </c>
      <c r="AK4487" s="1055">
        <v>90.852699999999999</v>
      </c>
      <c r="AL4487" s="1055">
        <v>2.2353000000000001</v>
      </c>
      <c r="AM4487" s="1054">
        <v>41</v>
      </c>
      <c r="AN4487" s="1056">
        <v>0.30530000000000002</v>
      </c>
    </row>
    <row r="4488" spans="35:40">
      <c r="AI4488" s="1053">
        <v>45050171</v>
      </c>
      <c r="AJ4488" s="1054">
        <v>7</v>
      </c>
      <c r="AK4488" s="1055">
        <v>90.837800000000001</v>
      </c>
      <c r="AL4488" s="1055">
        <v>1.9849000000000001</v>
      </c>
      <c r="AM4488" s="1054">
        <v>46</v>
      </c>
      <c r="AN4488" s="1056">
        <v>0.30760000000000004</v>
      </c>
    </row>
    <row r="4489" spans="35:40">
      <c r="AI4489" s="1053">
        <v>44139301</v>
      </c>
      <c r="AJ4489" s="1054">
        <v>52</v>
      </c>
      <c r="AK4489" s="1055">
        <v>90.835700000000003</v>
      </c>
      <c r="AL4489" s="1055">
        <v>2.7816999999999998</v>
      </c>
      <c r="AM4489" s="1054">
        <v>33</v>
      </c>
      <c r="AN4489" s="1056">
        <v>0.2127</v>
      </c>
    </row>
    <row r="4490" spans="35:40">
      <c r="AI4490" s="1053">
        <v>44134101</v>
      </c>
      <c r="AJ4490" s="1054">
        <v>53</v>
      </c>
      <c r="AK4490" s="1055">
        <v>90.821399999999997</v>
      </c>
      <c r="AL4490" s="1055">
        <v>2.6</v>
      </c>
      <c r="AM4490" s="1054">
        <v>35</v>
      </c>
      <c r="AN4490" s="1056">
        <v>0.16350000000000001</v>
      </c>
    </row>
    <row r="4491" spans="35:40">
      <c r="AI4491" s="1053">
        <v>31074401</v>
      </c>
      <c r="AJ4491" s="1054">
        <v>183</v>
      </c>
      <c r="AK4491" s="1055">
        <v>90.819500000000005</v>
      </c>
      <c r="AL4491" s="1055">
        <v>2.2515999999999998</v>
      </c>
      <c r="AM4491" s="1054">
        <v>40</v>
      </c>
      <c r="AN4491" s="1056">
        <v>0.2487</v>
      </c>
    </row>
    <row r="4492" spans="35:40">
      <c r="AI4492" s="1053">
        <v>44131281</v>
      </c>
      <c r="AJ4492" s="1054">
        <v>54</v>
      </c>
      <c r="AK4492" s="1055">
        <v>90.793700000000001</v>
      </c>
      <c r="AL4492" s="1055">
        <v>2.7646999999999999</v>
      </c>
      <c r="AM4492" s="1054">
        <v>33</v>
      </c>
      <c r="AN4492" s="1056">
        <v>0.16500000000000001</v>
      </c>
    </row>
    <row r="4493" spans="35:40">
      <c r="AI4493" s="1053">
        <v>35052701</v>
      </c>
      <c r="AJ4493" s="1054">
        <v>28</v>
      </c>
      <c r="AK4493" s="1055">
        <v>90.754000000000005</v>
      </c>
      <c r="AL4493" s="1055">
        <v>2.2339000000000002</v>
      </c>
      <c r="AM4493" s="1054">
        <v>41</v>
      </c>
      <c r="AN4493" s="1056">
        <v>0.28809999999999997</v>
      </c>
    </row>
    <row r="4494" spans="35:40">
      <c r="AI4494" s="1053">
        <v>50070126</v>
      </c>
      <c r="AJ4494" s="1054">
        <v>120</v>
      </c>
      <c r="AK4494" s="1055">
        <v>90.74</v>
      </c>
      <c r="AL4494" s="1055">
        <v>2.5472999999999999</v>
      </c>
      <c r="AM4494" s="1054">
        <v>36</v>
      </c>
      <c r="AN4494" s="1056">
        <v>0.23829999999999998</v>
      </c>
    </row>
    <row r="4495" spans="35:40">
      <c r="AI4495" s="1053">
        <v>44131121</v>
      </c>
      <c r="AJ4495" s="1054">
        <v>55</v>
      </c>
      <c r="AK4495" s="1055">
        <v>90.729179999999999</v>
      </c>
      <c r="AL4495" s="1055">
        <v>2.6071</v>
      </c>
      <c r="AM4495" s="1054">
        <v>35</v>
      </c>
      <c r="AN4495" s="1056">
        <v>0.1348</v>
      </c>
    </row>
    <row r="4496" spans="35:40">
      <c r="AI4496" s="1053">
        <v>34018101</v>
      </c>
      <c r="AJ4496" s="1054">
        <v>48</v>
      </c>
      <c r="AK4496" s="1055">
        <v>90.709893000000008</v>
      </c>
      <c r="AL4496" s="1055">
        <v>2.8824999999999998</v>
      </c>
      <c r="AM4496" s="1054">
        <v>31</v>
      </c>
      <c r="AN4496" s="1056">
        <v>0.17249999999999999</v>
      </c>
    </row>
    <row r="4497" spans="35:40">
      <c r="AI4497" s="1053">
        <v>41151601</v>
      </c>
      <c r="AJ4497" s="1054">
        <v>17</v>
      </c>
      <c r="AK4497" s="1055">
        <v>90.692099999999996</v>
      </c>
      <c r="AL4497" s="1055">
        <v>2.3001</v>
      </c>
      <c r="AM4497" s="1054">
        <v>39</v>
      </c>
      <c r="AN4497" s="1056">
        <v>0.26489999999999997</v>
      </c>
    </row>
    <row r="4498" spans="35:40">
      <c r="AI4498" s="1053">
        <v>44131111</v>
      </c>
      <c r="AJ4498" s="1054">
        <v>56</v>
      </c>
      <c r="AK4498" s="1055">
        <v>90.690950000000001</v>
      </c>
      <c r="AL4498" s="1055">
        <v>3.0350999999999999</v>
      </c>
      <c r="AM4498" s="1054">
        <v>30</v>
      </c>
      <c r="AN4498" s="1056">
        <v>0.13539999999999999</v>
      </c>
    </row>
    <row r="4499" spans="35:40">
      <c r="AI4499" s="1053">
        <v>37057061</v>
      </c>
      <c r="AJ4499" s="1054">
        <v>23</v>
      </c>
      <c r="AK4499" s="1055">
        <v>90.666488999999999</v>
      </c>
      <c r="AL4499" s="1055">
        <v>2.7543000000000002</v>
      </c>
      <c r="AM4499" s="1054">
        <v>33</v>
      </c>
      <c r="AN4499" s="1056">
        <v>0.19889999999999999</v>
      </c>
    </row>
    <row r="4500" spans="35:40">
      <c r="AI4500" s="1053">
        <v>31031801</v>
      </c>
      <c r="AJ4500" s="1054">
        <v>184</v>
      </c>
      <c r="AK4500" s="1055">
        <v>90.655199999999994</v>
      </c>
      <c r="AL4500" s="1055">
        <v>2.4260000000000002</v>
      </c>
      <c r="AM4500" s="1054">
        <v>37</v>
      </c>
      <c r="AN4500" s="1056">
        <v>0.29609999999999997</v>
      </c>
    </row>
    <row r="4501" spans="35:40">
      <c r="AI4501" s="1053">
        <v>33064901</v>
      </c>
      <c r="AJ4501" s="1054">
        <v>40</v>
      </c>
      <c r="AK4501" s="1055">
        <v>90.6404</v>
      </c>
      <c r="AL4501" s="1055">
        <v>2.6972999999999998</v>
      </c>
      <c r="AM4501" s="1054">
        <v>34</v>
      </c>
      <c r="AN4501" s="1056">
        <v>0.2349</v>
      </c>
    </row>
    <row r="4502" spans="35:40">
      <c r="AI4502" s="1053">
        <v>61051401</v>
      </c>
      <c r="AJ4502" s="1054">
        <v>6</v>
      </c>
      <c r="AK4502" s="1055">
        <v>90.613299999999995</v>
      </c>
      <c r="AL4502" s="1055">
        <v>2.4201000000000001</v>
      </c>
      <c r="AM4502" s="1054">
        <v>37</v>
      </c>
      <c r="AN4502" s="1056">
        <v>0.24280000000000002</v>
      </c>
    </row>
    <row r="4503" spans="35:40">
      <c r="AI4503" s="1053">
        <v>62014401</v>
      </c>
      <c r="AJ4503" s="1054">
        <v>24</v>
      </c>
      <c r="AK4503" s="1055">
        <v>90.571150000000003</v>
      </c>
      <c r="AL4503" s="1055">
        <v>2.4885000000000002</v>
      </c>
      <c r="AM4503" s="1054">
        <v>36</v>
      </c>
      <c r="AN4503" s="1056">
        <v>0.31569999999999998</v>
      </c>
    </row>
    <row r="4504" spans="35:40">
      <c r="AI4504" s="1053">
        <v>11020901</v>
      </c>
      <c r="AJ4504" s="1054">
        <v>146</v>
      </c>
      <c r="AK4504" s="1055">
        <v>90.551100000000005</v>
      </c>
      <c r="AL4504" s="1055">
        <v>2.1213000000000002</v>
      </c>
      <c r="AM4504" s="1054">
        <v>43</v>
      </c>
      <c r="AN4504" s="1056">
        <v>0.30640000000000001</v>
      </c>
    </row>
    <row r="4505" spans="35:40">
      <c r="AI4505" s="1053">
        <v>36074001</v>
      </c>
      <c r="AJ4505" s="1054">
        <v>17</v>
      </c>
      <c r="AK4505" s="1055">
        <v>90.521699999999996</v>
      </c>
      <c r="AL4505" s="1055">
        <v>2.6644000000000001</v>
      </c>
      <c r="AM4505" s="1054">
        <v>34</v>
      </c>
      <c r="AN4505" s="1056">
        <v>0.44170000000000004</v>
      </c>
    </row>
    <row r="4506" spans="35:40">
      <c r="AI4506" s="1053">
        <v>31180207</v>
      </c>
      <c r="AJ4506" s="1054">
        <v>185</v>
      </c>
      <c r="AK4506" s="1055">
        <v>90.510999999999996</v>
      </c>
      <c r="AL4506" s="1055">
        <v>2.6966000000000001</v>
      </c>
      <c r="AM4506" s="1054">
        <v>34</v>
      </c>
      <c r="AN4506" s="1056">
        <v>0.23010000000000003</v>
      </c>
    </row>
    <row r="4507" spans="35:40">
      <c r="AI4507" s="1053">
        <v>35024501</v>
      </c>
      <c r="AJ4507" s="1054">
        <v>31</v>
      </c>
      <c r="AK4507" s="1055">
        <v>90.500699999999995</v>
      </c>
      <c r="AL4507" s="1055">
        <v>2.6726000000000001</v>
      </c>
      <c r="AM4507" s="1054">
        <v>34</v>
      </c>
      <c r="AN4507" s="1056">
        <v>0.27729999999999999</v>
      </c>
    </row>
    <row r="4508" spans="35:40">
      <c r="AI4508" s="1053">
        <v>13032301</v>
      </c>
      <c r="AJ4508" s="1054">
        <v>8</v>
      </c>
      <c r="AK4508" s="1055">
        <v>90.454099999999997</v>
      </c>
      <c r="AL4508" s="1055">
        <v>2.0960000000000001</v>
      </c>
      <c r="AM4508" s="1054">
        <v>43</v>
      </c>
      <c r="AN4508" s="1056">
        <v>0.30249999999999999</v>
      </c>
    </row>
    <row r="4509" spans="35:40">
      <c r="AI4509" s="1053">
        <v>37087251</v>
      </c>
      <c r="AJ4509" s="1054">
        <v>23</v>
      </c>
      <c r="AK4509" s="1055">
        <v>90.453199999999995</v>
      </c>
      <c r="AL4509" s="1055">
        <v>2.9049</v>
      </c>
      <c r="AM4509" s="1054">
        <v>31</v>
      </c>
      <c r="AN4509" s="1056">
        <v>0.23850000000000002</v>
      </c>
    </row>
    <row r="4510" spans="35:40">
      <c r="AI4510" s="1053">
        <v>36057011</v>
      </c>
      <c r="AJ4510" s="1054">
        <v>5</v>
      </c>
      <c r="AK4510" s="1055">
        <v>90.45</v>
      </c>
      <c r="AL4510" s="1055">
        <v>2.3313999999999999</v>
      </c>
      <c r="AM4510" s="1054">
        <v>39</v>
      </c>
      <c r="AN4510" s="1056">
        <v>0.27350000000000002</v>
      </c>
    </row>
    <row r="4511" spans="35:40">
      <c r="AI4511" s="1053">
        <v>32022401</v>
      </c>
      <c r="AJ4511" s="1054">
        <v>68</v>
      </c>
      <c r="AK4511" s="1055">
        <v>90.428299999999993</v>
      </c>
      <c r="AL4511" s="1055">
        <v>2.5282</v>
      </c>
      <c r="AM4511" s="1054">
        <v>36</v>
      </c>
      <c r="AN4511" s="1056">
        <v>0.1888</v>
      </c>
    </row>
    <row r="4512" spans="35:40">
      <c r="AI4512" s="1053">
        <v>37082201</v>
      </c>
      <c r="AJ4512" s="1054">
        <v>24</v>
      </c>
      <c r="AK4512" s="1055">
        <v>90.423599999999993</v>
      </c>
      <c r="AL4512" s="1055">
        <v>2.5771000000000002</v>
      </c>
      <c r="AM4512" s="1054">
        <v>35</v>
      </c>
      <c r="AN4512" s="1056">
        <v>0.17199999999999999</v>
      </c>
    </row>
    <row r="4513" spans="35:40">
      <c r="AI4513" s="1053">
        <v>34083001</v>
      </c>
      <c r="AJ4513" s="1054">
        <v>12</v>
      </c>
      <c r="AK4513" s="1055">
        <v>90.402909999999991</v>
      </c>
      <c r="AL4513" s="1055">
        <v>2.4940000000000002</v>
      </c>
      <c r="AM4513" s="1054">
        <v>36</v>
      </c>
      <c r="AN4513" s="1056">
        <v>0.30070000000000002</v>
      </c>
    </row>
    <row r="4514" spans="35:40">
      <c r="AI4514" s="1053">
        <v>15060201</v>
      </c>
      <c r="AJ4514" s="1054">
        <v>2</v>
      </c>
      <c r="AK4514" s="1055">
        <v>90.383899999999997</v>
      </c>
      <c r="AL4514" s="1055">
        <v>2.7450000000000001</v>
      </c>
      <c r="AM4514" s="1054">
        <v>33</v>
      </c>
      <c r="AN4514" s="1056">
        <v>0.318</v>
      </c>
    </row>
    <row r="4515" spans="35:40">
      <c r="AI4515" s="1053">
        <v>13053201</v>
      </c>
      <c r="AJ4515" s="1054">
        <v>22</v>
      </c>
      <c r="AK4515" s="1055">
        <v>90.370480000000001</v>
      </c>
      <c r="AL4515" s="1055">
        <v>2.7921</v>
      </c>
      <c r="AM4515" s="1054">
        <v>32</v>
      </c>
      <c r="AN4515" s="1056">
        <v>0.38549999999999995</v>
      </c>
    </row>
    <row r="4516" spans="35:40">
      <c r="AI4516" s="1053">
        <v>50280021</v>
      </c>
      <c r="AJ4516" s="1054">
        <v>121</v>
      </c>
      <c r="AK4516" s="1055">
        <v>90.333799999999997</v>
      </c>
      <c r="AL4516" s="1055">
        <v>2.2477</v>
      </c>
      <c r="AM4516" s="1054">
        <v>40</v>
      </c>
      <c r="AN4516" s="1056">
        <v>0.30070000000000002</v>
      </c>
    </row>
    <row r="4517" spans="35:40">
      <c r="AI4517" s="1053">
        <v>34150801</v>
      </c>
      <c r="AJ4517" s="1054">
        <v>9</v>
      </c>
      <c r="AK4517" s="1055">
        <v>90.271299999999997</v>
      </c>
      <c r="AL4517" s="1055">
        <v>2.4893000000000001</v>
      </c>
      <c r="AM4517" s="1054">
        <v>36</v>
      </c>
      <c r="AN4517" s="1056">
        <v>0.46399999999999997</v>
      </c>
    </row>
    <row r="4518" spans="35:40">
      <c r="AI4518" s="1053">
        <v>33015001</v>
      </c>
      <c r="AJ4518" s="1054">
        <v>90</v>
      </c>
      <c r="AK4518" s="1055">
        <v>90.218800000000002</v>
      </c>
      <c r="AL4518" s="1055">
        <v>2.3803000000000001</v>
      </c>
      <c r="AM4518" s="1054">
        <v>38</v>
      </c>
      <c r="AN4518" s="1056">
        <v>0.22829999999999998</v>
      </c>
    </row>
    <row r="4519" spans="35:40">
      <c r="AI4519" s="1053">
        <v>33096901</v>
      </c>
      <c r="AJ4519" s="1054">
        <v>39</v>
      </c>
      <c r="AK4519" s="1055">
        <v>90.214600000000004</v>
      </c>
      <c r="AL4519" s="1055">
        <v>2.3182</v>
      </c>
      <c r="AM4519" s="1054">
        <v>39</v>
      </c>
      <c r="AN4519" s="1056">
        <v>0.17949999999999999</v>
      </c>
    </row>
    <row r="4520" spans="35:40">
      <c r="AI4520" s="1053">
        <v>32108511</v>
      </c>
      <c r="AJ4520" s="1054">
        <v>53</v>
      </c>
      <c r="AK4520" s="1055">
        <v>90.162599999999998</v>
      </c>
      <c r="AL4520" s="1055">
        <v>2.1888000000000001</v>
      </c>
      <c r="AM4520" s="1054">
        <v>41</v>
      </c>
      <c r="AN4520" s="1056">
        <v>0.22969999999999999</v>
      </c>
    </row>
    <row r="4521" spans="35:40">
      <c r="AI4521" s="1053">
        <v>50300031</v>
      </c>
      <c r="AJ4521" s="1054">
        <v>122</v>
      </c>
      <c r="AK4521" s="1055">
        <v>90.145799999999994</v>
      </c>
      <c r="AL4521" s="1055">
        <v>2.4594999999999998</v>
      </c>
      <c r="AM4521" s="1054">
        <v>37</v>
      </c>
      <c r="AN4521" s="1056">
        <v>0.13289999999999999</v>
      </c>
    </row>
    <row r="4522" spans="35:40">
      <c r="AI4522" s="1053">
        <v>41033401</v>
      </c>
      <c r="AJ4522" s="1054">
        <v>15</v>
      </c>
      <c r="AK4522" s="1055">
        <v>90.130099999999999</v>
      </c>
      <c r="AL4522" s="1055">
        <v>2.79</v>
      </c>
      <c r="AM4522" s="1054">
        <v>32</v>
      </c>
      <c r="AN4522" s="1056">
        <v>0.40310000000000001</v>
      </c>
    </row>
    <row r="4523" spans="35:40">
      <c r="AI4523" s="1053">
        <v>13018901</v>
      </c>
      <c r="AJ4523" s="1054">
        <v>32</v>
      </c>
      <c r="AK4523" s="1055">
        <v>90.109499999999997</v>
      </c>
      <c r="AL4523" s="1055">
        <v>2.6133999999999999</v>
      </c>
      <c r="AM4523" s="1054">
        <v>34</v>
      </c>
      <c r="AN4523" s="1056">
        <v>0.18859999999999999</v>
      </c>
    </row>
    <row r="4524" spans="35:40">
      <c r="AI4524" s="1053">
        <v>36080281</v>
      </c>
      <c r="AJ4524" s="1054">
        <v>5</v>
      </c>
      <c r="AK4524" s="1055">
        <v>90.097200000000001</v>
      </c>
      <c r="AL4524" s="1055">
        <v>2.8517999999999999</v>
      </c>
      <c r="AM4524" s="1054">
        <v>32</v>
      </c>
      <c r="AN4524" s="1056">
        <v>0.31129999999999997</v>
      </c>
    </row>
    <row r="4525" spans="35:40">
      <c r="AI4525" s="1053">
        <v>51011001</v>
      </c>
      <c r="AJ4525" s="1054">
        <v>122</v>
      </c>
      <c r="AK4525" s="1055">
        <v>90.041762000000006</v>
      </c>
      <c r="AL4525" s="1055">
        <v>2.5838000000000001</v>
      </c>
      <c r="AM4525" s="1054">
        <v>35</v>
      </c>
      <c r="AN4525" s="1056">
        <v>0.2576</v>
      </c>
    </row>
    <row r="4526" spans="35:40">
      <c r="AI4526" s="1053">
        <v>51028601</v>
      </c>
      <c r="AJ4526" s="1054">
        <v>21</v>
      </c>
      <c r="AK4526" s="1055">
        <v>89.991780000000006</v>
      </c>
      <c r="AL4526" s="1055">
        <v>2.8382000000000001</v>
      </c>
      <c r="AM4526" s="1054">
        <v>32</v>
      </c>
      <c r="AN4526" s="1056">
        <v>0.33409999999999995</v>
      </c>
    </row>
    <row r="4527" spans="35:40">
      <c r="AI4527" s="1053">
        <v>31090201</v>
      </c>
      <c r="AJ4527" s="1054">
        <v>186</v>
      </c>
      <c r="AK4527" s="1055">
        <v>89.951300000000003</v>
      </c>
      <c r="AL4527" s="1055">
        <v>2.7746</v>
      </c>
      <c r="AM4527" s="1054">
        <v>32</v>
      </c>
      <c r="AN4527" s="1056">
        <v>0.27129999999999999</v>
      </c>
    </row>
    <row r="4528" spans="35:40">
      <c r="AI4528" s="1053">
        <v>32036811</v>
      </c>
      <c r="AJ4528" s="1054">
        <v>50</v>
      </c>
      <c r="AK4528" s="1055">
        <v>89.941000000000003</v>
      </c>
      <c r="AL4528" s="1055">
        <v>2.5905999999999998</v>
      </c>
      <c r="AM4528" s="1054">
        <v>35</v>
      </c>
      <c r="AN4528" s="1056">
        <v>0.30719999999999997</v>
      </c>
    </row>
    <row r="4529" spans="35:40">
      <c r="AI4529" s="1053">
        <v>33015601</v>
      </c>
      <c r="AJ4529" s="1054">
        <v>91</v>
      </c>
      <c r="AK4529" s="1055">
        <v>89.908799999999999</v>
      </c>
      <c r="AL4529" s="1055">
        <v>2.1798999999999999</v>
      </c>
      <c r="AM4529" s="1054">
        <v>41</v>
      </c>
      <c r="AN4529" s="1056">
        <v>0.15279999999999999</v>
      </c>
    </row>
    <row r="4530" spans="35:40">
      <c r="AI4530" s="1053">
        <v>23110501</v>
      </c>
      <c r="AJ4530" s="1054">
        <v>3</v>
      </c>
      <c r="AK4530" s="1055">
        <v>89.874099999999999</v>
      </c>
      <c r="AL4530" s="1055">
        <v>2.7778999999999998</v>
      </c>
      <c r="AM4530" s="1054">
        <v>32</v>
      </c>
      <c r="AN4530" s="1056">
        <v>0.40500000000000003</v>
      </c>
    </row>
    <row r="4531" spans="35:40">
      <c r="AI4531" s="1053">
        <v>52041401</v>
      </c>
      <c r="AJ4531" s="1054">
        <v>3</v>
      </c>
      <c r="AK4531" s="1055">
        <v>89.873099999999994</v>
      </c>
      <c r="AL4531" s="1055">
        <v>2.8048999999999999</v>
      </c>
      <c r="AM4531" s="1054">
        <v>32</v>
      </c>
      <c r="AN4531" s="1056">
        <v>0.31759999999999999</v>
      </c>
    </row>
    <row r="4532" spans="35:40">
      <c r="AI4532" s="1053">
        <v>13032601</v>
      </c>
      <c r="AJ4532" s="1054">
        <v>9</v>
      </c>
      <c r="AK4532" s="1055">
        <v>89.85</v>
      </c>
      <c r="AL4532" s="1055">
        <v>2.3418000000000001</v>
      </c>
      <c r="AM4532" s="1054">
        <v>38</v>
      </c>
      <c r="AN4532" s="1056">
        <v>0.19699999999999998</v>
      </c>
    </row>
    <row r="4533" spans="35:40">
      <c r="AI4533" s="1053">
        <v>43012601</v>
      </c>
      <c r="AJ4533" s="1054">
        <v>52</v>
      </c>
      <c r="AK4533" s="1055">
        <v>89.848699999999994</v>
      </c>
      <c r="AL4533" s="1055">
        <v>2.5285000000000002</v>
      </c>
      <c r="AM4533" s="1054">
        <v>36</v>
      </c>
      <c r="AN4533" s="1056">
        <v>0.1691</v>
      </c>
    </row>
    <row r="4534" spans="35:40">
      <c r="AI4534" s="1053">
        <v>34050601</v>
      </c>
      <c r="AJ4534" s="1054">
        <v>13</v>
      </c>
      <c r="AK4534" s="1055">
        <v>89.836699999999993</v>
      </c>
      <c r="AL4534" s="1055">
        <v>2.6149</v>
      </c>
      <c r="AM4534" s="1054">
        <v>34</v>
      </c>
      <c r="AN4534" s="1056">
        <v>0.20370000000000002</v>
      </c>
    </row>
    <row r="4535" spans="35:40">
      <c r="AI4535" s="1053">
        <v>34081601</v>
      </c>
      <c r="AJ4535" s="1054">
        <v>13</v>
      </c>
      <c r="AK4535" s="1055">
        <v>89.8215</v>
      </c>
      <c r="AL4535" s="1055">
        <v>2.4218000000000002</v>
      </c>
      <c r="AM4535" s="1054">
        <v>37</v>
      </c>
      <c r="AN4535" s="1056">
        <v>0.3614</v>
      </c>
    </row>
    <row r="4536" spans="35:40">
      <c r="AI4536" s="1053">
        <v>33072801</v>
      </c>
      <c r="AJ4536" s="1054">
        <v>48</v>
      </c>
      <c r="AK4536" s="1055">
        <v>89.821399999999997</v>
      </c>
      <c r="AL4536" s="1055">
        <v>2.1030000000000002</v>
      </c>
      <c r="AM4536" s="1054">
        <v>43</v>
      </c>
      <c r="AN4536" s="1056">
        <v>0.3619</v>
      </c>
    </row>
    <row r="4537" spans="35:40">
      <c r="AI4537" s="1053">
        <v>13017901</v>
      </c>
      <c r="AJ4537" s="1054">
        <v>33</v>
      </c>
      <c r="AK4537" s="1055">
        <v>89.807500000000005</v>
      </c>
      <c r="AL4537" s="1055">
        <v>2.7479</v>
      </c>
      <c r="AM4537" s="1054">
        <v>33</v>
      </c>
      <c r="AN4537" s="1056">
        <v>0.16329999999999997</v>
      </c>
    </row>
    <row r="4538" spans="35:40">
      <c r="AI4538" s="1053">
        <v>35054411</v>
      </c>
      <c r="AJ4538" s="1054">
        <v>29</v>
      </c>
      <c r="AK4538" s="1055">
        <v>89.798699999999997</v>
      </c>
      <c r="AL4538" s="1055">
        <v>2.4329999999999998</v>
      </c>
      <c r="AM4538" s="1054">
        <v>37</v>
      </c>
      <c r="AN4538" s="1056">
        <v>0.16870000000000002</v>
      </c>
    </row>
    <row r="4539" spans="35:40">
      <c r="AI4539" s="1053">
        <v>37035101</v>
      </c>
      <c r="AJ4539" s="1054">
        <v>41</v>
      </c>
      <c r="AK4539" s="1055">
        <v>89.682699999999997</v>
      </c>
      <c r="AL4539" s="1055">
        <v>2.4988999999999999</v>
      </c>
      <c r="AM4539" s="1054">
        <v>36</v>
      </c>
      <c r="AN4539" s="1056">
        <v>0.51729999999999998</v>
      </c>
    </row>
    <row r="4540" spans="35:40">
      <c r="AI4540" s="1053">
        <v>50120211</v>
      </c>
      <c r="AJ4540" s="1054">
        <v>123</v>
      </c>
      <c r="AK4540" s="1055">
        <v>89.679280000000006</v>
      </c>
      <c r="AL4540" s="1055">
        <v>2.3834</v>
      </c>
      <c r="AM4540" s="1054">
        <v>38</v>
      </c>
      <c r="AN4540" s="1056">
        <v>0.217</v>
      </c>
    </row>
    <row r="4541" spans="35:40">
      <c r="AI4541" s="1053">
        <v>65290104</v>
      </c>
      <c r="AJ4541" s="1054">
        <v>1</v>
      </c>
      <c r="AK4541" s="1055">
        <v>89.6661</v>
      </c>
      <c r="AL4541" s="1055">
        <v>2.7667999999999999</v>
      </c>
      <c r="AM4541" s="1054">
        <v>32</v>
      </c>
      <c r="AN4541" s="1056">
        <v>0.25209999999999999</v>
      </c>
    </row>
    <row r="4542" spans="35:40">
      <c r="AI4542" s="1053">
        <v>51150511</v>
      </c>
      <c r="AJ4542" s="1054">
        <v>6</v>
      </c>
      <c r="AK4542" s="1055">
        <v>89.653199999999998</v>
      </c>
      <c r="AL4542" s="1055">
        <v>2.4876999999999998</v>
      </c>
      <c r="AM4542" s="1054">
        <v>36</v>
      </c>
      <c r="AN4542" s="1056">
        <v>0.21719999999999998</v>
      </c>
    </row>
    <row r="4543" spans="35:40">
      <c r="AI4543" s="1053">
        <v>22115701</v>
      </c>
      <c r="AJ4543" s="1054">
        <v>28</v>
      </c>
      <c r="AK4543" s="1055">
        <v>89.620999999999995</v>
      </c>
      <c r="AL4543" s="1055">
        <v>2.6153</v>
      </c>
      <c r="AM4543" s="1054">
        <v>34</v>
      </c>
      <c r="AN4543" s="1056">
        <v>0.1787</v>
      </c>
    </row>
    <row r="4544" spans="35:40">
      <c r="AI4544" s="1053">
        <v>44131311</v>
      </c>
      <c r="AJ4544" s="1054">
        <v>57</v>
      </c>
      <c r="AK4544" s="1055">
        <v>89.600700000000003</v>
      </c>
      <c r="AL4544" s="1055">
        <v>2.5695999999999999</v>
      </c>
      <c r="AM4544" s="1054">
        <v>35</v>
      </c>
      <c r="AN4544" s="1056">
        <v>0.23920000000000002</v>
      </c>
    </row>
    <row r="4545" spans="35:40">
      <c r="AI4545" s="1053">
        <v>44101311</v>
      </c>
      <c r="AJ4545" s="1054">
        <v>43</v>
      </c>
      <c r="AK4545" s="1055">
        <v>89.562399999999997</v>
      </c>
      <c r="AL4545" s="1055">
        <v>2.5745</v>
      </c>
      <c r="AM4545" s="1054">
        <v>35</v>
      </c>
      <c r="AN4545" s="1056">
        <v>0.19</v>
      </c>
    </row>
    <row r="4546" spans="35:40">
      <c r="AI4546" s="1053">
        <v>52033701</v>
      </c>
      <c r="AJ4546" s="1054">
        <v>9</v>
      </c>
      <c r="AK4546" s="1055">
        <v>89.546400000000006</v>
      </c>
      <c r="AL4546" s="1055">
        <v>2.9683999999999999</v>
      </c>
      <c r="AM4546" s="1054">
        <v>30</v>
      </c>
      <c r="AN4546" s="1056">
        <v>0.15049999999999999</v>
      </c>
    </row>
    <row r="4547" spans="35:40">
      <c r="AI4547" s="1053">
        <v>44012451</v>
      </c>
      <c r="AJ4547" s="1054">
        <v>95</v>
      </c>
      <c r="AK4547" s="1055">
        <v>89.530830000000009</v>
      </c>
      <c r="AL4547" s="1055">
        <v>2.5329000000000002</v>
      </c>
      <c r="AM4547" s="1054">
        <v>35</v>
      </c>
      <c r="AN4547" s="1056">
        <v>0.1779</v>
      </c>
    </row>
    <row r="4548" spans="35:40">
      <c r="AI4548" s="1053">
        <v>51140401</v>
      </c>
      <c r="AJ4548" s="1054">
        <v>14</v>
      </c>
      <c r="AK4548" s="1055">
        <v>89.444100000000006</v>
      </c>
      <c r="AL4548" s="1055">
        <v>2.8917000000000002</v>
      </c>
      <c r="AM4548" s="1054">
        <v>31</v>
      </c>
      <c r="AN4548" s="1056">
        <v>0.30519999999999997</v>
      </c>
    </row>
    <row r="4549" spans="35:40">
      <c r="AI4549" s="1053">
        <v>34013701</v>
      </c>
      <c r="AJ4549" s="1054">
        <v>49</v>
      </c>
      <c r="AK4549" s="1055">
        <v>89.420599999999993</v>
      </c>
      <c r="AL4549" s="1055">
        <v>2.8226</v>
      </c>
      <c r="AM4549" s="1054">
        <v>32</v>
      </c>
      <c r="AN4549" s="1056">
        <v>0.2707</v>
      </c>
    </row>
    <row r="4550" spans="35:40">
      <c r="AI4550" s="1053">
        <v>11083801</v>
      </c>
      <c r="AJ4550" s="1054">
        <v>147</v>
      </c>
      <c r="AK4550" s="1055">
        <v>89.416398999999998</v>
      </c>
      <c r="AL4550" s="1055">
        <v>2.3717000000000001</v>
      </c>
      <c r="AM4550" s="1054">
        <v>38</v>
      </c>
      <c r="AN4550" s="1056">
        <v>0.34310000000000002</v>
      </c>
    </row>
    <row r="4551" spans="35:40">
      <c r="AI4551" s="1053">
        <v>31134201</v>
      </c>
      <c r="AJ4551" s="1054">
        <v>187</v>
      </c>
      <c r="AK4551" s="1055">
        <v>89.400499999999994</v>
      </c>
      <c r="AL4551" s="1055">
        <v>2.1579999999999999</v>
      </c>
      <c r="AM4551" s="1054">
        <v>41</v>
      </c>
      <c r="AN4551" s="1056">
        <v>0.20579999999999998</v>
      </c>
    </row>
    <row r="4552" spans="35:40">
      <c r="AI4552" s="1053">
        <v>45030471</v>
      </c>
      <c r="AJ4552" s="1054">
        <v>10</v>
      </c>
      <c r="AK4552" s="1055">
        <v>89.378299999999996</v>
      </c>
      <c r="AL4552" s="1055">
        <v>2.9047999999999998</v>
      </c>
      <c r="AM4552" s="1054">
        <v>31</v>
      </c>
      <c r="AN4552" s="1056">
        <v>0.16670000000000001</v>
      </c>
    </row>
    <row r="4553" spans="35:40">
      <c r="AI4553" s="1053">
        <v>43063201</v>
      </c>
      <c r="AJ4553" s="1054">
        <v>13</v>
      </c>
      <c r="AK4553" s="1055">
        <v>89.36354</v>
      </c>
      <c r="AL4553" s="1055">
        <v>2.3620000000000001</v>
      </c>
      <c r="AM4553" s="1054">
        <v>38</v>
      </c>
      <c r="AN4553" s="1056">
        <v>0.1507</v>
      </c>
    </row>
    <row r="4554" spans="35:40">
      <c r="AI4554" s="1053">
        <v>61018001</v>
      </c>
      <c r="AJ4554" s="1054">
        <v>69</v>
      </c>
      <c r="AK4554" s="1055">
        <v>89.360399999999998</v>
      </c>
      <c r="AL4554" s="1055">
        <v>2.5720999999999998</v>
      </c>
      <c r="AM4554" s="1054">
        <v>35</v>
      </c>
      <c r="AN4554" s="1056">
        <v>0.24030000000000001</v>
      </c>
    </row>
    <row r="4555" spans="35:40">
      <c r="AI4555" s="1053">
        <v>51176101</v>
      </c>
      <c r="AJ4555" s="1054">
        <v>3</v>
      </c>
      <c r="AK4555" s="1055">
        <v>89.346809999999991</v>
      </c>
      <c r="AL4555" s="1055">
        <v>2.5295999999999998</v>
      </c>
      <c r="AM4555" s="1054">
        <v>35</v>
      </c>
      <c r="AN4555" s="1056">
        <v>0.30329999999999996</v>
      </c>
    </row>
    <row r="4556" spans="35:40">
      <c r="AI4556" s="1053">
        <v>31195301</v>
      </c>
      <c r="AJ4556" s="1054">
        <v>188</v>
      </c>
      <c r="AK4556" s="1055">
        <v>89.344499999999996</v>
      </c>
      <c r="AL4556" s="1055">
        <v>2.3525999999999998</v>
      </c>
      <c r="AM4556" s="1054">
        <v>38</v>
      </c>
      <c r="AN4556" s="1056">
        <v>0.27310000000000001</v>
      </c>
    </row>
    <row r="4557" spans="35:40">
      <c r="AI4557" s="1053">
        <v>32019121</v>
      </c>
      <c r="AJ4557" s="1054">
        <v>64</v>
      </c>
      <c r="AK4557" s="1055">
        <v>89.340299999999999</v>
      </c>
      <c r="AL4557" s="1055">
        <v>2.4085999999999999</v>
      </c>
      <c r="AM4557" s="1054">
        <v>37</v>
      </c>
      <c r="AN4557" s="1056">
        <v>0.18760000000000002</v>
      </c>
    </row>
    <row r="4558" spans="35:40">
      <c r="AI4558" s="1053">
        <v>33055501</v>
      </c>
      <c r="AJ4558" s="1054">
        <v>31</v>
      </c>
      <c r="AK4558" s="1055">
        <v>89.311899999999994</v>
      </c>
      <c r="AL4558" s="1055">
        <v>2.5135000000000001</v>
      </c>
      <c r="AM4558" s="1054">
        <v>36</v>
      </c>
      <c r="AN4558" s="1056">
        <v>0.13320000000000001</v>
      </c>
    </row>
    <row r="4559" spans="35:40">
      <c r="AI4559" s="1053">
        <v>34062401</v>
      </c>
      <c r="AJ4559" s="1054">
        <v>13</v>
      </c>
      <c r="AK4559" s="1055">
        <v>89.187399999999997</v>
      </c>
      <c r="AL4559" s="1055">
        <v>2.5036</v>
      </c>
      <c r="AM4559" s="1054">
        <v>36</v>
      </c>
      <c r="AN4559" s="1056">
        <v>0.1804</v>
      </c>
    </row>
    <row r="4560" spans="35:40">
      <c r="AI4560" s="1053">
        <v>35064841</v>
      </c>
      <c r="AJ4560" s="1054">
        <v>12</v>
      </c>
      <c r="AK4560" s="1055">
        <v>89.181700000000006</v>
      </c>
      <c r="AL4560" s="1055">
        <v>1.8516999999999999</v>
      </c>
      <c r="AM4560" s="1054">
        <v>48</v>
      </c>
      <c r="AN4560" s="1056">
        <v>0.2959</v>
      </c>
    </row>
    <row r="4561" spans="35:40">
      <c r="AI4561" s="1053">
        <v>37170101</v>
      </c>
      <c r="AJ4561" s="1054">
        <v>3</v>
      </c>
      <c r="AK4561" s="1055">
        <v>89.156599999999997</v>
      </c>
      <c r="AL4561" s="1055">
        <v>2.7073</v>
      </c>
      <c r="AM4561" s="1054">
        <v>33</v>
      </c>
      <c r="AN4561" s="1056">
        <v>0.37780000000000002</v>
      </c>
    </row>
    <row r="4562" spans="35:40">
      <c r="AI4562" s="1053">
        <v>37037261</v>
      </c>
      <c r="AJ4562" s="1054">
        <v>42</v>
      </c>
      <c r="AK4562" s="1055">
        <v>89.069100000000006</v>
      </c>
      <c r="AL4562" s="1055">
        <v>2.9723999999999999</v>
      </c>
      <c r="AM4562" s="1054">
        <v>30</v>
      </c>
      <c r="AN4562" s="1056">
        <v>0.29120000000000001</v>
      </c>
    </row>
    <row r="4563" spans="35:40">
      <c r="AI4563" s="1053">
        <v>41133401</v>
      </c>
      <c r="AJ4563" s="1054">
        <v>13</v>
      </c>
      <c r="AK4563" s="1055">
        <v>89.053200000000004</v>
      </c>
      <c r="AL4563" s="1055">
        <v>2.9841000000000002</v>
      </c>
      <c r="AM4563" s="1054">
        <v>30</v>
      </c>
      <c r="AN4563" s="1056">
        <v>0.2109</v>
      </c>
    </row>
    <row r="4564" spans="35:40">
      <c r="AI4564" s="1053">
        <v>42053401</v>
      </c>
      <c r="AJ4564" s="1054">
        <v>12</v>
      </c>
      <c r="AK4564" s="1055">
        <v>89.043000000000006</v>
      </c>
      <c r="AL4564" s="1055">
        <v>2.6597</v>
      </c>
      <c r="AM4564" s="1054">
        <v>33</v>
      </c>
      <c r="AN4564" s="1056">
        <v>0.26579999999999998</v>
      </c>
    </row>
    <row r="4565" spans="35:40">
      <c r="AI4565" s="1053">
        <v>37100601</v>
      </c>
      <c r="AJ4565" s="1054">
        <v>7</v>
      </c>
      <c r="AK4565" s="1055">
        <v>88.997900000000001</v>
      </c>
      <c r="AL4565" s="1055">
        <v>2.9131</v>
      </c>
      <c r="AM4565" s="1054">
        <v>31</v>
      </c>
      <c r="AN4565" s="1056">
        <v>0.2611</v>
      </c>
    </row>
    <row r="4566" spans="35:40">
      <c r="AI4566" s="1053">
        <v>32133511</v>
      </c>
      <c r="AJ4566" s="1054">
        <v>28</v>
      </c>
      <c r="AK4566" s="1055">
        <v>88.980500000000006</v>
      </c>
      <c r="AL4566" s="1055">
        <v>2.1251000000000002</v>
      </c>
      <c r="AM4566" s="1054">
        <v>42</v>
      </c>
      <c r="AN4566" s="1056">
        <v>0.35520000000000002</v>
      </c>
    </row>
    <row r="4567" spans="35:40">
      <c r="AI4567" s="1053">
        <v>23100201</v>
      </c>
      <c r="AJ4567" s="1054">
        <v>2</v>
      </c>
      <c r="AK4567" s="1055">
        <v>88.809799999999996</v>
      </c>
      <c r="AL4567" s="1055">
        <v>1.9544999999999999</v>
      </c>
      <c r="AM4567" s="1054">
        <v>45</v>
      </c>
      <c r="AN4567" s="1056">
        <v>0.29299999999999998</v>
      </c>
    </row>
    <row r="4568" spans="35:40">
      <c r="AI4568" s="1053">
        <v>44220401</v>
      </c>
      <c r="AJ4568" s="1054">
        <v>96</v>
      </c>
      <c r="AK4568" s="1055">
        <v>88.802099999999996</v>
      </c>
      <c r="AL4568" s="1055">
        <v>2.2191999999999998</v>
      </c>
      <c r="AM4568" s="1054">
        <v>40</v>
      </c>
      <c r="AN4568" s="1056">
        <v>0.18190000000000001</v>
      </c>
    </row>
    <row r="4569" spans="35:40">
      <c r="AI4569" s="1053">
        <v>41073901</v>
      </c>
      <c r="AJ4569" s="1054">
        <v>13</v>
      </c>
      <c r="AK4569" s="1055">
        <v>88.795299999999997</v>
      </c>
      <c r="AL4569" s="1055">
        <v>2.7498999999999998</v>
      </c>
      <c r="AM4569" s="1054">
        <v>32</v>
      </c>
      <c r="AN4569" s="1056">
        <v>0.22239999999999999</v>
      </c>
    </row>
    <row r="4570" spans="35:40">
      <c r="AI4570" s="1053">
        <v>34060301</v>
      </c>
      <c r="AJ4570" s="1054">
        <v>14</v>
      </c>
      <c r="AK4570" s="1055">
        <v>88.741799999999998</v>
      </c>
      <c r="AL4570" s="1055">
        <v>2.9077999999999999</v>
      </c>
      <c r="AM4570" s="1054">
        <v>31</v>
      </c>
      <c r="AN4570" s="1056">
        <v>0.23100000000000001</v>
      </c>
    </row>
    <row r="4571" spans="35:40">
      <c r="AI4571" s="1053">
        <v>33018581</v>
      </c>
      <c r="AJ4571" s="1054">
        <v>92</v>
      </c>
      <c r="AK4571" s="1055">
        <v>88.732399999999998</v>
      </c>
      <c r="AL4571" s="1055">
        <v>2.0920000000000001</v>
      </c>
      <c r="AM4571" s="1054">
        <v>42</v>
      </c>
      <c r="AN4571" s="1056">
        <v>0.24690000000000001</v>
      </c>
    </row>
    <row r="4572" spans="35:40">
      <c r="AI4572" s="1053">
        <v>35053001</v>
      </c>
      <c r="AJ4572" s="1054">
        <v>30</v>
      </c>
      <c r="AK4572" s="1055">
        <v>88.693899999999999</v>
      </c>
      <c r="AL4572" s="1055">
        <v>2.0344000000000002</v>
      </c>
      <c r="AM4572" s="1054">
        <v>44</v>
      </c>
      <c r="AN4572" s="1056">
        <v>0.1885</v>
      </c>
    </row>
    <row r="4573" spans="35:40">
      <c r="AI4573" s="1053">
        <v>11065701</v>
      </c>
      <c r="AJ4573" s="1054">
        <v>148</v>
      </c>
      <c r="AK4573" s="1055">
        <v>88.687550000000002</v>
      </c>
      <c r="AL4573" s="1055">
        <v>2.0413000000000001</v>
      </c>
      <c r="AM4573" s="1054">
        <v>43</v>
      </c>
      <c r="AN4573" s="1056">
        <v>0.2334</v>
      </c>
    </row>
    <row r="4574" spans="35:40">
      <c r="AI4574" s="1053">
        <v>13064101</v>
      </c>
      <c r="AJ4574" s="1054">
        <v>14</v>
      </c>
      <c r="AK4574" s="1055">
        <v>88.682500000000005</v>
      </c>
      <c r="AL4574" s="1055">
        <v>2.6661999999999999</v>
      </c>
      <c r="AM4574" s="1054">
        <v>33</v>
      </c>
      <c r="AN4574" s="1056">
        <v>0.31790000000000002</v>
      </c>
    </row>
    <row r="4575" spans="35:40">
      <c r="AI4575" s="1053">
        <v>53015501</v>
      </c>
      <c r="AJ4575" s="1054">
        <v>30</v>
      </c>
      <c r="AK4575" s="1055">
        <v>88.662540000000007</v>
      </c>
      <c r="AL4575" s="1055">
        <v>2.6044</v>
      </c>
      <c r="AM4575" s="1054">
        <v>34</v>
      </c>
      <c r="AN4575" s="1056">
        <v>0.19940000000000002</v>
      </c>
    </row>
    <row r="4576" spans="35:40">
      <c r="AI4576" s="1053">
        <v>34015101</v>
      </c>
      <c r="AJ4576" s="1054">
        <v>50</v>
      </c>
      <c r="AK4576" s="1055">
        <v>88.630799999999994</v>
      </c>
      <c r="AL4576" s="1055">
        <v>2.681</v>
      </c>
      <c r="AM4576" s="1054">
        <v>33</v>
      </c>
      <c r="AN4576" s="1056">
        <v>0.15279999999999999</v>
      </c>
    </row>
    <row r="4577" spans="35:40">
      <c r="AI4577" s="1053">
        <v>31140106</v>
      </c>
      <c r="AJ4577" s="1054">
        <v>189</v>
      </c>
      <c r="AK4577" s="1055">
        <v>88.6053</v>
      </c>
      <c r="AL4577" s="1055">
        <v>2.5175000000000001</v>
      </c>
      <c r="AM4577" s="1054">
        <v>35</v>
      </c>
      <c r="AN4577" s="1056">
        <v>0.28789999999999999</v>
      </c>
    </row>
    <row r="4578" spans="35:40">
      <c r="AI4578" s="1053">
        <v>44211401</v>
      </c>
      <c r="AJ4578" s="1054">
        <v>102</v>
      </c>
      <c r="AK4578" s="1055">
        <v>88.597800000000007</v>
      </c>
      <c r="AL4578" s="1055">
        <v>2.1223999999999998</v>
      </c>
      <c r="AM4578" s="1054">
        <v>42</v>
      </c>
      <c r="AN4578" s="1056">
        <v>0.16739999999999999</v>
      </c>
    </row>
    <row r="4579" spans="35:40">
      <c r="AI4579" s="1053">
        <v>53080401</v>
      </c>
      <c r="AJ4579" s="1054">
        <v>2</v>
      </c>
      <c r="AK4579" s="1055">
        <v>88.576940000000008</v>
      </c>
      <c r="AL4579" s="1055">
        <v>2.4733999999999998</v>
      </c>
      <c r="AM4579" s="1054">
        <v>36</v>
      </c>
      <c r="AN4579" s="1056">
        <v>0.1925</v>
      </c>
    </row>
    <row r="4580" spans="35:40">
      <c r="AI4580" s="1053">
        <v>52030501</v>
      </c>
      <c r="AJ4580" s="1054">
        <v>10</v>
      </c>
      <c r="AK4580" s="1055">
        <v>88.570980000000006</v>
      </c>
      <c r="AL4580" s="1055">
        <v>2.5602999999999998</v>
      </c>
      <c r="AM4580" s="1054">
        <v>35</v>
      </c>
      <c r="AN4580" s="1056">
        <v>0.25920000000000004</v>
      </c>
    </row>
    <row r="4581" spans="35:40">
      <c r="AI4581" s="1053">
        <v>13041701</v>
      </c>
      <c r="AJ4581" s="1054">
        <v>4</v>
      </c>
      <c r="AK4581" s="1055">
        <v>88.568799999999996</v>
      </c>
      <c r="AL4581" s="1055">
        <v>1.9890000000000001</v>
      </c>
      <c r="AM4581" s="1054">
        <v>45</v>
      </c>
      <c r="AN4581" s="1056">
        <v>0.35859999999999997</v>
      </c>
    </row>
    <row r="4582" spans="35:40">
      <c r="AI4582" s="1053">
        <v>44120901</v>
      </c>
      <c r="AJ4582" s="1054">
        <v>24</v>
      </c>
      <c r="AK4582" s="1055">
        <v>88.554299999999998</v>
      </c>
      <c r="AL4582" s="1055">
        <v>2.7786</v>
      </c>
      <c r="AM4582" s="1054">
        <v>32</v>
      </c>
      <c r="AN4582" s="1056">
        <v>0.1867</v>
      </c>
    </row>
    <row r="4583" spans="35:40">
      <c r="AI4583" s="1053">
        <v>44061801</v>
      </c>
      <c r="AJ4583" s="1054">
        <v>7</v>
      </c>
      <c r="AK4583" s="1055">
        <v>88.545214000000001</v>
      </c>
      <c r="AL4583" s="1055">
        <v>2.1255000000000002</v>
      </c>
      <c r="AM4583" s="1054">
        <v>42</v>
      </c>
      <c r="AN4583" s="1056">
        <v>0.19399999999999998</v>
      </c>
    </row>
    <row r="4584" spans="35:40">
      <c r="AI4584" s="1053">
        <v>44011631</v>
      </c>
      <c r="AJ4584" s="1054">
        <v>97</v>
      </c>
      <c r="AK4584" s="1055">
        <v>88.543999999999997</v>
      </c>
      <c r="AL4584" s="1055">
        <v>2.4980000000000002</v>
      </c>
      <c r="AM4584" s="1054">
        <v>35</v>
      </c>
      <c r="AN4584" s="1056">
        <v>0.1457</v>
      </c>
    </row>
    <row r="4585" spans="35:40">
      <c r="AI4585" s="1053">
        <v>43042601</v>
      </c>
      <c r="AJ4585" s="1054">
        <v>13</v>
      </c>
      <c r="AK4585" s="1055">
        <v>88.518699999999995</v>
      </c>
      <c r="AL4585" s="1055">
        <v>2.7113999999999998</v>
      </c>
      <c r="AM4585" s="1054">
        <v>33</v>
      </c>
      <c r="AN4585" s="1056">
        <v>0.27839999999999998</v>
      </c>
    </row>
    <row r="4586" spans="35:40">
      <c r="AI4586" s="1053">
        <v>36014001</v>
      </c>
      <c r="AJ4586" s="1054">
        <v>35</v>
      </c>
      <c r="AK4586" s="1055">
        <v>88.441199999999995</v>
      </c>
      <c r="AL4586" s="1055">
        <v>2.4346999999999999</v>
      </c>
      <c r="AM4586" s="1054">
        <v>36</v>
      </c>
      <c r="AN4586" s="1056">
        <v>0.27100000000000002</v>
      </c>
    </row>
    <row r="4587" spans="35:40">
      <c r="AI4587" s="1053">
        <v>33036001</v>
      </c>
      <c r="AJ4587" s="1054">
        <v>32</v>
      </c>
      <c r="AK4587" s="1055">
        <v>88.408900000000003</v>
      </c>
      <c r="AL4587" s="1055">
        <v>2.3755000000000002</v>
      </c>
      <c r="AM4587" s="1054">
        <v>37</v>
      </c>
      <c r="AN4587" s="1056">
        <v>0.25489999999999996</v>
      </c>
    </row>
    <row r="4588" spans="35:40">
      <c r="AI4588" s="1053">
        <v>33018791</v>
      </c>
      <c r="AJ4588" s="1054">
        <v>93</v>
      </c>
      <c r="AK4588" s="1055">
        <v>88.370900000000006</v>
      </c>
      <c r="AL4588" s="1055">
        <v>2.101</v>
      </c>
      <c r="AM4588" s="1054">
        <v>42</v>
      </c>
      <c r="AN4588" s="1056">
        <v>0.1895</v>
      </c>
    </row>
    <row r="4589" spans="35:40">
      <c r="AI4589" s="1053">
        <v>51139501</v>
      </c>
      <c r="AJ4589" s="1054">
        <v>4</v>
      </c>
      <c r="AK4589" s="1055">
        <v>88.335400000000007</v>
      </c>
      <c r="AL4589" s="1055">
        <v>2.4418000000000002</v>
      </c>
      <c r="AM4589" s="1054">
        <v>36</v>
      </c>
      <c r="AN4589" s="1056">
        <v>0.32679999999999998</v>
      </c>
    </row>
    <row r="4590" spans="35:40">
      <c r="AI4590" s="1053">
        <v>62030601</v>
      </c>
      <c r="AJ4590" s="1054">
        <v>6</v>
      </c>
      <c r="AK4590" s="1055">
        <v>88.333600000000004</v>
      </c>
      <c r="AL4590" s="1055">
        <v>2.2557</v>
      </c>
      <c r="AM4590" s="1054">
        <v>39</v>
      </c>
      <c r="AN4590" s="1056">
        <v>0.32979999999999998</v>
      </c>
    </row>
    <row r="4591" spans="35:40">
      <c r="AI4591" s="1053">
        <v>35052801</v>
      </c>
      <c r="AJ4591" s="1054">
        <v>31</v>
      </c>
      <c r="AK4591" s="1055">
        <v>88.320599999999999</v>
      </c>
      <c r="AL4591" s="1055">
        <v>2.2612000000000001</v>
      </c>
      <c r="AM4591" s="1054">
        <v>39</v>
      </c>
      <c r="AN4591" s="1056">
        <v>0.31010000000000004</v>
      </c>
    </row>
    <row r="4592" spans="35:40">
      <c r="AI4592" s="1053">
        <v>41082401</v>
      </c>
      <c r="AJ4592" s="1054">
        <v>10</v>
      </c>
      <c r="AK4592" s="1055">
        <v>88.306399999999996</v>
      </c>
      <c r="AL4592" s="1055">
        <v>2.1804999999999999</v>
      </c>
      <c r="AM4592" s="1054">
        <v>40</v>
      </c>
      <c r="AN4592" s="1056">
        <v>0.44350000000000001</v>
      </c>
    </row>
    <row r="4593" spans="35:40">
      <c r="AI4593" s="1053">
        <v>41072801</v>
      </c>
      <c r="AJ4593" s="1054">
        <v>14</v>
      </c>
      <c r="AK4593" s="1055">
        <v>88.298400000000001</v>
      </c>
      <c r="AL4593" s="1055">
        <v>2.294</v>
      </c>
      <c r="AM4593" s="1054">
        <v>38</v>
      </c>
      <c r="AN4593" s="1056">
        <v>0.42609999999999998</v>
      </c>
    </row>
    <row r="4594" spans="35:40">
      <c r="AI4594" s="1053">
        <v>33018231</v>
      </c>
      <c r="AJ4594" s="1054">
        <v>94</v>
      </c>
      <c r="AK4594" s="1055">
        <v>88.2393</v>
      </c>
      <c r="AL4594" s="1055">
        <v>2.3875000000000002</v>
      </c>
      <c r="AM4594" s="1054">
        <v>37</v>
      </c>
      <c r="AN4594" s="1056">
        <v>0.10060000000000001</v>
      </c>
    </row>
    <row r="4595" spans="35:40">
      <c r="AI4595" s="1053">
        <v>41021101</v>
      </c>
      <c r="AJ4595" s="1054">
        <v>11</v>
      </c>
      <c r="AK4595" s="1055">
        <v>88.223460000000003</v>
      </c>
      <c r="AL4595" s="1055">
        <v>2.8336999999999999</v>
      </c>
      <c r="AM4595" s="1054">
        <v>31</v>
      </c>
      <c r="AN4595" s="1056">
        <v>0.2482</v>
      </c>
    </row>
    <row r="4596" spans="35:40">
      <c r="AI4596" s="1053">
        <v>31200107</v>
      </c>
      <c r="AJ4596" s="1054">
        <v>190</v>
      </c>
      <c r="AK4596" s="1055">
        <v>88.22</v>
      </c>
      <c r="AL4596" s="1055">
        <v>1.8244</v>
      </c>
      <c r="AM4596" s="1054">
        <v>48</v>
      </c>
      <c r="AN4596" s="1056">
        <v>0.2354</v>
      </c>
    </row>
    <row r="4597" spans="35:40">
      <c r="AI4597" s="1053">
        <v>34151401</v>
      </c>
      <c r="AJ4597" s="1054">
        <v>10</v>
      </c>
      <c r="AK4597" s="1055">
        <v>88.196200000000005</v>
      </c>
      <c r="AL4597" s="1055">
        <v>2.5773000000000001</v>
      </c>
      <c r="AM4597" s="1054">
        <v>34</v>
      </c>
      <c r="AN4597" s="1056">
        <v>0.45479999999999998</v>
      </c>
    </row>
    <row r="4598" spans="35:40">
      <c r="AI4598" s="1053">
        <v>32092211</v>
      </c>
      <c r="AJ4598" s="1054">
        <v>21</v>
      </c>
      <c r="AK4598" s="1055">
        <v>88.123800000000003</v>
      </c>
      <c r="AL4598" s="1055">
        <v>1.7761</v>
      </c>
      <c r="AM4598" s="1054">
        <v>50</v>
      </c>
      <c r="AN4598" s="1056">
        <v>0.22159999999999999</v>
      </c>
    </row>
    <row r="4599" spans="35:40">
      <c r="AI4599" s="1053">
        <v>23010921</v>
      </c>
      <c r="AJ4599" s="1054">
        <v>42</v>
      </c>
      <c r="AK4599" s="1055">
        <v>88.10266</v>
      </c>
      <c r="AL4599" s="1055">
        <v>2.4203999999999999</v>
      </c>
      <c r="AM4599" s="1054">
        <v>36</v>
      </c>
      <c r="AN4599" s="1056">
        <v>0.12300000000000001</v>
      </c>
    </row>
    <row r="4600" spans="35:40">
      <c r="AI4600" s="1053">
        <v>43110401</v>
      </c>
      <c r="AJ4600" s="1054">
        <v>9</v>
      </c>
      <c r="AK4600" s="1055">
        <v>88.095359999999999</v>
      </c>
      <c r="AL4600" s="1055">
        <v>2.7523</v>
      </c>
      <c r="AM4600" s="1054">
        <v>32</v>
      </c>
      <c r="AN4600" s="1056">
        <v>0.33789999999999998</v>
      </c>
    </row>
    <row r="4601" spans="35:40">
      <c r="AI4601" s="1053">
        <v>33023201</v>
      </c>
      <c r="AJ4601" s="1054">
        <v>19</v>
      </c>
      <c r="AK4601" s="1055">
        <v>88.094499999999996</v>
      </c>
      <c r="AL4601" s="1055">
        <v>2.2948</v>
      </c>
      <c r="AM4601" s="1054">
        <v>38</v>
      </c>
      <c r="AN4601" s="1056">
        <v>0.22640000000000002</v>
      </c>
    </row>
    <row r="4602" spans="35:40">
      <c r="AI4602" s="1053">
        <v>44108701</v>
      </c>
      <c r="AJ4602" s="1054">
        <v>44</v>
      </c>
      <c r="AK4602" s="1055">
        <v>88.086299999999994</v>
      </c>
      <c r="AL4602" s="1055">
        <v>2.5352999999999999</v>
      </c>
      <c r="AM4602" s="1054">
        <v>35</v>
      </c>
      <c r="AN4602" s="1056">
        <v>0.19510000000000002</v>
      </c>
    </row>
    <row r="4603" spans="35:40">
      <c r="AI4603" s="1053">
        <v>32024201</v>
      </c>
      <c r="AJ4603" s="1054">
        <v>17</v>
      </c>
      <c r="AK4603" s="1055">
        <v>88.074299999999994</v>
      </c>
      <c r="AL4603" s="1055">
        <v>2.1534</v>
      </c>
      <c r="AM4603" s="1054">
        <v>41</v>
      </c>
      <c r="AN4603" s="1056">
        <v>0.16260000000000002</v>
      </c>
    </row>
    <row r="4604" spans="35:40">
      <c r="AI4604" s="1053">
        <v>45020301</v>
      </c>
      <c r="AJ4604" s="1054">
        <v>11</v>
      </c>
      <c r="AK4604" s="1055">
        <v>88.037800000000004</v>
      </c>
      <c r="AL4604" s="1055">
        <v>2.9318</v>
      </c>
      <c r="AM4604" s="1054">
        <v>30</v>
      </c>
      <c r="AN4604" s="1056">
        <v>0.32069999999999999</v>
      </c>
    </row>
    <row r="4605" spans="35:40">
      <c r="AI4605" s="1053">
        <v>23042501</v>
      </c>
      <c r="AJ4605" s="1054">
        <v>6</v>
      </c>
      <c r="AK4605" s="1055">
        <v>88.0124</v>
      </c>
      <c r="AL4605" s="1055">
        <v>2.1326000000000001</v>
      </c>
      <c r="AM4605" s="1054">
        <v>41</v>
      </c>
      <c r="AN4605" s="1056">
        <v>0.42149999999999999</v>
      </c>
    </row>
    <row r="4606" spans="35:40">
      <c r="AI4606" s="1053">
        <v>31050901</v>
      </c>
      <c r="AJ4606" s="1054">
        <v>191</v>
      </c>
      <c r="AK4606" s="1055">
        <v>87.966049999999996</v>
      </c>
      <c r="AL4606" s="1055">
        <v>2.3195999999999999</v>
      </c>
      <c r="AM4606" s="1054">
        <v>38</v>
      </c>
      <c r="AN4606" s="1056">
        <v>0.1595</v>
      </c>
    </row>
    <row r="4607" spans="35:40">
      <c r="AI4607" s="1053">
        <v>23042171</v>
      </c>
      <c r="AJ4607" s="1054">
        <v>7</v>
      </c>
      <c r="AK4607" s="1055">
        <v>87.962599999999995</v>
      </c>
      <c r="AL4607" s="1055">
        <v>2.4531999999999998</v>
      </c>
      <c r="AM4607" s="1054">
        <v>36</v>
      </c>
      <c r="AN4607" s="1056">
        <v>0.28820000000000001</v>
      </c>
    </row>
    <row r="4608" spans="35:40">
      <c r="AI4608" s="1053">
        <v>51150421</v>
      </c>
      <c r="AJ4608" s="1054">
        <v>7</v>
      </c>
      <c r="AK4608" s="1055">
        <v>87.953999999999994</v>
      </c>
      <c r="AL4608" s="1055">
        <v>2.2618999999999998</v>
      </c>
      <c r="AM4608" s="1054">
        <v>39</v>
      </c>
      <c r="AN4608" s="1056">
        <v>0.23250000000000001</v>
      </c>
    </row>
    <row r="4609" spans="35:40">
      <c r="AI4609" s="1053">
        <v>34131901</v>
      </c>
      <c r="AJ4609" s="1054">
        <v>14</v>
      </c>
      <c r="AK4609" s="1055">
        <v>87.947599999999994</v>
      </c>
      <c r="AL4609" s="1055">
        <v>1.8239000000000001</v>
      </c>
      <c r="AM4609" s="1054">
        <v>48</v>
      </c>
      <c r="AN4609" s="1056">
        <v>0.2923</v>
      </c>
    </row>
    <row r="4610" spans="35:40">
      <c r="AI4610" s="1053">
        <v>34021901</v>
      </c>
      <c r="AJ4610" s="1054">
        <v>21</v>
      </c>
      <c r="AK4610" s="1055">
        <v>87.935400000000001</v>
      </c>
      <c r="AL4610" s="1055">
        <v>2.7744</v>
      </c>
      <c r="AM4610" s="1054">
        <v>32</v>
      </c>
      <c r="AN4610" s="1056">
        <v>0.12210000000000001</v>
      </c>
    </row>
    <row r="4611" spans="35:40">
      <c r="AI4611" s="1053">
        <v>37147021</v>
      </c>
      <c r="AJ4611" s="1054">
        <v>6</v>
      </c>
      <c r="AK4611" s="1055">
        <v>87.934200000000004</v>
      </c>
      <c r="AL4611" s="1055">
        <v>2.0735999999999999</v>
      </c>
      <c r="AM4611" s="1054">
        <v>42</v>
      </c>
      <c r="AN4611" s="1056">
        <v>0.20300000000000001</v>
      </c>
    </row>
    <row r="4612" spans="35:40">
      <c r="AI4612" s="1053">
        <v>50170061</v>
      </c>
      <c r="AJ4612" s="1054">
        <v>124</v>
      </c>
      <c r="AK4612" s="1055">
        <v>87.92362</v>
      </c>
      <c r="AL4612" s="1055">
        <v>2.6164999999999998</v>
      </c>
      <c r="AM4612" s="1054">
        <v>34</v>
      </c>
      <c r="AN4612" s="1056">
        <v>0.1532</v>
      </c>
    </row>
    <row r="4613" spans="35:40">
      <c r="AI4613" s="1053">
        <v>46020201</v>
      </c>
      <c r="AJ4613" s="1054">
        <v>24</v>
      </c>
      <c r="AK4613" s="1055">
        <v>87.892449999999997</v>
      </c>
      <c r="AL4613" s="1055">
        <v>2.6614</v>
      </c>
      <c r="AM4613" s="1054">
        <v>33</v>
      </c>
      <c r="AN4613" s="1056">
        <v>0.29149999999999998</v>
      </c>
    </row>
    <row r="4614" spans="35:40">
      <c r="AI4614" s="1053">
        <v>33018351</v>
      </c>
      <c r="AJ4614" s="1054">
        <v>95</v>
      </c>
      <c r="AK4614" s="1055">
        <v>87.873500000000007</v>
      </c>
      <c r="AL4614" s="1055">
        <v>2.5465</v>
      </c>
      <c r="AM4614" s="1054">
        <v>35</v>
      </c>
      <c r="AN4614" s="1056">
        <v>0.18510000000000001</v>
      </c>
    </row>
    <row r="4615" spans="35:40">
      <c r="AI4615" s="1053">
        <v>33048401</v>
      </c>
      <c r="AJ4615" s="1054">
        <v>59</v>
      </c>
      <c r="AK4615" s="1055">
        <v>87.808300000000003</v>
      </c>
      <c r="AL4615" s="1055">
        <v>2.3483999999999998</v>
      </c>
      <c r="AM4615" s="1054">
        <v>37</v>
      </c>
      <c r="AN4615" s="1056">
        <v>0.27800000000000002</v>
      </c>
    </row>
    <row r="4616" spans="35:40">
      <c r="AI4616" s="1053">
        <v>14050701</v>
      </c>
      <c r="AJ4616" s="1054">
        <v>7</v>
      </c>
      <c r="AK4616" s="1055">
        <v>87.784700000000001</v>
      </c>
      <c r="AL4616" s="1055">
        <v>2.7418999999999998</v>
      </c>
      <c r="AM4616" s="1054">
        <v>32</v>
      </c>
      <c r="AN4616" s="1056">
        <v>0.33590000000000003</v>
      </c>
    </row>
    <row r="4617" spans="35:40">
      <c r="AI4617" s="1053">
        <v>36090901</v>
      </c>
      <c r="AJ4617" s="1054">
        <v>11</v>
      </c>
      <c r="AK4617" s="1055">
        <v>87.769900000000007</v>
      </c>
      <c r="AL4617" s="1055">
        <v>2.7315</v>
      </c>
      <c r="AM4617" s="1054">
        <v>32</v>
      </c>
      <c r="AN4617" s="1056">
        <v>0.27110000000000001</v>
      </c>
    </row>
    <row r="4618" spans="35:40">
      <c r="AI4618" s="1053">
        <v>44172601</v>
      </c>
      <c r="AJ4618" s="1054">
        <v>10</v>
      </c>
      <c r="AK4618" s="1055">
        <v>87.769499999999994</v>
      </c>
      <c r="AL4618" s="1055">
        <v>2.5448</v>
      </c>
      <c r="AM4618" s="1054">
        <v>34</v>
      </c>
      <c r="AN4618" s="1056">
        <v>0.22460000000000002</v>
      </c>
    </row>
    <row r="4619" spans="35:40">
      <c r="AI4619" s="1053">
        <v>33077201</v>
      </c>
      <c r="AJ4619" s="1054">
        <v>49</v>
      </c>
      <c r="AK4619" s="1055">
        <v>87.765169999999998</v>
      </c>
      <c r="AL4619" s="1055">
        <v>1.9471000000000001</v>
      </c>
      <c r="AM4619" s="1054">
        <v>45</v>
      </c>
      <c r="AN4619" s="1056">
        <v>0.40649999999999997</v>
      </c>
    </row>
    <row r="4620" spans="35:40">
      <c r="AI4620" s="1053">
        <v>32027611</v>
      </c>
      <c r="AJ4620" s="1054">
        <v>69</v>
      </c>
      <c r="AK4620" s="1055">
        <v>87.749700000000004</v>
      </c>
      <c r="AL4620" s="1055">
        <v>2.7536</v>
      </c>
      <c r="AM4620" s="1054">
        <v>32</v>
      </c>
      <c r="AN4620" s="1056">
        <v>0.19399999999999998</v>
      </c>
    </row>
    <row r="4621" spans="35:40">
      <c r="AI4621" s="1053">
        <v>43071301</v>
      </c>
      <c r="AJ4621" s="1054">
        <v>11</v>
      </c>
      <c r="AK4621" s="1055">
        <v>87.711349999999996</v>
      </c>
      <c r="AL4621" s="1055">
        <v>2.3660000000000001</v>
      </c>
      <c r="AM4621" s="1054">
        <v>37</v>
      </c>
      <c r="AN4621" s="1056">
        <v>0.26129999999999998</v>
      </c>
    </row>
    <row r="4622" spans="35:40">
      <c r="AI4622" s="1053">
        <v>51011601</v>
      </c>
      <c r="AJ4622" s="1054">
        <v>123</v>
      </c>
      <c r="AK4622" s="1055">
        <v>87.70496</v>
      </c>
      <c r="AL4622" s="1055">
        <v>2.0989</v>
      </c>
      <c r="AM4622" s="1054">
        <v>42</v>
      </c>
      <c r="AN4622" s="1056">
        <v>0.25269999999999998</v>
      </c>
    </row>
    <row r="4623" spans="35:40">
      <c r="AI4623" s="1053">
        <v>32029111</v>
      </c>
      <c r="AJ4623" s="1054">
        <v>70</v>
      </c>
      <c r="AK4623" s="1055">
        <v>87.692210000000003</v>
      </c>
      <c r="AL4623" s="1055">
        <v>2.2766999999999999</v>
      </c>
      <c r="AM4623" s="1054">
        <v>39</v>
      </c>
      <c r="AN4623" s="1056">
        <v>0.1686</v>
      </c>
    </row>
    <row r="4624" spans="35:40">
      <c r="AI4624" s="1053">
        <v>42019251</v>
      </c>
      <c r="AJ4624" s="1054">
        <v>84</v>
      </c>
      <c r="AK4624" s="1055">
        <v>87.670299999999997</v>
      </c>
      <c r="AL4624" s="1055">
        <v>2.4843000000000002</v>
      </c>
      <c r="AM4624" s="1054">
        <v>35</v>
      </c>
      <c r="AN4624" s="1056">
        <v>0.1139</v>
      </c>
    </row>
    <row r="4625" spans="35:40">
      <c r="AI4625" s="1053">
        <v>44001571</v>
      </c>
      <c r="AJ4625" s="1054">
        <v>103</v>
      </c>
      <c r="AK4625" s="1055">
        <v>87.570499999999996</v>
      </c>
      <c r="AL4625" s="1055">
        <v>2.2591999999999999</v>
      </c>
      <c r="AM4625" s="1054">
        <v>39</v>
      </c>
      <c r="AN4625" s="1056">
        <v>0.17030000000000001</v>
      </c>
    </row>
    <row r="4626" spans="35:40">
      <c r="AI4626" s="1053">
        <v>41142301</v>
      </c>
      <c r="AJ4626" s="1054">
        <v>11</v>
      </c>
      <c r="AK4626" s="1055">
        <v>87.523200000000003</v>
      </c>
      <c r="AL4626" s="1055">
        <v>2.3210000000000002</v>
      </c>
      <c r="AM4626" s="1054">
        <v>38</v>
      </c>
      <c r="AN4626" s="1056">
        <v>0.41060000000000002</v>
      </c>
    </row>
    <row r="4627" spans="35:40">
      <c r="AI4627" s="1053">
        <v>32018411</v>
      </c>
      <c r="AJ4627" s="1054">
        <v>65</v>
      </c>
      <c r="AK4627" s="1055">
        <v>87.516710000000003</v>
      </c>
      <c r="AL4627" s="1055">
        <v>2.7991000000000001</v>
      </c>
      <c r="AM4627" s="1054">
        <v>31</v>
      </c>
      <c r="AN4627" s="1056">
        <v>0.1681</v>
      </c>
    </row>
    <row r="4628" spans="35:40">
      <c r="AI4628" s="1053">
        <v>22021301</v>
      </c>
      <c r="AJ4628" s="1054">
        <v>17</v>
      </c>
      <c r="AK4628" s="1055">
        <v>87.515600000000006</v>
      </c>
      <c r="AL4628" s="1055">
        <v>2.8767999999999998</v>
      </c>
      <c r="AM4628" s="1054">
        <v>30</v>
      </c>
      <c r="AN4628" s="1056">
        <v>0.35799999999999998</v>
      </c>
    </row>
    <row r="4629" spans="35:40">
      <c r="AI4629" s="1053">
        <v>62070101</v>
      </c>
      <c r="AJ4629" s="1054">
        <v>2</v>
      </c>
      <c r="AK4629" s="1055">
        <v>87.504230000000007</v>
      </c>
      <c r="AL4629" s="1055">
        <v>2.4089999999999998</v>
      </c>
      <c r="AM4629" s="1054">
        <v>36</v>
      </c>
      <c r="AN4629" s="1056">
        <v>0.33200000000000002</v>
      </c>
    </row>
    <row r="4630" spans="35:40">
      <c r="AI4630" s="1053">
        <v>44011201</v>
      </c>
      <c r="AJ4630" s="1054">
        <v>98</v>
      </c>
      <c r="AK4630" s="1055">
        <v>87.491399999999999</v>
      </c>
      <c r="AL4630" s="1055">
        <v>2.3826999999999998</v>
      </c>
      <c r="AM4630" s="1054">
        <v>37</v>
      </c>
      <c r="AN4630" s="1056">
        <v>0.3649</v>
      </c>
    </row>
    <row r="4631" spans="35:40">
      <c r="AI4631" s="1053">
        <v>61101101</v>
      </c>
      <c r="AJ4631" s="1054">
        <v>1</v>
      </c>
      <c r="AK4631" s="1055">
        <v>87.458799999999997</v>
      </c>
      <c r="AL4631" s="1055">
        <v>2.6711</v>
      </c>
      <c r="AM4631" s="1054">
        <v>33</v>
      </c>
      <c r="AN4631" s="1056">
        <v>0.16449999999999998</v>
      </c>
    </row>
    <row r="4632" spans="35:40">
      <c r="AI4632" s="1053">
        <v>61020301</v>
      </c>
      <c r="AJ4632" s="1054">
        <v>4</v>
      </c>
      <c r="AK4632" s="1055">
        <v>87.443045999999995</v>
      </c>
      <c r="AL4632" s="1055">
        <v>2.7565</v>
      </c>
      <c r="AM4632" s="1054">
        <v>32</v>
      </c>
      <c r="AN4632" s="1056">
        <v>0.19350000000000001</v>
      </c>
    </row>
    <row r="4633" spans="35:40">
      <c r="AI4633" s="1053">
        <v>32091401</v>
      </c>
      <c r="AJ4633" s="1054">
        <v>22</v>
      </c>
      <c r="AK4633" s="1055">
        <v>87.440200000000004</v>
      </c>
      <c r="AL4633" s="1055">
        <v>1.7226999999999999</v>
      </c>
      <c r="AM4633" s="1054">
        <v>51</v>
      </c>
      <c r="AN4633" s="1056">
        <v>0.24510000000000001</v>
      </c>
    </row>
    <row r="4634" spans="35:40">
      <c r="AI4634" s="1053">
        <v>37052301</v>
      </c>
      <c r="AJ4634" s="1054">
        <v>24</v>
      </c>
      <c r="AK4634" s="1055">
        <v>87.427000000000007</v>
      </c>
      <c r="AL4634" s="1055">
        <v>2.5834000000000001</v>
      </c>
      <c r="AM4634" s="1054">
        <v>34</v>
      </c>
      <c r="AN4634" s="1056">
        <v>0.3276</v>
      </c>
    </row>
    <row r="4635" spans="35:40">
      <c r="AI4635" s="1053">
        <v>44011211</v>
      </c>
      <c r="AJ4635" s="1054">
        <v>99</v>
      </c>
      <c r="AK4635" s="1055">
        <v>87.418899999999994</v>
      </c>
      <c r="AL4635" s="1055">
        <v>2.4287000000000001</v>
      </c>
      <c r="AM4635" s="1054">
        <v>36</v>
      </c>
      <c r="AN4635" s="1056">
        <v>0.25019999999999998</v>
      </c>
    </row>
    <row r="4636" spans="35:40">
      <c r="AI4636" s="1053">
        <v>61011001</v>
      </c>
      <c r="AJ4636" s="1054">
        <v>70</v>
      </c>
      <c r="AK4636" s="1055">
        <v>87.366600000000005</v>
      </c>
      <c r="AL4636" s="1055">
        <v>2.1472000000000002</v>
      </c>
      <c r="AM4636" s="1054">
        <v>41</v>
      </c>
      <c r="AN4636" s="1056">
        <v>0.29820000000000002</v>
      </c>
    </row>
    <row r="4637" spans="35:40">
      <c r="AI4637" s="1053">
        <v>13053701</v>
      </c>
      <c r="AJ4637" s="1054">
        <v>23</v>
      </c>
      <c r="AK4637" s="1055">
        <v>87.352339999999998</v>
      </c>
      <c r="AL4637" s="1055">
        <v>2.7519</v>
      </c>
      <c r="AM4637" s="1054">
        <v>32</v>
      </c>
      <c r="AN4637" s="1056">
        <v>0.44439999999999996</v>
      </c>
    </row>
    <row r="4638" spans="35:40">
      <c r="AI4638" s="1053">
        <v>44172101</v>
      </c>
      <c r="AJ4638" s="1054">
        <v>11</v>
      </c>
      <c r="AK4638" s="1055">
        <v>87.348200000000006</v>
      </c>
      <c r="AL4638" s="1055">
        <v>2.6518000000000002</v>
      </c>
      <c r="AM4638" s="1054">
        <v>33</v>
      </c>
      <c r="AN4638" s="1056">
        <v>0.28510000000000002</v>
      </c>
    </row>
    <row r="4639" spans="35:40">
      <c r="AI4639" s="1053">
        <v>34013401</v>
      </c>
      <c r="AJ4639" s="1054">
        <v>51</v>
      </c>
      <c r="AK4639" s="1055">
        <v>87.341099999999997</v>
      </c>
      <c r="AL4639" s="1055">
        <v>2.4773000000000001</v>
      </c>
      <c r="AM4639" s="1054">
        <v>35</v>
      </c>
      <c r="AN4639" s="1056">
        <v>0.1363</v>
      </c>
    </row>
    <row r="4640" spans="35:40">
      <c r="AI4640" s="1053">
        <v>35080601</v>
      </c>
      <c r="AJ4640" s="1054">
        <v>6</v>
      </c>
      <c r="AK4640" s="1055">
        <v>87.331100000000006</v>
      </c>
      <c r="AL4640" s="1055">
        <v>2.4056000000000002</v>
      </c>
      <c r="AM4640" s="1054">
        <v>36</v>
      </c>
      <c r="AN4640" s="1056">
        <v>0.1724</v>
      </c>
    </row>
    <row r="4641" spans="35:40">
      <c r="AI4641" s="1053">
        <v>31125101</v>
      </c>
      <c r="AJ4641" s="1054">
        <v>192</v>
      </c>
      <c r="AK4641" s="1055">
        <v>87.29965</v>
      </c>
      <c r="AL4641" s="1055">
        <v>2.1225999999999998</v>
      </c>
      <c r="AM4641" s="1054">
        <v>41</v>
      </c>
      <c r="AN4641" s="1056">
        <v>0.2717</v>
      </c>
    </row>
    <row r="4642" spans="35:40">
      <c r="AI4642" s="1053">
        <v>14012211</v>
      </c>
      <c r="AJ4642" s="1054">
        <v>24</v>
      </c>
      <c r="AK4642" s="1055">
        <v>87.293300000000002</v>
      </c>
      <c r="AL4642" s="1055">
        <v>2.2669999999999999</v>
      </c>
      <c r="AM4642" s="1054">
        <v>39</v>
      </c>
      <c r="AN4642" s="1056">
        <v>0.21809999999999999</v>
      </c>
    </row>
    <row r="4643" spans="35:40">
      <c r="AI4643" s="1053">
        <v>35014871</v>
      </c>
      <c r="AJ4643" s="1054">
        <v>39</v>
      </c>
      <c r="AK4643" s="1055">
        <v>87.242339999999999</v>
      </c>
      <c r="AL4643" s="1055">
        <v>2.3858999999999999</v>
      </c>
      <c r="AM4643" s="1054">
        <v>37</v>
      </c>
      <c r="AN4643" s="1056">
        <v>0.17670000000000002</v>
      </c>
    </row>
    <row r="4644" spans="35:40">
      <c r="AI4644" s="1053">
        <v>44101341</v>
      </c>
      <c r="AJ4644" s="1054">
        <v>45</v>
      </c>
      <c r="AK4644" s="1055">
        <v>87.227731999999989</v>
      </c>
      <c r="AL4644" s="1055">
        <v>2.6088</v>
      </c>
      <c r="AM4644" s="1054">
        <v>33</v>
      </c>
      <c r="AN4644" s="1056">
        <v>0.1109</v>
      </c>
    </row>
    <row r="4645" spans="35:40">
      <c r="AI4645" s="1053">
        <v>23010341</v>
      </c>
      <c r="AJ4645" s="1054">
        <v>43</v>
      </c>
      <c r="AK4645" s="1055">
        <v>87.187799999999996</v>
      </c>
      <c r="AL4645" s="1055">
        <v>2.9342999999999999</v>
      </c>
      <c r="AM4645" s="1054">
        <v>30</v>
      </c>
      <c r="AN4645" s="1056">
        <v>0.36090000000000005</v>
      </c>
    </row>
    <row r="4646" spans="35:40">
      <c r="AI4646" s="1053">
        <v>32063711</v>
      </c>
      <c r="AJ4646" s="1054">
        <v>32</v>
      </c>
      <c r="AK4646" s="1055">
        <v>87.154849999999996</v>
      </c>
      <c r="AL4646" s="1055">
        <v>2.4698000000000002</v>
      </c>
      <c r="AM4646" s="1054">
        <v>35</v>
      </c>
      <c r="AN4646" s="1056">
        <v>0.27649999999999997</v>
      </c>
    </row>
    <row r="4647" spans="35:40">
      <c r="AI4647" s="1053">
        <v>51020011</v>
      </c>
      <c r="AJ4647" s="1054">
        <v>22</v>
      </c>
      <c r="AK4647" s="1055">
        <v>87.138499999999993</v>
      </c>
      <c r="AL4647" s="1055">
        <v>2.7654999999999998</v>
      </c>
      <c r="AM4647" s="1054">
        <v>32</v>
      </c>
      <c r="AN4647" s="1056">
        <v>0.35060000000000002</v>
      </c>
    </row>
    <row r="4648" spans="35:40">
      <c r="AI4648" s="1053">
        <v>41091701</v>
      </c>
      <c r="AJ4648" s="1054">
        <v>7</v>
      </c>
      <c r="AK4648" s="1055">
        <v>87.126499999999993</v>
      </c>
      <c r="AL4648" s="1055">
        <v>2.5196000000000001</v>
      </c>
      <c r="AM4648" s="1054">
        <v>35</v>
      </c>
      <c r="AN4648" s="1056">
        <v>0.34149999999999997</v>
      </c>
    </row>
    <row r="4649" spans="35:40">
      <c r="AI4649" s="1053">
        <v>15020201</v>
      </c>
      <c r="AJ4649" s="1054">
        <v>13</v>
      </c>
      <c r="AK4649" s="1055">
        <v>87.084299999999999</v>
      </c>
      <c r="AL4649" s="1055">
        <v>2.6004</v>
      </c>
      <c r="AM4649" s="1054">
        <v>33</v>
      </c>
      <c r="AN4649" s="1056">
        <v>0.2339</v>
      </c>
    </row>
    <row r="4650" spans="35:40">
      <c r="AI4650" s="1053">
        <v>37160301</v>
      </c>
      <c r="AJ4650" s="1054">
        <v>8</v>
      </c>
      <c r="AK4650" s="1055">
        <v>87.077799999999996</v>
      </c>
      <c r="AL4650" s="1055">
        <v>2.2450999999999999</v>
      </c>
      <c r="AM4650" s="1054">
        <v>39</v>
      </c>
      <c r="AN4650" s="1056">
        <v>0.43049999999999999</v>
      </c>
    </row>
    <row r="4651" spans="35:40">
      <c r="AI4651" s="1053">
        <v>21130901</v>
      </c>
      <c r="AJ4651" s="1054">
        <v>7</v>
      </c>
      <c r="AK4651" s="1055">
        <v>87.057900000000004</v>
      </c>
      <c r="AL4651" s="1055">
        <v>2.6749000000000001</v>
      </c>
      <c r="AM4651" s="1054">
        <v>33</v>
      </c>
      <c r="AN4651" s="1056">
        <v>0.22989999999999999</v>
      </c>
    </row>
    <row r="4652" spans="35:40">
      <c r="AI4652" s="1053">
        <v>35054041</v>
      </c>
      <c r="AJ4652" s="1054">
        <v>32</v>
      </c>
      <c r="AK4652" s="1055">
        <v>87.056573999999998</v>
      </c>
      <c r="AL4652" s="1055">
        <v>2.6019999999999999</v>
      </c>
      <c r="AM4652" s="1054">
        <v>33</v>
      </c>
      <c r="AN4652" s="1056">
        <v>0.16839999999999999</v>
      </c>
    </row>
    <row r="4653" spans="35:40">
      <c r="AI4653" s="1053">
        <v>44201101</v>
      </c>
      <c r="AJ4653" s="1054">
        <v>4</v>
      </c>
      <c r="AK4653" s="1055">
        <v>87.031499999999994</v>
      </c>
      <c r="AL4653" s="1055">
        <v>1.9617</v>
      </c>
      <c r="AM4653" s="1054">
        <v>44</v>
      </c>
      <c r="AN4653" s="1056">
        <v>0.32140000000000002</v>
      </c>
    </row>
    <row r="4654" spans="35:40">
      <c r="AI4654" s="1053">
        <v>44210601</v>
      </c>
      <c r="AJ4654" s="1054">
        <v>104</v>
      </c>
      <c r="AK4654" s="1055">
        <v>87.023899999999998</v>
      </c>
      <c r="AL4654" s="1055">
        <v>2.3235000000000001</v>
      </c>
      <c r="AM4654" s="1054">
        <v>37</v>
      </c>
      <c r="AN4654" s="1056">
        <v>0.17559999999999998</v>
      </c>
    </row>
    <row r="4655" spans="35:40">
      <c r="AI4655" s="1053">
        <v>53091301</v>
      </c>
      <c r="AJ4655" s="1054">
        <v>1</v>
      </c>
      <c r="AK4655" s="1055">
        <v>86.989699999999999</v>
      </c>
      <c r="AL4655" s="1055">
        <v>2.6086</v>
      </c>
      <c r="AM4655" s="1054">
        <v>33</v>
      </c>
      <c r="AN4655" s="1056">
        <v>0.2641</v>
      </c>
    </row>
    <row r="4656" spans="35:40">
      <c r="AI4656" s="1053">
        <v>14022511</v>
      </c>
      <c r="AJ4656" s="1054">
        <v>8</v>
      </c>
      <c r="AK4656" s="1055">
        <v>86.983400000000003</v>
      </c>
      <c r="AL4656" s="1055">
        <v>2.6301000000000001</v>
      </c>
      <c r="AM4656" s="1054">
        <v>33</v>
      </c>
      <c r="AN4656" s="1056">
        <v>0.50149999999999995</v>
      </c>
    </row>
    <row r="4657" spans="35:40">
      <c r="AI4657" s="1053">
        <v>43111301</v>
      </c>
      <c r="AJ4657" s="1054">
        <v>10</v>
      </c>
      <c r="AK4657" s="1055">
        <v>86.980900000000005</v>
      </c>
      <c r="AL4657" s="1055">
        <v>2.5348999999999999</v>
      </c>
      <c r="AM4657" s="1054">
        <v>34</v>
      </c>
      <c r="AN4657" s="1056">
        <v>0.2412</v>
      </c>
    </row>
    <row r="4658" spans="35:40">
      <c r="AI4658" s="1053">
        <v>65010421</v>
      </c>
      <c r="AJ4658" s="1054">
        <v>18</v>
      </c>
      <c r="AK4658" s="1055">
        <v>86.980599999999995</v>
      </c>
      <c r="AL4658" s="1055">
        <v>2.6116999999999999</v>
      </c>
      <c r="AM4658" s="1054">
        <v>33</v>
      </c>
      <c r="AN4658" s="1056">
        <v>0.36670000000000003</v>
      </c>
    </row>
    <row r="4659" spans="35:40">
      <c r="AI4659" s="1053">
        <v>37077121</v>
      </c>
      <c r="AJ4659" s="1054">
        <v>18</v>
      </c>
      <c r="AK4659" s="1055">
        <v>86.901899999999998</v>
      </c>
      <c r="AL4659" s="1055">
        <v>2.8576999999999999</v>
      </c>
      <c r="AM4659" s="1054">
        <v>30</v>
      </c>
      <c r="AN4659" s="1056">
        <v>0.30459999999999998</v>
      </c>
    </row>
    <row r="4660" spans="35:40">
      <c r="AI4660" s="1053">
        <v>32108311</v>
      </c>
      <c r="AJ4660" s="1054">
        <v>54</v>
      </c>
      <c r="AK4660" s="1055">
        <v>86.898399999999995</v>
      </c>
      <c r="AL4660" s="1055">
        <v>2.6246999999999998</v>
      </c>
      <c r="AM4660" s="1054">
        <v>33</v>
      </c>
      <c r="AN4660" s="1056">
        <v>0.1535</v>
      </c>
    </row>
    <row r="4661" spans="35:40">
      <c r="AI4661" s="1053">
        <v>31173401</v>
      </c>
      <c r="AJ4661" s="1054">
        <v>193</v>
      </c>
      <c r="AK4661" s="1055">
        <v>86.881209999999996</v>
      </c>
      <c r="AL4661" s="1055">
        <v>2.2995000000000001</v>
      </c>
      <c r="AM4661" s="1054">
        <v>38</v>
      </c>
      <c r="AN4661" s="1056">
        <v>0.153</v>
      </c>
    </row>
    <row r="4662" spans="35:40">
      <c r="AI4662" s="1053">
        <v>52271901</v>
      </c>
      <c r="AJ4662" s="1054">
        <v>2</v>
      </c>
      <c r="AK4662" s="1055">
        <v>86.881</v>
      </c>
      <c r="AL4662" s="1055">
        <v>2.2050000000000001</v>
      </c>
      <c r="AM4662" s="1054">
        <v>39</v>
      </c>
      <c r="AN4662" s="1056">
        <v>0.29820000000000002</v>
      </c>
    </row>
    <row r="4663" spans="35:40">
      <c r="AI4663" s="1053">
        <v>31194701</v>
      </c>
      <c r="AJ4663" s="1054">
        <v>194</v>
      </c>
      <c r="AK4663" s="1055">
        <v>86.867900000000006</v>
      </c>
      <c r="AL4663" s="1055">
        <v>2.3727999999999998</v>
      </c>
      <c r="AM4663" s="1054">
        <v>37</v>
      </c>
      <c r="AN4663" s="1056">
        <v>0.21299999999999999</v>
      </c>
    </row>
    <row r="4664" spans="35:40">
      <c r="AI4664" s="1053">
        <v>51110021</v>
      </c>
      <c r="AJ4664" s="1054">
        <v>5</v>
      </c>
      <c r="AK4664" s="1055">
        <v>86.846699999999998</v>
      </c>
      <c r="AL4664" s="1055">
        <v>2.4582000000000002</v>
      </c>
      <c r="AM4664" s="1054">
        <v>35</v>
      </c>
      <c r="AN4664" s="1056">
        <v>0.31180000000000002</v>
      </c>
    </row>
    <row r="4665" spans="35:40">
      <c r="AI4665" s="1053">
        <v>46070301</v>
      </c>
      <c r="AJ4665" s="1054">
        <v>3</v>
      </c>
      <c r="AK4665" s="1055">
        <v>86.834800000000001</v>
      </c>
      <c r="AL4665" s="1055">
        <v>2.4041000000000001</v>
      </c>
      <c r="AM4665" s="1054">
        <v>36</v>
      </c>
      <c r="AN4665" s="1056">
        <v>0.30309999999999998</v>
      </c>
    </row>
    <row r="4666" spans="35:40">
      <c r="AI4666" s="1053">
        <v>22022002</v>
      </c>
      <c r="AJ4666" s="1054">
        <v>18</v>
      </c>
      <c r="AK4666" s="1055">
        <v>86.798500000000004</v>
      </c>
      <c r="AL4666" s="1055">
        <v>2.9586000000000001</v>
      </c>
      <c r="AM4666" s="1054">
        <v>29</v>
      </c>
      <c r="AN4666" s="1056">
        <v>0.35399999999999998</v>
      </c>
    </row>
    <row r="4667" spans="35:40">
      <c r="AI4667" s="1053">
        <v>44137201</v>
      </c>
      <c r="AJ4667" s="1054">
        <v>58</v>
      </c>
      <c r="AK4667" s="1055">
        <v>86.793800000000005</v>
      </c>
      <c r="AL4667" s="1055">
        <v>2.6320000000000001</v>
      </c>
      <c r="AM4667" s="1054">
        <v>33</v>
      </c>
      <c r="AN4667" s="1056">
        <v>0.28000000000000003</v>
      </c>
    </row>
    <row r="4668" spans="35:40">
      <c r="AI4668" s="1053">
        <v>35031101</v>
      </c>
      <c r="AJ4668" s="1054">
        <v>8</v>
      </c>
      <c r="AK4668" s="1055">
        <v>86.759050000000002</v>
      </c>
      <c r="AL4668" s="1055">
        <v>2.3784000000000001</v>
      </c>
      <c r="AM4668" s="1054">
        <v>36</v>
      </c>
      <c r="AN4668" s="1056">
        <v>0.32030000000000003</v>
      </c>
    </row>
    <row r="4669" spans="35:40">
      <c r="AI4669" s="1053">
        <v>44122901</v>
      </c>
      <c r="AJ4669" s="1054">
        <v>25</v>
      </c>
      <c r="AK4669" s="1055">
        <v>86.717699999999994</v>
      </c>
      <c r="AL4669" s="1055">
        <v>2.6955</v>
      </c>
      <c r="AM4669" s="1054">
        <v>32</v>
      </c>
      <c r="AN4669" s="1056">
        <v>0.2863</v>
      </c>
    </row>
    <row r="4670" spans="35:40">
      <c r="AI4670" s="1053">
        <v>42081801</v>
      </c>
      <c r="AJ4670" s="1054">
        <v>8</v>
      </c>
      <c r="AK4670" s="1055">
        <v>86.711100000000002</v>
      </c>
      <c r="AL4670" s="1055">
        <v>2.4335</v>
      </c>
      <c r="AM4670" s="1054">
        <v>36</v>
      </c>
      <c r="AN4670" s="1056">
        <v>0.19320000000000001</v>
      </c>
    </row>
    <row r="4671" spans="35:40">
      <c r="AI4671" s="1053">
        <v>36110361</v>
      </c>
      <c r="AJ4671" s="1054">
        <v>21</v>
      </c>
      <c r="AK4671" s="1055">
        <v>86.709900000000005</v>
      </c>
      <c r="AL4671" s="1055">
        <v>2.3275000000000001</v>
      </c>
      <c r="AM4671" s="1054">
        <v>37</v>
      </c>
      <c r="AN4671" s="1056">
        <v>0.25519999999999998</v>
      </c>
    </row>
    <row r="4672" spans="35:40">
      <c r="AI4672" s="1053">
        <v>44161401</v>
      </c>
      <c r="AJ4672" s="1054">
        <v>6</v>
      </c>
      <c r="AK4672" s="1055">
        <v>86.696200000000005</v>
      </c>
      <c r="AL4672" s="1055">
        <v>2.5278999999999998</v>
      </c>
      <c r="AM4672" s="1054">
        <v>34</v>
      </c>
      <c r="AN4672" s="1056">
        <v>0.16750000000000001</v>
      </c>
    </row>
    <row r="4673" spans="35:40">
      <c r="AI4673" s="1053">
        <v>44139501</v>
      </c>
      <c r="AJ4673" s="1054">
        <v>59</v>
      </c>
      <c r="AK4673" s="1055">
        <v>86.691479999999999</v>
      </c>
      <c r="AL4673" s="1055">
        <v>2.4098000000000002</v>
      </c>
      <c r="AM4673" s="1054">
        <v>36</v>
      </c>
      <c r="AN4673" s="1056">
        <v>0.34369999999999995</v>
      </c>
    </row>
    <row r="4674" spans="35:40">
      <c r="AI4674" s="1053">
        <v>35021302</v>
      </c>
      <c r="AJ4674" s="1054">
        <v>32</v>
      </c>
      <c r="AK4674" s="1055">
        <v>86.674025</v>
      </c>
      <c r="AL4674" s="1055">
        <v>2.4590000000000001</v>
      </c>
      <c r="AM4674" s="1054">
        <v>35</v>
      </c>
      <c r="AN4674" s="1056">
        <v>0.19820000000000002</v>
      </c>
    </row>
    <row r="4675" spans="35:40">
      <c r="AI4675" s="1053">
        <v>44085001</v>
      </c>
      <c r="AJ4675" s="1054">
        <v>22</v>
      </c>
      <c r="AK4675" s="1055">
        <v>86.622399999999999</v>
      </c>
      <c r="AL4675" s="1055">
        <v>2.87</v>
      </c>
      <c r="AM4675" s="1054">
        <v>30</v>
      </c>
      <c r="AN4675" s="1056">
        <v>0.36579999999999996</v>
      </c>
    </row>
    <row r="4676" spans="35:40">
      <c r="AI4676" s="1053">
        <v>37117021</v>
      </c>
      <c r="AJ4676" s="1054">
        <v>10</v>
      </c>
      <c r="AK4676" s="1055">
        <v>86.608739999999997</v>
      </c>
      <c r="AL4676" s="1055">
        <v>2.4222000000000001</v>
      </c>
      <c r="AM4676" s="1054">
        <v>36</v>
      </c>
      <c r="AN4676" s="1056">
        <v>0.28220000000000001</v>
      </c>
    </row>
    <row r="4677" spans="35:40">
      <c r="AI4677" s="1053">
        <v>44011461</v>
      </c>
      <c r="AJ4677" s="1054">
        <v>100</v>
      </c>
      <c r="AK4677" s="1055">
        <v>86.588189999999997</v>
      </c>
      <c r="AL4677" s="1055">
        <v>2.4077999999999999</v>
      </c>
      <c r="AM4677" s="1054">
        <v>36</v>
      </c>
      <c r="AN4677" s="1056">
        <v>0.1646</v>
      </c>
    </row>
    <row r="4678" spans="35:40">
      <c r="AI4678" s="1053">
        <v>44104301</v>
      </c>
      <c r="AJ4678" s="1054">
        <v>46</v>
      </c>
      <c r="AK4678" s="1055">
        <v>86.565449999999998</v>
      </c>
      <c r="AL4678" s="1055">
        <v>2.4161999999999999</v>
      </c>
      <c r="AM4678" s="1054">
        <v>36</v>
      </c>
      <c r="AN4678" s="1056">
        <v>0.11</v>
      </c>
    </row>
    <row r="4679" spans="35:40">
      <c r="AI4679" s="1053">
        <v>53016401</v>
      </c>
      <c r="AJ4679" s="1054">
        <v>31</v>
      </c>
      <c r="AK4679" s="1055">
        <v>86.528499999999994</v>
      </c>
      <c r="AL4679" s="1055">
        <v>2.4569999999999999</v>
      </c>
      <c r="AM4679" s="1054">
        <v>35</v>
      </c>
      <c r="AN4679" s="1056">
        <v>0.14730000000000001</v>
      </c>
    </row>
    <row r="4680" spans="35:40">
      <c r="AI4680" s="1053">
        <v>14023041</v>
      </c>
      <c r="AJ4680" s="1054">
        <v>9</v>
      </c>
      <c r="AK4680" s="1055">
        <v>86.524600000000007</v>
      </c>
      <c r="AL4680" s="1055">
        <v>2.0819000000000001</v>
      </c>
      <c r="AM4680" s="1054">
        <v>42</v>
      </c>
      <c r="AN4680" s="1056">
        <v>0.17949999999999999</v>
      </c>
    </row>
    <row r="4681" spans="35:40">
      <c r="AI4681" s="1053">
        <v>44083001</v>
      </c>
      <c r="AJ4681" s="1054">
        <v>23</v>
      </c>
      <c r="AK4681" s="1055">
        <v>86.524000000000001</v>
      </c>
      <c r="AL4681" s="1055">
        <v>1.9463999999999999</v>
      </c>
      <c r="AM4681" s="1054">
        <v>44</v>
      </c>
      <c r="AN4681" s="1056">
        <v>0.27679999999999999</v>
      </c>
    </row>
    <row r="4682" spans="35:40">
      <c r="AI4682" s="1053">
        <v>32103601</v>
      </c>
      <c r="AJ4682" s="1054">
        <v>55</v>
      </c>
      <c r="AK4682" s="1055">
        <v>86.481700000000004</v>
      </c>
      <c r="AL4682" s="1055">
        <v>2.7258</v>
      </c>
      <c r="AM4682" s="1054">
        <v>32</v>
      </c>
      <c r="AN4682" s="1056">
        <v>0.27</v>
      </c>
    </row>
    <row r="4683" spans="35:40">
      <c r="AI4683" s="1053">
        <v>53280801</v>
      </c>
      <c r="AJ4683" s="1054">
        <v>3</v>
      </c>
      <c r="AK4683" s="1055">
        <v>86.407600000000002</v>
      </c>
      <c r="AL4683" s="1055">
        <v>2.0632000000000001</v>
      </c>
      <c r="AM4683" s="1054">
        <v>42</v>
      </c>
      <c r="AN4683" s="1056">
        <v>0.2225</v>
      </c>
    </row>
    <row r="4684" spans="35:40">
      <c r="AI4684" s="1053">
        <v>44101901</v>
      </c>
      <c r="AJ4684" s="1054">
        <v>47</v>
      </c>
      <c r="AK4684" s="1055">
        <v>86.406599999999997</v>
      </c>
      <c r="AL4684" s="1055">
        <v>2.423</v>
      </c>
      <c r="AM4684" s="1054">
        <v>36</v>
      </c>
      <c r="AN4684" s="1056">
        <v>0.2051</v>
      </c>
    </row>
    <row r="4685" spans="35:40">
      <c r="AI4685" s="1053">
        <v>44001601</v>
      </c>
      <c r="AJ4685" s="1054">
        <v>105</v>
      </c>
      <c r="AK4685" s="1055">
        <v>86.383200000000002</v>
      </c>
      <c r="AL4685" s="1055">
        <v>1.9333</v>
      </c>
      <c r="AM4685" s="1054">
        <v>45</v>
      </c>
      <c r="AN4685" s="1056">
        <v>0.16889999999999999</v>
      </c>
    </row>
    <row r="4686" spans="35:40">
      <c r="AI4686" s="1053">
        <v>34172101</v>
      </c>
      <c r="AJ4686" s="1054">
        <v>4</v>
      </c>
      <c r="AK4686" s="1055">
        <v>86.371399999999994</v>
      </c>
      <c r="AL4686" s="1055">
        <v>2.5821999999999998</v>
      </c>
      <c r="AM4686" s="1054">
        <v>33</v>
      </c>
      <c r="AN4686" s="1056">
        <v>0.22120000000000001</v>
      </c>
    </row>
    <row r="4687" spans="35:40">
      <c r="AI4687" s="1053">
        <v>44052601</v>
      </c>
      <c r="AJ4687" s="1054">
        <v>7</v>
      </c>
      <c r="AK4687" s="1055">
        <v>86.362802000000002</v>
      </c>
      <c r="AL4687" s="1055">
        <v>2.7347000000000001</v>
      </c>
      <c r="AM4687" s="1054">
        <v>32</v>
      </c>
      <c r="AN4687" s="1056">
        <v>0.2349</v>
      </c>
    </row>
    <row r="4688" spans="35:40">
      <c r="AI4688" s="1053">
        <v>61041601</v>
      </c>
      <c r="AJ4688" s="1054">
        <v>7</v>
      </c>
      <c r="AK4688" s="1055">
        <v>86.357699999999994</v>
      </c>
      <c r="AL4688" s="1055">
        <v>2.6179999999999999</v>
      </c>
      <c r="AM4688" s="1054">
        <v>33</v>
      </c>
      <c r="AN4688" s="1056">
        <v>0.32380000000000003</v>
      </c>
    </row>
    <row r="4689" spans="35:40">
      <c r="AI4689" s="1053">
        <v>32039211</v>
      </c>
      <c r="AJ4689" s="1054">
        <v>51</v>
      </c>
      <c r="AK4689" s="1055">
        <v>86.346800000000002</v>
      </c>
      <c r="AL4689" s="1055">
        <v>2.8424999999999998</v>
      </c>
      <c r="AM4689" s="1054">
        <v>30</v>
      </c>
      <c r="AN4689" s="1056">
        <v>0.23809999999999998</v>
      </c>
    </row>
    <row r="4690" spans="35:40">
      <c r="AI4690" s="1053">
        <v>22116001</v>
      </c>
      <c r="AJ4690" s="1054">
        <v>29</v>
      </c>
      <c r="AK4690" s="1055">
        <v>86.339449999999999</v>
      </c>
      <c r="AL4690" s="1055">
        <v>2.8302999999999998</v>
      </c>
      <c r="AM4690" s="1054">
        <v>31</v>
      </c>
      <c r="AN4690" s="1056">
        <v>0.23920000000000002</v>
      </c>
    </row>
    <row r="4691" spans="35:40">
      <c r="AI4691" s="1053">
        <v>23128201</v>
      </c>
      <c r="AJ4691" s="1054">
        <v>4</v>
      </c>
      <c r="AK4691" s="1055">
        <v>86.333399999999997</v>
      </c>
      <c r="AL4691" s="1055">
        <v>2.6659000000000002</v>
      </c>
      <c r="AM4691" s="1054">
        <v>32</v>
      </c>
      <c r="AN4691" s="1056">
        <v>0.50659999999999994</v>
      </c>
    </row>
    <row r="4692" spans="35:40">
      <c r="AI4692" s="1053">
        <v>44011711</v>
      </c>
      <c r="AJ4692" s="1054">
        <v>101</v>
      </c>
      <c r="AK4692" s="1055">
        <v>86.3232</v>
      </c>
      <c r="AL4692" s="1055">
        <v>2.472</v>
      </c>
      <c r="AM4692" s="1054">
        <v>35</v>
      </c>
      <c r="AN4692" s="1056">
        <v>0.24260000000000001</v>
      </c>
    </row>
    <row r="4693" spans="35:40">
      <c r="AI4693" s="1053">
        <v>61041201</v>
      </c>
      <c r="AJ4693" s="1054">
        <v>8</v>
      </c>
      <c r="AK4693" s="1055">
        <v>86.299300000000002</v>
      </c>
      <c r="AL4693" s="1055">
        <v>2.5743999999999998</v>
      </c>
      <c r="AM4693" s="1054">
        <v>34</v>
      </c>
      <c r="AN4693" s="1056">
        <v>0.60020000000000007</v>
      </c>
    </row>
    <row r="4694" spans="35:40">
      <c r="AI4694" s="1053">
        <v>51030401</v>
      </c>
      <c r="AJ4694" s="1054">
        <v>15</v>
      </c>
      <c r="AK4694" s="1055">
        <v>86.282499999999999</v>
      </c>
      <c r="AL4694" s="1055">
        <v>2.2130999999999998</v>
      </c>
      <c r="AM4694" s="1054">
        <v>39</v>
      </c>
      <c r="AN4694" s="1056">
        <v>0.25180000000000002</v>
      </c>
    </row>
    <row r="4695" spans="35:40">
      <c r="AI4695" s="1053">
        <v>41014401</v>
      </c>
      <c r="AJ4695" s="1054">
        <v>60</v>
      </c>
      <c r="AK4695" s="1055">
        <v>86.279387999999997</v>
      </c>
      <c r="AL4695" s="1055">
        <v>2.1021000000000001</v>
      </c>
      <c r="AM4695" s="1054">
        <v>41</v>
      </c>
      <c r="AN4695" s="1056">
        <v>0.25180000000000002</v>
      </c>
    </row>
    <row r="4696" spans="35:40">
      <c r="AI4696" s="1053">
        <v>36091801</v>
      </c>
      <c r="AJ4696" s="1054">
        <v>12</v>
      </c>
      <c r="AK4696" s="1055">
        <v>86.186199999999999</v>
      </c>
      <c r="AL4696" s="1055">
        <v>1.7801</v>
      </c>
      <c r="AM4696" s="1054">
        <v>48</v>
      </c>
      <c r="AN4696" s="1056">
        <v>0.26090000000000002</v>
      </c>
    </row>
    <row r="4697" spans="35:40">
      <c r="AI4697" s="1053">
        <v>44030402</v>
      </c>
      <c r="AJ4697" s="1054">
        <v>15</v>
      </c>
      <c r="AK4697" s="1055">
        <v>86.175799999999995</v>
      </c>
      <c r="AL4697" s="1055">
        <v>2.7759</v>
      </c>
      <c r="AM4697" s="1054">
        <v>31</v>
      </c>
      <c r="AN4697" s="1056">
        <v>0.30349999999999999</v>
      </c>
    </row>
    <row r="4698" spans="35:40">
      <c r="AI4698" s="1053">
        <v>41143601</v>
      </c>
      <c r="AJ4698" s="1054">
        <v>12</v>
      </c>
      <c r="AK4698" s="1055">
        <v>86.172700000000006</v>
      </c>
      <c r="AL4698" s="1055">
        <v>2.5148999999999999</v>
      </c>
      <c r="AM4698" s="1054">
        <v>34</v>
      </c>
      <c r="AN4698" s="1056">
        <v>0.33210000000000001</v>
      </c>
    </row>
    <row r="4699" spans="35:40">
      <c r="AI4699" s="1053">
        <v>13019501</v>
      </c>
      <c r="AJ4699" s="1054">
        <v>34</v>
      </c>
      <c r="AK4699" s="1055">
        <v>86.128399999999999</v>
      </c>
      <c r="AL4699" s="1055">
        <v>2.8445</v>
      </c>
      <c r="AM4699" s="1054">
        <v>30</v>
      </c>
      <c r="AN4699" s="1056">
        <v>0.38990000000000002</v>
      </c>
    </row>
    <row r="4700" spans="35:40">
      <c r="AI4700" s="1053">
        <v>62050201</v>
      </c>
      <c r="AJ4700" s="1054">
        <v>1</v>
      </c>
      <c r="AK4700" s="1055">
        <v>86.081999999999994</v>
      </c>
      <c r="AL4700" s="1055">
        <v>2.2925</v>
      </c>
      <c r="AM4700" s="1054">
        <v>38</v>
      </c>
      <c r="AN4700" s="1056">
        <v>0.51590000000000003</v>
      </c>
    </row>
    <row r="4701" spans="35:40">
      <c r="AI4701" s="1053">
        <v>65010206</v>
      </c>
      <c r="AJ4701" s="1054">
        <v>19</v>
      </c>
      <c r="AK4701" s="1055">
        <v>86.075400000000002</v>
      </c>
      <c r="AL4701" s="1055">
        <v>2.3683000000000001</v>
      </c>
      <c r="AM4701" s="1054">
        <v>36</v>
      </c>
      <c r="AN4701" s="1056">
        <v>0.18909999999999999</v>
      </c>
    </row>
    <row r="4702" spans="35:40">
      <c r="AI4702" s="1053">
        <v>33035501</v>
      </c>
      <c r="AJ4702" s="1054">
        <v>33</v>
      </c>
      <c r="AK4702" s="1055">
        <v>86.059399999999997</v>
      </c>
      <c r="AL4702" s="1055">
        <v>2.3521999999999998</v>
      </c>
      <c r="AM4702" s="1054">
        <v>37</v>
      </c>
      <c r="AN4702" s="1056">
        <v>0.14630000000000001</v>
      </c>
    </row>
    <row r="4703" spans="35:40">
      <c r="AI4703" s="1053">
        <v>32029661</v>
      </c>
      <c r="AJ4703" s="1054">
        <v>18</v>
      </c>
      <c r="AK4703" s="1055">
        <v>86.024600000000007</v>
      </c>
      <c r="AL4703" s="1055">
        <v>2.7315</v>
      </c>
      <c r="AM4703" s="1054">
        <v>31</v>
      </c>
      <c r="AN4703" s="1056">
        <v>0.1202</v>
      </c>
    </row>
    <row r="4704" spans="35:40">
      <c r="AI4704" s="1053">
        <v>41142501</v>
      </c>
      <c r="AJ4704" s="1054">
        <v>13</v>
      </c>
      <c r="AK4704" s="1055">
        <v>85.9482</v>
      </c>
      <c r="AL4704" s="1055">
        <v>2.0215999999999998</v>
      </c>
      <c r="AM4704" s="1054">
        <v>43</v>
      </c>
      <c r="AN4704" s="1056">
        <v>0.40399999999999997</v>
      </c>
    </row>
    <row r="4705" spans="35:40">
      <c r="AI4705" s="1053">
        <v>31092701</v>
      </c>
      <c r="AJ4705" s="1054">
        <v>195</v>
      </c>
      <c r="AK4705" s="1055">
        <v>85.883499999999998</v>
      </c>
      <c r="AL4705" s="1055">
        <v>2.1442999999999999</v>
      </c>
      <c r="AM4705" s="1054">
        <v>40</v>
      </c>
      <c r="AN4705" s="1056">
        <v>0.26019999999999999</v>
      </c>
    </row>
    <row r="4706" spans="35:40">
      <c r="AI4706" s="1053">
        <v>42082101</v>
      </c>
      <c r="AJ4706" s="1054">
        <v>9</v>
      </c>
      <c r="AK4706" s="1055">
        <v>85.865740000000002</v>
      </c>
      <c r="AL4706" s="1055">
        <v>2.6585999999999999</v>
      </c>
      <c r="AM4706" s="1054">
        <v>32</v>
      </c>
      <c r="AN4706" s="1056">
        <v>0.38750000000000001</v>
      </c>
    </row>
    <row r="4707" spans="35:40">
      <c r="AI4707" s="1053">
        <v>13064501</v>
      </c>
      <c r="AJ4707" s="1054">
        <v>15</v>
      </c>
      <c r="AK4707" s="1055">
        <v>85.852199999999996</v>
      </c>
      <c r="AL4707" s="1055">
        <v>2.7728999999999999</v>
      </c>
      <c r="AM4707" s="1054">
        <v>31</v>
      </c>
      <c r="AN4707" s="1056">
        <v>0.42100000000000004</v>
      </c>
    </row>
    <row r="4708" spans="35:40">
      <c r="AI4708" s="1053">
        <v>13018401</v>
      </c>
      <c r="AJ4708" s="1054">
        <v>35</v>
      </c>
      <c r="AK4708" s="1055">
        <v>85.831800000000001</v>
      </c>
      <c r="AL4708" s="1055">
        <v>2.6916000000000002</v>
      </c>
      <c r="AM4708" s="1054">
        <v>32</v>
      </c>
      <c r="AN4708" s="1056">
        <v>0.2311</v>
      </c>
    </row>
    <row r="4709" spans="35:40">
      <c r="AI4709" s="1053">
        <v>32037411</v>
      </c>
      <c r="AJ4709" s="1054">
        <v>52</v>
      </c>
      <c r="AK4709" s="1055">
        <v>85.804147999999998</v>
      </c>
      <c r="AL4709" s="1055">
        <v>2.1061000000000001</v>
      </c>
      <c r="AM4709" s="1054">
        <v>41</v>
      </c>
      <c r="AN4709" s="1056">
        <v>0.4415</v>
      </c>
    </row>
    <row r="4710" spans="35:40">
      <c r="AI4710" s="1053">
        <v>44032801</v>
      </c>
      <c r="AJ4710" s="1054">
        <v>16</v>
      </c>
      <c r="AK4710" s="1055">
        <v>85.770099999999999</v>
      </c>
      <c r="AL4710" s="1055">
        <v>2.6137000000000001</v>
      </c>
      <c r="AM4710" s="1054">
        <v>33</v>
      </c>
      <c r="AN4710" s="1056">
        <v>0.3871</v>
      </c>
    </row>
    <row r="4711" spans="35:40">
      <c r="AI4711" s="1053">
        <v>23011601</v>
      </c>
      <c r="AJ4711" s="1054">
        <v>12</v>
      </c>
      <c r="AK4711" s="1055">
        <v>85.754199999999997</v>
      </c>
      <c r="AL4711" s="1055">
        <v>3.0301999999999998</v>
      </c>
      <c r="AM4711" s="1054">
        <v>28</v>
      </c>
      <c r="AN4711" s="1056">
        <v>0.28360000000000002</v>
      </c>
    </row>
    <row r="4712" spans="35:40">
      <c r="AI4712" s="1053">
        <v>44033301</v>
      </c>
      <c r="AJ4712" s="1054">
        <v>17</v>
      </c>
      <c r="AK4712" s="1055">
        <v>85.729600000000005</v>
      </c>
      <c r="AL4712" s="1055">
        <v>2.5716999999999999</v>
      </c>
      <c r="AM4712" s="1054">
        <v>33</v>
      </c>
      <c r="AN4712" s="1056">
        <v>0.17399999999999999</v>
      </c>
    </row>
    <row r="4713" spans="35:40">
      <c r="AI4713" s="1053">
        <v>34100501</v>
      </c>
      <c r="AJ4713" s="1054">
        <v>18</v>
      </c>
      <c r="AK4713" s="1055">
        <v>85.719399999999993</v>
      </c>
      <c r="AL4713" s="1055">
        <v>2.6716000000000002</v>
      </c>
      <c r="AM4713" s="1054">
        <v>32</v>
      </c>
      <c r="AN4713" s="1056">
        <v>0.38549999999999995</v>
      </c>
    </row>
    <row r="4714" spans="35:40">
      <c r="AI4714" s="1053">
        <v>33015401</v>
      </c>
      <c r="AJ4714" s="1054">
        <v>96</v>
      </c>
      <c r="AK4714" s="1055">
        <v>85.717780000000005</v>
      </c>
      <c r="AL4714" s="1055">
        <v>2.4133</v>
      </c>
      <c r="AM4714" s="1054">
        <v>36</v>
      </c>
      <c r="AN4714" s="1056">
        <v>0.15410000000000001</v>
      </c>
    </row>
    <row r="4715" spans="35:40">
      <c r="AI4715" s="1053">
        <v>13013001</v>
      </c>
      <c r="AJ4715" s="1054">
        <v>36</v>
      </c>
      <c r="AK4715" s="1055">
        <v>85.665599999999998</v>
      </c>
      <c r="AL4715" s="1055">
        <v>2.7172999999999998</v>
      </c>
      <c r="AM4715" s="1054">
        <v>32</v>
      </c>
      <c r="AN4715" s="1056">
        <v>9.8699999999999996E-2</v>
      </c>
    </row>
    <row r="4716" spans="35:40">
      <c r="AI4716" s="1053">
        <v>43010211</v>
      </c>
      <c r="AJ4716" s="1054">
        <v>53</v>
      </c>
      <c r="AK4716" s="1055">
        <v>85.6387</v>
      </c>
      <c r="AL4716" s="1055">
        <v>2.7894000000000001</v>
      </c>
      <c r="AM4716" s="1054">
        <v>31</v>
      </c>
      <c r="AN4716" s="1056">
        <v>0.19140000000000001</v>
      </c>
    </row>
    <row r="4717" spans="35:40">
      <c r="AI4717" s="1053">
        <v>36043301</v>
      </c>
      <c r="AJ4717" s="1054">
        <v>15</v>
      </c>
      <c r="AK4717" s="1055">
        <v>85.631900000000002</v>
      </c>
      <c r="AL4717" s="1055">
        <v>2.4352999999999998</v>
      </c>
      <c r="AM4717" s="1054">
        <v>35</v>
      </c>
      <c r="AN4717" s="1056">
        <v>0.40649999999999997</v>
      </c>
    </row>
    <row r="4718" spans="35:40">
      <c r="AI4718" s="1053">
        <v>35050101</v>
      </c>
      <c r="AJ4718" s="1054">
        <v>33</v>
      </c>
      <c r="AK4718" s="1055">
        <v>85.614109999999997</v>
      </c>
      <c r="AL4718" s="1055">
        <v>2.9434</v>
      </c>
      <c r="AM4718" s="1054">
        <v>29</v>
      </c>
      <c r="AN4718" s="1056">
        <v>0.159</v>
      </c>
    </row>
    <row r="4719" spans="35:40">
      <c r="AI4719" s="1053">
        <v>62110501</v>
      </c>
      <c r="AJ4719" s="1054">
        <v>3</v>
      </c>
      <c r="AK4719" s="1055">
        <v>85.561000000000007</v>
      </c>
      <c r="AL4719" s="1055">
        <v>2.6869000000000001</v>
      </c>
      <c r="AM4719" s="1054">
        <v>32</v>
      </c>
      <c r="AN4719" s="1056">
        <v>0.2737</v>
      </c>
    </row>
    <row r="4720" spans="35:40">
      <c r="AI4720" s="1053">
        <v>42112301</v>
      </c>
      <c r="AJ4720" s="1054">
        <v>7</v>
      </c>
      <c r="AK4720" s="1055">
        <v>85.540800000000004</v>
      </c>
      <c r="AL4720" s="1055">
        <v>2.3012000000000001</v>
      </c>
      <c r="AM4720" s="1054">
        <v>37</v>
      </c>
      <c r="AN4720" s="1056">
        <v>0.30020000000000002</v>
      </c>
    </row>
    <row r="4721" spans="35:40">
      <c r="AI4721" s="1053">
        <v>15030106</v>
      </c>
      <c r="AJ4721" s="1054">
        <v>6</v>
      </c>
      <c r="AK4721" s="1055">
        <v>85.535600000000002</v>
      </c>
      <c r="AL4721" s="1055">
        <v>2.4906999999999999</v>
      </c>
      <c r="AM4721" s="1054">
        <v>34</v>
      </c>
      <c r="AN4721" s="1056">
        <v>0.29420000000000002</v>
      </c>
    </row>
    <row r="4722" spans="35:40">
      <c r="AI4722" s="1053">
        <v>44080501</v>
      </c>
      <c r="AJ4722" s="1054">
        <v>24</v>
      </c>
      <c r="AK4722" s="1055">
        <v>85.495199999999997</v>
      </c>
      <c r="AL4722" s="1055">
        <v>2.4990000000000001</v>
      </c>
      <c r="AM4722" s="1054">
        <v>34</v>
      </c>
      <c r="AN4722" s="1056">
        <v>0.29100000000000004</v>
      </c>
    </row>
    <row r="4723" spans="35:40">
      <c r="AI4723" s="1053">
        <v>41072701</v>
      </c>
      <c r="AJ4723" s="1054">
        <v>15</v>
      </c>
      <c r="AK4723" s="1055">
        <v>85.4923</v>
      </c>
      <c r="AL4723" s="1055">
        <v>2.3477000000000001</v>
      </c>
      <c r="AM4723" s="1054">
        <v>36</v>
      </c>
      <c r="AN4723" s="1056">
        <v>0.25800000000000001</v>
      </c>
    </row>
    <row r="4724" spans="35:40">
      <c r="AI4724" s="1053">
        <v>44083401</v>
      </c>
      <c r="AJ4724" s="1054">
        <v>25</v>
      </c>
      <c r="AK4724" s="1055">
        <v>85.477999999999994</v>
      </c>
      <c r="AL4724" s="1055">
        <v>2.1511</v>
      </c>
      <c r="AM4724" s="1054">
        <v>40</v>
      </c>
      <c r="AN4724" s="1056">
        <v>0.3054</v>
      </c>
    </row>
    <row r="4725" spans="35:40">
      <c r="AI4725" s="1053">
        <v>33091501</v>
      </c>
      <c r="AJ4725" s="1054">
        <v>40</v>
      </c>
      <c r="AK4725" s="1055">
        <v>85.461930000000009</v>
      </c>
      <c r="AL4725" s="1055">
        <v>2.4828000000000001</v>
      </c>
      <c r="AM4725" s="1054">
        <v>34</v>
      </c>
      <c r="AN4725" s="1056">
        <v>0.30519999999999997</v>
      </c>
    </row>
    <row r="4726" spans="35:40">
      <c r="AI4726" s="1053">
        <v>41023001</v>
      </c>
      <c r="AJ4726" s="1054">
        <v>12</v>
      </c>
      <c r="AK4726" s="1055">
        <v>85.383700000000005</v>
      </c>
      <c r="AL4726" s="1055">
        <v>2.4355000000000002</v>
      </c>
      <c r="AM4726" s="1054">
        <v>35</v>
      </c>
      <c r="AN4726" s="1056">
        <v>0.19339999999999999</v>
      </c>
    </row>
    <row r="4727" spans="35:40">
      <c r="AI4727" s="1053">
        <v>43014401</v>
      </c>
      <c r="AJ4727" s="1054">
        <v>54</v>
      </c>
      <c r="AK4727" s="1055">
        <v>85.367603000000003</v>
      </c>
      <c r="AL4727" s="1055">
        <v>2.4741</v>
      </c>
      <c r="AM4727" s="1054">
        <v>34</v>
      </c>
      <c r="AN4727" s="1056">
        <v>0.15620000000000001</v>
      </c>
    </row>
    <row r="4728" spans="35:40">
      <c r="AI4728" s="1053">
        <v>44070901</v>
      </c>
      <c r="AJ4728" s="1054">
        <v>14</v>
      </c>
      <c r="AK4728" s="1055">
        <v>85.330759999999998</v>
      </c>
      <c r="AL4728" s="1055">
        <v>2.1116000000000001</v>
      </c>
      <c r="AM4728" s="1054">
        <v>40</v>
      </c>
      <c r="AN4728" s="1056">
        <v>0.25690000000000002</v>
      </c>
    </row>
    <row r="4729" spans="35:40">
      <c r="AI4729" s="1053">
        <v>37160901</v>
      </c>
      <c r="AJ4729" s="1054">
        <v>9</v>
      </c>
      <c r="AK4729" s="1055">
        <v>85.298000000000002</v>
      </c>
      <c r="AL4729" s="1055">
        <v>2.4184000000000001</v>
      </c>
      <c r="AM4729" s="1054">
        <v>35</v>
      </c>
      <c r="AN4729" s="1056">
        <v>0.25890000000000002</v>
      </c>
    </row>
    <row r="4730" spans="35:40">
      <c r="AI4730" s="1053">
        <v>51010291</v>
      </c>
      <c r="AJ4730" s="1054">
        <v>124</v>
      </c>
      <c r="AK4730" s="1055">
        <v>85.272199999999998</v>
      </c>
      <c r="AL4730" s="1055">
        <v>2.6389999999999998</v>
      </c>
      <c r="AM4730" s="1054">
        <v>32</v>
      </c>
      <c r="AN4730" s="1056">
        <v>0.30420000000000003</v>
      </c>
    </row>
    <row r="4731" spans="35:40">
      <c r="AI4731" s="1053">
        <v>21015801</v>
      </c>
      <c r="AJ4731" s="1054">
        <v>47</v>
      </c>
      <c r="AK4731" s="1055">
        <v>85.250600000000006</v>
      </c>
      <c r="AL4731" s="1055">
        <v>2.3706999999999998</v>
      </c>
      <c r="AM4731" s="1054">
        <v>36</v>
      </c>
      <c r="AN4731" s="1056">
        <v>0.1348</v>
      </c>
    </row>
    <row r="4732" spans="35:40">
      <c r="AI4732" s="1053">
        <v>44052101</v>
      </c>
      <c r="AJ4732" s="1054">
        <v>8</v>
      </c>
      <c r="AK4732" s="1055">
        <v>85.226500000000001</v>
      </c>
      <c r="AL4732" s="1055">
        <v>2.6368999999999998</v>
      </c>
      <c r="AM4732" s="1054">
        <v>32</v>
      </c>
      <c r="AN4732" s="1056">
        <v>0.11220000000000001</v>
      </c>
    </row>
    <row r="4733" spans="35:40">
      <c r="AI4733" s="1053">
        <v>23121201</v>
      </c>
      <c r="AJ4733" s="1054">
        <v>5</v>
      </c>
      <c r="AK4733" s="1055">
        <v>85.191999999999993</v>
      </c>
      <c r="AL4733" s="1055">
        <v>2.3555000000000001</v>
      </c>
      <c r="AM4733" s="1054">
        <v>36</v>
      </c>
      <c r="AN4733" s="1056">
        <v>0.33649999999999997</v>
      </c>
    </row>
    <row r="4734" spans="35:40">
      <c r="AI4734" s="1053">
        <v>43040501</v>
      </c>
      <c r="AJ4734" s="1054">
        <v>14</v>
      </c>
      <c r="AK4734" s="1055">
        <v>85.1751</v>
      </c>
      <c r="AL4734" s="1055">
        <v>2.4403999999999999</v>
      </c>
      <c r="AM4734" s="1054">
        <v>35</v>
      </c>
      <c r="AN4734" s="1056">
        <v>0.39020000000000005</v>
      </c>
    </row>
    <row r="4735" spans="35:40">
      <c r="AI4735" s="1053">
        <v>31091001</v>
      </c>
      <c r="AJ4735" s="1054">
        <v>196</v>
      </c>
      <c r="AK4735" s="1055">
        <v>85.158950000000004</v>
      </c>
      <c r="AL4735" s="1055">
        <v>2.2042000000000002</v>
      </c>
      <c r="AM4735" s="1054">
        <v>39</v>
      </c>
      <c r="AN4735" s="1056">
        <v>0.21160000000000001</v>
      </c>
    </row>
    <row r="4736" spans="35:40">
      <c r="AI4736" s="1053">
        <v>36043401</v>
      </c>
      <c r="AJ4736" s="1054">
        <v>16</v>
      </c>
      <c r="AK4736" s="1055">
        <v>85.1554</v>
      </c>
      <c r="AL4736" s="1055">
        <v>2.3123</v>
      </c>
      <c r="AM4736" s="1054">
        <v>37</v>
      </c>
      <c r="AN4736" s="1056">
        <v>0.2107</v>
      </c>
    </row>
    <row r="4737" spans="35:40">
      <c r="AI4737" s="1053">
        <v>41011141</v>
      </c>
      <c r="AJ4737" s="1054">
        <v>61</v>
      </c>
      <c r="AK4737" s="1055">
        <v>85.096999999999994</v>
      </c>
      <c r="AL4737" s="1055">
        <v>2.8689</v>
      </c>
      <c r="AM4737" s="1054">
        <v>30</v>
      </c>
      <c r="AN4737" s="1056">
        <v>0.30380000000000001</v>
      </c>
    </row>
    <row r="4738" spans="35:40">
      <c r="AI4738" s="1053">
        <v>32053711</v>
      </c>
      <c r="AJ4738" s="1054">
        <v>24</v>
      </c>
      <c r="AK4738" s="1055">
        <v>85.092399</v>
      </c>
      <c r="AL4738" s="1055">
        <v>2.2021000000000002</v>
      </c>
      <c r="AM4738" s="1054">
        <v>39</v>
      </c>
      <c r="AN4738" s="1056">
        <v>0.26750000000000002</v>
      </c>
    </row>
    <row r="4739" spans="35:40">
      <c r="AI4739" s="1053">
        <v>44222901</v>
      </c>
      <c r="AJ4739" s="1054">
        <v>102</v>
      </c>
      <c r="AK4739" s="1055">
        <v>85.067899999999995</v>
      </c>
      <c r="AL4739" s="1055">
        <v>2.3559000000000001</v>
      </c>
      <c r="AM4739" s="1054">
        <v>36</v>
      </c>
      <c r="AN4739" s="1056">
        <v>0.29930000000000001</v>
      </c>
    </row>
    <row r="4740" spans="35:40">
      <c r="AI4740" s="1053">
        <v>51098801</v>
      </c>
      <c r="AJ4740" s="1054">
        <v>19</v>
      </c>
      <c r="AK4740" s="1055">
        <v>85.041849999999997</v>
      </c>
      <c r="AL4740" s="1055">
        <v>2.5724</v>
      </c>
      <c r="AM4740" s="1054">
        <v>33</v>
      </c>
      <c r="AN4740" s="1056">
        <v>0.38130000000000003</v>
      </c>
    </row>
    <row r="4741" spans="35:40">
      <c r="AI4741" s="1053">
        <v>51120911</v>
      </c>
      <c r="AJ4741" s="1054">
        <v>10</v>
      </c>
      <c r="AK4741" s="1055">
        <v>85.023099999999999</v>
      </c>
      <c r="AL4741" s="1055">
        <v>2.5314999999999999</v>
      </c>
      <c r="AM4741" s="1054">
        <v>34</v>
      </c>
      <c r="AN4741" s="1056">
        <v>0.47479999999999994</v>
      </c>
    </row>
    <row r="4742" spans="35:40">
      <c r="AI4742" s="1053">
        <v>13052801</v>
      </c>
      <c r="AJ4742" s="1054">
        <v>24</v>
      </c>
      <c r="AK4742" s="1055">
        <v>85.016599999999997</v>
      </c>
      <c r="AL4742" s="1055">
        <v>2.4741</v>
      </c>
      <c r="AM4742" s="1054">
        <v>34</v>
      </c>
      <c r="AN4742" s="1056">
        <v>0.20899999999999999</v>
      </c>
    </row>
    <row r="4743" spans="35:40">
      <c r="AI4743" s="1053">
        <v>41143301</v>
      </c>
      <c r="AJ4743" s="1054">
        <v>14</v>
      </c>
      <c r="AK4743" s="1055">
        <v>85.016499999999994</v>
      </c>
      <c r="AL4743" s="1055">
        <v>2.2631999999999999</v>
      </c>
      <c r="AM4743" s="1054">
        <v>38</v>
      </c>
      <c r="AN4743" s="1056">
        <v>0.30120000000000002</v>
      </c>
    </row>
    <row r="4744" spans="35:40">
      <c r="AI4744" s="1053">
        <v>11060202</v>
      </c>
      <c r="AJ4744" s="1054">
        <v>149</v>
      </c>
      <c r="AK4744" s="1055">
        <v>84.901499999999999</v>
      </c>
      <c r="AL4744" s="1055">
        <v>2.3207</v>
      </c>
      <c r="AM4744" s="1054">
        <v>37</v>
      </c>
      <c r="AN4744" s="1056">
        <v>0.12089999999999999</v>
      </c>
    </row>
    <row r="4745" spans="35:40">
      <c r="AI4745" s="1053">
        <v>44030901</v>
      </c>
      <c r="AJ4745" s="1054">
        <v>18</v>
      </c>
      <c r="AK4745" s="1055">
        <v>84.891999999999996</v>
      </c>
      <c r="AL4745" s="1055">
        <v>2.4706000000000001</v>
      </c>
      <c r="AM4745" s="1054">
        <v>34</v>
      </c>
      <c r="AN4745" s="1056">
        <v>0.44679999999999997</v>
      </c>
    </row>
    <row r="4746" spans="35:40">
      <c r="AI4746" s="1053">
        <v>32084111</v>
      </c>
      <c r="AJ4746" s="1054">
        <v>32</v>
      </c>
      <c r="AK4746" s="1055">
        <v>84.877099999999999</v>
      </c>
      <c r="AL4746" s="1055">
        <v>2.1981000000000002</v>
      </c>
      <c r="AM4746" s="1054">
        <v>39</v>
      </c>
      <c r="AN4746" s="1056">
        <v>0.38640000000000002</v>
      </c>
    </row>
    <row r="4747" spans="35:40">
      <c r="AI4747" s="1053">
        <v>51016011</v>
      </c>
      <c r="AJ4747" s="1054">
        <v>125</v>
      </c>
      <c r="AK4747" s="1055">
        <v>84.836100000000002</v>
      </c>
      <c r="AL4747" s="1055">
        <v>2.0949</v>
      </c>
      <c r="AM4747" s="1054">
        <v>40</v>
      </c>
      <c r="AN4747" s="1056">
        <v>0.28320000000000001</v>
      </c>
    </row>
    <row r="4748" spans="35:40">
      <c r="AI4748" s="1053">
        <v>44012641</v>
      </c>
      <c r="AJ4748" s="1054">
        <v>103</v>
      </c>
      <c r="AK4748" s="1055">
        <v>84.834900000000005</v>
      </c>
      <c r="AL4748" s="1055">
        <v>1.9806999999999999</v>
      </c>
      <c r="AM4748" s="1054">
        <v>43</v>
      </c>
      <c r="AN4748" s="1056">
        <v>0.11789999999999999</v>
      </c>
    </row>
    <row r="4749" spans="35:40">
      <c r="AI4749" s="1053">
        <v>11070811</v>
      </c>
      <c r="AJ4749" s="1054">
        <v>150</v>
      </c>
      <c r="AK4749" s="1055">
        <v>84.814999999999998</v>
      </c>
      <c r="AL4749" s="1055">
        <v>1.9786999999999999</v>
      </c>
      <c r="AM4749" s="1054">
        <v>43</v>
      </c>
      <c r="AN4749" s="1056">
        <v>0.23129999999999998</v>
      </c>
    </row>
    <row r="4750" spans="35:40">
      <c r="AI4750" s="1053">
        <v>37127091</v>
      </c>
      <c r="AJ4750" s="1054">
        <v>9</v>
      </c>
      <c r="AK4750" s="1055">
        <v>84.711200000000005</v>
      </c>
      <c r="AL4750" s="1055">
        <v>2.5861999999999998</v>
      </c>
      <c r="AM4750" s="1054">
        <v>33</v>
      </c>
      <c r="AN4750" s="1056">
        <v>0.18629999999999999</v>
      </c>
    </row>
    <row r="4751" spans="35:40">
      <c r="AI4751" s="1053">
        <v>33042801</v>
      </c>
      <c r="AJ4751" s="1054">
        <v>60</v>
      </c>
      <c r="AK4751" s="1055">
        <v>84.657499999999999</v>
      </c>
      <c r="AL4751" s="1055">
        <v>2.5167000000000002</v>
      </c>
      <c r="AM4751" s="1054">
        <v>34</v>
      </c>
      <c r="AN4751" s="1056">
        <v>0.38109999999999999</v>
      </c>
    </row>
    <row r="4752" spans="35:40">
      <c r="AI4752" s="1053">
        <v>32063411</v>
      </c>
      <c r="AJ4752" s="1054">
        <v>33</v>
      </c>
      <c r="AK4752" s="1055">
        <v>84.629900000000006</v>
      </c>
      <c r="AL4752" s="1055">
        <v>2.1358999999999999</v>
      </c>
      <c r="AM4752" s="1054">
        <v>40</v>
      </c>
      <c r="AN4752" s="1056">
        <v>0.23129999999999998</v>
      </c>
    </row>
    <row r="4753" spans="35:40">
      <c r="AI4753" s="1053">
        <v>53031301</v>
      </c>
      <c r="AJ4753" s="1054">
        <v>5</v>
      </c>
      <c r="AK4753" s="1055">
        <v>84.614570000000001</v>
      </c>
      <c r="AL4753" s="1055">
        <v>2.6194999999999999</v>
      </c>
      <c r="AM4753" s="1054">
        <v>32</v>
      </c>
      <c r="AN4753" s="1056">
        <v>0.2336</v>
      </c>
    </row>
    <row r="4754" spans="35:40">
      <c r="AI4754" s="1053">
        <v>13026701</v>
      </c>
      <c r="AJ4754" s="1054">
        <v>13</v>
      </c>
      <c r="AK4754" s="1055">
        <v>84.609399999999994</v>
      </c>
      <c r="AL4754" s="1055">
        <v>2.4211</v>
      </c>
      <c r="AM4754" s="1054">
        <v>35</v>
      </c>
      <c r="AN4754" s="1056">
        <v>0.14899999999999999</v>
      </c>
    </row>
    <row r="4755" spans="35:40">
      <c r="AI4755" s="1053">
        <v>51096271</v>
      </c>
      <c r="AJ4755" s="1054">
        <v>20</v>
      </c>
      <c r="AK4755" s="1055">
        <v>84.592200000000005</v>
      </c>
      <c r="AL4755" s="1055">
        <v>2.7765</v>
      </c>
      <c r="AM4755" s="1054">
        <v>30</v>
      </c>
      <c r="AN4755" s="1056">
        <v>0.47110000000000002</v>
      </c>
    </row>
    <row r="4756" spans="35:40">
      <c r="AI4756" s="1053">
        <v>31183301</v>
      </c>
      <c r="AJ4756" s="1054">
        <v>197</v>
      </c>
      <c r="AK4756" s="1055">
        <v>84.576890000000006</v>
      </c>
      <c r="AL4756" s="1055">
        <v>2.2246000000000001</v>
      </c>
      <c r="AM4756" s="1054">
        <v>38</v>
      </c>
      <c r="AN4756" s="1056">
        <v>0.1618</v>
      </c>
    </row>
    <row r="4757" spans="35:40">
      <c r="AI4757" s="1053">
        <v>51150101</v>
      </c>
      <c r="AJ4757" s="1054">
        <v>8</v>
      </c>
      <c r="AK4757" s="1055">
        <v>84.545780000000008</v>
      </c>
      <c r="AL4757" s="1055">
        <v>2.5507</v>
      </c>
      <c r="AM4757" s="1054">
        <v>33</v>
      </c>
      <c r="AN4757" s="1056">
        <v>0.30349999999999999</v>
      </c>
    </row>
    <row r="4758" spans="35:40">
      <c r="AI4758" s="1053">
        <v>37035201</v>
      </c>
      <c r="AJ4758" s="1054">
        <v>43</v>
      </c>
      <c r="AK4758" s="1055">
        <v>84.5381</v>
      </c>
      <c r="AL4758" s="1055">
        <v>2.5529000000000002</v>
      </c>
      <c r="AM4758" s="1054">
        <v>33</v>
      </c>
      <c r="AN4758" s="1056">
        <v>0.1414</v>
      </c>
    </row>
    <row r="4759" spans="35:40">
      <c r="AI4759" s="1053">
        <v>31061601</v>
      </c>
      <c r="AJ4759" s="1054">
        <v>198</v>
      </c>
      <c r="AK4759" s="1055">
        <v>84.422840000000008</v>
      </c>
      <c r="AL4759" s="1055">
        <v>2.0710999999999999</v>
      </c>
      <c r="AM4759" s="1054">
        <v>41</v>
      </c>
      <c r="AN4759" s="1056">
        <v>0.29920000000000002</v>
      </c>
    </row>
    <row r="4760" spans="35:40">
      <c r="AI4760" s="1053">
        <v>46100101</v>
      </c>
      <c r="AJ4760" s="1054">
        <v>1</v>
      </c>
      <c r="AK4760" s="1055">
        <v>84.397750000000002</v>
      </c>
      <c r="AL4760" s="1055">
        <v>2.5026999999999999</v>
      </c>
      <c r="AM4760" s="1054">
        <v>34</v>
      </c>
      <c r="AN4760" s="1056">
        <v>0.51629999999999998</v>
      </c>
    </row>
    <row r="4761" spans="35:40">
      <c r="AI4761" s="1053">
        <v>51106161</v>
      </c>
      <c r="AJ4761" s="1054">
        <v>9</v>
      </c>
      <c r="AK4761" s="1055">
        <v>84.348500000000001</v>
      </c>
      <c r="AL4761" s="1055">
        <v>2.2591999999999999</v>
      </c>
      <c r="AM4761" s="1054">
        <v>37</v>
      </c>
      <c r="AN4761" s="1056">
        <v>0.28029999999999999</v>
      </c>
    </row>
    <row r="4762" spans="35:40">
      <c r="AI4762" s="1053">
        <v>31114901</v>
      </c>
      <c r="AJ4762" s="1054">
        <v>199</v>
      </c>
      <c r="AK4762" s="1055">
        <v>84.319000000000003</v>
      </c>
      <c r="AL4762" s="1055">
        <v>2.1728000000000001</v>
      </c>
      <c r="AM4762" s="1054">
        <v>39</v>
      </c>
      <c r="AN4762" s="1056">
        <v>0.21059999999999998</v>
      </c>
    </row>
    <row r="4763" spans="35:40">
      <c r="AI4763" s="1053">
        <v>44170301</v>
      </c>
      <c r="AJ4763" s="1054">
        <v>12</v>
      </c>
      <c r="AK4763" s="1055">
        <v>84.318799999999996</v>
      </c>
      <c r="AL4763" s="1055">
        <v>2.5141</v>
      </c>
      <c r="AM4763" s="1054">
        <v>34</v>
      </c>
      <c r="AN4763" s="1056">
        <v>0.27079999999999999</v>
      </c>
    </row>
    <row r="4764" spans="35:40">
      <c r="AI4764" s="1053">
        <v>45090051</v>
      </c>
      <c r="AJ4764" s="1054">
        <v>2</v>
      </c>
      <c r="AK4764" s="1055">
        <v>84.288600000000002</v>
      </c>
      <c r="AL4764" s="1055">
        <v>2.5893000000000002</v>
      </c>
      <c r="AM4764" s="1054">
        <v>33</v>
      </c>
      <c r="AN4764" s="1056">
        <v>0.26170000000000004</v>
      </c>
    </row>
    <row r="4765" spans="35:40">
      <c r="AI4765" s="1053">
        <v>33094801</v>
      </c>
      <c r="AJ4765" s="1054">
        <v>41</v>
      </c>
      <c r="AK4765" s="1055">
        <v>84.281800000000004</v>
      </c>
      <c r="AL4765" s="1055">
        <v>2.0714000000000001</v>
      </c>
      <c r="AM4765" s="1054">
        <v>41</v>
      </c>
      <c r="AN4765" s="1056">
        <v>0.26640000000000003</v>
      </c>
    </row>
    <row r="4766" spans="35:40">
      <c r="AI4766" s="1053">
        <v>61016001</v>
      </c>
      <c r="AJ4766" s="1054">
        <v>71</v>
      </c>
      <c r="AK4766" s="1055">
        <v>84.204899999999995</v>
      </c>
      <c r="AL4766" s="1055">
        <v>2.5383</v>
      </c>
      <c r="AM4766" s="1054">
        <v>33</v>
      </c>
      <c r="AN4766" s="1056">
        <v>0.2041</v>
      </c>
    </row>
    <row r="4767" spans="35:40">
      <c r="AI4767" s="1053">
        <v>61052101</v>
      </c>
      <c r="AJ4767" s="1054">
        <v>7</v>
      </c>
      <c r="AK4767" s="1055">
        <v>84.178100000000001</v>
      </c>
      <c r="AL4767" s="1055">
        <v>2.5061</v>
      </c>
      <c r="AM4767" s="1054">
        <v>34</v>
      </c>
      <c r="AN4767" s="1056">
        <v>0.18559999999999999</v>
      </c>
    </row>
    <row r="4768" spans="35:40">
      <c r="AI4768" s="1053">
        <v>32026901</v>
      </c>
      <c r="AJ4768" s="1054">
        <v>71</v>
      </c>
      <c r="AK4768" s="1055">
        <v>84.161050000000003</v>
      </c>
      <c r="AL4768" s="1055">
        <v>2.5388999999999999</v>
      </c>
      <c r="AM4768" s="1054">
        <v>33</v>
      </c>
      <c r="AN4768" s="1056">
        <v>0.3196</v>
      </c>
    </row>
    <row r="4769" spans="35:40">
      <c r="AI4769" s="1053">
        <v>43111101</v>
      </c>
      <c r="AJ4769" s="1054">
        <v>11</v>
      </c>
      <c r="AK4769" s="1055">
        <v>84.118399999999994</v>
      </c>
      <c r="AL4769" s="1055">
        <v>2.3378000000000001</v>
      </c>
      <c r="AM4769" s="1054">
        <v>36</v>
      </c>
      <c r="AN4769" s="1056">
        <v>0.27610000000000001</v>
      </c>
    </row>
    <row r="4770" spans="35:40">
      <c r="AI4770" s="1053">
        <v>32029271</v>
      </c>
      <c r="AJ4770" s="1054">
        <v>72</v>
      </c>
      <c r="AK4770" s="1055">
        <v>84.112200000000001</v>
      </c>
      <c r="AL4770" s="1055">
        <v>2.5396000000000001</v>
      </c>
      <c r="AM4770" s="1054">
        <v>33</v>
      </c>
      <c r="AN4770" s="1056">
        <v>0.16739999999999999</v>
      </c>
    </row>
    <row r="4771" spans="35:40">
      <c r="AI4771" s="1053">
        <v>14110601</v>
      </c>
      <c r="AJ4771" s="1054">
        <v>7</v>
      </c>
      <c r="AK4771" s="1055">
        <v>84.104600000000005</v>
      </c>
      <c r="AL4771" s="1055">
        <v>2.4706000000000001</v>
      </c>
      <c r="AM4771" s="1054">
        <v>34</v>
      </c>
      <c r="AN4771" s="1056">
        <v>0.1883</v>
      </c>
    </row>
    <row r="4772" spans="35:40">
      <c r="AI4772" s="1053">
        <v>53013301</v>
      </c>
      <c r="AJ4772" s="1054">
        <v>32</v>
      </c>
      <c r="AK4772" s="1055">
        <v>84.071889999999996</v>
      </c>
      <c r="AL4772" s="1055">
        <v>2.1120000000000001</v>
      </c>
      <c r="AM4772" s="1054">
        <v>40</v>
      </c>
      <c r="AN4772" s="1056">
        <v>0.3261</v>
      </c>
    </row>
    <row r="4773" spans="35:40">
      <c r="AI4773" s="1053">
        <v>35022701</v>
      </c>
      <c r="AJ4773" s="1054">
        <v>33</v>
      </c>
      <c r="AK4773" s="1055">
        <v>84.034309999999991</v>
      </c>
      <c r="AL4773" s="1055">
        <v>1.944</v>
      </c>
      <c r="AM4773" s="1054">
        <v>43</v>
      </c>
      <c r="AN4773" s="1056">
        <v>0.16589999999999999</v>
      </c>
    </row>
    <row r="4774" spans="35:40">
      <c r="AI4774" s="1053">
        <v>33066101</v>
      </c>
      <c r="AJ4774" s="1054">
        <v>41</v>
      </c>
      <c r="AK4774" s="1055">
        <v>83.999597999999992</v>
      </c>
      <c r="AL4774" s="1055">
        <v>2.1049000000000002</v>
      </c>
      <c r="AM4774" s="1054">
        <v>40</v>
      </c>
      <c r="AN4774" s="1056">
        <v>0.17319999999999999</v>
      </c>
    </row>
    <row r="4775" spans="35:40">
      <c r="AI4775" s="1053">
        <v>53260501</v>
      </c>
      <c r="AJ4775" s="1054">
        <v>3</v>
      </c>
      <c r="AK4775" s="1055">
        <v>83.915599999999998</v>
      </c>
      <c r="AL4775" s="1055">
        <v>2.2578999999999998</v>
      </c>
      <c r="AM4775" s="1054">
        <v>37</v>
      </c>
      <c r="AN4775" s="1056">
        <v>0.2419</v>
      </c>
    </row>
    <row r="4776" spans="35:40">
      <c r="AI4776" s="1053">
        <v>32035711</v>
      </c>
      <c r="AJ4776" s="1054">
        <v>53</v>
      </c>
      <c r="AK4776" s="1055">
        <v>83.912009999999995</v>
      </c>
      <c r="AL4776" s="1055">
        <v>2.1520000000000001</v>
      </c>
      <c r="AM4776" s="1054">
        <v>39</v>
      </c>
      <c r="AN4776" s="1056">
        <v>0.27679999999999999</v>
      </c>
    </row>
    <row r="4777" spans="35:40">
      <c r="AI4777" s="1053">
        <v>44122701</v>
      </c>
      <c r="AJ4777" s="1054">
        <v>26</v>
      </c>
      <c r="AK4777" s="1055">
        <v>83.90334</v>
      </c>
      <c r="AL4777" s="1055">
        <v>2.6002999999999998</v>
      </c>
      <c r="AM4777" s="1054">
        <v>32</v>
      </c>
      <c r="AN4777" s="1056">
        <v>0.30049999999999999</v>
      </c>
    </row>
    <row r="4778" spans="35:40">
      <c r="AI4778" s="1053">
        <v>44090701</v>
      </c>
      <c r="AJ4778" s="1054">
        <v>7</v>
      </c>
      <c r="AK4778" s="1055">
        <v>83.900499999999994</v>
      </c>
      <c r="AL4778" s="1055">
        <v>2.0526</v>
      </c>
      <c r="AM4778" s="1054">
        <v>41</v>
      </c>
      <c r="AN4778" s="1056">
        <v>0.53110000000000002</v>
      </c>
    </row>
    <row r="4779" spans="35:40">
      <c r="AI4779" s="1053">
        <v>41141401</v>
      </c>
      <c r="AJ4779" s="1054">
        <v>15</v>
      </c>
      <c r="AK4779" s="1055">
        <v>83.872100000000003</v>
      </c>
      <c r="AL4779" s="1055">
        <v>2.4327999999999999</v>
      </c>
      <c r="AM4779" s="1054">
        <v>34</v>
      </c>
      <c r="AN4779" s="1056">
        <v>0.30049999999999999</v>
      </c>
    </row>
    <row r="4780" spans="35:40">
      <c r="AI4780" s="1053">
        <v>44122101</v>
      </c>
      <c r="AJ4780" s="1054">
        <v>27</v>
      </c>
      <c r="AK4780" s="1055">
        <v>83.865200000000002</v>
      </c>
      <c r="AL4780" s="1055">
        <v>2.7092999999999998</v>
      </c>
      <c r="AM4780" s="1054">
        <v>31</v>
      </c>
      <c r="AN4780" s="1056">
        <v>0.30010000000000003</v>
      </c>
    </row>
    <row r="4781" spans="35:40">
      <c r="AI4781" s="1053">
        <v>50350102</v>
      </c>
      <c r="AJ4781" s="1054">
        <v>125</v>
      </c>
      <c r="AK4781" s="1055">
        <v>83.843800000000002</v>
      </c>
      <c r="AL4781" s="1055">
        <v>2.2319</v>
      </c>
      <c r="AM4781" s="1054">
        <v>38</v>
      </c>
      <c r="AN4781" s="1056">
        <v>0.37259999999999999</v>
      </c>
    </row>
    <row r="4782" spans="35:40">
      <c r="AI4782" s="1053">
        <v>44011001</v>
      </c>
      <c r="AJ4782" s="1054">
        <v>104</v>
      </c>
      <c r="AK4782" s="1055">
        <v>83.790309999999991</v>
      </c>
      <c r="AL4782" s="1055">
        <v>2.2803</v>
      </c>
      <c r="AM4782" s="1054">
        <v>37</v>
      </c>
      <c r="AN4782" s="1056">
        <v>0.2334</v>
      </c>
    </row>
    <row r="4783" spans="35:40">
      <c r="AI4783" s="1053">
        <v>32023401</v>
      </c>
      <c r="AJ4783" s="1054">
        <v>73</v>
      </c>
      <c r="AK4783" s="1055">
        <v>83.778999999999996</v>
      </c>
      <c r="AL4783" s="1055">
        <v>2.3740999999999999</v>
      </c>
      <c r="AM4783" s="1054">
        <v>35</v>
      </c>
      <c r="AN4783" s="1056">
        <v>0.17489999999999997</v>
      </c>
    </row>
    <row r="4784" spans="35:40">
      <c r="AI4784" s="1053">
        <v>21080501</v>
      </c>
      <c r="AJ4784" s="1054">
        <v>12</v>
      </c>
      <c r="AK4784" s="1055">
        <v>83.767200000000003</v>
      </c>
      <c r="AL4784" s="1055">
        <v>2.6997</v>
      </c>
      <c r="AM4784" s="1054">
        <v>31</v>
      </c>
      <c r="AN4784" s="1056">
        <v>0.29059999999999997</v>
      </c>
    </row>
    <row r="4785" spans="35:40">
      <c r="AI4785" s="1053">
        <v>36074201</v>
      </c>
      <c r="AJ4785" s="1054">
        <v>18</v>
      </c>
      <c r="AK4785" s="1055">
        <v>83.766499999999994</v>
      </c>
      <c r="AL4785" s="1055">
        <v>2.5506000000000002</v>
      </c>
      <c r="AM4785" s="1054">
        <v>33</v>
      </c>
      <c r="AN4785" s="1056">
        <v>0.45049999999999996</v>
      </c>
    </row>
    <row r="4786" spans="35:40">
      <c r="AI4786" s="1053">
        <v>42011901</v>
      </c>
      <c r="AJ4786" s="1054">
        <v>85</v>
      </c>
      <c r="AK4786" s="1055">
        <v>83.738900000000001</v>
      </c>
      <c r="AL4786" s="1055">
        <v>2.6800999999999999</v>
      </c>
      <c r="AM4786" s="1054">
        <v>31</v>
      </c>
      <c r="AN4786" s="1056">
        <v>0.19219999999999998</v>
      </c>
    </row>
    <row r="4787" spans="35:40">
      <c r="AI4787" s="1053">
        <v>44011021</v>
      </c>
      <c r="AJ4787" s="1054">
        <v>105</v>
      </c>
      <c r="AK4787" s="1055">
        <v>83.729600000000005</v>
      </c>
      <c r="AL4787" s="1055">
        <v>2.3999000000000001</v>
      </c>
      <c r="AM4787" s="1054">
        <v>35</v>
      </c>
      <c r="AN4787" s="1056">
        <v>0.23530000000000001</v>
      </c>
    </row>
    <row r="4788" spans="35:40">
      <c r="AI4788" s="1053">
        <v>51010051</v>
      </c>
      <c r="AJ4788" s="1054">
        <v>126</v>
      </c>
      <c r="AK4788" s="1055">
        <v>83.711500000000001</v>
      </c>
      <c r="AL4788" s="1055">
        <v>2.1890999999999998</v>
      </c>
      <c r="AM4788" s="1054">
        <v>38</v>
      </c>
      <c r="AN4788" s="1056">
        <v>0.33979999999999999</v>
      </c>
    </row>
    <row r="4789" spans="35:40">
      <c r="AI4789" s="1053">
        <v>44115601</v>
      </c>
      <c r="AJ4789" s="1054">
        <v>26</v>
      </c>
      <c r="AK4789" s="1055">
        <v>83.701719999999995</v>
      </c>
      <c r="AL4789" s="1055">
        <v>2.6337999999999999</v>
      </c>
      <c r="AM4789" s="1054">
        <v>32</v>
      </c>
      <c r="AN4789" s="1056">
        <v>0.16210000000000002</v>
      </c>
    </row>
    <row r="4790" spans="35:40">
      <c r="AI4790" s="1053">
        <v>44104201</v>
      </c>
      <c r="AJ4790" s="1054">
        <v>48</v>
      </c>
      <c r="AK4790" s="1055">
        <v>83.698099999999997</v>
      </c>
      <c r="AL4790" s="1055">
        <v>2.3371</v>
      </c>
      <c r="AM4790" s="1054">
        <v>36</v>
      </c>
      <c r="AN4790" s="1056">
        <v>0.1583</v>
      </c>
    </row>
    <row r="4791" spans="35:40">
      <c r="AI4791" s="1053">
        <v>33075001</v>
      </c>
      <c r="AJ4791" s="1054">
        <v>50</v>
      </c>
      <c r="AK4791" s="1055">
        <v>83.633200000000002</v>
      </c>
      <c r="AL4791" s="1055">
        <v>2.0571000000000002</v>
      </c>
      <c r="AM4791" s="1054">
        <v>41</v>
      </c>
      <c r="AN4791" s="1056">
        <v>0.25619999999999998</v>
      </c>
    </row>
    <row r="4792" spans="35:40">
      <c r="AI4792" s="1053">
        <v>51096201</v>
      </c>
      <c r="AJ4792" s="1054">
        <v>21</v>
      </c>
      <c r="AK4792" s="1055">
        <v>83.618809999999996</v>
      </c>
      <c r="AL4792" s="1055">
        <v>2.3454000000000002</v>
      </c>
      <c r="AM4792" s="1054">
        <v>36</v>
      </c>
      <c r="AN4792" s="1056">
        <v>0.33279999999999998</v>
      </c>
    </row>
    <row r="4793" spans="35:40">
      <c r="AI4793" s="1053">
        <v>51096221</v>
      </c>
      <c r="AJ4793" s="1054">
        <v>22</v>
      </c>
      <c r="AK4793" s="1055">
        <v>83.588300000000004</v>
      </c>
      <c r="AL4793" s="1055">
        <v>2.6604000000000001</v>
      </c>
      <c r="AM4793" s="1054">
        <v>31</v>
      </c>
      <c r="AN4793" s="1056">
        <v>0.21280000000000002</v>
      </c>
    </row>
    <row r="4794" spans="35:40">
      <c r="AI4794" s="1053">
        <v>41018301</v>
      </c>
      <c r="AJ4794" s="1054">
        <v>62</v>
      </c>
      <c r="AK4794" s="1055">
        <v>83.553721999999993</v>
      </c>
      <c r="AL4794" s="1055">
        <v>2.8174000000000001</v>
      </c>
      <c r="AM4794" s="1054">
        <v>30</v>
      </c>
      <c r="AN4794" s="1056">
        <v>0.15560000000000002</v>
      </c>
    </row>
    <row r="4795" spans="35:40">
      <c r="AI4795" s="1053">
        <v>43040401</v>
      </c>
      <c r="AJ4795" s="1054">
        <v>15</v>
      </c>
      <c r="AK4795" s="1055">
        <v>83.435900000000004</v>
      </c>
      <c r="AL4795" s="1055">
        <v>2.5809000000000002</v>
      </c>
      <c r="AM4795" s="1054">
        <v>32</v>
      </c>
      <c r="AN4795" s="1056">
        <v>0.26079999999999998</v>
      </c>
    </row>
    <row r="4796" spans="35:40">
      <c r="AI4796" s="1053">
        <v>35054071</v>
      </c>
      <c r="AJ4796" s="1054">
        <v>34</v>
      </c>
      <c r="AK4796" s="1055">
        <v>83.357900000000001</v>
      </c>
      <c r="AL4796" s="1055">
        <v>2.5274000000000001</v>
      </c>
      <c r="AM4796" s="1054">
        <v>33</v>
      </c>
      <c r="AN4796" s="1056">
        <v>0.23780000000000001</v>
      </c>
    </row>
    <row r="4797" spans="35:40">
      <c r="AI4797" s="1053">
        <v>32020501</v>
      </c>
      <c r="AJ4797" s="1054">
        <v>74</v>
      </c>
      <c r="AK4797" s="1055">
        <v>83.357399999999998</v>
      </c>
      <c r="AL4797" s="1055">
        <v>2.7006000000000001</v>
      </c>
      <c r="AM4797" s="1054">
        <v>31</v>
      </c>
      <c r="AN4797" s="1056">
        <v>0.33310000000000001</v>
      </c>
    </row>
    <row r="4798" spans="35:40">
      <c r="AI4798" s="1053">
        <v>53030501</v>
      </c>
      <c r="AJ4798" s="1054">
        <v>6</v>
      </c>
      <c r="AK4798" s="1055">
        <v>83.356700000000004</v>
      </c>
      <c r="AL4798" s="1055">
        <v>2.1419999999999999</v>
      </c>
      <c r="AM4798" s="1054">
        <v>39</v>
      </c>
      <c r="AN4798" s="1056">
        <v>0.40810000000000002</v>
      </c>
    </row>
    <row r="4799" spans="35:40">
      <c r="AI4799" s="1053">
        <v>51040051</v>
      </c>
      <c r="AJ4799" s="1054">
        <v>7</v>
      </c>
      <c r="AK4799" s="1055">
        <v>83.335499999999996</v>
      </c>
      <c r="AL4799" s="1055">
        <v>2.2658999999999998</v>
      </c>
      <c r="AM4799" s="1054">
        <v>37</v>
      </c>
      <c r="AN4799" s="1056">
        <v>0.27140000000000003</v>
      </c>
    </row>
    <row r="4800" spans="35:40">
      <c r="AI4800" s="1053">
        <v>44131261</v>
      </c>
      <c r="AJ4800" s="1054">
        <v>60</v>
      </c>
      <c r="AK4800" s="1055">
        <v>83.3245</v>
      </c>
      <c r="AL4800" s="1055">
        <v>2.5240999999999998</v>
      </c>
      <c r="AM4800" s="1054">
        <v>33</v>
      </c>
      <c r="AN4800" s="1056">
        <v>0.2051</v>
      </c>
    </row>
    <row r="4801" spans="35:40">
      <c r="AI4801" s="1053">
        <v>33015301</v>
      </c>
      <c r="AJ4801" s="1054">
        <v>97</v>
      </c>
      <c r="AK4801" s="1055">
        <v>83.322500000000005</v>
      </c>
      <c r="AL4801" s="1055">
        <v>2.5842000000000001</v>
      </c>
      <c r="AM4801" s="1054">
        <v>32</v>
      </c>
      <c r="AN4801" s="1056">
        <v>0.33090000000000003</v>
      </c>
    </row>
    <row r="4802" spans="35:40">
      <c r="AI4802" s="1053">
        <v>63050021</v>
      </c>
      <c r="AJ4802" s="1054">
        <v>1</v>
      </c>
      <c r="AK4802" s="1055">
        <v>83.267600000000002</v>
      </c>
      <c r="AL4802" s="1055">
        <v>1.8942000000000001</v>
      </c>
      <c r="AM4802" s="1054">
        <v>44</v>
      </c>
      <c r="AN4802" s="1056">
        <v>0.1452</v>
      </c>
    </row>
    <row r="4803" spans="35:40">
      <c r="AI4803" s="1053">
        <v>62061101</v>
      </c>
      <c r="AJ4803" s="1054">
        <v>3</v>
      </c>
      <c r="AK4803" s="1055">
        <v>83.23809</v>
      </c>
      <c r="AL4803" s="1055">
        <v>2.2109000000000001</v>
      </c>
      <c r="AM4803" s="1054">
        <v>38</v>
      </c>
      <c r="AN4803" s="1056">
        <v>0.1636</v>
      </c>
    </row>
    <row r="4804" spans="35:40">
      <c r="AI4804" s="1053">
        <v>34131301</v>
      </c>
      <c r="AJ4804" s="1054">
        <v>15</v>
      </c>
      <c r="AK4804" s="1055">
        <v>83.220399999999998</v>
      </c>
      <c r="AL4804" s="1055">
        <v>2.2904</v>
      </c>
      <c r="AM4804" s="1054">
        <v>36</v>
      </c>
      <c r="AN4804" s="1056">
        <v>0.18210000000000001</v>
      </c>
    </row>
    <row r="4805" spans="35:40">
      <c r="AI4805" s="1053">
        <v>33053801</v>
      </c>
      <c r="AJ4805" s="1054">
        <v>32</v>
      </c>
      <c r="AK4805" s="1055">
        <v>83.194999999999993</v>
      </c>
      <c r="AL4805" s="1055">
        <v>2.0135999999999998</v>
      </c>
      <c r="AM4805" s="1054">
        <v>41</v>
      </c>
      <c r="AN4805" s="1056">
        <v>0.19640000000000002</v>
      </c>
    </row>
    <row r="4806" spans="35:40">
      <c r="AI4806" s="1053">
        <v>35024581</v>
      </c>
      <c r="AJ4806" s="1054">
        <v>34</v>
      </c>
      <c r="AK4806" s="1055">
        <v>83.19339699999999</v>
      </c>
      <c r="AL4806" s="1055">
        <v>2.3422999999999998</v>
      </c>
      <c r="AM4806" s="1054">
        <v>36</v>
      </c>
      <c r="AN4806" s="1056">
        <v>0.30760000000000004</v>
      </c>
    </row>
    <row r="4807" spans="35:40">
      <c r="AI4807" s="1053">
        <v>35031401</v>
      </c>
      <c r="AJ4807" s="1054">
        <v>9</v>
      </c>
      <c r="AK4807" s="1055">
        <v>83.152259999999998</v>
      </c>
      <c r="AL4807" s="1055">
        <v>2.2665000000000002</v>
      </c>
      <c r="AM4807" s="1054">
        <v>37</v>
      </c>
      <c r="AN4807" s="1056">
        <v>0.46560000000000001</v>
      </c>
    </row>
    <row r="4808" spans="35:40">
      <c r="AI4808" s="1053">
        <v>31164601</v>
      </c>
      <c r="AJ4808" s="1054">
        <v>200</v>
      </c>
      <c r="AK4808" s="1055">
        <v>83.143199999999993</v>
      </c>
      <c r="AL4808" s="1055">
        <v>2.2976000000000001</v>
      </c>
      <c r="AM4808" s="1054">
        <v>36</v>
      </c>
      <c r="AN4808" s="1056">
        <v>0.21859999999999999</v>
      </c>
    </row>
    <row r="4809" spans="35:40">
      <c r="AI4809" s="1053">
        <v>21031301</v>
      </c>
      <c r="AJ4809" s="1054">
        <v>13</v>
      </c>
      <c r="AK4809" s="1055">
        <v>83.136499999999998</v>
      </c>
      <c r="AL4809" s="1055">
        <v>2.4986999999999999</v>
      </c>
      <c r="AM4809" s="1054">
        <v>33</v>
      </c>
      <c r="AN4809" s="1056">
        <v>0.16300000000000001</v>
      </c>
    </row>
    <row r="4810" spans="35:40">
      <c r="AI4810" s="1053">
        <v>13053001</v>
      </c>
      <c r="AJ4810" s="1054">
        <v>25</v>
      </c>
      <c r="AK4810" s="1055">
        <v>83.121200000000002</v>
      </c>
      <c r="AL4810" s="1055">
        <v>2.7433000000000001</v>
      </c>
      <c r="AM4810" s="1054">
        <v>30</v>
      </c>
      <c r="AN4810" s="1056">
        <v>0.41570000000000001</v>
      </c>
    </row>
    <row r="4811" spans="35:40">
      <c r="AI4811" s="1053">
        <v>43061801</v>
      </c>
      <c r="AJ4811" s="1054">
        <v>14</v>
      </c>
      <c r="AK4811" s="1055">
        <v>83.067219999999992</v>
      </c>
      <c r="AL4811" s="1055">
        <v>2.4058999999999999</v>
      </c>
      <c r="AM4811" s="1054">
        <v>35</v>
      </c>
      <c r="AN4811" s="1056">
        <v>0.20420000000000002</v>
      </c>
    </row>
    <row r="4812" spans="35:40">
      <c r="AI4812" s="1053">
        <v>41091401</v>
      </c>
      <c r="AJ4812" s="1054">
        <v>8</v>
      </c>
      <c r="AK4812" s="1055">
        <v>83.043499999999995</v>
      </c>
      <c r="AL4812" s="1055">
        <v>2.7391999999999999</v>
      </c>
      <c r="AM4812" s="1054">
        <v>30</v>
      </c>
      <c r="AN4812" s="1056">
        <v>0.37119999999999997</v>
      </c>
    </row>
    <row r="4813" spans="35:40">
      <c r="AI4813" s="1053">
        <v>61080101</v>
      </c>
      <c r="AJ4813" s="1054">
        <v>4</v>
      </c>
      <c r="AK4813" s="1055">
        <v>83.031400000000005</v>
      </c>
      <c r="AL4813" s="1055">
        <v>2.3094000000000001</v>
      </c>
      <c r="AM4813" s="1054">
        <v>36</v>
      </c>
      <c r="AN4813" s="1056">
        <v>0.28149999999999997</v>
      </c>
    </row>
    <row r="4814" spans="35:40">
      <c r="AI4814" s="1053">
        <v>32100302</v>
      </c>
      <c r="AJ4814" s="1054">
        <v>56</v>
      </c>
      <c r="AK4814" s="1055">
        <v>82.979900000000001</v>
      </c>
      <c r="AL4814" s="1055">
        <v>2.7608000000000001</v>
      </c>
      <c r="AM4814" s="1054">
        <v>30</v>
      </c>
      <c r="AN4814" s="1056">
        <v>0.12970000000000001</v>
      </c>
    </row>
    <row r="4815" spans="35:40">
      <c r="AI4815" s="1053">
        <v>33062001</v>
      </c>
      <c r="AJ4815" s="1054">
        <v>42</v>
      </c>
      <c r="AK4815" s="1055">
        <v>82.977599999999995</v>
      </c>
      <c r="AL4815" s="1055">
        <v>2.3672</v>
      </c>
      <c r="AM4815" s="1054">
        <v>35</v>
      </c>
      <c r="AN4815" s="1056">
        <v>0.18460000000000001</v>
      </c>
    </row>
    <row r="4816" spans="35:40">
      <c r="AI4816" s="1053">
        <v>43015401</v>
      </c>
      <c r="AJ4816" s="1054">
        <v>55</v>
      </c>
      <c r="AK4816" s="1055">
        <v>82.945930000000004</v>
      </c>
      <c r="AL4816" s="1055">
        <v>2.2803</v>
      </c>
      <c r="AM4816" s="1054">
        <v>36</v>
      </c>
      <c r="AN4816" s="1056">
        <v>0.18160000000000001</v>
      </c>
    </row>
    <row r="4817" spans="35:40">
      <c r="AI4817" s="1053">
        <v>51080161</v>
      </c>
      <c r="AJ4817" s="1054">
        <v>5</v>
      </c>
      <c r="AK4817" s="1055">
        <v>82.837559999999996</v>
      </c>
      <c r="AL4817" s="1055">
        <v>2.2229000000000001</v>
      </c>
      <c r="AM4817" s="1054">
        <v>37</v>
      </c>
      <c r="AN4817" s="1056">
        <v>0.11890000000000001</v>
      </c>
    </row>
    <row r="4818" spans="35:40">
      <c r="AI4818" s="1053">
        <v>42173101</v>
      </c>
      <c r="AJ4818" s="1054">
        <v>6</v>
      </c>
      <c r="AK4818" s="1055">
        <v>82.834199999999996</v>
      </c>
      <c r="AL4818" s="1055">
        <v>2.6034000000000002</v>
      </c>
      <c r="AM4818" s="1054">
        <v>32</v>
      </c>
      <c r="AN4818" s="1056">
        <v>0.3125</v>
      </c>
    </row>
    <row r="4819" spans="35:40">
      <c r="AI4819" s="1053">
        <v>36080211</v>
      </c>
      <c r="AJ4819" s="1054">
        <v>6</v>
      </c>
      <c r="AK4819" s="1055">
        <v>82.807000000000002</v>
      </c>
      <c r="AL4819" s="1055">
        <v>2.6385000000000001</v>
      </c>
      <c r="AM4819" s="1054">
        <v>31</v>
      </c>
      <c r="AN4819" s="1056">
        <v>0.23</v>
      </c>
    </row>
    <row r="4820" spans="35:40">
      <c r="AI4820" s="1053">
        <v>12041101</v>
      </c>
      <c r="AJ4820" s="1054">
        <v>67</v>
      </c>
      <c r="AK4820" s="1055">
        <v>82.792400000000001</v>
      </c>
      <c r="AL4820" s="1055">
        <v>2.4603000000000002</v>
      </c>
      <c r="AM4820" s="1054">
        <v>34</v>
      </c>
      <c r="AN4820" s="1056">
        <v>0.20440000000000003</v>
      </c>
    </row>
    <row r="4821" spans="35:40">
      <c r="AI4821" s="1053">
        <v>45140071</v>
      </c>
      <c r="AJ4821" s="1054">
        <v>1</v>
      </c>
      <c r="AK4821" s="1055">
        <v>82.786600000000007</v>
      </c>
      <c r="AL4821" s="1055">
        <v>2.1429</v>
      </c>
      <c r="AM4821" s="1054">
        <v>39</v>
      </c>
      <c r="AN4821" s="1056">
        <v>0.2666</v>
      </c>
    </row>
    <row r="4822" spans="35:40">
      <c r="AI4822" s="1053">
        <v>33043301</v>
      </c>
      <c r="AJ4822" s="1054">
        <v>61</v>
      </c>
      <c r="AK4822" s="1055">
        <v>82.753399999999999</v>
      </c>
      <c r="AL4822" s="1055">
        <v>2.5015000000000001</v>
      </c>
      <c r="AM4822" s="1054">
        <v>33</v>
      </c>
      <c r="AN4822" s="1056">
        <v>0.25120000000000003</v>
      </c>
    </row>
    <row r="4823" spans="35:40">
      <c r="AI4823" s="1053">
        <v>45030531</v>
      </c>
      <c r="AJ4823" s="1054">
        <v>11</v>
      </c>
      <c r="AK4823" s="1055">
        <v>82.735990000000001</v>
      </c>
      <c r="AL4823" s="1055">
        <v>2.3399000000000001</v>
      </c>
      <c r="AM4823" s="1054">
        <v>35</v>
      </c>
      <c r="AN4823" s="1056">
        <v>0.35649999999999998</v>
      </c>
    </row>
    <row r="4824" spans="35:40">
      <c r="AI4824" s="1053">
        <v>13072401</v>
      </c>
      <c r="AJ4824" s="1054">
        <v>10</v>
      </c>
      <c r="AK4824" s="1055">
        <v>82.711399999999998</v>
      </c>
      <c r="AL4824" s="1055">
        <v>2.3839999999999999</v>
      </c>
      <c r="AM4824" s="1054">
        <v>35</v>
      </c>
      <c r="AN4824" s="1056">
        <v>0.41789999999999999</v>
      </c>
    </row>
    <row r="4825" spans="35:40">
      <c r="AI4825" s="1053">
        <v>44030102</v>
      </c>
      <c r="AJ4825" s="1054">
        <v>19</v>
      </c>
      <c r="AK4825" s="1055">
        <v>82.705600000000004</v>
      </c>
      <c r="AL4825" s="1055">
        <v>2.5546000000000002</v>
      </c>
      <c r="AM4825" s="1054">
        <v>32</v>
      </c>
      <c r="AN4825" s="1056">
        <v>0.25319999999999998</v>
      </c>
    </row>
    <row r="4826" spans="35:40">
      <c r="AI4826" s="1053">
        <v>32012301</v>
      </c>
      <c r="AJ4826" s="1054">
        <v>66</v>
      </c>
      <c r="AK4826" s="1055">
        <v>82.7029</v>
      </c>
      <c r="AL4826" s="1055">
        <v>2.6017999999999999</v>
      </c>
      <c r="AM4826" s="1054">
        <v>32</v>
      </c>
      <c r="AN4826" s="1056">
        <v>0.30609999999999998</v>
      </c>
    </row>
    <row r="4827" spans="35:40">
      <c r="AI4827" s="1053">
        <v>32036911</v>
      </c>
      <c r="AJ4827" s="1054">
        <v>54</v>
      </c>
      <c r="AK4827" s="1055">
        <v>82.666830000000004</v>
      </c>
      <c r="AL4827" s="1055">
        <v>2.2805</v>
      </c>
      <c r="AM4827" s="1054">
        <v>36</v>
      </c>
      <c r="AN4827" s="1056">
        <v>0.1739</v>
      </c>
    </row>
    <row r="4828" spans="35:40">
      <c r="AI4828" s="1053">
        <v>36030101</v>
      </c>
      <c r="AJ4828" s="1054">
        <v>5</v>
      </c>
      <c r="AK4828" s="1055">
        <v>82.656899999999993</v>
      </c>
      <c r="AL4828" s="1055">
        <v>2.7505999999999999</v>
      </c>
      <c r="AM4828" s="1054">
        <v>30</v>
      </c>
      <c r="AN4828" s="1056">
        <v>0.39079999999999998</v>
      </c>
    </row>
    <row r="4829" spans="35:40">
      <c r="AI4829" s="1053">
        <v>44012391</v>
      </c>
      <c r="AJ4829" s="1054">
        <v>106</v>
      </c>
      <c r="AK4829" s="1055">
        <v>82.608900000000006</v>
      </c>
      <c r="AL4829" s="1055">
        <v>2.2862</v>
      </c>
      <c r="AM4829" s="1054">
        <v>36</v>
      </c>
      <c r="AN4829" s="1056">
        <v>0.2288</v>
      </c>
    </row>
    <row r="4830" spans="35:40">
      <c r="AI4830" s="1053">
        <v>44012251</v>
      </c>
      <c r="AJ4830" s="1054">
        <v>107</v>
      </c>
      <c r="AK4830" s="1055">
        <v>82.594800000000006</v>
      </c>
      <c r="AL4830" s="1055">
        <v>2.0678999999999998</v>
      </c>
      <c r="AM4830" s="1054">
        <v>40</v>
      </c>
      <c r="AN4830" s="1056">
        <v>0.20710000000000001</v>
      </c>
    </row>
    <row r="4831" spans="35:40">
      <c r="AI4831" s="1053">
        <v>43020401</v>
      </c>
      <c r="AJ4831" s="1054">
        <v>14</v>
      </c>
      <c r="AK4831" s="1055">
        <v>82.569199999999995</v>
      </c>
      <c r="AL4831" s="1055">
        <v>2.4293</v>
      </c>
      <c r="AM4831" s="1054">
        <v>34</v>
      </c>
      <c r="AN4831" s="1056">
        <v>0.18</v>
      </c>
    </row>
    <row r="4832" spans="35:40">
      <c r="AI4832" s="1053">
        <v>32039101</v>
      </c>
      <c r="AJ4832" s="1054">
        <v>55</v>
      </c>
      <c r="AK4832" s="1055">
        <v>82.561400000000006</v>
      </c>
      <c r="AL4832" s="1055">
        <v>2.5954999999999999</v>
      </c>
      <c r="AM4832" s="1054">
        <v>32</v>
      </c>
      <c r="AN4832" s="1056">
        <v>0.23219999999999999</v>
      </c>
    </row>
    <row r="4833" spans="35:40">
      <c r="AI4833" s="1053">
        <v>32038611</v>
      </c>
      <c r="AJ4833" s="1054">
        <v>56</v>
      </c>
      <c r="AK4833" s="1055">
        <v>82.554659999999998</v>
      </c>
      <c r="AL4833" s="1055">
        <v>2.5623</v>
      </c>
      <c r="AM4833" s="1054">
        <v>32</v>
      </c>
      <c r="AN4833" s="1056">
        <v>0.18309999999999998</v>
      </c>
    </row>
    <row r="4834" spans="35:40">
      <c r="AI4834" s="1053">
        <v>44019001</v>
      </c>
      <c r="AJ4834" s="1054">
        <v>108</v>
      </c>
      <c r="AK4834" s="1055">
        <v>82.542249999999996</v>
      </c>
      <c r="AL4834" s="1055">
        <v>2.2915000000000001</v>
      </c>
      <c r="AM4834" s="1054">
        <v>36</v>
      </c>
      <c r="AN4834" s="1056">
        <v>0.10920000000000001</v>
      </c>
    </row>
    <row r="4835" spans="35:40">
      <c r="AI4835" s="1053">
        <v>33018721</v>
      </c>
      <c r="AJ4835" s="1054">
        <v>98</v>
      </c>
      <c r="AK4835" s="1055">
        <v>82.513630000000006</v>
      </c>
      <c r="AL4835" s="1055">
        <v>2.5746000000000002</v>
      </c>
      <c r="AM4835" s="1054">
        <v>32</v>
      </c>
      <c r="AN4835" s="1056">
        <v>0.1487</v>
      </c>
    </row>
    <row r="4836" spans="35:40">
      <c r="AI4836" s="1053">
        <v>61070201</v>
      </c>
      <c r="AJ4836" s="1054">
        <v>8</v>
      </c>
      <c r="AK4836" s="1055">
        <v>82.509299999999996</v>
      </c>
      <c r="AL4836" s="1055">
        <v>2.6516000000000002</v>
      </c>
      <c r="AM4836" s="1054">
        <v>31</v>
      </c>
      <c r="AN4836" s="1056">
        <v>0.24539999999999998</v>
      </c>
    </row>
    <row r="4837" spans="35:40">
      <c r="AI4837" s="1053">
        <v>44090201</v>
      </c>
      <c r="AJ4837" s="1054">
        <v>8</v>
      </c>
      <c r="AK4837" s="1055">
        <v>82.504999999999995</v>
      </c>
      <c r="AL4837" s="1055">
        <v>2.2772000000000001</v>
      </c>
      <c r="AM4837" s="1054">
        <v>36</v>
      </c>
      <c r="AN4837" s="1056">
        <v>0.26350000000000001</v>
      </c>
    </row>
    <row r="4838" spans="35:40">
      <c r="AI4838" s="1053">
        <v>45060281</v>
      </c>
      <c r="AJ4838" s="1054">
        <v>7</v>
      </c>
      <c r="AK4838" s="1055">
        <v>82.476276999999996</v>
      </c>
      <c r="AL4838" s="1055">
        <v>2.5276999999999998</v>
      </c>
      <c r="AM4838" s="1054">
        <v>33</v>
      </c>
      <c r="AN4838" s="1056">
        <v>0.21660000000000001</v>
      </c>
    </row>
    <row r="4839" spans="35:40">
      <c r="AI4839" s="1053">
        <v>44190701</v>
      </c>
      <c r="AJ4839" s="1054">
        <v>4</v>
      </c>
      <c r="AK4839" s="1055">
        <v>82.440700000000007</v>
      </c>
      <c r="AL4839" s="1055">
        <v>2.4275000000000002</v>
      </c>
      <c r="AM4839" s="1054">
        <v>34</v>
      </c>
      <c r="AN4839" s="1056">
        <v>0.4022</v>
      </c>
    </row>
    <row r="4840" spans="35:40">
      <c r="AI4840" s="1053">
        <v>50060151</v>
      </c>
      <c r="AJ4840" s="1054">
        <v>126</v>
      </c>
      <c r="AK4840" s="1055">
        <v>82.406400000000005</v>
      </c>
      <c r="AL4840" s="1055">
        <v>2.5611000000000002</v>
      </c>
      <c r="AM4840" s="1054">
        <v>32</v>
      </c>
      <c r="AN4840" s="1056">
        <v>0.11070000000000001</v>
      </c>
    </row>
    <row r="4841" spans="35:40">
      <c r="AI4841" s="1053">
        <v>13106601</v>
      </c>
      <c r="AJ4841" s="1054">
        <v>14</v>
      </c>
      <c r="AK4841" s="1055">
        <v>82.3934</v>
      </c>
      <c r="AL4841" s="1055">
        <v>2.6951000000000001</v>
      </c>
      <c r="AM4841" s="1054">
        <v>31</v>
      </c>
      <c r="AN4841" s="1056">
        <v>0.1696</v>
      </c>
    </row>
    <row r="4842" spans="35:40">
      <c r="AI4842" s="1053">
        <v>64020051</v>
      </c>
      <c r="AJ4842" s="1054">
        <v>2</v>
      </c>
      <c r="AK4842" s="1055">
        <v>82.381749999999997</v>
      </c>
      <c r="AL4842" s="1055">
        <v>2.2951000000000001</v>
      </c>
      <c r="AM4842" s="1054">
        <v>36</v>
      </c>
      <c r="AN4842" s="1056">
        <v>0.28239999999999998</v>
      </c>
    </row>
    <row r="4843" spans="35:40">
      <c r="AI4843" s="1053">
        <v>33077001</v>
      </c>
      <c r="AJ4843" s="1054">
        <v>51</v>
      </c>
      <c r="AK4843" s="1055">
        <v>82.373900000000006</v>
      </c>
      <c r="AL4843" s="1055">
        <v>1.9553</v>
      </c>
      <c r="AM4843" s="1054">
        <v>42</v>
      </c>
      <c r="AN4843" s="1056">
        <v>0.2198</v>
      </c>
    </row>
    <row r="4844" spans="35:40">
      <c r="AI4844" s="1053">
        <v>32029631</v>
      </c>
      <c r="AJ4844" s="1054">
        <v>75</v>
      </c>
      <c r="AK4844" s="1055">
        <v>82.362799999999993</v>
      </c>
      <c r="AL4844" s="1055">
        <v>2.3447</v>
      </c>
      <c r="AM4844" s="1054">
        <v>35</v>
      </c>
      <c r="AN4844" s="1056">
        <v>0.23250000000000001</v>
      </c>
    </row>
    <row r="4845" spans="35:40">
      <c r="AI4845" s="1053">
        <v>45080301</v>
      </c>
      <c r="AJ4845" s="1054">
        <v>5</v>
      </c>
      <c r="AK4845" s="1055">
        <v>82.357699999999994</v>
      </c>
      <c r="AL4845" s="1055">
        <v>2.5059</v>
      </c>
      <c r="AM4845" s="1054">
        <v>33</v>
      </c>
      <c r="AN4845" s="1056">
        <v>0.3831</v>
      </c>
    </row>
    <row r="4846" spans="35:40">
      <c r="AI4846" s="1053">
        <v>36100291</v>
      </c>
      <c r="AJ4846" s="1054">
        <v>10</v>
      </c>
      <c r="AK4846" s="1055">
        <v>82.245000000000005</v>
      </c>
      <c r="AL4846" s="1055">
        <v>2.6526999999999998</v>
      </c>
      <c r="AM4846" s="1054">
        <v>31</v>
      </c>
      <c r="AN4846" s="1056">
        <v>0.32689999999999997</v>
      </c>
    </row>
    <row r="4847" spans="35:40">
      <c r="AI4847" s="1053">
        <v>34015401</v>
      </c>
      <c r="AJ4847" s="1054">
        <v>52</v>
      </c>
      <c r="AK4847" s="1055">
        <v>82.239599999999996</v>
      </c>
      <c r="AL4847" s="1055">
        <v>2.1637</v>
      </c>
      <c r="AM4847" s="1054">
        <v>38</v>
      </c>
      <c r="AN4847" s="1056">
        <v>0.22620000000000001</v>
      </c>
    </row>
    <row r="4848" spans="35:40">
      <c r="AI4848" s="1053">
        <v>31163301</v>
      </c>
      <c r="AJ4848" s="1054">
        <v>201</v>
      </c>
      <c r="AK4848" s="1055">
        <v>82.236900000000006</v>
      </c>
      <c r="AL4848" s="1055">
        <v>2.0537000000000001</v>
      </c>
      <c r="AM4848" s="1054">
        <v>40</v>
      </c>
      <c r="AN4848" s="1056">
        <v>0.1593</v>
      </c>
    </row>
    <row r="4849" spans="35:40">
      <c r="AI4849" s="1053">
        <v>34062101</v>
      </c>
      <c r="AJ4849" s="1054">
        <v>15</v>
      </c>
      <c r="AK4849" s="1055">
        <v>82.228999999999999</v>
      </c>
      <c r="AL4849" s="1055">
        <v>2.6385999999999998</v>
      </c>
      <c r="AM4849" s="1054">
        <v>31</v>
      </c>
      <c r="AN4849" s="1056">
        <v>0.3392</v>
      </c>
    </row>
    <row r="4850" spans="35:40">
      <c r="AI4850" s="1053">
        <v>43020201</v>
      </c>
      <c r="AJ4850" s="1054">
        <v>15</v>
      </c>
      <c r="AK4850" s="1055">
        <v>82.218400000000003</v>
      </c>
      <c r="AL4850" s="1055">
        <v>2.2639999999999998</v>
      </c>
      <c r="AM4850" s="1054">
        <v>36</v>
      </c>
      <c r="AN4850" s="1056">
        <v>0.45990000000000003</v>
      </c>
    </row>
    <row r="4851" spans="35:40">
      <c r="AI4851" s="1053">
        <v>33013801</v>
      </c>
      <c r="AJ4851" s="1054">
        <v>99</v>
      </c>
      <c r="AK4851" s="1055">
        <v>82.201599999999999</v>
      </c>
      <c r="AL4851" s="1055">
        <v>2.6347999999999998</v>
      </c>
      <c r="AM4851" s="1054">
        <v>31</v>
      </c>
      <c r="AN4851" s="1056">
        <v>0.2024</v>
      </c>
    </row>
    <row r="4852" spans="35:40">
      <c r="AI4852" s="1053">
        <v>31115301</v>
      </c>
      <c r="AJ4852" s="1054">
        <v>202</v>
      </c>
      <c r="AK4852" s="1055">
        <v>82.195499999999996</v>
      </c>
      <c r="AL4852" s="1055">
        <v>2.4077999999999999</v>
      </c>
      <c r="AM4852" s="1054">
        <v>34</v>
      </c>
      <c r="AN4852" s="1056">
        <v>0.1192</v>
      </c>
    </row>
    <row r="4853" spans="35:40">
      <c r="AI4853" s="1053">
        <v>13105601</v>
      </c>
      <c r="AJ4853" s="1054">
        <v>15</v>
      </c>
      <c r="AK4853" s="1055">
        <v>82.164599999999993</v>
      </c>
      <c r="AL4853" s="1055">
        <v>2.1869000000000001</v>
      </c>
      <c r="AM4853" s="1054">
        <v>38</v>
      </c>
      <c r="AN4853" s="1056">
        <v>0.40570000000000001</v>
      </c>
    </row>
    <row r="4854" spans="35:40">
      <c r="AI4854" s="1053">
        <v>32034901</v>
      </c>
      <c r="AJ4854" s="1054">
        <v>57</v>
      </c>
      <c r="AK4854" s="1055">
        <v>82.095299999999995</v>
      </c>
      <c r="AL4854" s="1055">
        <v>2.5924999999999998</v>
      </c>
      <c r="AM4854" s="1054">
        <v>32</v>
      </c>
      <c r="AN4854" s="1056">
        <v>0.22190000000000001</v>
      </c>
    </row>
    <row r="4855" spans="35:40">
      <c r="AI4855" s="1053">
        <v>13020601</v>
      </c>
      <c r="AJ4855" s="1054">
        <v>14</v>
      </c>
      <c r="AK4855" s="1055">
        <v>82.082999999999998</v>
      </c>
      <c r="AL4855" s="1055">
        <v>2.5366</v>
      </c>
      <c r="AM4855" s="1054">
        <v>32</v>
      </c>
      <c r="AN4855" s="1056">
        <v>0.25559999999999999</v>
      </c>
    </row>
    <row r="4856" spans="35:40">
      <c r="AI4856" s="1053">
        <v>61011081</v>
      </c>
      <c r="AJ4856" s="1054">
        <v>72</v>
      </c>
      <c r="AK4856" s="1055">
        <v>82.055818000000002</v>
      </c>
      <c r="AL4856" s="1055">
        <v>2.4525000000000001</v>
      </c>
      <c r="AM4856" s="1054">
        <v>33</v>
      </c>
      <c r="AN4856" s="1056">
        <v>0.35009999999999997</v>
      </c>
    </row>
    <row r="4857" spans="35:40">
      <c r="AI4857" s="1053">
        <v>33014701</v>
      </c>
      <c r="AJ4857" s="1054">
        <v>100</v>
      </c>
      <c r="AK4857" s="1055">
        <v>82.041399999999996</v>
      </c>
      <c r="AL4857" s="1055">
        <v>2.6158999999999999</v>
      </c>
      <c r="AM4857" s="1054">
        <v>31</v>
      </c>
      <c r="AN4857" s="1056">
        <v>0.27350000000000002</v>
      </c>
    </row>
    <row r="4858" spans="35:40">
      <c r="AI4858" s="1053">
        <v>13015201</v>
      </c>
      <c r="AJ4858" s="1054">
        <v>37</v>
      </c>
      <c r="AK4858" s="1055">
        <v>82.021917999999999</v>
      </c>
      <c r="AL4858" s="1055">
        <v>2.2675000000000001</v>
      </c>
      <c r="AM4858" s="1054">
        <v>36</v>
      </c>
      <c r="AN4858" s="1056">
        <v>0.15329999999999999</v>
      </c>
    </row>
    <row r="4859" spans="35:40">
      <c r="AI4859" s="1053">
        <v>12150831</v>
      </c>
      <c r="AJ4859" s="1054">
        <v>68</v>
      </c>
      <c r="AK4859" s="1055">
        <v>82.005116000000001</v>
      </c>
      <c r="AL4859" s="1055">
        <v>2.5842999999999998</v>
      </c>
      <c r="AM4859" s="1054">
        <v>32</v>
      </c>
      <c r="AN4859" s="1056">
        <v>0.24780000000000002</v>
      </c>
    </row>
    <row r="4860" spans="35:40">
      <c r="AI4860" s="1053">
        <v>41173501</v>
      </c>
      <c r="AJ4860" s="1054">
        <v>7</v>
      </c>
      <c r="AK4860" s="1055">
        <v>82.004499999999993</v>
      </c>
      <c r="AL4860" s="1055">
        <v>2.6158999999999999</v>
      </c>
      <c r="AM4860" s="1054">
        <v>31</v>
      </c>
      <c r="AN4860" s="1056">
        <v>0.19690000000000002</v>
      </c>
    </row>
    <row r="4861" spans="35:40">
      <c r="AI4861" s="1053">
        <v>41080101</v>
      </c>
      <c r="AJ4861" s="1054">
        <v>11</v>
      </c>
      <c r="AK4861" s="1055">
        <v>82.004000000000005</v>
      </c>
      <c r="AL4861" s="1055">
        <v>2.6116999999999999</v>
      </c>
      <c r="AM4861" s="1054">
        <v>31</v>
      </c>
      <c r="AN4861" s="1056">
        <v>0.29399999999999998</v>
      </c>
    </row>
    <row r="4862" spans="35:40">
      <c r="AI4862" s="1053">
        <v>37147111</v>
      </c>
      <c r="AJ4862" s="1054">
        <v>7</v>
      </c>
      <c r="AK4862" s="1055">
        <v>81.980542</v>
      </c>
      <c r="AL4862" s="1055">
        <v>2.1674000000000002</v>
      </c>
      <c r="AM4862" s="1054">
        <v>38</v>
      </c>
      <c r="AN4862" s="1056">
        <v>0.14929999999999999</v>
      </c>
    </row>
    <row r="4863" spans="35:40">
      <c r="AI4863" s="1053">
        <v>43083101</v>
      </c>
      <c r="AJ4863" s="1054">
        <v>18</v>
      </c>
      <c r="AK4863" s="1055">
        <v>81.974199999999996</v>
      </c>
      <c r="AL4863" s="1055">
        <v>2.0226000000000002</v>
      </c>
      <c r="AM4863" s="1054">
        <v>41</v>
      </c>
      <c r="AN4863" s="1056">
        <v>0.28710000000000002</v>
      </c>
    </row>
    <row r="4864" spans="35:40">
      <c r="AI4864" s="1053">
        <v>11010201</v>
      </c>
      <c r="AJ4864" s="1054">
        <v>151</v>
      </c>
      <c r="AK4864" s="1055">
        <v>81.950400000000002</v>
      </c>
      <c r="AL4864" s="1055">
        <v>1.9255</v>
      </c>
      <c r="AM4864" s="1054">
        <v>43</v>
      </c>
      <c r="AN4864" s="1056">
        <v>0.31079999999999997</v>
      </c>
    </row>
    <row r="4865" spans="35:40">
      <c r="AI4865" s="1053">
        <v>34014201</v>
      </c>
      <c r="AJ4865" s="1054">
        <v>53</v>
      </c>
      <c r="AK4865" s="1055">
        <v>81.943799999999996</v>
      </c>
      <c r="AL4865" s="1055">
        <v>2.3546999999999998</v>
      </c>
      <c r="AM4865" s="1054">
        <v>35</v>
      </c>
      <c r="AN4865" s="1056">
        <v>0.19339999999999999</v>
      </c>
    </row>
    <row r="4866" spans="35:40">
      <c r="AI4866" s="1053">
        <v>35010431</v>
      </c>
      <c r="AJ4866" s="1054">
        <v>40</v>
      </c>
      <c r="AK4866" s="1055">
        <v>81.913600000000002</v>
      </c>
      <c r="AL4866" s="1055">
        <v>1.8039000000000001</v>
      </c>
      <c r="AM4866" s="1054">
        <v>45</v>
      </c>
      <c r="AN4866" s="1056">
        <v>0.1555</v>
      </c>
    </row>
    <row r="4867" spans="35:40">
      <c r="AI4867" s="1053">
        <v>37147081</v>
      </c>
      <c r="AJ4867" s="1054">
        <v>8</v>
      </c>
      <c r="AK4867" s="1055">
        <v>81.873570000000001</v>
      </c>
      <c r="AL4867" s="1055">
        <v>2.2913999999999999</v>
      </c>
      <c r="AM4867" s="1054">
        <v>36</v>
      </c>
      <c r="AN4867" s="1056">
        <v>0.15620000000000001</v>
      </c>
    </row>
    <row r="4868" spans="35:40">
      <c r="AI4868" s="1053">
        <v>34010801</v>
      </c>
      <c r="AJ4868" s="1054">
        <v>54</v>
      </c>
      <c r="AK4868" s="1055">
        <v>81.868399999999994</v>
      </c>
      <c r="AL4868" s="1055">
        <v>2.5829</v>
      </c>
      <c r="AM4868" s="1054">
        <v>32</v>
      </c>
      <c r="AN4868" s="1056">
        <v>0.19309999999999999</v>
      </c>
    </row>
    <row r="4869" spans="35:40">
      <c r="AI4869" s="1053">
        <v>37170401</v>
      </c>
      <c r="AJ4869" s="1054">
        <v>4</v>
      </c>
      <c r="AK4869" s="1055">
        <v>81.854600000000005</v>
      </c>
      <c r="AL4869" s="1055">
        <v>2.2246999999999999</v>
      </c>
      <c r="AM4869" s="1054">
        <v>37</v>
      </c>
      <c r="AN4869" s="1056">
        <v>0.35869999999999996</v>
      </c>
    </row>
    <row r="4870" spans="35:40">
      <c r="AI4870" s="1053">
        <v>44001001</v>
      </c>
      <c r="AJ4870" s="1054">
        <v>106</v>
      </c>
      <c r="AK4870" s="1055">
        <v>81.805400000000006</v>
      </c>
      <c r="AL4870" s="1055">
        <v>2.1596000000000002</v>
      </c>
      <c r="AM4870" s="1054">
        <v>38</v>
      </c>
      <c r="AN4870" s="1056">
        <v>0.13789999999999999</v>
      </c>
    </row>
    <row r="4871" spans="35:40">
      <c r="AI4871" s="1053">
        <v>31124801</v>
      </c>
      <c r="AJ4871" s="1054">
        <v>203</v>
      </c>
      <c r="AK4871" s="1055">
        <v>81.793451000000005</v>
      </c>
      <c r="AL4871" s="1055">
        <v>2.1459000000000001</v>
      </c>
      <c r="AM4871" s="1054">
        <v>38</v>
      </c>
      <c r="AN4871" s="1056">
        <v>9.6000000000000002E-2</v>
      </c>
    </row>
    <row r="4872" spans="35:40">
      <c r="AI4872" s="1053">
        <v>21020401</v>
      </c>
      <c r="AJ4872" s="1054">
        <v>41</v>
      </c>
      <c r="AK4872" s="1055">
        <v>81.788700000000006</v>
      </c>
      <c r="AL4872" s="1055">
        <v>2.6368</v>
      </c>
      <c r="AM4872" s="1054">
        <v>31</v>
      </c>
      <c r="AN4872" s="1056">
        <v>0.21179999999999999</v>
      </c>
    </row>
    <row r="4873" spans="35:40">
      <c r="AI4873" s="1053">
        <v>44011391</v>
      </c>
      <c r="AJ4873" s="1054">
        <v>109</v>
      </c>
      <c r="AK4873" s="1055">
        <v>81.779799999999994</v>
      </c>
      <c r="AL4873" s="1055">
        <v>2.3382000000000001</v>
      </c>
      <c r="AM4873" s="1054">
        <v>35</v>
      </c>
      <c r="AN4873" s="1056">
        <v>0.18899999999999997</v>
      </c>
    </row>
    <row r="4874" spans="35:40">
      <c r="AI4874" s="1053">
        <v>44082401</v>
      </c>
      <c r="AJ4874" s="1054">
        <v>26</v>
      </c>
      <c r="AK4874" s="1055">
        <v>81.765799999999999</v>
      </c>
      <c r="AL4874" s="1055">
        <v>2.0398999999999998</v>
      </c>
      <c r="AM4874" s="1054">
        <v>40</v>
      </c>
      <c r="AN4874" s="1056">
        <v>0.33789999999999998</v>
      </c>
    </row>
    <row r="4875" spans="35:40">
      <c r="AI4875" s="1053">
        <v>34023401</v>
      </c>
      <c r="AJ4875" s="1054">
        <v>22</v>
      </c>
      <c r="AK4875" s="1055">
        <v>81.75</v>
      </c>
      <c r="AL4875" s="1055">
        <v>2.6488</v>
      </c>
      <c r="AM4875" s="1054">
        <v>31</v>
      </c>
      <c r="AN4875" s="1056">
        <v>0.24510000000000001</v>
      </c>
    </row>
    <row r="4876" spans="35:40">
      <c r="AI4876" s="1053">
        <v>32017111</v>
      </c>
      <c r="AJ4876" s="1054">
        <v>67</v>
      </c>
      <c r="AK4876" s="1055">
        <v>81.726249999999993</v>
      </c>
      <c r="AL4876" s="1055">
        <v>2.6305000000000001</v>
      </c>
      <c r="AM4876" s="1054">
        <v>31</v>
      </c>
      <c r="AN4876" s="1056">
        <v>0.18210000000000001</v>
      </c>
    </row>
    <row r="4877" spans="35:40">
      <c r="AI4877" s="1053">
        <v>61100801</v>
      </c>
      <c r="AJ4877" s="1054">
        <v>2</v>
      </c>
      <c r="AK4877" s="1055">
        <v>81.723799999999997</v>
      </c>
      <c r="AL4877" s="1055">
        <v>2.6608000000000001</v>
      </c>
      <c r="AM4877" s="1054">
        <v>31</v>
      </c>
      <c r="AN4877" s="1056">
        <v>0.185</v>
      </c>
    </row>
    <row r="4878" spans="35:40">
      <c r="AI4878" s="1053">
        <v>35010421</v>
      </c>
      <c r="AJ4878" s="1054">
        <v>41</v>
      </c>
      <c r="AK4878" s="1055">
        <v>81.646000000000001</v>
      </c>
      <c r="AL4878" s="1055">
        <v>1.8692</v>
      </c>
      <c r="AM4878" s="1054">
        <v>44</v>
      </c>
      <c r="AN4878" s="1056">
        <v>0.27929999999999999</v>
      </c>
    </row>
    <row r="4879" spans="35:40">
      <c r="AI4879" s="1053">
        <v>33112101</v>
      </c>
      <c r="AJ4879" s="1054">
        <v>14</v>
      </c>
      <c r="AK4879" s="1055">
        <v>81.642200000000003</v>
      </c>
      <c r="AL4879" s="1055">
        <v>2.5808</v>
      </c>
      <c r="AM4879" s="1054">
        <v>32</v>
      </c>
      <c r="AN4879" s="1056">
        <v>0.23350000000000001</v>
      </c>
    </row>
    <row r="4880" spans="35:40">
      <c r="AI4880" s="1053">
        <v>35060211</v>
      </c>
      <c r="AJ4880" s="1054">
        <v>13</v>
      </c>
      <c r="AK4880" s="1055">
        <v>81.598500000000001</v>
      </c>
      <c r="AL4880" s="1055">
        <v>1.9036999999999999</v>
      </c>
      <c r="AM4880" s="1054">
        <v>43</v>
      </c>
      <c r="AN4880" s="1056">
        <v>0.14279999999999998</v>
      </c>
    </row>
    <row r="4881" spans="35:40">
      <c r="AI4881" s="1053">
        <v>43084301</v>
      </c>
      <c r="AJ4881" s="1054">
        <v>19</v>
      </c>
      <c r="AK4881" s="1055">
        <v>81.590050000000005</v>
      </c>
      <c r="AL4881" s="1055">
        <v>2.3881999999999999</v>
      </c>
      <c r="AM4881" s="1054">
        <v>34</v>
      </c>
      <c r="AN4881" s="1056">
        <v>0.2928</v>
      </c>
    </row>
    <row r="4882" spans="35:40">
      <c r="AI4882" s="1053">
        <v>44018101</v>
      </c>
      <c r="AJ4882" s="1054">
        <v>110</v>
      </c>
      <c r="AK4882" s="1055">
        <v>81.579899999999995</v>
      </c>
      <c r="AL4882" s="1055">
        <v>1.8495999999999999</v>
      </c>
      <c r="AM4882" s="1054">
        <v>44</v>
      </c>
      <c r="AN4882" s="1056">
        <v>0.30840000000000001</v>
      </c>
    </row>
    <row r="4883" spans="35:40">
      <c r="AI4883" s="1053">
        <v>23121101</v>
      </c>
      <c r="AJ4883" s="1054">
        <v>6</v>
      </c>
      <c r="AK4883" s="1055">
        <v>81.569599999999994</v>
      </c>
      <c r="AL4883" s="1055">
        <v>1.77</v>
      </c>
      <c r="AM4883" s="1054">
        <v>46</v>
      </c>
      <c r="AN4883" s="1056">
        <v>0.18140000000000001</v>
      </c>
    </row>
    <row r="4884" spans="35:40">
      <c r="AI4884" s="1053">
        <v>13021701</v>
      </c>
      <c r="AJ4884" s="1054">
        <v>15</v>
      </c>
      <c r="AK4884" s="1055">
        <v>81.555800000000005</v>
      </c>
      <c r="AL4884" s="1055">
        <v>2.7050999999999998</v>
      </c>
      <c r="AM4884" s="1054">
        <v>30</v>
      </c>
      <c r="AN4884" s="1056">
        <v>0.40920000000000001</v>
      </c>
    </row>
    <row r="4885" spans="35:40">
      <c r="AI4885" s="1053">
        <v>32018111</v>
      </c>
      <c r="AJ4885" s="1054">
        <v>68</v>
      </c>
      <c r="AK4885" s="1055">
        <v>81.529700000000005</v>
      </c>
      <c r="AL4885" s="1055">
        <v>2.6522999999999999</v>
      </c>
      <c r="AM4885" s="1054">
        <v>31</v>
      </c>
      <c r="AN4885" s="1056">
        <v>0.19519999999999998</v>
      </c>
    </row>
    <row r="4886" spans="35:40">
      <c r="AI4886" s="1053">
        <v>36073701</v>
      </c>
      <c r="AJ4886" s="1054">
        <v>19</v>
      </c>
      <c r="AK4886" s="1055">
        <v>81.517399999999995</v>
      </c>
      <c r="AL4886" s="1055">
        <v>2.0558999999999998</v>
      </c>
      <c r="AM4886" s="1054">
        <v>40</v>
      </c>
      <c r="AN4886" s="1056">
        <v>0.25209999999999999</v>
      </c>
    </row>
    <row r="4887" spans="35:40">
      <c r="AI4887" s="1053">
        <v>33072601</v>
      </c>
      <c r="AJ4887" s="1054">
        <v>52</v>
      </c>
      <c r="AK4887" s="1055">
        <v>81.507300000000001</v>
      </c>
      <c r="AL4887" s="1055">
        <v>2.2172000000000001</v>
      </c>
      <c r="AM4887" s="1054">
        <v>37</v>
      </c>
      <c r="AN4887" s="1056">
        <v>0.18160000000000001</v>
      </c>
    </row>
    <row r="4888" spans="35:40">
      <c r="AI4888" s="1053">
        <v>13082301</v>
      </c>
      <c r="AJ4888" s="1054">
        <v>6</v>
      </c>
      <c r="AK4888" s="1055">
        <v>81.470299999999995</v>
      </c>
      <c r="AL4888" s="1055">
        <v>2.6821000000000002</v>
      </c>
      <c r="AM4888" s="1054">
        <v>30</v>
      </c>
      <c r="AN4888" s="1056">
        <v>0.29609999999999997</v>
      </c>
    </row>
    <row r="4889" spans="35:40">
      <c r="AI4889" s="1053">
        <v>51030031</v>
      </c>
      <c r="AJ4889" s="1054">
        <v>16</v>
      </c>
      <c r="AK4889" s="1055">
        <v>81.465240000000009</v>
      </c>
      <c r="AL4889" s="1055">
        <v>2.3231000000000002</v>
      </c>
      <c r="AM4889" s="1054">
        <v>35</v>
      </c>
      <c r="AN4889" s="1056">
        <v>0.16120000000000001</v>
      </c>
    </row>
    <row r="4890" spans="35:40">
      <c r="AI4890" s="1053">
        <v>51197711</v>
      </c>
      <c r="AJ4890" s="1054">
        <v>6</v>
      </c>
      <c r="AK4890" s="1055">
        <v>81.428229999999999</v>
      </c>
      <c r="AL4890" s="1055">
        <v>2.4382999999999999</v>
      </c>
      <c r="AM4890" s="1054">
        <v>33</v>
      </c>
      <c r="AN4890" s="1056">
        <v>0.2457</v>
      </c>
    </row>
    <row r="4891" spans="35:40">
      <c r="AI4891" s="1053">
        <v>31164201</v>
      </c>
      <c r="AJ4891" s="1054">
        <v>204</v>
      </c>
      <c r="AK4891" s="1055">
        <v>81.369299999999996</v>
      </c>
      <c r="AL4891" s="1055">
        <v>2.2816999999999998</v>
      </c>
      <c r="AM4891" s="1054">
        <v>36</v>
      </c>
      <c r="AN4891" s="1056">
        <v>0.15990000000000001</v>
      </c>
    </row>
    <row r="4892" spans="35:40">
      <c r="AI4892" s="1053">
        <v>33018111</v>
      </c>
      <c r="AJ4892" s="1054">
        <v>101</v>
      </c>
      <c r="AK4892" s="1055">
        <v>81.351600000000005</v>
      </c>
      <c r="AL4892" s="1055">
        <v>2.4077000000000002</v>
      </c>
      <c r="AM4892" s="1054">
        <v>34</v>
      </c>
      <c r="AN4892" s="1056">
        <v>0.16670000000000001</v>
      </c>
    </row>
    <row r="4893" spans="35:40">
      <c r="AI4893" s="1053">
        <v>41112401</v>
      </c>
      <c r="AJ4893" s="1054">
        <v>8</v>
      </c>
      <c r="AK4893" s="1055">
        <v>81.347740000000002</v>
      </c>
      <c r="AL4893" s="1055">
        <v>2.6198999999999999</v>
      </c>
      <c r="AM4893" s="1054">
        <v>31</v>
      </c>
      <c r="AN4893" s="1056">
        <v>0.33490000000000003</v>
      </c>
    </row>
    <row r="4894" spans="35:40">
      <c r="AI4894" s="1053">
        <v>13054201</v>
      </c>
      <c r="AJ4894" s="1054">
        <v>26</v>
      </c>
      <c r="AK4894" s="1055">
        <v>81.344754000000009</v>
      </c>
      <c r="AL4894" s="1055">
        <v>2.2303000000000002</v>
      </c>
      <c r="AM4894" s="1054">
        <v>36</v>
      </c>
      <c r="AN4894" s="1056">
        <v>9.4399999999999998E-2</v>
      </c>
    </row>
    <row r="4895" spans="35:40">
      <c r="AI4895" s="1053">
        <v>44011081</v>
      </c>
      <c r="AJ4895" s="1054">
        <v>111</v>
      </c>
      <c r="AK4895" s="1055">
        <v>81.337500000000006</v>
      </c>
      <c r="AL4895" s="1055">
        <v>2.0057999999999998</v>
      </c>
      <c r="AM4895" s="1054">
        <v>41</v>
      </c>
      <c r="AN4895" s="1056">
        <v>0.28520000000000001</v>
      </c>
    </row>
    <row r="4896" spans="35:40">
      <c r="AI4896" s="1053">
        <v>43018901</v>
      </c>
      <c r="AJ4896" s="1054">
        <v>56</v>
      </c>
      <c r="AK4896" s="1055">
        <v>81.317599999999999</v>
      </c>
      <c r="AL4896" s="1055">
        <v>2.0427</v>
      </c>
      <c r="AM4896" s="1054">
        <v>40</v>
      </c>
      <c r="AN4896" s="1056">
        <v>0.1149</v>
      </c>
    </row>
    <row r="4897" spans="35:40">
      <c r="AI4897" s="1053">
        <v>36114401</v>
      </c>
      <c r="AJ4897" s="1054">
        <v>22</v>
      </c>
      <c r="AK4897" s="1055">
        <v>81.309799999999996</v>
      </c>
      <c r="AL4897" s="1055">
        <v>2.3035000000000001</v>
      </c>
      <c r="AM4897" s="1054">
        <v>35</v>
      </c>
      <c r="AN4897" s="1056">
        <v>0.26390000000000002</v>
      </c>
    </row>
    <row r="4898" spans="35:40">
      <c r="AI4898" s="1053">
        <v>32106811</v>
      </c>
      <c r="AJ4898" s="1054">
        <v>57</v>
      </c>
      <c r="AK4898" s="1055">
        <v>81.301400000000001</v>
      </c>
      <c r="AL4898" s="1055">
        <v>2.2078000000000002</v>
      </c>
      <c r="AM4898" s="1054">
        <v>37</v>
      </c>
      <c r="AN4898" s="1056">
        <v>0.33149999999999996</v>
      </c>
    </row>
    <row r="4899" spans="35:40">
      <c r="AI4899" s="1053">
        <v>33066001</v>
      </c>
      <c r="AJ4899" s="1054">
        <v>43</v>
      </c>
      <c r="AK4899" s="1055">
        <v>81.289788000000001</v>
      </c>
      <c r="AL4899" s="1055">
        <v>1.9589000000000001</v>
      </c>
      <c r="AM4899" s="1054">
        <v>42</v>
      </c>
      <c r="AN4899" s="1056">
        <v>0.27350000000000002</v>
      </c>
    </row>
    <row r="4900" spans="35:40">
      <c r="AI4900" s="1053">
        <v>33041031</v>
      </c>
      <c r="AJ4900" s="1054">
        <v>62</v>
      </c>
      <c r="AK4900" s="1055">
        <v>81.281700000000001</v>
      </c>
      <c r="AL4900" s="1055">
        <v>2.2345000000000002</v>
      </c>
      <c r="AM4900" s="1054">
        <v>36</v>
      </c>
      <c r="AN4900" s="1056">
        <v>0.15029999999999999</v>
      </c>
    </row>
    <row r="4901" spans="35:40">
      <c r="AI4901" s="1053">
        <v>21080181</v>
      </c>
      <c r="AJ4901" s="1054">
        <v>13</v>
      </c>
      <c r="AK4901" s="1055">
        <v>81.253799999999998</v>
      </c>
      <c r="AL4901" s="1055">
        <v>2.6080999999999999</v>
      </c>
      <c r="AM4901" s="1054">
        <v>31</v>
      </c>
      <c r="AN4901" s="1056">
        <v>0.22089999999999999</v>
      </c>
    </row>
    <row r="4902" spans="35:40">
      <c r="AI4902" s="1053">
        <v>41042701</v>
      </c>
      <c r="AJ4902" s="1054">
        <v>7</v>
      </c>
      <c r="AK4902" s="1055">
        <v>81.209699999999998</v>
      </c>
      <c r="AL4902" s="1055">
        <v>2.6875</v>
      </c>
      <c r="AM4902" s="1054">
        <v>30</v>
      </c>
      <c r="AN4902" s="1056">
        <v>0.3024</v>
      </c>
    </row>
    <row r="4903" spans="35:40">
      <c r="AI4903" s="1053">
        <v>32074011</v>
      </c>
      <c r="AJ4903" s="1054">
        <v>28</v>
      </c>
      <c r="AK4903" s="1055">
        <v>81.208200000000005</v>
      </c>
      <c r="AL4903" s="1055">
        <v>1.8532</v>
      </c>
      <c r="AM4903" s="1054">
        <v>44</v>
      </c>
      <c r="AN4903" s="1056">
        <v>0.1691</v>
      </c>
    </row>
    <row r="4904" spans="35:40">
      <c r="AI4904" s="1053">
        <v>43013801</v>
      </c>
      <c r="AJ4904" s="1054">
        <v>57</v>
      </c>
      <c r="AK4904" s="1055">
        <v>81.200130000000001</v>
      </c>
      <c r="AL4904" s="1055">
        <v>2.3637999999999999</v>
      </c>
      <c r="AM4904" s="1054">
        <v>34</v>
      </c>
      <c r="AN4904" s="1056">
        <v>0.1736</v>
      </c>
    </row>
    <row r="4905" spans="35:40">
      <c r="AI4905" s="1053">
        <v>51120421</v>
      </c>
      <c r="AJ4905" s="1054">
        <v>11</v>
      </c>
      <c r="AK4905" s="1055">
        <v>81.157399999999996</v>
      </c>
      <c r="AL4905" s="1055">
        <v>2.5931000000000002</v>
      </c>
      <c r="AM4905" s="1054">
        <v>31</v>
      </c>
      <c r="AN4905" s="1056">
        <v>0.34009999999999996</v>
      </c>
    </row>
    <row r="4906" spans="35:40">
      <c r="AI4906" s="1053">
        <v>44011251</v>
      </c>
      <c r="AJ4906" s="1054">
        <v>112</v>
      </c>
      <c r="AK4906" s="1055">
        <v>81.155860000000004</v>
      </c>
      <c r="AL4906" s="1055">
        <v>2.2071999999999998</v>
      </c>
      <c r="AM4906" s="1054">
        <v>37</v>
      </c>
      <c r="AN4906" s="1056">
        <v>0.39350000000000002</v>
      </c>
    </row>
    <row r="4907" spans="35:40">
      <c r="AI4907" s="1053">
        <v>37147101</v>
      </c>
      <c r="AJ4907" s="1054">
        <v>9</v>
      </c>
      <c r="AK4907" s="1055">
        <v>81.118899999999996</v>
      </c>
      <c r="AL4907" s="1055">
        <v>2.3584999999999998</v>
      </c>
      <c r="AM4907" s="1054">
        <v>34</v>
      </c>
      <c r="AN4907" s="1056">
        <v>0.33390000000000003</v>
      </c>
    </row>
    <row r="4908" spans="35:40">
      <c r="AI4908" s="1053">
        <v>34023701</v>
      </c>
      <c r="AJ4908" s="1054">
        <v>23</v>
      </c>
      <c r="AK4908" s="1055">
        <v>81.104299999999995</v>
      </c>
      <c r="AL4908" s="1055">
        <v>2.7978999999999998</v>
      </c>
      <c r="AM4908" s="1054">
        <v>29</v>
      </c>
      <c r="AN4908" s="1056">
        <v>0.22839999999999999</v>
      </c>
    </row>
    <row r="4909" spans="35:40">
      <c r="AI4909" s="1053">
        <v>64010301</v>
      </c>
      <c r="AJ4909" s="1054">
        <v>14</v>
      </c>
      <c r="AK4909" s="1055">
        <v>81.091272000000004</v>
      </c>
      <c r="AL4909" s="1055">
        <v>2.0798000000000001</v>
      </c>
      <c r="AM4909" s="1054">
        <v>39</v>
      </c>
      <c r="AN4909" s="1056">
        <v>0.16760000000000003</v>
      </c>
    </row>
    <row r="4910" spans="35:40">
      <c r="AI4910" s="1053">
        <v>51011101</v>
      </c>
      <c r="AJ4910" s="1054">
        <v>127</v>
      </c>
      <c r="AK4910" s="1055">
        <v>81.050411999999994</v>
      </c>
      <c r="AL4910" s="1055">
        <v>2.3071000000000002</v>
      </c>
      <c r="AM4910" s="1054">
        <v>35</v>
      </c>
      <c r="AN4910" s="1056">
        <v>0.38490000000000002</v>
      </c>
    </row>
    <row r="4911" spans="35:40">
      <c r="AI4911" s="1053">
        <v>21040601</v>
      </c>
      <c r="AJ4911" s="1054">
        <v>9</v>
      </c>
      <c r="AK4911" s="1055">
        <v>81.023099999999999</v>
      </c>
      <c r="AL4911" s="1055">
        <v>2.4573999999999998</v>
      </c>
      <c r="AM4911" s="1054">
        <v>33</v>
      </c>
      <c r="AN4911" s="1056">
        <v>0.2802</v>
      </c>
    </row>
    <row r="4912" spans="35:40">
      <c r="AI4912" s="1053">
        <v>41161301</v>
      </c>
      <c r="AJ4912" s="1054">
        <v>13</v>
      </c>
      <c r="AK4912" s="1055">
        <v>81.015600000000006</v>
      </c>
      <c r="AL4912" s="1055">
        <v>1.6958</v>
      </c>
      <c r="AM4912" s="1054">
        <v>48</v>
      </c>
      <c r="AN4912" s="1056">
        <v>0.32390000000000002</v>
      </c>
    </row>
    <row r="4913" spans="35:40">
      <c r="AI4913" s="1053">
        <v>13052301</v>
      </c>
      <c r="AJ4913" s="1054">
        <v>27</v>
      </c>
      <c r="AK4913" s="1055">
        <v>80.962699999999998</v>
      </c>
      <c r="AL4913" s="1055">
        <v>2.4026000000000001</v>
      </c>
      <c r="AM4913" s="1054">
        <v>34</v>
      </c>
      <c r="AN4913" s="1056">
        <v>0.20699999999999999</v>
      </c>
    </row>
    <row r="4914" spans="35:40">
      <c r="AI4914" s="1053">
        <v>44107801</v>
      </c>
      <c r="AJ4914" s="1054">
        <v>49</v>
      </c>
      <c r="AK4914" s="1055">
        <v>80.94686999999999</v>
      </c>
      <c r="AL4914" s="1055">
        <v>2.1419999999999999</v>
      </c>
      <c r="AM4914" s="1054">
        <v>38</v>
      </c>
      <c r="AN4914" s="1056">
        <v>0.16969999999999999</v>
      </c>
    </row>
    <row r="4915" spans="35:40">
      <c r="AI4915" s="1053">
        <v>53014901</v>
      </c>
      <c r="AJ4915" s="1054">
        <v>33</v>
      </c>
      <c r="AK4915" s="1055">
        <v>80.927766000000005</v>
      </c>
      <c r="AL4915" s="1055">
        <v>2.4255</v>
      </c>
      <c r="AM4915" s="1054">
        <v>33</v>
      </c>
      <c r="AN4915" s="1056">
        <v>0.1588</v>
      </c>
    </row>
    <row r="4916" spans="35:40">
      <c r="AI4916" s="1053">
        <v>35051201</v>
      </c>
      <c r="AJ4916" s="1054">
        <v>35</v>
      </c>
      <c r="AK4916" s="1055">
        <v>80.861800000000002</v>
      </c>
      <c r="AL4916" s="1055">
        <v>2.2694000000000001</v>
      </c>
      <c r="AM4916" s="1054">
        <v>36</v>
      </c>
      <c r="AN4916" s="1056">
        <v>0.1424</v>
      </c>
    </row>
    <row r="4917" spans="35:40">
      <c r="AI4917" s="1053">
        <v>21022801</v>
      </c>
      <c r="AJ4917" s="1054">
        <v>42</v>
      </c>
      <c r="AK4917" s="1055">
        <v>80.841899999999995</v>
      </c>
      <c r="AL4917" s="1055">
        <v>2.2174</v>
      </c>
      <c r="AM4917" s="1054">
        <v>36</v>
      </c>
      <c r="AN4917" s="1056">
        <v>0.2452</v>
      </c>
    </row>
    <row r="4918" spans="35:40">
      <c r="AI4918" s="1053">
        <v>22113901</v>
      </c>
      <c r="AJ4918" s="1054">
        <v>30</v>
      </c>
      <c r="AK4918" s="1055">
        <v>80.836500000000001</v>
      </c>
      <c r="AL4918" s="1055">
        <v>2.5979000000000001</v>
      </c>
      <c r="AM4918" s="1054">
        <v>31</v>
      </c>
      <c r="AN4918" s="1056">
        <v>0.17749999999999999</v>
      </c>
    </row>
    <row r="4919" spans="35:40">
      <c r="AI4919" s="1053">
        <v>51096101</v>
      </c>
      <c r="AJ4919" s="1054">
        <v>23</v>
      </c>
      <c r="AK4919" s="1055">
        <v>80.802230000000009</v>
      </c>
      <c r="AL4919" s="1055">
        <v>2.2589999999999999</v>
      </c>
      <c r="AM4919" s="1054">
        <v>36</v>
      </c>
      <c r="AN4919" s="1056">
        <v>0.76749999999999996</v>
      </c>
    </row>
    <row r="4920" spans="35:40">
      <c r="AI4920" s="1053">
        <v>32023301</v>
      </c>
      <c r="AJ4920" s="1054">
        <v>76</v>
      </c>
      <c r="AK4920" s="1055">
        <v>80.800600000000003</v>
      </c>
      <c r="AL4920" s="1055">
        <v>2.2932000000000001</v>
      </c>
      <c r="AM4920" s="1054">
        <v>35</v>
      </c>
      <c r="AN4920" s="1056">
        <v>0.1153</v>
      </c>
    </row>
    <row r="4921" spans="35:40">
      <c r="AI4921" s="1053">
        <v>43102701</v>
      </c>
      <c r="AJ4921" s="1054">
        <v>9</v>
      </c>
      <c r="AK4921" s="1055">
        <v>80.775999999999996</v>
      </c>
      <c r="AL4921" s="1055">
        <v>1.9906999999999999</v>
      </c>
      <c r="AM4921" s="1054">
        <v>41</v>
      </c>
      <c r="AN4921" s="1056">
        <v>0.25319999999999998</v>
      </c>
    </row>
    <row r="4922" spans="35:40">
      <c r="AI4922" s="1053">
        <v>33096101</v>
      </c>
      <c r="AJ4922" s="1054">
        <v>42</v>
      </c>
      <c r="AK4922" s="1055">
        <v>80.749700000000004</v>
      </c>
      <c r="AL4922" s="1055">
        <v>2.081</v>
      </c>
      <c r="AM4922" s="1054">
        <v>39</v>
      </c>
      <c r="AN4922" s="1056">
        <v>0.15939999999999999</v>
      </c>
    </row>
    <row r="4923" spans="35:40">
      <c r="AI4923" s="1053">
        <v>33068601</v>
      </c>
      <c r="AJ4923" s="1054">
        <v>44</v>
      </c>
      <c r="AK4923" s="1055">
        <v>80.744399999999999</v>
      </c>
      <c r="AL4923" s="1055">
        <v>2.6152000000000002</v>
      </c>
      <c r="AM4923" s="1054">
        <v>31</v>
      </c>
      <c r="AN4923" s="1056">
        <v>0.27350000000000002</v>
      </c>
    </row>
    <row r="4924" spans="35:40">
      <c r="AI4924" s="1053">
        <v>53050101</v>
      </c>
      <c r="AJ4924" s="1054">
        <v>2</v>
      </c>
      <c r="AK4924" s="1055">
        <v>80.710999999999999</v>
      </c>
      <c r="AL4924" s="1055">
        <v>2.4912000000000001</v>
      </c>
      <c r="AM4924" s="1054">
        <v>32</v>
      </c>
      <c r="AN4924" s="1056">
        <v>0.2868</v>
      </c>
    </row>
    <row r="4925" spans="35:40">
      <c r="AI4925" s="1053">
        <v>33048301</v>
      </c>
      <c r="AJ4925" s="1054">
        <v>63</v>
      </c>
      <c r="AK4925" s="1055">
        <v>80.653287000000006</v>
      </c>
      <c r="AL4925" s="1055">
        <v>2.8761000000000001</v>
      </c>
      <c r="AM4925" s="1054">
        <v>28</v>
      </c>
      <c r="AN4925" s="1056">
        <v>0.17079999999999998</v>
      </c>
    </row>
    <row r="4926" spans="35:40">
      <c r="AI4926" s="1053">
        <v>61030801</v>
      </c>
      <c r="AJ4926" s="1054">
        <v>10</v>
      </c>
      <c r="AK4926" s="1055">
        <v>80.6404</v>
      </c>
      <c r="AL4926" s="1055">
        <v>2.0163000000000002</v>
      </c>
      <c r="AM4926" s="1054">
        <v>40</v>
      </c>
      <c r="AN4926" s="1056">
        <v>0.36599999999999999</v>
      </c>
    </row>
    <row r="4927" spans="35:40">
      <c r="AI4927" s="1053">
        <v>41072201</v>
      </c>
      <c r="AJ4927" s="1054">
        <v>16</v>
      </c>
      <c r="AK4927" s="1055">
        <v>80.640100000000004</v>
      </c>
      <c r="AL4927" s="1055">
        <v>2.3409</v>
      </c>
      <c r="AM4927" s="1054">
        <v>34</v>
      </c>
      <c r="AN4927" s="1056">
        <v>0.39789999999999998</v>
      </c>
    </row>
    <row r="4928" spans="35:40">
      <c r="AI4928" s="1053">
        <v>32028511</v>
      </c>
      <c r="AJ4928" s="1054">
        <v>19</v>
      </c>
      <c r="AK4928" s="1055">
        <v>80.605400000000003</v>
      </c>
      <c r="AL4928" s="1055">
        <v>2.4251</v>
      </c>
      <c r="AM4928" s="1054">
        <v>33</v>
      </c>
      <c r="AN4928" s="1056">
        <v>0.37159999999999999</v>
      </c>
    </row>
    <row r="4929" spans="35:40">
      <c r="AI4929" s="1053">
        <v>22090401</v>
      </c>
      <c r="AJ4929" s="1054">
        <v>3</v>
      </c>
      <c r="AK4929" s="1055">
        <v>80.590500000000006</v>
      </c>
      <c r="AL4929" s="1055">
        <v>1.9875</v>
      </c>
      <c r="AM4929" s="1054">
        <v>41</v>
      </c>
      <c r="AN4929" s="1056">
        <v>0.31869999999999998</v>
      </c>
    </row>
    <row r="4930" spans="35:40">
      <c r="AI4930" s="1053">
        <v>13072801</v>
      </c>
      <c r="AJ4930" s="1054">
        <v>11</v>
      </c>
      <c r="AK4930" s="1055">
        <v>80.588899999999995</v>
      </c>
      <c r="AL4930" s="1055">
        <v>1.5685</v>
      </c>
      <c r="AM4930" s="1054">
        <v>51</v>
      </c>
      <c r="AN4930" s="1056">
        <v>0.19440000000000002</v>
      </c>
    </row>
    <row r="4931" spans="35:40">
      <c r="AI4931" s="1053">
        <v>31092201</v>
      </c>
      <c r="AJ4931" s="1054">
        <v>205</v>
      </c>
      <c r="AK4931" s="1055">
        <v>80.538700000000006</v>
      </c>
      <c r="AL4931" s="1055">
        <v>1.9008</v>
      </c>
      <c r="AM4931" s="1054">
        <v>42</v>
      </c>
      <c r="AN4931" s="1056">
        <v>0.25780000000000003</v>
      </c>
    </row>
    <row r="4932" spans="35:40">
      <c r="AI4932" s="1053">
        <v>44161201</v>
      </c>
      <c r="AJ4932" s="1054">
        <v>9</v>
      </c>
      <c r="AK4932" s="1055">
        <v>80.530100000000004</v>
      </c>
      <c r="AL4932" s="1055">
        <v>2.1274999999999999</v>
      </c>
      <c r="AM4932" s="1054">
        <v>38</v>
      </c>
      <c r="AN4932" s="1056">
        <v>0.35670000000000002</v>
      </c>
    </row>
    <row r="4933" spans="35:40">
      <c r="AI4933" s="1053">
        <v>50010151</v>
      </c>
      <c r="AJ4933" s="1054">
        <v>127</v>
      </c>
      <c r="AK4933" s="1055">
        <v>80.507099999999994</v>
      </c>
      <c r="AL4933" s="1055">
        <v>2.5539999999999998</v>
      </c>
      <c r="AM4933" s="1054">
        <v>32</v>
      </c>
      <c r="AN4933" s="1056">
        <v>0.30920000000000003</v>
      </c>
    </row>
    <row r="4934" spans="35:40">
      <c r="AI4934" s="1053">
        <v>41016701</v>
      </c>
      <c r="AJ4934" s="1054">
        <v>63</v>
      </c>
      <c r="AK4934" s="1055">
        <v>80.449600000000004</v>
      </c>
      <c r="AL4934" s="1055">
        <v>1.9908999999999999</v>
      </c>
      <c r="AM4934" s="1054">
        <v>40</v>
      </c>
      <c r="AN4934" s="1056">
        <v>0.20269999999999999</v>
      </c>
    </row>
    <row r="4935" spans="35:40">
      <c r="AI4935" s="1053">
        <v>61033001</v>
      </c>
      <c r="AJ4935" s="1054">
        <v>11</v>
      </c>
      <c r="AK4935" s="1055">
        <v>80.402600000000007</v>
      </c>
      <c r="AL4935" s="1055">
        <v>2.4605999999999999</v>
      </c>
      <c r="AM4935" s="1054">
        <v>33</v>
      </c>
      <c r="AN4935" s="1056">
        <v>0.15909999999999999</v>
      </c>
    </row>
    <row r="4936" spans="35:40">
      <c r="AI4936" s="1053">
        <v>14083701</v>
      </c>
      <c r="AJ4936" s="1054">
        <v>17</v>
      </c>
      <c r="AK4936" s="1055">
        <v>80.395700000000005</v>
      </c>
      <c r="AL4936" s="1055">
        <v>2.5402</v>
      </c>
      <c r="AM4936" s="1054">
        <v>32</v>
      </c>
      <c r="AN4936" s="1056">
        <v>0.27329999999999999</v>
      </c>
    </row>
    <row r="4937" spans="35:40">
      <c r="AI4937" s="1053">
        <v>43013101</v>
      </c>
      <c r="AJ4937" s="1054">
        <v>58</v>
      </c>
      <c r="AK4937" s="1055">
        <v>80.292180000000002</v>
      </c>
      <c r="AL4937" s="1055">
        <v>2.3125</v>
      </c>
      <c r="AM4937" s="1054">
        <v>35</v>
      </c>
      <c r="AN4937" s="1056">
        <v>0.1162</v>
      </c>
    </row>
    <row r="4938" spans="35:40">
      <c r="AI4938" s="1053">
        <v>33053401</v>
      </c>
      <c r="AJ4938" s="1054">
        <v>33</v>
      </c>
      <c r="AK4938" s="1055">
        <v>80.272099999999995</v>
      </c>
      <c r="AL4938" s="1055">
        <v>2.2469999999999999</v>
      </c>
      <c r="AM4938" s="1054">
        <v>36</v>
      </c>
      <c r="AN4938" s="1056">
        <v>0.18420000000000003</v>
      </c>
    </row>
    <row r="4939" spans="35:40">
      <c r="AI4939" s="1053">
        <v>50040201</v>
      </c>
      <c r="AJ4939" s="1054">
        <v>128</v>
      </c>
      <c r="AK4939" s="1055">
        <v>80.259900000000002</v>
      </c>
      <c r="AL4939" s="1055">
        <v>2.3795000000000002</v>
      </c>
      <c r="AM4939" s="1054">
        <v>34</v>
      </c>
      <c r="AN4939" s="1056">
        <v>0.14580000000000001</v>
      </c>
    </row>
    <row r="4940" spans="35:40">
      <c r="AI4940" s="1053">
        <v>21100901</v>
      </c>
      <c r="AJ4940" s="1054">
        <v>6</v>
      </c>
      <c r="AK4940" s="1055">
        <v>80.221999999999994</v>
      </c>
      <c r="AL4940" s="1055">
        <v>1.97</v>
      </c>
      <c r="AM4940" s="1054">
        <v>41</v>
      </c>
      <c r="AN4940" s="1056">
        <v>0.34950000000000003</v>
      </c>
    </row>
    <row r="4941" spans="35:40">
      <c r="AI4941" s="1053">
        <v>50120181</v>
      </c>
      <c r="AJ4941" s="1054">
        <v>129</v>
      </c>
      <c r="AK4941" s="1055">
        <v>80.220140000000001</v>
      </c>
      <c r="AL4941" s="1055">
        <v>2.2231000000000001</v>
      </c>
      <c r="AM4941" s="1054">
        <v>36</v>
      </c>
      <c r="AN4941" s="1056">
        <v>0.2238</v>
      </c>
    </row>
    <row r="4942" spans="35:40">
      <c r="AI4942" s="1053">
        <v>37117071</v>
      </c>
      <c r="AJ4942" s="1054">
        <v>11</v>
      </c>
      <c r="AK4942" s="1055">
        <v>80.219700000000003</v>
      </c>
      <c r="AL4942" s="1055">
        <v>2.2627999999999999</v>
      </c>
      <c r="AM4942" s="1054">
        <v>35</v>
      </c>
      <c r="AN4942" s="1056">
        <v>0.35780000000000001</v>
      </c>
    </row>
    <row r="4943" spans="35:40">
      <c r="AI4943" s="1053">
        <v>14073661</v>
      </c>
      <c r="AJ4943" s="1054">
        <v>8</v>
      </c>
      <c r="AK4943" s="1055">
        <v>80.218599999999995</v>
      </c>
      <c r="AL4943" s="1055">
        <v>2.0034000000000001</v>
      </c>
      <c r="AM4943" s="1054">
        <v>40</v>
      </c>
      <c r="AN4943" s="1056">
        <v>0.1963</v>
      </c>
    </row>
    <row r="4944" spans="35:40">
      <c r="AI4944" s="1053">
        <v>34101101</v>
      </c>
      <c r="AJ4944" s="1054">
        <v>19</v>
      </c>
      <c r="AK4944" s="1055">
        <v>80.215599999999995</v>
      </c>
      <c r="AL4944" s="1055">
        <v>2.1360999999999999</v>
      </c>
      <c r="AM4944" s="1054">
        <v>38</v>
      </c>
      <c r="AN4944" s="1056">
        <v>0.39679999999999999</v>
      </c>
    </row>
    <row r="4945" spans="35:40">
      <c r="AI4945" s="1053">
        <v>44172401</v>
      </c>
      <c r="AJ4945" s="1054">
        <v>13</v>
      </c>
      <c r="AK4945" s="1055">
        <v>80.212900000000005</v>
      </c>
      <c r="AL4945" s="1055">
        <v>2.3209</v>
      </c>
      <c r="AM4945" s="1054">
        <v>35</v>
      </c>
      <c r="AN4945" s="1056">
        <v>0.2339</v>
      </c>
    </row>
    <row r="4946" spans="35:40">
      <c r="AI4946" s="1053">
        <v>65010461</v>
      </c>
      <c r="AJ4946" s="1054">
        <v>20</v>
      </c>
      <c r="AK4946" s="1055">
        <v>80.1995</v>
      </c>
      <c r="AL4946" s="1055">
        <v>2.4658000000000002</v>
      </c>
      <c r="AM4946" s="1054">
        <v>33</v>
      </c>
      <c r="AN4946" s="1056">
        <v>0.20850000000000002</v>
      </c>
    </row>
    <row r="4947" spans="35:40">
      <c r="AI4947" s="1053">
        <v>36112001</v>
      </c>
      <c r="AJ4947" s="1054">
        <v>23</v>
      </c>
      <c r="AK4947" s="1055">
        <v>80.191800000000001</v>
      </c>
      <c r="AL4947" s="1055">
        <v>2.0072000000000001</v>
      </c>
      <c r="AM4947" s="1054">
        <v>40</v>
      </c>
      <c r="AN4947" s="1056">
        <v>0.17100000000000001</v>
      </c>
    </row>
    <row r="4948" spans="35:40">
      <c r="AI4948" s="1053">
        <v>21130301</v>
      </c>
      <c r="AJ4948" s="1054">
        <v>10</v>
      </c>
      <c r="AK4948" s="1055">
        <v>80.184299999999993</v>
      </c>
      <c r="AL4948" s="1055">
        <v>2.6408999999999998</v>
      </c>
      <c r="AM4948" s="1054">
        <v>30</v>
      </c>
      <c r="AN4948" s="1056">
        <v>0.3735</v>
      </c>
    </row>
    <row r="4949" spans="35:40">
      <c r="AI4949" s="1053">
        <v>34100701</v>
      </c>
      <c r="AJ4949" s="1054">
        <v>20</v>
      </c>
      <c r="AK4949" s="1055">
        <v>80.168199999999999</v>
      </c>
      <c r="AL4949" s="1055">
        <v>2.5434000000000001</v>
      </c>
      <c r="AM4949" s="1054">
        <v>32</v>
      </c>
      <c r="AN4949" s="1056">
        <v>0.3992</v>
      </c>
    </row>
    <row r="4950" spans="35:40">
      <c r="AI4950" s="1053">
        <v>46031901</v>
      </c>
      <c r="AJ4950" s="1054">
        <v>11</v>
      </c>
      <c r="AK4950" s="1055">
        <v>80.12281999999999</v>
      </c>
      <c r="AL4950" s="1055">
        <v>1.8711</v>
      </c>
      <c r="AM4950" s="1054">
        <v>43</v>
      </c>
      <c r="AN4950" s="1056">
        <v>0.31659999999999999</v>
      </c>
    </row>
    <row r="4951" spans="35:40">
      <c r="AI4951" s="1053">
        <v>41073701</v>
      </c>
      <c r="AJ4951" s="1054">
        <v>17</v>
      </c>
      <c r="AK4951" s="1055">
        <v>80.084599999999995</v>
      </c>
      <c r="AL4951" s="1055">
        <v>2.3092999999999999</v>
      </c>
      <c r="AM4951" s="1054">
        <v>35</v>
      </c>
      <c r="AN4951" s="1056">
        <v>0.49479999999999996</v>
      </c>
    </row>
    <row r="4952" spans="35:40">
      <c r="AI4952" s="1053">
        <v>37037031</v>
      </c>
      <c r="AJ4952" s="1054">
        <v>44</v>
      </c>
      <c r="AK4952" s="1055">
        <v>80.056200000000004</v>
      </c>
      <c r="AL4952" s="1055">
        <v>2.5436999999999999</v>
      </c>
      <c r="AM4952" s="1054">
        <v>31</v>
      </c>
      <c r="AN4952" s="1056">
        <v>0.3135</v>
      </c>
    </row>
    <row r="4953" spans="35:40">
      <c r="AI4953" s="1053">
        <v>14020102</v>
      </c>
      <c r="AJ4953" s="1054">
        <v>10</v>
      </c>
      <c r="AK4953" s="1055">
        <v>80.046199999999999</v>
      </c>
      <c r="AL4953" s="1055">
        <v>2.6223000000000001</v>
      </c>
      <c r="AM4953" s="1054">
        <v>31</v>
      </c>
      <c r="AN4953" s="1056">
        <v>0.31579999999999997</v>
      </c>
    </row>
    <row r="4954" spans="35:40">
      <c r="AI4954" s="1053">
        <v>36075201</v>
      </c>
      <c r="AJ4954" s="1054">
        <v>20</v>
      </c>
      <c r="AK4954" s="1055">
        <v>80.034899999999993</v>
      </c>
      <c r="AL4954" s="1055">
        <v>2.3395000000000001</v>
      </c>
      <c r="AM4954" s="1054">
        <v>34</v>
      </c>
      <c r="AN4954" s="1056">
        <v>0.2225</v>
      </c>
    </row>
    <row r="4955" spans="35:40">
      <c r="AI4955" s="1053">
        <v>42041601</v>
      </c>
      <c r="AJ4955" s="1054">
        <v>11</v>
      </c>
      <c r="AK4955" s="1055">
        <v>80.032799999999995</v>
      </c>
      <c r="AL4955" s="1055">
        <v>2.3028</v>
      </c>
      <c r="AM4955" s="1054">
        <v>35</v>
      </c>
      <c r="AN4955" s="1056">
        <v>0.13589999999999999</v>
      </c>
    </row>
    <row r="4956" spans="35:40">
      <c r="AI4956" s="1053">
        <v>32029481</v>
      </c>
      <c r="AJ4956" s="1054">
        <v>77</v>
      </c>
      <c r="AK4956" s="1055">
        <v>80.010499999999993</v>
      </c>
      <c r="AL4956" s="1055">
        <v>2.4822000000000002</v>
      </c>
      <c r="AM4956" s="1054">
        <v>32</v>
      </c>
      <c r="AN4956" s="1056">
        <v>0.23559999999999998</v>
      </c>
    </row>
    <row r="4957" spans="35:40">
      <c r="AI4957" s="1053">
        <v>51014331</v>
      </c>
      <c r="AJ4957" s="1054">
        <v>128</v>
      </c>
      <c r="AK4957" s="1055">
        <v>79.997100000000003</v>
      </c>
      <c r="AL4957" s="1055">
        <v>2.5430000000000001</v>
      </c>
      <c r="AM4957" s="1054">
        <v>31</v>
      </c>
      <c r="AN4957" s="1056">
        <v>0.19120000000000001</v>
      </c>
    </row>
    <row r="4958" spans="35:40">
      <c r="AI4958" s="1053">
        <v>41041201</v>
      </c>
      <c r="AJ4958" s="1054">
        <v>8</v>
      </c>
      <c r="AK4958" s="1055">
        <v>79.991349999999997</v>
      </c>
      <c r="AL4958" s="1055">
        <v>2.5779999999999998</v>
      </c>
      <c r="AM4958" s="1054">
        <v>31</v>
      </c>
      <c r="AN4958" s="1056">
        <v>0.17550000000000002</v>
      </c>
    </row>
    <row r="4959" spans="35:40">
      <c r="AI4959" s="1053">
        <v>21031001</v>
      </c>
      <c r="AJ4959" s="1054">
        <v>14</v>
      </c>
      <c r="AK4959" s="1055">
        <v>79.976100000000002</v>
      </c>
      <c r="AL4959" s="1055">
        <v>2.6145</v>
      </c>
      <c r="AM4959" s="1054">
        <v>31</v>
      </c>
      <c r="AN4959" s="1056">
        <v>0.32640000000000002</v>
      </c>
    </row>
    <row r="4960" spans="35:40">
      <c r="AI4960" s="1053">
        <v>41033001</v>
      </c>
      <c r="AJ4960" s="1054">
        <v>16</v>
      </c>
      <c r="AK4960" s="1055">
        <v>79.962000000000003</v>
      </c>
      <c r="AL4960" s="1055">
        <v>1.9218999999999999</v>
      </c>
      <c r="AM4960" s="1054">
        <v>42</v>
      </c>
      <c r="AN4960" s="1056">
        <v>0.26469999999999999</v>
      </c>
    </row>
    <row r="4961" spans="35:40">
      <c r="AI4961" s="1053">
        <v>31173501</v>
      </c>
      <c r="AJ4961" s="1054">
        <v>206</v>
      </c>
      <c r="AK4961" s="1055">
        <v>79.959800000000001</v>
      </c>
      <c r="AL4961" s="1055">
        <v>2.3948</v>
      </c>
      <c r="AM4961" s="1054">
        <v>33</v>
      </c>
      <c r="AN4961" s="1056">
        <v>0.23120000000000002</v>
      </c>
    </row>
    <row r="4962" spans="35:40">
      <c r="AI4962" s="1053">
        <v>44137601</v>
      </c>
      <c r="AJ4962" s="1054">
        <v>61</v>
      </c>
      <c r="AK4962" s="1055">
        <v>79.950900000000004</v>
      </c>
      <c r="AL4962" s="1055">
        <v>2.5733000000000001</v>
      </c>
      <c r="AM4962" s="1054">
        <v>31</v>
      </c>
      <c r="AN4962" s="1056">
        <v>0.23860000000000001</v>
      </c>
    </row>
    <row r="4963" spans="35:40">
      <c r="AI4963" s="1053">
        <v>33095101</v>
      </c>
      <c r="AJ4963" s="1054">
        <v>43</v>
      </c>
      <c r="AK4963" s="1055">
        <v>79.943721999999994</v>
      </c>
      <c r="AL4963" s="1055">
        <v>1.9493</v>
      </c>
      <c r="AM4963" s="1054">
        <v>41</v>
      </c>
      <c r="AN4963" s="1056">
        <v>0.26989999999999997</v>
      </c>
    </row>
    <row r="4964" spans="35:40">
      <c r="AI4964" s="1053">
        <v>42019381</v>
      </c>
      <c r="AJ4964" s="1054">
        <v>86</v>
      </c>
      <c r="AK4964" s="1055">
        <v>79.919910000000002</v>
      </c>
      <c r="AL4964" s="1055">
        <v>2.2637</v>
      </c>
      <c r="AM4964" s="1054">
        <v>35</v>
      </c>
      <c r="AN4964" s="1056">
        <v>0.111</v>
      </c>
    </row>
    <row r="4965" spans="35:40">
      <c r="AI4965" s="1053">
        <v>51073301</v>
      </c>
      <c r="AJ4965" s="1054">
        <v>10</v>
      </c>
      <c r="AK4965" s="1055">
        <v>79.913700000000006</v>
      </c>
      <c r="AL4965" s="1055">
        <v>2.5116000000000001</v>
      </c>
      <c r="AM4965" s="1054">
        <v>32</v>
      </c>
      <c r="AN4965" s="1056">
        <v>0.24719999999999998</v>
      </c>
    </row>
    <row r="4966" spans="35:40">
      <c r="AI4966" s="1053">
        <v>35034721</v>
      </c>
      <c r="AJ4966" s="1054">
        <v>10</v>
      </c>
      <c r="AK4966" s="1055">
        <v>79.906899999999993</v>
      </c>
      <c r="AL4966" s="1055">
        <v>1.8076000000000001</v>
      </c>
      <c r="AM4966" s="1054">
        <v>44</v>
      </c>
      <c r="AN4966" s="1056">
        <v>0.4093</v>
      </c>
    </row>
    <row r="4967" spans="35:40">
      <c r="AI4967" s="1053">
        <v>32073911</v>
      </c>
      <c r="AJ4967" s="1054">
        <v>29</v>
      </c>
      <c r="AK4967" s="1055">
        <v>79.898099999999999</v>
      </c>
      <c r="AL4967" s="1055">
        <v>2.4554999999999998</v>
      </c>
      <c r="AM4967" s="1054">
        <v>33</v>
      </c>
      <c r="AN4967" s="1056">
        <v>0.29430000000000001</v>
      </c>
    </row>
    <row r="4968" spans="35:40">
      <c r="AI4968" s="1053">
        <v>31191901</v>
      </c>
      <c r="AJ4968" s="1054">
        <v>207</v>
      </c>
      <c r="AK4968" s="1055">
        <v>79.864099999999993</v>
      </c>
      <c r="AL4968" s="1055">
        <v>1.9432</v>
      </c>
      <c r="AM4968" s="1054">
        <v>41</v>
      </c>
      <c r="AN4968" s="1056">
        <v>0.17379999999999998</v>
      </c>
    </row>
    <row r="4969" spans="35:40">
      <c r="AI4969" s="1053">
        <v>50020201</v>
      </c>
      <c r="AJ4969" s="1054">
        <v>130</v>
      </c>
      <c r="AK4969" s="1055">
        <v>79.790400000000005</v>
      </c>
      <c r="AL4969" s="1055">
        <v>2.2644000000000002</v>
      </c>
      <c r="AM4969" s="1054">
        <v>35</v>
      </c>
      <c r="AN4969" s="1056">
        <v>0.17989999999999998</v>
      </c>
    </row>
    <row r="4970" spans="35:40">
      <c r="AI4970" s="1053">
        <v>32029651</v>
      </c>
      <c r="AJ4970" s="1054">
        <v>78</v>
      </c>
      <c r="AK4970" s="1055">
        <v>79.755300000000005</v>
      </c>
      <c r="AL4970" s="1055">
        <v>2.2418999999999998</v>
      </c>
      <c r="AM4970" s="1054">
        <v>36</v>
      </c>
      <c r="AN4970" s="1056">
        <v>0.19920000000000002</v>
      </c>
    </row>
    <row r="4971" spans="35:40">
      <c r="AI4971" s="1053">
        <v>42032701</v>
      </c>
      <c r="AJ4971" s="1054">
        <v>21</v>
      </c>
      <c r="AK4971" s="1055">
        <v>79.732799999999997</v>
      </c>
      <c r="AL4971" s="1055">
        <v>1.915</v>
      </c>
      <c r="AM4971" s="1054">
        <v>42</v>
      </c>
      <c r="AN4971" s="1056">
        <v>0.15810000000000002</v>
      </c>
    </row>
    <row r="4972" spans="35:40">
      <c r="AI4972" s="1053">
        <v>53252202</v>
      </c>
      <c r="AJ4972" s="1054">
        <v>3</v>
      </c>
      <c r="AK4972" s="1055">
        <v>79.725800000000007</v>
      </c>
      <c r="AL4972" s="1055">
        <v>2.3269000000000002</v>
      </c>
      <c r="AM4972" s="1054">
        <v>34</v>
      </c>
      <c r="AN4972" s="1056">
        <v>0.24</v>
      </c>
    </row>
    <row r="4973" spans="35:40">
      <c r="AI4973" s="1053">
        <v>33032701</v>
      </c>
      <c r="AJ4973" s="1054">
        <v>34</v>
      </c>
      <c r="AK4973" s="1055">
        <v>79.702616000000006</v>
      </c>
      <c r="AL4973" s="1055">
        <v>2.0988000000000002</v>
      </c>
      <c r="AM4973" s="1054">
        <v>38</v>
      </c>
      <c r="AN4973" s="1056">
        <v>0.25290000000000001</v>
      </c>
    </row>
    <row r="4974" spans="35:40">
      <c r="AI4974" s="1053">
        <v>32013301</v>
      </c>
      <c r="AJ4974" s="1054">
        <v>69</v>
      </c>
      <c r="AK4974" s="1055">
        <v>79.637450000000001</v>
      </c>
      <c r="AL4974" s="1055">
        <v>2.3247</v>
      </c>
      <c r="AM4974" s="1054">
        <v>34</v>
      </c>
      <c r="AN4974" s="1056">
        <v>0.27760000000000001</v>
      </c>
    </row>
    <row r="4975" spans="35:40">
      <c r="AI4975" s="1053">
        <v>11071351</v>
      </c>
      <c r="AJ4975" s="1054">
        <v>152</v>
      </c>
      <c r="AK4975" s="1055">
        <v>79.586938000000004</v>
      </c>
      <c r="AL4975" s="1055">
        <v>1.929</v>
      </c>
      <c r="AM4975" s="1054">
        <v>41</v>
      </c>
      <c r="AN4975" s="1056">
        <v>0.15740000000000001</v>
      </c>
    </row>
    <row r="4976" spans="35:40">
      <c r="AI4976" s="1053">
        <v>45032501</v>
      </c>
      <c r="AJ4976" s="1054">
        <v>12</v>
      </c>
      <c r="AK4976" s="1055">
        <v>79.551599999999993</v>
      </c>
      <c r="AL4976" s="1055">
        <v>1.9873000000000001</v>
      </c>
      <c r="AM4976" s="1054">
        <v>40</v>
      </c>
      <c r="AN4976" s="1056">
        <v>0.38140000000000002</v>
      </c>
    </row>
    <row r="4977" spans="35:40">
      <c r="AI4977" s="1053">
        <v>34171901</v>
      </c>
      <c r="AJ4977" s="1054">
        <v>5</v>
      </c>
      <c r="AK4977" s="1055">
        <v>79.536600000000007</v>
      </c>
      <c r="AL4977" s="1055">
        <v>2.2917000000000001</v>
      </c>
      <c r="AM4977" s="1054">
        <v>35</v>
      </c>
      <c r="AN4977" s="1056">
        <v>0.19219999999999998</v>
      </c>
    </row>
    <row r="4978" spans="35:40">
      <c r="AI4978" s="1053">
        <v>51098901</v>
      </c>
      <c r="AJ4978" s="1054">
        <v>24</v>
      </c>
      <c r="AK4978" s="1055">
        <v>79.522355000000005</v>
      </c>
      <c r="AL4978" s="1055">
        <v>2.2065000000000001</v>
      </c>
      <c r="AM4978" s="1054">
        <v>36</v>
      </c>
      <c r="AN4978" s="1056">
        <v>0.31659999999999999</v>
      </c>
    </row>
    <row r="4979" spans="35:40">
      <c r="AI4979" s="1053">
        <v>32044611</v>
      </c>
      <c r="AJ4979" s="1054">
        <v>37</v>
      </c>
      <c r="AK4979" s="1055">
        <v>79.5184</v>
      </c>
      <c r="AL4979" s="1055">
        <v>1.8449</v>
      </c>
      <c r="AM4979" s="1054">
        <v>43</v>
      </c>
      <c r="AN4979" s="1056">
        <v>0.2087</v>
      </c>
    </row>
    <row r="4980" spans="35:40">
      <c r="AI4980" s="1053">
        <v>45060221</v>
      </c>
      <c r="AJ4980" s="1054">
        <v>8</v>
      </c>
      <c r="AK4980" s="1055">
        <v>79.512699999999995</v>
      </c>
      <c r="AL4980" s="1055">
        <v>1.9689000000000001</v>
      </c>
      <c r="AM4980" s="1054">
        <v>40</v>
      </c>
      <c r="AN4980" s="1056">
        <v>0.33399999999999996</v>
      </c>
    </row>
    <row r="4981" spans="35:40">
      <c r="AI4981" s="1053">
        <v>33111801</v>
      </c>
      <c r="AJ4981" s="1054">
        <v>15</v>
      </c>
      <c r="AK4981" s="1055">
        <v>79.475750000000005</v>
      </c>
      <c r="AL4981" s="1055">
        <v>2.2926000000000002</v>
      </c>
      <c r="AM4981" s="1054">
        <v>35</v>
      </c>
      <c r="AN4981" s="1056">
        <v>0.19489999999999999</v>
      </c>
    </row>
    <row r="4982" spans="35:40">
      <c r="AI4982" s="1053">
        <v>14082801</v>
      </c>
      <c r="AJ4982" s="1054">
        <v>18</v>
      </c>
      <c r="AK4982" s="1055">
        <v>79.465000000000003</v>
      </c>
      <c r="AL4982" s="1055">
        <v>1.9413</v>
      </c>
      <c r="AM4982" s="1054">
        <v>41</v>
      </c>
      <c r="AN4982" s="1056">
        <v>0.2402</v>
      </c>
    </row>
    <row r="4983" spans="35:40">
      <c r="AI4983" s="1053">
        <v>43080801</v>
      </c>
      <c r="AJ4983" s="1054">
        <v>20</v>
      </c>
      <c r="AK4983" s="1055">
        <v>79.441400000000002</v>
      </c>
      <c r="AL4983" s="1055">
        <v>2.4994999999999998</v>
      </c>
      <c r="AM4983" s="1054">
        <v>32</v>
      </c>
      <c r="AN4983" s="1056">
        <v>0.1416</v>
      </c>
    </row>
    <row r="4984" spans="35:40">
      <c r="AI4984" s="1053">
        <v>15100101</v>
      </c>
      <c r="AJ4984" s="1054">
        <v>5</v>
      </c>
      <c r="AK4984" s="1055">
        <v>79.4285</v>
      </c>
      <c r="AL4984" s="1055">
        <v>2.6335999999999999</v>
      </c>
      <c r="AM4984" s="1054">
        <v>30</v>
      </c>
      <c r="AN4984" s="1056">
        <v>0.26649999999999996</v>
      </c>
    </row>
    <row r="4985" spans="35:40">
      <c r="AI4985" s="1053">
        <v>41018601</v>
      </c>
      <c r="AJ4985" s="1054">
        <v>64</v>
      </c>
      <c r="AK4985" s="1055">
        <v>79.413700000000006</v>
      </c>
      <c r="AL4985" s="1055">
        <v>2.2511999999999999</v>
      </c>
      <c r="AM4985" s="1054">
        <v>35</v>
      </c>
      <c r="AN4985" s="1056">
        <v>0.28010000000000002</v>
      </c>
    </row>
    <row r="4986" spans="35:40">
      <c r="AI4986" s="1053">
        <v>44011171</v>
      </c>
      <c r="AJ4986" s="1054">
        <v>113</v>
      </c>
      <c r="AK4986" s="1055">
        <v>79.359300000000005</v>
      </c>
      <c r="AL4986" s="1055">
        <v>1.9911000000000001</v>
      </c>
      <c r="AM4986" s="1054">
        <v>40</v>
      </c>
      <c r="AN4986" s="1056">
        <v>0.42729999999999996</v>
      </c>
    </row>
    <row r="4987" spans="35:40">
      <c r="AI4987" s="1053">
        <v>42080901</v>
      </c>
      <c r="AJ4987" s="1054">
        <v>10</v>
      </c>
      <c r="AK4987" s="1055">
        <v>79.311099999999996</v>
      </c>
      <c r="AL4987" s="1055">
        <v>2.2086999999999999</v>
      </c>
      <c r="AM4987" s="1054">
        <v>36</v>
      </c>
      <c r="AN4987" s="1056">
        <v>0.20730000000000001</v>
      </c>
    </row>
    <row r="4988" spans="35:40">
      <c r="AI4988" s="1053">
        <v>13021201</v>
      </c>
      <c r="AJ4988" s="1054">
        <v>16</v>
      </c>
      <c r="AK4988" s="1055">
        <v>79.262299999999996</v>
      </c>
      <c r="AL4988" s="1055">
        <v>2.4152999999999998</v>
      </c>
      <c r="AM4988" s="1054">
        <v>33</v>
      </c>
      <c r="AN4988" s="1056">
        <v>0.43200000000000005</v>
      </c>
    </row>
    <row r="4989" spans="35:40">
      <c r="AI4989" s="1053">
        <v>36100271</v>
      </c>
      <c r="AJ4989" s="1054">
        <v>11</v>
      </c>
      <c r="AK4989" s="1055">
        <v>79.249399999999994</v>
      </c>
      <c r="AL4989" s="1055">
        <v>1.8722000000000001</v>
      </c>
      <c r="AM4989" s="1054">
        <v>42</v>
      </c>
      <c r="AN4989" s="1056">
        <v>0.3654</v>
      </c>
    </row>
    <row r="4990" spans="35:40">
      <c r="AI4990" s="1053">
        <v>44116001</v>
      </c>
      <c r="AJ4990" s="1054">
        <v>27</v>
      </c>
      <c r="AK4990" s="1055">
        <v>79.213409999999996</v>
      </c>
      <c r="AL4990" s="1055">
        <v>2.3607999999999998</v>
      </c>
      <c r="AM4990" s="1054">
        <v>34</v>
      </c>
      <c r="AN4990" s="1056">
        <v>0.12029999999999999</v>
      </c>
    </row>
    <row r="4991" spans="35:40">
      <c r="AI4991" s="1053">
        <v>53250901</v>
      </c>
      <c r="AJ4991" s="1054">
        <v>4</v>
      </c>
      <c r="AK4991" s="1055">
        <v>79.186800000000005</v>
      </c>
      <c r="AL4991" s="1055">
        <v>2.1242999999999999</v>
      </c>
      <c r="AM4991" s="1054">
        <v>37</v>
      </c>
      <c r="AN4991" s="1056">
        <v>0.2341</v>
      </c>
    </row>
    <row r="4992" spans="35:40">
      <c r="AI4992" s="1053">
        <v>21010931</v>
      </c>
      <c r="AJ4992" s="1054">
        <v>48</v>
      </c>
      <c r="AK4992" s="1055">
        <v>79.150599999999997</v>
      </c>
      <c r="AL4992" s="1055">
        <v>2.3007</v>
      </c>
      <c r="AM4992" s="1054">
        <v>34</v>
      </c>
      <c r="AN4992" s="1056">
        <v>0.18579999999999999</v>
      </c>
    </row>
    <row r="4993" spans="35:40">
      <c r="AI4993" s="1053">
        <v>32019181</v>
      </c>
      <c r="AJ4993" s="1054">
        <v>70</v>
      </c>
      <c r="AK4993" s="1055">
        <v>79.134500000000003</v>
      </c>
      <c r="AL4993" s="1055">
        <v>2.0777000000000001</v>
      </c>
      <c r="AM4993" s="1054">
        <v>38</v>
      </c>
      <c r="AN4993" s="1056">
        <v>0.28239999999999998</v>
      </c>
    </row>
    <row r="4994" spans="35:40">
      <c r="AI4994" s="1053">
        <v>37147031</v>
      </c>
      <c r="AJ4994" s="1054">
        <v>10</v>
      </c>
      <c r="AK4994" s="1055">
        <v>79.13</v>
      </c>
      <c r="AL4994" s="1055">
        <v>1.8223</v>
      </c>
      <c r="AM4994" s="1054">
        <v>43</v>
      </c>
      <c r="AN4994" s="1056">
        <v>0.19719999999999999</v>
      </c>
    </row>
    <row r="4995" spans="35:40">
      <c r="AI4995" s="1053">
        <v>52240901</v>
      </c>
      <c r="AJ4995" s="1054">
        <v>4</v>
      </c>
      <c r="AK4995" s="1055">
        <v>79.105500000000006</v>
      </c>
      <c r="AL4995" s="1055">
        <v>2.3119999999999998</v>
      </c>
      <c r="AM4995" s="1054">
        <v>34</v>
      </c>
      <c r="AN4995" s="1056">
        <v>0.37490000000000001</v>
      </c>
    </row>
    <row r="4996" spans="35:40">
      <c r="AI4996" s="1053">
        <v>32039051</v>
      </c>
      <c r="AJ4996" s="1054">
        <v>58</v>
      </c>
      <c r="AK4996" s="1055">
        <v>79.094890000000007</v>
      </c>
      <c r="AL4996" s="1055">
        <v>1.9954000000000001</v>
      </c>
      <c r="AM4996" s="1054">
        <v>40</v>
      </c>
      <c r="AN4996" s="1056">
        <v>0.1416</v>
      </c>
    </row>
    <row r="4997" spans="35:40">
      <c r="AI4997" s="1053">
        <v>33074001</v>
      </c>
      <c r="AJ4997" s="1054">
        <v>53</v>
      </c>
      <c r="AK4997" s="1055">
        <v>79.068299999999994</v>
      </c>
      <c r="AL4997" s="1055">
        <v>2.2799999999999998</v>
      </c>
      <c r="AM4997" s="1054">
        <v>35</v>
      </c>
      <c r="AN4997" s="1056">
        <v>0.38600000000000001</v>
      </c>
    </row>
    <row r="4998" spans="35:40">
      <c r="AI4998" s="1053">
        <v>44062101</v>
      </c>
      <c r="AJ4998" s="1054">
        <v>8</v>
      </c>
      <c r="AK4998" s="1055">
        <v>79.045190000000005</v>
      </c>
      <c r="AL4998" s="1055">
        <v>2.0228999999999999</v>
      </c>
      <c r="AM4998" s="1054">
        <v>39</v>
      </c>
      <c r="AN4998" s="1056">
        <v>0.1173</v>
      </c>
    </row>
    <row r="4999" spans="35:40">
      <c r="AI4999" s="1053">
        <v>36050201</v>
      </c>
      <c r="AJ4999" s="1054">
        <v>6</v>
      </c>
      <c r="AK4999" s="1055">
        <v>79.032499999999999</v>
      </c>
      <c r="AL4999" s="1055">
        <v>2.5569000000000002</v>
      </c>
      <c r="AM4999" s="1054">
        <v>31</v>
      </c>
      <c r="AN4999" s="1056">
        <v>0.33159999999999995</v>
      </c>
    </row>
    <row r="5000" spans="35:40">
      <c r="AI5000" s="1053">
        <v>45030511</v>
      </c>
      <c r="AJ5000" s="1054">
        <v>13</v>
      </c>
      <c r="AK5000" s="1055">
        <v>79.031300000000002</v>
      </c>
      <c r="AL5000" s="1055">
        <v>2.6133000000000002</v>
      </c>
      <c r="AM5000" s="1054">
        <v>30</v>
      </c>
      <c r="AN5000" s="1056">
        <v>0.2132</v>
      </c>
    </row>
    <row r="5001" spans="35:40">
      <c r="AI5001" s="1053">
        <v>43112601</v>
      </c>
      <c r="AJ5001" s="1054">
        <v>12</v>
      </c>
      <c r="AK5001" s="1055">
        <v>78.987809999999996</v>
      </c>
      <c r="AL5001" s="1055">
        <v>2.3359000000000001</v>
      </c>
      <c r="AM5001" s="1054">
        <v>34</v>
      </c>
      <c r="AN5001" s="1056">
        <v>0.15570000000000001</v>
      </c>
    </row>
    <row r="5002" spans="35:40">
      <c r="AI5002" s="1053">
        <v>37110201</v>
      </c>
      <c r="AJ5002" s="1054">
        <v>12</v>
      </c>
      <c r="AK5002" s="1055">
        <v>78.976050000000001</v>
      </c>
      <c r="AL5002" s="1055">
        <v>2.5150999999999999</v>
      </c>
      <c r="AM5002" s="1054">
        <v>31</v>
      </c>
      <c r="AN5002" s="1056">
        <v>0.24829999999999999</v>
      </c>
    </row>
    <row r="5003" spans="35:40">
      <c r="AI5003" s="1053">
        <v>42019291</v>
      </c>
      <c r="AJ5003" s="1054">
        <v>87</v>
      </c>
      <c r="AK5003" s="1055">
        <v>78.971000000000004</v>
      </c>
      <c r="AL5003" s="1055">
        <v>2.5846</v>
      </c>
      <c r="AM5003" s="1054">
        <v>31</v>
      </c>
      <c r="AN5003" s="1056">
        <v>0.2422</v>
      </c>
    </row>
    <row r="5004" spans="35:40">
      <c r="AI5004" s="1053">
        <v>32107311</v>
      </c>
      <c r="AJ5004" s="1054">
        <v>58</v>
      </c>
      <c r="AK5004" s="1055">
        <v>78.936949999999996</v>
      </c>
      <c r="AL5004" s="1055">
        <v>1.8136000000000001</v>
      </c>
      <c r="AM5004" s="1054">
        <v>44</v>
      </c>
      <c r="AN5004" s="1056">
        <v>0.47539999999999999</v>
      </c>
    </row>
    <row r="5005" spans="35:40">
      <c r="AI5005" s="1053">
        <v>61011901</v>
      </c>
      <c r="AJ5005" s="1054">
        <v>73</v>
      </c>
      <c r="AK5005" s="1055">
        <v>78.871099999999998</v>
      </c>
      <c r="AL5005" s="1055">
        <v>2.5419</v>
      </c>
      <c r="AM5005" s="1054">
        <v>31</v>
      </c>
      <c r="AN5005" s="1056">
        <v>0.25609999999999999</v>
      </c>
    </row>
    <row r="5006" spans="35:40">
      <c r="AI5006" s="1053">
        <v>51168201</v>
      </c>
      <c r="AJ5006" s="1054">
        <v>11</v>
      </c>
      <c r="AK5006" s="1055">
        <v>78.829599999999999</v>
      </c>
      <c r="AL5006" s="1055">
        <v>2.2685</v>
      </c>
      <c r="AM5006" s="1054">
        <v>35</v>
      </c>
      <c r="AN5006" s="1056">
        <v>0.39539999999999997</v>
      </c>
    </row>
    <row r="5007" spans="35:40">
      <c r="AI5007" s="1053">
        <v>41019801</v>
      </c>
      <c r="AJ5007" s="1054">
        <v>65</v>
      </c>
      <c r="AK5007" s="1055">
        <v>78.778199999999998</v>
      </c>
      <c r="AL5007" s="1055">
        <v>2.3449</v>
      </c>
      <c r="AM5007" s="1054">
        <v>34</v>
      </c>
      <c r="AN5007" s="1056">
        <v>0.20559999999999998</v>
      </c>
    </row>
    <row r="5008" spans="35:40">
      <c r="AI5008" s="1053">
        <v>43043801</v>
      </c>
      <c r="AJ5008" s="1054">
        <v>16</v>
      </c>
      <c r="AK5008" s="1055">
        <v>78.755399999999995</v>
      </c>
      <c r="AL5008" s="1055">
        <v>1.8277000000000001</v>
      </c>
      <c r="AM5008" s="1054">
        <v>43</v>
      </c>
      <c r="AN5008" s="1056">
        <v>0.1739</v>
      </c>
    </row>
    <row r="5009" spans="35:40">
      <c r="AI5009" s="1053">
        <v>33066401</v>
      </c>
      <c r="AJ5009" s="1054">
        <v>45</v>
      </c>
      <c r="AK5009" s="1055">
        <v>78.720699999999994</v>
      </c>
      <c r="AL5009" s="1055">
        <v>1.8974</v>
      </c>
      <c r="AM5009" s="1054">
        <v>41</v>
      </c>
      <c r="AN5009" s="1056">
        <v>0.27089999999999997</v>
      </c>
    </row>
    <row r="5010" spans="35:40">
      <c r="AI5010" s="1053">
        <v>37037211</v>
      </c>
      <c r="AJ5010" s="1054">
        <v>45</v>
      </c>
      <c r="AK5010" s="1055">
        <v>78.698700000000002</v>
      </c>
      <c r="AL5010" s="1055">
        <v>2.2848000000000002</v>
      </c>
      <c r="AM5010" s="1054">
        <v>34</v>
      </c>
      <c r="AN5010" s="1056">
        <v>0.1741</v>
      </c>
    </row>
    <row r="5011" spans="35:40">
      <c r="AI5011" s="1053">
        <v>41111201</v>
      </c>
      <c r="AJ5011" s="1054">
        <v>9</v>
      </c>
      <c r="AK5011" s="1055">
        <v>78.603200000000001</v>
      </c>
      <c r="AL5011" s="1055">
        <v>2.5274000000000001</v>
      </c>
      <c r="AM5011" s="1054">
        <v>31</v>
      </c>
      <c r="AN5011" s="1056">
        <v>0.32740000000000002</v>
      </c>
    </row>
    <row r="5012" spans="35:40">
      <c r="AI5012" s="1053">
        <v>33077101</v>
      </c>
      <c r="AJ5012" s="1054">
        <v>54</v>
      </c>
      <c r="AK5012" s="1055">
        <v>78.561599999999999</v>
      </c>
      <c r="AL5012" s="1055">
        <v>2.5002</v>
      </c>
      <c r="AM5012" s="1054">
        <v>31</v>
      </c>
      <c r="AN5012" s="1056">
        <v>0.31840000000000002</v>
      </c>
    </row>
    <row r="5013" spans="35:40">
      <c r="AI5013" s="1053">
        <v>45040211</v>
      </c>
      <c r="AJ5013" s="1054">
        <v>4</v>
      </c>
      <c r="AK5013" s="1055">
        <v>78.527299999999997</v>
      </c>
      <c r="AL5013" s="1055">
        <v>2.6745000000000001</v>
      </c>
      <c r="AM5013" s="1054">
        <v>29</v>
      </c>
      <c r="AN5013" s="1056">
        <v>0.2581</v>
      </c>
    </row>
    <row r="5014" spans="35:40">
      <c r="AI5014" s="1053">
        <v>33082501</v>
      </c>
      <c r="AJ5014" s="1054">
        <v>11</v>
      </c>
      <c r="AK5014" s="1055">
        <v>78.524649999999994</v>
      </c>
      <c r="AL5014" s="1055">
        <v>1.6600999999999999</v>
      </c>
      <c r="AM5014" s="1054">
        <v>47</v>
      </c>
      <c r="AN5014" s="1056">
        <v>0.19879999999999998</v>
      </c>
    </row>
    <row r="5015" spans="35:40">
      <c r="AI5015" s="1053">
        <v>33061011</v>
      </c>
      <c r="AJ5015" s="1054">
        <v>46</v>
      </c>
      <c r="AK5015" s="1055">
        <v>78.52234</v>
      </c>
      <c r="AL5015" s="1055">
        <v>1.6267</v>
      </c>
      <c r="AM5015" s="1054">
        <v>48</v>
      </c>
      <c r="AN5015" s="1056">
        <v>0.2437</v>
      </c>
    </row>
    <row r="5016" spans="35:40">
      <c r="AI5016" s="1053">
        <v>33076601</v>
      </c>
      <c r="AJ5016" s="1054">
        <v>55</v>
      </c>
      <c r="AK5016" s="1055">
        <v>78.499300000000005</v>
      </c>
      <c r="AL5016" s="1055">
        <v>1.8340000000000001</v>
      </c>
      <c r="AM5016" s="1054">
        <v>43</v>
      </c>
      <c r="AN5016" s="1056">
        <v>0.2351</v>
      </c>
    </row>
    <row r="5017" spans="35:40">
      <c r="AI5017" s="1053">
        <v>37097081</v>
      </c>
      <c r="AJ5017" s="1054">
        <v>7</v>
      </c>
      <c r="AK5017" s="1055">
        <v>78.476607999999999</v>
      </c>
      <c r="AL5017" s="1055">
        <v>2.4373999999999998</v>
      </c>
      <c r="AM5017" s="1054">
        <v>32</v>
      </c>
      <c r="AN5017" s="1056">
        <v>0.17350000000000002</v>
      </c>
    </row>
    <row r="5018" spans="35:40">
      <c r="AI5018" s="1053">
        <v>15050105</v>
      </c>
      <c r="AJ5018" s="1054">
        <v>6</v>
      </c>
      <c r="AK5018" s="1055">
        <v>78.449700000000007</v>
      </c>
      <c r="AL5018" s="1055">
        <v>2.391</v>
      </c>
      <c r="AM5018" s="1054">
        <v>33</v>
      </c>
      <c r="AN5018" s="1056">
        <v>0.21969999999999998</v>
      </c>
    </row>
    <row r="5019" spans="35:40">
      <c r="AI5019" s="1053">
        <v>37147061</v>
      </c>
      <c r="AJ5019" s="1054">
        <v>11</v>
      </c>
      <c r="AK5019" s="1055">
        <v>78.423249999999996</v>
      </c>
      <c r="AL5019" s="1055">
        <v>2.3879000000000001</v>
      </c>
      <c r="AM5019" s="1054">
        <v>33</v>
      </c>
      <c r="AN5019" s="1056">
        <v>0.2266</v>
      </c>
    </row>
    <row r="5020" spans="35:40">
      <c r="AI5020" s="1053">
        <v>36080101</v>
      </c>
      <c r="AJ5020" s="1054">
        <v>7</v>
      </c>
      <c r="AK5020" s="1055">
        <v>78.419069999999991</v>
      </c>
      <c r="AL5020" s="1055">
        <v>2.2075999999999998</v>
      </c>
      <c r="AM5020" s="1054">
        <v>36</v>
      </c>
      <c r="AN5020" s="1056">
        <v>0.17649999999999999</v>
      </c>
    </row>
    <row r="5021" spans="35:40">
      <c r="AI5021" s="1053">
        <v>37053901</v>
      </c>
      <c r="AJ5021" s="1054">
        <v>25</v>
      </c>
      <c r="AK5021" s="1055">
        <v>78.411799999999999</v>
      </c>
      <c r="AL5021" s="1055">
        <v>2.0419999999999998</v>
      </c>
      <c r="AM5021" s="1054">
        <v>38</v>
      </c>
      <c r="AN5021" s="1056">
        <v>0.26030000000000003</v>
      </c>
    </row>
    <row r="5022" spans="35:40">
      <c r="AI5022" s="1053">
        <v>32023201</v>
      </c>
      <c r="AJ5022" s="1054">
        <v>79</v>
      </c>
      <c r="AK5022" s="1055">
        <v>78.4011</v>
      </c>
      <c r="AL5022" s="1055">
        <v>2.2151999999999998</v>
      </c>
      <c r="AM5022" s="1054">
        <v>35</v>
      </c>
      <c r="AN5022" s="1056">
        <v>0.42100000000000004</v>
      </c>
    </row>
    <row r="5023" spans="35:40">
      <c r="AI5023" s="1053">
        <v>42032301</v>
      </c>
      <c r="AJ5023" s="1054">
        <v>22</v>
      </c>
      <c r="AK5023" s="1055">
        <v>78.307900000000004</v>
      </c>
      <c r="AL5023" s="1055">
        <v>2.0874000000000001</v>
      </c>
      <c r="AM5023" s="1054">
        <v>38</v>
      </c>
      <c r="AN5023" s="1056">
        <v>0.26929999999999998</v>
      </c>
    </row>
    <row r="5024" spans="35:40">
      <c r="AI5024" s="1053">
        <v>13104701</v>
      </c>
      <c r="AJ5024" s="1054">
        <v>16</v>
      </c>
      <c r="AK5024" s="1055">
        <v>78.305430000000001</v>
      </c>
      <c r="AL5024" s="1055">
        <v>2.5022000000000002</v>
      </c>
      <c r="AM5024" s="1054">
        <v>31</v>
      </c>
      <c r="AN5024" s="1056">
        <v>0.37020000000000003</v>
      </c>
    </row>
    <row r="5025" spans="35:40">
      <c r="AI5025" s="1053">
        <v>34062201</v>
      </c>
      <c r="AJ5025" s="1054">
        <v>16</v>
      </c>
      <c r="AK5025" s="1055">
        <v>78.290899999999993</v>
      </c>
      <c r="AL5025" s="1055">
        <v>2.5245000000000002</v>
      </c>
      <c r="AM5025" s="1054">
        <v>31</v>
      </c>
      <c r="AN5025" s="1056">
        <v>0.1772</v>
      </c>
    </row>
    <row r="5026" spans="35:40">
      <c r="AI5026" s="1053">
        <v>33048101</v>
      </c>
      <c r="AJ5026" s="1054">
        <v>64</v>
      </c>
      <c r="AK5026" s="1055">
        <v>78.284819999999996</v>
      </c>
      <c r="AL5026" s="1055">
        <v>2.1695000000000002</v>
      </c>
      <c r="AM5026" s="1054">
        <v>36</v>
      </c>
      <c r="AN5026" s="1056">
        <v>0.18379999999999999</v>
      </c>
    </row>
    <row r="5027" spans="35:40">
      <c r="AI5027" s="1053">
        <v>31173301</v>
      </c>
      <c r="AJ5027" s="1054">
        <v>208</v>
      </c>
      <c r="AK5027" s="1055">
        <v>78.276600000000002</v>
      </c>
      <c r="AL5027" s="1055">
        <v>2.1238999999999999</v>
      </c>
      <c r="AM5027" s="1054">
        <v>37</v>
      </c>
      <c r="AN5027" s="1056">
        <v>0.22320000000000001</v>
      </c>
    </row>
    <row r="5028" spans="35:40">
      <c r="AI5028" s="1053">
        <v>22070901</v>
      </c>
      <c r="AJ5028" s="1054">
        <v>3</v>
      </c>
      <c r="AK5028" s="1055">
        <v>78.275099999999995</v>
      </c>
      <c r="AL5028" s="1055">
        <v>2.29</v>
      </c>
      <c r="AM5028" s="1054">
        <v>34</v>
      </c>
      <c r="AN5028" s="1056">
        <v>0.14150000000000001</v>
      </c>
    </row>
    <row r="5029" spans="35:40">
      <c r="AI5029" s="1053">
        <v>37107091</v>
      </c>
      <c r="AJ5029" s="1054">
        <v>8</v>
      </c>
      <c r="AK5029" s="1055">
        <v>78.134200000000007</v>
      </c>
      <c r="AL5029" s="1055">
        <v>2.2629000000000001</v>
      </c>
      <c r="AM5029" s="1054">
        <v>35</v>
      </c>
      <c r="AN5029" s="1056">
        <v>0.20149999999999998</v>
      </c>
    </row>
    <row r="5030" spans="35:40">
      <c r="AI5030" s="1053">
        <v>44133001</v>
      </c>
      <c r="AJ5030" s="1054">
        <v>62</v>
      </c>
      <c r="AK5030" s="1055">
        <v>78.124200000000002</v>
      </c>
      <c r="AL5030" s="1055">
        <v>2.3883999999999999</v>
      </c>
      <c r="AM5030" s="1054">
        <v>33</v>
      </c>
      <c r="AN5030" s="1056">
        <v>0.19</v>
      </c>
    </row>
    <row r="5031" spans="35:40">
      <c r="AI5031" s="1053">
        <v>21010911</v>
      </c>
      <c r="AJ5031" s="1054">
        <v>49</v>
      </c>
      <c r="AK5031" s="1055">
        <v>78.109300000000005</v>
      </c>
      <c r="AL5031" s="1055">
        <v>2.5607000000000002</v>
      </c>
      <c r="AM5031" s="1054">
        <v>30</v>
      </c>
      <c r="AN5031" s="1056">
        <v>0.24420000000000003</v>
      </c>
    </row>
    <row r="5032" spans="35:40">
      <c r="AI5032" s="1053">
        <v>43112101</v>
      </c>
      <c r="AJ5032" s="1054">
        <v>13</v>
      </c>
      <c r="AK5032" s="1055">
        <v>78.103543999999999</v>
      </c>
      <c r="AL5032" s="1055">
        <v>2.3492999999999999</v>
      </c>
      <c r="AM5032" s="1054">
        <v>33</v>
      </c>
      <c r="AN5032" s="1056">
        <v>0.16829999999999998</v>
      </c>
    </row>
    <row r="5033" spans="35:40">
      <c r="AI5033" s="1053">
        <v>44001901</v>
      </c>
      <c r="AJ5033" s="1054">
        <v>107</v>
      </c>
      <c r="AK5033" s="1055">
        <v>78.069199999999995</v>
      </c>
      <c r="AL5033" s="1055">
        <v>2.1473</v>
      </c>
      <c r="AM5033" s="1054">
        <v>36</v>
      </c>
      <c r="AN5033" s="1056">
        <v>0.2954</v>
      </c>
    </row>
    <row r="5034" spans="35:40">
      <c r="AI5034" s="1053">
        <v>34080501</v>
      </c>
      <c r="AJ5034" s="1054">
        <v>14</v>
      </c>
      <c r="AK5034" s="1055">
        <v>78.034499999999994</v>
      </c>
      <c r="AL5034" s="1055">
        <v>2.4485999999999999</v>
      </c>
      <c r="AM5034" s="1054">
        <v>32</v>
      </c>
      <c r="AN5034" s="1056">
        <v>0.14610000000000001</v>
      </c>
    </row>
    <row r="5035" spans="35:40">
      <c r="AI5035" s="1053">
        <v>37087081</v>
      </c>
      <c r="AJ5035" s="1054">
        <v>25</v>
      </c>
      <c r="AK5035" s="1055">
        <v>78.02664</v>
      </c>
      <c r="AL5035" s="1055">
        <v>2.1383000000000001</v>
      </c>
      <c r="AM5035" s="1054">
        <v>36</v>
      </c>
      <c r="AN5035" s="1056">
        <v>0.11849999999999999</v>
      </c>
    </row>
    <row r="5036" spans="35:40">
      <c r="AI5036" s="1053">
        <v>32133411</v>
      </c>
      <c r="AJ5036" s="1054">
        <v>29</v>
      </c>
      <c r="AK5036" s="1055">
        <v>77.965800000000002</v>
      </c>
      <c r="AL5036" s="1055">
        <v>1.8996</v>
      </c>
      <c r="AM5036" s="1054">
        <v>41</v>
      </c>
      <c r="AN5036" s="1056">
        <v>0.27360000000000001</v>
      </c>
    </row>
    <row r="5037" spans="35:40">
      <c r="AI5037" s="1053">
        <v>33018751</v>
      </c>
      <c r="AJ5037" s="1054">
        <v>102</v>
      </c>
      <c r="AK5037" s="1055">
        <v>77.922300000000007</v>
      </c>
      <c r="AL5037" s="1055">
        <v>2.1494</v>
      </c>
      <c r="AM5037" s="1054">
        <v>36</v>
      </c>
      <c r="AN5037" s="1056">
        <v>0.21179999999999999</v>
      </c>
    </row>
    <row r="5038" spans="35:40">
      <c r="AI5038" s="1053">
        <v>32027811</v>
      </c>
      <c r="AJ5038" s="1054">
        <v>80</v>
      </c>
      <c r="AK5038" s="1055">
        <v>77.874300000000005</v>
      </c>
      <c r="AL5038" s="1055">
        <v>2.4643999999999999</v>
      </c>
      <c r="AM5038" s="1054">
        <v>32</v>
      </c>
      <c r="AN5038" s="1056">
        <v>0.30449999999999999</v>
      </c>
    </row>
    <row r="5039" spans="35:40">
      <c r="AI5039" s="1053">
        <v>33062701</v>
      </c>
      <c r="AJ5039" s="1054">
        <v>47</v>
      </c>
      <c r="AK5039" s="1055">
        <v>77.856961999999996</v>
      </c>
      <c r="AL5039" s="1055">
        <v>1.9653</v>
      </c>
      <c r="AM5039" s="1054">
        <v>40</v>
      </c>
      <c r="AN5039" s="1056">
        <v>0.20129999999999998</v>
      </c>
    </row>
    <row r="5040" spans="35:40">
      <c r="AI5040" s="1053">
        <v>32012101</v>
      </c>
      <c r="AJ5040" s="1054">
        <v>71</v>
      </c>
      <c r="AK5040" s="1055">
        <v>77.845100000000002</v>
      </c>
      <c r="AL5040" s="1055">
        <v>2.4178999999999999</v>
      </c>
      <c r="AM5040" s="1054">
        <v>32</v>
      </c>
      <c r="AN5040" s="1056">
        <v>0.26119999999999999</v>
      </c>
    </row>
    <row r="5041" spans="35:40">
      <c r="AI5041" s="1053">
        <v>37067151</v>
      </c>
      <c r="AJ5041" s="1054">
        <v>23</v>
      </c>
      <c r="AK5041" s="1055">
        <v>77.844399999999993</v>
      </c>
      <c r="AL5041" s="1055">
        <v>2.4348999999999998</v>
      </c>
      <c r="AM5041" s="1054">
        <v>32</v>
      </c>
      <c r="AN5041" s="1056">
        <v>0.27989999999999998</v>
      </c>
    </row>
    <row r="5042" spans="35:40">
      <c r="AI5042" s="1053">
        <v>42019421</v>
      </c>
      <c r="AJ5042" s="1054">
        <v>88</v>
      </c>
      <c r="AK5042" s="1055">
        <v>77.825800000000001</v>
      </c>
      <c r="AL5042" s="1055">
        <v>2.4716999999999998</v>
      </c>
      <c r="AM5042" s="1054">
        <v>31</v>
      </c>
      <c r="AN5042" s="1056">
        <v>0.17329999999999998</v>
      </c>
    </row>
    <row r="5043" spans="35:40">
      <c r="AI5043" s="1053">
        <v>45012301</v>
      </c>
      <c r="AJ5043" s="1054">
        <v>26</v>
      </c>
      <c r="AK5043" s="1055">
        <v>77.823250000000002</v>
      </c>
      <c r="AL5043" s="1055">
        <v>1.9666999999999999</v>
      </c>
      <c r="AM5043" s="1054">
        <v>40</v>
      </c>
      <c r="AN5043" s="1056">
        <v>0.15869999999999998</v>
      </c>
    </row>
    <row r="5044" spans="35:40">
      <c r="AI5044" s="1053">
        <v>32029281</v>
      </c>
      <c r="AJ5044" s="1054">
        <v>81</v>
      </c>
      <c r="AK5044" s="1055">
        <v>77.818534999999997</v>
      </c>
      <c r="AL5044" s="1055">
        <v>2.2683</v>
      </c>
      <c r="AM5044" s="1054">
        <v>34</v>
      </c>
      <c r="AN5044" s="1056">
        <v>0.18609999999999999</v>
      </c>
    </row>
    <row r="5045" spans="35:40">
      <c r="AI5045" s="1053">
        <v>51118401</v>
      </c>
      <c r="AJ5045" s="1054">
        <v>6</v>
      </c>
      <c r="AK5045" s="1055">
        <v>77.764700000000005</v>
      </c>
      <c r="AL5045" s="1055">
        <v>2.2854000000000001</v>
      </c>
      <c r="AM5045" s="1054">
        <v>34</v>
      </c>
      <c r="AN5045" s="1056">
        <v>0.38939999999999997</v>
      </c>
    </row>
    <row r="5046" spans="35:40">
      <c r="AI5046" s="1053">
        <v>45020601</v>
      </c>
      <c r="AJ5046" s="1054">
        <v>12</v>
      </c>
      <c r="AK5046" s="1055">
        <v>77.720100000000002</v>
      </c>
      <c r="AL5046" s="1055">
        <v>2.5945</v>
      </c>
      <c r="AM5046" s="1054">
        <v>30</v>
      </c>
      <c r="AN5046" s="1056">
        <v>0.27050000000000002</v>
      </c>
    </row>
    <row r="5047" spans="35:40">
      <c r="AI5047" s="1053">
        <v>13024601</v>
      </c>
      <c r="AJ5047" s="1054">
        <v>17</v>
      </c>
      <c r="AK5047" s="1055">
        <v>77.718649999999997</v>
      </c>
      <c r="AL5047" s="1055">
        <v>2.1232000000000002</v>
      </c>
      <c r="AM5047" s="1054">
        <v>37</v>
      </c>
      <c r="AN5047" s="1056">
        <v>0.30219999999999997</v>
      </c>
    </row>
    <row r="5048" spans="35:40">
      <c r="AI5048" s="1053">
        <v>50010121</v>
      </c>
      <c r="AJ5048" s="1054">
        <v>131</v>
      </c>
      <c r="AK5048" s="1055">
        <v>77.70635</v>
      </c>
      <c r="AL5048" s="1055">
        <v>2.1831999999999998</v>
      </c>
      <c r="AM5048" s="1054">
        <v>36</v>
      </c>
      <c r="AN5048" s="1056">
        <v>0.15439999999999998</v>
      </c>
    </row>
    <row r="5049" spans="35:40">
      <c r="AI5049" s="1053">
        <v>46080301</v>
      </c>
      <c r="AJ5049" s="1054">
        <v>3</v>
      </c>
      <c r="AK5049" s="1055">
        <v>77.701499999999996</v>
      </c>
      <c r="AL5049" s="1055">
        <v>1.9311</v>
      </c>
      <c r="AM5049" s="1054">
        <v>40</v>
      </c>
      <c r="AN5049" s="1056">
        <v>0.3054</v>
      </c>
    </row>
    <row r="5050" spans="35:40">
      <c r="AI5050" s="1053">
        <v>50121101</v>
      </c>
      <c r="AJ5050" s="1054">
        <v>132</v>
      </c>
      <c r="AK5050" s="1055">
        <v>77.675719999999998</v>
      </c>
      <c r="AL5050" s="1055">
        <v>2.2210000000000001</v>
      </c>
      <c r="AM5050" s="1054">
        <v>35</v>
      </c>
      <c r="AN5050" s="1056">
        <v>0.16079999999999997</v>
      </c>
    </row>
    <row r="5051" spans="35:40">
      <c r="AI5051" s="1053">
        <v>32107711</v>
      </c>
      <c r="AJ5051" s="1054">
        <v>59</v>
      </c>
      <c r="AK5051" s="1055">
        <v>77.638780000000011</v>
      </c>
      <c r="AL5051" s="1055">
        <v>2.2456</v>
      </c>
      <c r="AM5051" s="1054">
        <v>35</v>
      </c>
      <c r="AN5051" s="1056">
        <v>0.1948</v>
      </c>
    </row>
    <row r="5052" spans="35:40">
      <c r="AI5052" s="1053">
        <v>36011400</v>
      </c>
      <c r="AJ5052" s="1054">
        <v>36</v>
      </c>
      <c r="AK5052" s="1055">
        <v>77.634699999999995</v>
      </c>
      <c r="AL5052" s="1055">
        <v>2.3363999999999998</v>
      </c>
      <c r="AM5052" s="1054">
        <v>33</v>
      </c>
      <c r="AN5052" s="1056">
        <v>0.31690000000000002</v>
      </c>
    </row>
    <row r="5053" spans="35:40">
      <c r="AI5053" s="1053">
        <v>32109131</v>
      </c>
      <c r="AJ5053" s="1054">
        <v>60</v>
      </c>
      <c r="AK5053" s="1055">
        <v>77.6113</v>
      </c>
      <c r="AL5053" s="1055">
        <v>2.3328000000000002</v>
      </c>
      <c r="AM5053" s="1054">
        <v>33</v>
      </c>
      <c r="AN5053" s="1056">
        <v>0.45079999999999998</v>
      </c>
    </row>
    <row r="5054" spans="35:40">
      <c r="AI5054" s="1053">
        <v>44000901</v>
      </c>
      <c r="AJ5054" s="1054">
        <v>108</v>
      </c>
      <c r="AK5054" s="1055">
        <v>77.590199999999996</v>
      </c>
      <c r="AL5054" s="1055">
        <v>2.2682000000000002</v>
      </c>
      <c r="AM5054" s="1054">
        <v>34</v>
      </c>
      <c r="AN5054" s="1056">
        <v>0.23620000000000002</v>
      </c>
    </row>
    <row r="5055" spans="35:40">
      <c r="AI5055" s="1053">
        <v>44102401</v>
      </c>
      <c r="AJ5055" s="1054">
        <v>50</v>
      </c>
      <c r="AK5055" s="1055">
        <v>77.563326000000004</v>
      </c>
      <c r="AL5055" s="1055">
        <v>2.3561999999999999</v>
      </c>
      <c r="AM5055" s="1054">
        <v>33</v>
      </c>
      <c r="AN5055" s="1056">
        <v>0.14069999999999999</v>
      </c>
    </row>
    <row r="5056" spans="35:40">
      <c r="AI5056" s="1053">
        <v>36090281</v>
      </c>
      <c r="AJ5056" s="1054">
        <v>13</v>
      </c>
      <c r="AK5056" s="1055">
        <v>77.504300000000001</v>
      </c>
      <c r="AL5056" s="1055">
        <v>1.6910000000000001</v>
      </c>
      <c r="AM5056" s="1054">
        <v>46</v>
      </c>
      <c r="AN5056" s="1056">
        <v>0.24850000000000003</v>
      </c>
    </row>
    <row r="5057" spans="35:40">
      <c r="AI5057" s="1053">
        <v>32026301</v>
      </c>
      <c r="AJ5057" s="1054">
        <v>82</v>
      </c>
      <c r="AK5057" s="1055">
        <v>77.498949999999994</v>
      </c>
      <c r="AL5057" s="1055">
        <v>2.2317</v>
      </c>
      <c r="AM5057" s="1054">
        <v>35</v>
      </c>
      <c r="AN5057" s="1056">
        <v>0.17010000000000003</v>
      </c>
    </row>
    <row r="5058" spans="35:40">
      <c r="AI5058" s="1053">
        <v>42092301</v>
      </c>
      <c r="AJ5058" s="1054">
        <v>8</v>
      </c>
      <c r="AK5058" s="1055">
        <v>77.4649</v>
      </c>
      <c r="AL5058" s="1055">
        <v>1.8522000000000001</v>
      </c>
      <c r="AM5058" s="1054">
        <v>42</v>
      </c>
      <c r="AN5058" s="1056">
        <v>0.37959999999999999</v>
      </c>
    </row>
    <row r="5059" spans="35:40">
      <c r="AI5059" s="1053">
        <v>34023801</v>
      </c>
      <c r="AJ5059" s="1054">
        <v>24</v>
      </c>
      <c r="AK5059" s="1055">
        <v>77.453800000000001</v>
      </c>
      <c r="AL5059" s="1055">
        <v>2.3069000000000002</v>
      </c>
      <c r="AM5059" s="1054">
        <v>34</v>
      </c>
      <c r="AN5059" s="1056">
        <v>0.14169999999999999</v>
      </c>
    </row>
    <row r="5060" spans="35:40">
      <c r="AI5060" s="1053">
        <v>43100601</v>
      </c>
      <c r="AJ5060" s="1054">
        <v>10</v>
      </c>
      <c r="AK5060" s="1055">
        <v>77.432500000000005</v>
      </c>
      <c r="AL5060" s="1055">
        <v>1.9191</v>
      </c>
      <c r="AM5060" s="1054">
        <v>40</v>
      </c>
      <c r="AN5060" s="1056">
        <v>0.52249999999999996</v>
      </c>
    </row>
    <row r="5061" spans="35:40">
      <c r="AI5061" s="1053">
        <v>14110701</v>
      </c>
      <c r="AJ5061" s="1054">
        <v>8</v>
      </c>
      <c r="AK5061" s="1055">
        <v>77.412800000000004</v>
      </c>
      <c r="AL5061" s="1055">
        <v>2.3593000000000002</v>
      </c>
      <c r="AM5061" s="1054">
        <v>33</v>
      </c>
      <c r="AN5061" s="1056">
        <v>0.38819999999999999</v>
      </c>
    </row>
    <row r="5062" spans="35:40">
      <c r="AI5062" s="1053">
        <v>36050801</v>
      </c>
      <c r="AJ5062" s="1054">
        <v>37</v>
      </c>
      <c r="AK5062" s="1055">
        <v>77.403800000000004</v>
      </c>
      <c r="AL5062" s="1055">
        <v>1.9962</v>
      </c>
      <c r="AM5062" s="1054">
        <v>39</v>
      </c>
      <c r="AN5062" s="1056">
        <v>0.28989999999999999</v>
      </c>
    </row>
    <row r="5063" spans="35:40">
      <c r="AI5063" s="1053">
        <v>33065701</v>
      </c>
      <c r="AJ5063" s="1054">
        <v>48</v>
      </c>
      <c r="AK5063" s="1055">
        <v>77.398399999999995</v>
      </c>
      <c r="AL5063" s="1055">
        <v>1.8134999999999999</v>
      </c>
      <c r="AM5063" s="1054">
        <v>43</v>
      </c>
      <c r="AN5063" s="1056">
        <v>0.29139999999999999</v>
      </c>
    </row>
    <row r="5064" spans="35:40">
      <c r="AI5064" s="1053">
        <v>14090101</v>
      </c>
      <c r="AJ5064" s="1054">
        <v>5</v>
      </c>
      <c r="AK5064" s="1055">
        <v>77.359399999999994</v>
      </c>
      <c r="AL5064" s="1055">
        <v>2.3487</v>
      </c>
      <c r="AM5064" s="1054">
        <v>33</v>
      </c>
      <c r="AN5064" s="1056">
        <v>0.42749999999999999</v>
      </c>
    </row>
    <row r="5065" spans="35:40">
      <c r="AI5065" s="1053">
        <v>32120701</v>
      </c>
      <c r="AJ5065" s="1054">
        <v>22</v>
      </c>
      <c r="AK5065" s="1055">
        <v>77.320899999999995</v>
      </c>
      <c r="AL5065" s="1055">
        <v>2.3740999999999999</v>
      </c>
      <c r="AM5065" s="1054">
        <v>33</v>
      </c>
      <c r="AN5065" s="1056">
        <v>0.26829999999999998</v>
      </c>
    </row>
    <row r="5066" spans="35:40">
      <c r="AI5066" s="1053">
        <v>43080301</v>
      </c>
      <c r="AJ5066" s="1054">
        <v>59</v>
      </c>
      <c r="AK5066" s="1055">
        <v>77.313400000000001</v>
      </c>
      <c r="AL5066" s="1055">
        <v>2.1051000000000002</v>
      </c>
      <c r="AM5066" s="1054">
        <v>37</v>
      </c>
      <c r="AN5066" s="1056">
        <v>0.1497</v>
      </c>
    </row>
    <row r="5067" spans="35:40">
      <c r="AI5067" s="1053">
        <v>32029421</v>
      </c>
      <c r="AJ5067" s="1054">
        <v>83</v>
      </c>
      <c r="AK5067" s="1055">
        <v>77.306899999999999</v>
      </c>
      <c r="AL5067" s="1055">
        <v>2.2785000000000002</v>
      </c>
      <c r="AM5067" s="1054">
        <v>34</v>
      </c>
      <c r="AN5067" s="1056">
        <v>0.1479</v>
      </c>
    </row>
    <row r="5068" spans="35:40">
      <c r="AI5068" s="1053">
        <v>44123801</v>
      </c>
      <c r="AJ5068" s="1054">
        <v>28</v>
      </c>
      <c r="AK5068" s="1055">
        <v>77.284300000000002</v>
      </c>
      <c r="AL5068" s="1055">
        <v>2.2477</v>
      </c>
      <c r="AM5068" s="1054">
        <v>34</v>
      </c>
      <c r="AN5068" s="1056">
        <v>0.2112</v>
      </c>
    </row>
    <row r="5069" spans="35:40">
      <c r="AI5069" s="1053">
        <v>32093411</v>
      </c>
      <c r="AJ5069" s="1054">
        <v>23</v>
      </c>
      <c r="AK5069" s="1055">
        <v>77.244799999999998</v>
      </c>
      <c r="AL5069" s="1055">
        <v>2.1059999999999999</v>
      </c>
      <c r="AM5069" s="1054">
        <v>37</v>
      </c>
      <c r="AN5069" s="1056">
        <v>0.26140000000000002</v>
      </c>
    </row>
    <row r="5070" spans="35:40">
      <c r="AI5070" s="1053">
        <v>63010171</v>
      </c>
      <c r="AJ5070" s="1054">
        <v>12</v>
      </c>
      <c r="AK5070" s="1055">
        <v>77.234898000000001</v>
      </c>
      <c r="AL5070" s="1055">
        <v>2.5274999999999999</v>
      </c>
      <c r="AM5070" s="1054">
        <v>31</v>
      </c>
      <c r="AN5070" s="1056">
        <v>0.27129999999999999</v>
      </c>
    </row>
    <row r="5071" spans="35:40">
      <c r="AI5071" s="1053">
        <v>32071401</v>
      </c>
      <c r="AJ5071" s="1054">
        <v>30</v>
      </c>
      <c r="AK5071" s="1055">
        <v>77.216899999999995</v>
      </c>
      <c r="AL5071" s="1055">
        <v>2.1335999999999999</v>
      </c>
      <c r="AM5071" s="1054">
        <v>36</v>
      </c>
      <c r="AN5071" s="1056">
        <v>0.41020000000000001</v>
      </c>
    </row>
    <row r="5072" spans="35:40">
      <c r="AI5072" s="1053">
        <v>33018341</v>
      </c>
      <c r="AJ5072" s="1054">
        <v>103</v>
      </c>
      <c r="AK5072" s="1055">
        <v>77.2</v>
      </c>
      <c r="AL5072" s="1055">
        <v>1.8753</v>
      </c>
      <c r="AM5072" s="1054">
        <v>41</v>
      </c>
      <c r="AN5072" s="1056">
        <v>0.105</v>
      </c>
    </row>
    <row r="5073" spans="35:40">
      <c r="AI5073" s="1053">
        <v>33075401</v>
      </c>
      <c r="AJ5073" s="1054">
        <v>56</v>
      </c>
      <c r="AK5073" s="1055">
        <v>77.196888000000001</v>
      </c>
      <c r="AL5073" s="1055">
        <v>1.7948</v>
      </c>
      <c r="AM5073" s="1054">
        <v>43</v>
      </c>
      <c r="AN5073" s="1056">
        <v>0.30420000000000003</v>
      </c>
    </row>
    <row r="5074" spans="35:40">
      <c r="AI5074" s="1053">
        <v>36044101</v>
      </c>
      <c r="AJ5074" s="1054">
        <v>17</v>
      </c>
      <c r="AK5074" s="1055">
        <v>77.188699999999997</v>
      </c>
      <c r="AL5074" s="1055">
        <v>2.2366999999999999</v>
      </c>
      <c r="AM5074" s="1054">
        <v>35</v>
      </c>
      <c r="AN5074" s="1056">
        <v>0.253</v>
      </c>
    </row>
    <row r="5075" spans="35:40">
      <c r="AI5075" s="1053">
        <v>14242981</v>
      </c>
      <c r="AJ5075" s="1054">
        <v>6</v>
      </c>
      <c r="AK5075" s="1055">
        <v>77.186300000000003</v>
      </c>
      <c r="AL5075" s="1055">
        <v>2.2803</v>
      </c>
      <c r="AM5075" s="1054">
        <v>34</v>
      </c>
      <c r="AN5075" s="1056">
        <v>0.22420000000000001</v>
      </c>
    </row>
    <row r="5076" spans="35:40">
      <c r="AI5076" s="1053">
        <v>32029321</v>
      </c>
      <c r="AJ5076" s="1054">
        <v>84</v>
      </c>
      <c r="AK5076" s="1055">
        <v>77.178200000000004</v>
      </c>
      <c r="AL5076" s="1055">
        <v>2.4079000000000002</v>
      </c>
      <c r="AM5076" s="1054">
        <v>32</v>
      </c>
      <c r="AN5076" s="1056">
        <v>0.21579999999999999</v>
      </c>
    </row>
    <row r="5077" spans="35:40">
      <c r="AI5077" s="1053">
        <v>61018301</v>
      </c>
      <c r="AJ5077" s="1054">
        <v>74</v>
      </c>
      <c r="AK5077" s="1055">
        <v>77.129693000000003</v>
      </c>
      <c r="AL5077" s="1055">
        <v>2.4969000000000001</v>
      </c>
      <c r="AM5077" s="1054">
        <v>31</v>
      </c>
      <c r="AN5077" s="1056">
        <v>0.2296</v>
      </c>
    </row>
    <row r="5078" spans="35:40">
      <c r="AI5078" s="1053">
        <v>42112201</v>
      </c>
      <c r="AJ5078" s="1054">
        <v>8</v>
      </c>
      <c r="AK5078" s="1055">
        <v>77.0886</v>
      </c>
      <c r="AL5078" s="1055">
        <v>2.1107999999999998</v>
      </c>
      <c r="AM5078" s="1054">
        <v>37</v>
      </c>
      <c r="AN5078" s="1056">
        <v>0.307</v>
      </c>
    </row>
    <row r="5079" spans="35:40">
      <c r="AI5079" s="1053">
        <v>37034301</v>
      </c>
      <c r="AJ5079" s="1054">
        <v>46</v>
      </c>
      <c r="AK5079" s="1055">
        <v>77.040180000000007</v>
      </c>
      <c r="AL5079" s="1055">
        <v>2.4394999999999998</v>
      </c>
      <c r="AM5079" s="1054">
        <v>32</v>
      </c>
      <c r="AN5079" s="1056">
        <v>0.1217</v>
      </c>
    </row>
    <row r="5080" spans="35:40">
      <c r="AI5080" s="1053">
        <v>31194801</v>
      </c>
      <c r="AJ5080" s="1054">
        <v>209</v>
      </c>
      <c r="AK5080" s="1055">
        <v>77.040000000000006</v>
      </c>
      <c r="AL5080" s="1055">
        <v>2.0933999999999999</v>
      </c>
      <c r="AM5080" s="1054">
        <v>37</v>
      </c>
      <c r="AN5080" s="1056">
        <v>0.1852</v>
      </c>
    </row>
    <row r="5081" spans="35:40">
      <c r="AI5081" s="1053">
        <v>34082901</v>
      </c>
      <c r="AJ5081" s="1054">
        <v>15</v>
      </c>
      <c r="AK5081" s="1055">
        <v>77.02391999999999</v>
      </c>
      <c r="AL5081" s="1055">
        <v>2.4333999999999998</v>
      </c>
      <c r="AM5081" s="1054">
        <v>32</v>
      </c>
      <c r="AN5081" s="1056">
        <v>0.13730000000000001</v>
      </c>
    </row>
    <row r="5082" spans="35:40">
      <c r="AI5082" s="1053">
        <v>43131601</v>
      </c>
      <c r="AJ5082" s="1054">
        <v>5</v>
      </c>
      <c r="AK5082" s="1055">
        <v>77.0154</v>
      </c>
      <c r="AL5082" s="1055">
        <v>2.4026000000000001</v>
      </c>
      <c r="AM5082" s="1054">
        <v>32</v>
      </c>
      <c r="AN5082" s="1056">
        <v>0.3175</v>
      </c>
    </row>
    <row r="5083" spans="35:40">
      <c r="AI5083" s="1053">
        <v>44200901</v>
      </c>
      <c r="AJ5083" s="1054">
        <v>5</v>
      </c>
      <c r="AK5083" s="1055">
        <v>77.004800000000003</v>
      </c>
      <c r="AL5083" s="1055">
        <v>1.3265</v>
      </c>
      <c r="AM5083" s="1054">
        <v>58</v>
      </c>
      <c r="AN5083" s="1056">
        <v>0.14330000000000001</v>
      </c>
    </row>
    <row r="5084" spans="35:40">
      <c r="AI5084" s="1053">
        <v>31129601</v>
      </c>
      <c r="AJ5084" s="1054">
        <v>210</v>
      </c>
      <c r="AK5084" s="1055">
        <v>76.976600000000005</v>
      </c>
      <c r="AL5084" s="1055">
        <v>1.9027000000000001</v>
      </c>
      <c r="AM5084" s="1054">
        <v>40</v>
      </c>
      <c r="AN5084" s="1056">
        <v>0.3372</v>
      </c>
    </row>
    <row r="5085" spans="35:40">
      <c r="AI5085" s="1053">
        <v>61017201</v>
      </c>
      <c r="AJ5085" s="1054">
        <v>75</v>
      </c>
      <c r="AK5085" s="1055">
        <v>76.972399999999993</v>
      </c>
      <c r="AL5085" s="1055">
        <v>2.3873000000000002</v>
      </c>
      <c r="AM5085" s="1054">
        <v>32</v>
      </c>
      <c r="AN5085" s="1056">
        <v>0.18760000000000002</v>
      </c>
    </row>
    <row r="5086" spans="35:40">
      <c r="AI5086" s="1053">
        <v>32029091</v>
      </c>
      <c r="AJ5086" s="1054">
        <v>85</v>
      </c>
      <c r="AK5086" s="1055">
        <v>76.952799999999996</v>
      </c>
      <c r="AL5086" s="1055">
        <v>2.3784000000000001</v>
      </c>
      <c r="AM5086" s="1054">
        <v>32</v>
      </c>
      <c r="AN5086" s="1056">
        <v>0.36030000000000001</v>
      </c>
    </row>
    <row r="5087" spans="35:40">
      <c r="AI5087" s="1053">
        <v>13101201</v>
      </c>
      <c r="AJ5087" s="1054">
        <v>17</v>
      </c>
      <c r="AK5087" s="1055">
        <v>76.889499999999998</v>
      </c>
      <c r="AL5087" s="1055">
        <v>2.1444000000000001</v>
      </c>
      <c r="AM5087" s="1054">
        <v>36</v>
      </c>
      <c r="AN5087" s="1056">
        <v>0.32850000000000001</v>
      </c>
    </row>
    <row r="5088" spans="35:40">
      <c r="AI5088" s="1053">
        <v>53016301</v>
      </c>
      <c r="AJ5088" s="1054">
        <v>34</v>
      </c>
      <c r="AK5088" s="1055">
        <v>76.881806000000012</v>
      </c>
      <c r="AL5088" s="1055">
        <v>2.0779000000000001</v>
      </c>
      <c r="AM5088" s="1054">
        <v>37</v>
      </c>
      <c r="AN5088" s="1056">
        <v>0.22889999999999999</v>
      </c>
    </row>
    <row r="5089" spans="35:40">
      <c r="AI5089" s="1053">
        <v>41011901</v>
      </c>
      <c r="AJ5089" s="1054">
        <v>66</v>
      </c>
      <c r="AK5089" s="1055">
        <v>76.867400000000004</v>
      </c>
      <c r="AL5089" s="1055">
        <v>2.4874999999999998</v>
      </c>
      <c r="AM5089" s="1054">
        <v>31</v>
      </c>
      <c r="AN5089" s="1056">
        <v>0.26100000000000001</v>
      </c>
    </row>
    <row r="5090" spans="35:40">
      <c r="AI5090" s="1053">
        <v>37150801</v>
      </c>
      <c r="AJ5090" s="1054">
        <v>7</v>
      </c>
      <c r="AK5090" s="1055">
        <v>76.86618</v>
      </c>
      <c r="AL5090" s="1055">
        <v>2.4373999999999998</v>
      </c>
      <c r="AM5090" s="1054">
        <v>32</v>
      </c>
      <c r="AN5090" s="1056">
        <v>0.23019999999999999</v>
      </c>
    </row>
    <row r="5091" spans="35:40">
      <c r="AI5091" s="1053">
        <v>41081801</v>
      </c>
      <c r="AJ5091" s="1054">
        <v>12</v>
      </c>
      <c r="AK5091" s="1055">
        <v>76.8626</v>
      </c>
      <c r="AL5091" s="1055">
        <v>2.4899</v>
      </c>
      <c r="AM5091" s="1054">
        <v>31</v>
      </c>
      <c r="AN5091" s="1056">
        <v>0.30230000000000001</v>
      </c>
    </row>
    <row r="5092" spans="35:40">
      <c r="AI5092" s="1053">
        <v>13025301</v>
      </c>
      <c r="AJ5092" s="1054">
        <v>18</v>
      </c>
      <c r="AK5092" s="1055">
        <v>76.850700000000003</v>
      </c>
      <c r="AL5092" s="1055">
        <v>2.2778999999999998</v>
      </c>
      <c r="AM5092" s="1054">
        <v>34</v>
      </c>
      <c r="AN5092" s="1056">
        <v>0.23449999999999999</v>
      </c>
    </row>
    <row r="5093" spans="35:40">
      <c r="AI5093" s="1053">
        <v>13017001</v>
      </c>
      <c r="AJ5093" s="1054">
        <v>38</v>
      </c>
      <c r="AK5093" s="1055">
        <v>76.748400000000004</v>
      </c>
      <c r="AL5093" s="1055">
        <v>2.0935000000000001</v>
      </c>
      <c r="AM5093" s="1054">
        <v>37</v>
      </c>
      <c r="AN5093" s="1056">
        <v>0.24989999999999998</v>
      </c>
    </row>
    <row r="5094" spans="35:40">
      <c r="AI5094" s="1053">
        <v>50050051</v>
      </c>
      <c r="AJ5094" s="1054">
        <v>133</v>
      </c>
      <c r="AK5094" s="1055">
        <v>76.709699999999998</v>
      </c>
      <c r="AL5094" s="1055">
        <v>2.1856</v>
      </c>
      <c r="AM5094" s="1054">
        <v>35</v>
      </c>
      <c r="AN5094" s="1056">
        <v>0.17879999999999999</v>
      </c>
    </row>
    <row r="5095" spans="35:40">
      <c r="AI5095" s="1053">
        <v>44001461</v>
      </c>
      <c r="AJ5095" s="1054">
        <v>109</v>
      </c>
      <c r="AK5095" s="1055">
        <v>76.693299999999994</v>
      </c>
      <c r="AL5095" s="1055">
        <v>2.2513999999999998</v>
      </c>
      <c r="AM5095" s="1054">
        <v>34</v>
      </c>
      <c r="AN5095" s="1056">
        <v>0.157</v>
      </c>
    </row>
    <row r="5096" spans="35:40">
      <c r="AI5096" s="1053">
        <v>22061001</v>
      </c>
      <c r="AJ5096" s="1054">
        <v>3</v>
      </c>
      <c r="AK5096" s="1055">
        <v>76.669600000000003</v>
      </c>
      <c r="AL5096" s="1055">
        <v>1.9650000000000001</v>
      </c>
      <c r="AM5096" s="1054">
        <v>39</v>
      </c>
      <c r="AN5096" s="1056">
        <v>0.16570000000000001</v>
      </c>
    </row>
    <row r="5097" spans="35:40">
      <c r="AI5097" s="1053">
        <v>44001631</v>
      </c>
      <c r="AJ5097" s="1054">
        <v>110</v>
      </c>
      <c r="AK5097" s="1055">
        <v>76.651399999999995</v>
      </c>
      <c r="AL5097" s="1055">
        <v>2.1657999999999999</v>
      </c>
      <c r="AM5097" s="1054">
        <v>35</v>
      </c>
      <c r="AN5097" s="1056">
        <v>0.21929999999999999</v>
      </c>
    </row>
    <row r="5098" spans="35:40">
      <c r="AI5098" s="1053">
        <v>11140831</v>
      </c>
      <c r="AJ5098" s="1054">
        <v>153</v>
      </c>
      <c r="AK5098" s="1055">
        <v>76.63288</v>
      </c>
      <c r="AL5098" s="1055">
        <v>2.0975000000000001</v>
      </c>
      <c r="AM5098" s="1054">
        <v>37</v>
      </c>
      <c r="AN5098" s="1056">
        <v>0.33490000000000003</v>
      </c>
    </row>
    <row r="5099" spans="35:40">
      <c r="AI5099" s="1053">
        <v>32106511</v>
      </c>
      <c r="AJ5099" s="1054">
        <v>61</v>
      </c>
      <c r="AK5099" s="1055">
        <v>76.631299999999996</v>
      </c>
      <c r="AL5099" s="1055">
        <v>2.0381999999999998</v>
      </c>
      <c r="AM5099" s="1054">
        <v>38</v>
      </c>
      <c r="AN5099" s="1056">
        <v>0.33240000000000003</v>
      </c>
    </row>
    <row r="5100" spans="35:40">
      <c r="AI5100" s="1053">
        <v>41031201</v>
      </c>
      <c r="AJ5100" s="1054">
        <v>17</v>
      </c>
      <c r="AK5100" s="1055">
        <v>76.624399999999994</v>
      </c>
      <c r="AL5100" s="1055">
        <v>2.3108</v>
      </c>
      <c r="AM5100" s="1054">
        <v>33</v>
      </c>
      <c r="AN5100" s="1056">
        <v>0.28970000000000001</v>
      </c>
    </row>
    <row r="5101" spans="35:40">
      <c r="AI5101" s="1053">
        <v>45041001</v>
      </c>
      <c r="AJ5101" s="1054">
        <v>5</v>
      </c>
      <c r="AK5101" s="1055">
        <v>76.607200000000006</v>
      </c>
      <c r="AL5101" s="1055">
        <v>2.2645</v>
      </c>
      <c r="AM5101" s="1054">
        <v>34</v>
      </c>
      <c r="AN5101" s="1056">
        <v>0.24579999999999999</v>
      </c>
    </row>
    <row r="5102" spans="35:40">
      <c r="AI5102" s="1053">
        <v>41072501</v>
      </c>
      <c r="AJ5102" s="1054">
        <v>18</v>
      </c>
      <c r="AK5102" s="1055">
        <v>76.593199999999996</v>
      </c>
      <c r="AL5102" s="1055">
        <v>2.5579000000000001</v>
      </c>
      <c r="AM5102" s="1054">
        <v>30</v>
      </c>
      <c r="AN5102" s="1056">
        <v>0.49280000000000002</v>
      </c>
    </row>
    <row r="5103" spans="35:40">
      <c r="AI5103" s="1053">
        <v>52270201</v>
      </c>
      <c r="AJ5103" s="1054">
        <v>3</v>
      </c>
      <c r="AK5103" s="1055">
        <v>76.591399999999993</v>
      </c>
      <c r="AL5103" s="1055">
        <v>2.3041999999999998</v>
      </c>
      <c r="AM5103" s="1054">
        <v>33</v>
      </c>
      <c r="AN5103" s="1056">
        <v>0.22800000000000001</v>
      </c>
    </row>
    <row r="5104" spans="35:40">
      <c r="AI5104" s="1053">
        <v>21016701</v>
      </c>
      <c r="AJ5104" s="1054">
        <v>50</v>
      </c>
      <c r="AK5104" s="1055">
        <v>76.589860000000002</v>
      </c>
      <c r="AL5104" s="1055">
        <v>2.2132999999999998</v>
      </c>
      <c r="AM5104" s="1054">
        <v>35</v>
      </c>
      <c r="AN5104" s="1056">
        <v>0.1353</v>
      </c>
    </row>
    <row r="5105" spans="35:40">
      <c r="AI5105" s="1053">
        <v>63010191</v>
      </c>
      <c r="AJ5105" s="1054">
        <v>13</v>
      </c>
      <c r="AK5105" s="1055">
        <v>76.576119999999989</v>
      </c>
      <c r="AL5105" s="1055">
        <v>2.0228999999999999</v>
      </c>
      <c r="AM5105" s="1054">
        <v>38</v>
      </c>
      <c r="AN5105" s="1056">
        <v>0.21820000000000001</v>
      </c>
    </row>
    <row r="5106" spans="35:40">
      <c r="AI5106" s="1053">
        <v>32029691</v>
      </c>
      <c r="AJ5106" s="1054">
        <v>86</v>
      </c>
      <c r="AK5106" s="1055">
        <v>76.550799999999995</v>
      </c>
      <c r="AL5106" s="1055">
        <v>2.4417</v>
      </c>
      <c r="AM5106" s="1054">
        <v>31</v>
      </c>
      <c r="AN5106" s="1056">
        <v>0.38179999999999997</v>
      </c>
    </row>
    <row r="5107" spans="35:40">
      <c r="AI5107" s="1053">
        <v>13040201</v>
      </c>
      <c r="AJ5107" s="1054">
        <v>5</v>
      </c>
      <c r="AK5107" s="1055">
        <v>76.550600000000003</v>
      </c>
      <c r="AL5107" s="1055">
        <v>2.5127000000000002</v>
      </c>
      <c r="AM5107" s="1054">
        <v>30</v>
      </c>
      <c r="AN5107" s="1056">
        <v>0.40020000000000006</v>
      </c>
    </row>
    <row r="5108" spans="35:40">
      <c r="AI5108" s="1053">
        <v>13064001</v>
      </c>
      <c r="AJ5108" s="1054">
        <v>16</v>
      </c>
      <c r="AK5108" s="1055">
        <v>76.546199999999999</v>
      </c>
      <c r="AL5108" s="1055">
        <v>2.0871</v>
      </c>
      <c r="AM5108" s="1054">
        <v>37</v>
      </c>
      <c r="AN5108" s="1056">
        <v>0.23530000000000001</v>
      </c>
    </row>
    <row r="5109" spans="35:40">
      <c r="AI5109" s="1053">
        <v>11056201</v>
      </c>
      <c r="AJ5109" s="1054">
        <v>154</v>
      </c>
      <c r="AK5109" s="1055">
        <v>76.507000000000005</v>
      </c>
      <c r="AL5109" s="1055">
        <v>1.8535999999999999</v>
      </c>
      <c r="AM5109" s="1054">
        <v>41</v>
      </c>
      <c r="AN5109" s="1056">
        <v>0.26250000000000001</v>
      </c>
    </row>
    <row r="5110" spans="35:40">
      <c r="AI5110" s="1053">
        <v>41142801</v>
      </c>
      <c r="AJ5110" s="1054">
        <v>16</v>
      </c>
      <c r="AK5110" s="1055">
        <v>76.457300000000004</v>
      </c>
      <c r="AL5110" s="1055">
        <v>2.4802</v>
      </c>
      <c r="AM5110" s="1054">
        <v>31</v>
      </c>
      <c r="AN5110" s="1056">
        <v>0.28899999999999998</v>
      </c>
    </row>
    <row r="5111" spans="35:40">
      <c r="AI5111" s="1053">
        <v>65010541</v>
      </c>
      <c r="AJ5111" s="1054">
        <v>21</v>
      </c>
      <c r="AK5111" s="1055">
        <v>76.445300000000003</v>
      </c>
      <c r="AL5111" s="1055">
        <v>2.2103000000000002</v>
      </c>
      <c r="AM5111" s="1054">
        <v>35</v>
      </c>
      <c r="AN5111" s="1056">
        <v>0.1376</v>
      </c>
    </row>
    <row r="5112" spans="35:40">
      <c r="AI5112" s="1053">
        <v>32033701</v>
      </c>
      <c r="AJ5112" s="1054">
        <v>59</v>
      </c>
      <c r="AK5112" s="1055">
        <v>76.423249999999996</v>
      </c>
      <c r="AL5112" s="1055">
        <v>1.9874000000000001</v>
      </c>
      <c r="AM5112" s="1054">
        <v>38</v>
      </c>
      <c r="AN5112" s="1056">
        <v>9.1899999999999996E-2</v>
      </c>
    </row>
    <row r="5113" spans="35:40">
      <c r="AI5113" s="1053">
        <v>32064711</v>
      </c>
      <c r="AJ5113" s="1054">
        <v>34</v>
      </c>
      <c r="AK5113" s="1055">
        <v>76.386499999999998</v>
      </c>
      <c r="AL5113" s="1055">
        <v>2.4864000000000002</v>
      </c>
      <c r="AM5113" s="1054">
        <v>31</v>
      </c>
      <c r="AN5113" s="1056">
        <v>0.1678</v>
      </c>
    </row>
    <row r="5114" spans="35:40">
      <c r="AI5114" s="1053">
        <v>37054201</v>
      </c>
      <c r="AJ5114" s="1054">
        <v>26</v>
      </c>
      <c r="AK5114" s="1055">
        <v>76.371799999999993</v>
      </c>
      <c r="AL5114" s="1055">
        <v>2.4466000000000001</v>
      </c>
      <c r="AM5114" s="1054">
        <v>31</v>
      </c>
      <c r="AN5114" s="1056">
        <v>0.21010000000000001</v>
      </c>
    </row>
    <row r="5115" spans="35:40">
      <c r="AI5115" s="1053">
        <v>34019301</v>
      </c>
      <c r="AJ5115" s="1054">
        <v>55</v>
      </c>
      <c r="AK5115" s="1055">
        <v>76.363</v>
      </c>
      <c r="AL5115" s="1055">
        <v>2.2326999999999999</v>
      </c>
      <c r="AM5115" s="1054">
        <v>34</v>
      </c>
      <c r="AN5115" s="1056">
        <v>0.16940000000000002</v>
      </c>
    </row>
    <row r="5116" spans="35:40">
      <c r="AI5116" s="1053">
        <v>14080901</v>
      </c>
      <c r="AJ5116" s="1054">
        <v>19</v>
      </c>
      <c r="AK5116" s="1055">
        <v>76.343800000000002</v>
      </c>
      <c r="AL5116" s="1055">
        <v>2.226</v>
      </c>
      <c r="AM5116" s="1054">
        <v>34</v>
      </c>
      <c r="AN5116" s="1056">
        <v>0.29389999999999999</v>
      </c>
    </row>
    <row r="5117" spans="35:40">
      <c r="AI5117" s="1053">
        <v>11081071</v>
      </c>
      <c r="AJ5117" s="1054">
        <v>155</v>
      </c>
      <c r="AK5117" s="1055">
        <v>76.323400000000007</v>
      </c>
      <c r="AL5117" s="1055">
        <v>2.1402999999999999</v>
      </c>
      <c r="AM5117" s="1054">
        <v>36</v>
      </c>
      <c r="AN5117" s="1056">
        <v>0.2646</v>
      </c>
    </row>
    <row r="5118" spans="35:40">
      <c r="AI5118" s="1053">
        <v>41011221</v>
      </c>
      <c r="AJ5118" s="1054">
        <v>67</v>
      </c>
      <c r="AK5118" s="1055">
        <v>76.298839000000001</v>
      </c>
      <c r="AL5118" s="1055">
        <v>2.2826</v>
      </c>
      <c r="AM5118" s="1054">
        <v>33</v>
      </c>
      <c r="AN5118" s="1056">
        <v>0.19719999999999999</v>
      </c>
    </row>
    <row r="5119" spans="35:40">
      <c r="AI5119" s="1053">
        <v>35074071</v>
      </c>
      <c r="AJ5119" s="1054">
        <v>8</v>
      </c>
      <c r="AK5119" s="1055">
        <v>76.263149999999996</v>
      </c>
      <c r="AL5119" s="1055">
        <v>2.0381</v>
      </c>
      <c r="AM5119" s="1054">
        <v>37</v>
      </c>
      <c r="AN5119" s="1056">
        <v>0.2969</v>
      </c>
    </row>
    <row r="5120" spans="35:40">
      <c r="AI5120" s="1053">
        <v>43103701</v>
      </c>
      <c r="AJ5120" s="1054">
        <v>11</v>
      </c>
      <c r="AK5120" s="1055">
        <v>76.233500000000006</v>
      </c>
      <c r="AL5120" s="1055">
        <v>2.2212000000000001</v>
      </c>
      <c r="AM5120" s="1054">
        <v>34</v>
      </c>
      <c r="AN5120" s="1056">
        <v>0.1404</v>
      </c>
    </row>
    <row r="5121" spans="35:40">
      <c r="AI5121" s="1053">
        <v>14070201</v>
      </c>
      <c r="AJ5121" s="1054">
        <v>9</v>
      </c>
      <c r="AK5121" s="1055">
        <v>76.203500000000005</v>
      </c>
      <c r="AL5121" s="1055">
        <v>2.2336</v>
      </c>
      <c r="AM5121" s="1054">
        <v>34</v>
      </c>
      <c r="AN5121" s="1056">
        <v>0.36849999999999999</v>
      </c>
    </row>
    <row r="5122" spans="35:40">
      <c r="AI5122" s="1053">
        <v>35090101</v>
      </c>
      <c r="AJ5122" s="1054">
        <v>6</v>
      </c>
      <c r="AK5122" s="1055">
        <v>76.199200000000005</v>
      </c>
      <c r="AL5122" s="1055">
        <v>1.9311</v>
      </c>
      <c r="AM5122" s="1054">
        <v>39</v>
      </c>
      <c r="AN5122" s="1056">
        <v>0.27329999999999999</v>
      </c>
    </row>
    <row r="5123" spans="35:40">
      <c r="AI5123" s="1053">
        <v>34171501</v>
      </c>
      <c r="AJ5123" s="1054">
        <v>6</v>
      </c>
      <c r="AK5123" s="1055">
        <v>76.195599999999999</v>
      </c>
      <c r="AL5123" s="1055">
        <v>1.6488</v>
      </c>
      <c r="AM5123" s="1054">
        <v>46</v>
      </c>
      <c r="AN5123" s="1056">
        <v>0.2064</v>
      </c>
    </row>
    <row r="5124" spans="35:40">
      <c r="AI5124" s="1053">
        <v>53017801</v>
      </c>
      <c r="AJ5124" s="1054">
        <v>35</v>
      </c>
      <c r="AK5124" s="1055">
        <v>76.183800000000005</v>
      </c>
      <c r="AL5124" s="1055">
        <v>2.0659999999999998</v>
      </c>
      <c r="AM5124" s="1054">
        <v>37</v>
      </c>
      <c r="AN5124" s="1056">
        <v>0.1168</v>
      </c>
    </row>
    <row r="5125" spans="35:40">
      <c r="AI5125" s="1053">
        <v>33077501</v>
      </c>
      <c r="AJ5125" s="1054">
        <v>57</v>
      </c>
      <c r="AK5125" s="1055">
        <v>76.132856000000004</v>
      </c>
      <c r="AL5125" s="1055">
        <v>1.8571</v>
      </c>
      <c r="AM5125" s="1054">
        <v>41</v>
      </c>
      <c r="AN5125" s="1056">
        <v>0.19320000000000001</v>
      </c>
    </row>
    <row r="5126" spans="35:40">
      <c r="AI5126" s="1053">
        <v>41143801</v>
      </c>
      <c r="AJ5126" s="1054">
        <v>17</v>
      </c>
      <c r="AK5126" s="1055">
        <v>76.122100000000003</v>
      </c>
      <c r="AL5126" s="1055">
        <v>2.032</v>
      </c>
      <c r="AM5126" s="1054">
        <v>37</v>
      </c>
      <c r="AN5126" s="1056">
        <v>0.29239999999999999</v>
      </c>
    </row>
    <row r="5127" spans="35:40">
      <c r="AI5127" s="1053">
        <v>44191301</v>
      </c>
      <c r="AJ5127" s="1054">
        <v>5</v>
      </c>
      <c r="AK5127" s="1055">
        <v>76.107500000000002</v>
      </c>
      <c r="AL5127" s="1055">
        <v>2.3353000000000002</v>
      </c>
      <c r="AM5127" s="1054">
        <v>33</v>
      </c>
      <c r="AN5127" s="1056">
        <v>0.14349999999999999</v>
      </c>
    </row>
    <row r="5128" spans="35:40">
      <c r="AI5128" s="1053">
        <v>33018201</v>
      </c>
      <c r="AJ5128" s="1054">
        <v>104</v>
      </c>
      <c r="AK5128" s="1055">
        <v>76.092200000000005</v>
      </c>
      <c r="AL5128" s="1055">
        <v>2.2509000000000001</v>
      </c>
      <c r="AM5128" s="1054">
        <v>34</v>
      </c>
      <c r="AN5128" s="1056">
        <v>0.33979999999999999</v>
      </c>
    </row>
    <row r="5129" spans="35:40">
      <c r="AI5129" s="1053">
        <v>22021801</v>
      </c>
      <c r="AJ5129" s="1054">
        <v>19</v>
      </c>
      <c r="AK5129" s="1055">
        <v>76.013999999999996</v>
      </c>
      <c r="AL5129" s="1055">
        <v>2.3172999999999999</v>
      </c>
      <c r="AM5129" s="1054">
        <v>33</v>
      </c>
      <c r="AN5129" s="1056">
        <v>0.2833</v>
      </c>
    </row>
    <row r="5130" spans="35:40">
      <c r="AI5130" s="1053">
        <v>44011971</v>
      </c>
      <c r="AJ5130" s="1054">
        <v>114</v>
      </c>
      <c r="AK5130" s="1055">
        <v>76.009200000000007</v>
      </c>
      <c r="AL5130" s="1055">
        <v>2.1190000000000002</v>
      </c>
      <c r="AM5130" s="1054">
        <v>36</v>
      </c>
      <c r="AN5130" s="1056">
        <v>0.38689999999999997</v>
      </c>
    </row>
    <row r="5131" spans="35:40">
      <c r="AI5131" s="1053">
        <v>52270601</v>
      </c>
      <c r="AJ5131" s="1054">
        <v>4</v>
      </c>
      <c r="AK5131" s="1055">
        <v>75.976699999999994</v>
      </c>
      <c r="AL5131" s="1055">
        <v>1.8391</v>
      </c>
      <c r="AM5131" s="1054">
        <v>41</v>
      </c>
      <c r="AN5131" s="1056">
        <v>0.20829999999999999</v>
      </c>
    </row>
    <row r="5132" spans="35:40">
      <c r="AI5132" s="1053">
        <v>51090302</v>
      </c>
      <c r="AJ5132" s="1054">
        <v>25</v>
      </c>
      <c r="AK5132" s="1055">
        <v>75.9649</v>
      </c>
      <c r="AL5132" s="1055">
        <v>1.9416</v>
      </c>
      <c r="AM5132" s="1054">
        <v>39</v>
      </c>
      <c r="AN5132" s="1056">
        <v>0.45299999999999996</v>
      </c>
    </row>
    <row r="5133" spans="35:40">
      <c r="AI5133" s="1053">
        <v>61018201</v>
      </c>
      <c r="AJ5133" s="1054">
        <v>76</v>
      </c>
      <c r="AK5133" s="1055">
        <v>75.959900000000005</v>
      </c>
      <c r="AL5133" s="1055">
        <v>2.0263</v>
      </c>
      <c r="AM5133" s="1054">
        <v>37</v>
      </c>
      <c r="AN5133" s="1056">
        <v>0.30469999999999997</v>
      </c>
    </row>
    <row r="5134" spans="35:40">
      <c r="AI5134" s="1053">
        <v>44013501</v>
      </c>
      <c r="AJ5134" s="1054">
        <v>115</v>
      </c>
      <c r="AK5134" s="1055">
        <v>75.907300000000006</v>
      </c>
      <c r="AL5134" s="1055">
        <v>2.1671</v>
      </c>
      <c r="AM5134" s="1054">
        <v>35</v>
      </c>
      <c r="AN5134" s="1056">
        <v>0.25670000000000004</v>
      </c>
    </row>
    <row r="5135" spans="35:40">
      <c r="AI5135" s="1053">
        <v>50060801</v>
      </c>
      <c r="AJ5135" s="1054">
        <v>134</v>
      </c>
      <c r="AK5135" s="1055">
        <v>75.866299999999995</v>
      </c>
      <c r="AL5135" s="1055">
        <v>2.0756999999999999</v>
      </c>
      <c r="AM5135" s="1054">
        <v>37</v>
      </c>
      <c r="AN5135" s="1056">
        <v>0.1573</v>
      </c>
    </row>
    <row r="5136" spans="35:40">
      <c r="AI5136" s="1053">
        <v>51040011</v>
      </c>
      <c r="AJ5136" s="1054">
        <v>8</v>
      </c>
      <c r="AK5136" s="1055">
        <v>75.859899999999996</v>
      </c>
      <c r="AL5136" s="1055">
        <v>2.0962999999999998</v>
      </c>
      <c r="AM5136" s="1054">
        <v>36</v>
      </c>
      <c r="AN5136" s="1056">
        <v>0.5081</v>
      </c>
    </row>
    <row r="5137" spans="35:40">
      <c r="AI5137" s="1053">
        <v>32039141</v>
      </c>
      <c r="AJ5137" s="1054">
        <v>60</v>
      </c>
      <c r="AK5137" s="1055">
        <v>75.856490000000008</v>
      </c>
      <c r="AL5137" s="1055">
        <v>1.8236000000000001</v>
      </c>
      <c r="AM5137" s="1054">
        <v>42</v>
      </c>
      <c r="AN5137" s="1056">
        <v>0.25489999999999996</v>
      </c>
    </row>
    <row r="5138" spans="35:40">
      <c r="AI5138" s="1053">
        <v>14102561</v>
      </c>
      <c r="AJ5138" s="1054">
        <v>4</v>
      </c>
      <c r="AK5138" s="1055">
        <v>75.832099999999997</v>
      </c>
      <c r="AL5138" s="1055">
        <v>1.7770999999999999</v>
      </c>
      <c r="AM5138" s="1054">
        <v>43</v>
      </c>
      <c r="AN5138" s="1056">
        <v>0.50990000000000002</v>
      </c>
    </row>
    <row r="5139" spans="35:40">
      <c r="AI5139" s="1053">
        <v>33076021</v>
      </c>
      <c r="AJ5139" s="1054">
        <v>58</v>
      </c>
      <c r="AK5139" s="1055">
        <v>75.818399999999997</v>
      </c>
      <c r="AL5139" s="1055">
        <v>1.8717999999999999</v>
      </c>
      <c r="AM5139" s="1054">
        <v>41</v>
      </c>
      <c r="AN5139" s="1056">
        <v>0.45429999999999998</v>
      </c>
    </row>
    <row r="5140" spans="35:40">
      <c r="AI5140" s="1053">
        <v>51096231</v>
      </c>
      <c r="AJ5140" s="1054">
        <v>26</v>
      </c>
      <c r="AK5140" s="1055">
        <v>75.814099999999996</v>
      </c>
      <c r="AL5140" s="1055">
        <v>2.3027000000000002</v>
      </c>
      <c r="AM5140" s="1054">
        <v>33</v>
      </c>
      <c r="AN5140" s="1056">
        <v>0.20629999999999998</v>
      </c>
    </row>
    <row r="5141" spans="35:40">
      <c r="AI5141" s="1053">
        <v>45040801</v>
      </c>
      <c r="AJ5141" s="1054">
        <v>6</v>
      </c>
      <c r="AK5141" s="1055">
        <v>75.785359999999997</v>
      </c>
      <c r="AL5141" s="1055">
        <v>2.0468000000000002</v>
      </c>
      <c r="AM5141" s="1054">
        <v>37</v>
      </c>
      <c r="AN5141" s="1056">
        <v>0.2162</v>
      </c>
    </row>
    <row r="5142" spans="35:40">
      <c r="AI5142" s="1053">
        <v>37054101</v>
      </c>
      <c r="AJ5142" s="1054">
        <v>27</v>
      </c>
      <c r="AK5142" s="1055">
        <v>75.754199999999997</v>
      </c>
      <c r="AL5142" s="1055">
        <v>2.444</v>
      </c>
      <c r="AM5142" s="1054">
        <v>31</v>
      </c>
      <c r="AN5142" s="1056">
        <v>0.16039999999999999</v>
      </c>
    </row>
    <row r="5143" spans="35:40">
      <c r="AI5143" s="1053">
        <v>33043601</v>
      </c>
      <c r="AJ5143" s="1054">
        <v>65</v>
      </c>
      <c r="AK5143" s="1055">
        <v>75.749049999999997</v>
      </c>
      <c r="AL5143" s="1055">
        <v>2.1406000000000001</v>
      </c>
      <c r="AM5143" s="1054">
        <v>35</v>
      </c>
      <c r="AN5143" s="1056">
        <v>0.1149</v>
      </c>
    </row>
    <row r="5144" spans="35:40">
      <c r="AI5144" s="1053">
        <v>36110261</v>
      </c>
      <c r="AJ5144" s="1054">
        <v>24</v>
      </c>
      <c r="AK5144" s="1055">
        <v>75.734099999999998</v>
      </c>
      <c r="AL5144" s="1055">
        <v>1.6264000000000001</v>
      </c>
      <c r="AM5144" s="1054">
        <v>47</v>
      </c>
      <c r="AN5144" s="1056">
        <v>0.19719999999999999</v>
      </c>
    </row>
    <row r="5145" spans="35:40">
      <c r="AI5145" s="1053">
        <v>31194001</v>
      </c>
      <c r="AJ5145" s="1054">
        <v>211</v>
      </c>
      <c r="AK5145" s="1055">
        <v>75.716200000000001</v>
      </c>
      <c r="AL5145" s="1055">
        <v>1.9863999999999999</v>
      </c>
      <c r="AM5145" s="1054">
        <v>38</v>
      </c>
      <c r="AN5145" s="1056">
        <v>0.1686</v>
      </c>
    </row>
    <row r="5146" spans="35:40">
      <c r="AI5146" s="1053">
        <v>46021401</v>
      </c>
      <c r="AJ5146" s="1054">
        <v>25</v>
      </c>
      <c r="AK5146" s="1055">
        <v>75.6541</v>
      </c>
      <c r="AL5146" s="1055">
        <v>2.3071999999999999</v>
      </c>
      <c r="AM5146" s="1054">
        <v>33</v>
      </c>
      <c r="AN5146" s="1056">
        <v>0.29239999999999999</v>
      </c>
    </row>
    <row r="5147" spans="35:40">
      <c r="AI5147" s="1053">
        <v>31196001</v>
      </c>
      <c r="AJ5147" s="1054">
        <v>212</v>
      </c>
      <c r="AK5147" s="1055">
        <v>75.651499999999999</v>
      </c>
      <c r="AL5147" s="1055">
        <v>1.7771999999999999</v>
      </c>
      <c r="AM5147" s="1054">
        <v>43</v>
      </c>
      <c r="AN5147" s="1056">
        <v>0.24690000000000001</v>
      </c>
    </row>
    <row r="5148" spans="35:40">
      <c r="AI5148" s="1053">
        <v>22114901</v>
      </c>
      <c r="AJ5148" s="1054">
        <v>31</v>
      </c>
      <c r="AK5148" s="1055">
        <v>75.63758</v>
      </c>
      <c r="AL5148" s="1055">
        <v>2.0973000000000002</v>
      </c>
      <c r="AM5148" s="1054">
        <v>36</v>
      </c>
      <c r="AN5148" s="1056">
        <v>0.10920000000000001</v>
      </c>
    </row>
    <row r="5149" spans="35:40">
      <c r="AI5149" s="1053">
        <v>42019101</v>
      </c>
      <c r="AJ5149" s="1054">
        <v>89</v>
      </c>
      <c r="AK5149" s="1055">
        <v>75.6374</v>
      </c>
      <c r="AL5149" s="1055">
        <v>2.4135</v>
      </c>
      <c r="AM5149" s="1054">
        <v>31</v>
      </c>
      <c r="AN5149" s="1056">
        <v>0.22260000000000002</v>
      </c>
    </row>
    <row r="5150" spans="35:40">
      <c r="AI5150" s="1053">
        <v>41015801</v>
      </c>
      <c r="AJ5150" s="1054">
        <v>68</v>
      </c>
      <c r="AK5150" s="1055">
        <v>75.624499999999998</v>
      </c>
      <c r="AL5150" s="1055">
        <v>2.4257</v>
      </c>
      <c r="AM5150" s="1054">
        <v>31</v>
      </c>
      <c r="AN5150" s="1056">
        <v>0.32119999999999999</v>
      </c>
    </row>
    <row r="5151" spans="35:40">
      <c r="AI5151" s="1053">
        <v>34010101</v>
      </c>
      <c r="AJ5151" s="1054">
        <v>56</v>
      </c>
      <c r="AK5151" s="1055">
        <v>75.621300000000005</v>
      </c>
      <c r="AL5151" s="1055">
        <v>2.4289999999999998</v>
      </c>
      <c r="AM5151" s="1054">
        <v>31</v>
      </c>
      <c r="AN5151" s="1056">
        <v>0.19269999999999998</v>
      </c>
    </row>
    <row r="5152" spans="35:40">
      <c r="AI5152" s="1053">
        <v>15031921</v>
      </c>
      <c r="AJ5152" s="1054">
        <v>7</v>
      </c>
      <c r="AK5152" s="1055">
        <v>75.5505</v>
      </c>
      <c r="AL5152" s="1055">
        <v>1.944</v>
      </c>
      <c r="AM5152" s="1054">
        <v>39</v>
      </c>
      <c r="AN5152" s="1056">
        <v>0.19059999999999999</v>
      </c>
    </row>
    <row r="5153" spans="35:40">
      <c r="AI5153" s="1053">
        <v>41011241</v>
      </c>
      <c r="AJ5153" s="1054">
        <v>69</v>
      </c>
      <c r="AK5153" s="1055">
        <v>75.546999999999997</v>
      </c>
      <c r="AL5153" s="1055">
        <v>2.1846999999999999</v>
      </c>
      <c r="AM5153" s="1054">
        <v>35</v>
      </c>
      <c r="AN5153" s="1056">
        <v>0.2611</v>
      </c>
    </row>
    <row r="5154" spans="35:40">
      <c r="AI5154" s="1053">
        <v>44123901</v>
      </c>
      <c r="AJ5154" s="1054">
        <v>29</v>
      </c>
      <c r="AK5154" s="1055">
        <v>75.53049</v>
      </c>
      <c r="AL5154" s="1055">
        <v>2.4396</v>
      </c>
      <c r="AM5154" s="1054">
        <v>31</v>
      </c>
      <c r="AN5154" s="1056">
        <v>0.22010000000000002</v>
      </c>
    </row>
    <row r="5155" spans="35:40">
      <c r="AI5155" s="1053">
        <v>46031801</v>
      </c>
      <c r="AJ5155" s="1054">
        <v>12</v>
      </c>
      <c r="AK5155" s="1055">
        <v>75.528400000000005</v>
      </c>
      <c r="AL5155" s="1055">
        <v>1.4836</v>
      </c>
      <c r="AM5155" s="1054">
        <v>51</v>
      </c>
      <c r="AN5155" s="1056">
        <v>0.1023</v>
      </c>
    </row>
    <row r="5156" spans="35:40">
      <c r="AI5156" s="1053">
        <v>33068901</v>
      </c>
      <c r="AJ5156" s="1054">
        <v>49</v>
      </c>
      <c r="AK5156" s="1055">
        <v>75.525000000000006</v>
      </c>
      <c r="AL5156" s="1055">
        <v>2.0308999999999999</v>
      </c>
      <c r="AM5156" s="1054">
        <v>37</v>
      </c>
      <c r="AN5156" s="1056">
        <v>0.1401</v>
      </c>
    </row>
    <row r="5157" spans="35:40">
      <c r="AI5157" s="1053">
        <v>51015821</v>
      </c>
      <c r="AJ5157" s="1054">
        <v>129</v>
      </c>
      <c r="AK5157" s="1055">
        <v>75.519400000000005</v>
      </c>
      <c r="AL5157" s="1055">
        <v>2.1680000000000001</v>
      </c>
      <c r="AM5157" s="1054">
        <v>35</v>
      </c>
      <c r="AN5157" s="1056">
        <v>0.1419</v>
      </c>
    </row>
    <row r="5158" spans="35:40">
      <c r="AI5158" s="1053">
        <v>45041201</v>
      </c>
      <c r="AJ5158" s="1054">
        <v>7</v>
      </c>
      <c r="AK5158" s="1055">
        <v>75.499899999999997</v>
      </c>
      <c r="AL5158" s="1055">
        <v>2.3729</v>
      </c>
      <c r="AM5158" s="1054">
        <v>32</v>
      </c>
      <c r="AN5158" s="1056">
        <v>0.26839999999999997</v>
      </c>
    </row>
    <row r="5159" spans="35:40">
      <c r="AI5159" s="1053">
        <v>32035311</v>
      </c>
      <c r="AJ5159" s="1054">
        <v>61</v>
      </c>
      <c r="AK5159" s="1055">
        <v>75.439400000000006</v>
      </c>
      <c r="AL5159" s="1055">
        <v>2.1987999999999999</v>
      </c>
      <c r="AM5159" s="1054">
        <v>34</v>
      </c>
      <c r="AN5159" s="1056">
        <v>0.25</v>
      </c>
    </row>
    <row r="5160" spans="35:40">
      <c r="AI5160" s="1053">
        <v>52010701</v>
      </c>
      <c r="AJ5160" s="1054">
        <v>21</v>
      </c>
      <c r="AK5160" s="1055">
        <v>75.405600000000007</v>
      </c>
      <c r="AL5160" s="1055">
        <v>2.4213</v>
      </c>
      <c r="AM5160" s="1054">
        <v>31</v>
      </c>
      <c r="AN5160" s="1056">
        <v>0.34639999999999999</v>
      </c>
    </row>
    <row r="5161" spans="35:40">
      <c r="AI5161" s="1053">
        <v>32016811</v>
      </c>
      <c r="AJ5161" s="1054">
        <v>72</v>
      </c>
      <c r="AK5161" s="1055">
        <v>75.386600000000001</v>
      </c>
      <c r="AL5161" s="1055">
        <v>2.1375000000000002</v>
      </c>
      <c r="AM5161" s="1054">
        <v>35</v>
      </c>
      <c r="AN5161" s="1056">
        <v>0.35409999999999997</v>
      </c>
    </row>
    <row r="5162" spans="35:40">
      <c r="AI5162" s="1053">
        <v>41015101</v>
      </c>
      <c r="AJ5162" s="1054">
        <v>70</v>
      </c>
      <c r="AK5162" s="1055">
        <v>75.383650000000003</v>
      </c>
      <c r="AL5162" s="1055">
        <v>2.1627000000000001</v>
      </c>
      <c r="AM5162" s="1054">
        <v>35</v>
      </c>
      <c r="AN5162" s="1056">
        <v>0.20949999999999999</v>
      </c>
    </row>
    <row r="5163" spans="35:40">
      <c r="AI5163" s="1053">
        <v>45020111</v>
      </c>
      <c r="AJ5163" s="1054">
        <v>13</v>
      </c>
      <c r="AK5163" s="1055">
        <v>75.349180000000004</v>
      </c>
      <c r="AL5163" s="1055">
        <v>1.9563999999999999</v>
      </c>
      <c r="AM5163" s="1054">
        <v>39</v>
      </c>
      <c r="AN5163" s="1056">
        <v>0.24909999999999999</v>
      </c>
    </row>
    <row r="5164" spans="35:40">
      <c r="AI5164" s="1053">
        <v>44011231</v>
      </c>
      <c r="AJ5164" s="1054">
        <v>116</v>
      </c>
      <c r="AK5164" s="1055">
        <v>75.337940000000003</v>
      </c>
      <c r="AL5164" s="1055">
        <v>2.0440999999999998</v>
      </c>
      <c r="AM5164" s="1054">
        <v>37</v>
      </c>
      <c r="AN5164" s="1056">
        <v>0.14349999999999999</v>
      </c>
    </row>
    <row r="5165" spans="35:40">
      <c r="AI5165" s="1053">
        <v>35054541</v>
      </c>
      <c r="AJ5165" s="1054">
        <v>36</v>
      </c>
      <c r="AK5165" s="1055">
        <v>75.286959999999993</v>
      </c>
      <c r="AL5165" s="1055">
        <v>1.9983</v>
      </c>
      <c r="AM5165" s="1054">
        <v>38</v>
      </c>
      <c r="AN5165" s="1056">
        <v>0.16449999999999998</v>
      </c>
    </row>
    <row r="5166" spans="35:40">
      <c r="AI5166" s="1053">
        <v>42103601</v>
      </c>
      <c r="AJ5166" s="1054">
        <v>22</v>
      </c>
      <c r="AK5166" s="1055">
        <v>75.265500000000003</v>
      </c>
      <c r="AL5166" s="1055">
        <v>2.3593000000000002</v>
      </c>
      <c r="AM5166" s="1054">
        <v>32</v>
      </c>
      <c r="AN5166" s="1056">
        <v>0.14029999999999998</v>
      </c>
    </row>
    <row r="5167" spans="35:40">
      <c r="AI5167" s="1053">
        <v>52240601</v>
      </c>
      <c r="AJ5167" s="1054">
        <v>5</v>
      </c>
      <c r="AK5167" s="1055">
        <v>75.253600000000006</v>
      </c>
      <c r="AL5167" s="1055">
        <v>2.1488999999999998</v>
      </c>
      <c r="AM5167" s="1054">
        <v>35</v>
      </c>
      <c r="AN5167" s="1056">
        <v>0.2908</v>
      </c>
    </row>
    <row r="5168" spans="35:40">
      <c r="AI5168" s="1053">
        <v>33052701</v>
      </c>
      <c r="AJ5168" s="1054">
        <v>34</v>
      </c>
      <c r="AK5168" s="1055">
        <v>75.247100000000003</v>
      </c>
      <c r="AL5168" s="1055">
        <v>1.8855999999999999</v>
      </c>
      <c r="AM5168" s="1054">
        <v>40</v>
      </c>
      <c r="AN5168" s="1056">
        <v>0.24399999999999999</v>
      </c>
    </row>
    <row r="5169" spans="35:40">
      <c r="AI5169" s="1053">
        <v>45010551</v>
      </c>
      <c r="AJ5169" s="1054">
        <v>27</v>
      </c>
      <c r="AK5169" s="1055">
        <v>75.245649999999998</v>
      </c>
      <c r="AL5169" s="1055">
        <v>2.2290000000000001</v>
      </c>
      <c r="AM5169" s="1054">
        <v>34</v>
      </c>
      <c r="AN5169" s="1056">
        <v>0.27440000000000003</v>
      </c>
    </row>
    <row r="5170" spans="35:40">
      <c r="AI5170" s="1053">
        <v>21020541</v>
      </c>
      <c r="AJ5170" s="1054">
        <v>43</v>
      </c>
      <c r="AK5170" s="1055">
        <v>75.202100000000002</v>
      </c>
      <c r="AL5170" s="1055">
        <v>2.2443</v>
      </c>
      <c r="AM5170" s="1054">
        <v>34</v>
      </c>
      <c r="AN5170" s="1056">
        <v>0.21590000000000001</v>
      </c>
    </row>
    <row r="5171" spans="35:40">
      <c r="AI5171" s="1053">
        <v>34051301</v>
      </c>
      <c r="AJ5171" s="1054">
        <v>14</v>
      </c>
      <c r="AK5171" s="1055">
        <v>75.200800000000001</v>
      </c>
      <c r="AL5171" s="1055">
        <v>2.5362</v>
      </c>
      <c r="AM5171" s="1054">
        <v>30</v>
      </c>
      <c r="AN5171" s="1056">
        <v>0.191</v>
      </c>
    </row>
    <row r="5172" spans="35:40">
      <c r="AI5172" s="1053">
        <v>44001741</v>
      </c>
      <c r="AJ5172" s="1054">
        <v>111</v>
      </c>
      <c r="AK5172" s="1055">
        <v>75.184299999999993</v>
      </c>
      <c r="AL5172" s="1055">
        <v>1.9292</v>
      </c>
      <c r="AM5172" s="1054">
        <v>39</v>
      </c>
      <c r="AN5172" s="1056">
        <v>0.1108</v>
      </c>
    </row>
    <row r="5173" spans="35:40">
      <c r="AI5173" s="1053">
        <v>14113351</v>
      </c>
      <c r="AJ5173" s="1054">
        <v>9</v>
      </c>
      <c r="AK5173" s="1055">
        <v>75.1815</v>
      </c>
      <c r="AL5173" s="1055">
        <v>2.0493999999999999</v>
      </c>
      <c r="AM5173" s="1054">
        <v>37</v>
      </c>
      <c r="AN5173" s="1056">
        <v>0.23550000000000001</v>
      </c>
    </row>
    <row r="5174" spans="35:40">
      <c r="AI5174" s="1053">
        <v>34014901</v>
      </c>
      <c r="AJ5174" s="1054">
        <v>57</v>
      </c>
      <c r="AK5174" s="1055">
        <v>75.128</v>
      </c>
      <c r="AL5174" s="1055">
        <v>2.3138000000000001</v>
      </c>
      <c r="AM5174" s="1054">
        <v>32</v>
      </c>
      <c r="AN5174" s="1056">
        <v>0.54859999999999998</v>
      </c>
    </row>
    <row r="5175" spans="35:40">
      <c r="AI5175" s="1053">
        <v>23012521</v>
      </c>
      <c r="AJ5175" s="1054">
        <v>44</v>
      </c>
      <c r="AK5175" s="1055">
        <v>75.123400000000004</v>
      </c>
      <c r="AL5175" s="1055">
        <v>2.6686000000000001</v>
      </c>
      <c r="AM5175" s="1054">
        <v>28</v>
      </c>
      <c r="AN5175" s="1056">
        <v>0.22440000000000002</v>
      </c>
    </row>
    <row r="5176" spans="35:40">
      <c r="AI5176" s="1053">
        <v>33023601</v>
      </c>
      <c r="AJ5176" s="1054">
        <v>20</v>
      </c>
      <c r="AK5176" s="1055">
        <v>75.116299999999995</v>
      </c>
      <c r="AL5176" s="1055">
        <v>1.8884000000000001</v>
      </c>
      <c r="AM5176" s="1054">
        <v>40</v>
      </c>
      <c r="AN5176" s="1056">
        <v>0.27779999999999999</v>
      </c>
    </row>
    <row r="5177" spans="35:40">
      <c r="AI5177" s="1053">
        <v>23128121</v>
      </c>
      <c r="AJ5177" s="1054">
        <v>7</v>
      </c>
      <c r="AK5177" s="1055">
        <v>75.106800000000007</v>
      </c>
      <c r="AL5177" s="1055">
        <v>2.4371</v>
      </c>
      <c r="AM5177" s="1054">
        <v>31</v>
      </c>
      <c r="AN5177" s="1056">
        <v>0.26739999999999997</v>
      </c>
    </row>
    <row r="5178" spans="35:40">
      <c r="AI5178" s="1053">
        <v>32044111</v>
      </c>
      <c r="AJ5178" s="1054">
        <v>38</v>
      </c>
      <c r="AK5178" s="1055">
        <v>75.093180000000004</v>
      </c>
      <c r="AL5178" s="1055">
        <v>2.2258</v>
      </c>
      <c r="AM5178" s="1054">
        <v>34</v>
      </c>
      <c r="AN5178" s="1056">
        <v>0.14300000000000002</v>
      </c>
    </row>
    <row r="5179" spans="35:40">
      <c r="AI5179" s="1053">
        <v>32029061</v>
      </c>
      <c r="AJ5179" s="1054">
        <v>87</v>
      </c>
      <c r="AK5179" s="1055">
        <v>75.055400000000006</v>
      </c>
      <c r="AL5179" s="1055">
        <v>2.2549999999999999</v>
      </c>
      <c r="AM5179" s="1054">
        <v>33</v>
      </c>
      <c r="AN5179" s="1056">
        <v>0.21059999999999998</v>
      </c>
    </row>
    <row r="5180" spans="35:40">
      <c r="AI5180" s="1053">
        <v>14010201</v>
      </c>
      <c r="AJ5180" s="1054">
        <v>25</v>
      </c>
      <c r="AK5180" s="1055">
        <v>75.045100000000005</v>
      </c>
      <c r="AL5180" s="1055">
        <v>2.1496</v>
      </c>
      <c r="AM5180" s="1054">
        <v>35</v>
      </c>
      <c r="AN5180" s="1056">
        <v>0.14710000000000001</v>
      </c>
    </row>
    <row r="5181" spans="35:40">
      <c r="AI5181" s="1053">
        <v>44062501</v>
      </c>
      <c r="AJ5181" s="1054">
        <v>9</v>
      </c>
      <c r="AK5181" s="1055">
        <v>75.015299999999996</v>
      </c>
      <c r="AL5181" s="1055">
        <v>1.3016000000000001</v>
      </c>
      <c r="AM5181" s="1054">
        <v>58</v>
      </c>
      <c r="AN5181" s="1056">
        <v>7.7199999999999991E-2</v>
      </c>
    </row>
    <row r="5182" spans="35:40">
      <c r="AI5182" s="1053">
        <v>32043711</v>
      </c>
      <c r="AJ5182" s="1054">
        <v>39</v>
      </c>
      <c r="AK5182" s="1055">
        <v>75.012799999999999</v>
      </c>
      <c r="AL5182" s="1055">
        <v>2.1366999999999998</v>
      </c>
      <c r="AM5182" s="1054">
        <v>35</v>
      </c>
      <c r="AN5182" s="1056">
        <v>0.3569</v>
      </c>
    </row>
    <row r="5183" spans="35:40">
      <c r="AI5183" s="1053">
        <v>44108401</v>
      </c>
      <c r="AJ5183" s="1054">
        <v>51</v>
      </c>
      <c r="AK5183" s="1055">
        <v>74.995500000000007</v>
      </c>
      <c r="AL5183" s="1055">
        <v>2.1829999999999998</v>
      </c>
      <c r="AM5183" s="1054">
        <v>34</v>
      </c>
      <c r="AN5183" s="1056">
        <v>0.1595</v>
      </c>
    </row>
    <row r="5184" spans="35:40">
      <c r="AI5184" s="1053">
        <v>51100401</v>
      </c>
      <c r="AJ5184" s="1054">
        <v>10</v>
      </c>
      <c r="AK5184" s="1055">
        <v>74.991900000000001</v>
      </c>
      <c r="AL5184" s="1055">
        <v>1.9581999999999999</v>
      </c>
      <c r="AM5184" s="1054">
        <v>38</v>
      </c>
      <c r="AN5184" s="1056">
        <v>0.41649999999999998</v>
      </c>
    </row>
    <row r="5185" spans="35:40">
      <c r="AI5185" s="1053">
        <v>14072181</v>
      </c>
      <c r="AJ5185" s="1054">
        <v>10</v>
      </c>
      <c r="AK5185" s="1055">
        <v>74.938599999999994</v>
      </c>
      <c r="AL5185" s="1055">
        <v>1.9842</v>
      </c>
      <c r="AM5185" s="1054">
        <v>38</v>
      </c>
      <c r="AN5185" s="1056">
        <v>0.33329999999999999</v>
      </c>
    </row>
    <row r="5186" spans="35:40">
      <c r="AI5186" s="1053">
        <v>44161801</v>
      </c>
      <c r="AJ5186" s="1054">
        <v>17</v>
      </c>
      <c r="AK5186" s="1055">
        <v>74.928200000000004</v>
      </c>
      <c r="AL5186" s="1055">
        <v>2.3067000000000002</v>
      </c>
      <c r="AM5186" s="1054">
        <v>32</v>
      </c>
      <c r="AN5186" s="1056">
        <v>0.37380000000000002</v>
      </c>
    </row>
    <row r="5187" spans="35:40">
      <c r="AI5187" s="1053">
        <v>50070101</v>
      </c>
      <c r="AJ5187" s="1054">
        <v>135</v>
      </c>
      <c r="AK5187" s="1055">
        <v>74.927000000000007</v>
      </c>
      <c r="AL5187" s="1055">
        <v>2.4131999999999998</v>
      </c>
      <c r="AM5187" s="1054">
        <v>31</v>
      </c>
      <c r="AN5187" s="1056">
        <v>0.22170000000000001</v>
      </c>
    </row>
    <row r="5188" spans="35:40">
      <c r="AI5188" s="1053">
        <v>37087141</v>
      </c>
      <c r="AJ5188" s="1054">
        <v>26</v>
      </c>
      <c r="AK5188" s="1055">
        <v>74.924099999999996</v>
      </c>
      <c r="AL5188" s="1055">
        <v>2.0695999999999999</v>
      </c>
      <c r="AM5188" s="1054">
        <v>36</v>
      </c>
      <c r="AN5188" s="1056">
        <v>0.23670000000000002</v>
      </c>
    </row>
    <row r="5189" spans="35:40">
      <c r="AI5189" s="1053">
        <v>34041201</v>
      </c>
      <c r="AJ5189" s="1054">
        <v>10</v>
      </c>
      <c r="AK5189" s="1055">
        <v>74.911799999999999</v>
      </c>
      <c r="AL5189" s="1055">
        <v>2.3311000000000002</v>
      </c>
      <c r="AM5189" s="1054">
        <v>32</v>
      </c>
      <c r="AN5189" s="1056">
        <v>0.13619999999999999</v>
      </c>
    </row>
    <row r="5190" spans="35:40">
      <c r="AI5190" s="1053">
        <v>32064111</v>
      </c>
      <c r="AJ5190" s="1054">
        <v>35</v>
      </c>
      <c r="AK5190" s="1055">
        <v>74.901700000000005</v>
      </c>
      <c r="AL5190" s="1055">
        <v>2.3460000000000001</v>
      </c>
      <c r="AM5190" s="1054">
        <v>32</v>
      </c>
      <c r="AN5190" s="1056">
        <v>0.21539999999999998</v>
      </c>
    </row>
    <row r="5191" spans="35:40">
      <c r="AI5191" s="1053">
        <v>44012671</v>
      </c>
      <c r="AJ5191" s="1054">
        <v>117</v>
      </c>
      <c r="AK5191" s="1055">
        <v>74.862200000000001</v>
      </c>
      <c r="AL5191" s="1055">
        <v>1.6565000000000001</v>
      </c>
      <c r="AM5191" s="1054">
        <v>45</v>
      </c>
      <c r="AN5191" s="1056">
        <v>0.25629999999999997</v>
      </c>
    </row>
    <row r="5192" spans="35:40">
      <c r="AI5192" s="1053">
        <v>44061301</v>
      </c>
      <c r="AJ5192" s="1054">
        <v>63</v>
      </c>
      <c r="AK5192" s="1055">
        <v>74.855900000000005</v>
      </c>
      <c r="AL5192" s="1055">
        <v>2.1092</v>
      </c>
      <c r="AM5192" s="1054">
        <v>35</v>
      </c>
      <c r="AN5192" s="1056">
        <v>0.15010000000000001</v>
      </c>
    </row>
    <row r="5193" spans="35:40">
      <c r="AI5193" s="1053">
        <v>43060501</v>
      </c>
      <c r="AJ5193" s="1054">
        <v>15</v>
      </c>
      <c r="AK5193" s="1055">
        <v>74.820899999999995</v>
      </c>
      <c r="AL5193" s="1055">
        <v>2.113</v>
      </c>
      <c r="AM5193" s="1054">
        <v>35</v>
      </c>
      <c r="AN5193" s="1056">
        <v>0.375</v>
      </c>
    </row>
    <row r="5194" spans="35:40">
      <c r="AI5194" s="1053">
        <v>44091601</v>
      </c>
      <c r="AJ5194" s="1054">
        <v>10</v>
      </c>
      <c r="AK5194" s="1055">
        <v>74.812039999999996</v>
      </c>
      <c r="AL5194" s="1055">
        <v>1.7853000000000001</v>
      </c>
      <c r="AM5194" s="1054">
        <v>42</v>
      </c>
      <c r="AN5194" s="1056">
        <v>0.24559999999999998</v>
      </c>
    </row>
    <row r="5195" spans="35:40">
      <c r="AI5195" s="1053">
        <v>33061041</v>
      </c>
      <c r="AJ5195" s="1054">
        <v>50</v>
      </c>
      <c r="AK5195" s="1055">
        <v>74.808199999999999</v>
      </c>
      <c r="AL5195" s="1055">
        <v>2.2591999999999999</v>
      </c>
      <c r="AM5195" s="1054">
        <v>33</v>
      </c>
      <c r="AN5195" s="1056">
        <v>0.17920000000000003</v>
      </c>
    </row>
    <row r="5196" spans="35:40">
      <c r="AI5196" s="1053">
        <v>41112201</v>
      </c>
      <c r="AJ5196" s="1054">
        <v>10</v>
      </c>
      <c r="AK5196" s="1055">
        <v>74.796199999999999</v>
      </c>
      <c r="AL5196" s="1055">
        <v>2.0991</v>
      </c>
      <c r="AM5196" s="1054">
        <v>36</v>
      </c>
      <c r="AN5196" s="1056">
        <v>0.22260000000000002</v>
      </c>
    </row>
    <row r="5197" spans="35:40">
      <c r="AI5197" s="1053">
        <v>35023201</v>
      </c>
      <c r="AJ5197" s="1054">
        <v>35</v>
      </c>
      <c r="AK5197" s="1055">
        <v>74.760599999999997</v>
      </c>
      <c r="AL5197" s="1055">
        <v>2.2593000000000001</v>
      </c>
      <c r="AM5197" s="1054">
        <v>33</v>
      </c>
      <c r="AN5197" s="1056">
        <v>0.20600000000000002</v>
      </c>
    </row>
    <row r="5198" spans="35:40">
      <c r="AI5198" s="1053">
        <v>41142901</v>
      </c>
      <c r="AJ5198" s="1054">
        <v>18</v>
      </c>
      <c r="AK5198" s="1055">
        <v>74.744600000000005</v>
      </c>
      <c r="AL5198" s="1055">
        <v>1.9333</v>
      </c>
      <c r="AM5198" s="1054">
        <v>39</v>
      </c>
      <c r="AN5198" s="1056">
        <v>0.161</v>
      </c>
    </row>
    <row r="5199" spans="35:40">
      <c r="AI5199" s="1053">
        <v>63010111</v>
      </c>
      <c r="AJ5199" s="1054">
        <v>14</v>
      </c>
      <c r="AK5199" s="1055">
        <v>74.741640000000004</v>
      </c>
      <c r="AL5199" s="1055">
        <v>2.3085</v>
      </c>
      <c r="AM5199" s="1054">
        <v>32</v>
      </c>
      <c r="AN5199" s="1056">
        <v>0.20010000000000003</v>
      </c>
    </row>
    <row r="5200" spans="35:40">
      <c r="AI5200" s="1053">
        <v>41019501</v>
      </c>
      <c r="AJ5200" s="1054">
        <v>71</v>
      </c>
      <c r="AK5200" s="1055">
        <v>74.724500000000006</v>
      </c>
      <c r="AL5200" s="1055">
        <v>2.4409000000000001</v>
      </c>
      <c r="AM5200" s="1054">
        <v>31</v>
      </c>
      <c r="AN5200" s="1056">
        <v>0.14029999999999998</v>
      </c>
    </row>
    <row r="5201" spans="35:40">
      <c r="AI5201" s="1053">
        <v>50310201</v>
      </c>
      <c r="AJ5201" s="1054">
        <v>136</v>
      </c>
      <c r="AK5201" s="1055">
        <v>74.723369999999989</v>
      </c>
      <c r="AL5201" s="1055">
        <v>2.3199000000000001</v>
      </c>
      <c r="AM5201" s="1054">
        <v>32</v>
      </c>
      <c r="AN5201" s="1056">
        <v>0.4274</v>
      </c>
    </row>
    <row r="5202" spans="35:40">
      <c r="AI5202" s="1053">
        <v>34120601</v>
      </c>
      <c r="AJ5202" s="1054">
        <v>7</v>
      </c>
      <c r="AK5202" s="1055">
        <v>74.720680000000002</v>
      </c>
      <c r="AL5202" s="1055">
        <v>2.0928</v>
      </c>
      <c r="AM5202" s="1054">
        <v>36</v>
      </c>
      <c r="AN5202" s="1056">
        <v>0.13639999999999999</v>
      </c>
    </row>
    <row r="5203" spans="35:40">
      <c r="AI5203" s="1053">
        <v>41082601</v>
      </c>
      <c r="AJ5203" s="1054">
        <v>13</v>
      </c>
      <c r="AK5203" s="1055">
        <v>74.707499999999996</v>
      </c>
      <c r="AL5203" s="1055">
        <v>1.5134000000000001</v>
      </c>
      <c r="AM5203" s="1054">
        <v>49</v>
      </c>
      <c r="AN5203" s="1056">
        <v>0.21</v>
      </c>
    </row>
    <row r="5204" spans="35:40">
      <c r="AI5204" s="1053">
        <v>12121001</v>
      </c>
      <c r="AJ5204" s="1054">
        <v>69</v>
      </c>
      <c r="AK5204" s="1055">
        <v>74.672399999999996</v>
      </c>
      <c r="AL5204" s="1055">
        <v>2.0975999999999999</v>
      </c>
      <c r="AM5204" s="1054">
        <v>36</v>
      </c>
      <c r="AN5204" s="1056">
        <v>0.17370000000000002</v>
      </c>
    </row>
    <row r="5205" spans="35:40">
      <c r="AI5205" s="1053">
        <v>14240601</v>
      </c>
      <c r="AJ5205" s="1054">
        <v>7</v>
      </c>
      <c r="AK5205" s="1055">
        <v>74.667299999999997</v>
      </c>
      <c r="AL5205" s="1055">
        <v>2.4152999999999998</v>
      </c>
      <c r="AM5205" s="1054">
        <v>31</v>
      </c>
      <c r="AN5205" s="1056">
        <v>0.34409999999999996</v>
      </c>
    </row>
    <row r="5206" spans="35:40">
      <c r="AI5206" s="1053">
        <v>31163901</v>
      </c>
      <c r="AJ5206" s="1054">
        <v>213</v>
      </c>
      <c r="AK5206" s="1055">
        <v>74.648600000000002</v>
      </c>
      <c r="AL5206" s="1055">
        <v>1.8774999999999999</v>
      </c>
      <c r="AM5206" s="1054">
        <v>40</v>
      </c>
      <c r="AN5206" s="1056">
        <v>0.1341</v>
      </c>
    </row>
    <row r="5207" spans="35:40">
      <c r="AI5207" s="1053">
        <v>44012201</v>
      </c>
      <c r="AJ5207" s="1054">
        <v>118</v>
      </c>
      <c r="AK5207" s="1055">
        <v>74.639420000000001</v>
      </c>
      <c r="AL5207" s="1055">
        <v>1.897</v>
      </c>
      <c r="AM5207" s="1054">
        <v>39</v>
      </c>
      <c r="AN5207" s="1056">
        <v>0.16839999999999999</v>
      </c>
    </row>
    <row r="5208" spans="35:40">
      <c r="AI5208" s="1053">
        <v>15101151</v>
      </c>
      <c r="AJ5208" s="1054">
        <v>6</v>
      </c>
      <c r="AK5208" s="1055">
        <v>74.634208000000001</v>
      </c>
      <c r="AL5208" s="1055">
        <v>2.12</v>
      </c>
      <c r="AM5208" s="1054">
        <v>35</v>
      </c>
      <c r="AN5208" s="1056">
        <v>0.1724</v>
      </c>
    </row>
    <row r="5209" spans="35:40">
      <c r="AI5209" s="1053">
        <v>63010801</v>
      </c>
      <c r="AJ5209" s="1054">
        <v>15</v>
      </c>
      <c r="AK5209" s="1055">
        <v>74.624498000000003</v>
      </c>
      <c r="AL5209" s="1055">
        <v>2.3209</v>
      </c>
      <c r="AM5209" s="1054">
        <v>32</v>
      </c>
      <c r="AN5209" s="1056">
        <v>0.56269999999999998</v>
      </c>
    </row>
    <row r="5210" spans="35:40">
      <c r="AI5210" s="1053">
        <v>13016801</v>
      </c>
      <c r="AJ5210" s="1054">
        <v>39</v>
      </c>
      <c r="AK5210" s="1055">
        <v>74.617599999999996</v>
      </c>
      <c r="AL5210" s="1055">
        <v>2.0146000000000002</v>
      </c>
      <c r="AM5210" s="1054">
        <v>37</v>
      </c>
      <c r="AN5210" s="1056">
        <v>0.22320000000000001</v>
      </c>
    </row>
    <row r="5211" spans="35:40">
      <c r="AI5211" s="1053">
        <v>36044401</v>
      </c>
      <c r="AJ5211" s="1054">
        <v>18</v>
      </c>
      <c r="AK5211" s="1055">
        <v>74.567999999999998</v>
      </c>
      <c r="AL5211" s="1055">
        <v>2.2057000000000002</v>
      </c>
      <c r="AM5211" s="1054">
        <v>34</v>
      </c>
      <c r="AN5211" s="1056">
        <v>0.15620000000000001</v>
      </c>
    </row>
    <row r="5212" spans="35:40">
      <c r="AI5212" s="1053">
        <v>41161601</v>
      </c>
      <c r="AJ5212" s="1054">
        <v>14</v>
      </c>
      <c r="AK5212" s="1055">
        <v>74.563999999999993</v>
      </c>
      <c r="AL5212" s="1055">
        <v>2.1463000000000001</v>
      </c>
      <c r="AM5212" s="1054">
        <v>35</v>
      </c>
      <c r="AN5212" s="1056">
        <v>0.22719999999999999</v>
      </c>
    </row>
    <row r="5213" spans="35:40">
      <c r="AI5213" s="1053">
        <v>44001402</v>
      </c>
      <c r="AJ5213" s="1054">
        <v>112</v>
      </c>
      <c r="AK5213" s="1055">
        <v>74.561000000000007</v>
      </c>
      <c r="AL5213" s="1055">
        <v>1.9905999999999999</v>
      </c>
      <c r="AM5213" s="1054">
        <v>37</v>
      </c>
      <c r="AN5213" s="1056">
        <v>0.1075</v>
      </c>
    </row>
    <row r="5214" spans="35:40">
      <c r="AI5214" s="1053">
        <v>34011901</v>
      </c>
      <c r="AJ5214" s="1054">
        <v>58</v>
      </c>
      <c r="AK5214" s="1055">
        <v>74.526200000000003</v>
      </c>
      <c r="AL5214" s="1055">
        <v>2.0973999999999999</v>
      </c>
      <c r="AM5214" s="1054">
        <v>36</v>
      </c>
      <c r="AN5214" s="1056">
        <v>0.15640000000000001</v>
      </c>
    </row>
    <row r="5215" spans="35:40">
      <c r="AI5215" s="1053">
        <v>62010601</v>
      </c>
      <c r="AJ5215" s="1054">
        <v>25</v>
      </c>
      <c r="AK5215" s="1055">
        <v>74.505955</v>
      </c>
      <c r="AL5215" s="1055">
        <v>1.9916</v>
      </c>
      <c r="AM5215" s="1054">
        <v>37</v>
      </c>
      <c r="AN5215" s="1056">
        <v>0.22109999999999999</v>
      </c>
    </row>
    <row r="5216" spans="35:40">
      <c r="AI5216" s="1053">
        <v>44191101</v>
      </c>
      <c r="AJ5216" s="1054">
        <v>6</v>
      </c>
      <c r="AK5216" s="1055">
        <v>74.469840000000005</v>
      </c>
      <c r="AL5216" s="1055">
        <v>2.0646</v>
      </c>
      <c r="AM5216" s="1054">
        <v>36</v>
      </c>
      <c r="AN5216" s="1056">
        <v>0.11119999999999999</v>
      </c>
    </row>
    <row r="5217" spans="35:40">
      <c r="AI5217" s="1053">
        <v>45030481</v>
      </c>
      <c r="AJ5217" s="1054">
        <v>14</v>
      </c>
      <c r="AK5217" s="1055">
        <v>74.429699999999997</v>
      </c>
      <c r="AL5217" s="1055">
        <v>1.9902</v>
      </c>
      <c r="AM5217" s="1054">
        <v>37</v>
      </c>
      <c r="AN5217" s="1056">
        <v>0.1628</v>
      </c>
    </row>
    <row r="5218" spans="35:40">
      <c r="AI5218" s="1053">
        <v>43103501</v>
      </c>
      <c r="AJ5218" s="1054">
        <v>12</v>
      </c>
      <c r="AK5218" s="1055">
        <v>74.421700000000001</v>
      </c>
      <c r="AL5218" s="1055">
        <v>2.3088000000000002</v>
      </c>
      <c r="AM5218" s="1054">
        <v>32</v>
      </c>
      <c r="AN5218" s="1056">
        <v>0.14300000000000002</v>
      </c>
    </row>
    <row r="5219" spans="35:40">
      <c r="AI5219" s="1053">
        <v>43084201</v>
      </c>
      <c r="AJ5219" s="1054">
        <v>21</v>
      </c>
      <c r="AK5219" s="1055">
        <v>74.385999999999996</v>
      </c>
      <c r="AL5219" s="1055">
        <v>1.9379</v>
      </c>
      <c r="AM5219" s="1054">
        <v>38</v>
      </c>
      <c r="AN5219" s="1056">
        <v>0.1411</v>
      </c>
    </row>
    <row r="5220" spans="35:40">
      <c r="AI5220" s="1053">
        <v>44085101</v>
      </c>
      <c r="AJ5220" s="1054">
        <v>27</v>
      </c>
      <c r="AK5220" s="1055">
        <v>74.368300000000005</v>
      </c>
      <c r="AL5220" s="1055">
        <v>2.3479999999999999</v>
      </c>
      <c r="AM5220" s="1054">
        <v>32</v>
      </c>
      <c r="AN5220" s="1056">
        <v>0.14499999999999999</v>
      </c>
    </row>
    <row r="5221" spans="35:40">
      <c r="AI5221" s="1053">
        <v>44030302</v>
      </c>
      <c r="AJ5221" s="1054">
        <v>5</v>
      </c>
      <c r="AK5221" s="1055">
        <v>74.3583</v>
      </c>
      <c r="AL5221" s="1055">
        <v>2.1257999999999999</v>
      </c>
      <c r="AM5221" s="1054">
        <v>35</v>
      </c>
      <c r="AN5221" s="1056">
        <v>0.16089999999999999</v>
      </c>
    </row>
    <row r="5222" spans="35:40">
      <c r="AI5222" s="1053">
        <v>41134801</v>
      </c>
      <c r="AJ5222" s="1054">
        <v>14</v>
      </c>
      <c r="AK5222" s="1055">
        <v>74.3523</v>
      </c>
      <c r="AL5222" s="1055">
        <v>2.0537999999999998</v>
      </c>
      <c r="AM5222" s="1054">
        <v>36</v>
      </c>
      <c r="AN5222" s="1056">
        <v>0.28520000000000001</v>
      </c>
    </row>
    <row r="5223" spans="35:40">
      <c r="AI5223" s="1053">
        <v>37100501</v>
      </c>
      <c r="AJ5223" s="1054">
        <v>9</v>
      </c>
      <c r="AK5223" s="1055">
        <v>74.327399999999997</v>
      </c>
      <c r="AL5223" s="1055">
        <v>2.4277000000000002</v>
      </c>
      <c r="AM5223" s="1054">
        <v>31</v>
      </c>
      <c r="AN5223" s="1056">
        <v>0.26600000000000001</v>
      </c>
    </row>
    <row r="5224" spans="35:40">
      <c r="AI5224" s="1053">
        <v>44131211</v>
      </c>
      <c r="AJ5224" s="1054">
        <v>64</v>
      </c>
      <c r="AK5224" s="1055">
        <v>74.261600000000001</v>
      </c>
      <c r="AL5224" s="1055">
        <v>2.1211000000000002</v>
      </c>
      <c r="AM5224" s="1054">
        <v>35</v>
      </c>
      <c r="AN5224" s="1056">
        <v>0.2737</v>
      </c>
    </row>
    <row r="5225" spans="35:40">
      <c r="AI5225" s="1053">
        <v>44001451</v>
      </c>
      <c r="AJ5225" s="1054">
        <v>113</v>
      </c>
      <c r="AK5225" s="1055">
        <v>74.229209999999995</v>
      </c>
      <c r="AL5225" s="1055">
        <v>2.0028000000000001</v>
      </c>
      <c r="AM5225" s="1054">
        <v>37</v>
      </c>
      <c r="AN5225" s="1056">
        <v>0.15</v>
      </c>
    </row>
    <row r="5226" spans="35:40">
      <c r="AI5226" s="1053">
        <v>34141701</v>
      </c>
      <c r="AJ5226" s="1054">
        <v>7</v>
      </c>
      <c r="AK5226" s="1055">
        <v>74.226699999999994</v>
      </c>
      <c r="AL5226" s="1055">
        <v>1.6051</v>
      </c>
      <c r="AM5226" s="1054">
        <v>46</v>
      </c>
      <c r="AN5226" s="1056">
        <v>0.1714</v>
      </c>
    </row>
    <row r="5227" spans="35:40">
      <c r="AI5227" s="1053">
        <v>33019431</v>
      </c>
      <c r="AJ5227" s="1054">
        <v>105</v>
      </c>
      <c r="AK5227" s="1055">
        <v>74.162580000000005</v>
      </c>
      <c r="AL5227" s="1055">
        <v>2.2484000000000002</v>
      </c>
      <c r="AM5227" s="1054">
        <v>33</v>
      </c>
      <c r="AN5227" s="1056">
        <v>0.1691</v>
      </c>
    </row>
    <row r="5228" spans="35:40">
      <c r="AI5228" s="1053">
        <v>44223801</v>
      </c>
      <c r="AJ5228" s="1054">
        <v>119</v>
      </c>
      <c r="AK5228" s="1055">
        <v>74.150195999999994</v>
      </c>
      <c r="AL5228" s="1055">
        <v>1.9046000000000001</v>
      </c>
      <c r="AM5228" s="1054">
        <v>39</v>
      </c>
      <c r="AN5228" s="1056">
        <v>0.12609999999999999</v>
      </c>
    </row>
    <row r="5229" spans="35:40">
      <c r="AI5229" s="1053">
        <v>13062201</v>
      </c>
      <c r="AJ5229" s="1054">
        <v>17</v>
      </c>
      <c r="AK5229" s="1055">
        <v>74.143500000000003</v>
      </c>
      <c r="AL5229" s="1055">
        <v>2.0438000000000001</v>
      </c>
      <c r="AM5229" s="1054">
        <v>36</v>
      </c>
      <c r="AN5229" s="1056">
        <v>0.3901</v>
      </c>
    </row>
    <row r="5230" spans="35:40">
      <c r="AI5230" s="1053">
        <v>35054271</v>
      </c>
      <c r="AJ5230" s="1054">
        <v>37</v>
      </c>
      <c r="AK5230" s="1055">
        <v>74.134399999999999</v>
      </c>
      <c r="AL5230" s="1055">
        <v>1.83</v>
      </c>
      <c r="AM5230" s="1054">
        <v>41</v>
      </c>
      <c r="AN5230" s="1056">
        <v>0.30730000000000002</v>
      </c>
    </row>
    <row r="5231" spans="35:40">
      <c r="AI5231" s="1053">
        <v>45012201</v>
      </c>
      <c r="AJ5231" s="1054">
        <v>28</v>
      </c>
      <c r="AK5231" s="1055">
        <v>74.123170000000002</v>
      </c>
      <c r="AL5231" s="1055">
        <v>1.8862000000000001</v>
      </c>
      <c r="AM5231" s="1054">
        <v>39</v>
      </c>
      <c r="AN5231" s="1056">
        <v>0.14080000000000001</v>
      </c>
    </row>
    <row r="5232" spans="35:40">
      <c r="AI5232" s="1053">
        <v>46011401</v>
      </c>
      <c r="AJ5232" s="1054">
        <v>26</v>
      </c>
      <c r="AK5232" s="1055">
        <v>74.093400000000003</v>
      </c>
      <c r="AL5232" s="1055">
        <v>2.3572000000000002</v>
      </c>
      <c r="AM5232" s="1054">
        <v>31</v>
      </c>
      <c r="AN5232" s="1056">
        <v>0.2102</v>
      </c>
    </row>
    <row r="5233" spans="35:40">
      <c r="AI5233" s="1053">
        <v>43070502</v>
      </c>
      <c r="AJ5233" s="1054">
        <v>12</v>
      </c>
      <c r="AK5233" s="1055">
        <v>74.068100000000001</v>
      </c>
      <c r="AL5233" s="1055">
        <v>2.3142999999999998</v>
      </c>
      <c r="AM5233" s="1054">
        <v>32</v>
      </c>
      <c r="AN5233" s="1056">
        <v>0.46189999999999998</v>
      </c>
    </row>
    <row r="5234" spans="35:40">
      <c r="AI5234" s="1053">
        <v>13051401</v>
      </c>
      <c r="AJ5234" s="1054">
        <v>28</v>
      </c>
      <c r="AK5234" s="1055">
        <v>74.066800000000001</v>
      </c>
      <c r="AL5234" s="1055">
        <v>2.4765999999999999</v>
      </c>
      <c r="AM5234" s="1054">
        <v>30</v>
      </c>
      <c r="AN5234" s="1056">
        <v>0.21100000000000002</v>
      </c>
    </row>
    <row r="5235" spans="35:40">
      <c r="AI5235" s="1053">
        <v>21030321</v>
      </c>
      <c r="AJ5235" s="1054">
        <v>15</v>
      </c>
      <c r="AK5235" s="1055">
        <v>74.053799999999995</v>
      </c>
      <c r="AL5235" s="1055">
        <v>2.4013</v>
      </c>
      <c r="AM5235" s="1054">
        <v>31</v>
      </c>
      <c r="AN5235" s="1056">
        <v>0.4914</v>
      </c>
    </row>
    <row r="5236" spans="35:40">
      <c r="AI5236" s="1053">
        <v>42130201</v>
      </c>
      <c r="AJ5236" s="1054">
        <v>5</v>
      </c>
      <c r="AK5236" s="1055">
        <v>74.052499999999995</v>
      </c>
      <c r="AL5236" s="1055">
        <v>2.3176999999999999</v>
      </c>
      <c r="AM5236" s="1054">
        <v>32</v>
      </c>
      <c r="AN5236" s="1056">
        <v>0.22589999999999999</v>
      </c>
    </row>
    <row r="5237" spans="35:40">
      <c r="AI5237" s="1053">
        <v>61050501</v>
      </c>
      <c r="AJ5237" s="1054">
        <v>8</v>
      </c>
      <c r="AK5237" s="1055">
        <v>74.048900000000003</v>
      </c>
      <c r="AL5237" s="1055">
        <v>1.4770000000000001</v>
      </c>
      <c r="AM5237" s="1054">
        <v>50</v>
      </c>
      <c r="AN5237" s="1056">
        <v>0.214</v>
      </c>
    </row>
    <row r="5238" spans="35:40">
      <c r="AI5238" s="1053">
        <v>64020501</v>
      </c>
      <c r="AJ5238" s="1054">
        <v>3</v>
      </c>
      <c r="AK5238" s="1055">
        <v>74.046949999999995</v>
      </c>
      <c r="AL5238" s="1055">
        <v>2.1695000000000002</v>
      </c>
      <c r="AM5238" s="1054">
        <v>34</v>
      </c>
      <c r="AN5238" s="1056">
        <v>0.31730000000000003</v>
      </c>
    </row>
    <row r="5239" spans="35:40">
      <c r="AI5239" s="1053">
        <v>33031801</v>
      </c>
      <c r="AJ5239" s="1054">
        <v>35</v>
      </c>
      <c r="AK5239" s="1055">
        <v>74.030199999999994</v>
      </c>
      <c r="AL5239" s="1055">
        <v>2.3047</v>
      </c>
      <c r="AM5239" s="1054">
        <v>32</v>
      </c>
      <c r="AN5239" s="1056">
        <v>0.33649999999999997</v>
      </c>
    </row>
    <row r="5240" spans="35:40">
      <c r="AI5240" s="1053">
        <v>31081801</v>
      </c>
      <c r="AJ5240" s="1054">
        <v>214</v>
      </c>
      <c r="AK5240" s="1055">
        <v>74.024799999999999</v>
      </c>
      <c r="AL5240" s="1055">
        <v>1.9836</v>
      </c>
      <c r="AM5240" s="1054">
        <v>37</v>
      </c>
      <c r="AN5240" s="1056">
        <v>0.36280000000000001</v>
      </c>
    </row>
    <row r="5241" spans="35:40">
      <c r="AI5241" s="1053">
        <v>44011441</v>
      </c>
      <c r="AJ5241" s="1054">
        <v>120</v>
      </c>
      <c r="AK5241" s="1055">
        <v>73.986699999999999</v>
      </c>
      <c r="AL5241" s="1055">
        <v>1.9459</v>
      </c>
      <c r="AM5241" s="1054">
        <v>38</v>
      </c>
      <c r="AN5241" s="1056">
        <v>0.18559999999999999</v>
      </c>
    </row>
    <row r="5242" spans="35:40">
      <c r="AI5242" s="1053">
        <v>41074001</v>
      </c>
      <c r="AJ5242" s="1054">
        <v>19</v>
      </c>
      <c r="AK5242" s="1055">
        <v>73.973299999999995</v>
      </c>
      <c r="AL5242" s="1055">
        <v>2.4569000000000001</v>
      </c>
      <c r="AM5242" s="1054">
        <v>30</v>
      </c>
      <c r="AN5242" s="1056">
        <v>0.2681</v>
      </c>
    </row>
    <row r="5243" spans="35:40">
      <c r="AI5243" s="1053">
        <v>33053601</v>
      </c>
      <c r="AJ5243" s="1054">
        <v>35</v>
      </c>
      <c r="AK5243" s="1055">
        <v>73.961819999999989</v>
      </c>
      <c r="AL5243" s="1055">
        <v>2.3763999999999998</v>
      </c>
      <c r="AM5243" s="1054">
        <v>31</v>
      </c>
      <c r="AN5243" s="1056">
        <v>0.23989999999999997</v>
      </c>
    </row>
    <row r="5244" spans="35:40">
      <c r="AI5244" s="1053">
        <v>44172501</v>
      </c>
      <c r="AJ5244" s="1054">
        <v>14</v>
      </c>
      <c r="AK5244" s="1055">
        <v>73.952169999999995</v>
      </c>
      <c r="AL5244" s="1055">
        <v>2.2587000000000002</v>
      </c>
      <c r="AM5244" s="1054">
        <v>33</v>
      </c>
      <c r="AN5244" s="1056">
        <v>0.1812</v>
      </c>
    </row>
    <row r="5245" spans="35:40">
      <c r="AI5245" s="1053">
        <v>31011901</v>
      </c>
      <c r="AJ5245" s="1054">
        <v>215</v>
      </c>
      <c r="AK5245" s="1055">
        <v>73.946700000000007</v>
      </c>
      <c r="AL5245" s="1055">
        <v>1.7397</v>
      </c>
      <c r="AM5245" s="1054">
        <v>43</v>
      </c>
      <c r="AN5245" s="1056">
        <v>0.37819999999999998</v>
      </c>
    </row>
    <row r="5246" spans="35:40">
      <c r="AI5246" s="1053">
        <v>21010301</v>
      </c>
      <c r="AJ5246" s="1054">
        <v>51</v>
      </c>
      <c r="AK5246" s="1055">
        <v>73.941199999999995</v>
      </c>
      <c r="AL5246" s="1055">
        <v>2.4026000000000001</v>
      </c>
      <c r="AM5246" s="1054">
        <v>31</v>
      </c>
      <c r="AN5246" s="1056">
        <v>0.25109999999999999</v>
      </c>
    </row>
    <row r="5247" spans="35:40">
      <c r="AI5247" s="1053">
        <v>50410031</v>
      </c>
      <c r="AJ5247" s="1054">
        <v>137</v>
      </c>
      <c r="AK5247" s="1055">
        <v>73.934200000000004</v>
      </c>
      <c r="AL5247" s="1055">
        <v>2.3090000000000002</v>
      </c>
      <c r="AM5247" s="1054">
        <v>32</v>
      </c>
      <c r="AN5247" s="1056">
        <v>0.41889999999999999</v>
      </c>
    </row>
    <row r="5248" spans="35:40">
      <c r="AI5248" s="1053">
        <v>41022401</v>
      </c>
      <c r="AJ5248" s="1054">
        <v>13</v>
      </c>
      <c r="AK5248" s="1055">
        <v>73.927499999999995</v>
      </c>
      <c r="AL5248" s="1055">
        <v>2.1932</v>
      </c>
      <c r="AM5248" s="1054">
        <v>34</v>
      </c>
      <c r="AN5248" s="1056">
        <v>0.28350000000000003</v>
      </c>
    </row>
    <row r="5249" spans="35:40">
      <c r="AI5249" s="1053">
        <v>21130081</v>
      </c>
      <c r="AJ5249" s="1054">
        <v>5</v>
      </c>
      <c r="AK5249" s="1055">
        <v>73.926599999999993</v>
      </c>
      <c r="AL5249" s="1055">
        <v>2.3283999999999998</v>
      </c>
      <c r="AM5249" s="1054">
        <v>32</v>
      </c>
      <c r="AN5249" s="1056">
        <v>0.2316</v>
      </c>
    </row>
    <row r="5250" spans="35:40">
      <c r="AI5250" s="1053">
        <v>32130501</v>
      </c>
      <c r="AJ5250" s="1054">
        <v>30</v>
      </c>
      <c r="AK5250" s="1055">
        <v>73.879519999999999</v>
      </c>
      <c r="AL5250" s="1055">
        <v>1.8013999999999999</v>
      </c>
      <c r="AM5250" s="1054">
        <v>41</v>
      </c>
      <c r="AN5250" s="1056">
        <v>0.23860000000000001</v>
      </c>
    </row>
    <row r="5251" spans="35:40">
      <c r="AI5251" s="1053">
        <v>11030201</v>
      </c>
      <c r="AJ5251" s="1054">
        <v>156</v>
      </c>
      <c r="AK5251" s="1055">
        <v>73.8596</v>
      </c>
      <c r="AL5251" s="1055">
        <v>1.9133</v>
      </c>
      <c r="AM5251" s="1054">
        <v>39</v>
      </c>
      <c r="AN5251" s="1056">
        <v>0.23319999999999999</v>
      </c>
    </row>
    <row r="5252" spans="35:40">
      <c r="AI5252" s="1053">
        <v>52272201</v>
      </c>
      <c r="AJ5252" s="1054">
        <v>5</v>
      </c>
      <c r="AK5252" s="1055">
        <v>73.828699999999998</v>
      </c>
      <c r="AL5252" s="1055">
        <v>2.2858999999999998</v>
      </c>
      <c r="AM5252" s="1054">
        <v>32</v>
      </c>
      <c r="AN5252" s="1056">
        <v>0.1542</v>
      </c>
    </row>
    <row r="5253" spans="35:40">
      <c r="AI5253" s="1053">
        <v>32015401</v>
      </c>
      <c r="AJ5253" s="1054">
        <v>73</v>
      </c>
      <c r="AK5253" s="1055">
        <v>73.828330000000008</v>
      </c>
      <c r="AL5253" s="1055">
        <v>2.2336999999999998</v>
      </c>
      <c r="AM5253" s="1054">
        <v>33</v>
      </c>
      <c r="AN5253" s="1056">
        <v>0.2772</v>
      </c>
    </row>
    <row r="5254" spans="35:40">
      <c r="AI5254" s="1053">
        <v>44105301</v>
      </c>
      <c r="AJ5254" s="1054">
        <v>52</v>
      </c>
      <c r="AK5254" s="1055">
        <v>73.828299999999999</v>
      </c>
      <c r="AL5254" s="1055">
        <v>1.9328000000000001</v>
      </c>
      <c r="AM5254" s="1054">
        <v>38</v>
      </c>
      <c r="AN5254" s="1056">
        <v>0.10099999999999999</v>
      </c>
    </row>
    <row r="5255" spans="35:40">
      <c r="AI5255" s="1053">
        <v>32025901</v>
      </c>
      <c r="AJ5255" s="1054">
        <v>88</v>
      </c>
      <c r="AK5255" s="1055">
        <v>73.817462000000006</v>
      </c>
      <c r="AL5255" s="1055">
        <v>2.1755</v>
      </c>
      <c r="AM5255" s="1054">
        <v>34</v>
      </c>
      <c r="AN5255" s="1056">
        <v>0.26100000000000001</v>
      </c>
    </row>
    <row r="5256" spans="35:40">
      <c r="AI5256" s="1053">
        <v>14061101</v>
      </c>
      <c r="AJ5256" s="1054">
        <v>6</v>
      </c>
      <c r="AK5256" s="1055">
        <v>73.794449999999998</v>
      </c>
      <c r="AL5256" s="1055">
        <v>1.9896</v>
      </c>
      <c r="AM5256" s="1054">
        <v>37</v>
      </c>
      <c r="AN5256" s="1056">
        <v>0.61560000000000004</v>
      </c>
    </row>
    <row r="5257" spans="35:40">
      <c r="AI5257" s="1053">
        <v>44107201</v>
      </c>
      <c r="AJ5257" s="1054">
        <v>53</v>
      </c>
      <c r="AK5257" s="1055">
        <v>73.786699999999996</v>
      </c>
      <c r="AL5257" s="1055">
        <v>2.3591000000000002</v>
      </c>
      <c r="AM5257" s="1054">
        <v>31</v>
      </c>
      <c r="AN5257" s="1056">
        <v>0.23219999999999999</v>
      </c>
    </row>
    <row r="5258" spans="35:40">
      <c r="AI5258" s="1053">
        <v>45030341</v>
      </c>
      <c r="AJ5258" s="1054">
        <v>15</v>
      </c>
      <c r="AK5258" s="1055">
        <v>73.750600000000006</v>
      </c>
      <c r="AL5258" s="1055">
        <v>2.3287</v>
      </c>
      <c r="AM5258" s="1054">
        <v>32</v>
      </c>
      <c r="AN5258" s="1056">
        <v>0.35659999999999997</v>
      </c>
    </row>
    <row r="5259" spans="35:40">
      <c r="AI5259" s="1053">
        <v>32044811</v>
      </c>
      <c r="AJ5259" s="1054">
        <v>40</v>
      </c>
      <c r="AK5259" s="1055">
        <v>73.701700000000002</v>
      </c>
      <c r="AL5259" s="1055">
        <v>1.8169</v>
      </c>
      <c r="AM5259" s="1054">
        <v>41</v>
      </c>
      <c r="AN5259" s="1056">
        <v>0.2011</v>
      </c>
    </row>
    <row r="5260" spans="35:40">
      <c r="AI5260" s="1053">
        <v>42173301</v>
      </c>
      <c r="AJ5260" s="1054">
        <v>7</v>
      </c>
      <c r="AK5260" s="1055">
        <v>73.684297999999998</v>
      </c>
      <c r="AL5260" s="1055">
        <v>2.0476000000000001</v>
      </c>
      <c r="AM5260" s="1054">
        <v>36</v>
      </c>
      <c r="AN5260" s="1056">
        <v>0.28270000000000001</v>
      </c>
    </row>
    <row r="5261" spans="35:40">
      <c r="AI5261" s="1053">
        <v>37097111</v>
      </c>
      <c r="AJ5261" s="1054">
        <v>8</v>
      </c>
      <c r="AK5261" s="1055">
        <v>73.679199999999994</v>
      </c>
      <c r="AL5261" s="1055">
        <v>2.1032000000000002</v>
      </c>
      <c r="AM5261" s="1054">
        <v>35</v>
      </c>
      <c r="AN5261" s="1056">
        <v>0.19829999999999998</v>
      </c>
    </row>
    <row r="5262" spans="35:40">
      <c r="AI5262" s="1053">
        <v>51106151</v>
      </c>
      <c r="AJ5262" s="1054">
        <v>11</v>
      </c>
      <c r="AK5262" s="1055">
        <v>73.605599999999995</v>
      </c>
      <c r="AL5262" s="1055">
        <v>2.1814</v>
      </c>
      <c r="AM5262" s="1054">
        <v>34</v>
      </c>
      <c r="AN5262" s="1056">
        <v>0.45729999999999998</v>
      </c>
    </row>
    <row r="5263" spans="35:40">
      <c r="AI5263" s="1053">
        <v>35054981</v>
      </c>
      <c r="AJ5263" s="1054">
        <v>38</v>
      </c>
      <c r="AK5263" s="1055">
        <v>73.597499999999997</v>
      </c>
      <c r="AL5263" s="1055">
        <v>1.9013</v>
      </c>
      <c r="AM5263" s="1054">
        <v>39</v>
      </c>
      <c r="AN5263" s="1056">
        <v>0.1258</v>
      </c>
    </row>
    <row r="5264" spans="35:40">
      <c r="AI5264" s="1053">
        <v>51017001</v>
      </c>
      <c r="AJ5264" s="1054">
        <v>130</v>
      </c>
      <c r="AK5264" s="1055">
        <v>73.585499999999996</v>
      </c>
      <c r="AL5264" s="1055">
        <v>2.2814000000000001</v>
      </c>
      <c r="AM5264" s="1054">
        <v>32</v>
      </c>
      <c r="AN5264" s="1056">
        <v>0.30930000000000002</v>
      </c>
    </row>
    <row r="5265" spans="35:40">
      <c r="AI5265" s="1053">
        <v>13076641</v>
      </c>
      <c r="AJ5265" s="1054">
        <v>12</v>
      </c>
      <c r="AK5265" s="1055">
        <v>73.551450000000003</v>
      </c>
      <c r="AL5265" s="1055">
        <v>1.3647</v>
      </c>
      <c r="AM5265" s="1054">
        <v>54</v>
      </c>
      <c r="AN5265" s="1056">
        <v>0.1336</v>
      </c>
    </row>
    <row r="5266" spans="35:40">
      <c r="AI5266" s="1053">
        <v>11021241</v>
      </c>
      <c r="AJ5266" s="1054">
        <v>157</v>
      </c>
      <c r="AK5266" s="1055">
        <v>73.530950000000004</v>
      </c>
      <c r="AL5266" s="1055">
        <v>1.8124</v>
      </c>
      <c r="AM5266" s="1054">
        <v>41</v>
      </c>
      <c r="AN5266" s="1056">
        <v>0.26989999999999997</v>
      </c>
    </row>
    <row r="5267" spans="35:40">
      <c r="AI5267" s="1053">
        <v>51147201</v>
      </c>
      <c r="AJ5267" s="1054">
        <v>15</v>
      </c>
      <c r="AK5267" s="1055">
        <v>73.528800000000004</v>
      </c>
      <c r="AL5267" s="1055">
        <v>2.4077999999999999</v>
      </c>
      <c r="AM5267" s="1054">
        <v>31</v>
      </c>
      <c r="AN5267" s="1056">
        <v>0.46060000000000001</v>
      </c>
    </row>
    <row r="5268" spans="35:40">
      <c r="AI5268" s="1053">
        <v>32081701</v>
      </c>
      <c r="AJ5268" s="1054">
        <v>33</v>
      </c>
      <c r="AK5268" s="1055">
        <v>73.518270000000001</v>
      </c>
      <c r="AL5268" s="1055">
        <v>2.1190000000000002</v>
      </c>
      <c r="AM5268" s="1054">
        <v>35</v>
      </c>
      <c r="AN5268" s="1056">
        <v>0.2949</v>
      </c>
    </row>
    <row r="5269" spans="35:40">
      <c r="AI5269" s="1053">
        <v>33018331</v>
      </c>
      <c r="AJ5269" s="1054">
        <v>106</v>
      </c>
      <c r="AK5269" s="1055">
        <v>73.505300000000005</v>
      </c>
      <c r="AL5269" s="1055">
        <v>2.1061999999999999</v>
      </c>
      <c r="AM5269" s="1054">
        <v>35</v>
      </c>
      <c r="AN5269" s="1056">
        <v>0.14199999999999999</v>
      </c>
    </row>
    <row r="5270" spans="35:40">
      <c r="AI5270" s="1053">
        <v>61051801</v>
      </c>
      <c r="AJ5270" s="1054">
        <v>9</v>
      </c>
      <c r="AK5270" s="1055">
        <v>73.493099999999998</v>
      </c>
      <c r="AL5270" s="1055">
        <v>2.0105</v>
      </c>
      <c r="AM5270" s="1054">
        <v>37</v>
      </c>
      <c r="AN5270" s="1056">
        <v>0.37590000000000001</v>
      </c>
    </row>
    <row r="5271" spans="35:40">
      <c r="AI5271" s="1053">
        <v>36113701</v>
      </c>
      <c r="AJ5271" s="1054">
        <v>25</v>
      </c>
      <c r="AK5271" s="1055">
        <v>73.487300000000005</v>
      </c>
      <c r="AL5271" s="1055">
        <v>2.0366</v>
      </c>
      <c r="AM5271" s="1054">
        <v>36</v>
      </c>
      <c r="AN5271" s="1056">
        <v>0.2452</v>
      </c>
    </row>
    <row r="5272" spans="35:40">
      <c r="AI5272" s="1053">
        <v>37037231</v>
      </c>
      <c r="AJ5272" s="1054">
        <v>47</v>
      </c>
      <c r="AK5272" s="1055">
        <v>73.484335000000002</v>
      </c>
      <c r="AL5272" s="1055">
        <v>2.2313999999999998</v>
      </c>
      <c r="AM5272" s="1054">
        <v>33</v>
      </c>
      <c r="AN5272" s="1056">
        <v>0.16210000000000002</v>
      </c>
    </row>
    <row r="5273" spans="35:40">
      <c r="AI5273" s="1053">
        <v>45080701</v>
      </c>
      <c r="AJ5273" s="1054">
        <v>6</v>
      </c>
      <c r="AK5273" s="1055">
        <v>73.483999999999995</v>
      </c>
      <c r="AL5273" s="1055">
        <v>2.1657000000000002</v>
      </c>
      <c r="AM5273" s="1054">
        <v>34</v>
      </c>
      <c r="AN5273" s="1056">
        <v>0.22820000000000001</v>
      </c>
    </row>
    <row r="5274" spans="35:40">
      <c r="AI5274" s="1053">
        <v>42032901</v>
      </c>
      <c r="AJ5274" s="1054">
        <v>23</v>
      </c>
      <c r="AK5274" s="1055">
        <v>73.475999999999999</v>
      </c>
      <c r="AL5274" s="1055">
        <v>2.1680000000000001</v>
      </c>
      <c r="AM5274" s="1054">
        <v>34</v>
      </c>
      <c r="AN5274" s="1056">
        <v>0.23559999999999998</v>
      </c>
    </row>
    <row r="5275" spans="35:40">
      <c r="AI5275" s="1053">
        <v>50190021</v>
      </c>
      <c r="AJ5275" s="1054">
        <v>138</v>
      </c>
      <c r="AK5275" s="1055">
        <v>73.454999999999998</v>
      </c>
      <c r="AL5275" s="1055">
        <v>2.2970999999999999</v>
      </c>
      <c r="AM5275" s="1054">
        <v>32</v>
      </c>
      <c r="AN5275" s="1056">
        <v>0.2495</v>
      </c>
    </row>
    <row r="5276" spans="35:40">
      <c r="AI5276" s="1053">
        <v>37087231</v>
      </c>
      <c r="AJ5276" s="1054">
        <v>27</v>
      </c>
      <c r="AK5276" s="1055">
        <v>73.450999999999993</v>
      </c>
      <c r="AL5276" s="1055">
        <v>2.3115999999999999</v>
      </c>
      <c r="AM5276" s="1054">
        <v>32</v>
      </c>
      <c r="AN5276" s="1056">
        <v>0.217</v>
      </c>
    </row>
    <row r="5277" spans="35:40">
      <c r="AI5277" s="1053">
        <v>33041061</v>
      </c>
      <c r="AJ5277" s="1054">
        <v>66</v>
      </c>
      <c r="AK5277" s="1055">
        <v>73.442599999999999</v>
      </c>
      <c r="AL5277" s="1055">
        <v>2.1522000000000001</v>
      </c>
      <c r="AM5277" s="1054">
        <v>34</v>
      </c>
      <c r="AN5277" s="1056">
        <v>0.3453</v>
      </c>
    </row>
    <row r="5278" spans="35:40">
      <c r="AI5278" s="1053">
        <v>63020061</v>
      </c>
      <c r="AJ5278" s="1054">
        <v>1</v>
      </c>
      <c r="AK5278" s="1055">
        <v>73.442090000000007</v>
      </c>
      <c r="AL5278" s="1055">
        <v>1.9136</v>
      </c>
      <c r="AM5278" s="1054">
        <v>38</v>
      </c>
      <c r="AN5278" s="1056">
        <v>0.22309999999999999</v>
      </c>
    </row>
    <row r="5279" spans="35:40">
      <c r="AI5279" s="1053">
        <v>43014701</v>
      </c>
      <c r="AJ5279" s="1054">
        <v>60</v>
      </c>
      <c r="AK5279" s="1055">
        <v>73.441190000000006</v>
      </c>
      <c r="AL5279" s="1055">
        <v>2.1343000000000001</v>
      </c>
      <c r="AM5279" s="1054">
        <v>34</v>
      </c>
      <c r="AN5279" s="1056">
        <v>0.1</v>
      </c>
    </row>
    <row r="5280" spans="35:40">
      <c r="AI5280" s="1053">
        <v>34051001</v>
      </c>
      <c r="AJ5280" s="1054">
        <v>15</v>
      </c>
      <c r="AK5280" s="1055">
        <v>73.388099999999994</v>
      </c>
      <c r="AL5280" s="1055">
        <v>2.0830000000000002</v>
      </c>
      <c r="AM5280" s="1054">
        <v>35</v>
      </c>
      <c r="AN5280" s="1056">
        <v>0.29089999999999999</v>
      </c>
    </row>
    <row r="5281" spans="35:40">
      <c r="AI5281" s="1053">
        <v>51178301</v>
      </c>
      <c r="AJ5281" s="1054">
        <v>4</v>
      </c>
      <c r="AK5281" s="1055">
        <v>73.3185</v>
      </c>
      <c r="AL5281" s="1055">
        <v>2.0964999999999998</v>
      </c>
      <c r="AM5281" s="1054">
        <v>35</v>
      </c>
      <c r="AN5281" s="1056">
        <v>0.23559999999999998</v>
      </c>
    </row>
    <row r="5282" spans="35:40">
      <c r="AI5282" s="1053">
        <v>32019051</v>
      </c>
      <c r="AJ5282" s="1054">
        <v>74</v>
      </c>
      <c r="AK5282" s="1055">
        <v>73.287309999999991</v>
      </c>
      <c r="AL5282" s="1055">
        <v>1.8213999999999999</v>
      </c>
      <c r="AM5282" s="1054">
        <v>40</v>
      </c>
      <c r="AN5282" s="1056">
        <v>0.30020000000000002</v>
      </c>
    </row>
    <row r="5283" spans="35:40">
      <c r="AI5283" s="1053">
        <v>33074301</v>
      </c>
      <c r="AJ5283" s="1054">
        <v>59</v>
      </c>
      <c r="AK5283" s="1055">
        <v>73.278000000000006</v>
      </c>
      <c r="AL5283" s="1055">
        <v>1.992</v>
      </c>
      <c r="AM5283" s="1054">
        <v>37</v>
      </c>
      <c r="AN5283" s="1056">
        <v>0.25170000000000003</v>
      </c>
    </row>
    <row r="5284" spans="35:40">
      <c r="AI5284" s="1053">
        <v>33030701</v>
      </c>
      <c r="AJ5284" s="1054">
        <v>36</v>
      </c>
      <c r="AK5284" s="1055">
        <v>73.232900000000001</v>
      </c>
      <c r="AL5284" s="1055">
        <v>2.0387</v>
      </c>
      <c r="AM5284" s="1054">
        <v>36</v>
      </c>
      <c r="AN5284" s="1056">
        <v>0.40229999999999999</v>
      </c>
    </row>
    <row r="5285" spans="35:40">
      <c r="AI5285" s="1053">
        <v>44001641</v>
      </c>
      <c r="AJ5285" s="1054">
        <v>114</v>
      </c>
      <c r="AK5285" s="1055">
        <v>73.186700000000002</v>
      </c>
      <c r="AL5285" s="1055">
        <v>1.9520999999999999</v>
      </c>
      <c r="AM5285" s="1054">
        <v>37</v>
      </c>
      <c r="AN5285" s="1056">
        <v>0.126</v>
      </c>
    </row>
    <row r="5286" spans="35:40">
      <c r="AI5286" s="1053">
        <v>44052501</v>
      </c>
      <c r="AJ5286" s="1054">
        <v>9</v>
      </c>
      <c r="AK5286" s="1055">
        <v>73.171700000000001</v>
      </c>
      <c r="AL5286" s="1055">
        <v>2.4081000000000001</v>
      </c>
      <c r="AM5286" s="1054">
        <v>30</v>
      </c>
      <c r="AN5286" s="1056">
        <v>0.18390000000000001</v>
      </c>
    </row>
    <row r="5287" spans="35:40">
      <c r="AI5287" s="1053">
        <v>13032701</v>
      </c>
      <c r="AJ5287" s="1054">
        <v>10</v>
      </c>
      <c r="AK5287" s="1055">
        <v>73.163700000000006</v>
      </c>
      <c r="AL5287" s="1055">
        <v>2.1021000000000001</v>
      </c>
      <c r="AM5287" s="1054">
        <v>35</v>
      </c>
      <c r="AN5287" s="1056">
        <v>0.26550000000000001</v>
      </c>
    </row>
    <row r="5288" spans="35:40">
      <c r="AI5288" s="1053">
        <v>45061001</v>
      </c>
      <c r="AJ5288" s="1054">
        <v>9</v>
      </c>
      <c r="AK5288" s="1055">
        <v>73.157399999999996</v>
      </c>
      <c r="AL5288" s="1055">
        <v>1.9839</v>
      </c>
      <c r="AM5288" s="1054">
        <v>37</v>
      </c>
      <c r="AN5288" s="1056">
        <v>0.25679999999999997</v>
      </c>
    </row>
    <row r="5289" spans="35:40">
      <c r="AI5289" s="1053">
        <v>62110601</v>
      </c>
      <c r="AJ5289" s="1054">
        <v>4</v>
      </c>
      <c r="AK5289" s="1055">
        <v>73.137100000000004</v>
      </c>
      <c r="AL5289" s="1055">
        <v>1.9280999999999999</v>
      </c>
      <c r="AM5289" s="1054">
        <v>38</v>
      </c>
      <c r="AN5289" s="1056">
        <v>0.36969999999999997</v>
      </c>
    </row>
    <row r="5290" spans="35:40">
      <c r="AI5290" s="1053">
        <v>31134501</v>
      </c>
      <c r="AJ5290" s="1054">
        <v>216</v>
      </c>
      <c r="AK5290" s="1055">
        <v>73.135800000000003</v>
      </c>
      <c r="AL5290" s="1055">
        <v>1.9775</v>
      </c>
      <c r="AM5290" s="1054">
        <v>37</v>
      </c>
      <c r="AN5290" s="1056">
        <v>0.46210000000000001</v>
      </c>
    </row>
    <row r="5291" spans="35:40">
      <c r="AI5291" s="1053">
        <v>12101051</v>
      </c>
      <c r="AJ5291" s="1054">
        <v>70</v>
      </c>
      <c r="AK5291" s="1055">
        <v>73.126300000000001</v>
      </c>
      <c r="AL5291" s="1055">
        <v>2.2446999999999999</v>
      </c>
      <c r="AM5291" s="1054">
        <v>33</v>
      </c>
      <c r="AN5291" s="1056">
        <v>0.1862</v>
      </c>
    </row>
    <row r="5292" spans="35:40">
      <c r="AI5292" s="1053">
        <v>42080801</v>
      </c>
      <c r="AJ5292" s="1054">
        <v>11</v>
      </c>
      <c r="AK5292" s="1055">
        <v>73.124200000000002</v>
      </c>
      <c r="AL5292" s="1055">
        <v>1.6937</v>
      </c>
      <c r="AM5292" s="1054">
        <v>43</v>
      </c>
      <c r="AN5292" s="1056">
        <v>0.20050000000000001</v>
      </c>
    </row>
    <row r="5293" spans="35:40">
      <c r="AI5293" s="1053">
        <v>35023871</v>
      </c>
      <c r="AJ5293" s="1054">
        <v>36</v>
      </c>
      <c r="AK5293" s="1055">
        <v>73.122874999999993</v>
      </c>
      <c r="AL5293" s="1055">
        <v>1.9136</v>
      </c>
      <c r="AM5293" s="1054">
        <v>38</v>
      </c>
      <c r="AN5293" s="1056">
        <v>0.1167</v>
      </c>
    </row>
    <row r="5294" spans="35:40">
      <c r="AI5294" s="1053">
        <v>43052101</v>
      </c>
      <c r="AJ5294" s="1054">
        <v>9</v>
      </c>
      <c r="AK5294" s="1055">
        <v>73.118359999999996</v>
      </c>
      <c r="AL5294" s="1055">
        <v>2.2995000000000001</v>
      </c>
      <c r="AM5294" s="1054">
        <v>32</v>
      </c>
      <c r="AN5294" s="1056">
        <v>0.2137</v>
      </c>
    </row>
    <row r="5295" spans="35:40">
      <c r="AI5295" s="1053">
        <v>44012221</v>
      </c>
      <c r="AJ5295" s="1054">
        <v>121</v>
      </c>
      <c r="AK5295" s="1055">
        <v>73.092269999999999</v>
      </c>
      <c r="AL5295" s="1055">
        <v>2.0451999999999999</v>
      </c>
      <c r="AM5295" s="1054">
        <v>36</v>
      </c>
      <c r="AN5295" s="1056">
        <v>0.1857</v>
      </c>
    </row>
    <row r="5296" spans="35:40">
      <c r="AI5296" s="1053">
        <v>31182601</v>
      </c>
      <c r="AJ5296" s="1054">
        <v>217</v>
      </c>
      <c r="AK5296" s="1055">
        <v>73.010599999999997</v>
      </c>
      <c r="AL5296" s="1055">
        <v>2.0154999999999998</v>
      </c>
      <c r="AM5296" s="1054">
        <v>36</v>
      </c>
      <c r="AN5296" s="1056">
        <v>0.13489999999999999</v>
      </c>
    </row>
    <row r="5297" spans="35:40">
      <c r="AI5297" s="1053">
        <v>31182501</v>
      </c>
      <c r="AJ5297" s="1054">
        <v>218</v>
      </c>
      <c r="AK5297" s="1055">
        <v>72.975740000000002</v>
      </c>
      <c r="AL5297" s="1055">
        <v>1.7479</v>
      </c>
      <c r="AM5297" s="1054">
        <v>42</v>
      </c>
      <c r="AN5297" s="1056">
        <v>0.1497</v>
      </c>
    </row>
    <row r="5298" spans="35:40">
      <c r="AI5298" s="1053">
        <v>21080111</v>
      </c>
      <c r="AJ5298" s="1054">
        <v>14</v>
      </c>
      <c r="AK5298" s="1055">
        <v>72.975200000000001</v>
      </c>
      <c r="AL5298" s="1055">
        <v>2.0876000000000001</v>
      </c>
      <c r="AM5298" s="1054">
        <v>35</v>
      </c>
      <c r="AN5298" s="1056">
        <v>0.22159999999999999</v>
      </c>
    </row>
    <row r="5299" spans="35:40">
      <c r="AI5299" s="1053">
        <v>32038511</v>
      </c>
      <c r="AJ5299" s="1054">
        <v>62</v>
      </c>
      <c r="AK5299" s="1055">
        <v>72.968367999999998</v>
      </c>
      <c r="AL5299" s="1055">
        <v>1.9835</v>
      </c>
      <c r="AM5299" s="1054">
        <v>37</v>
      </c>
      <c r="AN5299" s="1056">
        <v>0.25159999999999999</v>
      </c>
    </row>
    <row r="5300" spans="35:40">
      <c r="AI5300" s="1053">
        <v>43012401</v>
      </c>
      <c r="AJ5300" s="1054">
        <v>61</v>
      </c>
      <c r="AK5300" s="1055">
        <v>72.938599999999994</v>
      </c>
      <c r="AL5300" s="1055">
        <v>2.1467999999999998</v>
      </c>
      <c r="AM5300" s="1054">
        <v>34</v>
      </c>
      <c r="AN5300" s="1056">
        <v>0.22140000000000001</v>
      </c>
    </row>
    <row r="5301" spans="35:40">
      <c r="AI5301" s="1053">
        <v>51160881</v>
      </c>
      <c r="AJ5301" s="1054">
        <v>12</v>
      </c>
      <c r="AK5301" s="1055">
        <v>72.930999999999997</v>
      </c>
      <c r="AL5301" s="1055">
        <v>2.3751000000000002</v>
      </c>
      <c r="AM5301" s="1054">
        <v>31</v>
      </c>
      <c r="AN5301" s="1056">
        <v>0.33090000000000003</v>
      </c>
    </row>
    <row r="5302" spans="35:40">
      <c r="AI5302" s="1053">
        <v>46120201</v>
      </c>
      <c r="AJ5302" s="1054">
        <v>2</v>
      </c>
      <c r="AK5302" s="1055">
        <v>72.916039999999995</v>
      </c>
      <c r="AL5302" s="1055">
        <v>2.1661000000000001</v>
      </c>
      <c r="AM5302" s="1054">
        <v>34</v>
      </c>
      <c r="AN5302" s="1056">
        <v>0.41700000000000004</v>
      </c>
    </row>
    <row r="5303" spans="35:40">
      <c r="AI5303" s="1053">
        <v>13026301</v>
      </c>
      <c r="AJ5303" s="1054">
        <v>19</v>
      </c>
      <c r="AK5303" s="1055">
        <v>72.861400000000003</v>
      </c>
      <c r="AL5303" s="1055">
        <v>2.1625000000000001</v>
      </c>
      <c r="AM5303" s="1054">
        <v>34</v>
      </c>
      <c r="AN5303" s="1056">
        <v>0.41499999999999998</v>
      </c>
    </row>
    <row r="5304" spans="35:40">
      <c r="AI5304" s="1053">
        <v>22113501</v>
      </c>
      <c r="AJ5304" s="1054">
        <v>32</v>
      </c>
      <c r="AK5304" s="1055">
        <v>72.834699999999998</v>
      </c>
      <c r="AL5304" s="1055">
        <v>2.2848000000000002</v>
      </c>
      <c r="AM5304" s="1054">
        <v>32</v>
      </c>
      <c r="AN5304" s="1056">
        <v>0.19210000000000002</v>
      </c>
    </row>
    <row r="5305" spans="35:40">
      <c r="AI5305" s="1053">
        <v>61062201</v>
      </c>
      <c r="AJ5305" s="1054">
        <v>3</v>
      </c>
      <c r="AK5305" s="1055">
        <v>72.814300000000003</v>
      </c>
      <c r="AL5305" s="1055">
        <v>2.1594000000000002</v>
      </c>
      <c r="AM5305" s="1054">
        <v>34</v>
      </c>
      <c r="AN5305" s="1056">
        <v>0.13819999999999999</v>
      </c>
    </row>
    <row r="5306" spans="35:40">
      <c r="AI5306" s="1053">
        <v>51180041</v>
      </c>
      <c r="AJ5306" s="1054">
        <v>5</v>
      </c>
      <c r="AK5306" s="1055">
        <v>72.784080000000003</v>
      </c>
      <c r="AL5306" s="1055">
        <v>1.7647999999999999</v>
      </c>
      <c r="AM5306" s="1054">
        <v>41</v>
      </c>
      <c r="AN5306" s="1056">
        <v>0.26440000000000002</v>
      </c>
    </row>
    <row r="5307" spans="35:40">
      <c r="AI5307" s="1053">
        <v>34016101</v>
      </c>
      <c r="AJ5307" s="1054">
        <v>59</v>
      </c>
      <c r="AK5307" s="1055">
        <v>72.777000000000001</v>
      </c>
      <c r="AL5307" s="1055">
        <v>2.3567</v>
      </c>
      <c r="AM5307" s="1054">
        <v>31</v>
      </c>
      <c r="AN5307" s="1056">
        <v>0.1489</v>
      </c>
    </row>
    <row r="5308" spans="35:40">
      <c r="AI5308" s="1053">
        <v>36110901</v>
      </c>
      <c r="AJ5308" s="1054">
        <v>26</v>
      </c>
      <c r="AK5308" s="1055">
        <v>72.750200000000007</v>
      </c>
      <c r="AL5308" s="1055">
        <v>2.3296999999999999</v>
      </c>
      <c r="AM5308" s="1054">
        <v>31</v>
      </c>
      <c r="AN5308" s="1056">
        <v>0.19269999999999998</v>
      </c>
    </row>
    <row r="5309" spans="35:40">
      <c r="AI5309" s="1053">
        <v>37110901</v>
      </c>
      <c r="AJ5309" s="1054">
        <v>13</v>
      </c>
      <c r="AK5309" s="1055">
        <v>72.713800000000006</v>
      </c>
      <c r="AL5309" s="1055">
        <v>2.5253999999999999</v>
      </c>
      <c r="AM5309" s="1054">
        <v>29</v>
      </c>
      <c r="AN5309" s="1056">
        <v>0.35820000000000002</v>
      </c>
    </row>
    <row r="5310" spans="35:40">
      <c r="AI5310" s="1053">
        <v>43051401</v>
      </c>
      <c r="AJ5310" s="1054">
        <v>10</v>
      </c>
      <c r="AK5310" s="1055">
        <v>72.708100000000002</v>
      </c>
      <c r="AL5310" s="1055">
        <v>1.7266999999999999</v>
      </c>
      <c r="AM5310" s="1054">
        <v>42</v>
      </c>
      <c r="AN5310" s="1056">
        <v>0.22500000000000001</v>
      </c>
    </row>
    <row r="5311" spans="35:40">
      <c r="AI5311" s="1053">
        <v>31114301</v>
      </c>
      <c r="AJ5311" s="1054">
        <v>219</v>
      </c>
      <c r="AK5311" s="1055">
        <v>72.682859999999991</v>
      </c>
      <c r="AL5311" s="1055">
        <v>1.7817000000000001</v>
      </c>
      <c r="AM5311" s="1054">
        <v>41</v>
      </c>
      <c r="AN5311" s="1056">
        <v>0.27399999999999997</v>
      </c>
    </row>
    <row r="5312" spans="35:40">
      <c r="AI5312" s="1053">
        <v>32073711</v>
      </c>
      <c r="AJ5312" s="1054">
        <v>31</v>
      </c>
      <c r="AK5312" s="1055">
        <v>72.647499999999994</v>
      </c>
      <c r="AL5312" s="1055">
        <v>1.8331</v>
      </c>
      <c r="AM5312" s="1054">
        <v>40</v>
      </c>
      <c r="AN5312" s="1056">
        <v>0.21729999999999999</v>
      </c>
    </row>
    <row r="5313" spans="35:40">
      <c r="AI5313" s="1053">
        <v>34052801</v>
      </c>
      <c r="AJ5313" s="1054">
        <v>16</v>
      </c>
      <c r="AK5313" s="1055">
        <v>72.616799999999998</v>
      </c>
      <c r="AL5313" s="1055">
        <v>1.8774999999999999</v>
      </c>
      <c r="AM5313" s="1054">
        <v>39</v>
      </c>
      <c r="AN5313" s="1056">
        <v>0.31569999999999998</v>
      </c>
    </row>
    <row r="5314" spans="35:40">
      <c r="AI5314" s="1053">
        <v>43082601</v>
      </c>
      <c r="AJ5314" s="1054">
        <v>22</v>
      </c>
      <c r="AK5314" s="1055">
        <v>72.602099999999993</v>
      </c>
      <c r="AL5314" s="1055">
        <v>1.9634</v>
      </c>
      <c r="AM5314" s="1054">
        <v>37</v>
      </c>
      <c r="AN5314" s="1056">
        <v>0.2661</v>
      </c>
    </row>
    <row r="5315" spans="35:40">
      <c r="AI5315" s="1053">
        <v>32071801</v>
      </c>
      <c r="AJ5315" s="1054">
        <v>32</v>
      </c>
      <c r="AK5315" s="1055">
        <v>72.590249999999997</v>
      </c>
      <c r="AL5315" s="1055">
        <v>1.9214</v>
      </c>
      <c r="AM5315" s="1054">
        <v>38</v>
      </c>
      <c r="AN5315" s="1056">
        <v>0.33409999999999995</v>
      </c>
    </row>
    <row r="5316" spans="35:40">
      <c r="AI5316" s="1053">
        <v>32121811</v>
      </c>
      <c r="AJ5316" s="1054">
        <v>23</v>
      </c>
      <c r="AK5316" s="1055">
        <v>72.567800000000005</v>
      </c>
      <c r="AL5316" s="1055">
        <v>2.3767999999999998</v>
      </c>
      <c r="AM5316" s="1054">
        <v>31</v>
      </c>
      <c r="AN5316" s="1056">
        <v>0.31519999999999998</v>
      </c>
    </row>
    <row r="5317" spans="35:40">
      <c r="AI5317" s="1053">
        <v>51120501</v>
      </c>
      <c r="AJ5317" s="1054">
        <v>12</v>
      </c>
      <c r="AK5317" s="1055">
        <v>72.561499999999995</v>
      </c>
      <c r="AL5317" s="1055">
        <v>2.2128000000000001</v>
      </c>
      <c r="AM5317" s="1054">
        <v>33</v>
      </c>
      <c r="AN5317" s="1056">
        <v>0.41689999999999999</v>
      </c>
    </row>
    <row r="5318" spans="35:40">
      <c r="AI5318" s="1053">
        <v>42081501</v>
      </c>
      <c r="AJ5318" s="1054">
        <v>12</v>
      </c>
      <c r="AK5318" s="1055">
        <v>72.540099999999995</v>
      </c>
      <c r="AL5318" s="1055">
        <v>2.3420000000000001</v>
      </c>
      <c r="AM5318" s="1054">
        <v>31</v>
      </c>
      <c r="AN5318" s="1056">
        <v>0.30590000000000001</v>
      </c>
    </row>
    <row r="5319" spans="35:40">
      <c r="AI5319" s="1053">
        <v>31112701</v>
      </c>
      <c r="AJ5319" s="1054">
        <v>220</v>
      </c>
      <c r="AK5319" s="1055">
        <v>72.511049999999997</v>
      </c>
      <c r="AL5319" s="1055">
        <v>1.9639</v>
      </c>
      <c r="AM5319" s="1054">
        <v>37</v>
      </c>
      <c r="AN5319" s="1056">
        <v>0.12470000000000001</v>
      </c>
    </row>
    <row r="5320" spans="35:40">
      <c r="AI5320" s="1053">
        <v>32053111</v>
      </c>
      <c r="AJ5320" s="1054">
        <v>25</v>
      </c>
      <c r="AK5320" s="1055">
        <v>72.491609999999994</v>
      </c>
      <c r="AL5320" s="1055">
        <v>2.0384000000000002</v>
      </c>
      <c r="AM5320" s="1054">
        <v>36</v>
      </c>
      <c r="AN5320" s="1056">
        <v>0.17300000000000001</v>
      </c>
    </row>
    <row r="5321" spans="35:40">
      <c r="AI5321" s="1053">
        <v>44112201</v>
      </c>
      <c r="AJ5321" s="1054">
        <v>28</v>
      </c>
      <c r="AK5321" s="1055">
        <v>72.488699999999994</v>
      </c>
      <c r="AL5321" s="1055">
        <v>2.3138000000000001</v>
      </c>
      <c r="AM5321" s="1054">
        <v>31</v>
      </c>
      <c r="AN5321" s="1056">
        <v>0.35719999999999996</v>
      </c>
    </row>
    <row r="5322" spans="35:40">
      <c r="AI5322" s="1053">
        <v>32037811</v>
      </c>
      <c r="AJ5322" s="1054">
        <v>63</v>
      </c>
      <c r="AK5322" s="1055">
        <v>72.453199999999995</v>
      </c>
      <c r="AL5322" s="1055">
        <v>1.8181</v>
      </c>
      <c r="AM5322" s="1054">
        <v>40</v>
      </c>
      <c r="AN5322" s="1056">
        <v>0.32400000000000001</v>
      </c>
    </row>
    <row r="5323" spans="35:40">
      <c r="AI5323" s="1053">
        <v>41133601</v>
      </c>
      <c r="AJ5323" s="1054">
        <v>15</v>
      </c>
      <c r="AK5323" s="1055">
        <v>72.450199999999995</v>
      </c>
      <c r="AL5323" s="1055">
        <v>2.2040000000000002</v>
      </c>
      <c r="AM5323" s="1054">
        <v>33</v>
      </c>
      <c r="AN5323" s="1056">
        <v>0.12960000000000002</v>
      </c>
    </row>
    <row r="5324" spans="35:40">
      <c r="AI5324" s="1053">
        <v>62031201</v>
      </c>
      <c r="AJ5324" s="1054">
        <v>7</v>
      </c>
      <c r="AK5324" s="1055">
        <v>72.446799999999996</v>
      </c>
      <c r="AL5324" s="1055">
        <v>2.2223000000000002</v>
      </c>
      <c r="AM5324" s="1054">
        <v>33</v>
      </c>
      <c r="AN5324" s="1056">
        <v>0.24660000000000001</v>
      </c>
    </row>
    <row r="5325" spans="35:40">
      <c r="AI5325" s="1053">
        <v>14082951</v>
      </c>
      <c r="AJ5325" s="1054">
        <v>20</v>
      </c>
      <c r="AK5325" s="1055">
        <v>72.413209999999992</v>
      </c>
      <c r="AL5325" s="1055">
        <v>2.4430999999999998</v>
      </c>
      <c r="AM5325" s="1054">
        <v>30</v>
      </c>
      <c r="AN5325" s="1056">
        <v>0.15670000000000001</v>
      </c>
    </row>
    <row r="5326" spans="35:40">
      <c r="AI5326" s="1053">
        <v>44141301</v>
      </c>
      <c r="AJ5326" s="1054">
        <v>13</v>
      </c>
      <c r="AK5326" s="1055">
        <v>72.4114</v>
      </c>
      <c r="AL5326" s="1055">
        <v>2.012</v>
      </c>
      <c r="AM5326" s="1054">
        <v>36</v>
      </c>
      <c r="AN5326" s="1056">
        <v>0.1714</v>
      </c>
    </row>
    <row r="5327" spans="35:40">
      <c r="AI5327" s="1053">
        <v>41174401</v>
      </c>
      <c r="AJ5327" s="1054">
        <v>8</v>
      </c>
      <c r="AK5327" s="1055">
        <v>72.392200000000003</v>
      </c>
      <c r="AL5327" s="1055">
        <v>2.0486</v>
      </c>
      <c r="AM5327" s="1054">
        <v>35</v>
      </c>
      <c r="AN5327" s="1056">
        <v>0.33279999999999998</v>
      </c>
    </row>
    <row r="5328" spans="35:40">
      <c r="AI5328" s="1053">
        <v>33094501</v>
      </c>
      <c r="AJ5328" s="1054">
        <v>44</v>
      </c>
      <c r="AK5328" s="1055">
        <v>72.379630000000006</v>
      </c>
      <c r="AL5328" s="1055">
        <v>2.1322999999999999</v>
      </c>
      <c r="AM5328" s="1054">
        <v>34</v>
      </c>
      <c r="AN5328" s="1056">
        <v>0.15770000000000001</v>
      </c>
    </row>
    <row r="5329" spans="35:40">
      <c r="AI5329" s="1053">
        <v>33079901</v>
      </c>
      <c r="AJ5329" s="1054">
        <v>60</v>
      </c>
      <c r="AK5329" s="1055">
        <v>72.365300000000005</v>
      </c>
      <c r="AL5329" s="1055">
        <v>1.1982999999999999</v>
      </c>
      <c r="AM5329" s="1054">
        <v>60</v>
      </c>
      <c r="AN5329" s="1056">
        <v>0.10949999999999999</v>
      </c>
    </row>
    <row r="5330" spans="35:40">
      <c r="AI5330" s="1053">
        <v>22113701</v>
      </c>
      <c r="AJ5330" s="1054">
        <v>33</v>
      </c>
      <c r="AK5330" s="1055">
        <v>72.364380000000011</v>
      </c>
      <c r="AL5330" s="1055">
        <v>2.0341999999999998</v>
      </c>
      <c r="AM5330" s="1054">
        <v>36</v>
      </c>
      <c r="AN5330" s="1056">
        <v>0.10869999999999999</v>
      </c>
    </row>
    <row r="5331" spans="35:40">
      <c r="AI5331" s="1053">
        <v>50050141</v>
      </c>
      <c r="AJ5331" s="1054">
        <v>139</v>
      </c>
      <c r="AK5331" s="1055">
        <v>72.290400000000005</v>
      </c>
      <c r="AL5331" s="1055">
        <v>2.0173000000000001</v>
      </c>
      <c r="AM5331" s="1054">
        <v>36</v>
      </c>
      <c r="AN5331" s="1056">
        <v>9.8800000000000013E-2</v>
      </c>
    </row>
    <row r="5332" spans="35:40">
      <c r="AI5332" s="1053">
        <v>14073831</v>
      </c>
      <c r="AJ5332" s="1054">
        <v>11</v>
      </c>
      <c r="AK5332" s="1055">
        <v>72.25215</v>
      </c>
      <c r="AL5332" s="1055">
        <v>1.6935</v>
      </c>
      <c r="AM5332" s="1054">
        <v>43</v>
      </c>
      <c r="AN5332" s="1056">
        <v>0.21840000000000001</v>
      </c>
    </row>
    <row r="5333" spans="35:40">
      <c r="AI5333" s="1053">
        <v>44115901</v>
      </c>
      <c r="AJ5333" s="1054">
        <v>29</v>
      </c>
      <c r="AK5333" s="1055">
        <v>72.230130000000003</v>
      </c>
      <c r="AL5333" s="1055">
        <v>2.3126000000000002</v>
      </c>
      <c r="AM5333" s="1054">
        <v>31</v>
      </c>
      <c r="AN5333" s="1056">
        <v>0.1234</v>
      </c>
    </row>
    <row r="5334" spans="35:40">
      <c r="AI5334" s="1053">
        <v>32103811</v>
      </c>
      <c r="AJ5334" s="1054">
        <v>62</v>
      </c>
      <c r="AK5334" s="1055">
        <v>72.204300000000003</v>
      </c>
      <c r="AL5334" s="1055">
        <v>2.3140000000000001</v>
      </c>
      <c r="AM5334" s="1054">
        <v>31</v>
      </c>
      <c r="AN5334" s="1056">
        <v>0.31579999999999997</v>
      </c>
    </row>
    <row r="5335" spans="35:40">
      <c r="AI5335" s="1053">
        <v>33047101</v>
      </c>
      <c r="AJ5335" s="1054">
        <v>67</v>
      </c>
      <c r="AK5335" s="1055">
        <v>72.177199999999999</v>
      </c>
      <c r="AL5335" s="1055">
        <v>1.7321</v>
      </c>
      <c r="AM5335" s="1054">
        <v>42</v>
      </c>
      <c r="AN5335" s="1056">
        <v>0.3201</v>
      </c>
    </row>
    <row r="5336" spans="35:40">
      <c r="AI5336" s="1053">
        <v>22060091</v>
      </c>
      <c r="AJ5336" s="1054">
        <v>4</v>
      </c>
      <c r="AK5336" s="1055">
        <v>72.1768</v>
      </c>
      <c r="AL5336" s="1055">
        <v>1.7257</v>
      </c>
      <c r="AM5336" s="1054">
        <v>42</v>
      </c>
      <c r="AN5336" s="1056">
        <v>0.26550000000000001</v>
      </c>
    </row>
    <row r="5337" spans="35:40">
      <c r="AI5337" s="1053">
        <v>32029441</v>
      </c>
      <c r="AJ5337" s="1054">
        <v>89</v>
      </c>
      <c r="AK5337" s="1055">
        <v>72.158780000000007</v>
      </c>
      <c r="AL5337" s="1055">
        <v>2.0070000000000001</v>
      </c>
      <c r="AM5337" s="1054">
        <v>36</v>
      </c>
      <c r="AN5337" s="1056">
        <v>0.10369999999999999</v>
      </c>
    </row>
    <row r="5338" spans="35:40">
      <c r="AI5338" s="1053">
        <v>32018511</v>
      </c>
      <c r="AJ5338" s="1054">
        <v>75</v>
      </c>
      <c r="AK5338" s="1055">
        <v>72.155900000000003</v>
      </c>
      <c r="AL5338" s="1055">
        <v>2.2730999999999999</v>
      </c>
      <c r="AM5338" s="1054">
        <v>32</v>
      </c>
      <c r="AN5338" s="1056">
        <v>0.25819999999999999</v>
      </c>
    </row>
    <row r="5339" spans="35:40">
      <c r="AI5339" s="1053">
        <v>36043101</v>
      </c>
      <c r="AJ5339" s="1054">
        <v>19</v>
      </c>
      <c r="AK5339" s="1055">
        <v>72.1066</v>
      </c>
      <c r="AL5339" s="1055">
        <v>2.3803000000000001</v>
      </c>
      <c r="AM5339" s="1054">
        <v>30</v>
      </c>
      <c r="AN5339" s="1056">
        <v>0.41320000000000001</v>
      </c>
    </row>
    <row r="5340" spans="35:40">
      <c r="AI5340" s="1053">
        <v>33035401</v>
      </c>
      <c r="AJ5340" s="1054">
        <v>37</v>
      </c>
      <c r="AK5340" s="1055">
        <v>72.101399999999998</v>
      </c>
      <c r="AL5340" s="1055">
        <v>2.1698</v>
      </c>
      <c r="AM5340" s="1054">
        <v>33</v>
      </c>
      <c r="AN5340" s="1056">
        <v>0.1472</v>
      </c>
    </row>
    <row r="5341" spans="35:40">
      <c r="AI5341" s="1053">
        <v>52013001</v>
      </c>
      <c r="AJ5341" s="1054">
        <v>22</v>
      </c>
      <c r="AK5341" s="1055">
        <v>72.052199999999999</v>
      </c>
      <c r="AL5341" s="1055">
        <v>2.1791999999999998</v>
      </c>
      <c r="AM5341" s="1054">
        <v>33</v>
      </c>
      <c r="AN5341" s="1056">
        <v>0.34689999999999999</v>
      </c>
    </row>
    <row r="5342" spans="35:40">
      <c r="AI5342" s="1053">
        <v>32029171</v>
      </c>
      <c r="AJ5342" s="1054">
        <v>90</v>
      </c>
      <c r="AK5342" s="1055">
        <v>72.030699999999996</v>
      </c>
      <c r="AL5342" s="1055">
        <v>2.2023000000000001</v>
      </c>
      <c r="AM5342" s="1054">
        <v>33</v>
      </c>
      <c r="AN5342" s="1056">
        <v>0.25259999999999999</v>
      </c>
    </row>
    <row r="5343" spans="35:40">
      <c r="AI5343" s="1053">
        <v>32081501</v>
      </c>
      <c r="AJ5343" s="1054">
        <v>34</v>
      </c>
      <c r="AK5343" s="1055">
        <v>72.025999999999996</v>
      </c>
      <c r="AL5343" s="1055">
        <v>2.3043999999999998</v>
      </c>
      <c r="AM5343" s="1054">
        <v>31</v>
      </c>
      <c r="AN5343" s="1056">
        <v>0.20219999999999999</v>
      </c>
    </row>
    <row r="5344" spans="35:40">
      <c r="AI5344" s="1053">
        <v>36100501</v>
      </c>
      <c r="AJ5344" s="1054">
        <v>12</v>
      </c>
      <c r="AK5344" s="1055">
        <v>71.991140000000001</v>
      </c>
      <c r="AL5344" s="1055">
        <v>1.655</v>
      </c>
      <c r="AM5344" s="1054">
        <v>44</v>
      </c>
      <c r="AN5344" s="1056">
        <v>0.46289999999999998</v>
      </c>
    </row>
    <row r="5345" spans="35:40">
      <c r="AI5345" s="1053">
        <v>42051901</v>
      </c>
      <c r="AJ5345" s="1054">
        <v>13</v>
      </c>
      <c r="AK5345" s="1055">
        <v>71.968299999999999</v>
      </c>
      <c r="AL5345" s="1055">
        <v>2.3927</v>
      </c>
      <c r="AM5345" s="1054">
        <v>30</v>
      </c>
      <c r="AN5345" s="1056">
        <v>0.50369999999999993</v>
      </c>
    </row>
    <row r="5346" spans="35:40">
      <c r="AI5346" s="1053">
        <v>36071801</v>
      </c>
      <c r="AJ5346" s="1054">
        <v>21</v>
      </c>
      <c r="AK5346" s="1055">
        <v>71.967449999999999</v>
      </c>
      <c r="AL5346" s="1055">
        <v>2.1619000000000002</v>
      </c>
      <c r="AM5346" s="1054">
        <v>33</v>
      </c>
      <c r="AN5346" s="1056">
        <v>0.31509999999999999</v>
      </c>
    </row>
    <row r="5347" spans="35:40">
      <c r="AI5347" s="1053">
        <v>33018761</v>
      </c>
      <c r="AJ5347" s="1054">
        <v>107</v>
      </c>
      <c r="AK5347" s="1055">
        <v>71.959800000000001</v>
      </c>
      <c r="AL5347" s="1055">
        <v>1.7017</v>
      </c>
      <c r="AM5347" s="1054">
        <v>42</v>
      </c>
      <c r="AN5347" s="1056">
        <v>0.11900000000000001</v>
      </c>
    </row>
    <row r="5348" spans="35:40">
      <c r="AI5348" s="1053">
        <v>31182101</v>
      </c>
      <c r="AJ5348" s="1054">
        <v>221</v>
      </c>
      <c r="AK5348" s="1055">
        <v>71.948180000000008</v>
      </c>
      <c r="AL5348" s="1055">
        <v>1.7603</v>
      </c>
      <c r="AM5348" s="1054">
        <v>41</v>
      </c>
      <c r="AN5348" s="1056">
        <v>0.1925</v>
      </c>
    </row>
    <row r="5349" spans="35:40">
      <c r="AI5349" s="1053">
        <v>33061301</v>
      </c>
      <c r="AJ5349" s="1054">
        <v>51</v>
      </c>
      <c r="AK5349" s="1055">
        <v>71.947000000000003</v>
      </c>
      <c r="AL5349" s="1055">
        <v>2.2059000000000002</v>
      </c>
      <c r="AM5349" s="1054">
        <v>33</v>
      </c>
      <c r="AN5349" s="1056">
        <v>0.2382</v>
      </c>
    </row>
    <row r="5350" spans="35:40">
      <c r="AI5350" s="1053">
        <v>21020681</v>
      </c>
      <c r="AJ5350" s="1054">
        <v>44</v>
      </c>
      <c r="AK5350" s="1055">
        <v>71.944400000000002</v>
      </c>
      <c r="AL5350" s="1055">
        <v>2.3428</v>
      </c>
      <c r="AM5350" s="1054">
        <v>31</v>
      </c>
      <c r="AN5350" s="1056">
        <v>0.1404</v>
      </c>
    </row>
    <row r="5351" spans="35:40">
      <c r="AI5351" s="1053">
        <v>65220131</v>
      </c>
      <c r="AJ5351" s="1054">
        <v>1</v>
      </c>
      <c r="AK5351" s="1055">
        <v>71.913600000000002</v>
      </c>
      <c r="AL5351" s="1055">
        <v>1.8909</v>
      </c>
      <c r="AM5351" s="1054">
        <v>38</v>
      </c>
      <c r="AN5351" s="1056">
        <v>0.14400000000000002</v>
      </c>
    </row>
    <row r="5352" spans="35:40">
      <c r="AI5352" s="1053">
        <v>51070021</v>
      </c>
      <c r="AJ5352" s="1054">
        <v>11</v>
      </c>
      <c r="AK5352" s="1055">
        <v>71.878680000000003</v>
      </c>
      <c r="AL5352" s="1055">
        <v>2.0255999999999998</v>
      </c>
      <c r="AM5352" s="1054">
        <v>35</v>
      </c>
      <c r="AN5352" s="1056">
        <v>0.34470000000000001</v>
      </c>
    </row>
    <row r="5353" spans="35:40">
      <c r="AI5353" s="1053">
        <v>41017701</v>
      </c>
      <c r="AJ5353" s="1054">
        <v>72</v>
      </c>
      <c r="AK5353" s="1055">
        <v>71.84205</v>
      </c>
      <c r="AL5353" s="1055">
        <v>2.1869000000000001</v>
      </c>
      <c r="AM5353" s="1054">
        <v>33</v>
      </c>
      <c r="AN5353" s="1056">
        <v>0.18140000000000001</v>
      </c>
    </row>
    <row r="5354" spans="35:40">
      <c r="AI5354" s="1053">
        <v>34102301</v>
      </c>
      <c r="AJ5354" s="1054">
        <v>21</v>
      </c>
      <c r="AK5354" s="1055">
        <v>71.834500000000006</v>
      </c>
      <c r="AL5354" s="1055">
        <v>2.2814999999999999</v>
      </c>
      <c r="AM5354" s="1054">
        <v>31</v>
      </c>
      <c r="AN5354" s="1056">
        <v>0.16570000000000001</v>
      </c>
    </row>
    <row r="5355" spans="35:40">
      <c r="AI5355" s="1053">
        <v>33077801</v>
      </c>
      <c r="AJ5355" s="1054">
        <v>61</v>
      </c>
      <c r="AK5355" s="1055">
        <v>71.802400000000006</v>
      </c>
      <c r="AL5355" s="1055">
        <v>1.7062999999999999</v>
      </c>
      <c r="AM5355" s="1054">
        <v>42</v>
      </c>
      <c r="AN5355" s="1056">
        <v>0.35499999999999998</v>
      </c>
    </row>
    <row r="5356" spans="35:40">
      <c r="AI5356" s="1053">
        <v>32032401</v>
      </c>
      <c r="AJ5356" s="1054">
        <v>64</v>
      </c>
      <c r="AK5356" s="1055">
        <v>71.756680000000003</v>
      </c>
      <c r="AL5356" s="1055">
        <v>1.9471000000000001</v>
      </c>
      <c r="AM5356" s="1054">
        <v>37</v>
      </c>
      <c r="AN5356" s="1056">
        <v>0.19489999999999999</v>
      </c>
    </row>
    <row r="5357" spans="35:40">
      <c r="AI5357" s="1053">
        <v>13010401</v>
      </c>
      <c r="AJ5357" s="1054">
        <v>40</v>
      </c>
      <c r="AK5357" s="1055">
        <v>71.739999999999995</v>
      </c>
      <c r="AL5357" s="1055">
        <v>2.2715999999999998</v>
      </c>
      <c r="AM5357" s="1054">
        <v>32</v>
      </c>
      <c r="AN5357" s="1056">
        <v>0.26839999999999997</v>
      </c>
    </row>
    <row r="5358" spans="35:40">
      <c r="AI5358" s="1053">
        <v>33022901</v>
      </c>
      <c r="AJ5358" s="1054">
        <v>21</v>
      </c>
      <c r="AK5358" s="1055">
        <v>71.722300000000004</v>
      </c>
      <c r="AL5358" s="1055">
        <v>1.9123000000000001</v>
      </c>
      <c r="AM5358" s="1054">
        <v>38</v>
      </c>
      <c r="AN5358" s="1056">
        <v>0.33340000000000003</v>
      </c>
    </row>
    <row r="5359" spans="35:40">
      <c r="AI5359" s="1053">
        <v>23068211</v>
      </c>
      <c r="AJ5359" s="1054">
        <v>3</v>
      </c>
      <c r="AK5359" s="1055">
        <v>71.715199999999996</v>
      </c>
      <c r="AL5359" s="1055">
        <v>2.0423</v>
      </c>
      <c r="AM5359" s="1054">
        <v>35</v>
      </c>
      <c r="AN5359" s="1056">
        <v>0.3765</v>
      </c>
    </row>
    <row r="5360" spans="35:40">
      <c r="AI5360" s="1053">
        <v>33018471</v>
      </c>
      <c r="AJ5360" s="1054">
        <v>108</v>
      </c>
      <c r="AK5360" s="1055">
        <v>71.691999999999993</v>
      </c>
      <c r="AL5360" s="1055">
        <v>2.0798000000000001</v>
      </c>
      <c r="AM5360" s="1054">
        <v>34</v>
      </c>
      <c r="AN5360" s="1056">
        <v>9.06E-2</v>
      </c>
    </row>
    <row r="5361" spans="35:40">
      <c r="AI5361" s="1053">
        <v>31082201</v>
      </c>
      <c r="AJ5361" s="1054">
        <v>222</v>
      </c>
      <c r="AK5361" s="1055">
        <v>71.690799999999996</v>
      </c>
      <c r="AL5361" s="1055">
        <v>1.7704</v>
      </c>
      <c r="AM5361" s="1054">
        <v>40</v>
      </c>
      <c r="AN5361" s="1056">
        <v>0.23250000000000001</v>
      </c>
    </row>
    <row r="5362" spans="35:40">
      <c r="AI5362" s="1053">
        <v>50030211</v>
      </c>
      <c r="AJ5362" s="1054">
        <v>140</v>
      </c>
      <c r="AK5362" s="1055">
        <v>71.69</v>
      </c>
      <c r="AL5362" s="1055">
        <v>2.3567999999999998</v>
      </c>
      <c r="AM5362" s="1054">
        <v>30</v>
      </c>
      <c r="AN5362" s="1056">
        <v>0.19109999999999999</v>
      </c>
    </row>
    <row r="5363" spans="35:40">
      <c r="AI5363" s="1053">
        <v>36080901</v>
      </c>
      <c r="AJ5363" s="1054">
        <v>8</v>
      </c>
      <c r="AK5363" s="1055">
        <v>71.659800000000004</v>
      </c>
      <c r="AL5363" s="1055">
        <v>1.6843999999999999</v>
      </c>
      <c r="AM5363" s="1054">
        <v>43</v>
      </c>
      <c r="AN5363" s="1056">
        <v>0.60250000000000004</v>
      </c>
    </row>
    <row r="5364" spans="35:40">
      <c r="AI5364" s="1053">
        <v>61041301</v>
      </c>
      <c r="AJ5364" s="1054">
        <v>9</v>
      </c>
      <c r="AK5364" s="1055">
        <v>71.658799999999999</v>
      </c>
      <c r="AL5364" s="1055">
        <v>2.1574</v>
      </c>
      <c r="AM5364" s="1054">
        <v>33</v>
      </c>
      <c r="AN5364" s="1056">
        <v>0.2412</v>
      </c>
    </row>
    <row r="5365" spans="35:40">
      <c r="AI5365" s="1053">
        <v>51143501</v>
      </c>
      <c r="AJ5365" s="1054">
        <v>16</v>
      </c>
      <c r="AK5365" s="1055">
        <v>71.650400000000005</v>
      </c>
      <c r="AL5365" s="1055">
        <v>2.1313</v>
      </c>
      <c r="AM5365" s="1054">
        <v>34</v>
      </c>
      <c r="AN5365" s="1056">
        <v>0.40240000000000004</v>
      </c>
    </row>
    <row r="5366" spans="35:40">
      <c r="AI5366" s="1053">
        <v>45020251</v>
      </c>
      <c r="AJ5366" s="1054">
        <v>14</v>
      </c>
      <c r="AK5366" s="1055">
        <v>71.587299999999999</v>
      </c>
      <c r="AL5366" s="1055">
        <v>2.1059999999999999</v>
      </c>
      <c r="AM5366" s="1054">
        <v>34</v>
      </c>
      <c r="AN5366" s="1056">
        <v>0.1191</v>
      </c>
    </row>
    <row r="5367" spans="35:40">
      <c r="AI5367" s="1053">
        <v>32019111</v>
      </c>
      <c r="AJ5367" s="1054">
        <v>76</v>
      </c>
      <c r="AK5367" s="1055">
        <v>71.564499999999995</v>
      </c>
      <c r="AL5367" s="1055">
        <v>2.3328000000000002</v>
      </c>
      <c r="AM5367" s="1054">
        <v>31</v>
      </c>
      <c r="AN5367" s="1056">
        <v>0.2155</v>
      </c>
    </row>
    <row r="5368" spans="35:40">
      <c r="AI5368" s="1053">
        <v>32104711</v>
      </c>
      <c r="AJ5368" s="1054">
        <v>63</v>
      </c>
      <c r="AK5368" s="1055">
        <v>71.5471</v>
      </c>
      <c r="AL5368" s="1055">
        <v>1.7730999999999999</v>
      </c>
      <c r="AM5368" s="1054">
        <v>40</v>
      </c>
      <c r="AN5368" s="1056">
        <v>0.35399999999999998</v>
      </c>
    </row>
    <row r="5369" spans="35:40">
      <c r="AI5369" s="1053">
        <v>33018781</v>
      </c>
      <c r="AJ5369" s="1054">
        <v>109</v>
      </c>
      <c r="AK5369" s="1055">
        <v>71.519400000000005</v>
      </c>
      <c r="AL5369" s="1055">
        <v>2.1259999999999999</v>
      </c>
      <c r="AM5369" s="1054">
        <v>34</v>
      </c>
      <c r="AN5369" s="1056">
        <v>0.59709999999999996</v>
      </c>
    </row>
    <row r="5370" spans="35:40">
      <c r="AI5370" s="1053">
        <v>23050111</v>
      </c>
      <c r="AJ5370" s="1054">
        <v>13</v>
      </c>
      <c r="AK5370" s="1055">
        <v>71.497150000000005</v>
      </c>
      <c r="AL5370" s="1055">
        <v>2.3828</v>
      </c>
      <c r="AM5370" s="1054">
        <v>30</v>
      </c>
      <c r="AN5370" s="1056">
        <v>0.27399999999999997</v>
      </c>
    </row>
    <row r="5371" spans="35:40">
      <c r="AI5371" s="1053">
        <v>37067181</v>
      </c>
      <c r="AJ5371" s="1054">
        <v>24</v>
      </c>
      <c r="AK5371" s="1055">
        <v>71.421000000000006</v>
      </c>
      <c r="AL5371" s="1055">
        <v>2.202</v>
      </c>
      <c r="AM5371" s="1054">
        <v>32</v>
      </c>
      <c r="AN5371" s="1056">
        <v>0.1681</v>
      </c>
    </row>
    <row r="5372" spans="35:40">
      <c r="AI5372" s="1053">
        <v>34011501</v>
      </c>
      <c r="AJ5372" s="1054">
        <v>60</v>
      </c>
      <c r="AK5372" s="1055">
        <v>71.363600000000005</v>
      </c>
      <c r="AL5372" s="1055">
        <v>2.1756000000000002</v>
      </c>
      <c r="AM5372" s="1054">
        <v>33</v>
      </c>
      <c r="AN5372" s="1056">
        <v>0.22260000000000002</v>
      </c>
    </row>
    <row r="5373" spans="35:40">
      <c r="AI5373" s="1053">
        <v>43091001</v>
      </c>
      <c r="AJ5373" s="1054">
        <v>10</v>
      </c>
      <c r="AK5373" s="1055">
        <v>71.336799999999997</v>
      </c>
      <c r="AL5373" s="1055">
        <v>2.0373000000000001</v>
      </c>
      <c r="AM5373" s="1054">
        <v>35</v>
      </c>
      <c r="AN5373" s="1056">
        <v>0.25469999999999998</v>
      </c>
    </row>
    <row r="5374" spans="35:40">
      <c r="AI5374" s="1053">
        <v>31195601</v>
      </c>
      <c r="AJ5374" s="1054">
        <v>223</v>
      </c>
      <c r="AK5374" s="1055">
        <v>71.300556999999998</v>
      </c>
      <c r="AL5374" s="1055">
        <v>1.9973000000000001</v>
      </c>
      <c r="AM5374" s="1054">
        <v>36</v>
      </c>
      <c r="AN5374" s="1056">
        <v>0.1812</v>
      </c>
    </row>
    <row r="5375" spans="35:40">
      <c r="AI5375" s="1053">
        <v>34031401</v>
      </c>
      <c r="AJ5375" s="1054">
        <v>15</v>
      </c>
      <c r="AK5375" s="1055">
        <v>71.2864</v>
      </c>
      <c r="AL5375" s="1055">
        <v>2.0219</v>
      </c>
      <c r="AM5375" s="1054">
        <v>35</v>
      </c>
      <c r="AN5375" s="1056">
        <v>0.1696</v>
      </c>
    </row>
    <row r="5376" spans="35:40">
      <c r="AI5376" s="1053">
        <v>43022101</v>
      </c>
      <c r="AJ5376" s="1054">
        <v>16</v>
      </c>
      <c r="AK5376" s="1055">
        <v>71.282899999999998</v>
      </c>
      <c r="AL5376" s="1055">
        <v>2.1122999999999998</v>
      </c>
      <c r="AM5376" s="1054">
        <v>34</v>
      </c>
      <c r="AN5376" s="1056">
        <v>0.23070000000000002</v>
      </c>
    </row>
    <row r="5377" spans="35:40">
      <c r="AI5377" s="1053">
        <v>32019131</v>
      </c>
      <c r="AJ5377" s="1054">
        <v>77</v>
      </c>
      <c r="AK5377" s="1055">
        <v>71.261918999999992</v>
      </c>
      <c r="AL5377" s="1055">
        <v>2.0849000000000002</v>
      </c>
      <c r="AM5377" s="1054">
        <v>34</v>
      </c>
      <c r="AN5377" s="1056">
        <v>0.17910000000000001</v>
      </c>
    </row>
    <row r="5378" spans="35:40">
      <c r="AI5378" s="1053">
        <v>36080191</v>
      </c>
      <c r="AJ5378" s="1054">
        <v>9</v>
      </c>
      <c r="AK5378" s="1055">
        <v>71.212699999999998</v>
      </c>
      <c r="AL5378" s="1055">
        <v>2.1511</v>
      </c>
      <c r="AM5378" s="1054">
        <v>33</v>
      </c>
      <c r="AN5378" s="1056">
        <v>0.2462</v>
      </c>
    </row>
    <row r="5379" spans="35:40">
      <c r="AI5379" s="1053">
        <v>33096401</v>
      </c>
      <c r="AJ5379" s="1054">
        <v>45</v>
      </c>
      <c r="AK5379" s="1055">
        <v>71.180199999999999</v>
      </c>
      <c r="AL5379" s="1055">
        <v>1.9529000000000001</v>
      </c>
      <c r="AM5379" s="1054">
        <v>36</v>
      </c>
      <c r="AN5379" s="1056">
        <v>0.24690000000000001</v>
      </c>
    </row>
    <row r="5380" spans="35:40">
      <c r="AI5380" s="1053">
        <v>21050111</v>
      </c>
      <c r="AJ5380" s="1054">
        <v>6</v>
      </c>
      <c r="AK5380" s="1055">
        <v>71.159700000000001</v>
      </c>
      <c r="AL5380" s="1055">
        <v>2.3938999999999999</v>
      </c>
      <c r="AM5380" s="1054">
        <v>30</v>
      </c>
      <c r="AN5380" s="1056">
        <v>0.35580000000000001</v>
      </c>
    </row>
    <row r="5381" spans="35:40">
      <c r="AI5381" s="1053">
        <v>13036611</v>
      </c>
      <c r="AJ5381" s="1054">
        <v>11</v>
      </c>
      <c r="AK5381" s="1055">
        <v>71.1036</v>
      </c>
      <c r="AL5381" s="1055">
        <v>2.1722999999999999</v>
      </c>
      <c r="AM5381" s="1054">
        <v>33</v>
      </c>
      <c r="AN5381" s="1056">
        <v>0.18210000000000001</v>
      </c>
    </row>
    <row r="5382" spans="35:40">
      <c r="AI5382" s="1053">
        <v>53090401</v>
      </c>
      <c r="AJ5382" s="1054">
        <v>2</v>
      </c>
      <c r="AK5382" s="1055">
        <v>71.081000000000003</v>
      </c>
      <c r="AL5382" s="1055">
        <v>2.0973999999999999</v>
      </c>
      <c r="AM5382" s="1054">
        <v>34</v>
      </c>
      <c r="AN5382" s="1056">
        <v>0.26219999999999999</v>
      </c>
    </row>
    <row r="5383" spans="35:40">
      <c r="AI5383" s="1053">
        <v>44210801</v>
      </c>
      <c r="AJ5383" s="1054">
        <v>115</v>
      </c>
      <c r="AK5383" s="1055">
        <v>71.0595</v>
      </c>
      <c r="AL5383" s="1055">
        <v>1.8067</v>
      </c>
      <c r="AM5383" s="1054">
        <v>39</v>
      </c>
      <c r="AN5383" s="1056">
        <v>0.12520000000000001</v>
      </c>
    </row>
    <row r="5384" spans="35:40">
      <c r="AI5384" s="1053">
        <v>45050121</v>
      </c>
      <c r="AJ5384" s="1054">
        <v>8</v>
      </c>
      <c r="AK5384" s="1055">
        <v>71.058300000000003</v>
      </c>
      <c r="AL5384" s="1055">
        <v>1.9094</v>
      </c>
      <c r="AM5384" s="1054">
        <v>37</v>
      </c>
      <c r="AN5384" s="1056">
        <v>0.25059999999999999</v>
      </c>
    </row>
    <row r="5385" spans="35:40">
      <c r="AI5385" s="1053">
        <v>44022101</v>
      </c>
      <c r="AJ5385" s="1054">
        <v>16</v>
      </c>
      <c r="AK5385" s="1055">
        <v>71.040599999999998</v>
      </c>
      <c r="AL5385" s="1055">
        <v>2.0848</v>
      </c>
      <c r="AM5385" s="1054">
        <v>34</v>
      </c>
      <c r="AN5385" s="1056">
        <v>0.2102</v>
      </c>
    </row>
    <row r="5386" spans="35:40">
      <c r="AI5386" s="1053">
        <v>32106611</v>
      </c>
      <c r="AJ5386" s="1054">
        <v>64</v>
      </c>
      <c r="AK5386" s="1055">
        <v>71.037300000000002</v>
      </c>
      <c r="AL5386" s="1055">
        <v>2.4628000000000001</v>
      </c>
      <c r="AM5386" s="1054">
        <v>29</v>
      </c>
      <c r="AN5386" s="1056">
        <v>0.25379999999999997</v>
      </c>
    </row>
    <row r="5387" spans="35:40">
      <c r="AI5387" s="1053">
        <v>31092901</v>
      </c>
      <c r="AJ5387" s="1054">
        <v>224</v>
      </c>
      <c r="AK5387" s="1055">
        <v>71.029052000000007</v>
      </c>
      <c r="AL5387" s="1055">
        <v>1.6902999999999999</v>
      </c>
      <c r="AM5387" s="1054">
        <v>42</v>
      </c>
      <c r="AN5387" s="1056">
        <v>0.15970000000000001</v>
      </c>
    </row>
    <row r="5388" spans="35:40">
      <c r="AI5388" s="1053">
        <v>33034701</v>
      </c>
      <c r="AJ5388" s="1054">
        <v>38</v>
      </c>
      <c r="AK5388" s="1055">
        <v>71.020454000000001</v>
      </c>
      <c r="AL5388" s="1055">
        <v>1.8983000000000001</v>
      </c>
      <c r="AM5388" s="1054">
        <v>37</v>
      </c>
      <c r="AN5388" s="1056">
        <v>0.1431</v>
      </c>
    </row>
    <row r="5389" spans="35:40">
      <c r="AI5389" s="1053">
        <v>44004501</v>
      </c>
      <c r="AJ5389" s="1054">
        <v>116</v>
      </c>
      <c r="AK5389" s="1055">
        <v>71.002799999999993</v>
      </c>
      <c r="AL5389" s="1055">
        <v>1.8622000000000001</v>
      </c>
      <c r="AM5389" s="1054">
        <v>38</v>
      </c>
      <c r="AN5389" s="1056">
        <v>0.15629999999999999</v>
      </c>
    </row>
    <row r="5390" spans="35:40">
      <c r="AI5390" s="1053">
        <v>51190021</v>
      </c>
      <c r="AJ5390" s="1054">
        <v>7</v>
      </c>
      <c r="AK5390" s="1055">
        <v>70.976600000000005</v>
      </c>
      <c r="AL5390" s="1055">
        <v>1.7031000000000001</v>
      </c>
      <c r="AM5390" s="1054">
        <v>42</v>
      </c>
      <c r="AN5390" s="1056">
        <v>0.31840000000000002</v>
      </c>
    </row>
    <row r="5391" spans="35:40">
      <c r="AI5391" s="1053">
        <v>44223301</v>
      </c>
      <c r="AJ5391" s="1054">
        <v>122</v>
      </c>
      <c r="AK5391" s="1055">
        <v>70.954800000000006</v>
      </c>
      <c r="AL5391" s="1055">
        <v>1.9624999999999999</v>
      </c>
      <c r="AM5391" s="1054">
        <v>36</v>
      </c>
      <c r="AN5391" s="1056">
        <v>0.21530000000000002</v>
      </c>
    </row>
    <row r="5392" spans="35:40">
      <c r="AI5392" s="1053">
        <v>46032001</v>
      </c>
      <c r="AJ5392" s="1054">
        <v>13</v>
      </c>
      <c r="AK5392" s="1055">
        <v>70.932000000000002</v>
      </c>
      <c r="AL5392" s="1055">
        <v>2.1208999999999998</v>
      </c>
      <c r="AM5392" s="1054">
        <v>33</v>
      </c>
      <c r="AN5392" s="1056">
        <v>0.24670000000000003</v>
      </c>
    </row>
    <row r="5393" spans="35:40">
      <c r="AI5393" s="1053">
        <v>15102081</v>
      </c>
      <c r="AJ5393" s="1054">
        <v>7</v>
      </c>
      <c r="AK5393" s="1055">
        <v>70.928399999999996</v>
      </c>
      <c r="AL5393" s="1055">
        <v>2.0371999999999999</v>
      </c>
      <c r="AM5393" s="1054">
        <v>35</v>
      </c>
      <c r="AN5393" s="1056">
        <v>0.21210000000000001</v>
      </c>
    </row>
    <row r="5394" spans="35:40">
      <c r="AI5394" s="1053">
        <v>36030801</v>
      </c>
      <c r="AJ5394" s="1054">
        <v>6</v>
      </c>
      <c r="AK5394" s="1055">
        <v>70.905240000000006</v>
      </c>
      <c r="AL5394" s="1055">
        <v>1.7673000000000001</v>
      </c>
      <c r="AM5394" s="1054">
        <v>40</v>
      </c>
      <c r="AN5394" s="1056">
        <v>0.33289999999999997</v>
      </c>
    </row>
    <row r="5395" spans="35:40">
      <c r="AI5395" s="1053">
        <v>42092201</v>
      </c>
      <c r="AJ5395" s="1054">
        <v>9</v>
      </c>
      <c r="AK5395" s="1055">
        <v>70.902600000000007</v>
      </c>
      <c r="AL5395" s="1055">
        <v>1.7855000000000001</v>
      </c>
      <c r="AM5395" s="1054">
        <v>40</v>
      </c>
      <c r="AN5395" s="1056">
        <v>0.27779999999999999</v>
      </c>
    </row>
    <row r="5396" spans="35:40">
      <c r="AI5396" s="1053">
        <v>31116501</v>
      </c>
      <c r="AJ5396" s="1054">
        <v>225</v>
      </c>
      <c r="AK5396" s="1055">
        <v>70.869500000000002</v>
      </c>
      <c r="AL5396" s="1055">
        <v>1.7923</v>
      </c>
      <c r="AM5396" s="1054">
        <v>40</v>
      </c>
      <c r="AN5396" s="1056">
        <v>0.14150000000000001</v>
      </c>
    </row>
    <row r="5397" spans="35:40">
      <c r="AI5397" s="1053">
        <v>41034201</v>
      </c>
      <c r="AJ5397" s="1054">
        <v>18</v>
      </c>
      <c r="AK5397" s="1055">
        <v>70.845500000000001</v>
      </c>
      <c r="AL5397" s="1055">
        <v>2.2818000000000001</v>
      </c>
      <c r="AM5397" s="1054">
        <v>31</v>
      </c>
      <c r="AN5397" s="1056">
        <v>0.25259999999999999</v>
      </c>
    </row>
    <row r="5398" spans="35:40">
      <c r="AI5398" s="1053">
        <v>33056201</v>
      </c>
      <c r="AJ5398" s="1054">
        <v>36</v>
      </c>
      <c r="AK5398" s="1055">
        <v>70.808199999999999</v>
      </c>
      <c r="AL5398" s="1055">
        <v>1.7335</v>
      </c>
      <c r="AM5398" s="1054">
        <v>41</v>
      </c>
      <c r="AN5398" s="1056">
        <v>0.1358</v>
      </c>
    </row>
    <row r="5399" spans="35:40">
      <c r="AI5399" s="1053">
        <v>33097101</v>
      </c>
      <c r="AJ5399" s="1054">
        <v>46</v>
      </c>
      <c r="AK5399" s="1055">
        <v>70.796599999999998</v>
      </c>
      <c r="AL5399" s="1055">
        <v>1.893</v>
      </c>
      <c r="AM5399" s="1054">
        <v>37</v>
      </c>
      <c r="AN5399" s="1056">
        <v>0.19820000000000002</v>
      </c>
    </row>
    <row r="5400" spans="35:40">
      <c r="AI5400" s="1053">
        <v>42014301</v>
      </c>
      <c r="AJ5400" s="1054">
        <v>16</v>
      </c>
      <c r="AK5400" s="1055">
        <v>70.791499999999999</v>
      </c>
      <c r="AL5400" s="1055">
        <v>2.2452000000000001</v>
      </c>
      <c r="AM5400" s="1054">
        <v>32</v>
      </c>
      <c r="AN5400" s="1056">
        <v>0.28120000000000001</v>
      </c>
    </row>
    <row r="5401" spans="35:40">
      <c r="AI5401" s="1053">
        <v>51068701</v>
      </c>
      <c r="AJ5401" s="1054">
        <v>12</v>
      </c>
      <c r="AK5401" s="1055">
        <v>70.784000000000006</v>
      </c>
      <c r="AL5401" s="1055">
        <v>1.9218</v>
      </c>
      <c r="AM5401" s="1054">
        <v>37</v>
      </c>
      <c r="AN5401" s="1056">
        <v>0.35</v>
      </c>
    </row>
    <row r="5402" spans="35:40">
      <c r="AI5402" s="1053">
        <v>45110121</v>
      </c>
      <c r="AJ5402" s="1054">
        <v>1</v>
      </c>
      <c r="AK5402" s="1055">
        <v>70.686999999999998</v>
      </c>
      <c r="AL5402" s="1055">
        <v>2.0224000000000002</v>
      </c>
      <c r="AM5402" s="1054">
        <v>35</v>
      </c>
      <c r="AN5402" s="1056">
        <v>0.17949999999999999</v>
      </c>
    </row>
    <row r="5403" spans="35:40">
      <c r="AI5403" s="1053">
        <v>33018361</v>
      </c>
      <c r="AJ5403" s="1054">
        <v>110</v>
      </c>
      <c r="AK5403" s="1055">
        <v>70.684399999999997</v>
      </c>
      <c r="AL5403" s="1055">
        <v>2.2654999999999998</v>
      </c>
      <c r="AM5403" s="1054">
        <v>31</v>
      </c>
      <c r="AN5403" s="1056">
        <v>0.14099999999999999</v>
      </c>
    </row>
    <row r="5404" spans="35:40">
      <c r="AI5404" s="1053">
        <v>37027291</v>
      </c>
      <c r="AJ5404" s="1054">
        <v>33</v>
      </c>
      <c r="AK5404" s="1055">
        <v>70.657499999999999</v>
      </c>
      <c r="AL5404" s="1055">
        <v>1.9841</v>
      </c>
      <c r="AM5404" s="1054">
        <v>36</v>
      </c>
      <c r="AN5404" s="1056">
        <v>0.1381</v>
      </c>
    </row>
    <row r="5405" spans="35:40">
      <c r="AI5405" s="1053">
        <v>14050301</v>
      </c>
      <c r="AJ5405" s="1054">
        <v>7</v>
      </c>
      <c r="AK5405" s="1055">
        <v>70.653000000000006</v>
      </c>
      <c r="AL5405" s="1055">
        <v>2.2959999999999998</v>
      </c>
      <c r="AM5405" s="1054">
        <v>31</v>
      </c>
      <c r="AN5405" s="1056">
        <v>0.191</v>
      </c>
    </row>
    <row r="5406" spans="35:40">
      <c r="AI5406" s="1053">
        <v>35054371</v>
      </c>
      <c r="AJ5406" s="1054">
        <v>39</v>
      </c>
      <c r="AK5406" s="1055">
        <v>70.638180000000006</v>
      </c>
      <c r="AL5406" s="1055">
        <v>1.8769</v>
      </c>
      <c r="AM5406" s="1054">
        <v>38</v>
      </c>
      <c r="AN5406" s="1056">
        <v>0.24969999999999998</v>
      </c>
    </row>
    <row r="5407" spans="35:40">
      <c r="AI5407" s="1053">
        <v>44080201</v>
      </c>
      <c r="AJ5407" s="1054">
        <v>28</v>
      </c>
      <c r="AK5407" s="1055">
        <v>70.631799999999998</v>
      </c>
      <c r="AL5407" s="1055">
        <v>2.1038000000000001</v>
      </c>
      <c r="AM5407" s="1054">
        <v>34</v>
      </c>
      <c r="AN5407" s="1056">
        <v>0.1883</v>
      </c>
    </row>
    <row r="5408" spans="35:40">
      <c r="AI5408" s="1053">
        <v>53290301</v>
      </c>
      <c r="AJ5408" s="1054">
        <v>3</v>
      </c>
      <c r="AK5408" s="1055">
        <v>70.604550000000003</v>
      </c>
      <c r="AL5408" s="1055">
        <v>2.2484999999999999</v>
      </c>
      <c r="AM5408" s="1054">
        <v>31</v>
      </c>
      <c r="AN5408" s="1056">
        <v>0.2</v>
      </c>
    </row>
    <row r="5409" spans="35:40">
      <c r="AI5409" s="1053">
        <v>43101101</v>
      </c>
      <c r="AJ5409" s="1054">
        <v>13</v>
      </c>
      <c r="AK5409" s="1055">
        <v>70.590599999999995</v>
      </c>
      <c r="AL5409" s="1055">
        <v>2.0295000000000001</v>
      </c>
      <c r="AM5409" s="1054">
        <v>35</v>
      </c>
      <c r="AN5409" s="1056">
        <v>0.4975</v>
      </c>
    </row>
    <row r="5410" spans="35:40">
      <c r="AI5410" s="1053">
        <v>51098701</v>
      </c>
      <c r="AJ5410" s="1054">
        <v>27</v>
      </c>
      <c r="AK5410" s="1055">
        <v>70.558899999999994</v>
      </c>
      <c r="AL5410" s="1055">
        <v>2.1810999999999998</v>
      </c>
      <c r="AM5410" s="1054">
        <v>32</v>
      </c>
      <c r="AN5410" s="1056">
        <v>0.33729999999999999</v>
      </c>
    </row>
    <row r="5411" spans="35:40">
      <c r="AI5411" s="1053">
        <v>31115901</v>
      </c>
      <c r="AJ5411" s="1054">
        <v>226</v>
      </c>
      <c r="AK5411" s="1055">
        <v>70.5518</v>
      </c>
      <c r="AL5411" s="1055">
        <v>1.9525999999999999</v>
      </c>
      <c r="AM5411" s="1054">
        <v>36</v>
      </c>
      <c r="AN5411" s="1056">
        <v>0.2195</v>
      </c>
    </row>
    <row r="5412" spans="35:40">
      <c r="AI5412" s="1053">
        <v>37070901</v>
      </c>
      <c r="AJ5412" s="1054">
        <v>19</v>
      </c>
      <c r="AK5412" s="1055">
        <v>70.5458</v>
      </c>
      <c r="AL5412" s="1055">
        <v>2.33</v>
      </c>
      <c r="AM5412" s="1054">
        <v>30</v>
      </c>
      <c r="AN5412" s="1056">
        <v>0.2611</v>
      </c>
    </row>
    <row r="5413" spans="35:40">
      <c r="AI5413" s="1053">
        <v>33083001</v>
      </c>
      <c r="AJ5413" s="1054">
        <v>12</v>
      </c>
      <c r="AK5413" s="1055">
        <v>70.472399999999993</v>
      </c>
      <c r="AL5413" s="1055">
        <v>1.9517</v>
      </c>
      <c r="AM5413" s="1054">
        <v>36</v>
      </c>
      <c r="AN5413" s="1056">
        <v>0.14940000000000001</v>
      </c>
    </row>
    <row r="5414" spans="35:40">
      <c r="AI5414" s="1053">
        <v>21130501</v>
      </c>
      <c r="AJ5414" s="1054">
        <v>8</v>
      </c>
      <c r="AK5414" s="1055">
        <v>70.466899999999995</v>
      </c>
      <c r="AL5414" s="1055">
        <v>2.2471000000000001</v>
      </c>
      <c r="AM5414" s="1054">
        <v>31</v>
      </c>
      <c r="AN5414" s="1056">
        <v>0.14710000000000001</v>
      </c>
    </row>
    <row r="5415" spans="35:40">
      <c r="AI5415" s="1053">
        <v>44170601</v>
      </c>
      <c r="AJ5415" s="1054">
        <v>15</v>
      </c>
      <c r="AK5415" s="1055">
        <v>70.455699999999993</v>
      </c>
      <c r="AL5415" s="1055">
        <v>2.14</v>
      </c>
      <c r="AM5415" s="1054">
        <v>33</v>
      </c>
      <c r="AN5415" s="1056">
        <v>0.26469999999999999</v>
      </c>
    </row>
    <row r="5416" spans="35:40">
      <c r="AI5416" s="1053">
        <v>33041121</v>
      </c>
      <c r="AJ5416" s="1054">
        <v>68</v>
      </c>
      <c r="AK5416" s="1055">
        <v>70.44</v>
      </c>
      <c r="AL5416" s="1055">
        <v>2.0323000000000002</v>
      </c>
      <c r="AM5416" s="1054">
        <v>35</v>
      </c>
      <c r="AN5416" s="1056">
        <v>0.1215</v>
      </c>
    </row>
    <row r="5417" spans="35:40">
      <c r="AI5417" s="1053">
        <v>14242131</v>
      </c>
      <c r="AJ5417" s="1054">
        <v>8</v>
      </c>
      <c r="AK5417" s="1055">
        <v>70.438500000000005</v>
      </c>
      <c r="AL5417" s="1055">
        <v>2.0897999999999999</v>
      </c>
      <c r="AM5417" s="1054">
        <v>34</v>
      </c>
      <c r="AN5417" s="1056">
        <v>0.19640000000000002</v>
      </c>
    </row>
    <row r="5418" spans="35:40">
      <c r="AI5418" s="1053">
        <v>13073801</v>
      </c>
      <c r="AJ5418" s="1054">
        <v>13</v>
      </c>
      <c r="AK5418" s="1055">
        <v>70.429000000000002</v>
      </c>
      <c r="AL5418" s="1055">
        <v>2.1783999999999999</v>
      </c>
      <c r="AM5418" s="1054">
        <v>32</v>
      </c>
      <c r="AN5418" s="1056">
        <v>0.40549999999999997</v>
      </c>
    </row>
    <row r="5419" spans="35:40">
      <c r="AI5419" s="1053">
        <v>11011101</v>
      </c>
      <c r="AJ5419" s="1054">
        <v>158</v>
      </c>
      <c r="AK5419" s="1055">
        <v>70.424680000000009</v>
      </c>
      <c r="AL5419" s="1055">
        <v>1.7427999999999999</v>
      </c>
      <c r="AM5419" s="1054">
        <v>40</v>
      </c>
      <c r="AN5419" s="1056">
        <v>0.14649999999999999</v>
      </c>
    </row>
    <row r="5420" spans="35:40">
      <c r="AI5420" s="1053">
        <v>14110301</v>
      </c>
      <c r="AJ5420" s="1054">
        <v>10</v>
      </c>
      <c r="AK5420" s="1055">
        <v>70.420400000000001</v>
      </c>
      <c r="AL5420" s="1055">
        <v>1.8181</v>
      </c>
      <c r="AM5420" s="1054">
        <v>39</v>
      </c>
      <c r="AN5420" s="1056">
        <v>0.18809999999999999</v>
      </c>
    </row>
    <row r="5421" spans="35:40">
      <c r="AI5421" s="1053">
        <v>32017811</v>
      </c>
      <c r="AJ5421" s="1054">
        <v>78</v>
      </c>
      <c r="AK5421" s="1055">
        <v>70.387</v>
      </c>
      <c r="AL5421" s="1055">
        <v>2.3908</v>
      </c>
      <c r="AM5421" s="1054">
        <v>29</v>
      </c>
      <c r="AN5421" s="1056">
        <v>0.17559999999999998</v>
      </c>
    </row>
    <row r="5422" spans="35:40">
      <c r="AI5422" s="1053">
        <v>13055201</v>
      </c>
      <c r="AJ5422" s="1054">
        <v>29</v>
      </c>
      <c r="AK5422" s="1055">
        <v>70.380600000000001</v>
      </c>
      <c r="AL5422" s="1055">
        <v>2.2854000000000001</v>
      </c>
      <c r="AM5422" s="1054">
        <v>31</v>
      </c>
      <c r="AN5422" s="1056">
        <v>0.1991</v>
      </c>
    </row>
    <row r="5423" spans="35:40">
      <c r="AI5423" s="1053">
        <v>34140302</v>
      </c>
      <c r="AJ5423" s="1054">
        <v>8</v>
      </c>
      <c r="AK5423" s="1055">
        <v>70.377300000000005</v>
      </c>
      <c r="AL5423" s="1055">
        <v>1.5376000000000001</v>
      </c>
      <c r="AM5423" s="1054">
        <v>46</v>
      </c>
      <c r="AN5423" s="1056">
        <v>0.34229999999999999</v>
      </c>
    </row>
    <row r="5424" spans="35:40">
      <c r="AI5424" s="1053">
        <v>53230101</v>
      </c>
      <c r="AJ5424" s="1054">
        <v>2</v>
      </c>
      <c r="AK5424" s="1055">
        <v>70.345885999999993</v>
      </c>
      <c r="AL5424" s="1055">
        <v>1.7011000000000001</v>
      </c>
      <c r="AM5424" s="1054">
        <v>41</v>
      </c>
      <c r="AN5424" s="1056">
        <v>0.2407</v>
      </c>
    </row>
    <row r="5425" spans="35:40">
      <c r="AI5425" s="1053">
        <v>44012661</v>
      </c>
      <c r="AJ5425" s="1054">
        <v>123</v>
      </c>
      <c r="AK5425" s="1055">
        <v>70.333730000000003</v>
      </c>
      <c r="AL5425" s="1055">
        <v>1.9338</v>
      </c>
      <c r="AM5425" s="1054">
        <v>36</v>
      </c>
      <c r="AN5425" s="1056">
        <v>0.55289999999999995</v>
      </c>
    </row>
    <row r="5426" spans="35:40">
      <c r="AI5426" s="1053">
        <v>45010481</v>
      </c>
      <c r="AJ5426" s="1054">
        <v>29</v>
      </c>
      <c r="AK5426" s="1055">
        <v>70.333686</v>
      </c>
      <c r="AL5426" s="1055">
        <v>1.8112999999999999</v>
      </c>
      <c r="AM5426" s="1054">
        <v>39</v>
      </c>
      <c r="AN5426" s="1056">
        <v>0.18149999999999999</v>
      </c>
    </row>
    <row r="5427" spans="35:40">
      <c r="AI5427" s="1053">
        <v>36071101</v>
      </c>
      <c r="AJ5427" s="1054">
        <v>22</v>
      </c>
      <c r="AK5427" s="1055">
        <v>70.320400000000006</v>
      </c>
      <c r="AL5427" s="1055">
        <v>1.9410000000000001</v>
      </c>
      <c r="AM5427" s="1054">
        <v>36</v>
      </c>
      <c r="AN5427" s="1056">
        <v>0.25370000000000004</v>
      </c>
    </row>
    <row r="5428" spans="35:40">
      <c r="AI5428" s="1053">
        <v>44011221</v>
      </c>
      <c r="AJ5428" s="1054">
        <v>124</v>
      </c>
      <c r="AK5428" s="1055">
        <v>70.319859999999991</v>
      </c>
      <c r="AL5428" s="1055">
        <v>1.9316</v>
      </c>
      <c r="AM5428" s="1054">
        <v>36</v>
      </c>
      <c r="AN5428" s="1056">
        <v>0.32270000000000004</v>
      </c>
    </row>
    <row r="5429" spans="35:40">
      <c r="AI5429" s="1053">
        <v>34070401</v>
      </c>
      <c r="AJ5429" s="1054">
        <v>6</v>
      </c>
      <c r="AK5429" s="1055">
        <v>70.305359999999993</v>
      </c>
      <c r="AL5429" s="1055">
        <v>1.9285000000000001</v>
      </c>
      <c r="AM5429" s="1054">
        <v>36</v>
      </c>
      <c r="AN5429" s="1056">
        <v>0.1047</v>
      </c>
    </row>
    <row r="5430" spans="35:40">
      <c r="AI5430" s="1053">
        <v>51146101</v>
      </c>
      <c r="AJ5430" s="1054">
        <v>17</v>
      </c>
      <c r="AK5430" s="1055">
        <v>70.290599999999998</v>
      </c>
      <c r="AL5430" s="1055">
        <v>2.1006</v>
      </c>
      <c r="AM5430" s="1054">
        <v>33</v>
      </c>
      <c r="AN5430" s="1056">
        <v>0.48960000000000004</v>
      </c>
    </row>
    <row r="5431" spans="35:40">
      <c r="AI5431" s="1053">
        <v>52014301</v>
      </c>
      <c r="AJ5431" s="1054">
        <v>23</v>
      </c>
      <c r="AK5431" s="1055">
        <v>70.290000000000006</v>
      </c>
      <c r="AL5431" s="1055">
        <v>2.1139999999999999</v>
      </c>
      <c r="AM5431" s="1054">
        <v>33</v>
      </c>
      <c r="AN5431" s="1056">
        <v>0.12369999999999999</v>
      </c>
    </row>
    <row r="5432" spans="35:40">
      <c r="AI5432" s="1053">
        <v>14013171</v>
      </c>
      <c r="AJ5432" s="1054">
        <v>26</v>
      </c>
      <c r="AK5432" s="1055">
        <v>70.290000000000006</v>
      </c>
      <c r="AL5432" s="1055">
        <v>1.8537999999999999</v>
      </c>
      <c r="AM5432" s="1054">
        <v>38</v>
      </c>
      <c r="AN5432" s="1056">
        <v>0.31640000000000001</v>
      </c>
    </row>
    <row r="5433" spans="35:40">
      <c r="AI5433" s="1053">
        <v>37063101</v>
      </c>
      <c r="AJ5433" s="1054">
        <v>25</v>
      </c>
      <c r="AK5433" s="1055">
        <v>70.283299999999997</v>
      </c>
      <c r="AL5433" s="1055">
        <v>2.1404000000000001</v>
      </c>
      <c r="AM5433" s="1054">
        <v>33</v>
      </c>
      <c r="AN5433" s="1056">
        <v>0.26539999999999997</v>
      </c>
    </row>
    <row r="5434" spans="35:40">
      <c r="AI5434" s="1053">
        <v>36112801</v>
      </c>
      <c r="AJ5434" s="1054">
        <v>27</v>
      </c>
      <c r="AK5434" s="1055">
        <v>70.277600000000007</v>
      </c>
      <c r="AL5434" s="1055">
        <v>2.2671000000000001</v>
      </c>
      <c r="AM5434" s="1054">
        <v>31</v>
      </c>
      <c r="AN5434" s="1056">
        <v>0.34060000000000001</v>
      </c>
    </row>
    <row r="5435" spans="35:40">
      <c r="AI5435" s="1053">
        <v>32023001</v>
      </c>
      <c r="AJ5435" s="1054">
        <v>20</v>
      </c>
      <c r="AK5435" s="1055">
        <v>70.2453</v>
      </c>
      <c r="AL5435" s="1055">
        <v>2.2427000000000001</v>
      </c>
      <c r="AM5435" s="1054">
        <v>31</v>
      </c>
      <c r="AN5435" s="1056">
        <v>0.30449999999999999</v>
      </c>
    </row>
    <row r="5436" spans="35:40">
      <c r="AI5436" s="1053">
        <v>14080201</v>
      </c>
      <c r="AJ5436" s="1054">
        <v>21</v>
      </c>
      <c r="AK5436" s="1055">
        <v>70.243399999999994</v>
      </c>
      <c r="AL5436" s="1055">
        <v>2.2972000000000001</v>
      </c>
      <c r="AM5436" s="1054">
        <v>31</v>
      </c>
      <c r="AN5436" s="1056">
        <v>0.40110000000000001</v>
      </c>
    </row>
    <row r="5437" spans="35:40">
      <c r="AI5437" s="1053">
        <v>45061501</v>
      </c>
      <c r="AJ5437" s="1054">
        <v>10</v>
      </c>
      <c r="AK5437" s="1055">
        <v>70.202699999999993</v>
      </c>
      <c r="AL5437" s="1055">
        <v>1.8173999999999999</v>
      </c>
      <c r="AM5437" s="1054">
        <v>39</v>
      </c>
      <c r="AN5437" s="1056">
        <v>0.28760000000000002</v>
      </c>
    </row>
    <row r="5438" spans="35:40">
      <c r="AI5438" s="1053">
        <v>31113301</v>
      </c>
      <c r="AJ5438" s="1054">
        <v>227</v>
      </c>
      <c r="AK5438" s="1055">
        <v>70.193500999999998</v>
      </c>
      <c r="AL5438" s="1055">
        <v>1.6933</v>
      </c>
      <c r="AM5438" s="1054">
        <v>41</v>
      </c>
      <c r="AN5438" s="1056">
        <v>0.1452</v>
      </c>
    </row>
    <row r="5439" spans="35:40">
      <c r="AI5439" s="1053">
        <v>33019281</v>
      </c>
      <c r="AJ5439" s="1054">
        <v>111</v>
      </c>
      <c r="AK5439" s="1055">
        <v>70.171400000000006</v>
      </c>
      <c r="AL5439" s="1055">
        <v>2.2395999999999998</v>
      </c>
      <c r="AM5439" s="1054">
        <v>31</v>
      </c>
      <c r="AN5439" s="1056">
        <v>0.13669999999999999</v>
      </c>
    </row>
    <row r="5440" spans="35:40">
      <c r="AI5440" s="1053">
        <v>51016141</v>
      </c>
      <c r="AJ5440" s="1054">
        <v>131</v>
      </c>
      <c r="AK5440" s="1055">
        <v>70.093699999999998</v>
      </c>
      <c r="AL5440" s="1055">
        <v>2.1839</v>
      </c>
      <c r="AM5440" s="1054">
        <v>32</v>
      </c>
      <c r="AN5440" s="1056">
        <v>0.39319999999999999</v>
      </c>
    </row>
    <row r="5441" spans="35:40">
      <c r="AI5441" s="1053">
        <v>37087161</v>
      </c>
      <c r="AJ5441" s="1054">
        <v>28</v>
      </c>
      <c r="AK5441" s="1055">
        <v>70.077100000000002</v>
      </c>
      <c r="AL5441" s="1055">
        <v>1.8986000000000001</v>
      </c>
      <c r="AM5441" s="1054">
        <v>37</v>
      </c>
      <c r="AN5441" s="1056">
        <v>0.16309999999999999</v>
      </c>
    </row>
    <row r="5442" spans="35:40">
      <c r="AI5442" s="1053">
        <v>32029141</v>
      </c>
      <c r="AJ5442" s="1054">
        <v>91</v>
      </c>
      <c r="AK5442" s="1055">
        <v>70.046199999999999</v>
      </c>
      <c r="AL5442" s="1055">
        <v>2.0141</v>
      </c>
      <c r="AM5442" s="1054">
        <v>35</v>
      </c>
      <c r="AN5442" s="1056">
        <v>0.1047</v>
      </c>
    </row>
    <row r="5443" spans="35:40">
      <c r="AI5443" s="1053">
        <v>41152701</v>
      </c>
      <c r="AJ5443" s="1054">
        <v>18</v>
      </c>
      <c r="AK5443" s="1055">
        <v>70.034499999999994</v>
      </c>
      <c r="AL5443" s="1055">
        <v>1.7658</v>
      </c>
      <c r="AM5443" s="1054">
        <v>40</v>
      </c>
      <c r="AN5443" s="1056">
        <v>0.62209999999999999</v>
      </c>
    </row>
    <row r="5444" spans="35:40">
      <c r="AI5444" s="1053">
        <v>41010901</v>
      </c>
      <c r="AJ5444" s="1054">
        <v>73</v>
      </c>
      <c r="AK5444" s="1055">
        <v>70</v>
      </c>
      <c r="AL5444" s="1055">
        <v>2.2913999999999999</v>
      </c>
      <c r="AM5444" s="1054">
        <v>31</v>
      </c>
      <c r="AN5444" s="1056">
        <v>0.30659999999999998</v>
      </c>
    </row>
    <row r="5445" spans="35:40">
      <c r="AI5445" s="1053">
        <v>37027091</v>
      </c>
      <c r="AJ5445" s="1054">
        <v>34</v>
      </c>
      <c r="AK5445" s="1055">
        <v>69.982799999999997</v>
      </c>
      <c r="AL5445" s="1055">
        <v>1.9158999999999999</v>
      </c>
      <c r="AM5445" s="1054">
        <v>37</v>
      </c>
      <c r="AN5445" s="1056">
        <v>0.35880000000000001</v>
      </c>
    </row>
    <row r="5446" spans="35:40">
      <c r="AI5446" s="1053">
        <v>44081401</v>
      </c>
      <c r="AJ5446" s="1054">
        <v>29</v>
      </c>
      <c r="AK5446" s="1055">
        <v>69.956400000000002</v>
      </c>
      <c r="AL5446" s="1055">
        <v>1.8313999999999999</v>
      </c>
      <c r="AM5446" s="1054">
        <v>38</v>
      </c>
      <c r="AN5446" s="1056">
        <v>0.41460000000000002</v>
      </c>
    </row>
    <row r="5447" spans="35:40">
      <c r="AI5447" s="1053">
        <v>36100181</v>
      </c>
      <c r="AJ5447" s="1054">
        <v>13</v>
      </c>
      <c r="AK5447" s="1055">
        <v>69.933800000000005</v>
      </c>
      <c r="AL5447" s="1055">
        <v>1.8848</v>
      </c>
      <c r="AM5447" s="1054">
        <v>37</v>
      </c>
      <c r="AN5447" s="1056">
        <v>0.3629</v>
      </c>
    </row>
    <row r="5448" spans="35:40">
      <c r="AI5448" s="1053">
        <v>34022301</v>
      </c>
      <c r="AJ5448" s="1054">
        <v>25</v>
      </c>
      <c r="AK5448" s="1055">
        <v>69.921999999999997</v>
      </c>
      <c r="AL5448" s="1055">
        <v>2.101</v>
      </c>
      <c r="AM5448" s="1054">
        <v>33</v>
      </c>
      <c r="AN5448" s="1056">
        <v>0.44369999999999998</v>
      </c>
    </row>
    <row r="5449" spans="35:40">
      <c r="AI5449" s="1053">
        <v>13082801</v>
      </c>
      <c r="AJ5449" s="1054">
        <v>7</v>
      </c>
      <c r="AK5449" s="1055">
        <v>69.913200000000003</v>
      </c>
      <c r="AL5449" s="1055">
        <v>1.4297</v>
      </c>
      <c r="AM5449" s="1054">
        <v>49</v>
      </c>
      <c r="AN5449" s="1056">
        <v>0.19920000000000002</v>
      </c>
    </row>
    <row r="5450" spans="35:40">
      <c r="AI5450" s="1053">
        <v>44071301</v>
      </c>
      <c r="AJ5450" s="1054">
        <v>15</v>
      </c>
      <c r="AK5450" s="1055">
        <v>69.909009999999995</v>
      </c>
      <c r="AL5450" s="1055">
        <v>1.7055</v>
      </c>
      <c r="AM5450" s="1054">
        <v>41</v>
      </c>
      <c r="AN5450" s="1056">
        <v>0.43930000000000002</v>
      </c>
    </row>
    <row r="5451" spans="35:40">
      <c r="AI5451" s="1053">
        <v>51015901</v>
      </c>
      <c r="AJ5451" s="1054">
        <v>132</v>
      </c>
      <c r="AK5451" s="1055">
        <v>69.906400000000005</v>
      </c>
      <c r="AL5451" s="1055">
        <v>1.9278</v>
      </c>
      <c r="AM5451" s="1054">
        <v>36</v>
      </c>
      <c r="AN5451" s="1056">
        <v>0.13250000000000001</v>
      </c>
    </row>
    <row r="5452" spans="35:40">
      <c r="AI5452" s="1053">
        <v>37147141</v>
      </c>
      <c r="AJ5452" s="1054">
        <v>12</v>
      </c>
      <c r="AK5452" s="1055">
        <v>69.897000000000006</v>
      </c>
      <c r="AL5452" s="1055">
        <v>2.0230000000000001</v>
      </c>
      <c r="AM5452" s="1054">
        <v>35</v>
      </c>
      <c r="AN5452" s="1056">
        <v>0.20710000000000001</v>
      </c>
    </row>
    <row r="5453" spans="35:40">
      <c r="AI5453" s="1053">
        <v>61017101</v>
      </c>
      <c r="AJ5453" s="1054">
        <v>77</v>
      </c>
      <c r="AK5453" s="1055">
        <v>69.872799999999998</v>
      </c>
      <c r="AL5453" s="1055">
        <v>2.2355</v>
      </c>
      <c r="AM5453" s="1054">
        <v>31</v>
      </c>
      <c r="AN5453" s="1056">
        <v>0.32020000000000004</v>
      </c>
    </row>
    <row r="5454" spans="35:40">
      <c r="AI5454" s="1053">
        <v>52230301</v>
      </c>
      <c r="AJ5454" s="1054">
        <v>4</v>
      </c>
      <c r="AK5454" s="1055">
        <v>69.840599999999995</v>
      </c>
      <c r="AL5454" s="1055">
        <v>1.7050000000000001</v>
      </c>
      <c r="AM5454" s="1054">
        <v>41</v>
      </c>
      <c r="AN5454" s="1056">
        <v>0.23559999999999998</v>
      </c>
    </row>
    <row r="5455" spans="35:40">
      <c r="AI5455" s="1053">
        <v>44092001</v>
      </c>
      <c r="AJ5455" s="1054">
        <v>11</v>
      </c>
      <c r="AK5455" s="1055">
        <v>69.824066000000002</v>
      </c>
      <c r="AL5455" s="1055">
        <v>2.1884999999999999</v>
      </c>
      <c r="AM5455" s="1054">
        <v>32</v>
      </c>
      <c r="AN5455" s="1056">
        <v>0.25659999999999999</v>
      </c>
    </row>
    <row r="5456" spans="35:40">
      <c r="AI5456" s="1053">
        <v>51018101</v>
      </c>
      <c r="AJ5456" s="1054">
        <v>133</v>
      </c>
      <c r="AK5456" s="1055">
        <v>69.816400000000002</v>
      </c>
      <c r="AL5456" s="1055">
        <v>2.0337999999999998</v>
      </c>
      <c r="AM5456" s="1054">
        <v>34</v>
      </c>
      <c r="AN5456" s="1056">
        <v>0.3543</v>
      </c>
    </row>
    <row r="5457" spans="35:40">
      <c r="AI5457" s="1053">
        <v>51019971</v>
      </c>
      <c r="AJ5457" s="1054">
        <v>134</v>
      </c>
      <c r="AK5457" s="1055">
        <v>69.814143999999999</v>
      </c>
      <c r="AL5457" s="1055">
        <v>2.0615999999999999</v>
      </c>
      <c r="AM5457" s="1054">
        <v>34</v>
      </c>
      <c r="AN5457" s="1056">
        <v>0.1517</v>
      </c>
    </row>
    <row r="5458" spans="35:40">
      <c r="AI5458" s="1053">
        <v>14010701</v>
      </c>
      <c r="AJ5458" s="1054">
        <v>27</v>
      </c>
      <c r="AK5458" s="1055">
        <v>69.757199999999997</v>
      </c>
      <c r="AL5458" s="1055">
        <v>1.952</v>
      </c>
      <c r="AM5458" s="1054">
        <v>36</v>
      </c>
      <c r="AN5458" s="1056">
        <v>0.2046</v>
      </c>
    </row>
    <row r="5459" spans="35:40">
      <c r="AI5459" s="1053">
        <v>37036501</v>
      </c>
      <c r="AJ5459" s="1054">
        <v>48</v>
      </c>
      <c r="AK5459" s="1055">
        <v>69.750309999999999</v>
      </c>
      <c r="AL5459" s="1055">
        <v>2.0849000000000002</v>
      </c>
      <c r="AM5459" s="1054">
        <v>33</v>
      </c>
      <c r="AN5459" s="1056">
        <v>0.15789999999999998</v>
      </c>
    </row>
    <row r="5460" spans="35:40">
      <c r="AI5460" s="1053">
        <v>45010641</v>
      </c>
      <c r="AJ5460" s="1054">
        <v>30</v>
      </c>
      <c r="AK5460" s="1055">
        <v>69.747129999999999</v>
      </c>
      <c r="AL5460" s="1055">
        <v>2.0550000000000002</v>
      </c>
      <c r="AM5460" s="1054">
        <v>34</v>
      </c>
      <c r="AN5460" s="1056">
        <v>0.21010000000000001</v>
      </c>
    </row>
    <row r="5461" spans="35:40">
      <c r="AI5461" s="1053">
        <v>43083701</v>
      </c>
      <c r="AJ5461" s="1054">
        <v>23</v>
      </c>
      <c r="AK5461" s="1055">
        <v>69.726799999999997</v>
      </c>
      <c r="AL5461" s="1055">
        <v>1.8553999999999999</v>
      </c>
      <c r="AM5461" s="1054">
        <v>38</v>
      </c>
      <c r="AN5461" s="1056">
        <v>0.2979</v>
      </c>
    </row>
    <row r="5462" spans="35:40">
      <c r="AI5462" s="1053">
        <v>37033901</v>
      </c>
      <c r="AJ5462" s="1054">
        <v>49</v>
      </c>
      <c r="AK5462" s="1055">
        <v>69.718299999999999</v>
      </c>
      <c r="AL5462" s="1055">
        <v>2.2105999999999999</v>
      </c>
      <c r="AM5462" s="1054">
        <v>32</v>
      </c>
      <c r="AN5462" s="1056">
        <v>0.25129999999999997</v>
      </c>
    </row>
    <row r="5463" spans="35:40">
      <c r="AI5463" s="1053">
        <v>41092101</v>
      </c>
      <c r="AJ5463" s="1054">
        <v>9</v>
      </c>
      <c r="AK5463" s="1055">
        <v>69.705799999999996</v>
      </c>
      <c r="AL5463" s="1055">
        <v>2.0407000000000002</v>
      </c>
      <c r="AM5463" s="1054">
        <v>34</v>
      </c>
      <c r="AN5463" s="1056">
        <v>0.34039999999999998</v>
      </c>
    </row>
    <row r="5464" spans="35:40">
      <c r="AI5464" s="1053">
        <v>33042401</v>
      </c>
      <c r="AJ5464" s="1054">
        <v>69</v>
      </c>
      <c r="AK5464" s="1055">
        <v>69.703699999999998</v>
      </c>
      <c r="AL5464" s="1055">
        <v>1.7052</v>
      </c>
      <c r="AM5464" s="1054">
        <v>41</v>
      </c>
      <c r="AN5464" s="1056">
        <v>0.37390000000000001</v>
      </c>
    </row>
    <row r="5465" spans="35:40">
      <c r="AI5465" s="1053">
        <v>42070301</v>
      </c>
      <c r="AJ5465" s="1054">
        <v>18</v>
      </c>
      <c r="AK5465" s="1055">
        <v>69.682299999999998</v>
      </c>
      <c r="AL5465" s="1055">
        <v>1.8844000000000001</v>
      </c>
      <c r="AM5465" s="1054">
        <v>37</v>
      </c>
      <c r="AN5465" s="1056">
        <v>0.41560000000000002</v>
      </c>
    </row>
    <row r="5466" spans="35:40">
      <c r="AI5466" s="1053">
        <v>44084001</v>
      </c>
      <c r="AJ5466" s="1054">
        <v>30</v>
      </c>
      <c r="AK5466" s="1055">
        <v>69.658799999999999</v>
      </c>
      <c r="AL5466" s="1055">
        <v>1.3609</v>
      </c>
      <c r="AM5466" s="1054">
        <v>51</v>
      </c>
      <c r="AN5466" s="1056">
        <v>0.1183</v>
      </c>
    </row>
    <row r="5467" spans="35:40">
      <c r="AI5467" s="1053">
        <v>32070402</v>
      </c>
      <c r="AJ5467" s="1054">
        <v>33</v>
      </c>
      <c r="AK5467" s="1055">
        <v>69.628990000000002</v>
      </c>
      <c r="AL5467" s="1055">
        <v>2.2134</v>
      </c>
      <c r="AM5467" s="1054">
        <v>31</v>
      </c>
      <c r="AN5467" s="1056">
        <v>0.35460000000000003</v>
      </c>
    </row>
    <row r="5468" spans="35:40">
      <c r="AI5468" s="1053">
        <v>33090201</v>
      </c>
      <c r="AJ5468" s="1054">
        <v>47</v>
      </c>
      <c r="AK5468" s="1055">
        <v>69.592504000000005</v>
      </c>
      <c r="AL5468" s="1055">
        <v>1.9979</v>
      </c>
      <c r="AM5468" s="1054">
        <v>35</v>
      </c>
      <c r="AN5468" s="1056">
        <v>0.27699999999999997</v>
      </c>
    </row>
    <row r="5469" spans="35:40">
      <c r="AI5469" s="1053">
        <v>36031101</v>
      </c>
      <c r="AJ5469" s="1054">
        <v>7</v>
      </c>
      <c r="AK5469" s="1055">
        <v>69.582259999999991</v>
      </c>
      <c r="AL5469" s="1055">
        <v>1.8629</v>
      </c>
      <c r="AM5469" s="1054">
        <v>37</v>
      </c>
      <c r="AN5469" s="1056">
        <v>0.46600000000000003</v>
      </c>
    </row>
    <row r="5470" spans="35:40">
      <c r="AI5470" s="1053">
        <v>32074311</v>
      </c>
      <c r="AJ5470" s="1054">
        <v>34</v>
      </c>
      <c r="AK5470" s="1055">
        <v>69.537499999999994</v>
      </c>
      <c r="AL5470" s="1055">
        <v>2.0226000000000002</v>
      </c>
      <c r="AM5470" s="1054">
        <v>34</v>
      </c>
      <c r="AN5470" s="1056">
        <v>0.19030000000000002</v>
      </c>
    </row>
    <row r="5471" spans="35:40">
      <c r="AI5471" s="1053">
        <v>44171501</v>
      </c>
      <c r="AJ5471" s="1054">
        <v>16</v>
      </c>
      <c r="AK5471" s="1055">
        <v>69.526700000000005</v>
      </c>
      <c r="AL5471" s="1055">
        <v>2.1783000000000001</v>
      </c>
      <c r="AM5471" s="1054">
        <v>32</v>
      </c>
      <c r="AN5471" s="1056">
        <v>0.23670000000000002</v>
      </c>
    </row>
    <row r="5472" spans="35:40">
      <c r="AI5472" s="1053">
        <v>41034101</v>
      </c>
      <c r="AJ5472" s="1054">
        <v>19</v>
      </c>
      <c r="AK5472" s="1055">
        <v>69.440150000000003</v>
      </c>
      <c r="AL5472" s="1055">
        <v>2.2414999999999998</v>
      </c>
      <c r="AM5472" s="1054">
        <v>31</v>
      </c>
      <c r="AN5472" s="1056">
        <v>0.28199999999999997</v>
      </c>
    </row>
    <row r="5473" spans="35:40">
      <c r="AI5473" s="1053">
        <v>43014001</v>
      </c>
      <c r="AJ5473" s="1054">
        <v>62</v>
      </c>
      <c r="AK5473" s="1055">
        <v>69.419691</v>
      </c>
      <c r="AL5473" s="1055">
        <v>2.2189000000000001</v>
      </c>
      <c r="AM5473" s="1054">
        <v>31</v>
      </c>
      <c r="AN5473" s="1056">
        <v>0.26100000000000001</v>
      </c>
    </row>
    <row r="5474" spans="35:40">
      <c r="AI5474" s="1053">
        <v>35064941</v>
      </c>
      <c r="AJ5474" s="1054">
        <v>14</v>
      </c>
      <c r="AK5474" s="1055">
        <v>69.416830000000004</v>
      </c>
      <c r="AL5474" s="1055">
        <v>1.5244</v>
      </c>
      <c r="AM5474" s="1054">
        <v>46</v>
      </c>
      <c r="AN5474" s="1056">
        <v>0.1265</v>
      </c>
    </row>
    <row r="5475" spans="35:40">
      <c r="AI5475" s="1053">
        <v>44115201</v>
      </c>
      <c r="AJ5475" s="1054">
        <v>30</v>
      </c>
      <c r="AK5475" s="1055">
        <v>69.412000000000006</v>
      </c>
      <c r="AL5475" s="1055">
        <v>1.8671</v>
      </c>
      <c r="AM5475" s="1054">
        <v>37</v>
      </c>
      <c r="AN5475" s="1056">
        <v>0.12189999999999999</v>
      </c>
    </row>
    <row r="5476" spans="35:40">
      <c r="AI5476" s="1053">
        <v>50120261</v>
      </c>
      <c r="AJ5476" s="1054">
        <v>141</v>
      </c>
      <c r="AK5476" s="1055">
        <v>69.3994</v>
      </c>
      <c r="AL5476" s="1055">
        <v>1.9833000000000001</v>
      </c>
      <c r="AM5476" s="1054">
        <v>35</v>
      </c>
      <c r="AN5476" s="1056">
        <v>0.1643</v>
      </c>
    </row>
    <row r="5477" spans="35:40">
      <c r="AI5477" s="1053">
        <v>37187061</v>
      </c>
      <c r="AJ5477" s="1054">
        <v>6</v>
      </c>
      <c r="AK5477" s="1055">
        <v>69.397300000000001</v>
      </c>
      <c r="AL5477" s="1055">
        <v>2.3191999999999999</v>
      </c>
      <c r="AM5477" s="1054">
        <v>30</v>
      </c>
      <c r="AN5477" s="1056">
        <v>0.18729999999999999</v>
      </c>
    </row>
    <row r="5478" spans="35:40">
      <c r="AI5478" s="1053">
        <v>52011101</v>
      </c>
      <c r="AJ5478" s="1054">
        <v>24</v>
      </c>
      <c r="AK5478" s="1055">
        <v>69.397199999999998</v>
      </c>
      <c r="AL5478" s="1055">
        <v>2.2004999999999999</v>
      </c>
      <c r="AM5478" s="1054">
        <v>32</v>
      </c>
      <c r="AN5478" s="1056">
        <v>0.19500000000000001</v>
      </c>
    </row>
    <row r="5479" spans="35:40">
      <c r="AI5479" s="1053">
        <v>11131361</v>
      </c>
      <c r="AJ5479" s="1054">
        <v>159</v>
      </c>
      <c r="AK5479" s="1055">
        <v>69.373170000000002</v>
      </c>
      <c r="AL5479" s="1055">
        <v>1.4593</v>
      </c>
      <c r="AM5479" s="1054">
        <v>48</v>
      </c>
      <c r="AN5479" s="1056">
        <v>0.15329999999999999</v>
      </c>
    </row>
    <row r="5480" spans="35:40">
      <c r="AI5480" s="1053">
        <v>53031601</v>
      </c>
      <c r="AJ5480" s="1054">
        <v>7</v>
      </c>
      <c r="AK5480" s="1055">
        <v>69.363699999999994</v>
      </c>
      <c r="AL5480" s="1055">
        <v>2.0325000000000002</v>
      </c>
      <c r="AM5480" s="1054">
        <v>34</v>
      </c>
      <c r="AN5480" s="1056">
        <v>0.26179999999999998</v>
      </c>
    </row>
    <row r="5481" spans="35:40">
      <c r="AI5481" s="1053">
        <v>42018501</v>
      </c>
      <c r="AJ5481" s="1054">
        <v>90</v>
      </c>
      <c r="AK5481" s="1055">
        <v>69.360399999999998</v>
      </c>
      <c r="AL5481" s="1055">
        <v>1.903</v>
      </c>
      <c r="AM5481" s="1054">
        <v>36</v>
      </c>
      <c r="AN5481" s="1056">
        <v>0.18809999999999999</v>
      </c>
    </row>
    <row r="5482" spans="35:40">
      <c r="AI5482" s="1053">
        <v>21071001</v>
      </c>
      <c r="AJ5482" s="1054">
        <v>8</v>
      </c>
      <c r="AK5482" s="1055">
        <v>69.356200000000001</v>
      </c>
      <c r="AL5482" s="1055">
        <v>2.2471000000000001</v>
      </c>
      <c r="AM5482" s="1054">
        <v>31</v>
      </c>
      <c r="AN5482" s="1056">
        <v>0.26319999999999999</v>
      </c>
    </row>
    <row r="5483" spans="35:40">
      <c r="AI5483" s="1053">
        <v>37077051</v>
      </c>
      <c r="AJ5483" s="1054">
        <v>20</v>
      </c>
      <c r="AK5483" s="1055">
        <v>69.342399999999998</v>
      </c>
      <c r="AL5483" s="1055">
        <v>2.2761999999999998</v>
      </c>
      <c r="AM5483" s="1054">
        <v>30</v>
      </c>
      <c r="AN5483" s="1056">
        <v>0.2999</v>
      </c>
    </row>
    <row r="5484" spans="35:40">
      <c r="AI5484" s="1053">
        <v>44109101</v>
      </c>
      <c r="AJ5484" s="1054">
        <v>54</v>
      </c>
      <c r="AK5484" s="1055">
        <v>69.298366000000001</v>
      </c>
      <c r="AL5484" s="1055">
        <v>1.8686</v>
      </c>
      <c r="AM5484" s="1054">
        <v>37</v>
      </c>
      <c r="AN5484" s="1056">
        <v>0.1593</v>
      </c>
    </row>
    <row r="5485" spans="35:40">
      <c r="AI5485" s="1053">
        <v>13062901</v>
      </c>
      <c r="AJ5485" s="1054">
        <v>18</v>
      </c>
      <c r="AK5485" s="1055">
        <v>69.296893999999995</v>
      </c>
      <c r="AL5485" s="1055">
        <v>1.8745000000000001</v>
      </c>
      <c r="AM5485" s="1054">
        <v>37</v>
      </c>
      <c r="AN5485" s="1056">
        <v>0.2492</v>
      </c>
    </row>
    <row r="5486" spans="35:40">
      <c r="AI5486" s="1053">
        <v>44083501</v>
      </c>
      <c r="AJ5486" s="1054">
        <v>31</v>
      </c>
      <c r="AK5486" s="1055">
        <v>69.250810000000001</v>
      </c>
      <c r="AL5486" s="1055">
        <v>1.873</v>
      </c>
      <c r="AM5486" s="1054">
        <v>37</v>
      </c>
      <c r="AN5486" s="1056">
        <v>0.2492</v>
      </c>
    </row>
    <row r="5487" spans="35:40">
      <c r="AI5487" s="1053">
        <v>37157051</v>
      </c>
      <c r="AJ5487" s="1054">
        <v>8</v>
      </c>
      <c r="AK5487" s="1055">
        <v>69.217699999999994</v>
      </c>
      <c r="AL5487" s="1055">
        <v>2.1812999999999998</v>
      </c>
      <c r="AM5487" s="1054">
        <v>32</v>
      </c>
      <c r="AN5487" s="1056">
        <v>0.2384</v>
      </c>
    </row>
    <row r="5488" spans="35:40">
      <c r="AI5488" s="1053">
        <v>44151101</v>
      </c>
      <c r="AJ5488" s="1054">
        <v>20</v>
      </c>
      <c r="AK5488" s="1055">
        <v>69.1768</v>
      </c>
      <c r="AL5488" s="1055">
        <v>2.2113999999999998</v>
      </c>
      <c r="AM5488" s="1054">
        <v>31</v>
      </c>
      <c r="AN5488" s="1056">
        <v>0.30320000000000003</v>
      </c>
    </row>
    <row r="5489" spans="35:40">
      <c r="AI5489" s="1053">
        <v>41019101</v>
      </c>
      <c r="AJ5489" s="1054">
        <v>74</v>
      </c>
      <c r="AK5489" s="1055">
        <v>69.115600000000001</v>
      </c>
      <c r="AL5489" s="1055">
        <v>2.0424000000000002</v>
      </c>
      <c r="AM5489" s="1054">
        <v>34</v>
      </c>
      <c r="AN5489" s="1056">
        <v>0.26550000000000001</v>
      </c>
    </row>
    <row r="5490" spans="35:40">
      <c r="AI5490" s="1053">
        <v>44011091</v>
      </c>
      <c r="AJ5490" s="1054">
        <v>125</v>
      </c>
      <c r="AK5490" s="1055">
        <v>69.114050000000006</v>
      </c>
      <c r="AL5490" s="1055">
        <v>1.8984000000000001</v>
      </c>
      <c r="AM5490" s="1054">
        <v>36</v>
      </c>
      <c r="AN5490" s="1056">
        <v>0.22420000000000001</v>
      </c>
    </row>
    <row r="5491" spans="35:40">
      <c r="AI5491" s="1053">
        <v>43019801</v>
      </c>
      <c r="AJ5491" s="1054">
        <v>63</v>
      </c>
      <c r="AK5491" s="1055">
        <v>69.071559999999991</v>
      </c>
      <c r="AL5491" s="1055">
        <v>1.8325</v>
      </c>
      <c r="AM5491" s="1054">
        <v>38</v>
      </c>
      <c r="AN5491" s="1056">
        <v>9.5600000000000004E-2</v>
      </c>
    </row>
    <row r="5492" spans="35:40">
      <c r="AI5492" s="1053">
        <v>61080701</v>
      </c>
      <c r="AJ5492" s="1054">
        <v>5</v>
      </c>
      <c r="AK5492" s="1055">
        <v>69.061499999999995</v>
      </c>
      <c r="AL5492" s="1055">
        <v>1.9656</v>
      </c>
      <c r="AM5492" s="1054">
        <v>35</v>
      </c>
      <c r="AN5492" s="1056">
        <v>0.24010000000000001</v>
      </c>
    </row>
    <row r="5493" spans="35:40">
      <c r="AI5493" s="1053">
        <v>64010311</v>
      </c>
      <c r="AJ5493" s="1054">
        <v>15</v>
      </c>
      <c r="AK5493" s="1055">
        <v>69.03161999999999</v>
      </c>
      <c r="AL5493" s="1055">
        <v>1.8998999999999999</v>
      </c>
      <c r="AM5493" s="1054">
        <v>36</v>
      </c>
      <c r="AN5493" s="1056">
        <v>0.10980000000000001</v>
      </c>
    </row>
    <row r="5494" spans="35:40">
      <c r="AI5494" s="1053">
        <v>41022301</v>
      </c>
      <c r="AJ5494" s="1054">
        <v>14</v>
      </c>
      <c r="AK5494" s="1055">
        <v>69.010099999999994</v>
      </c>
      <c r="AL5494" s="1055">
        <v>1.8492</v>
      </c>
      <c r="AM5494" s="1054">
        <v>37</v>
      </c>
      <c r="AN5494" s="1056">
        <v>0.29449999999999998</v>
      </c>
    </row>
    <row r="5495" spans="35:40">
      <c r="AI5495" s="1053">
        <v>43082901</v>
      </c>
      <c r="AJ5495" s="1054">
        <v>24</v>
      </c>
      <c r="AK5495" s="1055">
        <v>69.001499999999993</v>
      </c>
      <c r="AL5495" s="1055">
        <v>1.9094</v>
      </c>
      <c r="AM5495" s="1054">
        <v>36</v>
      </c>
      <c r="AN5495" s="1056">
        <v>0.24030000000000001</v>
      </c>
    </row>
    <row r="5496" spans="35:40">
      <c r="AI5496" s="1053">
        <v>35054011</v>
      </c>
      <c r="AJ5496" s="1054">
        <v>40</v>
      </c>
      <c r="AK5496" s="1055">
        <v>68.998475999999997</v>
      </c>
      <c r="AL5496" s="1055">
        <v>1.6819999999999999</v>
      </c>
      <c r="AM5496" s="1054">
        <v>41</v>
      </c>
      <c r="AN5496" s="1056">
        <v>0.157</v>
      </c>
    </row>
    <row r="5497" spans="35:40">
      <c r="AI5497" s="1053">
        <v>37027311</v>
      </c>
      <c r="AJ5497" s="1054">
        <v>35</v>
      </c>
      <c r="AK5497" s="1055">
        <v>68.968999999999994</v>
      </c>
      <c r="AL5497" s="1055">
        <v>2.0670999999999999</v>
      </c>
      <c r="AM5497" s="1054">
        <v>33</v>
      </c>
      <c r="AN5497" s="1056">
        <v>0.29949999999999999</v>
      </c>
    </row>
    <row r="5498" spans="35:40">
      <c r="AI5498" s="1053">
        <v>35014111</v>
      </c>
      <c r="AJ5498" s="1054">
        <v>42</v>
      </c>
      <c r="AK5498" s="1055">
        <v>68.897999999999996</v>
      </c>
      <c r="AL5498" s="1055">
        <v>2.0428999999999999</v>
      </c>
      <c r="AM5498" s="1054">
        <v>34</v>
      </c>
      <c r="AN5498" s="1056">
        <v>0.1711</v>
      </c>
    </row>
    <row r="5499" spans="35:40">
      <c r="AI5499" s="1053">
        <v>35061401</v>
      </c>
      <c r="AJ5499" s="1054">
        <v>15</v>
      </c>
      <c r="AK5499" s="1055">
        <v>68.896100000000004</v>
      </c>
      <c r="AL5499" s="1055">
        <v>1.4181999999999999</v>
      </c>
      <c r="AM5499" s="1054">
        <v>49</v>
      </c>
      <c r="AN5499" s="1056">
        <v>0.28710000000000002</v>
      </c>
    </row>
    <row r="5500" spans="35:40">
      <c r="AI5500" s="1053">
        <v>52221701</v>
      </c>
      <c r="AJ5500" s="1054">
        <v>2</v>
      </c>
      <c r="AK5500" s="1055">
        <v>68.881900000000002</v>
      </c>
      <c r="AL5500" s="1055">
        <v>1.9567000000000001</v>
      </c>
      <c r="AM5500" s="1054">
        <v>35</v>
      </c>
      <c r="AN5500" s="1056">
        <v>0.24510000000000001</v>
      </c>
    </row>
    <row r="5501" spans="35:40">
      <c r="AI5501" s="1053">
        <v>44060401</v>
      </c>
      <c r="AJ5501" s="1054">
        <v>10</v>
      </c>
      <c r="AK5501" s="1055">
        <v>68.827550000000002</v>
      </c>
      <c r="AL5501" s="1055">
        <v>2.0552000000000001</v>
      </c>
      <c r="AM5501" s="1054">
        <v>33</v>
      </c>
      <c r="AN5501" s="1056">
        <v>0.12909999999999999</v>
      </c>
    </row>
    <row r="5502" spans="35:40">
      <c r="AI5502" s="1053">
        <v>32027311</v>
      </c>
      <c r="AJ5502" s="1054">
        <v>92</v>
      </c>
      <c r="AK5502" s="1055">
        <v>68.815840000000009</v>
      </c>
      <c r="AL5502" s="1055">
        <v>1.9451000000000001</v>
      </c>
      <c r="AM5502" s="1054">
        <v>35</v>
      </c>
      <c r="AN5502" s="1056">
        <v>0.12670000000000001</v>
      </c>
    </row>
    <row r="5503" spans="35:40">
      <c r="AI5503" s="1053">
        <v>32106111</v>
      </c>
      <c r="AJ5503" s="1054">
        <v>65</v>
      </c>
      <c r="AK5503" s="1055">
        <v>68.786299999999997</v>
      </c>
      <c r="AL5503" s="1055">
        <v>1.7830999999999999</v>
      </c>
      <c r="AM5503" s="1054">
        <v>39</v>
      </c>
      <c r="AN5503" s="1056">
        <v>0.3654</v>
      </c>
    </row>
    <row r="5504" spans="35:40">
      <c r="AI5504" s="1053">
        <v>35051001</v>
      </c>
      <c r="AJ5504" s="1054">
        <v>41</v>
      </c>
      <c r="AK5504" s="1055">
        <v>68.754499999999993</v>
      </c>
      <c r="AL5504" s="1055">
        <v>2.2568000000000001</v>
      </c>
      <c r="AM5504" s="1054">
        <v>30</v>
      </c>
      <c r="AN5504" s="1056">
        <v>0.23670000000000002</v>
      </c>
    </row>
    <row r="5505" spans="35:40">
      <c r="AI5505" s="1053">
        <v>32042601</v>
      </c>
      <c r="AJ5505" s="1054">
        <v>41</v>
      </c>
      <c r="AK5505" s="1055">
        <v>68.684799999999996</v>
      </c>
      <c r="AL5505" s="1055">
        <v>2.2926000000000002</v>
      </c>
      <c r="AM5505" s="1054">
        <v>30</v>
      </c>
      <c r="AN5505" s="1056">
        <v>0.2266</v>
      </c>
    </row>
    <row r="5506" spans="35:40">
      <c r="AI5506" s="1053">
        <v>34101201</v>
      </c>
      <c r="AJ5506" s="1054">
        <v>22</v>
      </c>
      <c r="AK5506" s="1055">
        <v>68.674700000000001</v>
      </c>
      <c r="AL5506" s="1055">
        <v>1.8969</v>
      </c>
      <c r="AM5506" s="1054">
        <v>36</v>
      </c>
      <c r="AN5506" s="1056">
        <v>0.2445</v>
      </c>
    </row>
    <row r="5507" spans="35:40">
      <c r="AI5507" s="1053">
        <v>35051402</v>
      </c>
      <c r="AJ5507" s="1054">
        <v>42</v>
      </c>
      <c r="AK5507" s="1055">
        <v>68.630200000000002</v>
      </c>
      <c r="AL5507" s="1055">
        <v>2.1777000000000002</v>
      </c>
      <c r="AM5507" s="1054">
        <v>32</v>
      </c>
      <c r="AN5507" s="1056">
        <v>0.19969999999999999</v>
      </c>
    </row>
    <row r="5508" spans="35:40">
      <c r="AI5508" s="1053">
        <v>34062501</v>
      </c>
      <c r="AJ5508" s="1054">
        <v>17</v>
      </c>
      <c r="AK5508" s="1055">
        <v>68.626800000000003</v>
      </c>
      <c r="AL5508" s="1055">
        <v>2.2343000000000002</v>
      </c>
      <c r="AM5508" s="1054">
        <v>31</v>
      </c>
      <c r="AN5508" s="1056">
        <v>0.2024</v>
      </c>
    </row>
    <row r="5509" spans="35:40">
      <c r="AI5509" s="1053">
        <v>15121951</v>
      </c>
      <c r="AJ5509" s="1054">
        <v>1</v>
      </c>
      <c r="AK5509" s="1055">
        <v>68.620199999999997</v>
      </c>
      <c r="AL5509" s="1055">
        <v>1.8938999999999999</v>
      </c>
      <c r="AM5509" s="1054">
        <v>36</v>
      </c>
      <c r="AN5509" s="1056">
        <v>0.43740000000000001</v>
      </c>
    </row>
    <row r="5510" spans="35:40">
      <c r="AI5510" s="1053">
        <v>32062201</v>
      </c>
      <c r="AJ5510" s="1054">
        <v>36</v>
      </c>
      <c r="AK5510" s="1055">
        <v>68.609700000000004</v>
      </c>
      <c r="AL5510" s="1055">
        <v>2.0703</v>
      </c>
      <c r="AM5510" s="1054">
        <v>33</v>
      </c>
      <c r="AN5510" s="1056">
        <v>0.12990000000000002</v>
      </c>
    </row>
    <row r="5511" spans="35:40">
      <c r="AI5511" s="1053">
        <v>23022311</v>
      </c>
      <c r="AJ5511" s="1054">
        <v>8</v>
      </c>
      <c r="AK5511" s="1055">
        <v>68.602000000000004</v>
      </c>
      <c r="AL5511" s="1055">
        <v>1.8162</v>
      </c>
      <c r="AM5511" s="1054">
        <v>38</v>
      </c>
      <c r="AN5511" s="1056">
        <v>0.30329999999999996</v>
      </c>
    </row>
    <row r="5512" spans="35:40">
      <c r="AI5512" s="1053">
        <v>51015951</v>
      </c>
      <c r="AJ5512" s="1054">
        <v>135</v>
      </c>
      <c r="AK5512" s="1055">
        <v>68.585149999999999</v>
      </c>
      <c r="AL5512" s="1055">
        <v>2.0259999999999998</v>
      </c>
      <c r="AM5512" s="1054">
        <v>34</v>
      </c>
      <c r="AN5512" s="1056">
        <v>0.1888</v>
      </c>
    </row>
    <row r="5513" spans="35:40">
      <c r="AI5513" s="1053">
        <v>43051901</v>
      </c>
      <c r="AJ5513" s="1054">
        <v>11</v>
      </c>
      <c r="AK5513" s="1055">
        <v>68.575550000000007</v>
      </c>
      <c r="AL5513" s="1055">
        <v>2.2023000000000001</v>
      </c>
      <c r="AM5513" s="1054">
        <v>31</v>
      </c>
      <c r="AN5513" s="1056">
        <v>0.26590000000000003</v>
      </c>
    </row>
    <row r="5514" spans="35:40">
      <c r="AI5514" s="1053">
        <v>32035411</v>
      </c>
      <c r="AJ5514" s="1054">
        <v>65</v>
      </c>
      <c r="AK5514" s="1055">
        <v>68.564569999999989</v>
      </c>
      <c r="AL5514" s="1055">
        <v>1.8401000000000001</v>
      </c>
      <c r="AM5514" s="1054">
        <v>37</v>
      </c>
      <c r="AN5514" s="1056">
        <v>0.2404</v>
      </c>
    </row>
    <row r="5515" spans="35:40">
      <c r="AI5515" s="1053">
        <v>51016071</v>
      </c>
      <c r="AJ5515" s="1054">
        <v>136</v>
      </c>
      <c r="AK5515" s="1055">
        <v>68.549499999999995</v>
      </c>
      <c r="AL5515" s="1055">
        <v>2.1855000000000002</v>
      </c>
      <c r="AM5515" s="1054">
        <v>31</v>
      </c>
      <c r="AN5515" s="1056">
        <v>0.25259999999999999</v>
      </c>
    </row>
    <row r="5516" spans="35:40">
      <c r="AI5516" s="1053">
        <v>14062371</v>
      </c>
      <c r="AJ5516" s="1054">
        <v>8</v>
      </c>
      <c r="AK5516" s="1055">
        <v>68.547499999999999</v>
      </c>
      <c r="AL5516" s="1055">
        <v>1.9489000000000001</v>
      </c>
      <c r="AM5516" s="1054">
        <v>35</v>
      </c>
      <c r="AN5516" s="1056">
        <v>0.57989999999999997</v>
      </c>
    </row>
    <row r="5517" spans="35:40">
      <c r="AI5517" s="1053">
        <v>46060101</v>
      </c>
      <c r="AJ5517" s="1054">
        <v>27</v>
      </c>
      <c r="AK5517" s="1055">
        <v>68.505399999999995</v>
      </c>
      <c r="AL5517" s="1055">
        <v>1.962</v>
      </c>
      <c r="AM5517" s="1054">
        <v>35</v>
      </c>
      <c r="AN5517" s="1056">
        <v>0.25140000000000001</v>
      </c>
    </row>
    <row r="5518" spans="35:40">
      <c r="AI5518" s="1053">
        <v>62071001</v>
      </c>
      <c r="AJ5518" s="1054">
        <v>3</v>
      </c>
      <c r="AK5518" s="1055">
        <v>68.496099999999998</v>
      </c>
      <c r="AL5518" s="1055">
        <v>2.23</v>
      </c>
      <c r="AM5518" s="1054">
        <v>31</v>
      </c>
      <c r="AN5518" s="1056">
        <v>0.35159999999999997</v>
      </c>
    </row>
    <row r="5519" spans="35:40">
      <c r="AI5519" s="1053">
        <v>21030261</v>
      </c>
      <c r="AJ5519" s="1054">
        <v>16</v>
      </c>
      <c r="AK5519" s="1055">
        <v>68.475700000000003</v>
      </c>
      <c r="AL5519" s="1055">
        <v>1.9591000000000001</v>
      </c>
      <c r="AM5519" s="1054">
        <v>35</v>
      </c>
      <c r="AN5519" s="1056">
        <v>0.3543</v>
      </c>
    </row>
    <row r="5520" spans="35:40">
      <c r="AI5520" s="1053">
        <v>35060201</v>
      </c>
      <c r="AJ5520" s="1054">
        <v>16</v>
      </c>
      <c r="AK5520" s="1055">
        <v>68.471500000000006</v>
      </c>
      <c r="AL5520" s="1055">
        <v>1.7448999999999999</v>
      </c>
      <c r="AM5520" s="1054">
        <v>39</v>
      </c>
      <c r="AN5520" s="1056">
        <v>0.28360000000000002</v>
      </c>
    </row>
    <row r="5521" spans="35:40">
      <c r="AI5521" s="1053">
        <v>43014801</v>
      </c>
      <c r="AJ5521" s="1054">
        <v>64</v>
      </c>
      <c r="AK5521" s="1055">
        <v>68.421700000000001</v>
      </c>
      <c r="AL5521" s="1055">
        <v>1.9755</v>
      </c>
      <c r="AM5521" s="1054">
        <v>35</v>
      </c>
      <c r="AN5521" s="1056">
        <v>0.21510000000000001</v>
      </c>
    </row>
    <row r="5522" spans="35:40">
      <c r="AI5522" s="1053">
        <v>44001301</v>
      </c>
      <c r="AJ5522" s="1054">
        <v>117</v>
      </c>
      <c r="AK5522" s="1055">
        <v>68.417599999999993</v>
      </c>
      <c r="AL5522" s="1055">
        <v>1.9391</v>
      </c>
      <c r="AM5522" s="1054">
        <v>35</v>
      </c>
      <c r="AN5522" s="1056">
        <v>0.19420000000000001</v>
      </c>
    </row>
    <row r="5523" spans="35:40">
      <c r="AI5523" s="1053">
        <v>13019001</v>
      </c>
      <c r="AJ5523" s="1054">
        <v>41</v>
      </c>
      <c r="AK5523" s="1055">
        <v>68.404600000000002</v>
      </c>
      <c r="AL5523" s="1055">
        <v>2.1652999999999998</v>
      </c>
      <c r="AM5523" s="1054">
        <v>32</v>
      </c>
      <c r="AN5523" s="1056">
        <v>0.21829999999999999</v>
      </c>
    </row>
    <row r="5524" spans="35:40">
      <c r="AI5524" s="1053">
        <v>32029601</v>
      </c>
      <c r="AJ5524" s="1054">
        <v>93</v>
      </c>
      <c r="AK5524" s="1055">
        <v>68.398499999999999</v>
      </c>
      <c r="AL5524" s="1055">
        <v>1.8616999999999999</v>
      </c>
      <c r="AM5524" s="1054">
        <v>37</v>
      </c>
      <c r="AN5524" s="1056">
        <v>0.20480000000000001</v>
      </c>
    </row>
    <row r="5525" spans="35:40">
      <c r="AI5525" s="1053">
        <v>32108611</v>
      </c>
      <c r="AJ5525" s="1054">
        <v>66</v>
      </c>
      <c r="AK5525" s="1055">
        <v>68.378649999999993</v>
      </c>
      <c r="AL5525" s="1055">
        <v>1.6729000000000001</v>
      </c>
      <c r="AM5525" s="1054">
        <v>41</v>
      </c>
      <c r="AN5525" s="1056">
        <v>0.30670000000000003</v>
      </c>
    </row>
    <row r="5526" spans="35:40">
      <c r="AI5526" s="1053">
        <v>44190201</v>
      </c>
      <c r="AJ5526" s="1054">
        <v>7</v>
      </c>
      <c r="AK5526" s="1055">
        <v>68.374499999999998</v>
      </c>
      <c r="AL5526" s="1055">
        <v>1.8213999999999999</v>
      </c>
      <c r="AM5526" s="1054">
        <v>38</v>
      </c>
      <c r="AN5526" s="1056">
        <v>0.38939999999999997</v>
      </c>
    </row>
    <row r="5527" spans="35:40">
      <c r="AI5527" s="1053">
        <v>53030202</v>
      </c>
      <c r="AJ5527" s="1054">
        <v>8</v>
      </c>
      <c r="AK5527" s="1055">
        <v>68.366500000000002</v>
      </c>
      <c r="AL5527" s="1055">
        <v>2.1156999999999999</v>
      </c>
      <c r="AM5527" s="1054">
        <v>32</v>
      </c>
      <c r="AN5527" s="1056">
        <v>0.23949999999999999</v>
      </c>
    </row>
    <row r="5528" spans="35:40">
      <c r="AI5528" s="1053">
        <v>31182901</v>
      </c>
      <c r="AJ5528" s="1054">
        <v>228</v>
      </c>
      <c r="AK5528" s="1055">
        <v>68.338906000000009</v>
      </c>
      <c r="AL5528" s="1055">
        <v>1.6236999999999999</v>
      </c>
      <c r="AM5528" s="1054">
        <v>42</v>
      </c>
      <c r="AN5528" s="1056">
        <v>0.15689999999999998</v>
      </c>
    </row>
    <row r="5529" spans="35:40">
      <c r="AI5529" s="1053">
        <v>37187141</v>
      </c>
      <c r="AJ5529" s="1054">
        <v>7</v>
      </c>
      <c r="AK5529" s="1055">
        <v>68.293000000000006</v>
      </c>
      <c r="AL5529" s="1055">
        <v>2.0781999999999998</v>
      </c>
      <c r="AM5529" s="1054">
        <v>33</v>
      </c>
      <c r="AN5529" s="1056">
        <v>0.11070000000000001</v>
      </c>
    </row>
    <row r="5530" spans="35:40">
      <c r="AI5530" s="1053">
        <v>51010211</v>
      </c>
      <c r="AJ5530" s="1054">
        <v>137</v>
      </c>
      <c r="AK5530" s="1055">
        <v>68.270700000000005</v>
      </c>
      <c r="AL5530" s="1055">
        <v>1.9034</v>
      </c>
      <c r="AM5530" s="1054">
        <v>36</v>
      </c>
      <c r="AN5530" s="1056">
        <v>0.40439999999999998</v>
      </c>
    </row>
    <row r="5531" spans="35:40">
      <c r="AI5531" s="1053">
        <v>34032501</v>
      </c>
      <c r="AJ5531" s="1054">
        <v>16</v>
      </c>
      <c r="AK5531" s="1055">
        <v>68.243899999999996</v>
      </c>
      <c r="AL5531" s="1055">
        <v>2.1356999999999999</v>
      </c>
      <c r="AM5531" s="1054">
        <v>32</v>
      </c>
      <c r="AN5531" s="1056">
        <v>0.21530000000000002</v>
      </c>
    </row>
    <row r="5532" spans="35:40">
      <c r="AI5532" s="1053">
        <v>37117031</v>
      </c>
      <c r="AJ5532" s="1054">
        <v>14</v>
      </c>
      <c r="AK5532" s="1055">
        <v>68.238299999999995</v>
      </c>
      <c r="AL5532" s="1055">
        <v>2.2090000000000001</v>
      </c>
      <c r="AM5532" s="1054">
        <v>31</v>
      </c>
      <c r="AN5532" s="1056">
        <v>0.28179999999999999</v>
      </c>
    </row>
    <row r="5533" spans="35:40">
      <c r="AI5533" s="1053">
        <v>36020101</v>
      </c>
      <c r="AJ5533" s="1054">
        <v>8</v>
      </c>
      <c r="AK5533" s="1055">
        <v>68.204599999999999</v>
      </c>
      <c r="AL5533" s="1055">
        <v>2.1714000000000002</v>
      </c>
      <c r="AM5533" s="1054">
        <v>31</v>
      </c>
      <c r="AN5533" s="1056">
        <v>0.26280000000000003</v>
      </c>
    </row>
    <row r="5534" spans="35:40">
      <c r="AI5534" s="1053">
        <v>44032601</v>
      </c>
      <c r="AJ5534" s="1054">
        <v>20</v>
      </c>
      <c r="AK5534" s="1055">
        <v>68.188100000000006</v>
      </c>
      <c r="AL5534" s="1055">
        <v>1.9618</v>
      </c>
      <c r="AM5534" s="1054">
        <v>35</v>
      </c>
      <c r="AN5534" s="1056">
        <v>0.2883</v>
      </c>
    </row>
    <row r="5535" spans="35:40">
      <c r="AI5535" s="1053">
        <v>13063101</v>
      </c>
      <c r="AJ5535" s="1054">
        <v>19</v>
      </c>
      <c r="AK5535" s="1055">
        <v>68.182900000000004</v>
      </c>
      <c r="AL5535" s="1055">
        <v>2.2248999999999999</v>
      </c>
      <c r="AM5535" s="1054">
        <v>31</v>
      </c>
      <c r="AN5535" s="1056">
        <v>0.33380000000000004</v>
      </c>
    </row>
    <row r="5536" spans="35:40">
      <c r="AI5536" s="1053">
        <v>42019231</v>
      </c>
      <c r="AJ5536" s="1054">
        <v>91</v>
      </c>
      <c r="AK5536" s="1055">
        <v>68.170330000000007</v>
      </c>
      <c r="AL5536" s="1055">
        <v>1.7873000000000001</v>
      </c>
      <c r="AM5536" s="1054">
        <v>38</v>
      </c>
      <c r="AN5536" s="1056">
        <v>0.25640000000000002</v>
      </c>
    </row>
    <row r="5537" spans="35:40">
      <c r="AI5537" s="1053">
        <v>44114701</v>
      </c>
      <c r="AJ5537" s="1054">
        <v>31</v>
      </c>
      <c r="AK5537" s="1055">
        <v>68.1357</v>
      </c>
      <c r="AL5537" s="1055">
        <v>2.1635</v>
      </c>
      <c r="AM5537" s="1054">
        <v>31</v>
      </c>
      <c r="AN5537" s="1056">
        <v>0.11869999999999999</v>
      </c>
    </row>
    <row r="5538" spans="35:40">
      <c r="AI5538" s="1053">
        <v>43011811</v>
      </c>
      <c r="AJ5538" s="1054">
        <v>11</v>
      </c>
      <c r="AK5538" s="1055">
        <v>68.115399999999994</v>
      </c>
      <c r="AL5538" s="1055">
        <v>2.0213000000000001</v>
      </c>
      <c r="AM5538" s="1054">
        <v>34</v>
      </c>
      <c r="AN5538" s="1056">
        <v>0.19390000000000002</v>
      </c>
    </row>
    <row r="5539" spans="35:40">
      <c r="AI5539" s="1053">
        <v>50030181</v>
      </c>
      <c r="AJ5539" s="1054">
        <v>142</v>
      </c>
      <c r="AK5539" s="1055">
        <v>68.076729999999998</v>
      </c>
      <c r="AL5539" s="1055">
        <v>2.0175999999999998</v>
      </c>
      <c r="AM5539" s="1054">
        <v>34</v>
      </c>
      <c r="AN5539" s="1056">
        <v>0.13669999999999999</v>
      </c>
    </row>
    <row r="5540" spans="35:40">
      <c r="AI5540" s="1053">
        <v>37064101</v>
      </c>
      <c r="AJ5540" s="1054">
        <v>26</v>
      </c>
      <c r="AK5540" s="1055">
        <v>68.069999999999993</v>
      </c>
      <c r="AL5540" s="1055">
        <v>1.9527000000000001</v>
      </c>
      <c r="AM5540" s="1054">
        <v>35</v>
      </c>
      <c r="AN5540" s="1056">
        <v>0.26979999999999998</v>
      </c>
    </row>
    <row r="5541" spans="35:40">
      <c r="AI5541" s="1053">
        <v>44001911</v>
      </c>
      <c r="AJ5541" s="1054">
        <v>118</v>
      </c>
      <c r="AK5541" s="1055">
        <v>68.04562</v>
      </c>
      <c r="AL5541" s="1055">
        <v>1.8403</v>
      </c>
      <c r="AM5541" s="1054">
        <v>37</v>
      </c>
      <c r="AN5541" s="1056">
        <v>0.1366</v>
      </c>
    </row>
    <row r="5542" spans="35:40">
      <c r="AI5542" s="1053">
        <v>34090401</v>
      </c>
      <c r="AJ5542" s="1054">
        <v>11</v>
      </c>
      <c r="AK5542" s="1055">
        <v>68.041790000000006</v>
      </c>
      <c r="AL5542" s="1055">
        <v>1.4278999999999999</v>
      </c>
      <c r="AM5542" s="1054">
        <v>48</v>
      </c>
      <c r="AN5542" s="1056">
        <v>0.17929999999999999</v>
      </c>
    </row>
    <row r="5543" spans="35:40">
      <c r="AI5543" s="1053">
        <v>37051501</v>
      </c>
      <c r="AJ5543" s="1054">
        <v>28</v>
      </c>
      <c r="AK5543" s="1055">
        <v>68.008600000000001</v>
      </c>
      <c r="AL5543" s="1055">
        <v>2.3422999999999998</v>
      </c>
      <c r="AM5543" s="1054">
        <v>29</v>
      </c>
      <c r="AN5543" s="1056">
        <v>0.16949999999999998</v>
      </c>
    </row>
    <row r="5544" spans="35:40">
      <c r="AI5544" s="1053">
        <v>33078301</v>
      </c>
      <c r="AJ5544" s="1054">
        <v>62</v>
      </c>
      <c r="AK5544" s="1055">
        <v>67.944280000000006</v>
      </c>
      <c r="AL5544" s="1055">
        <v>1.8613999999999999</v>
      </c>
      <c r="AM5544" s="1054">
        <v>36</v>
      </c>
      <c r="AN5544" s="1056">
        <v>0.22190000000000001</v>
      </c>
    </row>
    <row r="5545" spans="35:40">
      <c r="AI5545" s="1053">
        <v>33022601</v>
      </c>
      <c r="AJ5545" s="1054">
        <v>22</v>
      </c>
      <c r="AK5545" s="1055">
        <v>67.94398000000001</v>
      </c>
      <c r="AL5545" s="1055">
        <v>1.976</v>
      </c>
      <c r="AM5545" s="1054">
        <v>34</v>
      </c>
      <c r="AN5545" s="1056">
        <v>0.36759999999999998</v>
      </c>
    </row>
    <row r="5546" spans="35:40">
      <c r="AI5546" s="1053">
        <v>64011601</v>
      </c>
      <c r="AJ5546" s="1054">
        <v>16</v>
      </c>
      <c r="AK5546" s="1055">
        <v>67.917190000000005</v>
      </c>
      <c r="AL5546" s="1055">
        <v>2.0474999999999999</v>
      </c>
      <c r="AM5546" s="1054">
        <v>33</v>
      </c>
      <c r="AN5546" s="1056">
        <v>0.22239999999999999</v>
      </c>
    </row>
    <row r="5547" spans="35:40">
      <c r="AI5547" s="1053">
        <v>32063611</v>
      </c>
      <c r="AJ5547" s="1054">
        <v>37</v>
      </c>
      <c r="AK5547" s="1055">
        <v>67.910499999999999</v>
      </c>
      <c r="AL5547" s="1055">
        <v>1.74</v>
      </c>
      <c r="AM5547" s="1054">
        <v>39</v>
      </c>
      <c r="AN5547" s="1056">
        <v>0.21440000000000001</v>
      </c>
    </row>
    <row r="5548" spans="35:40">
      <c r="AI5548" s="1053">
        <v>44220201</v>
      </c>
      <c r="AJ5548" s="1054">
        <v>126</v>
      </c>
      <c r="AK5548" s="1055">
        <v>67.906599999999997</v>
      </c>
      <c r="AL5548" s="1055">
        <v>1.8779999999999999</v>
      </c>
      <c r="AM5548" s="1054">
        <v>36</v>
      </c>
      <c r="AN5548" s="1056">
        <v>0.14219999999999999</v>
      </c>
    </row>
    <row r="5549" spans="35:40">
      <c r="AI5549" s="1053">
        <v>61072301</v>
      </c>
      <c r="AJ5549" s="1054">
        <v>9</v>
      </c>
      <c r="AK5549" s="1055">
        <v>67.863799999999998</v>
      </c>
      <c r="AL5549" s="1055">
        <v>1.8072999999999999</v>
      </c>
      <c r="AM5549" s="1054">
        <v>38</v>
      </c>
      <c r="AN5549" s="1056">
        <v>0.27410000000000001</v>
      </c>
    </row>
    <row r="5550" spans="35:40">
      <c r="AI5550" s="1053">
        <v>44012361</v>
      </c>
      <c r="AJ5550" s="1054">
        <v>127</v>
      </c>
      <c r="AK5550" s="1055">
        <v>67.836608999999996</v>
      </c>
      <c r="AL5550" s="1055">
        <v>2.0034999999999998</v>
      </c>
      <c r="AM5550" s="1054">
        <v>34</v>
      </c>
      <c r="AN5550" s="1056">
        <v>0.1573</v>
      </c>
    </row>
    <row r="5551" spans="35:40">
      <c r="AI5551" s="1053">
        <v>37087101</v>
      </c>
      <c r="AJ5551" s="1054">
        <v>29</v>
      </c>
      <c r="AK5551" s="1055">
        <v>67.823300000000003</v>
      </c>
      <c r="AL5551" s="1055">
        <v>2.2646999999999999</v>
      </c>
      <c r="AM5551" s="1054">
        <v>30</v>
      </c>
      <c r="AN5551" s="1056">
        <v>0.16210000000000002</v>
      </c>
    </row>
    <row r="5552" spans="35:40">
      <c r="AI5552" s="1053">
        <v>32112411</v>
      </c>
      <c r="AJ5552" s="1054">
        <v>14</v>
      </c>
      <c r="AK5552" s="1055">
        <v>67.789059999999992</v>
      </c>
      <c r="AL5552" s="1055">
        <v>1.9874000000000001</v>
      </c>
      <c r="AM5552" s="1054">
        <v>34</v>
      </c>
      <c r="AN5552" s="1056">
        <v>0.41159999999999997</v>
      </c>
    </row>
    <row r="5553" spans="35:40">
      <c r="AI5553" s="1053">
        <v>45010581</v>
      </c>
      <c r="AJ5553" s="1054">
        <v>31</v>
      </c>
      <c r="AK5553" s="1055">
        <v>67.760055000000008</v>
      </c>
      <c r="AL5553" s="1055">
        <v>2.2339000000000002</v>
      </c>
      <c r="AM5553" s="1054">
        <v>30</v>
      </c>
      <c r="AN5553" s="1056">
        <v>0.16309999999999999</v>
      </c>
    </row>
    <row r="5554" spans="35:40">
      <c r="AI5554" s="1053">
        <v>44200701</v>
      </c>
      <c r="AJ5554" s="1054">
        <v>6</v>
      </c>
      <c r="AK5554" s="1055">
        <v>67.745599999999996</v>
      </c>
      <c r="AL5554" s="1055">
        <v>1.2677</v>
      </c>
      <c r="AM5554" s="1054">
        <v>53</v>
      </c>
      <c r="AN5554" s="1056">
        <v>6.9900000000000004E-2</v>
      </c>
    </row>
    <row r="5555" spans="35:40">
      <c r="AI5555" s="1053">
        <v>45110101</v>
      </c>
      <c r="AJ5555" s="1054">
        <v>2</v>
      </c>
      <c r="AK5555" s="1055">
        <v>67.730900000000005</v>
      </c>
      <c r="AL5555" s="1055">
        <v>1.6588000000000001</v>
      </c>
      <c r="AM5555" s="1054">
        <v>41</v>
      </c>
      <c r="AN5555" s="1056">
        <v>0.2505</v>
      </c>
    </row>
    <row r="5556" spans="35:40">
      <c r="AI5556" s="1053">
        <v>44031401</v>
      </c>
      <c r="AJ5556" s="1054">
        <v>128</v>
      </c>
      <c r="AK5556" s="1055">
        <v>67.718199999999996</v>
      </c>
      <c r="AL5556" s="1055">
        <v>1.7573000000000001</v>
      </c>
      <c r="AM5556" s="1054">
        <v>39</v>
      </c>
      <c r="AN5556" s="1056">
        <v>0.24729999999999999</v>
      </c>
    </row>
    <row r="5557" spans="35:40">
      <c r="AI5557" s="1053">
        <v>44139101</v>
      </c>
      <c r="AJ5557" s="1054">
        <v>65</v>
      </c>
      <c r="AK5557" s="1055">
        <v>67.672690000000003</v>
      </c>
      <c r="AL5557" s="1055">
        <v>2.1526999999999998</v>
      </c>
      <c r="AM5557" s="1054">
        <v>31</v>
      </c>
      <c r="AN5557" s="1056">
        <v>0.13339999999999999</v>
      </c>
    </row>
    <row r="5558" spans="35:40">
      <c r="AI5558" s="1053">
        <v>37087071</v>
      </c>
      <c r="AJ5558" s="1054">
        <v>30</v>
      </c>
      <c r="AK5558" s="1055">
        <v>67.596000000000004</v>
      </c>
      <c r="AL5558" s="1055">
        <v>1.8222</v>
      </c>
      <c r="AM5558" s="1054">
        <v>37</v>
      </c>
      <c r="AN5558" s="1056">
        <v>0.2329</v>
      </c>
    </row>
    <row r="5559" spans="35:40">
      <c r="AI5559" s="1053">
        <v>15071711</v>
      </c>
      <c r="AJ5559" s="1054">
        <v>3</v>
      </c>
      <c r="AK5559" s="1055">
        <v>67.574600000000004</v>
      </c>
      <c r="AL5559" s="1055">
        <v>1.7237</v>
      </c>
      <c r="AM5559" s="1054">
        <v>39</v>
      </c>
      <c r="AN5559" s="1056">
        <v>0.1578</v>
      </c>
    </row>
    <row r="5560" spans="35:40">
      <c r="AI5560" s="1053">
        <v>41017301</v>
      </c>
      <c r="AJ5560" s="1054">
        <v>75</v>
      </c>
      <c r="AK5560" s="1055">
        <v>67.559100000000001</v>
      </c>
      <c r="AL5560" s="1055">
        <v>2.1303000000000001</v>
      </c>
      <c r="AM5560" s="1054">
        <v>32</v>
      </c>
      <c r="AN5560" s="1056">
        <v>0.26100000000000001</v>
      </c>
    </row>
    <row r="5561" spans="35:40">
      <c r="AI5561" s="1053">
        <v>33012801</v>
      </c>
      <c r="AJ5561" s="1054">
        <v>112</v>
      </c>
      <c r="AK5561" s="1055">
        <v>67.552400000000006</v>
      </c>
      <c r="AL5561" s="1055">
        <v>2.0876000000000001</v>
      </c>
      <c r="AM5561" s="1054">
        <v>32</v>
      </c>
      <c r="AN5561" s="1056">
        <v>0.21210000000000001</v>
      </c>
    </row>
    <row r="5562" spans="35:40">
      <c r="AI5562" s="1053">
        <v>36090221</v>
      </c>
      <c r="AJ5562" s="1054">
        <v>14</v>
      </c>
      <c r="AK5562" s="1055">
        <v>67.52937</v>
      </c>
      <c r="AL5562" s="1055">
        <v>1.6574</v>
      </c>
      <c r="AM5562" s="1054">
        <v>41</v>
      </c>
      <c r="AN5562" s="1056">
        <v>0.38789999999999997</v>
      </c>
    </row>
    <row r="5563" spans="35:40">
      <c r="AI5563" s="1053">
        <v>51032701</v>
      </c>
      <c r="AJ5563" s="1054">
        <v>17</v>
      </c>
      <c r="AK5563" s="1055">
        <v>67.520469999999989</v>
      </c>
      <c r="AL5563" s="1055">
        <v>2.1042000000000001</v>
      </c>
      <c r="AM5563" s="1054">
        <v>32</v>
      </c>
      <c r="AN5563" s="1056">
        <v>0.4451</v>
      </c>
    </row>
    <row r="5564" spans="35:40">
      <c r="AI5564" s="1053">
        <v>44114801</v>
      </c>
      <c r="AJ5564" s="1054">
        <v>32</v>
      </c>
      <c r="AK5564" s="1055">
        <v>67.512600000000006</v>
      </c>
      <c r="AL5564" s="1055">
        <v>2.1141999999999999</v>
      </c>
      <c r="AM5564" s="1054">
        <v>32</v>
      </c>
      <c r="AN5564" s="1056">
        <v>0.105</v>
      </c>
    </row>
    <row r="5565" spans="35:40">
      <c r="AI5565" s="1053">
        <v>32111311</v>
      </c>
      <c r="AJ5565" s="1054">
        <v>15</v>
      </c>
      <c r="AK5565" s="1055">
        <v>67.486000000000004</v>
      </c>
      <c r="AL5565" s="1055">
        <v>2.1360999999999999</v>
      </c>
      <c r="AM5565" s="1054">
        <v>32</v>
      </c>
      <c r="AN5565" s="1056">
        <v>0.29289999999999999</v>
      </c>
    </row>
    <row r="5566" spans="35:40">
      <c r="AI5566" s="1053">
        <v>44014901</v>
      </c>
      <c r="AJ5566" s="1054">
        <v>129</v>
      </c>
      <c r="AK5566" s="1055">
        <v>67.401499999999999</v>
      </c>
      <c r="AL5566" s="1055">
        <v>1.9766999999999999</v>
      </c>
      <c r="AM5566" s="1054">
        <v>34</v>
      </c>
      <c r="AN5566" s="1056">
        <v>0.18140000000000001</v>
      </c>
    </row>
    <row r="5567" spans="35:40">
      <c r="AI5567" s="1053">
        <v>37097011</v>
      </c>
      <c r="AJ5567" s="1054">
        <v>9</v>
      </c>
      <c r="AK5567" s="1055">
        <v>67.33511</v>
      </c>
      <c r="AL5567" s="1055">
        <v>2.0560999999999998</v>
      </c>
      <c r="AM5567" s="1054">
        <v>33</v>
      </c>
      <c r="AN5567" s="1056">
        <v>0.26190000000000002</v>
      </c>
    </row>
    <row r="5568" spans="35:40">
      <c r="AI5568" s="1053">
        <v>64020071</v>
      </c>
      <c r="AJ5568" s="1054">
        <v>4</v>
      </c>
      <c r="AK5568" s="1055">
        <v>67.335099999999997</v>
      </c>
      <c r="AL5568" s="1055">
        <v>2.1741000000000001</v>
      </c>
      <c r="AM5568" s="1054">
        <v>31</v>
      </c>
      <c r="AN5568" s="1056">
        <v>0.24670000000000003</v>
      </c>
    </row>
    <row r="5569" spans="35:40">
      <c r="AI5569" s="1053">
        <v>21120121</v>
      </c>
      <c r="AJ5569" s="1054">
        <v>5</v>
      </c>
      <c r="AK5569" s="1055">
        <v>67.334100000000007</v>
      </c>
      <c r="AL5569" s="1055">
        <v>1.9400999999999999</v>
      </c>
      <c r="AM5569" s="1054">
        <v>35</v>
      </c>
      <c r="AN5569" s="1056">
        <v>0.39860000000000001</v>
      </c>
    </row>
    <row r="5570" spans="35:40">
      <c r="AI5570" s="1053">
        <v>13019201</v>
      </c>
      <c r="AJ5570" s="1054">
        <v>42</v>
      </c>
      <c r="AK5570" s="1055">
        <v>67.332899999999995</v>
      </c>
      <c r="AL5570" s="1055">
        <v>2.1494</v>
      </c>
      <c r="AM5570" s="1054">
        <v>31</v>
      </c>
      <c r="AN5570" s="1056">
        <v>0.19750000000000001</v>
      </c>
    </row>
    <row r="5571" spans="35:40">
      <c r="AI5571" s="1053">
        <v>11050981</v>
      </c>
      <c r="AJ5571" s="1054">
        <v>160</v>
      </c>
      <c r="AK5571" s="1055">
        <v>67.313900000000004</v>
      </c>
      <c r="AL5571" s="1055">
        <v>1.8560000000000001</v>
      </c>
      <c r="AM5571" s="1054">
        <v>36</v>
      </c>
      <c r="AN5571" s="1056">
        <v>0.16020000000000001</v>
      </c>
    </row>
    <row r="5572" spans="35:40">
      <c r="AI5572" s="1053">
        <v>33017601</v>
      </c>
      <c r="AJ5572" s="1054">
        <v>113</v>
      </c>
      <c r="AK5572" s="1055">
        <v>67.2727</v>
      </c>
      <c r="AL5572" s="1055">
        <v>1.6766000000000001</v>
      </c>
      <c r="AM5572" s="1054">
        <v>40</v>
      </c>
      <c r="AN5572" s="1056">
        <v>0.23190000000000002</v>
      </c>
    </row>
    <row r="5573" spans="35:40">
      <c r="AI5573" s="1053">
        <v>34015801</v>
      </c>
      <c r="AJ5573" s="1054">
        <v>61</v>
      </c>
      <c r="AK5573" s="1055">
        <v>67.212350000000001</v>
      </c>
      <c r="AL5573" s="1055">
        <v>2.1362000000000001</v>
      </c>
      <c r="AM5573" s="1054">
        <v>31</v>
      </c>
      <c r="AN5573" s="1056">
        <v>0.17350000000000002</v>
      </c>
    </row>
    <row r="5574" spans="35:40">
      <c r="AI5574" s="1053">
        <v>11080702</v>
      </c>
      <c r="AJ5574" s="1054">
        <v>161</v>
      </c>
      <c r="AK5574" s="1055">
        <v>67.146100000000004</v>
      </c>
      <c r="AL5574" s="1055">
        <v>1.8193999999999999</v>
      </c>
      <c r="AM5574" s="1054">
        <v>37</v>
      </c>
      <c r="AN5574" s="1056">
        <v>0.54909999999999992</v>
      </c>
    </row>
    <row r="5575" spans="35:40">
      <c r="AI5575" s="1053">
        <v>44084601</v>
      </c>
      <c r="AJ5575" s="1054">
        <v>32</v>
      </c>
      <c r="AK5575" s="1055">
        <v>67.117699999999999</v>
      </c>
      <c r="AL5575" s="1055">
        <v>1.8631</v>
      </c>
      <c r="AM5575" s="1054">
        <v>36</v>
      </c>
      <c r="AN5575" s="1056">
        <v>0.2303</v>
      </c>
    </row>
    <row r="5576" spans="35:40">
      <c r="AI5576" s="1053">
        <v>61015301</v>
      </c>
      <c r="AJ5576" s="1054">
        <v>78</v>
      </c>
      <c r="AK5576" s="1055">
        <v>67.091200000000001</v>
      </c>
      <c r="AL5576" s="1055">
        <v>2.1619999999999999</v>
      </c>
      <c r="AM5576" s="1054">
        <v>31</v>
      </c>
      <c r="AN5576" s="1056">
        <v>0.21410000000000001</v>
      </c>
    </row>
    <row r="5577" spans="35:40">
      <c r="AI5577" s="1053">
        <v>22114801</v>
      </c>
      <c r="AJ5577" s="1054">
        <v>34</v>
      </c>
      <c r="AK5577" s="1055">
        <v>67.076940000000008</v>
      </c>
      <c r="AL5577" s="1055">
        <v>1.8725000000000001</v>
      </c>
      <c r="AM5577" s="1054">
        <v>36</v>
      </c>
      <c r="AN5577" s="1056">
        <v>9.6199999999999994E-2</v>
      </c>
    </row>
    <row r="5578" spans="35:40">
      <c r="AI5578" s="1053">
        <v>41082901</v>
      </c>
      <c r="AJ5578" s="1054">
        <v>14</v>
      </c>
      <c r="AK5578" s="1055">
        <v>67.058980000000005</v>
      </c>
      <c r="AL5578" s="1055">
        <v>2.0663</v>
      </c>
      <c r="AM5578" s="1054">
        <v>32</v>
      </c>
      <c r="AN5578" s="1056">
        <v>0.3039</v>
      </c>
    </row>
    <row r="5579" spans="35:40">
      <c r="AI5579" s="1053">
        <v>11089901</v>
      </c>
      <c r="AJ5579" s="1054">
        <v>162</v>
      </c>
      <c r="AK5579" s="1055">
        <v>67.033169999999998</v>
      </c>
      <c r="AL5579" s="1055">
        <v>1.7822</v>
      </c>
      <c r="AM5579" s="1054">
        <v>38</v>
      </c>
      <c r="AN5579" s="1056">
        <v>9.4499999999999987E-2</v>
      </c>
    </row>
    <row r="5580" spans="35:40">
      <c r="AI5580" s="1053">
        <v>44137901</v>
      </c>
      <c r="AJ5580" s="1054">
        <v>66</v>
      </c>
      <c r="AK5580" s="1055">
        <v>67.031499999999994</v>
      </c>
      <c r="AL5580" s="1055">
        <v>1.8483000000000001</v>
      </c>
      <c r="AM5580" s="1054">
        <v>36</v>
      </c>
      <c r="AN5580" s="1056">
        <v>0.1216</v>
      </c>
    </row>
    <row r="5581" spans="35:40">
      <c r="AI5581" s="1053">
        <v>44001821</v>
      </c>
      <c r="AJ5581" s="1054">
        <v>119</v>
      </c>
      <c r="AK5581" s="1055">
        <v>67.016480000000001</v>
      </c>
      <c r="AL5581" s="1055">
        <v>1.7766999999999999</v>
      </c>
      <c r="AM5581" s="1054">
        <v>38</v>
      </c>
      <c r="AN5581" s="1056">
        <v>4.9500000000000002E-2</v>
      </c>
    </row>
    <row r="5582" spans="35:40">
      <c r="AI5582" s="1053">
        <v>44001771</v>
      </c>
      <c r="AJ5582" s="1054">
        <v>120</v>
      </c>
      <c r="AK5582" s="1055">
        <v>66.987899999999996</v>
      </c>
      <c r="AL5582" s="1055">
        <v>1.8724000000000001</v>
      </c>
      <c r="AM5582" s="1054">
        <v>36</v>
      </c>
      <c r="AN5582" s="1056">
        <v>0.161</v>
      </c>
    </row>
    <row r="5583" spans="35:40">
      <c r="AI5583" s="1053">
        <v>34141101</v>
      </c>
      <c r="AJ5583" s="1054">
        <v>9</v>
      </c>
      <c r="AK5583" s="1055">
        <v>66.9756</v>
      </c>
      <c r="AL5583" s="1055">
        <v>1.3391</v>
      </c>
      <c r="AM5583" s="1054">
        <v>50</v>
      </c>
      <c r="AN5583" s="1056">
        <v>0.26030000000000003</v>
      </c>
    </row>
    <row r="5584" spans="35:40">
      <c r="AI5584" s="1053">
        <v>52221501</v>
      </c>
      <c r="AJ5584" s="1054">
        <v>3</v>
      </c>
      <c r="AK5584" s="1055">
        <v>66.960499999999996</v>
      </c>
      <c r="AL5584" s="1055">
        <v>1.7714000000000001</v>
      </c>
      <c r="AM5584" s="1054">
        <v>38</v>
      </c>
      <c r="AN5584" s="1056">
        <v>0.22620000000000001</v>
      </c>
    </row>
    <row r="5585" spans="35:40">
      <c r="AI5585" s="1053">
        <v>44011031</v>
      </c>
      <c r="AJ5585" s="1054">
        <v>130</v>
      </c>
      <c r="AK5585" s="1055">
        <v>66.958799999999997</v>
      </c>
      <c r="AL5585" s="1055">
        <v>1.8835999999999999</v>
      </c>
      <c r="AM5585" s="1054">
        <v>36</v>
      </c>
      <c r="AN5585" s="1056">
        <v>0.247</v>
      </c>
    </row>
    <row r="5586" spans="35:40">
      <c r="AI5586" s="1053">
        <v>32021302</v>
      </c>
      <c r="AJ5586" s="1054">
        <v>94</v>
      </c>
      <c r="AK5586" s="1055">
        <v>66.948999999999998</v>
      </c>
      <c r="AL5586" s="1055">
        <v>1.9704999999999999</v>
      </c>
      <c r="AM5586" s="1054">
        <v>34</v>
      </c>
      <c r="AN5586" s="1056">
        <v>0.15679999999999999</v>
      </c>
    </row>
    <row r="5587" spans="35:40">
      <c r="AI5587" s="1053">
        <v>45140101</v>
      </c>
      <c r="AJ5587" s="1054">
        <v>2</v>
      </c>
      <c r="AK5587" s="1055">
        <v>66.939499999999995</v>
      </c>
      <c r="AL5587" s="1055">
        <v>1.6932</v>
      </c>
      <c r="AM5587" s="1054">
        <v>40</v>
      </c>
      <c r="AN5587" s="1056">
        <v>0.16550000000000001</v>
      </c>
    </row>
    <row r="5588" spans="35:40">
      <c r="AI5588" s="1053">
        <v>44102201</v>
      </c>
      <c r="AJ5588" s="1054">
        <v>55</v>
      </c>
      <c r="AK5588" s="1055">
        <v>66.927530000000004</v>
      </c>
      <c r="AL5588" s="1055">
        <v>1.8166</v>
      </c>
      <c r="AM5588" s="1054">
        <v>37</v>
      </c>
      <c r="AN5588" s="1056">
        <v>0.19969999999999999</v>
      </c>
    </row>
    <row r="5589" spans="35:40">
      <c r="AI5589" s="1053">
        <v>41022501</v>
      </c>
      <c r="AJ5589" s="1054">
        <v>15</v>
      </c>
      <c r="AK5589" s="1055">
        <v>66.915499999999994</v>
      </c>
      <c r="AL5589" s="1055">
        <v>1.8270999999999999</v>
      </c>
      <c r="AM5589" s="1054">
        <v>37</v>
      </c>
      <c r="AN5589" s="1056">
        <v>0.20149999999999998</v>
      </c>
    </row>
    <row r="5590" spans="35:40">
      <c r="AI5590" s="1053">
        <v>14072711</v>
      </c>
      <c r="AJ5590" s="1054">
        <v>12</v>
      </c>
      <c r="AK5590" s="1055">
        <v>66.879059999999996</v>
      </c>
      <c r="AL5590" s="1055">
        <v>1.8808</v>
      </c>
      <c r="AM5590" s="1054">
        <v>36</v>
      </c>
      <c r="AN5590" s="1056">
        <v>0.1051</v>
      </c>
    </row>
    <row r="5591" spans="35:40">
      <c r="AI5591" s="1053">
        <v>15073231</v>
      </c>
      <c r="AJ5591" s="1054">
        <v>4</v>
      </c>
      <c r="AK5591" s="1055">
        <v>66.850700000000003</v>
      </c>
      <c r="AL5591" s="1055">
        <v>1.9233</v>
      </c>
      <c r="AM5591" s="1054">
        <v>35</v>
      </c>
      <c r="AN5591" s="1056">
        <v>0.36499999999999999</v>
      </c>
    </row>
    <row r="5592" spans="35:40">
      <c r="AI5592" s="1053">
        <v>35054641</v>
      </c>
      <c r="AJ5592" s="1054">
        <v>43</v>
      </c>
      <c r="AK5592" s="1055">
        <v>66.83653000000001</v>
      </c>
      <c r="AL5592" s="1055">
        <v>1.5648</v>
      </c>
      <c r="AM5592" s="1054">
        <v>43</v>
      </c>
      <c r="AN5592" s="1056">
        <v>0.24539999999999998</v>
      </c>
    </row>
    <row r="5593" spans="35:40">
      <c r="AI5593" s="1053">
        <v>33092901</v>
      </c>
      <c r="AJ5593" s="1054">
        <v>48</v>
      </c>
      <c r="AK5593" s="1055">
        <v>66.835599999999999</v>
      </c>
      <c r="AL5593" s="1055">
        <v>1.8741000000000001</v>
      </c>
      <c r="AM5593" s="1054">
        <v>36</v>
      </c>
      <c r="AN5593" s="1056">
        <v>0.27160000000000001</v>
      </c>
    </row>
    <row r="5594" spans="35:40">
      <c r="AI5594" s="1053">
        <v>31114001</v>
      </c>
      <c r="AJ5594" s="1054">
        <v>229</v>
      </c>
      <c r="AK5594" s="1055">
        <v>66.806609999999992</v>
      </c>
      <c r="AL5594" s="1055">
        <v>1.8476999999999999</v>
      </c>
      <c r="AM5594" s="1054">
        <v>36</v>
      </c>
      <c r="AN5594" s="1056">
        <v>0.12990000000000002</v>
      </c>
    </row>
    <row r="5595" spans="35:40">
      <c r="AI5595" s="1053">
        <v>37071401</v>
      </c>
      <c r="AJ5595" s="1054">
        <v>21</v>
      </c>
      <c r="AK5595" s="1055">
        <v>66.793400000000005</v>
      </c>
      <c r="AL5595" s="1055">
        <v>1.8766</v>
      </c>
      <c r="AM5595" s="1054">
        <v>36</v>
      </c>
      <c r="AN5595" s="1056">
        <v>0.26239999999999997</v>
      </c>
    </row>
    <row r="5596" spans="35:40">
      <c r="AI5596" s="1053">
        <v>43102401</v>
      </c>
      <c r="AJ5596" s="1054">
        <v>14</v>
      </c>
      <c r="AK5596" s="1055">
        <v>66.758139999999997</v>
      </c>
      <c r="AL5596" s="1055">
        <v>1.8834</v>
      </c>
      <c r="AM5596" s="1054">
        <v>35</v>
      </c>
      <c r="AN5596" s="1056">
        <v>0.1106</v>
      </c>
    </row>
    <row r="5597" spans="35:40">
      <c r="AI5597" s="1053">
        <v>33055401</v>
      </c>
      <c r="AJ5597" s="1054">
        <v>37</v>
      </c>
      <c r="AK5597" s="1055">
        <v>66.737799999999993</v>
      </c>
      <c r="AL5597" s="1055">
        <v>2.0491000000000001</v>
      </c>
      <c r="AM5597" s="1054">
        <v>33</v>
      </c>
      <c r="AN5597" s="1056">
        <v>0.23129999999999998</v>
      </c>
    </row>
    <row r="5598" spans="35:40">
      <c r="AI5598" s="1053">
        <v>21023001</v>
      </c>
      <c r="AJ5598" s="1054">
        <v>45</v>
      </c>
      <c r="AK5598" s="1055">
        <v>66.736900000000006</v>
      </c>
      <c r="AL5598" s="1055">
        <v>2.1795</v>
      </c>
      <c r="AM5598" s="1054">
        <v>31</v>
      </c>
      <c r="AN5598" s="1056">
        <v>0.24600000000000002</v>
      </c>
    </row>
    <row r="5599" spans="35:40">
      <c r="AI5599" s="1053">
        <v>33081901</v>
      </c>
      <c r="AJ5599" s="1054">
        <v>13</v>
      </c>
      <c r="AK5599" s="1055">
        <v>66.734800000000007</v>
      </c>
      <c r="AL5599" s="1055">
        <v>1.5439000000000001</v>
      </c>
      <c r="AM5599" s="1054">
        <v>43</v>
      </c>
      <c r="AN5599" s="1056">
        <v>0.26950000000000002</v>
      </c>
    </row>
    <row r="5600" spans="35:40">
      <c r="AI5600" s="1053">
        <v>35084921</v>
      </c>
      <c r="AJ5600" s="1054">
        <v>7</v>
      </c>
      <c r="AK5600" s="1055">
        <v>66.703319999999991</v>
      </c>
      <c r="AL5600" s="1055">
        <v>1.6734</v>
      </c>
      <c r="AM5600" s="1054">
        <v>40</v>
      </c>
      <c r="AN5600" s="1056">
        <v>0.129</v>
      </c>
    </row>
    <row r="5601" spans="35:40">
      <c r="AI5601" s="1053">
        <v>13055601</v>
      </c>
      <c r="AJ5601" s="1054">
        <v>30</v>
      </c>
      <c r="AK5601" s="1055">
        <v>66.665899999999993</v>
      </c>
      <c r="AL5601" s="1055">
        <v>2.1743000000000001</v>
      </c>
      <c r="AM5601" s="1054">
        <v>31</v>
      </c>
      <c r="AN5601" s="1056">
        <v>0.22030000000000002</v>
      </c>
    </row>
    <row r="5602" spans="35:40">
      <c r="AI5602" s="1053">
        <v>61017301</v>
      </c>
      <c r="AJ5602" s="1054">
        <v>79</v>
      </c>
      <c r="AK5602" s="1055">
        <v>66.663799999999995</v>
      </c>
      <c r="AL5602" s="1055">
        <v>2.1858</v>
      </c>
      <c r="AM5602" s="1054">
        <v>30</v>
      </c>
      <c r="AN5602" s="1056">
        <v>0.09</v>
      </c>
    </row>
    <row r="5603" spans="35:40">
      <c r="AI5603" s="1053">
        <v>43019201</v>
      </c>
      <c r="AJ5603" s="1054">
        <v>65</v>
      </c>
      <c r="AK5603" s="1055">
        <v>66.648679999999999</v>
      </c>
      <c r="AL5603" s="1055">
        <v>1.9220999999999999</v>
      </c>
      <c r="AM5603" s="1054">
        <v>35</v>
      </c>
      <c r="AN5603" s="1056">
        <v>0.1142</v>
      </c>
    </row>
    <row r="5604" spans="35:40">
      <c r="AI5604" s="1053">
        <v>32039031</v>
      </c>
      <c r="AJ5604" s="1054">
        <v>66</v>
      </c>
      <c r="AK5604" s="1055">
        <v>66.640299999999996</v>
      </c>
      <c r="AL5604" s="1055">
        <v>2.0865</v>
      </c>
      <c r="AM5604" s="1054">
        <v>32</v>
      </c>
      <c r="AN5604" s="1056">
        <v>0.15990000000000001</v>
      </c>
    </row>
    <row r="5605" spans="35:40">
      <c r="AI5605" s="1053">
        <v>14072161</v>
      </c>
      <c r="AJ5605" s="1054">
        <v>13</v>
      </c>
      <c r="AK5605" s="1055">
        <v>66.626800000000003</v>
      </c>
      <c r="AL5605" s="1055">
        <v>1.8092999999999999</v>
      </c>
      <c r="AM5605" s="1054">
        <v>37</v>
      </c>
      <c r="AN5605" s="1056">
        <v>0.28270000000000001</v>
      </c>
    </row>
    <row r="5606" spans="35:40">
      <c r="AI5606" s="1053">
        <v>65422311</v>
      </c>
      <c r="AJ5606" s="1054">
        <v>1</v>
      </c>
      <c r="AK5606" s="1055">
        <v>66.596959999999996</v>
      </c>
      <c r="AL5606" s="1055">
        <v>2.1196999999999999</v>
      </c>
      <c r="AM5606" s="1054">
        <v>31</v>
      </c>
      <c r="AN5606" s="1056">
        <v>0.30790000000000001</v>
      </c>
    </row>
    <row r="5607" spans="35:40">
      <c r="AI5607" s="1053">
        <v>33095801</v>
      </c>
      <c r="AJ5607" s="1054">
        <v>49</v>
      </c>
      <c r="AK5607" s="1055">
        <v>66.537949999999995</v>
      </c>
      <c r="AL5607" s="1055">
        <v>1.8775999999999999</v>
      </c>
      <c r="AM5607" s="1054">
        <v>35</v>
      </c>
      <c r="AN5607" s="1056">
        <v>0.13170000000000001</v>
      </c>
    </row>
    <row r="5608" spans="35:40">
      <c r="AI5608" s="1053">
        <v>44223901</v>
      </c>
      <c r="AJ5608" s="1054">
        <v>131</v>
      </c>
      <c r="AK5608" s="1055">
        <v>66.535550000000001</v>
      </c>
      <c r="AL5608" s="1055">
        <v>1.9434</v>
      </c>
      <c r="AM5608" s="1054">
        <v>34</v>
      </c>
      <c r="AN5608" s="1056">
        <v>0.16930000000000001</v>
      </c>
    </row>
    <row r="5609" spans="35:40">
      <c r="AI5609" s="1053">
        <v>44110901</v>
      </c>
      <c r="AJ5609" s="1054">
        <v>33</v>
      </c>
      <c r="AK5609" s="1055">
        <v>66.523799999999994</v>
      </c>
      <c r="AL5609" s="1055">
        <v>2.1657000000000002</v>
      </c>
      <c r="AM5609" s="1054">
        <v>31</v>
      </c>
      <c r="AN5609" s="1056">
        <v>0.25359999999999999</v>
      </c>
    </row>
    <row r="5610" spans="35:40">
      <c r="AI5610" s="1053">
        <v>41018901</v>
      </c>
      <c r="AJ5610" s="1054">
        <v>76</v>
      </c>
      <c r="AK5610" s="1055">
        <v>66.510900000000007</v>
      </c>
      <c r="AL5610" s="1055">
        <v>1.8771</v>
      </c>
      <c r="AM5610" s="1054">
        <v>35</v>
      </c>
      <c r="AN5610" s="1056">
        <v>0.17469999999999999</v>
      </c>
    </row>
    <row r="5611" spans="35:40">
      <c r="AI5611" s="1053">
        <v>44082001</v>
      </c>
      <c r="AJ5611" s="1054">
        <v>33</v>
      </c>
      <c r="AK5611" s="1055">
        <v>66.495800000000003</v>
      </c>
      <c r="AL5611" s="1055">
        <v>1.8531</v>
      </c>
      <c r="AM5611" s="1054">
        <v>36</v>
      </c>
      <c r="AN5611" s="1056">
        <v>0.30680000000000002</v>
      </c>
    </row>
    <row r="5612" spans="35:40">
      <c r="AI5612" s="1053">
        <v>64050061</v>
      </c>
      <c r="AJ5612" s="1054">
        <v>2</v>
      </c>
      <c r="AK5612" s="1055">
        <v>66.441999999999993</v>
      </c>
      <c r="AL5612" s="1055">
        <v>1.7464</v>
      </c>
      <c r="AM5612" s="1054">
        <v>38</v>
      </c>
      <c r="AN5612" s="1056">
        <v>0.20480000000000001</v>
      </c>
    </row>
    <row r="5613" spans="35:40">
      <c r="AI5613" s="1053">
        <v>43050701</v>
      </c>
      <c r="AJ5613" s="1054">
        <v>12</v>
      </c>
      <c r="AK5613" s="1055">
        <v>66.401700000000005</v>
      </c>
      <c r="AL5613" s="1055">
        <v>1.994</v>
      </c>
      <c r="AM5613" s="1054">
        <v>33</v>
      </c>
      <c r="AN5613" s="1056">
        <v>0.24829999999999999</v>
      </c>
    </row>
    <row r="5614" spans="35:40">
      <c r="AI5614" s="1053">
        <v>33068301</v>
      </c>
      <c r="AJ5614" s="1054">
        <v>52</v>
      </c>
      <c r="AK5614" s="1055">
        <v>66.400199999999998</v>
      </c>
      <c r="AL5614" s="1055">
        <v>1.6420999999999999</v>
      </c>
      <c r="AM5614" s="1054">
        <v>40</v>
      </c>
      <c r="AN5614" s="1056">
        <v>0.36899999999999999</v>
      </c>
    </row>
    <row r="5615" spans="35:40">
      <c r="AI5615" s="1053">
        <v>50010101</v>
      </c>
      <c r="AJ5615" s="1054">
        <v>143</v>
      </c>
      <c r="AK5615" s="1055">
        <v>66.368499999999997</v>
      </c>
      <c r="AL5615" s="1055">
        <v>2.0682999999999998</v>
      </c>
      <c r="AM5615" s="1054">
        <v>32</v>
      </c>
      <c r="AN5615" s="1056">
        <v>0.2462</v>
      </c>
    </row>
    <row r="5616" spans="35:40">
      <c r="AI5616" s="1053">
        <v>14030401</v>
      </c>
      <c r="AJ5616" s="1054">
        <v>5</v>
      </c>
      <c r="AK5616" s="1055">
        <v>66.341700000000003</v>
      </c>
      <c r="AL5616" s="1055">
        <v>1.9514</v>
      </c>
      <c r="AM5616" s="1054">
        <v>34</v>
      </c>
      <c r="AN5616" s="1056">
        <v>0.33640000000000003</v>
      </c>
    </row>
    <row r="5617" spans="35:40">
      <c r="AI5617" s="1053">
        <v>46090101</v>
      </c>
      <c r="AJ5617" s="1054">
        <v>1</v>
      </c>
      <c r="AK5617" s="1055">
        <v>66.325900000000004</v>
      </c>
      <c r="AL5617" s="1055">
        <v>1.6122000000000001</v>
      </c>
      <c r="AM5617" s="1054">
        <v>41</v>
      </c>
      <c r="AN5617" s="1056">
        <v>0.20329999999999998</v>
      </c>
    </row>
    <row r="5618" spans="35:40">
      <c r="AI5618" s="1053">
        <v>44083601</v>
      </c>
      <c r="AJ5618" s="1054">
        <v>34</v>
      </c>
      <c r="AK5618" s="1055">
        <v>66.316500000000005</v>
      </c>
      <c r="AL5618" s="1055">
        <v>2.0244</v>
      </c>
      <c r="AM5618" s="1054">
        <v>33</v>
      </c>
      <c r="AN5618" s="1056">
        <v>0.27710000000000001</v>
      </c>
    </row>
    <row r="5619" spans="35:40">
      <c r="AI5619" s="1053">
        <v>34020101</v>
      </c>
      <c r="AJ5619" s="1054">
        <v>26</v>
      </c>
      <c r="AK5619" s="1055">
        <v>66.275999999999996</v>
      </c>
      <c r="AL5619" s="1055">
        <v>1.9396</v>
      </c>
      <c r="AM5619" s="1054">
        <v>34</v>
      </c>
      <c r="AN5619" s="1056">
        <v>8.77E-2</v>
      </c>
    </row>
    <row r="5620" spans="35:40">
      <c r="AI5620" s="1053">
        <v>23050010</v>
      </c>
      <c r="AJ5620" s="1054">
        <v>14</v>
      </c>
      <c r="AK5620" s="1055">
        <v>66.212406000000001</v>
      </c>
      <c r="AL5620" s="1055">
        <v>1.8035000000000001</v>
      </c>
      <c r="AM5620" s="1054">
        <v>37</v>
      </c>
      <c r="AN5620" s="1056">
        <v>0.13239999999999999</v>
      </c>
    </row>
    <row r="5621" spans="35:40">
      <c r="AI5621" s="1053">
        <v>44085501</v>
      </c>
      <c r="AJ5621" s="1054">
        <v>35</v>
      </c>
      <c r="AK5621" s="1055">
        <v>66.209900000000005</v>
      </c>
      <c r="AL5621" s="1055">
        <v>1.8228</v>
      </c>
      <c r="AM5621" s="1054">
        <v>36</v>
      </c>
      <c r="AN5621" s="1056">
        <v>0.20250000000000001</v>
      </c>
    </row>
    <row r="5622" spans="35:40">
      <c r="AI5622" s="1053">
        <v>65020201</v>
      </c>
      <c r="AJ5622" s="1054">
        <v>1</v>
      </c>
      <c r="AK5622" s="1055">
        <v>66.206599999999995</v>
      </c>
      <c r="AL5622" s="1055">
        <v>2.1787999999999998</v>
      </c>
      <c r="AM5622" s="1054">
        <v>30</v>
      </c>
      <c r="AN5622" s="1056">
        <v>0.4224</v>
      </c>
    </row>
    <row r="5623" spans="35:40">
      <c r="AI5623" s="1053">
        <v>37111701</v>
      </c>
      <c r="AJ5623" s="1054">
        <v>15</v>
      </c>
      <c r="AK5623" s="1055">
        <v>66.1721</v>
      </c>
      <c r="AL5623" s="1055">
        <v>1.8948</v>
      </c>
      <c r="AM5623" s="1054">
        <v>35</v>
      </c>
      <c r="AN5623" s="1056">
        <v>0.26229999999999998</v>
      </c>
    </row>
    <row r="5624" spans="35:40">
      <c r="AI5624" s="1053">
        <v>32039171</v>
      </c>
      <c r="AJ5624" s="1054">
        <v>67</v>
      </c>
      <c r="AK5624" s="1055">
        <v>66.138599999999997</v>
      </c>
      <c r="AL5624" s="1055">
        <v>2.1013999999999999</v>
      </c>
      <c r="AM5624" s="1054">
        <v>31</v>
      </c>
      <c r="AN5624" s="1056">
        <v>0.31909999999999999</v>
      </c>
    </row>
    <row r="5625" spans="35:40">
      <c r="AI5625" s="1053">
        <v>64010271</v>
      </c>
      <c r="AJ5625" s="1054">
        <v>17</v>
      </c>
      <c r="AK5625" s="1055">
        <v>66.137200000000007</v>
      </c>
      <c r="AL5625" s="1055">
        <v>1.8869</v>
      </c>
      <c r="AM5625" s="1054">
        <v>35</v>
      </c>
      <c r="AN5625" s="1056">
        <v>0.10060000000000001</v>
      </c>
    </row>
    <row r="5626" spans="35:40">
      <c r="AI5626" s="1053">
        <v>33062101</v>
      </c>
      <c r="AJ5626" s="1054">
        <v>53</v>
      </c>
      <c r="AK5626" s="1055">
        <v>66.108699999999999</v>
      </c>
      <c r="AL5626" s="1055">
        <v>1.8265</v>
      </c>
      <c r="AM5626" s="1054">
        <v>36</v>
      </c>
      <c r="AN5626" s="1056">
        <v>0.30180000000000001</v>
      </c>
    </row>
    <row r="5627" spans="35:40">
      <c r="AI5627" s="1053">
        <v>36100161</v>
      </c>
      <c r="AJ5627" s="1054">
        <v>14</v>
      </c>
      <c r="AK5627" s="1055">
        <v>66.101799999999997</v>
      </c>
      <c r="AL5627" s="1055">
        <v>1.7171000000000001</v>
      </c>
      <c r="AM5627" s="1054">
        <v>38</v>
      </c>
      <c r="AN5627" s="1056">
        <v>0.24179999999999999</v>
      </c>
    </row>
    <row r="5628" spans="35:40">
      <c r="AI5628" s="1053">
        <v>31173201</v>
      </c>
      <c r="AJ5628" s="1054">
        <v>230</v>
      </c>
      <c r="AK5628" s="1055">
        <v>66.080600000000004</v>
      </c>
      <c r="AL5628" s="1055">
        <v>1.7563</v>
      </c>
      <c r="AM5628" s="1054">
        <v>38</v>
      </c>
      <c r="AN5628" s="1056">
        <v>0.14599999999999999</v>
      </c>
    </row>
    <row r="5629" spans="35:40">
      <c r="AI5629" s="1053">
        <v>43042901</v>
      </c>
      <c r="AJ5629" s="1054">
        <v>17</v>
      </c>
      <c r="AK5629" s="1055">
        <v>66.056600000000003</v>
      </c>
      <c r="AL5629" s="1055">
        <v>1.9802999999999999</v>
      </c>
      <c r="AM5629" s="1054">
        <v>33</v>
      </c>
      <c r="AN5629" s="1056">
        <v>0.28749999999999998</v>
      </c>
    </row>
    <row r="5630" spans="35:40">
      <c r="AI5630" s="1053">
        <v>41092201</v>
      </c>
      <c r="AJ5630" s="1054">
        <v>10</v>
      </c>
      <c r="AK5630" s="1055">
        <v>66.054400000000001</v>
      </c>
      <c r="AL5630" s="1055">
        <v>1.7851999999999999</v>
      </c>
      <c r="AM5630" s="1054">
        <v>37</v>
      </c>
      <c r="AN5630" s="1056">
        <v>0.37240000000000001</v>
      </c>
    </row>
    <row r="5631" spans="35:40">
      <c r="AI5631" s="1053">
        <v>44090101</v>
      </c>
      <c r="AJ5631" s="1054">
        <v>12</v>
      </c>
      <c r="AK5631" s="1055">
        <v>66.006699999999995</v>
      </c>
      <c r="AL5631" s="1055">
        <v>1.8575999999999999</v>
      </c>
      <c r="AM5631" s="1054">
        <v>36</v>
      </c>
      <c r="AN5631" s="1056">
        <v>0.22920000000000001</v>
      </c>
    </row>
    <row r="5632" spans="35:40">
      <c r="AI5632" s="1053">
        <v>32072101</v>
      </c>
      <c r="AJ5632" s="1054">
        <v>35</v>
      </c>
      <c r="AK5632" s="1055">
        <v>65.984800000000007</v>
      </c>
      <c r="AL5632" s="1055">
        <v>1.8735999999999999</v>
      </c>
      <c r="AM5632" s="1054">
        <v>35</v>
      </c>
      <c r="AN5632" s="1056">
        <v>0.20309999999999997</v>
      </c>
    </row>
    <row r="5633" spans="35:40">
      <c r="AI5633" s="1053">
        <v>44011611</v>
      </c>
      <c r="AJ5633" s="1054">
        <v>132</v>
      </c>
      <c r="AK5633" s="1055">
        <v>65.960099999999997</v>
      </c>
      <c r="AL5633" s="1055">
        <v>1.6955</v>
      </c>
      <c r="AM5633" s="1054">
        <v>39</v>
      </c>
      <c r="AN5633" s="1056">
        <v>0.10349999999999999</v>
      </c>
    </row>
    <row r="5634" spans="35:40">
      <c r="AI5634" s="1053">
        <v>33034201</v>
      </c>
      <c r="AJ5634" s="1054">
        <v>39</v>
      </c>
      <c r="AK5634" s="1055">
        <v>65.916399999999996</v>
      </c>
      <c r="AL5634" s="1055">
        <v>2.0638999999999998</v>
      </c>
      <c r="AM5634" s="1054">
        <v>32</v>
      </c>
      <c r="AN5634" s="1056">
        <v>0.35680000000000001</v>
      </c>
    </row>
    <row r="5635" spans="35:40">
      <c r="AI5635" s="1053">
        <v>62014501</v>
      </c>
      <c r="AJ5635" s="1054">
        <v>26</v>
      </c>
      <c r="AK5635" s="1055">
        <v>65.901600000000002</v>
      </c>
      <c r="AL5635" s="1055">
        <v>2.0880000000000001</v>
      </c>
      <c r="AM5635" s="1054">
        <v>32</v>
      </c>
      <c r="AN5635" s="1056">
        <v>0.20550000000000002</v>
      </c>
    </row>
    <row r="5636" spans="35:40">
      <c r="AI5636" s="1053">
        <v>34022601</v>
      </c>
      <c r="AJ5636" s="1054">
        <v>27</v>
      </c>
      <c r="AK5636" s="1055">
        <v>65.898859999999999</v>
      </c>
      <c r="AL5636" s="1055">
        <v>1.8561000000000001</v>
      </c>
      <c r="AM5636" s="1054">
        <v>36</v>
      </c>
      <c r="AN5636" s="1056">
        <v>9.6999999999999989E-2</v>
      </c>
    </row>
    <row r="5637" spans="35:40">
      <c r="AI5637" s="1053">
        <v>13018601</v>
      </c>
      <c r="AJ5637" s="1054">
        <v>43</v>
      </c>
      <c r="AK5637" s="1055">
        <v>65.875299999999996</v>
      </c>
      <c r="AL5637" s="1055">
        <v>1.9420999999999999</v>
      </c>
      <c r="AM5637" s="1054">
        <v>34</v>
      </c>
      <c r="AN5637" s="1056">
        <v>0.28749999999999998</v>
      </c>
    </row>
    <row r="5638" spans="35:40">
      <c r="AI5638" s="1053">
        <v>32033401</v>
      </c>
      <c r="AJ5638" s="1054">
        <v>68</v>
      </c>
      <c r="AK5638" s="1055">
        <v>65.872100000000003</v>
      </c>
      <c r="AL5638" s="1055">
        <v>2.0743999999999998</v>
      </c>
      <c r="AM5638" s="1054">
        <v>32</v>
      </c>
      <c r="AN5638" s="1056">
        <v>0.34639999999999999</v>
      </c>
    </row>
    <row r="5639" spans="35:40">
      <c r="AI5639" s="1053">
        <v>33022501</v>
      </c>
      <c r="AJ5639" s="1054">
        <v>23</v>
      </c>
      <c r="AK5639" s="1055">
        <v>65.843518000000003</v>
      </c>
      <c r="AL5639" s="1055">
        <v>1.8932</v>
      </c>
      <c r="AM5639" s="1054">
        <v>35</v>
      </c>
      <c r="AN5639" s="1056">
        <v>0.2928</v>
      </c>
    </row>
    <row r="5640" spans="35:40">
      <c r="AI5640" s="1053">
        <v>35094361</v>
      </c>
      <c r="AJ5640" s="1054">
        <v>7</v>
      </c>
      <c r="AK5640" s="1055">
        <v>65.838800000000006</v>
      </c>
      <c r="AL5640" s="1055">
        <v>1.9416</v>
      </c>
      <c r="AM5640" s="1054">
        <v>34</v>
      </c>
      <c r="AN5640" s="1056">
        <v>0.23440000000000003</v>
      </c>
    </row>
    <row r="5641" spans="35:40">
      <c r="AI5641" s="1053">
        <v>44114901</v>
      </c>
      <c r="AJ5641" s="1054">
        <v>34</v>
      </c>
      <c r="AK5641" s="1055">
        <v>65.808940000000007</v>
      </c>
      <c r="AL5641" s="1055">
        <v>1.8435999999999999</v>
      </c>
      <c r="AM5641" s="1054">
        <v>36</v>
      </c>
      <c r="AN5641" s="1056">
        <v>0.23829999999999998</v>
      </c>
    </row>
    <row r="5642" spans="35:40">
      <c r="AI5642" s="1053">
        <v>52021501</v>
      </c>
      <c r="AJ5642" s="1054">
        <v>5</v>
      </c>
      <c r="AK5642" s="1055">
        <v>65.80162</v>
      </c>
      <c r="AL5642" s="1055">
        <v>2.1284000000000001</v>
      </c>
      <c r="AM5642" s="1054">
        <v>31</v>
      </c>
      <c r="AN5642" s="1056">
        <v>0.16820000000000002</v>
      </c>
    </row>
    <row r="5643" spans="35:40">
      <c r="AI5643" s="1053">
        <v>50430101</v>
      </c>
      <c r="AJ5643" s="1054">
        <v>144</v>
      </c>
      <c r="AK5643" s="1055">
        <v>65.790049999999994</v>
      </c>
      <c r="AL5643" s="1055">
        <v>1.702</v>
      </c>
      <c r="AM5643" s="1054">
        <v>39</v>
      </c>
      <c r="AN5643" s="1056">
        <v>0.50149999999999995</v>
      </c>
    </row>
    <row r="5644" spans="35:40">
      <c r="AI5644" s="1053">
        <v>13033601</v>
      </c>
      <c r="AJ5644" s="1054">
        <v>12</v>
      </c>
      <c r="AK5644" s="1055">
        <v>65.761399999999995</v>
      </c>
      <c r="AL5644" s="1055">
        <v>2.1057000000000001</v>
      </c>
      <c r="AM5644" s="1054">
        <v>31</v>
      </c>
      <c r="AN5644" s="1056">
        <v>0.28949999999999998</v>
      </c>
    </row>
    <row r="5645" spans="35:40">
      <c r="AI5645" s="1053">
        <v>14072751</v>
      </c>
      <c r="AJ5645" s="1054">
        <v>14</v>
      </c>
      <c r="AK5645" s="1055">
        <v>65.756299999999996</v>
      </c>
      <c r="AL5645" s="1055">
        <v>1.8973</v>
      </c>
      <c r="AM5645" s="1054">
        <v>35</v>
      </c>
      <c r="AN5645" s="1056">
        <v>0.29520000000000002</v>
      </c>
    </row>
    <row r="5646" spans="35:40">
      <c r="AI5646" s="1053">
        <v>42031701</v>
      </c>
      <c r="AJ5646" s="1054">
        <v>24</v>
      </c>
      <c r="AK5646" s="1055">
        <v>65.737700000000004</v>
      </c>
      <c r="AL5646" s="1055">
        <v>1.744</v>
      </c>
      <c r="AM5646" s="1054">
        <v>38</v>
      </c>
      <c r="AN5646" s="1056">
        <v>0.23399999999999999</v>
      </c>
    </row>
    <row r="5647" spans="35:40">
      <c r="AI5647" s="1053">
        <v>33024101</v>
      </c>
      <c r="AJ5647" s="1054">
        <v>24</v>
      </c>
      <c r="AK5647" s="1055">
        <v>65.735799999999998</v>
      </c>
      <c r="AL5647" s="1055">
        <v>1.8253999999999999</v>
      </c>
      <c r="AM5647" s="1054">
        <v>36</v>
      </c>
      <c r="AN5647" s="1056">
        <v>0.18989999999999999</v>
      </c>
    </row>
    <row r="5648" spans="35:40">
      <c r="AI5648" s="1053">
        <v>51170011</v>
      </c>
      <c r="AJ5648" s="1054">
        <v>5</v>
      </c>
      <c r="AK5648" s="1055">
        <v>65.732900000000001</v>
      </c>
      <c r="AL5648" s="1055">
        <v>1.6303000000000001</v>
      </c>
      <c r="AM5648" s="1054">
        <v>40</v>
      </c>
      <c r="AN5648" s="1056">
        <v>0.2697</v>
      </c>
    </row>
    <row r="5649" spans="35:40">
      <c r="AI5649" s="1053">
        <v>36060701</v>
      </c>
      <c r="AJ5649" s="1054">
        <v>6</v>
      </c>
      <c r="AK5649" s="1055">
        <v>65.721599999999995</v>
      </c>
      <c r="AL5649" s="1055">
        <v>1.8258000000000001</v>
      </c>
      <c r="AM5649" s="1054">
        <v>36</v>
      </c>
      <c r="AN5649" s="1056">
        <v>0.35719999999999996</v>
      </c>
    </row>
    <row r="5650" spans="35:40">
      <c r="AI5650" s="1053">
        <v>51070011</v>
      </c>
      <c r="AJ5650" s="1054">
        <v>12</v>
      </c>
      <c r="AK5650" s="1055">
        <v>65.70129</v>
      </c>
      <c r="AL5650" s="1055">
        <v>1.9864999999999999</v>
      </c>
      <c r="AM5650" s="1054">
        <v>33</v>
      </c>
      <c r="AN5650" s="1056">
        <v>0.3453</v>
      </c>
    </row>
    <row r="5651" spans="35:40">
      <c r="AI5651" s="1053">
        <v>37047091</v>
      </c>
      <c r="AJ5651" s="1054">
        <v>20</v>
      </c>
      <c r="AK5651" s="1055">
        <v>65.676400000000001</v>
      </c>
      <c r="AL5651" s="1055">
        <v>1.9068000000000001</v>
      </c>
      <c r="AM5651" s="1054">
        <v>34</v>
      </c>
      <c r="AN5651" s="1056">
        <v>0.22719999999999999</v>
      </c>
    </row>
    <row r="5652" spans="35:40">
      <c r="AI5652" s="1053">
        <v>41112101</v>
      </c>
      <c r="AJ5652" s="1054">
        <v>11</v>
      </c>
      <c r="AK5652" s="1055">
        <v>65.671800000000005</v>
      </c>
      <c r="AL5652" s="1055">
        <v>1.7033</v>
      </c>
      <c r="AM5652" s="1054">
        <v>39</v>
      </c>
      <c r="AN5652" s="1056">
        <v>0.19329999999999997</v>
      </c>
    </row>
    <row r="5653" spans="35:40">
      <c r="AI5653" s="1053">
        <v>13352001</v>
      </c>
      <c r="AJ5653" s="1054">
        <v>6</v>
      </c>
      <c r="AK5653" s="1055">
        <v>65.624350000000007</v>
      </c>
      <c r="AL5653" s="1055">
        <v>1.8101</v>
      </c>
      <c r="AM5653" s="1054">
        <v>36</v>
      </c>
      <c r="AN5653" s="1056">
        <v>0.30890000000000001</v>
      </c>
    </row>
    <row r="5654" spans="35:40">
      <c r="AI5654" s="1053">
        <v>21050061</v>
      </c>
      <c r="AJ5654" s="1054">
        <v>7</v>
      </c>
      <c r="AK5654" s="1055">
        <v>65.622600000000006</v>
      </c>
      <c r="AL5654" s="1055">
        <v>1.7744</v>
      </c>
      <c r="AM5654" s="1054">
        <v>37</v>
      </c>
      <c r="AN5654" s="1056">
        <v>0.32179999999999997</v>
      </c>
    </row>
    <row r="5655" spans="35:40">
      <c r="AI5655" s="1053">
        <v>44103701</v>
      </c>
      <c r="AJ5655" s="1054">
        <v>56</v>
      </c>
      <c r="AK5655" s="1055">
        <v>65.616399999999999</v>
      </c>
      <c r="AL5655" s="1055">
        <v>1.7231000000000001</v>
      </c>
      <c r="AM5655" s="1054">
        <v>38</v>
      </c>
      <c r="AN5655" s="1056">
        <v>0.1855</v>
      </c>
    </row>
    <row r="5656" spans="35:40">
      <c r="AI5656" s="1053">
        <v>50240201</v>
      </c>
      <c r="AJ5656" s="1054">
        <v>145</v>
      </c>
      <c r="AK5656" s="1055">
        <v>65.588700000000003</v>
      </c>
      <c r="AL5656" s="1055">
        <v>1.9821</v>
      </c>
      <c r="AM5656" s="1054">
        <v>33</v>
      </c>
      <c r="AN5656" s="1056">
        <v>0.3674</v>
      </c>
    </row>
    <row r="5657" spans="35:40">
      <c r="AI5657" s="1053">
        <v>44101331</v>
      </c>
      <c r="AJ5657" s="1054">
        <v>57</v>
      </c>
      <c r="AK5657" s="1055">
        <v>65.568700000000007</v>
      </c>
      <c r="AL5657" s="1055">
        <v>1.9685999999999999</v>
      </c>
      <c r="AM5657" s="1054">
        <v>33</v>
      </c>
      <c r="AN5657" s="1056">
        <v>0.1573</v>
      </c>
    </row>
    <row r="5658" spans="35:40">
      <c r="AI5658" s="1053">
        <v>21090051</v>
      </c>
      <c r="AJ5658" s="1054">
        <v>5</v>
      </c>
      <c r="AK5658" s="1055">
        <v>65.533199999999994</v>
      </c>
      <c r="AL5658" s="1055">
        <v>2.0724</v>
      </c>
      <c r="AM5658" s="1054">
        <v>32</v>
      </c>
      <c r="AN5658" s="1056">
        <v>0.28300000000000003</v>
      </c>
    </row>
    <row r="5659" spans="35:40">
      <c r="AI5659" s="1053">
        <v>33052301</v>
      </c>
      <c r="AJ5659" s="1054">
        <v>38</v>
      </c>
      <c r="AK5659" s="1055">
        <v>65.518357999999992</v>
      </c>
      <c r="AL5659" s="1055">
        <v>1.9347000000000001</v>
      </c>
      <c r="AM5659" s="1054">
        <v>34</v>
      </c>
      <c r="AN5659" s="1056">
        <v>0.18309999999999998</v>
      </c>
    </row>
    <row r="5660" spans="35:40">
      <c r="AI5660" s="1053">
        <v>43070701</v>
      </c>
      <c r="AJ5660" s="1054">
        <v>13</v>
      </c>
      <c r="AK5660" s="1055">
        <v>65.4923</v>
      </c>
      <c r="AL5660" s="1055">
        <v>1.2733000000000001</v>
      </c>
      <c r="AM5660" s="1054">
        <v>51</v>
      </c>
      <c r="AN5660" s="1056">
        <v>0.20569999999999999</v>
      </c>
    </row>
    <row r="5661" spans="35:40">
      <c r="AI5661" s="1053">
        <v>36016501</v>
      </c>
      <c r="AJ5661" s="1054">
        <v>38</v>
      </c>
      <c r="AK5661" s="1055">
        <v>65.478999999999999</v>
      </c>
      <c r="AL5661" s="1055">
        <v>1.6767000000000001</v>
      </c>
      <c r="AM5661" s="1054">
        <v>39</v>
      </c>
      <c r="AN5661" s="1056">
        <v>0.15039999999999998</v>
      </c>
    </row>
    <row r="5662" spans="35:40">
      <c r="AI5662" s="1053">
        <v>42071101</v>
      </c>
      <c r="AJ5662" s="1054">
        <v>19</v>
      </c>
      <c r="AK5662" s="1055">
        <v>65.455010000000001</v>
      </c>
      <c r="AL5662" s="1055">
        <v>1.7304999999999999</v>
      </c>
      <c r="AM5662" s="1054">
        <v>38</v>
      </c>
      <c r="AN5662" s="1056">
        <v>0.30499999999999999</v>
      </c>
    </row>
    <row r="5663" spans="35:40">
      <c r="AI5663" s="1053">
        <v>13013401</v>
      </c>
      <c r="AJ5663" s="1054">
        <v>44</v>
      </c>
      <c r="AK5663" s="1055">
        <v>65.445700000000002</v>
      </c>
      <c r="AL5663" s="1055">
        <v>2.0131999999999999</v>
      </c>
      <c r="AM5663" s="1054">
        <v>33</v>
      </c>
      <c r="AN5663" s="1056">
        <v>0.14199999999999999</v>
      </c>
    </row>
    <row r="5664" spans="35:40">
      <c r="AI5664" s="1053">
        <v>44082901</v>
      </c>
      <c r="AJ5664" s="1054">
        <v>36</v>
      </c>
      <c r="AK5664" s="1055">
        <v>65.437049999999999</v>
      </c>
      <c r="AL5664" s="1055">
        <v>1.7383999999999999</v>
      </c>
      <c r="AM5664" s="1054">
        <v>38</v>
      </c>
      <c r="AN5664" s="1056">
        <v>0.17960000000000001</v>
      </c>
    </row>
    <row r="5665" spans="35:40">
      <c r="AI5665" s="1053">
        <v>33018241</v>
      </c>
      <c r="AJ5665" s="1054">
        <v>114</v>
      </c>
      <c r="AK5665" s="1055">
        <v>65.419600000000003</v>
      </c>
      <c r="AL5665" s="1055">
        <v>1.8653999999999999</v>
      </c>
      <c r="AM5665" s="1054">
        <v>35</v>
      </c>
      <c r="AN5665" s="1056">
        <v>0.2278</v>
      </c>
    </row>
    <row r="5666" spans="35:40">
      <c r="AI5666" s="1053">
        <v>36072501</v>
      </c>
      <c r="AJ5666" s="1054">
        <v>23</v>
      </c>
      <c r="AK5666" s="1055">
        <v>65.415599999999998</v>
      </c>
      <c r="AL5666" s="1055">
        <v>1.9919</v>
      </c>
      <c r="AM5666" s="1054">
        <v>33</v>
      </c>
      <c r="AN5666" s="1056">
        <v>0.33579999999999999</v>
      </c>
    </row>
    <row r="5667" spans="35:40">
      <c r="AI5667" s="1053">
        <v>43032301</v>
      </c>
      <c r="AJ5667" s="1054">
        <v>10</v>
      </c>
      <c r="AK5667" s="1055">
        <v>65.403400000000005</v>
      </c>
      <c r="AL5667" s="1055">
        <v>1.9292</v>
      </c>
      <c r="AM5667" s="1054">
        <v>34</v>
      </c>
      <c r="AN5667" s="1056">
        <v>0.2571</v>
      </c>
    </row>
    <row r="5668" spans="35:40">
      <c r="AI5668" s="1053">
        <v>33031401</v>
      </c>
      <c r="AJ5668" s="1054">
        <v>40</v>
      </c>
      <c r="AK5668" s="1055">
        <v>65.391900000000007</v>
      </c>
      <c r="AL5668" s="1055">
        <v>1.8938999999999999</v>
      </c>
      <c r="AM5668" s="1054">
        <v>35</v>
      </c>
      <c r="AN5668" s="1056">
        <v>0.36020000000000002</v>
      </c>
    </row>
    <row r="5669" spans="35:40">
      <c r="AI5669" s="1053">
        <v>14032641</v>
      </c>
      <c r="AJ5669" s="1054">
        <v>6</v>
      </c>
      <c r="AK5669" s="1055">
        <v>65.328249999999997</v>
      </c>
      <c r="AL5669" s="1055">
        <v>1.655</v>
      </c>
      <c r="AM5669" s="1054">
        <v>39</v>
      </c>
      <c r="AN5669" s="1056">
        <v>0.20850000000000002</v>
      </c>
    </row>
    <row r="5670" spans="35:40">
      <c r="AI5670" s="1053">
        <v>36112401</v>
      </c>
      <c r="AJ5670" s="1054">
        <v>28</v>
      </c>
      <c r="AK5670" s="1055">
        <v>65.319400000000002</v>
      </c>
      <c r="AL5670" s="1055">
        <v>1.9721</v>
      </c>
      <c r="AM5670" s="1054">
        <v>33</v>
      </c>
      <c r="AN5670" s="1056">
        <v>0.62329999999999997</v>
      </c>
    </row>
    <row r="5671" spans="35:40">
      <c r="AI5671" s="1053">
        <v>44001781</v>
      </c>
      <c r="AJ5671" s="1054">
        <v>121</v>
      </c>
      <c r="AK5671" s="1055">
        <v>65.309799999999996</v>
      </c>
      <c r="AL5671" s="1055">
        <v>1.7972999999999999</v>
      </c>
      <c r="AM5671" s="1054">
        <v>36</v>
      </c>
      <c r="AN5671" s="1056">
        <v>0.13919999999999999</v>
      </c>
    </row>
    <row r="5672" spans="35:40">
      <c r="AI5672" s="1053">
        <v>43020601</v>
      </c>
      <c r="AJ5672" s="1054">
        <v>17</v>
      </c>
      <c r="AK5672" s="1055">
        <v>65.277928000000003</v>
      </c>
      <c r="AL5672" s="1055">
        <v>1.8879999999999999</v>
      </c>
      <c r="AM5672" s="1054">
        <v>35</v>
      </c>
      <c r="AN5672" s="1056">
        <v>0.15970000000000001</v>
      </c>
    </row>
    <row r="5673" spans="35:40">
      <c r="AI5673" s="1053">
        <v>32070701</v>
      </c>
      <c r="AJ5673" s="1054">
        <v>36</v>
      </c>
      <c r="AK5673" s="1055">
        <v>65.255200000000002</v>
      </c>
      <c r="AL5673" s="1055">
        <v>1.5528</v>
      </c>
      <c r="AM5673" s="1054">
        <v>42</v>
      </c>
      <c r="AN5673" s="1056">
        <v>0.27039999999999997</v>
      </c>
    </row>
    <row r="5674" spans="35:40">
      <c r="AI5674" s="1053">
        <v>53252301</v>
      </c>
      <c r="AJ5674" s="1054">
        <v>5</v>
      </c>
      <c r="AK5674" s="1055">
        <v>65.249799999999993</v>
      </c>
      <c r="AL5674" s="1055">
        <v>1.8671</v>
      </c>
      <c r="AM5674" s="1054">
        <v>35</v>
      </c>
      <c r="AN5674" s="1056">
        <v>0.11470000000000001</v>
      </c>
    </row>
    <row r="5675" spans="35:40">
      <c r="AI5675" s="1053">
        <v>22040601</v>
      </c>
      <c r="AJ5675" s="1054">
        <v>5</v>
      </c>
      <c r="AK5675" s="1055">
        <v>65.246799999999993</v>
      </c>
      <c r="AL5675" s="1055">
        <v>1.9228000000000001</v>
      </c>
      <c r="AM5675" s="1054">
        <v>34</v>
      </c>
      <c r="AN5675" s="1056">
        <v>0.25340000000000001</v>
      </c>
    </row>
    <row r="5676" spans="35:40">
      <c r="AI5676" s="1053">
        <v>34015601</v>
      </c>
      <c r="AJ5676" s="1054">
        <v>62</v>
      </c>
      <c r="AK5676" s="1055">
        <v>65.23581999999999</v>
      </c>
      <c r="AL5676" s="1055">
        <v>1.8145</v>
      </c>
      <c r="AM5676" s="1054">
        <v>36</v>
      </c>
      <c r="AN5676" s="1056">
        <v>9.35E-2</v>
      </c>
    </row>
    <row r="5677" spans="35:40">
      <c r="AI5677" s="1053">
        <v>34061001</v>
      </c>
      <c r="AJ5677" s="1054">
        <v>18</v>
      </c>
      <c r="AK5677" s="1055">
        <v>65.221699999999998</v>
      </c>
      <c r="AL5677" s="1055">
        <v>1.6080000000000001</v>
      </c>
      <c r="AM5677" s="1054">
        <v>41</v>
      </c>
      <c r="AN5677" s="1056">
        <v>0.26979999999999998</v>
      </c>
    </row>
    <row r="5678" spans="35:40">
      <c r="AI5678" s="1053">
        <v>23120201</v>
      </c>
      <c r="AJ5678" s="1054">
        <v>8</v>
      </c>
      <c r="AK5678" s="1055">
        <v>65.216899999999995</v>
      </c>
      <c r="AL5678" s="1055">
        <v>1.9395</v>
      </c>
      <c r="AM5678" s="1054">
        <v>34</v>
      </c>
      <c r="AN5678" s="1056">
        <v>0.40350000000000003</v>
      </c>
    </row>
    <row r="5679" spans="35:40">
      <c r="AI5679" s="1053">
        <v>51108501</v>
      </c>
      <c r="AJ5679" s="1054">
        <v>12</v>
      </c>
      <c r="AK5679" s="1055">
        <v>65.194100000000006</v>
      </c>
      <c r="AL5679" s="1055">
        <v>1.897</v>
      </c>
      <c r="AM5679" s="1054">
        <v>34</v>
      </c>
      <c r="AN5679" s="1056">
        <v>0.27310000000000001</v>
      </c>
    </row>
    <row r="5680" spans="35:40">
      <c r="AI5680" s="1053">
        <v>43140801</v>
      </c>
      <c r="AJ5680" s="1054">
        <v>6</v>
      </c>
      <c r="AK5680" s="1055">
        <v>65.178899999999999</v>
      </c>
      <c r="AL5680" s="1055">
        <v>1.7735000000000001</v>
      </c>
      <c r="AM5680" s="1054">
        <v>37</v>
      </c>
      <c r="AN5680" s="1056">
        <v>0.34740000000000004</v>
      </c>
    </row>
    <row r="5681" spans="35:40">
      <c r="AI5681" s="1053">
        <v>50410021</v>
      </c>
      <c r="AJ5681" s="1054">
        <v>146</v>
      </c>
      <c r="AK5681" s="1055">
        <v>65.174899999999994</v>
      </c>
      <c r="AL5681" s="1055">
        <v>2.0179</v>
      </c>
      <c r="AM5681" s="1054">
        <v>32</v>
      </c>
      <c r="AN5681" s="1056">
        <v>0.30420000000000003</v>
      </c>
    </row>
    <row r="5682" spans="35:40">
      <c r="AI5682" s="1053">
        <v>13011021</v>
      </c>
      <c r="AJ5682" s="1054">
        <v>45</v>
      </c>
      <c r="AK5682" s="1055">
        <v>65.162899999999993</v>
      </c>
      <c r="AL5682" s="1055">
        <v>1.9825999999999999</v>
      </c>
      <c r="AM5682" s="1054">
        <v>33</v>
      </c>
      <c r="AN5682" s="1056">
        <v>0.22010000000000002</v>
      </c>
    </row>
    <row r="5683" spans="35:40">
      <c r="AI5683" s="1053">
        <v>44012151</v>
      </c>
      <c r="AJ5683" s="1054">
        <v>133</v>
      </c>
      <c r="AK5683" s="1055">
        <v>65.129300000000001</v>
      </c>
      <c r="AL5683" s="1055">
        <v>1.9072</v>
      </c>
      <c r="AM5683" s="1054">
        <v>34</v>
      </c>
      <c r="AN5683" s="1056">
        <v>0.11960000000000001</v>
      </c>
    </row>
    <row r="5684" spans="35:40">
      <c r="AI5684" s="1053">
        <v>42090201</v>
      </c>
      <c r="AJ5684" s="1054">
        <v>10</v>
      </c>
      <c r="AK5684" s="1055">
        <v>65.1096</v>
      </c>
      <c r="AL5684" s="1055">
        <v>2.1493000000000002</v>
      </c>
      <c r="AM5684" s="1054">
        <v>30</v>
      </c>
      <c r="AN5684" s="1056">
        <v>0.32400000000000001</v>
      </c>
    </row>
    <row r="5685" spans="35:40">
      <c r="AI5685" s="1053">
        <v>33074701</v>
      </c>
      <c r="AJ5685" s="1054">
        <v>63</v>
      </c>
      <c r="AK5685" s="1055">
        <v>65.089200000000005</v>
      </c>
      <c r="AL5685" s="1055">
        <v>1.792</v>
      </c>
      <c r="AM5685" s="1054">
        <v>36</v>
      </c>
      <c r="AN5685" s="1056">
        <v>0.187</v>
      </c>
    </row>
    <row r="5686" spans="35:40">
      <c r="AI5686" s="1053">
        <v>50270201</v>
      </c>
      <c r="AJ5686" s="1054">
        <v>147</v>
      </c>
      <c r="AK5686" s="1055">
        <v>65.085700000000003</v>
      </c>
      <c r="AL5686" s="1055">
        <v>2.0171000000000001</v>
      </c>
      <c r="AM5686" s="1054">
        <v>32</v>
      </c>
      <c r="AN5686" s="1056">
        <v>0.1777</v>
      </c>
    </row>
    <row r="5687" spans="35:40">
      <c r="AI5687" s="1053">
        <v>23050511</v>
      </c>
      <c r="AJ5687" s="1054">
        <v>15</v>
      </c>
      <c r="AK5687" s="1055">
        <v>65.073800000000006</v>
      </c>
      <c r="AL5687" s="1055">
        <v>1.8250999999999999</v>
      </c>
      <c r="AM5687" s="1054">
        <v>36</v>
      </c>
      <c r="AN5687" s="1056">
        <v>0.17079999999999998</v>
      </c>
    </row>
    <row r="5688" spans="35:40">
      <c r="AI5688" s="1053">
        <v>33051301</v>
      </c>
      <c r="AJ5688" s="1054">
        <v>39</v>
      </c>
      <c r="AK5688" s="1055">
        <v>65.071950000000001</v>
      </c>
      <c r="AL5688" s="1055">
        <v>1.9551000000000001</v>
      </c>
      <c r="AM5688" s="1054">
        <v>33</v>
      </c>
      <c r="AN5688" s="1056">
        <v>0.16440000000000002</v>
      </c>
    </row>
    <row r="5689" spans="35:40">
      <c r="AI5689" s="1053">
        <v>51026201</v>
      </c>
      <c r="AJ5689" s="1054">
        <v>23</v>
      </c>
      <c r="AK5689" s="1055">
        <v>65.0441</v>
      </c>
      <c r="AL5689" s="1055">
        <v>2.0426000000000002</v>
      </c>
      <c r="AM5689" s="1054">
        <v>32</v>
      </c>
      <c r="AN5689" s="1056">
        <v>0.53129999999999999</v>
      </c>
    </row>
    <row r="5690" spans="35:40">
      <c r="AI5690" s="1053">
        <v>51085101</v>
      </c>
      <c r="AJ5690" s="1054">
        <v>6</v>
      </c>
      <c r="AK5690" s="1055">
        <v>64.965999999999994</v>
      </c>
      <c r="AL5690" s="1055">
        <v>2.0749</v>
      </c>
      <c r="AM5690" s="1054">
        <v>31</v>
      </c>
      <c r="AN5690" s="1056">
        <v>0.2155</v>
      </c>
    </row>
    <row r="5691" spans="35:40">
      <c r="AI5691" s="1053">
        <v>52080001</v>
      </c>
      <c r="AJ5691" s="1054">
        <v>6</v>
      </c>
      <c r="AK5691" s="1055">
        <v>64.952500000000001</v>
      </c>
      <c r="AL5691" s="1055">
        <v>1.94</v>
      </c>
      <c r="AM5691" s="1054">
        <v>33</v>
      </c>
      <c r="AN5691" s="1056">
        <v>0.24249999999999999</v>
      </c>
    </row>
    <row r="5692" spans="35:40">
      <c r="AI5692" s="1053">
        <v>44000201</v>
      </c>
      <c r="AJ5692" s="1054">
        <v>122</v>
      </c>
      <c r="AK5692" s="1055">
        <v>64.916600000000003</v>
      </c>
      <c r="AL5692" s="1055">
        <v>1.7314000000000001</v>
      </c>
      <c r="AM5692" s="1054">
        <v>37</v>
      </c>
      <c r="AN5692" s="1056">
        <v>0.16469999999999999</v>
      </c>
    </row>
    <row r="5693" spans="35:40">
      <c r="AI5693" s="1053">
        <v>14070502</v>
      </c>
      <c r="AJ5693" s="1054">
        <v>15</v>
      </c>
      <c r="AK5693" s="1055">
        <v>64.894099999999995</v>
      </c>
      <c r="AL5693" s="1055">
        <v>2.0893999999999999</v>
      </c>
      <c r="AM5693" s="1054">
        <v>31</v>
      </c>
      <c r="AN5693" s="1056">
        <v>0.15279999999999999</v>
      </c>
    </row>
    <row r="5694" spans="35:40">
      <c r="AI5694" s="1053">
        <v>53040801</v>
      </c>
      <c r="AJ5694" s="1054">
        <v>5</v>
      </c>
      <c r="AK5694" s="1055">
        <v>64.875100000000003</v>
      </c>
      <c r="AL5694" s="1055">
        <v>1.7041999999999999</v>
      </c>
      <c r="AM5694" s="1054">
        <v>38</v>
      </c>
      <c r="AN5694" s="1056">
        <v>0.28970000000000001</v>
      </c>
    </row>
    <row r="5695" spans="35:40">
      <c r="AI5695" s="1053">
        <v>32104811</v>
      </c>
      <c r="AJ5695" s="1054">
        <v>67</v>
      </c>
      <c r="AK5695" s="1055">
        <v>64.843000000000004</v>
      </c>
      <c r="AL5695" s="1055">
        <v>1.5931999999999999</v>
      </c>
      <c r="AM5695" s="1054">
        <v>41</v>
      </c>
      <c r="AN5695" s="1056">
        <v>0.37909999999999999</v>
      </c>
    </row>
    <row r="5696" spans="35:40">
      <c r="AI5696" s="1053">
        <v>33063101</v>
      </c>
      <c r="AJ5696" s="1054">
        <v>54</v>
      </c>
      <c r="AK5696" s="1055">
        <v>64.812134999999998</v>
      </c>
      <c r="AL5696" s="1055">
        <v>1.7217</v>
      </c>
      <c r="AM5696" s="1054">
        <v>38</v>
      </c>
      <c r="AN5696" s="1056">
        <v>0.25850000000000001</v>
      </c>
    </row>
    <row r="5697" spans="35:40">
      <c r="AI5697" s="1053">
        <v>36110191</v>
      </c>
      <c r="AJ5697" s="1054">
        <v>29</v>
      </c>
      <c r="AK5697" s="1055">
        <v>64.8078</v>
      </c>
      <c r="AL5697" s="1055">
        <v>1.6429</v>
      </c>
      <c r="AM5697" s="1054">
        <v>39</v>
      </c>
      <c r="AN5697" s="1056">
        <v>0.63280000000000003</v>
      </c>
    </row>
    <row r="5698" spans="35:40">
      <c r="AI5698" s="1053">
        <v>43050201</v>
      </c>
      <c r="AJ5698" s="1054">
        <v>13</v>
      </c>
      <c r="AK5698" s="1055">
        <v>64.805700000000002</v>
      </c>
      <c r="AL5698" s="1055">
        <v>1.6428</v>
      </c>
      <c r="AM5698" s="1054">
        <v>39</v>
      </c>
      <c r="AN5698" s="1056">
        <v>0.20420000000000002</v>
      </c>
    </row>
    <row r="5699" spans="35:40">
      <c r="AI5699" s="1053">
        <v>65010631</v>
      </c>
      <c r="AJ5699" s="1054">
        <v>22</v>
      </c>
      <c r="AK5699" s="1055">
        <v>64.760000000000005</v>
      </c>
      <c r="AL5699" s="1055">
        <v>2.0350999999999999</v>
      </c>
      <c r="AM5699" s="1054">
        <v>32</v>
      </c>
      <c r="AN5699" s="1056">
        <v>0.33279999999999998</v>
      </c>
    </row>
    <row r="5700" spans="35:40">
      <c r="AI5700" s="1053">
        <v>44011531</v>
      </c>
      <c r="AJ5700" s="1054">
        <v>134</v>
      </c>
      <c r="AK5700" s="1055">
        <v>64.759100000000004</v>
      </c>
      <c r="AL5700" s="1055">
        <v>1.7976000000000001</v>
      </c>
      <c r="AM5700" s="1054">
        <v>36</v>
      </c>
      <c r="AN5700" s="1056">
        <v>0.23989999999999997</v>
      </c>
    </row>
    <row r="5701" spans="35:40">
      <c r="AI5701" s="1053">
        <v>44224501</v>
      </c>
      <c r="AJ5701" s="1054">
        <v>135</v>
      </c>
      <c r="AK5701" s="1055">
        <v>64.713280000000012</v>
      </c>
      <c r="AL5701" s="1055">
        <v>1.7655000000000001</v>
      </c>
      <c r="AM5701" s="1054">
        <v>37</v>
      </c>
      <c r="AN5701" s="1056">
        <v>0.26300000000000001</v>
      </c>
    </row>
    <row r="5702" spans="35:40">
      <c r="AI5702" s="1053">
        <v>43032601</v>
      </c>
      <c r="AJ5702" s="1054">
        <v>11</v>
      </c>
      <c r="AK5702" s="1055">
        <v>64.693080000000009</v>
      </c>
      <c r="AL5702" s="1055">
        <v>1.7826</v>
      </c>
      <c r="AM5702" s="1054">
        <v>36</v>
      </c>
      <c r="AN5702" s="1056">
        <v>8.9200000000000002E-2</v>
      </c>
    </row>
    <row r="5703" spans="35:40">
      <c r="AI5703" s="1053">
        <v>44100501</v>
      </c>
      <c r="AJ5703" s="1054">
        <v>58</v>
      </c>
      <c r="AK5703" s="1055">
        <v>64.676199999999994</v>
      </c>
      <c r="AL5703" s="1055">
        <v>1.8593</v>
      </c>
      <c r="AM5703" s="1054">
        <v>35</v>
      </c>
      <c r="AN5703" s="1056">
        <v>0.11710000000000001</v>
      </c>
    </row>
    <row r="5704" spans="35:40">
      <c r="AI5704" s="1053">
        <v>35024571</v>
      </c>
      <c r="AJ5704" s="1054">
        <v>37</v>
      </c>
      <c r="AK5704" s="1055">
        <v>64.630883999999995</v>
      </c>
      <c r="AL5704" s="1055">
        <v>1.6974</v>
      </c>
      <c r="AM5704" s="1054">
        <v>38</v>
      </c>
      <c r="AN5704" s="1056">
        <v>0.26860000000000001</v>
      </c>
    </row>
    <row r="5705" spans="35:40">
      <c r="AI5705" s="1053">
        <v>34150601</v>
      </c>
      <c r="AJ5705" s="1054">
        <v>11</v>
      </c>
      <c r="AK5705" s="1055">
        <v>64.586600000000004</v>
      </c>
      <c r="AL5705" s="1055">
        <v>1.9906999999999999</v>
      </c>
      <c r="AM5705" s="1054">
        <v>32</v>
      </c>
      <c r="AN5705" s="1056">
        <v>0.27760000000000001</v>
      </c>
    </row>
    <row r="5706" spans="35:40">
      <c r="AI5706" s="1053">
        <v>44101231</v>
      </c>
      <c r="AJ5706" s="1054">
        <v>59</v>
      </c>
      <c r="AK5706" s="1055">
        <v>64.58</v>
      </c>
      <c r="AL5706" s="1055">
        <v>1.9549000000000001</v>
      </c>
      <c r="AM5706" s="1054">
        <v>33</v>
      </c>
      <c r="AN5706" s="1056">
        <v>0.1807</v>
      </c>
    </row>
    <row r="5707" spans="35:40">
      <c r="AI5707" s="1053">
        <v>33081801</v>
      </c>
      <c r="AJ5707" s="1054">
        <v>14</v>
      </c>
      <c r="AK5707" s="1055">
        <v>64.572400000000002</v>
      </c>
      <c r="AL5707" s="1055">
        <v>1.7901</v>
      </c>
      <c r="AM5707" s="1054">
        <v>36</v>
      </c>
      <c r="AN5707" s="1056">
        <v>0.30180000000000001</v>
      </c>
    </row>
    <row r="5708" spans="35:40">
      <c r="AI5708" s="1053">
        <v>61016701</v>
      </c>
      <c r="AJ5708" s="1054">
        <v>80</v>
      </c>
      <c r="AK5708" s="1055">
        <v>64.542199999999994</v>
      </c>
      <c r="AL5708" s="1055">
        <v>1.9466000000000001</v>
      </c>
      <c r="AM5708" s="1054">
        <v>33</v>
      </c>
      <c r="AN5708" s="1056">
        <v>0.27729999999999999</v>
      </c>
    </row>
    <row r="5709" spans="35:40">
      <c r="AI5709" s="1053">
        <v>34090801</v>
      </c>
      <c r="AJ5709" s="1054">
        <v>12</v>
      </c>
      <c r="AK5709" s="1055">
        <v>64.540899999999993</v>
      </c>
      <c r="AL5709" s="1055">
        <v>2.1293000000000002</v>
      </c>
      <c r="AM5709" s="1054">
        <v>30</v>
      </c>
      <c r="AN5709" s="1056">
        <v>0.30359999999999998</v>
      </c>
    </row>
    <row r="5710" spans="35:40">
      <c r="AI5710" s="1053">
        <v>33055600</v>
      </c>
      <c r="AJ5710" s="1054">
        <v>40</v>
      </c>
      <c r="AK5710" s="1055">
        <v>64.533276000000001</v>
      </c>
      <c r="AL5710" s="1055">
        <v>1.9215</v>
      </c>
      <c r="AM5710" s="1054">
        <v>34</v>
      </c>
      <c r="AN5710" s="1056">
        <v>0.1913</v>
      </c>
    </row>
    <row r="5711" spans="35:40">
      <c r="AI5711" s="1053">
        <v>23016001</v>
      </c>
      <c r="AJ5711" s="1054">
        <v>45</v>
      </c>
      <c r="AK5711" s="1055">
        <v>64.517899999999997</v>
      </c>
      <c r="AL5711" s="1055">
        <v>2.1055999999999999</v>
      </c>
      <c r="AM5711" s="1054">
        <v>31</v>
      </c>
      <c r="AN5711" s="1056">
        <v>0.21210000000000001</v>
      </c>
    </row>
    <row r="5712" spans="35:40">
      <c r="AI5712" s="1053">
        <v>37187121</v>
      </c>
      <c r="AJ5712" s="1054">
        <v>8</v>
      </c>
      <c r="AK5712" s="1055">
        <v>64.49148000000001</v>
      </c>
      <c r="AL5712" s="1055">
        <v>1.5114000000000001</v>
      </c>
      <c r="AM5712" s="1054">
        <v>43</v>
      </c>
      <c r="AN5712" s="1056">
        <v>0.1789</v>
      </c>
    </row>
    <row r="5713" spans="35:40">
      <c r="AI5713" s="1053">
        <v>35014201</v>
      </c>
      <c r="AJ5713" s="1054">
        <v>43</v>
      </c>
      <c r="AK5713" s="1055">
        <v>64.465599999999995</v>
      </c>
      <c r="AL5713" s="1055">
        <v>1.9939</v>
      </c>
      <c r="AM5713" s="1054">
        <v>32</v>
      </c>
      <c r="AN5713" s="1056">
        <v>0.3039</v>
      </c>
    </row>
    <row r="5714" spans="35:40">
      <c r="AI5714" s="1053">
        <v>35012301</v>
      </c>
      <c r="AJ5714" s="1054">
        <v>44</v>
      </c>
      <c r="AK5714" s="1055">
        <v>64.463440000000006</v>
      </c>
      <c r="AL5714" s="1055">
        <v>1.8112999999999999</v>
      </c>
      <c r="AM5714" s="1054">
        <v>36</v>
      </c>
      <c r="AN5714" s="1056">
        <v>0.2114</v>
      </c>
    </row>
    <row r="5715" spans="35:40">
      <c r="AI5715" s="1053">
        <v>33051101</v>
      </c>
      <c r="AJ5715" s="1054">
        <v>41</v>
      </c>
      <c r="AK5715" s="1055">
        <v>64.373099999999994</v>
      </c>
      <c r="AL5715" s="1055">
        <v>1.9591000000000001</v>
      </c>
      <c r="AM5715" s="1054">
        <v>33</v>
      </c>
      <c r="AN5715" s="1056">
        <v>0.4012</v>
      </c>
    </row>
    <row r="5716" spans="35:40">
      <c r="AI5716" s="1053">
        <v>32029291</v>
      </c>
      <c r="AJ5716" s="1054">
        <v>95</v>
      </c>
      <c r="AK5716" s="1055">
        <v>64.370199999999997</v>
      </c>
      <c r="AL5716" s="1055">
        <v>2.0514000000000001</v>
      </c>
      <c r="AM5716" s="1054">
        <v>31</v>
      </c>
      <c r="AN5716" s="1056">
        <v>0.2412</v>
      </c>
    </row>
    <row r="5717" spans="35:40">
      <c r="AI5717" s="1053">
        <v>51057601</v>
      </c>
      <c r="AJ5717" s="1054">
        <v>10</v>
      </c>
      <c r="AK5717" s="1055">
        <v>64.333399999999997</v>
      </c>
      <c r="AL5717" s="1055">
        <v>1.9109</v>
      </c>
      <c r="AM5717" s="1054">
        <v>34</v>
      </c>
      <c r="AN5717" s="1056">
        <v>0.3105</v>
      </c>
    </row>
    <row r="5718" spans="35:40">
      <c r="AI5718" s="1053">
        <v>35060221</v>
      </c>
      <c r="AJ5718" s="1054">
        <v>17</v>
      </c>
      <c r="AK5718" s="1055">
        <v>64.315399999999997</v>
      </c>
      <c r="AL5718" s="1055">
        <v>1.4629000000000001</v>
      </c>
      <c r="AM5718" s="1054">
        <v>44</v>
      </c>
      <c r="AN5718" s="1056">
        <v>0.31319999999999998</v>
      </c>
    </row>
    <row r="5719" spans="35:40">
      <c r="AI5719" s="1053">
        <v>61018101</v>
      </c>
      <c r="AJ5719" s="1054">
        <v>81</v>
      </c>
      <c r="AK5719" s="1055">
        <v>64.294899999999998</v>
      </c>
      <c r="AL5719" s="1055">
        <v>1.9601</v>
      </c>
      <c r="AM5719" s="1054">
        <v>33</v>
      </c>
      <c r="AN5719" s="1056">
        <v>0.17030000000000001</v>
      </c>
    </row>
    <row r="5720" spans="35:40">
      <c r="AI5720" s="1053">
        <v>44018201</v>
      </c>
      <c r="AJ5720" s="1054">
        <v>136</v>
      </c>
      <c r="AK5720" s="1055">
        <v>64.281549999999996</v>
      </c>
      <c r="AL5720" s="1055">
        <v>1.7181</v>
      </c>
      <c r="AM5720" s="1054">
        <v>37</v>
      </c>
      <c r="AN5720" s="1056">
        <v>0.14800000000000002</v>
      </c>
    </row>
    <row r="5721" spans="35:40">
      <c r="AI5721" s="1053">
        <v>41162901</v>
      </c>
      <c r="AJ5721" s="1054">
        <v>15</v>
      </c>
      <c r="AK5721" s="1055">
        <v>64.267799999999994</v>
      </c>
      <c r="AL5721" s="1055">
        <v>1.6283000000000001</v>
      </c>
      <c r="AM5721" s="1054">
        <v>39</v>
      </c>
      <c r="AN5721" s="1056">
        <v>0.28920000000000001</v>
      </c>
    </row>
    <row r="5722" spans="35:40">
      <c r="AI5722" s="1053">
        <v>33044001</v>
      </c>
      <c r="AJ5722" s="1054">
        <v>70</v>
      </c>
      <c r="AK5722" s="1055">
        <v>64.239000000000004</v>
      </c>
      <c r="AL5722" s="1055">
        <v>1.8562000000000001</v>
      </c>
      <c r="AM5722" s="1054">
        <v>35</v>
      </c>
      <c r="AN5722" s="1056">
        <v>0.23780000000000001</v>
      </c>
    </row>
    <row r="5723" spans="35:40">
      <c r="AI5723" s="1053">
        <v>36090801</v>
      </c>
      <c r="AJ5723" s="1054">
        <v>15</v>
      </c>
      <c r="AK5723" s="1055">
        <v>64.209999999999994</v>
      </c>
      <c r="AL5723" s="1055">
        <v>2.0691000000000002</v>
      </c>
      <c r="AM5723" s="1054">
        <v>31</v>
      </c>
      <c r="AN5723" s="1056">
        <v>0.33479999999999999</v>
      </c>
    </row>
    <row r="5724" spans="35:40">
      <c r="AI5724" s="1053">
        <v>61071201</v>
      </c>
      <c r="AJ5724" s="1054">
        <v>10</v>
      </c>
      <c r="AK5724" s="1055">
        <v>64.208699999999993</v>
      </c>
      <c r="AL5724" s="1055">
        <v>1.9379</v>
      </c>
      <c r="AM5724" s="1054">
        <v>33</v>
      </c>
      <c r="AN5724" s="1056">
        <v>0.30790000000000001</v>
      </c>
    </row>
    <row r="5725" spans="35:40">
      <c r="AI5725" s="1053">
        <v>44160601</v>
      </c>
      <c r="AJ5725" s="1054">
        <v>18</v>
      </c>
      <c r="AK5725" s="1055">
        <v>64.200400000000002</v>
      </c>
      <c r="AL5725" s="1055">
        <v>1.9112</v>
      </c>
      <c r="AM5725" s="1054">
        <v>34</v>
      </c>
      <c r="AN5725" s="1056">
        <v>0.24989999999999998</v>
      </c>
    </row>
    <row r="5726" spans="35:40">
      <c r="AI5726" s="1053">
        <v>12100911</v>
      </c>
      <c r="AJ5726" s="1054">
        <v>71</v>
      </c>
      <c r="AK5726" s="1055">
        <v>64.177880000000002</v>
      </c>
      <c r="AL5726" s="1055">
        <v>1.7571000000000001</v>
      </c>
      <c r="AM5726" s="1054">
        <v>37</v>
      </c>
      <c r="AN5726" s="1056">
        <v>0.15579999999999999</v>
      </c>
    </row>
    <row r="5727" spans="35:40">
      <c r="AI5727" s="1053">
        <v>51016401</v>
      </c>
      <c r="AJ5727" s="1054">
        <v>138</v>
      </c>
      <c r="AK5727" s="1055">
        <v>64.172399999999996</v>
      </c>
      <c r="AL5727" s="1055">
        <v>1.9943</v>
      </c>
      <c r="AM5727" s="1054">
        <v>32</v>
      </c>
      <c r="AN5727" s="1056">
        <v>0.43420000000000003</v>
      </c>
    </row>
    <row r="5728" spans="35:40">
      <c r="AI5728" s="1053">
        <v>32107611</v>
      </c>
      <c r="AJ5728" s="1054">
        <v>68</v>
      </c>
      <c r="AK5728" s="1055">
        <v>64.137450000000001</v>
      </c>
      <c r="AL5728" s="1055">
        <v>1.6816</v>
      </c>
      <c r="AM5728" s="1054">
        <v>38</v>
      </c>
      <c r="AN5728" s="1056">
        <v>0.18289999999999998</v>
      </c>
    </row>
    <row r="5729" spans="35:40">
      <c r="AI5729" s="1053">
        <v>42092601</v>
      </c>
      <c r="AJ5729" s="1054">
        <v>11</v>
      </c>
      <c r="AK5729" s="1055">
        <v>64.137299999999996</v>
      </c>
      <c r="AL5729" s="1055">
        <v>1.9853000000000001</v>
      </c>
      <c r="AM5729" s="1054">
        <v>32</v>
      </c>
      <c r="AN5729" s="1056">
        <v>0.22600000000000001</v>
      </c>
    </row>
    <row r="5730" spans="35:40">
      <c r="AI5730" s="1053">
        <v>44114201</v>
      </c>
      <c r="AJ5730" s="1054">
        <v>35</v>
      </c>
      <c r="AK5730" s="1055">
        <v>64.114199999999997</v>
      </c>
      <c r="AL5730" s="1055">
        <v>1.8796999999999999</v>
      </c>
      <c r="AM5730" s="1054">
        <v>34</v>
      </c>
      <c r="AN5730" s="1056">
        <v>0.20860000000000001</v>
      </c>
    </row>
    <row r="5731" spans="35:40">
      <c r="AI5731" s="1053">
        <v>21020561</v>
      </c>
      <c r="AJ5731" s="1054">
        <v>46</v>
      </c>
      <c r="AK5731" s="1055">
        <v>64.111199999999997</v>
      </c>
      <c r="AL5731" s="1055">
        <v>1.4731000000000001</v>
      </c>
      <c r="AM5731" s="1054">
        <v>44</v>
      </c>
      <c r="AN5731" s="1056">
        <v>0.23850000000000002</v>
      </c>
    </row>
    <row r="5732" spans="35:40">
      <c r="AI5732" s="1053">
        <v>43020701</v>
      </c>
      <c r="AJ5732" s="1054">
        <v>18</v>
      </c>
      <c r="AK5732" s="1055">
        <v>64.090199999999996</v>
      </c>
      <c r="AL5732" s="1055">
        <v>1.9292</v>
      </c>
      <c r="AM5732" s="1054">
        <v>33</v>
      </c>
      <c r="AN5732" s="1056">
        <v>0.26950000000000002</v>
      </c>
    </row>
    <row r="5733" spans="35:40">
      <c r="AI5733" s="1053">
        <v>35034891</v>
      </c>
      <c r="AJ5733" s="1054">
        <v>11</v>
      </c>
      <c r="AK5733" s="1055">
        <v>64.0886</v>
      </c>
      <c r="AL5733" s="1055">
        <v>1.8919999999999999</v>
      </c>
      <c r="AM5733" s="1054">
        <v>34</v>
      </c>
      <c r="AN5733" s="1056">
        <v>0.4204</v>
      </c>
    </row>
    <row r="5734" spans="35:40">
      <c r="AI5734" s="1053">
        <v>35010202</v>
      </c>
      <c r="AJ5734" s="1054">
        <v>45</v>
      </c>
      <c r="AK5734" s="1055">
        <v>64.088499999999996</v>
      </c>
      <c r="AL5734" s="1055">
        <v>1.9995000000000001</v>
      </c>
      <c r="AM5734" s="1054">
        <v>32</v>
      </c>
      <c r="AN5734" s="1056">
        <v>0.28029999999999999</v>
      </c>
    </row>
    <row r="5735" spans="35:40">
      <c r="AI5735" s="1053">
        <v>32054511</v>
      </c>
      <c r="AJ5735" s="1054">
        <v>26</v>
      </c>
      <c r="AK5735" s="1055">
        <v>64.050349999999995</v>
      </c>
      <c r="AL5735" s="1055">
        <v>1.9962</v>
      </c>
      <c r="AM5735" s="1054">
        <v>32</v>
      </c>
      <c r="AN5735" s="1056">
        <v>0.19140000000000001</v>
      </c>
    </row>
    <row r="5736" spans="35:40">
      <c r="AI5736" s="1053">
        <v>21110701</v>
      </c>
      <c r="AJ5736" s="1054">
        <v>6</v>
      </c>
      <c r="AK5736" s="1055">
        <v>64.048299999999998</v>
      </c>
      <c r="AL5736" s="1055">
        <v>1.9522999999999999</v>
      </c>
      <c r="AM5736" s="1054">
        <v>33</v>
      </c>
      <c r="AN5736" s="1056">
        <v>0.25819999999999999</v>
      </c>
    </row>
    <row r="5737" spans="35:40">
      <c r="AI5737" s="1053">
        <v>50190031</v>
      </c>
      <c r="AJ5737" s="1054">
        <v>148</v>
      </c>
      <c r="AK5737" s="1055">
        <v>64.048199999999994</v>
      </c>
      <c r="AL5737" s="1055">
        <v>1.9480999999999999</v>
      </c>
      <c r="AM5737" s="1054">
        <v>33</v>
      </c>
      <c r="AN5737" s="1056">
        <v>0.2908</v>
      </c>
    </row>
    <row r="5738" spans="35:40">
      <c r="AI5738" s="1053">
        <v>65010441</v>
      </c>
      <c r="AJ5738" s="1054">
        <v>23</v>
      </c>
      <c r="AK5738" s="1055">
        <v>64.047349999999994</v>
      </c>
      <c r="AL5738" s="1055">
        <v>1.9417</v>
      </c>
      <c r="AM5738" s="1054">
        <v>33</v>
      </c>
      <c r="AN5738" s="1056">
        <v>0.22600000000000001</v>
      </c>
    </row>
    <row r="5739" spans="35:40">
      <c r="AI5739" s="1053">
        <v>22115901</v>
      </c>
      <c r="AJ5739" s="1054">
        <v>35</v>
      </c>
      <c r="AK5739" s="1055">
        <v>64.030900000000003</v>
      </c>
      <c r="AL5739" s="1055">
        <v>1.5177</v>
      </c>
      <c r="AM5739" s="1054">
        <v>42</v>
      </c>
      <c r="AN5739" s="1056">
        <v>9.7899999999999987E-2</v>
      </c>
    </row>
    <row r="5740" spans="35:40">
      <c r="AI5740" s="1053">
        <v>33111201</v>
      </c>
      <c r="AJ5740" s="1054">
        <v>16</v>
      </c>
      <c r="AK5740" s="1055">
        <v>64.008300000000006</v>
      </c>
      <c r="AL5740" s="1055">
        <v>1.8147</v>
      </c>
      <c r="AM5740" s="1054">
        <v>35</v>
      </c>
      <c r="AN5740" s="1056">
        <v>0.23300000000000001</v>
      </c>
    </row>
    <row r="5741" spans="35:40">
      <c r="AI5741" s="1053">
        <v>44011311</v>
      </c>
      <c r="AJ5741" s="1054">
        <v>137</v>
      </c>
      <c r="AK5741" s="1055">
        <v>63.984900000000003</v>
      </c>
      <c r="AL5741" s="1055">
        <v>1.7319</v>
      </c>
      <c r="AM5741" s="1054">
        <v>37</v>
      </c>
      <c r="AN5741" s="1056">
        <v>0.33240000000000003</v>
      </c>
    </row>
    <row r="5742" spans="35:40">
      <c r="AI5742" s="1053">
        <v>62020801</v>
      </c>
      <c r="AJ5742" s="1054">
        <v>3</v>
      </c>
      <c r="AK5742" s="1055">
        <v>63.983750000000001</v>
      </c>
      <c r="AL5742" s="1055">
        <v>1.6119000000000001</v>
      </c>
      <c r="AM5742" s="1054">
        <v>40</v>
      </c>
      <c r="AN5742" s="1056">
        <v>0.45179999999999998</v>
      </c>
    </row>
    <row r="5743" spans="35:40">
      <c r="AI5743" s="1053">
        <v>45110051</v>
      </c>
      <c r="AJ5743" s="1054">
        <v>3</v>
      </c>
      <c r="AK5743" s="1055">
        <v>63.9741</v>
      </c>
      <c r="AL5743" s="1055">
        <v>1.7370000000000001</v>
      </c>
      <c r="AM5743" s="1054">
        <v>37</v>
      </c>
      <c r="AN5743" s="1056">
        <v>0.30630000000000002</v>
      </c>
    </row>
    <row r="5744" spans="35:40">
      <c r="AI5744" s="1053">
        <v>44062701</v>
      </c>
      <c r="AJ5744" s="1054">
        <v>11</v>
      </c>
      <c r="AK5744" s="1055">
        <v>63.945769999999996</v>
      </c>
      <c r="AL5744" s="1055">
        <v>1.8895999999999999</v>
      </c>
      <c r="AM5744" s="1054">
        <v>34</v>
      </c>
      <c r="AN5744" s="1056">
        <v>0.17610000000000001</v>
      </c>
    </row>
    <row r="5745" spans="35:40">
      <c r="AI5745" s="1053">
        <v>32038311</v>
      </c>
      <c r="AJ5745" s="1054">
        <v>69</v>
      </c>
      <c r="AK5745" s="1055">
        <v>63.931080000000001</v>
      </c>
      <c r="AL5745" s="1055">
        <v>1.7534000000000001</v>
      </c>
      <c r="AM5745" s="1054">
        <v>36</v>
      </c>
      <c r="AN5745" s="1056">
        <v>0.22519999999999998</v>
      </c>
    </row>
    <row r="5746" spans="35:40">
      <c r="AI5746" s="1053">
        <v>21011031</v>
      </c>
      <c r="AJ5746" s="1054">
        <v>52</v>
      </c>
      <c r="AK5746" s="1055">
        <v>63.865856999999998</v>
      </c>
      <c r="AL5746" s="1055">
        <v>2.0432000000000001</v>
      </c>
      <c r="AM5746" s="1054">
        <v>31</v>
      </c>
      <c r="AN5746" s="1056">
        <v>0.21640000000000001</v>
      </c>
    </row>
    <row r="5747" spans="35:40">
      <c r="AI5747" s="1053">
        <v>44052401</v>
      </c>
      <c r="AJ5747" s="1054">
        <v>10</v>
      </c>
      <c r="AK5747" s="1055">
        <v>63.846400000000003</v>
      </c>
      <c r="AL5747" s="1055">
        <v>2.0617000000000001</v>
      </c>
      <c r="AM5747" s="1054">
        <v>31</v>
      </c>
      <c r="AN5747" s="1056">
        <v>0.1396</v>
      </c>
    </row>
    <row r="5748" spans="35:40">
      <c r="AI5748" s="1053">
        <v>33094101</v>
      </c>
      <c r="AJ5748" s="1054">
        <v>50</v>
      </c>
      <c r="AK5748" s="1055">
        <v>63.835900000000002</v>
      </c>
      <c r="AL5748" s="1055">
        <v>1.4765999999999999</v>
      </c>
      <c r="AM5748" s="1054">
        <v>43</v>
      </c>
      <c r="AN5748" s="1056">
        <v>0.19690000000000002</v>
      </c>
    </row>
    <row r="5749" spans="35:40">
      <c r="AI5749" s="1053">
        <v>14111301</v>
      </c>
      <c r="AJ5749" s="1054">
        <v>11</v>
      </c>
      <c r="AK5749" s="1055">
        <v>63.829300000000003</v>
      </c>
      <c r="AL5749" s="1055">
        <v>1.6536999999999999</v>
      </c>
      <c r="AM5749" s="1054">
        <v>39</v>
      </c>
      <c r="AN5749" s="1056">
        <v>0.27379999999999999</v>
      </c>
    </row>
    <row r="5750" spans="35:40">
      <c r="AI5750" s="1053">
        <v>22081201</v>
      </c>
      <c r="AJ5750" s="1054">
        <v>6</v>
      </c>
      <c r="AK5750" s="1055">
        <v>63.811100000000003</v>
      </c>
      <c r="AL5750" s="1055">
        <v>1.7129000000000001</v>
      </c>
      <c r="AM5750" s="1054">
        <v>37</v>
      </c>
      <c r="AN5750" s="1056">
        <v>0.18179999999999999</v>
      </c>
    </row>
    <row r="5751" spans="35:40">
      <c r="AI5751" s="1053">
        <v>23122111</v>
      </c>
      <c r="AJ5751" s="1054">
        <v>9</v>
      </c>
      <c r="AK5751" s="1055">
        <v>63.758400000000002</v>
      </c>
      <c r="AL5751" s="1055">
        <v>1.5022</v>
      </c>
      <c r="AM5751" s="1054">
        <v>42</v>
      </c>
      <c r="AN5751" s="1056">
        <v>0.40850000000000003</v>
      </c>
    </row>
    <row r="5752" spans="35:40">
      <c r="AI5752" s="1053">
        <v>45013201</v>
      </c>
      <c r="AJ5752" s="1054">
        <v>32</v>
      </c>
      <c r="AK5752" s="1055">
        <v>63.720119999999994</v>
      </c>
      <c r="AL5752" s="1055">
        <v>1.8294999999999999</v>
      </c>
      <c r="AM5752" s="1054">
        <v>35</v>
      </c>
      <c r="AN5752" s="1056">
        <v>0.46479999999999999</v>
      </c>
    </row>
    <row r="5753" spans="35:40">
      <c r="AI5753" s="1053">
        <v>21110801</v>
      </c>
      <c r="AJ5753" s="1054">
        <v>7</v>
      </c>
      <c r="AK5753" s="1055">
        <v>63.710749999999997</v>
      </c>
      <c r="AL5753" s="1055">
        <v>1.7163999999999999</v>
      </c>
      <c r="AM5753" s="1054">
        <v>37</v>
      </c>
      <c r="AN5753" s="1056">
        <v>0.19760000000000003</v>
      </c>
    </row>
    <row r="5754" spans="35:40">
      <c r="AI5754" s="1053">
        <v>51162701</v>
      </c>
      <c r="AJ5754" s="1054">
        <v>13</v>
      </c>
      <c r="AK5754" s="1055">
        <v>63.695300000000003</v>
      </c>
      <c r="AL5754" s="1055">
        <v>2.2134</v>
      </c>
      <c r="AM5754" s="1054">
        <v>29</v>
      </c>
      <c r="AN5754" s="1056">
        <v>0.31010000000000004</v>
      </c>
    </row>
    <row r="5755" spans="35:40">
      <c r="AI5755" s="1053">
        <v>33110801</v>
      </c>
      <c r="AJ5755" s="1054">
        <v>17</v>
      </c>
      <c r="AK5755" s="1055">
        <v>63.694699999999997</v>
      </c>
      <c r="AL5755" s="1055">
        <v>1.5903</v>
      </c>
      <c r="AM5755" s="1054">
        <v>40</v>
      </c>
      <c r="AN5755" s="1056">
        <v>0.20739999999999997</v>
      </c>
    </row>
    <row r="5756" spans="35:40">
      <c r="AI5756" s="1053">
        <v>44107701</v>
      </c>
      <c r="AJ5756" s="1054">
        <v>60</v>
      </c>
      <c r="AK5756" s="1055">
        <v>63.678699999999999</v>
      </c>
      <c r="AL5756" s="1055">
        <v>1.732</v>
      </c>
      <c r="AM5756" s="1054">
        <v>37</v>
      </c>
      <c r="AN5756" s="1056">
        <v>0.23749999999999999</v>
      </c>
    </row>
    <row r="5757" spans="35:40">
      <c r="AI5757" s="1053">
        <v>45010531</v>
      </c>
      <c r="AJ5757" s="1054">
        <v>33</v>
      </c>
      <c r="AK5757" s="1055">
        <v>63.671500000000002</v>
      </c>
      <c r="AL5757" s="1055">
        <v>2.1183999999999998</v>
      </c>
      <c r="AM5757" s="1054">
        <v>30</v>
      </c>
      <c r="AN5757" s="1056">
        <v>0.21190000000000001</v>
      </c>
    </row>
    <row r="5758" spans="35:40">
      <c r="AI5758" s="1053">
        <v>51030201</v>
      </c>
      <c r="AJ5758" s="1054">
        <v>18</v>
      </c>
      <c r="AK5758" s="1055">
        <v>63.660499999999999</v>
      </c>
      <c r="AL5758" s="1055">
        <v>2.085</v>
      </c>
      <c r="AM5758" s="1054">
        <v>31</v>
      </c>
      <c r="AN5758" s="1056">
        <v>0.32069999999999999</v>
      </c>
    </row>
    <row r="5759" spans="35:40">
      <c r="AI5759" s="1053">
        <v>44060601</v>
      </c>
      <c r="AJ5759" s="1054">
        <v>12</v>
      </c>
      <c r="AK5759" s="1055">
        <v>63.645299999999999</v>
      </c>
      <c r="AL5759" s="1055">
        <v>1.4576</v>
      </c>
      <c r="AM5759" s="1054">
        <v>44</v>
      </c>
      <c r="AN5759" s="1056">
        <v>0.37799999999999995</v>
      </c>
    </row>
    <row r="5760" spans="35:40">
      <c r="AI5760" s="1053">
        <v>44211101</v>
      </c>
      <c r="AJ5760" s="1054">
        <v>123</v>
      </c>
      <c r="AK5760" s="1055">
        <v>63.634988</v>
      </c>
      <c r="AL5760" s="1055">
        <v>1.6975</v>
      </c>
      <c r="AM5760" s="1054">
        <v>37</v>
      </c>
      <c r="AN5760" s="1056">
        <v>0.14710000000000001</v>
      </c>
    </row>
    <row r="5761" spans="35:40">
      <c r="AI5761" s="1053">
        <v>36043901</v>
      </c>
      <c r="AJ5761" s="1054">
        <v>20</v>
      </c>
      <c r="AK5761" s="1055">
        <v>63.608899999999998</v>
      </c>
      <c r="AL5761" s="1055">
        <v>2.0426000000000002</v>
      </c>
      <c r="AM5761" s="1054">
        <v>31</v>
      </c>
      <c r="AN5761" s="1056">
        <v>0.48070000000000002</v>
      </c>
    </row>
    <row r="5762" spans="35:40">
      <c r="AI5762" s="1053">
        <v>37035801</v>
      </c>
      <c r="AJ5762" s="1054">
        <v>50</v>
      </c>
      <c r="AK5762" s="1055">
        <v>63.576700000000002</v>
      </c>
      <c r="AL5762" s="1055">
        <v>2.0179999999999998</v>
      </c>
      <c r="AM5762" s="1054">
        <v>32</v>
      </c>
      <c r="AN5762" s="1056">
        <v>0.1321</v>
      </c>
    </row>
    <row r="5763" spans="35:40">
      <c r="AI5763" s="1053">
        <v>32028211</v>
      </c>
      <c r="AJ5763" s="1054">
        <v>96</v>
      </c>
      <c r="AK5763" s="1055">
        <v>63.566504000000002</v>
      </c>
      <c r="AL5763" s="1055">
        <v>1.8386</v>
      </c>
      <c r="AM5763" s="1054">
        <v>35</v>
      </c>
      <c r="AN5763" s="1056">
        <v>0.37740000000000001</v>
      </c>
    </row>
    <row r="5764" spans="35:40">
      <c r="AI5764" s="1053">
        <v>14052721</v>
      </c>
      <c r="AJ5764" s="1054">
        <v>8</v>
      </c>
      <c r="AK5764" s="1055">
        <v>63.515599999999999</v>
      </c>
      <c r="AL5764" s="1055">
        <v>1.6587000000000001</v>
      </c>
      <c r="AM5764" s="1054">
        <v>38</v>
      </c>
      <c r="AN5764" s="1056">
        <v>0.19899999999999998</v>
      </c>
    </row>
    <row r="5765" spans="35:40">
      <c r="AI5765" s="1053">
        <v>44011821</v>
      </c>
      <c r="AJ5765" s="1054">
        <v>138</v>
      </c>
      <c r="AK5765" s="1055">
        <v>63.510290000000005</v>
      </c>
      <c r="AL5765" s="1055">
        <v>1.5402</v>
      </c>
      <c r="AM5765" s="1054">
        <v>41</v>
      </c>
      <c r="AN5765" s="1056">
        <v>0.1036</v>
      </c>
    </row>
    <row r="5766" spans="35:40">
      <c r="AI5766" s="1053">
        <v>44105701</v>
      </c>
      <c r="AJ5766" s="1054">
        <v>61</v>
      </c>
      <c r="AK5766" s="1055">
        <v>63.509500000000003</v>
      </c>
      <c r="AL5766" s="1055">
        <v>1.8428</v>
      </c>
      <c r="AM5766" s="1054">
        <v>34</v>
      </c>
      <c r="AN5766" s="1056">
        <v>0.13550000000000001</v>
      </c>
    </row>
    <row r="5767" spans="35:40">
      <c r="AI5767" s="1053">
        <v>61041801</v>
      </c>
      <c r="AJ5767" s="1054">
        <v>10</v>
      </c>
      <c r="AK5767" s="1055">
        <v>63.494599999999998</v>
      </c>
      <c r="AL5767" s="1055">
        <v>1.3873</v>
      </c>
      <c r="AM5767" s="1054">
        <v>46</v>
      </c>
      <c r="AN5767" s="1056">
        <v>0.15539999999999998</v>
      </c>
    </row>
    <row r="5768" spans="35:40">
      <c r="AI5768" s="1053">
        <v>52033501</v>
      </c>
      <c r="AJ5768" s="1054">
        <v>11</v>
      </c>
      <c r="AK5768" s="1055">
        <v>63.494399999999999</v>
      </c>
      <c r="AL5768" s="1055">
        <v>2.0870000000000002</v>
      </c>
      <c r="AM5768" s="1054">
        <v>30</v>
      </c>
      <c r="AN5768" s="1056">
        <v>0.13519999999999999</v>
      </c>
    </row>
    <row r="5769" spans="35:40">
      <c r="AI5769" s="1053">
        <v>14082731</v>
      </c>
      <c r="AJ5769" s="1054">
        <v>22</v>
      </c>
      <c r="AK5769" s="1055">
        <v>63.492100000000001</v>
      </c>
      <c r="AL5769" s="1055">
        <v>1.3028999999999999</v>
      </c>
      <c r="AM5769" s="1054">
        <v>49</v>
      </c>
      <c r="AN5769" s="1056">
        <v>0.16159999999999999</v>
      </c>
    </row>
    <row r="5770" spans="35:40">
      <c r="AI5770" s="1053">
        <v>36011501</v>
      </c>
      <c r="AJ5770" s="1054">
        <v>39</v>
      </c>
      <c r="AK5770" s="1055">
        <v>63.458300000000001</v>
      </c>
      <c r="AL5770" s="1055">
        <v>1.4918</v>
      </c>
      <c r="AM5770" s="1054">
        <v>43</v>
      </c>
      <c r="AN5770" s="1056">
        <v>0.37520000000000003</v>
      </c>
    </row>
    <row r="5771" spans="35:40">
      <c r="AI5771" s="1053">
        <v>13052901</v>
      </c>
      <c r="AJ5771" s="1054">
        <v>31</v>
      </c>
      <c r="AK5771" s="1055">
        <v>63.4499</v>
      </c>
      <c r="AL5771" s="1055">
        <v>1.9396</v>
      </c>
      <c r="AM5771" s="1054">
        <v>33</v>
      </c>
      <c r="AN5771" s="1056">
        <v>0.21640000000000001</v>
      </c>
    </row>
    <row r="5772" spans="35:40">
      <c r="AI5772" s="1053">
        <v>37067201</v>
      </c>
      <c r="AJ5772" s="1054">
        <v>27</v>
      </c>
      <c r="AK5772" s="1055">
        <v>63.4315</v>
      </c>
      <c r="AL5772" s="1055">
        <v>1.8027</v>
      </c>
      <c r="AM5772" s="1054">
        <v>35</v>
      </c>
      <c r="AN5772" s="1056">
        <v>0.28399999999999997</v>
      </c>
    </row>
    <row r="5773" spans="35:40">
      <c r="AI5773" s="1053">
        <v>52241701</v>
      </c>
      <c r="AJ5773" s="1054">
        <v>6</v>
      </c>
      <c r="AK5773" s="1055">
        <v>63.426900000000003</v>
      </c>
      <c r="AL5773" s="1055">
        <v>1.8312999999999999</v>
      </c>
      <c r="AM5773" s="1054">
        <v>35</v>
      </c>
      <c r="AN5773" s="1056">
        <v>0.11869999999999999</v>
      </c>
    </row>
    <row r="5774" spans="35:40">
      <c r="AI5774" s="1053">
        <v>44012181</v>
      </c>
      <c r="AJ5774" s="1054">
        <v>139</v>
      </c>
      <c r="AK5774" s="1055">
        <v>63.416400000000003</v>
      </c>
      <c r="AL5774" s="1055">
        <v>1.829</v>
      </c>
      <c r="AM5774" s="1054">
        <v>35</v>
      </c>
      <c r="AN5774" s="1056">
        <v>0.1376</v>
      </c>
    </row>
    <row r="5775" spans="35:40">
      <c r="AI5775" s="1053">
        <v>51120191</v>
      </c>
      <c r="AJ5775" s="1054">
        <v>13</v>
      </c>
      <c r="AK5775" s="1055">
        <v>63.389699999999998</v>
      </c>
      <c r="AL5775" s="1055">
        <v>2.0531000000000001</v>
      </c>
      <c r="AM5775" s="1054">
        <v>31</v>
      </c>
      <c r="AN5775" s="1056">
        <v>0.2762</v>
      </c>
    </row>
    <row r="5776" spans="35:40">
      <c r="AI5776" s="1053">
        <v>53015401</v>
      </c>
      <c r="AJ5776" s="1054">
        <v>36</v>
      </c>
      <c r="AK5776" s="1055">
        <v>63.350999999999999</v>
      </c>
      <c r="AL5776" s="1055">
        <v>1.9579</v>
      </c>
      <c r="AM5776" s="1054">
        <v>32</v>
      </c>
      <c r="AN5776" s="1056">
        <v>0.2346</v>
      </c>
    </row>
    <row r="5777" spans="35:40">
      <c r="AI5777" s="1053">
        <v>42019071</v>
      </c>
      <c r="AJ5777" s="1054">
        <v>92</v>
      </c>
      <c r="AK5777" s="1055">
        <v>63.311</v>
      </c>
      <c r="AL5777" s="1055">
        <v>2.0295000000000001</v>
      </c>
      <c r="AM5777" s="1054">
        <v>31</v>
      </c>
      <c r="AN5777" s="1056">
        <v>0.16020000000000001</v>
      </c>
    </row>
    <row r="5778" spans="35:40">
      <c r="AI5778" s="1053">
        <v>52040501</v>
      </c>
      <c r="AJ5778" s="1054">
        <v>4</v>
      </c>
      <c r="AK5778" s="1055">
        <v>63.289540000000002</v>
      </c>
      <c r="AL5778" s="1055">
        <v>1.7076</v>
      </c>
      <c r="AM5778" s="1054">
        <v>37</v>
      </c>
      <c r="AN5778" s="1056">
        <v>0.25009999999999999</v>
      </c>
    </row>
    <row r="5779" spans="35:40">
      <c r="AI5779" s="1053">
        <v>31115201</v>
      </c>
      <c r="AJ5779" s="1054">
        <v>231</v>
      </c>
      <c r="AK5779" s="1055">
        <v>63.2042</v>
      </c>
      <c r="AL5779" s="1055">
        <v>1.6847000000000001</v>
      </c>
      <c r="AM5779" s="1054">
        <v>38</v>
      </c>
      <c r="AN5779" s="1056">
        <v>0.13970000000000002</v>
      </c>
    </row>
    <row r="5780" spans="35:40">
      <c r="AI5780" s="1053">
        <v>41173901</v>
      </c>
      <c r="AJ5780" s="1054">
        <v>9</v>
      </c>
      <c r="AK5780" s="1055">
        <v>63.157919999999997</v>
      </c>
      <c r="AL5780" s="1055">
        <v>1.2672000000000001</v>
      </c>
      <c r="AM5780" s="1054">
        <v>50</v>
      </c>
      <c r="AN5780" s="1056">
        <v>0.14219999999999999</v>
      </c>
    </row>
    <row r="5781" spans="35:40">
      <c r="AI5781" s="1053">
        <v>42019321</v>
      </c>
      <c r="AJ5781" s="1054">
        <v>93</v>
      </c>
      <c r="AK5781" s="1055">
        <v>63.145000000000003</v>
      </c>
      <c r="AL5781" s="1055">
        <v>2.0655000000000001</v>
      </c>
      <c r="AM5781" s="1054">
        <v>31</v>
      </c>
      <c r="AN5781" s="1056">
        <v>0.27839999999999998</v>
      </c>
    </row>
    <row r="5782" spans="35:40">
      <c r="AI5782" s="1053">
        <v>35022901</v>
      </c>
      <c r="AJ5782" s="1054">
        <v>38</v>
      </c>
      <c r="AK5782" s="1055">
        <v>62.997900000000001</v>
      </c>
      <c r="AL5782" s="1055">
        <v>1.8669</v>
      </c>
      <c r="AM5782" s="1054">
        <v>34</v>
      </c>
      <c r="AN5782" s="1056">
        <v>0.15410000000000001</v>
      </c>
    </row>
    <row r="5783" spans="35:40">
      <c r="AI5783" s="1053">
        <v>44012461</v>
      </c>
      <c r="AJ5783" s="1054">
        <v>140</v>
      </c>
      <c r="AK5783" s="1055">
        <v>62.981095999999994</v>
      </c>
      <c r="AL5783" s="1055">
        <v>1.9286000000000001</v>
      </c>
      <c r="AM5783" s="1054">
        <v>33</v>
      </c>
      <c r="AN5783" s="1056">
        <v>0.20620000000000002</v>
      </c>
    </row>
    <row r="5784" spans="35:40">
      <c r="AI5784" s="1053">
        <v>32019091</v>
      </c>
      <c r="AJ5784" s="1054">
        <v>79</v>
      </c>
      <c r="AK5784" s="1055">
        <v>62.979203000000005</v>
      </c>
      <c r="AL5784" s="1055">
        <v>1.6916</v>
      </c>
      <c r="AM5784" s="1054">
        <v>37</v>
      </c>
      <c r="AN5784" s="1056">
        <v>9.9600000000000008E-2</v>
      </c>
    </row>
    <row r="5785" spans="35:40">
      <c r="AI5785" s="1053">
        <v>31152001</v>
      </c>
      <c r="AJ5785" s="1054">
        <v>232</v>
      </c>
      <c r="AK5785" s="1055">
        <v>62.945900000000002</v>
      </c>
      <c r="AL5785" s="1055">
        <v>1.7541</v>
      </c>
      <c r="AM5785" s="1054">
        <v>36</v>
      </c>
      <c r="AN5785" s="1056">
        <v>0.29760000000000003</v>
      </c>
    </row>
    <row r="5786" spans="35:40">
      <c r="AI5786" s="1053">
        <v>51067701</v>
      </c>
      <c r="AJ5786" s="1054">
        <v>13</v>
      </c>
      <c r="AK5786" s="1055">
        <v>62.939599999999999</v>
      </c>
      <c r="AL5786" s="1055">
        <v>2.0175000000000001</v>
      </c>
      <c r="AM5786" s="1054">
        <v>31</v>
      </c>
      <c r="AN5786" s="1056">
        <v>0.34159999999999996</v>
      </c>
    </row>
    <row r="5787" spans="35:40">
      <c r="AI5787" s="1053">
        <v>41133501</v>
      </c>
      <c r="AJ5787" s="1054">
        <v>16</v>
      </c>
      <c r="AK5787" s="1055">
        <v>62.936</v>
      </c>
      <c r="AL5787" s="1055">
        <v>1.5021</v>
      </c>
      <c r="AM5787" s="1054">
        <v>42</v>
      </c>
      <c r="AN5787" s="1056">
        <v>0.23749999999999999</v>
      </c>
    </row>
    <row r="5788" spans="35:40">
      <c r="AI5788" s="1053">
        <v>43043501</v>
      </c>
      <c r="AJ5788" s="1054">
        <v>18</v>
      </c>
      <c r="AK5788" s="1055">
        <v>62.882300000000001</v>
      </c>
      <c r="AL5788" s="1055">
        <v>1.8946000000000001</v>
      </c>
      <c r="AM5788" s="1054">
        <v>33</v>
      </c>
      <c r="AN5788" s="1056">
        <v>0.15029999999999999</v>
      </c>
    </row>
    <row r="5789" spans="35:40">
      <c r="AI5789" s="1053">
        <v>36028101</v>
      </c>
      <c r="AJ5789" s="1054">
        <v>9</v>
      </c>
      <c r="AK5789" s="1055">
        <v>62.859000000000002</v>
      </c>
      <c r="AL5789" s="1055">
        <v>1.6276999999999999</v>
      </c>
      <c r="AM5789" s="1054">
        <v>39</v>
      </c>
      <c r="AN5789" s="1056">
        <v>0.2064</v>
      </c>
    </row>
    <row r="5790" spans="35:40">
      <c r="AI5790" s="1053">
        <v>43032001</v>
      </c>
      <c r="AJ5790" s="1054">
        <v>12</v>
      </c>
      <c r="AK5790" s="1055">
        <v>62.836500000000001</v>
      </c>
      <c r="AL5790" s="1055">
        <v>2.0556000000000001</v>
      </c>
      <c r="AM5790" s="1054">
        <v>31</v>
      </c>
      <c r="AN5790" s="1056">
        <v>0.18350000000000002</v>
      </c>
    </row>
    <row r="5791" spans="35:40">
      <c r="AI5791" s="1053">
        <v>43112401</v>
      </c>
      <c r="AJ5791" s="1054">
        <v>14</v>
      </c>
      <c r="AK5791" s="1055">
        <v>62.80856</v>
      </c>
      <c r="AL5791" s="1055">
        <v>1.7762</v>
      </c>
      <c r="AM5791" s="1054">
        <v>35</v>
      </c>
      <c r="AN5791" s="1056">
        <v>0.2429</v>
      </c>
    </row>
    <row r="5792" spans="35:40">
      <c r="AI5792" s="1053">
        <v>41171901</v>
      </c>
      <c r="AJ5792" s="1054">
        <v>10</v>
      </c>
      <c r="AK5792" s="1055">
        <v>62.783330000000007</v>
      </c>
      <c r="AL5792" s="1055">
        <v>1.2964</v>
      </c>
      <c r="AM5792" s="1054">
        <v>48</v>
      </c>
      <c r="AN5792" s="1056">
        <v>0.16079999999999997</v>
      </c>
    </row>
    <row r="5793" spans="35:40">
      <c r="AI5793" s="1053">
        <v>13063401</v>
      </c>
      <c r="AJ5793" s="1054">
        <v>20</v>
      </c>
      <c r="AK5793" s="1055">
        <v>62.736199999999997</v>
      </c>
      <c r="AL5793" s="1055">
        <v>2.0941999999999998</v>
      </c>
      <c r="AM5793" s="1054">
        <v>30</v>
      </c>
      <c r="AN5793" s="1056">
        <v>0.185</v>
      </c>
    </row>
    <row r="5794" spans="35:40">
      <c r="AI5794" s="1053">
        <v>32012401</v>
      </c>
      <c r="AJ5794" s="1054">
        <v>80</v>
      </c>
      <c r="AK5794" s="1055">
        <v>62.728154000000004</v>
      </c>
      <c r="AL5794" s="1055">
        <v>1.8849</v>
      </c>
      <c r="AM5794" s="1054">
        <v>33</v>
      </c>
      <c r="AN5794" s="1056">
        <v>0.1489</v>
      </c>
    </row>
    <row r="5795" spans="35:40">
      <c r="AI5795" s="1053">
        <v>51016061</v>
      </c>
      <c r="AJ5795" s="1054">
        <v>139</v>
      </c>
      <c r="AK5795" s="1055">
        <v>62.669899999999998</v>
      </c>
      <c r="AL5795" s="1055">
        <v>1.8304</v>
      </c>
      <c r="AM5795" s="1054">
        <v>34</v>
      </c>
      <c r="AN5795" s="1056">
        <v>0.19219999999999998</v>
      </c>
    </row>
    <row r="5796" spans="35:40">
      <c r="AI5796" s="1053">
        <v>51015941</v>
      </c>
      <c r="AJ5796" s="1054">
        <v>140</v>
      </c>
      <c r="AK5796" s="1055">
        <v>62.556899999999999</v>
      </c>
      <c r="AL5796" s="1055">
        <v>1.9781</v>
      </c>
      <c r="AM5796" s="1054">
        <v>32</v>
      </c>
      <c r="AN5796" s="1056">
        <v>0.20219999999999999</v>
      </c>
    </row>
    <row r="5797" spans="35:40">
      <c r="AI5797" s="1053">
        <v>51029631</v>
      </c>
      <c r="AJ5797" s="1054">
        <v>24</v>
      </c>
      <c r="AK5797" s="1055">
        <v>62.537849999999999</v>
      </c>
      <c r="AL5797" s="1055">
        <v>1.8357000000000001</v>
      </c>
      <c r="AM5797" s="1054">
        <v>34</v>
      </c>
      <c r="AN5797" s="1056">
        <v>0.2419</v>
      </c>
    </row>
    <row r="5798" spans="35:40">
      <c r="AI5798" s="1053">
        <v>44133501</v>
      </c>
      <c r="AJ5798" s="1054">
        <v>67</v>
      </c>
      <c r="AK5798" s="1055">
        <v>62.508299999999998</v>
      </c>
      <c r="AL5798" s="1055">
        <v>1.7587999999999999</v>
      </c>
      <c r="AM5798" s="1054">
        <v>36</v>
      </c>
      <c r="AN5798" s="1056">
        <v>0.16620000000000001</v>
      </c>
    </row>
    <row r="5799" spans="35:40">
      <c r="AI5799" s="1053">
        <v>50140011</v>
      </c>
      <c r="AJ5799" s="1054">
        <v>149</v>
      </c>
      <c r="AK5799" s="1055">
        <v>62.49295</v>
      </c>
      <c r="AL5799" s="1055">
        <v>2.0032000000000001</v>
      </c>
      <c r="AM5799" s="1054">
        <v>31</v>
      </c>
      <c r="AN5799" s="1056">
        <v>0.3049</v>
      </c>
    </row>
    <row r="5800" spans="35:40">
      <c r="AI5800" s="1053">
        <v>32019231</v>
      </c>
      <c r="AJ5800" s="1054">
        <v>81</v>
      </c>
      <c r="AK5800" s="1055">
        <v>62.4848</v>
      </c>
      <c r="AL5800" s="1055">
        <v>1.8966000000000001</v>
      </c>
      <c r="AM5800" s="1054">
        <v>33</v>
      </c>
      <c r="AN5800" s="1056">
        <v>0.21590000000000001</v>
      </c>
    </row>
    <row r="5801" spans="35:40">
      <c r="AI5801" s="1053">
        <v>36080251</v>
      </c>
      <c r="AJ5801" s="1054">
        <v>10</v>
      </c>
      <c r="AK5801" s="1055">
        <v>62.481999999999999</v>
      </c>
      <c r="AL5801" s="1055">
        <v>1.9708000000000001</v>
      </c>
      <c r="AM5801" s="1054">
        <v>32</v>
      </c>
      <c r="AN5801" s="1056">
        <v>0.2034</v>
      </c>
    </row>
    <row r="5802" spans="35:40">
      <c r="AI5802" s="1053">
        <v>41013801</v>
      </c>
      <c r="AJ5802" s="1054">
        <v>77</v>
      </c>
      <c r="AK5802" s="1055">
        <v>62.448500000000003</v>
      </c>
      <c r="AL5802" s="1055">
        <v>2.0962999999999998</v>
      </c>
      <c r="AM5802" s="1054">
        <v>30</v>
      </c>
      <c r="AN5802" s="1056">
        <v>0.1769</v>
      </c>
    </row>
    <row r="5803" spans="35:40">
      <c r="AI5803" s="1053">
        <v>32029491</v>
      </c>
      <c r="AJ5803" s="1054">
        <v>97</v>
      </c>
      <c r="AK5803" s="1055">
        <v>62.417700000000004</v>
      </c>
      <c r="AL5803" s="1055">
        <v>1.7546999999999999</v>
      </c>
      <c r="AM5803" s="1054">
        <v>36</v>
      </c>
      <c r="AN5803" s="1056">
        <v>0.152</v>
      </c>
    </row>
    <row r="5804" spans="35:40">
      <c r="AI5804" s="1053">
        <v>33076101</v>
      </c>
      <c r="AJ5804" s="1054">
        <v>64</v>
      </c>
      <c r="AK5804" s="1055">
        <v>62.415796999999998</v>
      </c>
      <c r="AL5804" s="1055">
        <v>1.6796</v>
      </c>
      <c r="AM5804" s="1054">
        <v>37</v>
      </c>
      <c r="AN5804" s="1056">
        <v>0.1648</v>
      </c>
    </row>
    <row r="5805" spans="35:40">
      <c r="AI5805" s="1053">
        <v>44150501</v>
      </c>
      <c r="AJ5805" s="1054">
        <v>21</v>
      </c>
      <c r="AK5805" s="1055">
        <v>62.363199999999999</v>
      </c>
      <c r="AL5805" s="1055">
        <v>1.702</v>
      </c>
      <c r="AM5805" s="1054">
        <v>37</v>
      </c>
      <c r="AN5805" s="1056">
        <v>0.21870000000000001</v>
      </c>
    </row>
    <row r="5806" spans="35:40">
      <c r="AI5806" s="1053">
        <v>22081001</v>
      </c>
      <c r="AJ5806" s="1054">
        <v>7</v>
      </c>
      <c r="AK5806" s="1055">
        <v>62.353900000000003</v>
      </c>
      <c r="AL5806" s="1055">
        <v>1.9919</v>
      </c>
      <c r="AM5806" s="1054">
        <v>31</v>
      </c>
      <c r="AN5806" s="1056">
        <v>0.15079999999999999</v>
      </c>
    </row>
    <row r="5807" spans="35:40">
      <c r="AI5807" s="1053">
        <v>62020601</v>
      </c>
      <c r="AJ5807" s="1054">
        <v>4</v>
      </c>
      <c r="AK5807" s="1055">
        <v>62.353099999999998</v>
      </c>
      <c r="AL5807" s="1055">
        <v>1.9970000000000001</v>
      </c>
      <c r="AM5807" s="1054">
        <v>31</v>
      </c>
      <c r="AN5807" s="1056">
        <v>0.31579999999999997</v>
      </c>
    </row>
    <row r="5808" spans="35:40">
      <c r="AI5808" s="1053">
        <v>44138201</v>
      </c>
      <c r="AJ5808" s="1054">
        <v>68</v>
      </c>
      <c r="AK5808" s="1055">
        <v>62.344540000000002</v>
      </c>
      <c r="AL5808" s="1055">
        <v>1.6346000000000001</v>
      </c>
      <c r="AM5808" s="1054">
        <v>38</v>
      </c>
      <c r="AN5808" s="1056">
        <v>0.16690000000000002</v>
      </c>
    </row>
    <row r="5809" spans="35:40">
      <c r="AI5809" s="1053">
        <v>23059901</v>
      </c>
      <c r="AJ5809" s="1054">
        <v>16</v>
      </c>
      <c r="AK5809" s="1055">
        <v>62.344200000000001</v>
      </c>
      <c r="AL5809" s="1055">
        <v>2.0516000000000001</v>
      </c>
      <c r="AM5809" s="1054">
        <v>30</v>
      </c>
      <c r="AN5809" s="1056">
        <v>0.29760000000000003</v>
      </c>
    </row>
    <row r="5810" spans="35:40">
      <c r="AI5810" s="1053">
        <v>44031301</v>
      </c>
      <c r="AJ5810" s="1054">
        <v>21</v>
      </c>
      <c r="AK5810" s="1055">
        <v>62.337499999999999</v>
      </c>
      <c r="AL5810" s="1055">
        <v>1.9882</v>
      </c>
      <c r="AM5810" s="1054">
        <v>31</v>
      </c>
      <c r="AN5810" s="1056">
        <v>0.22219999999999998</v>
      </c>
    </row>
    <row r="5811" spans="35:40">
      <c r="AI5811" s="1053">
        <v>43130301</v>
      </c>
      <c r="AJ5811" s="1054">
        <v>6</v>
      </c>
      <c r="AK5811" s="1055">
        <v>62.321100000000001</v>
      </c>
      <c r="AL5811" s="1055">
        <v>1.9214</v>
      </c>
      <c r="AM5811" s="1054">
        <v>32</v>
      </c>
      <c r="AN5811" s="1056">
        <v>0.27750000000000002</v>
      </c>
    </row>
    <row r="5812" spans="35:40">
      <c r="AI5812" s="1053">
        <v>11020503</v>
      </c>
      <c r="AJ5812" s="1054">
        <v>163</v>
      </c>
      <c r="AK5812" s="1055">
        <v>62.3155</v>
      </c>
      <c r="AL5812" s="1055">
        <v>1.5213000000000001</v>
      </c>
      <c r="AM5812" s="1054">
        <v>41</v>
      </c>
      <c r="AN5812" s="1056">
        <v>0.28620000000000001</v>
      </c>
    </row>
    <row r="5813" spans="35:40">
      <c r="AI5813" s="1053">
        <v>45021302</v>
      </c>
      <c r="AJ5813" s="1054">
        <v>15</v>
      </c>
      <c r="AK5813" s="1055">
        <v>62.299599999999998</v>
      </c>
      <c r="AL5813" s="1055">
        <v>1.9857</v>
      </c>
      <c r="AM5813" s="1054">
        <v>31</v>
      </c>
      <c r="AN5813" s="1056">
        <v>0.35560000000000003</v>
      </c>
    </row>
    <row r="5814" spans="35:40">
      <c r="AI5814" s="1053">
        <v>62071201</v>
      </c>
      <c r="AJ5814" s="1054">
        <v>4</v>
      </c>
      <c r="AK5814" s="1055">
        <v>62.292299999999997</v>
      </c>
      <c r="AL5814" s="1055">
        <v>1.9061999999999999</v>
      </c>
      <c r="AM5814" s="1054">
        <v>33</v>
      </c>
      <c r="AN5814" s="1056">
        <v>0.24829999999999999</v>
      </c>
    </row>
    <row r="5815" spans="35:40">
      <c r="AI5815" s="1053">
        <v>44101601</v>
      </c>
      <c r="AJ5815" s="1054">
        <v>62</v>
      </c>
      <c r="AK5815" s="1055">
        <v>62.225099999999998</v>
      </c>
      <c r="AL5815" s="1055">
        <v>1.6779999999999999</v>
      </c>
      <c r="AM5815" s="1054">
        <v>37</v>
      </c>
      <c r="AN5815" s="1056">
        <v>0.15359999999999999</v>
      </c>
    </row>
    <row r="5816" spans="35:40">
      <c r="AI5816" s="1053">
        <v>44101321</v>
      </c>
      <c r="AJ5816" s="1054">
        <v>63</v>
      </c>
      <c r="AK5816" s="1055">
        <v>62.198891000000003</v>
      </c>
      <c r="AL5816" s="1055">
        <v>1.9034</v>
      </c>
      <c r="AM5816" s="1054">
        <v>33</v>
      </c>
      <c r="AN5816" s="1056">
        <v>0.14760000000000001</v>
      </c>
    </row>
    <row r="5817" spans="35:40">
      <c r="AI5817" s="1053">
        <v>41121801</v>
      </c>
      <c r="AJ5817" s="1054">
        <v>6</v>
      </c>
      <c r="AK5817" s="1055">
        <v>62.176400000000001</v>
      </c>
      <c r="AL5817" s="1055">
        <v>2.0626000000000002</v>
      </c>
      <c r="AM5817" s="1054">
        <v>30</v>
      </c>
      <c r="AN5817" s="1056">
        <v>0.27479999999999999</v>
      </c>
    </row>
    <row r="5818" spans="35:40">
      <c r="AI5818" s="1053">
        <v>37027181</v>
      </c>
      <c r="AJ5818" s="1054">
        <v>36</v>
      </c>
      <c r="AK5818" s="1055">
        <v>62.158999999999999</v>
      </c>
      <c r="AL5818" s="1055">
        <v>1.722</v>
      </c>
      <c r="AM5818" s="1054">
        <v>36</v>
      </c>
      <c r="AN5818" s="1056">
        <v>0.20989999999999998</v>
      </c>
    </row>
    <row r="5819" spans="35:40">
      <c r="AI5819" s="1053">
        <v>44004301</v>
      </c>
      <c r="AJ5819" s="1054">
        <v>124</v>
      </c>
      <c r="AK5819" s="1055">
        <v>62.146390000000004</v>
      </c>
      <c r="AL5819" s="1055">
        <v>1.3737999999999999</v>
      </c>
      <c r="AM5819" s="1054">
        <v>45</v>
      </c>
      <c r="AN5819" s="1056">
        <v>0.1787</v>
      </c>
    </row>
    <row r="5820" spans="35:40">
      <c r="AI5820" s="1053">
        <v>37037341</v>
      </c>
      <c r="AJ5820" s="1054">
        <v>51</v>
      </c>
      <c r="AK5820" s="1055">
        <v>62.131100000000004</v>
      </c>
      <c r="AL5820" s="1055">
        <v>1.7272000000000001</v>
      </c>
      <c r="AM5820" s="1054">
        <v>36</v>
      </c>
      <c r="AN5820" s="1056">
        <v>8.9399999999999993E-2</v>
      </c>
    </row>
    <row r="5821" spans="35:40">
      <c r="AI5821" s="1053">
        <v>61091901</v>
      </c>
      <c r="AJ5821" s="1054">
        <v>5</v>
      </c>
      <c r="AK5821" s="1055">
        <v>62.122459999999997</v>
      </c>
      <c r="AL5821" s="1055">
        <v>1.4339999999999999</v>
      </c>
      <c r="AM5821" s="1054">
        <v>43</v>
      </c>
      <c r="AN5821" s="1056">
        <v>0.24960000000000002</v>
      </c>
    </row>
    <row r="5822" spans="35:40">
      <c r="AI5822" s="1053">
        <v>44141801</v>
      </c>
      <c r="AJ5822" s="1054">
        <v>14</v>
      </c>
      <c r="AK5822" s="1055">
        <v>62.1203</v>
      </c>
      <c r="AL5822" s="1055">
        <v>1.6132</v>
      </c>
      <c r="AM5822" s="1054">
        <v>39</v>
      </c>
      <c r="AN5822" s="1056">
        <v>0.4738</v>
      </c>
    </row>
    <row r="5823" spans="35:40">
      <c r="AI5823" s="1053">
        <v>33019001</v>
      </c>
      <c r="AJ5823" s="1054">
        <v>115</v>
      </c>
      <c r="AK5823" s="1055">
        <v>62.097299999999997</v>
      </c>
      <c r="AL5823" s="1055">
        <v>1.7726999999999999</v>
      </c>
      <c r="AM5823" s="1054">
        <v>35</v>
      </c>
      <c r="AN5823" s="1056">
        <v>0.27310000000000001</v>
      </c>
    </row>
    <row r="5824" spans="35:40">
      <c r="AI5824" s="1053">
        <v>44001811</v>
      </c>
      <c r="AJ5824" s="1054">
        <v>125</v>
      </c>
      <c r="AK5824" s="1055">
        <v>62.066699999999997</v>
      </c>
      <c r="AL5824" s="1055">
        <v>1.7212000000000001</v>
      </c>
      <c r="AM5824" s="1054">
        <v>36</v>
      </c>
      <c r="AN5824" s="1056">
        <v>0.1079</v>
      </c>
    </row>
    <row r="5825" spans="35:40">
      <c r="AI5825" s="1053">
        <v>61060101</v>
      </c>
      <c r="AJ5825" s="1054">
        <v>4</v>
      </c>
      <c r="AK5825" s="1055">
        <v>62.042099999999998</v>
      </c>
      <c r="AL5825" s="1055">
        <v>1.9298</v>
      </c>
      <c r="AM5825" s="1054">
        <v>32</v>
      </c>
      <c r="AN5825" s="1056">
        <v>0.23559999999999998</v>
      </c>
    </row>
    <row r="5826" spans="35:40">
      <c r="AI5826" s="1053">
        <v>14242671</v>
      </c>
      <c r="AJ5826" s="1054">
        <v>9</v>
      </c>
      <c r="AK5826" s="1055">
        <v>62.029200000000003</v>
      </c>
      <c r="AL5826" s="1055">
        <v>1.8788</v>
      </c>
      <c r="AM5826" s="1054">
        <v>33</v>
      </c>
      <c r="AN5826" s="1056">
        <v>0.16239999999999999</v>
      </c>
    </row>
    <row r="5827" spans="35:40">
      <c r="AI5827" s="1053">
        <v>33018731</v>
      </c>
      <c r="AJ5827" s="1054">
        <v>116</v>
      </c>
      <c r="AK5827" s="1055">
        <v>62.017290000000003</v>
      </c>
      <c r="AL5827" s="1055">
        <v>1.9033</v>
      </c>
      <c r="AM5827" s="1054">
        <v>33</v>
      </c>
      <c r="AN5827" s="1056">
        <v>0.2152</v>
      </c>
    </row>
    <row r="5828" spans="35:40">
      <c r="AI5828" s="1053">
        <v>44101091</v>
      </c>
      <c r="AJ5828" s="1054">
        <v>64</v>
      </c>
      <c r="AK5828" s="1055">
        <v>62.014099999999999</v>
      </c>
      <c r="AL5828" s="1055">
        <v>1.9469000000000001</v>
      </c>
      <c r="AM5828" s="1054">
        <v>32</v>
      </c>
      <c r="AN5828" s="1056">
        <v>0.18090000000000001</v>
      </c>
    </row>
    <row r="5829" spans="35:40">
      <c r="AI5829" s="1053">
        <v>15071971</v>
      </c>
      <c r="AJ5829" s="1054">
        <v>5</v>
      </c>
      <c r="AK5829" s="1055">
        <v>61.988</v>
      </c>
      <c r="AL5829" s="1055">
        <v>2.0223</v>
      </c>
      <c r="AM5829" s="1054">
        <v>31</v>
      </c>
      <c r="AN5829" s="1056">
        <v>0.37209999999999999</v>
      </c>
    </row>
    <row r="5830" spans="35:40">
      <c r="AI5830" s="1053">
        <v>44115301</v>
      </c>
      <c r="AJ5830" s="1054">
        <v>36</v>
      </c>
      <c r="AK5830" s="1055">
        <v>61.969299999999997</v>
      </c>
      <c r="AL5830" s="1055">
        <v>1.7061999999999999</v>
      </c>
      <c r="AM5830" s="1054">
        <v>36</v>
      </c>
      <c r="AN5830" s="1056">
        <v>0.1096</v>
      </c>
    </row>
    <row r="5831" spans="35:40">
      <c r="AI5831" s="1053">
        <v>65020111</v>
      </c>
      <c r="AJ5831" s="1054">
        <v>2</v>
      </c>
      <c r="AK5831" s="1055">
        <v>61.953299999999999</v>
      </c>
      <c r="AL5831" s="1055">
        <v>1.6969000000000001</v>
      </c>
      <c r="AM5831" s="1054">
        <v>37</v>
      </c>
      <c r="AN5831" s="1056">
        <v>0.19440000000000002</v>
      </c>
    </row>
    <row r="5832" spans="35:40">
      <c r="AI5832" s="1053">
        <v>36080261</v>
      </c>
      <c r="AJ5832" s="1054">
        <v>11</v>
      </c>
      <c r="AK5832" s="1055">
        <v>61.933599999999998</v>
      </c>
      <c r="AL5832" s="1055">
        <v>1.9653</v>
      </c>
      <c r="AM5832" s="1054">
        <v>32</v>
      </c>
      <c r="AN5832" s="1056">
        <v>0.17449999999999999</v>
      </c>
    </row>
    <row r="5833" spans="35:40">
      <c r="AI5833" s="1053">
        <v>21011601</v>
      </c>
      <c r="AJ5833" s="1054">
        <v>53</v>
      </c>
      <c r="AK5833" s="1055">
        <v>61.9193</v>
      </c>
      <c r="AL5833" s="1055">
        <v>1.9643999999999999</v>
      </c>
      <c r="AM5833" s="1054">
        <v>32</v>
      </c>
      <c r="AN5833" s="1056">
        <v>0.21379999999999999</v>
      </c>
    </row>
    <row r="5834" spans="35:40">
      <c r="AI5834" s="1053">
        <v>52241501</v>
      </c>
      <c r="AJ5834" s="1054">
        <v>7</v>
      </c>
      <c r="AK5834" s="1055">
        <v>61.909799999999997</v>
      </c>
      <c r="AL5834" s="1055">
        <v>1.5609</v>
      </c>
      <c r="AM5834" s="1054">
        <v>40</v>
      </c>
      <c r="AN5834" s="1056">
        <v>0.34909999999999997</v>
      </c>
    </row>
    <row r="5835" spans="35:40">
      <c r="AI5835" s="1053">
        <v>34011801</v>
      </c>
      <c r="AJ5835" s="1054">
        <v>63</v>
      </c>
      <c r="AK5835" s="1055">
        <v>61.885800000000003</v>
      </c>
      <c r="AL5835" s="1055">
        <v>2.0144000000000002</v>
      </c>
      <c r="AM5835" s="1054">
        <v>31</v>
      </c>
      <c r="AN5835" s="1056">
        <v>0.14180000000000001</v>
      </c>
    </row>
    <row r="5836" spans="35:40">
      <c r="AI5836" s="1053">
        <v>44012261</v>
      </c>
      <c r="AJ5836" s="1054">
        <v>141</v>
      </c>
      <c r="AK5836" s="1055">
        <v>61.842300000000002</v>
      </c>
      <c r="AL5836" s="1055">
        <v>1.6214</v>
      </c>
      <c r="AM5836" s="1054">
        <v>38</v>
      </c>
      <c r="AN5836" s="1056">
        <v>0.1439</v>
      </c>
    </row>
    <row r="5837" spans="35:40">
      <c r="AI5837" s="1053">
        <v>36011201</v>
      </c>
      <c r="AJ5837" s="1054">
        <v>40</v>
      </c>
      <c r="AK5837" s="1055">
        <v>61.823700000000002</v>
      </c>
      <c r="AL5837" s="1055">
        <v>1.7109000000000001</v>
      </c>
      <c r="AM5837" s="1054">
        <v>36</v>
      </c>
      <c r="AN5837" s="1056">
        <v>0.12369999999999999</v>
      </c>
    </row>
    <row r="5838" spans="35:40">
      <c r="AI5838" s="1053">
        <v>33112201</v>
      </c>
      <c r="AJ5838" s="1054">
        <v>18</v>
      </c>
      <c r="AK5838" s="1055">
        <v>61.820599999999999</v>
      </c>
      <c r="AL5838" s="1055">
        <v>1.5049999999999999</v>
      </c>
      <c r="AM5838" s="1054">
        <v>41</v>
      </c>
      <c r="AN5838" s="1056">
        <v>0.19969999999999999</v>
      </c>
    </row>
    <row r="5839" spans="35:40">
      <c r="AI5839" s="1053">
        <v>44110701</v>
      </c>
      <c r="AJ5839" s="1054">
        <v>37</v>
      </c>
      <c r="AK5839" s="1055">
        <v>61.802199999999999</v>
      </c>
      <c r="AL5839" s="1055">
        <v>1.7695000000000001</v>
      </c>
      <c r="AM5839" s="1054">
        <v>35</v>
      </c>
      <c r="AN5839" s="1056">
        <v>0.25420000000000004</v>
      </c>
    </row>
    <row r="5840" spans="35:40">
      <c r="AI5840" s="1053">
        <v>51020601</v>
      </c>
      <c r="AJ5840" s="1054">
        <v>25</v>
      </c>
      <c r="AK5840" s="1055">
        <v>61.794249999999998</v>
      </c>
      <c r="AL5840" s="1055">
        <v>2.0144000000000002</v>
      </c>
      <c r="AM5840" s="1054">
        <v>31</v>
      </c>
      <c r="AN5840" s="1056">
        <v>0.31010000000000004</v>
      </c>
    </row>
    <row r="5841" spans="35:40">
      <c r="AI5841" s="1053">
        <v>62014601</v>
      </c>
      <c r="AJ5841" s="1054">
        <v>27</v>
      </c>
      <c r="AK5841" s="1055">
        <v>61.7941</v>
      </c>
      <c r="AL5841" s="1055">
        <v>1.9161999999999999</v>
      </c>
      <c r="AM5841" s="1054">
        <v>32</v>
      </c>
      <c r="AN5841" s="1056">
        <v>0.1716</v>
      </c>
    </row>
    <row r="5842" spans="35:40">
      <c r="AI5842" s="1053">
        <v>44105601</v>
      </c>
      <c r="AJ5842" s="1054">
        <v>65</v>
      </c>
      <c r="AK5842" s="1055">
        <v>61.780880000000003</v>
      </c>
      <c r="AL5842" s="1055">
        <v>1.7262999999999999</v>
      </c>
      <c r="AM5842" s="1054">
        <v>36</v>
      </c>
      <c r="AN5842" s="1056">
        <v>0.27440000000000003</v>
      </c>
    </row>
    <row r="5843" spans="35:40">
      <c r="AI5843" s="1053">
        <v>33047201</v>
      </c>
      <c r="AJ5843" s="1054">
        <v>71</v>
      </c>
      <c r="AK5843" s="1055">
        <v>61.779492000000005</v>
      </c>
      <c r="AL5843" s="1055">
        <v>1.8717999999999999</v>
      </c>
      <c r="AM5843" s="1054">
        <v>33</v>
      </c>
      <c r="AN5843" s="1056">
        <v>0.28689999999999999</v>
      </c>
    </row>
    <row r="5844" spans="35:40">
      <c r="AI5844" s="1053">
        <v>21080211</v>
      </c>
      <c r="AJ5844" s="1054">
        <v>15</v>
      </c>
      <c r="AK5844" s="1055">
        <v>61.7532</v>
      </c>
      <c r="AL5844" s="1055">
        <v>1.9280999999999999</v>
      </c>
      <c r="AM5844" s="1054">
        <v>32</v>
      </c>
      <c r="AN5844" s="1056">
        <v>0.2273</v>
      </c>
    </row>
    <row r="5845" spans="35:40">
      <c r="AI5845" s="1053">
        <v>14243451</v>
      </c>
      <c r="AJ5845" s="1054">
        <v>10</v>
      </c>
      <c r="AK5845" s="1055">
        <v>61.746968999999993</v>
      </c>
      <c r="AL5845" s="1055">
        <v>1.8189</v>
      </c>
      <c r="AM5845" s="1054">
        <v>34</v>
      </c>
      <c r="AN5845" s="1056">
        <v>0.1326</v>
      </c>
    </row>
    <row r="5846" spans="35:40">
      <c r="AI5846" s="1053">
        <v>44001681</v>
      </c>
      <c r="AJ5846" s="1054">
        <v>126</v>
      </c>
      <c r="AK5846" s="1055">
        <v>61.739800000000002</v>
      </c>
      <c r="AL5846" s="1055">
        <v>1.3904000000000001</v>
      </c>
      <c r="AM5846" s="1054">
        <v>44</v>
      </c>
      <c r="AN5846" s="1056">
        <v>0.1234</v>
      </c>
    </row>
    <row r="5847" spans="35:40">
      <c r="AI5847" s="1053">
        <v>42170601</v>
      </c>
      <c r="AJ5847" s="1054">
        <v>94</v>
      </c>
      <c r="AK5847" s="1055">
        <v>61.739199999999997</v>
      </c>
      <c r="AL5847" s="1055">
        <v>1.9832000000000001</v>
      </c>
      <c r="AM5847" s="1054">
        <v>31</v>
      </c>
      <c r="AN5847" s="1056">
        <v>0.1898</v>
      </c>
    </row>
    <row r="5848" spans="35:40">
      <c r="AI5848" s="1053">
        <v>34023101</v>
      </c>
      <c r="AJ5848" s="1054">
        <v>28</v>
      </c>
      <c r="AK5848" s="1055">
        <v>61.727400000000003</v>
      </c>
      <c r="AL5848" s="1055">
        <v>2.0619999999999998</v>
      </c>
      <c r="AM5848" s="1054">
        <v>30</v>
      </c>
      <c r="AN5848" s="1056">
        <v>0.1235</v>
      </c>
    </row>
    <row r="5849" spans="35:40">
      <c r="AI5849" s="1053">
        <v>14092421</v>
      </c>
      <c r="AJ5849" s="1054">
        <v>6</v>
      </c>
      <c r="AK5849" s="1055">
        <v>61.7087</v>
      </c>
      <c r="AL5849" s="1055">
        <v>1.6133999999999999</v>
      </c>
      <c r="AM5849" s="1054">
        <v>38</v>
      </c>
      <c r="AN5849" s="1056">
        <v>0.19500000000000001</v>
      </c>
    </row>
    <row r="5850" spans="35:40">
      <c r="AI5850" s="1053">
        <v>33019351</v>
      </c>
      <c r="AJ5850" s="1054">
        <v>117</v>
      </c>
      <c r="AK5850" s="1055">
        <v>61.664200000000001</v>
      </c>
      <c r="AL5850" s="1055">
        <v>1.8427</v>
      </c>
      <c r="AM5850" s="1054">
        <v>33</v>
      </c>
      <c r="AN5850" s="1056">
        <v>0.12130000000000001</v>
      </c>
    </row>
    <row r="5851" spans="35:40">
      <c r="AI5851" s="1053">
        <v>36016901</v>
      </c>
      <c r="AJ5851" s="1054">
        <v>41</v>
      </c>
      <c r="AK5851" s="1055">
        <v>61.663690000000003</v>
      </c>
      <c r="AL5851" s="1055">
        <v>1.7519</v>
      </c>
      <c r="AM5851" s="1054">
        <v>35</v>
      </c>
      <c r="AN5851" s="1056">
        <v>0.30709999999999998</v>
      </c>
    </row>
    <row r="5852" spans="35:40">
      <c r="AI5852" s="1053">
        <v>34060701</v>
      </c>
      <c r="AJ5852" s="1054">
        <v>19</v>
      </c>
      <c r="AK5852" s="1055">
        <v>61.660299999999999</v>
      </c>
      <c r="AL5852" s="1055">
        <v>2.0746000000000002</v>
      </c>
      <c r="AM5852" s="1054">
        <v>30</v>
      </c>
      <c r="AN5852" s="1056">
        <v>0.17519999999999999</v>
      </c>
    </row>
    <row r="5853" spans="35:40">
      <c r="AI5853" s="1053">
        <v>61032401</v>
      </c>
      <c r="AJ5853" s="1054">
        <v>12</v>
      </c>
      <c r="AK5853" s="1055">
        <v>61.654699999999998</v>
      </c>
      <c r="AL5853" s="1055">
        <v>1.5266999999999999</v>
      </c>
      <c r="AM5853" s="1054">
        <v>40</v>
      </c>
      <c r="AN5853" s="1056">
        <v>0.252</v>
      </c>
    </row>
    <row r="5854" spans="35:40">
      <c r="AI5854" s="1053">
        <v>44137401</v>
      </c>
      <c r="AJ5854" s="1054">
        <v>69</v>
      </c>
      <c r="AK5854" s="1055">
        <v>61.615600000000001</v>
      </c>
      <c r="AL5854" s="1055">
        <v>1.6446000000000001</v>
      </c>
      <c r="AM5854" s="1054">
        <v>37</v>
      </c>
      <c r="AN5854" s="1056">
        <v>0.12659999999999999</v>
      </c>
    </row>
    <row r="5855" spans="35:40">
      <c r="AI5855" s="1053">
        <v>31172501</v>
      </c>
      <c r="AJ5855" s="1054">
        <v>233</v>
      </c>
      <c r="AK5855" s="1055">
        <v>61.5535</v>
      </c>
      <c r="AL5855" s="1055">
        <v>1.5841000000000001</v>
      </c>
      <c r="AM5855" s="1054">
        <v>39</v>
      </c>
      <c r="AN5855" s="1056">
        <v>0.17730000000000001</v>
      </c>
    </row>
    <row r="5856" spans="35:40">
      <c r="AI5856" s="1053">
        <v>61032301</v>
      </c>
      <c r="AJ5856" s="1054">
        <v>13</v>
      </c>
      <c r="AK5856" s="1055">
        <v>61.4876</v>
      </c>
      <c r="AL5856" s="1055">
        <v>1.6129</v>
      </c>
      <c r="AM5856" s="1054">
        <v>38</v>
      </c>
      <c r="AN5856" s="1056">
        <v>0.18010000000000001</v>
      </c>
    </row>
    <row r="5857" spans="35:40">
      <c r="AI5857" s="1053">
        <v>36042001</v>
      </c>
      <c r="AJ5857" s="1054">
        <v>21</v>
      </c>
      <c r="AK5857" s="1055">
        <v>61.482199999999999</v>
      </c>
      <c r="AL5857" s="1055">
        <v>1.7930999999999999</v>
      </c>
      <c r="AM5857" s="1054">
        <v>34</v>
      </c>
      <c r="AN5857" s="1056">
        <v>0.23499999999999999</v>
      </c>
    </row>
    <row r="5858" spans="35:40">
      <c r="AI5858" s="1053">
        <v>43100201</v>
      </c>
      <c r="AJ5858" s="1054">
        <v>15</v>
      </c>
      <c r="AK5858" s="1055">
        <v>61.479199999999999</v>
      </c>
      <c r="AL5858" s="1055">
        <v>1.9956</v>
      </c>
      <c r="AM5858" s="1054">
        <v>31</v>
      </c>
      <c r="AN5858" s="1056">
        <v>0.24670000000000003</v>
      </c>
    </row>
    <row r="5859" spans="35:40">
      <c r="AI5859" s="1053">
        <v>32102101</v>
      </c>
      <c r="AJ5859" s="1054">
        <v>69</v>
      </c>
      <c r="AK5859" s="1055">
        <v>61.450699999999998</v>
      </c>
      <c r="AL5859" s="1055">
        <v>1.8549</v>
      </c>
      <c r="AM5859" s="1054">
        <v>33</v>
      </c>
      <c r="AN5859" s="1056">
        <v>0.28809999999999997</v>
      </c>
    </row>
    <row r="5860" spans="35:40">
      <c r="AI5860" s="1053">
        <v>37035401</v>
      </c>
      <c r="AJ5860" s="1054">
        <v>52</v>
      </c>
      <c r="AK5860" s="1055">
        <v>61.405949999999997</v>
      </c>
      <c r="AL5860" s="1055">
        <v>1.8008</v>
      </c>
      <c r="AM5860" s="1054">
        <v>34</v>
      </c>
      <c r="AN5860" s="1056">
        <v>0.13720000000000002</v>
      </c>
    </row>
    <row r="5861" spans="35:40">
      <c r="AI5861" s="1053">
        <v>42172401</v>
      </c>
      <c r="AJ5861" s="1054">
        <v>95</v>
      </c>
      <c r="AK5861" s="1055">
        <v>61.401899999999998</v>
      </c>
      <c r="AL5861" s="1055">
        <v>1.7427999999999999</v>
      </c>
      <c r="AM5861" s="1054">
        <v>35</v>
      </c>
      <c r="AN5861" s="1056">
        <v>0.23800000000000002</v>
      </c>
    </row>
    <row r="5862" spans="35:40">
      <c r="AI5862" s="1053">
        <v>53011302</v>
      </c>
      <c r="AJ5862" s="1054">
        <v>37</v>
      </c>
      <c r="AK5862" s="1055">
        <v>61.377200000000002</v>
      </c>
      <c r="AL5862" s="1055">
        <v>1.2750999999999999</v>
      </c>
      <c r="AM5862" s="1054">
        <v>48</v>
      </c>
      <c r="AN5862" s="1056">
        <v>0.4012</v>
      </c>
    </row>
    <row r="5863" spans="35:40">
      <c r="AI5863" s="1053">
        <v>11058701</v>
      </c>
      <c r="AJ5863" s="1054">
        <v>164</v>
      </c>
      <c r="AK5863" s="1055">
        <v>61.365900000000003</v>
      </c>
      <c r="AL5863" s="1055">
        <v>1.7521</v>
      </c>
      <c r="AM5863" s="1054">
        <v>35</v>
      </c>
      <c r="AN5863" s="1056">
        <v>0.2366</v>
      </c>
    </row>
    <row r="5864" spans="35:40">
      <c r="AI5864" s="1053">
        <v>11011001</v>
      </c>
      <c r="AJ5864" s="1054">
        <v>165</v>
      </c>
      <c r="AK5864" s="1055">
        <v>61.353059999999999</v>
      </c>
      <c r="AL5864" s="1055">
        <v>1.3584000000000001</v>
      </c>
      <c r="AM5864" s="1054">
        <v>45</v>
      </c>
      <c r="AN5864" s="1056">
        <v>0.218</v>
      </c>
    </row>
    <row r="5865" spans="35:40">
      <c r="AI5865" s="1053">
        <v>32024401</v>
      </c>
      <c r="AJ5865" s="1054">
        <v>21</v>
      </c>
      <c r="AK5865" s="1055">
        <v>61.329799999999999</v>
      </c>
      <c r="AL5865" s="1055">
        <v>1.6990000000000001</v>
      </c>
      <c r="AM5865" s="1054">
        <v>36</v>
      </c>
      <c r="AN5865" s="1056">
        <v>0.14929999999999999</v>
      </c>
    </row>
    <row r="5866" spans="35:40">
      <c r="AI5866" s="1053">
        <v>13042001</v>
      </c>
      <c r="AJ5866" s="1054">
        <v>6</v>
      </c>
      <c r="AK5866" s="1055">
        <v>61.305199999999999</v>
      </c>
      <c r="AL5866" s="1055">
        <v>1.9145000000000001</v>
      </c>
      <c r="AM5866" s="1054">
        <v>32</v>
      </c>
      <c r="AN5866" s="1056">
        <v>0.22120000000000001</v>
      </c>
    </row>
    <row r="5867" spans="35:40">
      <c r="AI5867" s="1053">
        <v>53015101</v>
      </c>
      <c r="AJ5867" s="1054">
        <v>38</v>
      </c>
      <c r="AK5867" s="1055">
        <v>61.284343999999997</v>
      </c>
      <c r="AL5867" s="1055">
        <v>1.7142999999999999</v>
      </c>
      <c r="AM5867" s="1054">
        <v>36</v>
      </c>
      <c r="AN5867" s="1056">
        <v>0.14169999999999999</v>
      </c>
    </row>
    <row r="5868" spans="35:40">
      <c r="AI5868" s="1053">
        <v>41042801</v>
      </c>
      <c r="AJ5868" s="1054">
        <v>9</v>
      </c>
      <c r="AK5868" s="1055">
        <v>61.274450000000002</v>
      </c>
      <c r="AL5868" s="1055">
        <v>1.4911000000000001</v>
      </c>
      <c r="AM5868" s="1054">
        <v>41</v>
      </c>
      <c r="AN5868" s="1056">
        <v>0.114</v>
      </c>
    </row>
    <row r="5869" spans="35:40">
      <c r="AI5869" s="1053">
        <v>32062911</v>
      </c>
      <c r="AJ5869" s="1054">
        <v>38</v>
      </c>
      <c r="AK5869" s="1055">
        <v>61.259900000000002</v>
      </c>
      <c r="AL5869" s="1055">
        <v>1.8891</v>
      </c>
      <c r="AM5869" s="1054">
        <v>32</v>
      </c>
      <c r="AN5869" s="1056">
        <v>0.24149999999999999</v>
      </c>
    </row>
    <row r="5870" spans="35:40">
      <c r="AI5870" s="1053">
        <v>42120901</v>
      </c>
      <c r="AJ5870" s="1054">
        <v>6</v>
      </c>
      <c r="AK5870" s="1055">
        <v>61.240699999999997</v>
      </c>
      <c r="AL5870" s="1055">
        <v>1.7423999999999999</v>
      </c>
      <c r="AM5870" s="1054">
        <v>35</v>
      </c>
      <c r="AN5870" s="1056">
        <v>0.31530000000000002</v>
      </c>
    </row>
    <row r="5871" spans="35:40">
      <c r="AI5871" s="1053">
        <v>35010441</v>
      </c>
      <c r="AJ5871" s="1054">
        <v>46</v>
      </c>
      <c r="AK5871" s="1055">
        <v>61.173829000000005</v>
      </c>
      <c r="AL5871" s="1055">
        <v>1.7195</v>
      </c>
      <c r="AM5871" s="1054">
        <v>36</v>
      </c>
      <c r="AN5871" s="1056">
        <v>0.1108</v>
      </c>
    </row>
    <row r="5872" spans="35:40">
      <c r="AI5872" s="1053">
        <v>36080311</v>
      </c>
      <c r="AJ5872" s="1054">
        <v>12</v>
      </c>
      <c r="AK5872" s="1055">
        <v>61.163699999999999</v>
      </c>
      <c r="AL5872" s="1055">
        <v>1.4416</v>
      </c>
      <c r="AM5872" s="1054">
        <v>42</v>
      </c>
      <c r="AN5872" s="1056">
        <v>0.15740000000000001</v>
      </c>
    </row>
    <row r="5873" spans="35:40">
      <c r="AI5873" s="1053">
        <v>43043001</v>
      </c>
      <c r="AJ5873" s="1054">
        <v>19</v>
      </c>
      <c r="AK5873" s="1055">
        <v>61.110100000000003</v>
      </c>
      <c r="AL5873" s="1055">
        <v>1.7107000000000001</v>
      </c>
      <c r="AM5873" s="1054">
        <v>36</v>
      </c>
      <c r="AN5873" s="1056">
        <v>0.18129999999999999</v>
      </c>
    </row>
    <row r="5874" spans="35:40">
      <c r="AI5874" s="1053">
        <v>62051201</v>
      </c>
      <c r="AJ5874" s="1054">
        <v>2</v>
      </c>
      <c r="AK5874" s="1055">
        <v>61.107640000000004</v>
      </c>
      <c r="AL5874" s="1055">
        <v>1.4576</v>
      </c>
      <c r="AM5874" s="1054">
        <v>42</v>
      </c>
      <c r="AN5874" s="1056">
        <v>0.38079999999999997</v>
      </c>
    </row>
    <row r="5875" spans="35:40">
      <c r="AI5875" s="1053">
        <v>31051701</v>
      </c>
      <c r="AJ5875" s="1054">
        <v>234</v>
      </c>
      <c r="AK5875" s="1055">
        <v>61.103999999999999</v>
      </c>
      <c r="AL5875" s="1055">
        <v>1.5042</v>
      </c>
      <c r="AM5875" s="1054">
        <v>41</v>
      </c>
      <c r="AN5875" s="1056">
        <v>0.4108</v>
      </c>
    </row>
    <row r="5876" spans="35:40">
      <c r="AI5876" s="1053">
        <v>44011321</v>
      </c>
      <c r="AJ5876" s="1054">
        <v>142</v>
      </c>
      <c r="AK5876" s="1055">
        <v>61.062800000000003</v>
      </c>
      <c r="AL5876" s="1055">
        <v>1.645</v>
      </c>
      <c r="AM5876" s="1054">
        <v>37</v>
      </c>
      <c r="AN5876" s="1056">
        <v>0.16059999999999999</v>
      </c>
    </row>
    <row r="5877" spans="35:40">
      <c r="AI5877" s="1053">
        <v>22070701</v>
      </c>
      <c r="AJ5877" s="1054">
        <v>4</v>
      </c>
      <c r="AK5877" s="1055">
        <v>61.0625</v>
      </c>
      <c r="AL5877" s="1055">
        <v>1.9238999999999999</v>
      </c>
      <c r="AM5877" s="1054">
        <v>32</v>
      </c>
      <c r="AN5877" s="1056">
        <v>0.1255</v>
      </c>
    </row>
    <row r="5878" spans="35:40">
      <c r="AI5878" s="1053">
        <v>44031201</v>
      </c>
      <c r="AJ5878" s="1054">
        <v>22</v>
      </c>
      <c r="AK5878" s="1055">
        <v>61.051900000000003</v>
      </c>
      <c r="AL5878" s="1055">
        <v>1.8808</v>
      </c>
      <c r="AM5878" s="1054">
        <v>32</v>
      </c>
      <c r="AN5878" s="1056">
        <v>0.3674</v>
      </c>
    </row>
    <row r="5879" spans="35:40">
      <c r="AI5879" s="1053">
        <v>42051001</v>
      </c>
      <c r="AJ5879" s="1054">
        <v>14</v>
      </c>
      <c r="AK5879" s="1055">
        <v>61.023899999999998</v>
      </c>
      <c r="AL5879" s="1055">
        <v>1.4755</v>
      </c>
      <c r="AM5879" s="1054">
        <v>41</v>
      </c>
      <c r="AN5879" s="1056">
        <v>0.2195</v>
      </c>
    </row>
    <row r="5880" spans="35:40">
      <c r="AI5880" s="1053">
        <v>53033001</v>
      </c>
      <c r="AJ5880" s="1054">
        <v>9</v>
      </c>
      <c r="AK5880" s="1055">
        <v>61.013300000000001</v>
      </c>
      <c r="AL5880" s="1055">
        <v>1.3818999999999999</v>
      </c>
      <c r="AM5880" s="1054">
        <v>44</v>
      </c>
      <c r="AN5880" s="1056">
        <v>0.2205</v>
      </c>
    </row>
    <row r="5881" spans="35:40">
      <c r="AI5881" s="1053">
        <v>45090091</v>
      </c>
      <c r="AJ5881" s="1054">
        <v>3</v>
      </c>
      <c r="AK5881" s="1055">
        <v>60.955300000000001</v>
      </c>
      <c r="AL5881" s="1055">
        <v>1.9582999999999999</v>
      </c>
      <c r="AM5881" s="1054">
        <v>31</v>
      </c>
      <c r="AN5881" s="1056">
        <v>0.19089999999999999</v>
      </c>
    </row>
    <row r="5882" spans="35:40">
      <c r="AI5882" s="1053">
        <v>13106401</v>
      </c>
      <c r="AJ5882" s="1054">
        <v>18</v>
      </c>
      <c r="AK5882" s="1055">
        <v>60.9544</v>
      </c>
      <c r="AL5882" s="1055">
        <v>1.9063000000000001</v>
      </c>
      <c r="AM5882" s="1054">
        <v>32</v>
      </c>
      <c r="AN5882" s="1056">
        <v>0.18989999999999999</v>
      </c>
    </row>
    <row r="5883" spans="35:40">
      <c r="AI5883" s="1053">
        <v>13033701</v>
      </c>
      <c r="AJ5883" s="1054">
        <v>13</v>
      </c>
      <c r="AK5883" s="1055">
        <v>60.950899999999997</v>
      </c>
      <c r="AL5883" s="1055">
        <v>1.9446000000000001</v>
      </c>
      <c r="AM5883" s="1054">
        <v>31</v>
      </c>
      <c r="AN5883" s="1056">
        <v>0.31190000000000001</v>
      </c>
    </row>
    <row r="5884" spans="35:40">
      <c r="AI5884" s="1053">
        <v>32109081</v>
      </c>
      <c r="AJ5884" s="1054">
        <v>70</v>
      </c>
      <c r="AK5884" s="1055">
        <v>60.925899999999999</v>
      </c>
      <c r="AL5884" s="1055">
        <v>1.8431</v>
      </c>
      <c r="AM5884" s="1054">
        <v>33</v>
      </c>
      <c r="AN5884" s="1056">
        <v>0.25190000000000001</v>
      </c>
    </row>
    <row r="5885" spans="35:40">
      <c r="AI5885" s="1053">
        <v>21020651</v>
      </c>
      <c r="AJ5885" s="1054">
        <v>47</v>
      </c>
      <c r="AK5885" s="1055">
        <v>60.88944</v>
      </c>
      <c r="AL5885" s="1055">
        <v>1.6883999999999999</v>
      </c>
      <c r="AM5885" s="1054">
        <v>36</v>
      </c>
      <c r="AN5885" s="1056">
        <v>0.19850000000000001</v>
      </c>
    </row>
    <row r="5886" spans="35:40">
      <c r="AI5886" s="1053">
        <v>44101041</v>
      </c>
      <c r="AJ5886" s="1054">
        <v>66</v>
      </c>
      <c r="AK5886" s="1055">
        <v>60.887300000000003</v>
      </c>
      <c r="AL5886" s="1055">
        <v>2.0278</v>
      </c>
      <c r="AM5886" s="1054">
        <v>30</v>
      </c>
      <c r="AN5886" s="1056">
        <v>8.9200000000000002E-2</v>
      </c>
    </row>
    <row r="5887" spans="35:40">
      <c r="AI5887" s="1053">
        <v>52230201</v>
      </c>
      <c r="AJ5887" s="1054">
        <v>5</v>
      </c>
      <c r="AK5887" s="1055">
        <v>60.837499999999999</v>
      </c>
      <c r="AL5887" s="1055">
        <v>1.8734</v>
      </c>
      <c r="AM5887" s="1054">
        <v>32</v>
      </c>
      <c r="AN5887" s="1056">
        <v>0.19889999999999999</v>
      </c>
    </row>
    <row r="5888" spans="35:40">
      <c r="AI5888" s="1053">
        <v>33018651</v>
      </c>
      <c r="AJ5888" s="1054">
        <v>118</v>
      </c>
      <c r="AK5888" s="1055">
        <v>60.83446</v>
      </c>
      <c r="AL5888" s="1055">
        <v>1.8815999999999999</v>
      </c>
      <c r="AM5888" s="1054">
        <v>32</v>
      </c>
      <c r="AN5888" s="1056">
        <v>0.15740000000000001</v>
      </c>
    </row>
    <row r="5889" spans="35:40">
      <c r="AI5889" s="1053">
        <v>35073851</v>
      </c>
      <c r="AJ5889" s="1054">
        <v>9</v>
      </c>
      <c r="AK5889" s="1055">
        <v>60.832619999999999</v>
      </c>
      <c r="AL5889" s="1055">
        <v>1.7871999999999999</v>
      </c>
      <c r="AM5889" s="1054">
        <v>34</v>
      </c>
      <c r="AN5889" s="1056">
        <v>0.21</v>
      </c>
    </row>
    <row r="5890" spans="35:40">
      <c r="AI5890" s="1053">
        <v>33032001</v>
      </c>
      <c r="AJ5890" s="1054">
        <v>41</v>
      </c>
      <c r="AK5890" s="1055">
        <v>60.829500000000003</v>
      </c>
      <c r="AL5890" s="1055">
        <v>1.7938000000000001</v>
      </c>
      <c r="AM5890" s="1054">
        <v>34</v>
      </c>
      <c r="AN5890" s="1056">
        <v>0.32590000000000002</v>
      </c>
    </row>
    <row r="5891" spans="35:40">
      <c r="AI5891" s="1053">
        <v>43019401</v>
      </c>
      <c r="AJ5891" s="1054">
        <v>66</v>
      </c>
      <c r="AK5891" s="1055">
        <v>60.819699999999997</v>
      </c>
      <c r="AL5891" s="1055">
        <v>1.9519</v>
      </c>
      <c r="AM5891" s="1054">
        <v>31</v>
      </c>
      <c r="AN5891" s="1056">
        <v>0.2021</v>
      </c>
    </row>
    <row r="5892" spans="35:40">
      <c r="AI5892" s="1053">
        <v>44138301</v>
      </c>
      <c r="AJ5892" s="1054">
        <v>70</v>
      </c>
      <c r="AK5892" s="1055">
        <v>60.806100000000001</v>
      </c>
      <c r="AL5892" s="1055">
        <v>1.8355999999999999</v>
      </c>
      <c r="AM5892" s="1054">
        <v>33</v>
      </c>
      <c r="AN5892" s="1056">
        <v>0.15909999999999999</v>
      </c>
    </row>
    <row r="5893" spans="35:40">
      <c r="AI5893" s="1053">
        <v>34082201</v>
      </c>
      <c r="AJ5893" s="1054">
        <v>16</v>
      </c>
      <c r="AK5893" s="1055">
        <v>60.78096</v>
      </c>
      <c r="AL5893" s="1055">
        <v>1.6465000000000001</v>
      </c>
      <c r="AM5893" s="1054">
        <v>37</v>
      </c>
      <c r="AN5893" s="1056">
        <v>9.5899999999999999E-2</v>
      </c>
    </row>
    <row r="5894" spans="35:40">
      <c r="AI5894" s="1053">
        <v>51140141</v>
      </c>
      <c r="AJ5894" s="1054">
        <v>18</v>
      </c>
      <c r="AK5894" s="1055">
        <v>60.768700000000003</v>
      </c>
      <c r="AL5894" s="1055">
        <v>1.5688</v>
      </c>
      <c r="AM5894" s="1054">
        <v>39</v>
      </c>
      <c r="AN5894" s="1056">
        <v>0.26590000000000003</v>
      </c>
    </row>
    <row r="5895" spans="35:40">
      <c r="AI5895" s="1053">
        <v>50260201</v>
      </c>
      <c r="AJ5895" s="1054">
        <v>150</v>
      </c>
      <c r="AK5895" s="1055">
        <v>60.745800000000003</v>
      </c>
      <c r="AL5895" s="1055">
        <v>1.6871</v>
      </c>
      <c r="AM5895" s="1054">
        <v>36</v>
      </c>
      <c r="AN5895" s="1056">
        <v>0.28510000000000002</v>
      </c>
    </row>
    <row r="5896" spans="35:40">
      <c r="AI5896" s="1053">
        <v>43130101</v>
      </c>
      <c r="AJ5896" s="1054">
        <v>7</v>
      </c>
      <c r="AK5896" s="1055">
        <v>60.690300000000001</v>
      </c>
      <c r="AL5896" s="1055">
        <v>1.8826000000000001</v>
      </c>
      <c r="AM5896" s="1054">
        <v>32</v>
      </c>
      <c r="AN5896" s="1056">
        <v>0.25739999999999996</v>
      </c>
    </row>
    <row r="5897" spans="35:40">
      <c r="AI5897" s="1053">
        <v>13019601</v>
      </c>
      <c r="AJ5897" s="1054">
        <v>46</v>
      </c>
      <c r="AK5897" s="1055">
        <v>60.662199999999999</v>
      </c>
      <c r="AL5897" s="1055">
        <v>1.9560999999999999</v>
      </c>
      <c r="AM5897" s="1054">
        <v>31</v>
      </c>
      <c r="AN5897" s="1056">
        <v>0.29530000000000001</v>
      </c>
    </row>
    <row r="5898" spans="35:40">
      <c r="AI5898" s="1053">
        <v>52033001</v>
      </c>
      <c r="AJ5898" s="1054">
        <v>12</v>
      </c>
      <c r="AK5898" s="1055">
        <v>60.634500000000003</v>
      </c>
      <c r="AL5898" s="1055">
        <v>1.5609999999999999</v>
      </c>
      <c r="AM5898" s="1054">
        <v>39</v>
      </c>
      <c r="AN5898" s="1056">
        <v>0.35240000000000005</v>
      </c>
    </row>
    <row r="5899" spans="35:40">
      <c r="AI5899" s="1053">
        <v>36010501</v>
      </c>
      <c r="AJ5899" s="1054">
        <v>22</v>
      </c>
      <c r="AK5899" s="1055">
        <v>60.631574999999998</v>
      </c>
      <c r="AL5899" s="1055">
        <v>1.7871999999999999</v>
      </c>
      <c r="AM5899" s="1054">
        <v>34</v>
      </c>
      <c r="AN5899" s="1056">
        <v>0.27699999999999997</v>
      </c>
    </row>
    <row r="5900" spans="35:40">
      <c r="AI5900" s="1053">
        <v>33101201</v>
      </c>
      <c r="AJ5900" s="1054">
        <v>10</v>
      </c>
      <c r="AK5900" s="1055">
        <v>60.620600000000003</v>
      </c>
      <c r="AL5900" s="1055">
        <v>1.7213000000000001</v>
      </c>
      <c r="AM5900" s="1054">
        <v>35</v>
      </c>
      <c r="AN5900" s="1056">
        <v>0.21789999999999998</v>
      </c>
    </row>
    <row r="5901" spans="35:40">
      <c r="AI5901" s="1053">
        <v>32073111</v>
      </c>
      <c r="AJ5901" s="1054">
        <v>37</v>
      </c>
      <c r="AK5901" s="1055">
        <v>60.602330000000002</v>
      </c>
      <c r="AL5901" s="1055">
        <v>1.5105999999999999</v>
      </c>
      <c r="AM5901" s="1054">
        <v>40</v>
      </c>
      <c r="AN5901" s="1056">
        <v>0.31219999999999998</v>
      </c>
    </row>
    <row r="5902" spans="35:40">
      <c r="AI5902" s="1053">
        <v>44003501</v>
      </c>
      <c r="AJ5902" s="1054">
        <v>127</v>
      </c>
      <c r="AK5902" s="1055">
        <v>60.582500000000003</v>
      </c>
      <c r="AL5902" s="1055">
        <v>1.5401</v>
      </c>
      <c r="AM5902" s="1054">
        <v>39</v>
      </c>
      <c r="AN5902" s="1056">
        <v>0.16969999999999999</v>
      </c>
    </row>
    <row r="5903" spans="35:40">
      <c r="AI5903" s="1053">
        <v>15110102</v>
      </c>
      <c r="AJ5903" s="1054">
        <v>2</v>
      </c>
      <c r="AK5903" s="1055">
        <v>60.572959999999995</v>
      </c>
      <c r="AL5903" s="1055">
        <v>1.8453999999999999</v>
      </c>
      <c r="AM5903" s="1054">
        <v>33</v>
      </c>
      <c r="AN5903" s="1056">
        <v>0.1173</v>
      </c>
    </row>
    <row r="5904" spans="35:40">
      <c r="AI5904" s="1053">
        <v>37180801</v>
      </c>
      <c r="AJ5904" s="1054">
        <v>9</v>
      </c>
      <c r="AK5904" s="1055">
        <v>60.568100000000001</v>
      </c>
      <c r="AL5904" s="1055">
        <v>1.819</v>
      </c>
      <c r="AM5904" s="1054">
        <v>33</v>
      </c>
      <c r="AN5904" s="1056">
        <v>0.24760000000000001</v>
      </c>
    </row>
    <row r="5905" spans="35:40">
      <c r="AI5905" s="1053">
        <v>61015201</v>
      </c>
      <c r="AJ5905" s="1054">
        <v>82</v>
      </c>
      <c r="AK5905" s="1055">
        <v>60.544499999999999</v>
      </c>
      <c r="AL5905" s="1055">
        <v>1.4748000000000001</v>
      </c>
      <c r="AM5905" s="1054">
        <v>41</v>
      </c>
      <c r="AN5905" s="1056">
        <v>0.23039999999999999</v>
      </c>
    </row>
    <row r="5906" spans="35:40">
      <c r="AI5906" s="1053">
        <v>44011241</v>
      </c>
      <c r="AJ5906" s="1054">
        <v>143</v>
      </c>
      <c r="AK5906" s="1055">
        <v>60.474600000000002</v>
      </c>
      <c r="AL5906" s="1055">
        <v>1.5513999999999999</v>
      </c>
      <c r="AM5906" s="1054">
        <v>39</v>
      </c>
      <c r="AN5906" s="1056">
        <v>0.1295</v>
      </c>
    </row>
    <row r="5907" spans="35:40">
      <c r="AI5907" s="1053">
        <v>61019601</v>
      </c>
      <c r="AJ5907" s="1054">
        <v>83</v>
      </c>
      <c r="AK5907" s="1055">
        <v>60.43</v>
      </c>
      <c r="AL5907" s="1055">
        <v>1.5934999999999999</v>
      </c>
      <c r="AM5907" s="1054">
        <v>38</v>
      </c>
      <c r="AN5907" s="1056">
        <v>0.13550000000000001</v>
      </c>
    </row>
    <row r="5908" spans="35:40">
      <c r="AI5908" s="1053">
        <v>36011101</v>
      </c>
      <c r="AJ5908" s="1054">
        <v>42</v>
      </c>
      <c r="AK5908" s="1055">
        <v>60.414499999999997</v>
      </c>
      <c r="AL5908" s="1055">
        <v>1.6077999999999999</v>
      </c>
      <c r="AM5908" s="1054">
        <v>38</v>
      </c>
      <c r="AN5908" s="1056">
        <v>0.2487</v>
      </c>
    </row>
    <row r="5909" spans="35:40">
      <c r="AI5909" s="1053">
        <v>21080141</v>
      </c>
      <c r="AJ5909" s="1054">
        <v>16</v>
      </c>
      <c r="AK5909" s="1055">
        <v>60.363700000000001</v>
      </c>
      <c r="AL5909" s="1055">
        <v>1.9961</v>
      </c>
      <c r="AM5909" s="1054">
        <v>30</v>
      </c>
      <c r="AN5909" s="1056">
        <v>0.36599999999999999</v>
      </c>
    </row>
    <row r="5910" spans="35:40">
      <c r="AI5910" s="1053">
        <v>41020202</v>
      </c>
      <c r="AJ5910" s="1054">
        <v>16</v>
      </c>
      <c r="AK5910" s="1055">
        <v>60.355699999999999</v>
      </c>
      <c r="AL5910" s="1055">
        <v>2.012</v>
      </c>
      <c r="AM5910" s="1054">
        <v>30</v>
      </c>
      <c r="AN5910" s="1056">
        <v>0.22969999999999999</v>
      </c>
    </row>
    <row r="5911" spans="35:40">
      <c r="AI5911" s="1053">
        <v>43010611</v>
      </c>
      <c r="AJ5911" s="1054">
        <v>67</v>
      </c>
      <c r="AK5911" s="1055">
        <v>60.3202</v>
      </c>
      <c r="AL5911" s="1055">
        <v>1.8931</v>
      </c>
      <c r="AM5911" s="1054">
        <v>32</v>
      </c>
      <c r="AN5911" s="1056">
        <v>0.13</v>
      </c>
    </row>
    <row r="5912" spans="35:40">
      <c r="AI5912" s="1053">
        <v>43103401</v>
      </c>
      <c r="AJ5912" s="1054">
        <v>16</v>
      </c>
      <c r="AK5912" s="1055">
        <v>60.287700000000001</v>
      </c>
      <c r="AL5912" s="1055">
        <v>1.9336</v>
      </c>
      <c r="AM5912" s="1054">
        <v>31</v>
      </c>
      <c r="AN5912" s="1056">
        <v>0.2737</v>
      </c>
    </row>
    <row r="5913" spans="35:40">
      <c r="AI5913" s="1053">
        <v>45130051</v>
      </c>
      <c r="AJ5913" s="1054">
        <v>3</v>
      </c>
      <c r="AK5913" s="1055">
        <v>60.276800000000001</v>
      </c>
      <c r="AL5913" s="1055">
        <v>1.7472000000000001</v>
      </c>
      <c r="AM5913" s="1054">
        <v>34</v>
      </c>
      <c r="AN5913" s="1056">
        <v>0.40029999999999999</v>
      </c>
    </row>
    <row r="5914" spans="35:40">
      <c r="AI5914" s="1053">
        <v>43018601</v>
      </c>
      <c r="AJ5914" s="1054">
        <v>68</v>
      </c>
      <c r="AK5914" s="1055">
        <v>60.269709999999996</v>
      </c>
      <c r="AL5914" s="1055">
        <v>1.8749</v>
      </c>
      <c r="AM5914" s="1054">
        <v>32</v>
      </c>
      <c r="AN5914" s="1056">
        <v>0.25269999999999998</v>
      </c>
    </row>
    <row r="5915" spans="35:40">
      <c r="AI5915" s="1053">
        <v>41019901</v>
      </c>
      <c r="AJ5915" s="1054">
        <v>78</v>
      </c>
      <c r="AK5915" s="1055">
        <v>60.197000000000003</v>
      </c>
      <c r="AL5915" s="1055">
        <v>1.8466</v>
      </c>
      <c r="AM5915" s="1054">
        <v>33</v>
      </c>
      <c r="AN5915" s="1056">
        <v>6.480000000000001E-2</v>
      </c>
    </row>
    <row r="5916" spans="35:40">
      <c r="AI5916" s="1053">
        <v>42010901</v>
      </c>
      <c r="AJ5916" s="1054">
        <v>96</v>
      </c>
      <c r="AK5916" s="1055">
        <v>60.184699999999999</v>
      </c>
      <c r="AL5916" s="1055">
        <v>1.8740000000000001</v>
      </c>
      <c r="AM5916" s="1054">
        <v>32</v>
      </c>
      <c r="AN5916" s="1056">
        <v>0.11550000000000001</v>
      </c>
    </row>
    <row r="5917" spans="35:40">
      <c r="AI5917" s="1053">
        <v>44130202</v>
      </c>
      <c r="AJ5917" s="1054">
        <v>71</v>
      </c>
      <c r="AK5917" s="1055">
        <v>60.164999999999999</v>
      </c>
      <c r="AL5917" s="1055">
        <v>1.9076</v>
      </c>
      <c r="AM5917" s="1054">
        <v>32</v>
      </c>
      <c r="AN5917" s="1056">
        <v>0.17809999999999998</v>
      </c>
    </row>
    <row r="5918" spans="35:40">
      <c r="AI5918" s="1053">
        <v>44011351</v>
      </c>
      <c r="AJ5918" s="1054">
        <v>144</v>
      </c>
      <c r="AK5918" s="1055">
        <v>60.155749999999998</v>
      </c>
      <c r="AL5918" s="1055">
        <v>1.7822</v>
      </c>
      <c r="AM5918" s="1054">
        <v>34</v>
      </c>
      <c r="AN5918" s="1056">
        <v>0.154</v>
      </c>
    </row>
    <row r="5919" spans="35:40">
      <c r="AI5919" s="1053">
        <v>11050941</v>
      </c>
      <c r="AJ5919" s="1054">
        <v>166</v>
      </c>
      <c r="AK5919" s="1055">
        <v>60.128393999999993</v>
      </c>
      <c r="AL5919" s="1055">
        <v>1.7904</v>
      </c>
      <c r="AM5919" s="1054">
        <v>34</v>
      </c>
      <c r="AN5919" s="1056">
        <v>0.19320000000000001</v>
      </c>
    </row>
    <row r="5920" spans="35:40">
      <c r="AI5920" s="1053">
        <v>45080401</v>
      </c>
      <c r="AJ5920" s="1054">
        <v>7</v>
      </c>
      <c r="AK5920" s="1055">
        <v>60.072899999999997</v>
      </c>
      <c r="AL5920" s="1055">
        <v>1.413</v>
      </c>
      <c r="AM5920" s="1054">
        <v>43</v>
      </c>
      <c r="AN5920" s="1056">
        <v>0.31069999999999998</v>
      </c>
    </row>
    <row r="5921" spans="35:40">
      <c r="AI5921" s="1053">
        <v>35054081</v>
      </c>
      <c r="AJ5921" s="1054">
        <v>44</v>
      </c>
      <c r="AK5921" s="1055">
        <v>60.057899999999997</v>
      </c>
      <c r="AL5921" s="1055">
        <v>1.6011</v>
      </c>
      <c r="AM5921" s="1054">
        <v>38</v>
      </c>
      <c r="AN5921" s="1056">
        <v>0.22719999999999999</v>
      </c>
    </row>
    <row r="5922" spans="35:40">
      <c r="AI5922" s="1053">
        <v>65400211</v>
      </c>
      <c r="AJ5922" s="1054">
        <v>2</v>
      </c>
      <c r="AK5922" s="1055">
        <v>59.992400000000004</v>
      </c>
      <c r="AL5922" s="1055">
        <v>1.9048</v>
      </c>
      <c r="AM5922" s="1054">
        <v>32</v>
      </c>
      <c r="AN5922" s="1056">
        <v>0.15240000000000001</v>
      </c>
    </row>
    <row r="5923" spans="35:40">
      <c r="AI5923" s="1053">
        <v>45080121</v>
      </c>
      <c r="AJ5923" s="1054">
        <v>8</v>
      </c>
      <c r="AK5923" s="1055">
        <v>59.9801</v>
      </c>
      <c r="AL5923" s="1055">
        <v>1.8778999999999999</v>
      </c>
      <c r="AM5923" s="1054">
        <v>32</v>
      </c>
      <c r="AN5923" s="1056">
        <v>0.22440000000000002</v>
      </c>
    </row>
    <row r="5924" spans="35:40">
      <c r="AI5924" s="1053">
        <v>33018161</v>
      </c>
      <c r="AJ5924" s="1054">
        <v>119</v>
      </c>
      <c r="AK5924" s="1055">
        <v>59.961199999999998</v>
      </c>
      <c r="AL5924" s="1055">
        <v>1.7575000000000001</v>
      </c>
      <c r="AM5924" s="1054">
        <v>34</v>
      </c>
      <c r="AN5924" s="1056">
        <v>0.10400000000000001</v>
      </c>
    </row>
    <row r="5925" spans="35:40">
      <c r="AI5925" s="1053">
        <v>44071101</v>
      </c>
      <c r="AJ5925" s="1054">
        <v>16</v>
      </c>
      <c r="AK5925" s="1055">
        <v>59.960900000000002</v>
      </c>
      <c r="AL5925" s="1055">
        <v>1.9066000000000001</v>
      </c>
      <c r="AM5925" s="1054">
        <v>31</v>
      </c>
      <c r="AN5925" s="1056">
        <v>0.35590000000000005</v>
      </c>
    </row>
    <row r="5926" spans="35:40">
      <c r="AI5926" s="1053">
        <v>13024401</v>
      </c>
      <c r="AJ5926" s="1054">
        <v>20</v>
      </c>
      <c r="AK5926" s="1055">
        <v>59.931399999999996</v>
      </c>
      <c r="AL5926" s="1055">
        <v>1.8831</v>
      </c>
      <c r="AM5926" s="1054">
        <v>32</v>
      </c>
      <c r="AN5926" s="1056">
        <v>0.41899999999999998</v>
      </c>
    </row>
    <row r="5927" spans="35:40">
      <c r="AI5927" s="1053">
        <v>44009601</v>
      </c>
      <c r="AJ5927" s="1054">
        <v>128</v>
      </c>
      <c r="AK5927" s="1055">
        <v>59.929259999999999</v>
      </c>
      <c r="AL5927" s="1055">
        <v>1.0812999999999999</v>
      </c>
      <c r="AM5927" s="1054">
        <v>55</v>
      </c>
      <c r="AN5927" s="1056">
        <v>0.23800000000000002</v>
      </c>
    </row>
    <row r="5928" spans="35:40">
      <c r="AI5928" s="1053">
        <v>50400021</v>
      </c>
      <c r="AJ5928" s="1054">
        <v>151</v>
      </c>
      <c r="AK5928" s="1055">
        <v>59.899409999999996</v>
      </c>
      <c r="AL5928" s="1055">
        <v>1.7658</v>
      </c>
      <c r="AM5928" s="1054">
        <v>34</v>
      </c>
      <c r="AN5928" s="1056">
        <v>0.23620000000000002</v>
      </c>
    </row>
    <row r="5929" spans="35:40">
      <c r="AI5929" s="1053">
        <v>44030202</v>
      </c>
      <c r="AJ5929" s="1054">
        <v>23</v>
      </c>
      <c r="AK5929" s="1055">
        <v>59.8887</v>
      </c>
      <c r="AL5929" s="1055">
        <v>1.8715999999999999</v>
      </c>
      <c r="AM5929" s="1054">
        <v>32</v>
      </c>
      <c r="AN5929" s="1056">
        <v>0.2266</v>
      </c>
    </row>
    <row r="5930" spans="35:40">
      <c r="AI5930" s="1053">
        <v>44052201</v>
      </c>
      <c r="AJ5930" s="1054">
        <v>11</v>
      </c>
      <c r="AK5930" s="1055">
        <v>59.8232</v>
      </c>
      <c r="AL5930" s="1055">
        <v>1.891</v>
      </c>
      <c r="AM5930" s="1054">
        <v>32</v>
      </c>
      <c r="AN5930" s="1056">
        <v>0.1991</v>
      </c>
    </row>
    <row r="5931" spans="35:40">
      <c r="AI5931" s="1053">
        <v>43016101</v>
      </c>
      <c r="AJ5931" s="1054">
        <v>69</v>
      </c>
      <c r="AK5931" s="1055">
        <v>59.819800000000001</v>
      </c>
      <c r="AL5931" s="1055">
        <v>1.7301</v>
      </c>
      <c r="AM5931" s="1054">
        <v>35</v>
      </c>
      <c r="AN5931" s="1056">
        <v>0.24100000000000002</v>
      </c>
    </row>
    <row r="5932" spans="35:40">
      <c r="AI5932" s="1053">
        <v>44131271</v>
      </c>
      <c r="AJ5932" s="1054">
        <v>72</v>
      </c>
      <c r="AK5932" s="1055">
        <v>59.774799999999999</v>
      </c>
      <c r="AL5932" s="1055">
        <v>1.8427</v>
      </c>
      <c r="AM5932" s="1054">
        <v>32</v>
      </c>
      <c r="AN5932" s="1056">
        <v>0.28460000000000002</v>
      </c>
    </row>
    <row r="5933" spans="35:40">
      <c r="AI5933" s="1053">
        <v>32072811</v>
      </c>
      <c r="AJ5933" s="1054">
        <v>38</v>
      </c>
      <c r="AK5933" s="1055">
        <v>59.728999999999999</v>
      </c>
      <c r="AL5933" s="1055">
        <v>1.7585999999999999</v>
      </c>
      <c r="AM5933" s="1054">
        <v>34</v>
      </c>
      <c r="AN5933" s="1056">
        <v>0.24239999999999998</v>
      </c>
    </row>
    <row r="5934" spans="35:40">
      <c r="AI5934" s="1053">
        <v>44001411</v>
      </c>
      <c r="AJ5934" s="1054">
        <v>129</v>
      </c>
      <c r="AK5934" s="1055">
        <v>59.705500000000001</v>
      </c>
      <c r="AL5934" s="1055">
        <v>1.6595</v>
      </c>
      <c r="AM5934" s="1054">
        <v>36</v>
      </c>
      <c r="AN5934" s="1056">
        <v>0.16600000000000001</v>
      </c>
    </row>
    <row r="5935" spans="35:40">
      <c r="AI5935" s="1053">
        <v>51012601</v>
      </c>
      <c r="AJ5935" s="1054">
        <v>141</v>
      </c>
      <c r="AK5935" s="1055">
        <v>59.695098000000002</v>
      </c>
      <c r="AL5935" s="1055">
        <v>1.9227000000000001</v>
      </c>
      <c r="AM5935" s="1054">
        <v>31</v>
      </c>
      <c r="AN5935" s="1056">
        <v>0.26440000000000002</v>
      </c>
    </row>
    <row r="5936" spans="35:40">
      <c r="AI5936" s="1053">
        <v>34040801</v>
      </c>
      <c r="AJ5936" s="1054">
        <v>11</v>
      </c>
      <c r="AK5936" s="1055">
        <v>59.685499999999998</v>
      </c>
      <c r="AL5936" s="1055">
        <v>1.881</v>
      </c>
      <c r="AM5936" s="1054">
        <v>32</v>
      </c>
      <c r="AN5936" s="1056">
        <v>0.31909999999999999</v>
      </c>
    </row>
    <row r="5937" spans="35:40">
      <c r="AI5937" s="1053">
        <v>32106311</v>
      </c>
      <c r="AJ5937" s="1054">
        <v>71</v>
      </c>
      <c r="AK5937" s="1055">
        <v>59.67145</v>
      </c>
      <c r="AL5937" s="1055">
        <v>1.7911999999999999</v>
      </c>
      <c r="AM5937" s="1054">
        <v>33</v>
      </c>
      <c r="AN5937" s="1056">
        <v>0.26640000000000003</v>
      </c>
    </row>
    <row r="5938" spans="35:40">
      <c r="AI5938" s="1053">
        <v>61040301</v>
      </c>
      <c r="AJ5938" s="1054">
        <v>11</v>
      </c>
      <c r="AK5938" s="1055">
        <v>59.640900000000002</v>
      </c>
      <c r="AL5938" s="1055">
        <v>1.9198999999999999</v>
      </c>
      <c r="AM5938" s="1054">
        <v>31</v>
      </c>
      <c r="AN5938" s="1056">
        <v>0.29899999999999999</v>
      </c>
    </row>
    <row r="5939" spans="35:40">
      <c r="AI5939" s="1053">
        <v>37037001</v>
      </c>
      <c r="AJ5939" s="1054">
        <v>53</v>
      </c>
      <c r="AK5939" s="1055">
        <v>59.621140000000004</v>
      </c>
      <c r="AL5939" s="1055">
        <v>1.8652</v>
      </c>
      <c r="AM5939" s="1054">
        <v>32</v>
      </c>
      <c r="AN5939" s="1056">
        <v>0.16190000000000002</v>
      </c>
    </row>
    <row r="5940" spans="35:40">
      <c r="AI5940" s="1053">
        <v>32025501</v>
      </c>
      <c r="AJ5940" s="1054">
        <v>98</v>
      </c>
      <c r="AK5940" s="1055">
        <v>59.6143</v>
      </c>
      <c r="AL5940" s="1055">
        <v>1.7658</v>
      </c>
      <c r="AM5940" s="1054">
        <v>34</v>
      </c>
      <c r="AN5940" s="1056">
        <v>0.37109999999999999</v>
      </c>
    </row>
    <row r="5941" spans="35:40">
      <c r="AI5941" s="1053">
        <v>36042201</v>
      </c>
      <c r="AJ5941" s="1054">
        <v>23</v>
      </c>
      <c r="AK5941" s="1055">
        <v>59.608690000000003</v>
      </c>
      <c r="AL5941" s="1055">
        <v>1.3348</v>
      </c>
      <c r="AM5941" s="1054">
        <v>45</v>
      </c>
      <c r="AN5941" s="1056">
        <v>0.17149999999999999</v>
      </c>
    </row>
    <row r="5942" spans="35:40">
      <c r="AI5942" s="1053">
        <v>42091401</v>
      </c>
      <c r="AJ5942" s="1054">
        <v>12</v>
      </c>
      <c r="AK5942" s="1055">
        <v>59.570099999999996</v>
      </c>
      <c r="AL5942" s="1055">
        <v>2.0992000000000002</v>
      </c>
      <c r="AM5942" s="1054">
        <v>28</v>
      </c>
      <c r="AN5942" s="1056">
        <v>0.27800000000000002</v>
      </c>
    </row>
    <row r="5943" spans="35:40">
      <c r="AI5943" s="1053">
        <v>51010261</v>
      </c>
      <c r="AJ5943" s="1054">
        <v>142</v>
      </c>
      <c r="AK5943" s="1055">
        <v>59.5426</v>
      </c>
      <c r="AL5943" s="1055">
        <v>1.8617999999999999</v>
      </c>
      <c r="AM5943" s="1054">
        <v>32</v>
      </c>
      <c r="AN5943" s="1056">
        <v>0.22750000000000001</v>
      </c>
    </row>
    <row r="5944" spans="35:40">
      <c r="AI5944" s="1053">
        <v>11051202</v>
      </c>
      <c r="AJ5944" s="1054">
        <v>167</v>
      </c>
      <c r="AK5944" s="1055">
        <v>59.542099999999998</v>
      </c>
      <c r="AL5944" s="1055">
        <v>1.5408999999999999</v>
      </c>
      <c r="AM5944" s="1054">
        <v>39</v>
      </c>
      <c r="AN5944" s="1056">
        <v>0.43219999999999997</v>
      </c>
    </row>
    <row r="5945" spans="35:40">
      <c r="AI5945" s="1053">
        <v>52220701</v>
      </c>
      <c r="AJ5945" s="1054">
        <v>4</v>
      </c>
      <c r="AK5945" s="1055">
        <v>59.520499999999998</v>
      </c>
      <c r="AL5945" s="1055">
        <v>1.5880000000000001</v>
      </c>
      <c r="AM5945" s="1054">
        <v>37</v>
      </c>
      <c r="AN5945" s="1056">
        <v>0.26369999999999999</v>
      </c>
    </row>
    <row r="5946" spans="35:40">
      <c r="AI5946" s="1053">
        <v>33018121</v>
      </c>
      <c r="AJ5946" s="1054">
        <v>120</v>
      </c>
      <c r="AK5946" s="1055">
        <v>59.438000000000002</v>
      </c>
      <c r="AL5946" s="1055">
        <v>1.8918999999999999</v>
      </c>
      <c r="AM5946" s="1054">
        <v>31</v>
      </c>
      <c r="AN5946" s="1056">
        <v>0.15090000000000001</v>
      </c>
    </row>
    <row r="5947" spans="35:40">
      <c r="AI5947" s="1053">
        <v>14243141</v>
      </c>
      <c r="AJ5947" s="1054">
        <v>11</v>
      </c>
      <c r="AK5947" s="1055">
        <v>59.429900000000004</v>
      </c>
      <c r="AL5947" s="1055">
        <v>1.7728999999999999</v>
      </c>
      <c r="AM5947" s="1054">
        <v>34</v>
      </c>
      <c r="AN5947" s="1056">
        <v>0.31309999999999999</v>
      </c>
    </row>
    <row r="5948" spans="35:40">
      <c r="AI5948" s="1053">
        <v>44062201</v>
      </c>
      <c r="AJ5948" s="1054">
        <v>13</v>
      </c>
      <c r="AK5948" s="1055">
        <v>59.409019999999998</v>
      </c>
      <c r="AL5948" s="1055">
        <v>1.6091</v>
      </c>
      <c r="AM5948" s="1054">
        <v>37</v>
      </c>
      <c r="AN5948" s="1056">
        <v>0.1636</v>
      </c>
    </row>
    <row r="5949" spans="35:40">
      <c r="AI5949" s="1053">
        <v>44001211</v>
      </c>
      <c r="AJ5949" s="1054">
        <v>130</v>
      </c>
      <c r="AK5949" s="1055">
        <v>59.381999999999998</v>
      </c>
      <c r="AL5949" s="1055">
        <v>1.7074</v>
      </c>
      <c r="AM5949" s="1054">
        <v>35</v>
      </c>
      <c r="AN5949" s="1056">
        <v>0.27449999999999997</v>
      </c>
    </row>
    <row r="5950" spans="35:40">
      <c r="AI5950" s="1053">
        <v>41042901</v>
      </c>
      <c r="AJ5950" s="1054">
        <v>10</v>
      </c>
      <c r="AK5950" s="1055">
        <v>59.376217000000004</v>
      </c>
      <c r="AL5950" s="1055">
        <v>1.8281000000000001</v>
      </c>
      <c r="AM5950" s="1054">
        <v>32</v>
      </c>
      <c r="AN5950" s="1056">
        <v>0.1464</v>
      </c>
    </row>
    <row r="5951" spans="35:40">
      <c r="AI5951" s="1053">
        <v>44103401</v>
      </c>
      <c r="AJ5951" s="1054">
        <v>67</v>
      </c>
      <c r="AK5951" s="1055">
        <v>59.375500000000002</v>
      </c>
      <c r="AL5951" s="1055">
        <v>1.8503000000000001</v>
      </c>
      <c r="AM5951" s="1054">
        <v>32</v>
      </c>
      <c r="AN5951" s="1056">
        <v>0.18260000000000001</v>
      </c>
    </row>
    <row r="5952" spans="35:40">
      <c r="AI5952" s="1053">
        <v>65010471</v>
      </c>
      <c r="AJ5952" s="1054">
        <v>24</v>
      </c>
      <c r="AK5952" s="1055">
        <v>59.361800000000002</v>
      </c>
      <c r="AL5952" s="1055">
        <v>1.8449</v>
      </c>
      <c r="AM5952" s="1054">
        <v>32</v>
      </c>
      <c r="AN5952" s="1056">
        <v>0.30559999999999998</v>
      </c>
    </row>
    <row r="5953" spans="35:40">
      <c r="AI5953" s="1053">
        <v>32029551</v>
      </c>
      <c r="AJ5953" s="1054">
        <v>99</v>
      </c>
      <c r="AK5953" s="1055">
        <v>59.3598</v>
      </c>
      <c r="AL5953" s="1055">
        <v>1.6363000000000001</v>
      </c>
      <c r="AM5953" s="1054">
        <v>36</v>
      </c>
      <c r="AN5953" s="1056">
        <v>0.23149999999999998</v>
      </c>
    </row>
    <row r="5954" spans="35:40">
      <c r="AI5954" s="1053">
        <v>45070121</v>
      </c>
      <c r="AJ5954" s="1054">
        <v>5</v>
      </c>
      <c r="AK5954" s="1055">
        <v>59.349899999999998</v>
      </c>
      <c r="AL5954" s="1055">
        <v>1.6325000000000001</v>
      </c>
      <c r="AM5954" s="1054">
        <v>36</v>
      </c>
      <c r="AN5954" s="1056">
        <v>0.114</v>
      </c>
    </row>
    <row r="5955" spans="35:40">
      <c r="AI5955" s="1053">
        <v>43090401</v>
      </c>
      <c r="AJ5955" s="1054">
        <v>12</v>
      </c>
      <c r="AK5955" s="1055">
        <v>59.313559999999995</v>
      </c>
      <c r="AL5955" s="1055">
        <v>1.6516999999999999</v>
      </c>
      <c r="AM5955" s="1054">
        <v>36</v>
      </c>
      <c r="AN5955" s="1056">
        <v>0.27850000000000003</v>
      </c>
    </row>
    <row r="5956" spans="35:40">
      <c r="AI5956" s="1053">
        <v>35044881</v>
      </c>
      <c r="AJ5956" s="1054">
        <v>14</v>
      </c>
      <c r="AK5956" s="1055">
        <v>59.305659999999996</v>
      </c>
      <c r="AL5956" s="1055">
        <v>1.2298</v>
      </c>
      <c r="AM5956" s="1054">
        <v>48</v>
      </c>
      <c r="AN5956" s="1056">
        <v>0.2631</v>
      </c>
    </row>
    <row r="5957" spans="35:40">
      <c r="AI5957" s="1053">
        <v>33020801</v>
      </c>
      <c r="AJ5957" s="1054">
        <v>25</v>
      </c>
      <c r="AK5957" s="1055">
        <v>59.261380000000003</v>
      </c>
      <c r="AL5957" s="1055">
        <v>1.4578</v>
      </c>
      <c r="AM5957" s="1054">
        <v>41</v>
      </c>
      <c r="AN5957" s="1056">
        <v>0.13930000000000001</v>
      </c>
    </row>
    <row r="5958" spans="35:40">
      <c r="AI5958" s="1053">
        <v>45030391</v>
      </c>
      <c r="AJ5958" s="1054">
        <v>16</v>
      </c>
      <c r="AK5958" s="1055">
        <v>59.2393</v>
      </c>
      <c r="AL5958" s="1055">
        <v>1.8676999999999999</v>
      </c>
      <c r="AM5958" s="1054">
        <v>32</v>
      </c>
      <c r="AN5958" s="1056">
        <v>0.29160000000000003</v>
      </c>
    </row>
    <row r="5959" spans="35:40">
      <c r="AI5959" s="1053">
        <v>33078701</v>
      </c>
      <c r="AJ5959" s="1054">
        <v>65</v>
      </c>
      <c r="AK5959" s="1055">
        <v>59.238881999999997</v>
      </c>
      <c r="AL5959" s="1055">
        <v>1.4906999999999999</v>
      </c>
      <c r="AM5959" s="1054">
        <v>40</v>
      </c>
      <c r="AN5959" s="1056">
        <v>0.15049999999999999</v>
      </c>
    </row>
    <row r="5960" spans="35:40">
      <c r="AI5960" s="1053">
        <v>51010351</v>
      </c>
      <c r="AJ5960" s="1054">
        <v>143</v>
      </c>
      <c r="AK5960" s="1055">
        <v>59.233519999999999</v>
      </c>
      <c r="AL5960" s="1055">
        <v>1.8452</v>
      </c>
      <c r="AM5960" s="1054">
        <v>32</v>
      </c>
      <c r="AN5960" s="1056">
        <v>0.23300000000000001</v>
      </c>
    </row>
    <row r="5961" spans="35:40">
      <c r="AI5961" s="1053">
        <v>62141101</v>
      </c>
      <c r="AJ5961" s="1054">
        <v>4</v>
      </c>
      <c r="AK5961" s="1055">
        <v>59.226100000000002</v>
      </c>
      <c r="AL5961" s="1055">
        <v>1.6919</v>
      </c>
      <c r="AM5961" s="1054">
        <v>35</v>
      </c>
      <c r="AN5961" s="1056">
        <v>0.19350000000000001</v>
      </c>
    </row>
    <row r="5962" spans="35:40">
      <c r="AI5962" s="1053">
        <v>11111101</v>
      </c>
      <c r="AJ5962" s="1054">
        <v>168</v>
      </c>
      <c r="AK5962" s="1055">
        <v>59.1721</v>
      </c>
      <c r="AL5962" s="1055">
        <v>1.4458</v>
      </c>
      <c r="AM5962" s="1054">
        <v>41</v>
      </c>
      <c r="AN5962" s="1056">
        <v>0.36820000000000003</v>
      </c>
    </row>
    <row r="5963" spans="35:40">
      <c r="AI5963" s="1053">
        <v>44152901</v>
      </c>
      <c r="AJ5963" s="1054">
        <v>22</v>
      </c>
      <c r="AK5963" s="1055">
        <v>59.168019999999999</v>
      </c>
      <c r="AL5963" s="1055">
        <v>1.6411</v>
      </c>
      <c r="AM5963" s="1054">
        <v>36</v>
      </c>
      <c r="AN5963" s="1056">
        <v>0.22409999999999999</v>
      </c>
    </row>
    <row r="5964" spans="35:40">
      <c r="AI5964" s="1053">
        <v>44101391</v>
      </c>
      <c r="AJ5964" s="1054">
        <v>68</v>
      </c>
      <c r="AK5964" s="1055">
        <v>59.165900000000001</v>
      </c>
      <c r="AL5964" s="1055">
        <v>1.8989</v>
      </c>
      <c r="AM5964" s="1054">
        <v>31</v>
      </c>
      <c r="AN5964" s="1056">
        <v>0.13009999999999999</v>
      </c>
    </row>
    <row r="5965" spans="35:40">
      <c r="AI5965" s="1053">
        <v>33018511</v>
      </c>
      <c r="AJ5965" s="1054">
        <v>121</v>
      </c>
      <c r="AK5965" s="1055">
        <v>59.150500000000001</v>
      </c>
      <c r="AL5965" s="1055">
        <v>1.8944000000000001</v>
      </c>
      <c r="AM5965" s="1054">
        <v>31</v>
      </c>
      <c r="AN5965" s="1056">
        <v>0.12130000000000001</v>
      </c>
    </row>
    <row r="5966" spans="35:40">
      <c r="AI5966" s="1053">
        <v>45012101</v>
      </c>
      <c r="AJ5966" s="1054">
        <v>34</v>
      </c>
      <c r="AK5966" s="1055">
        <v>59.121899999999997</v>
      </c>
      <c r="AL5966" s="1055">
        <v>1.8384</v>
      </c>
      <c r="AM5966" s="1054">
        <v>32</v>
      </c>
      <c r="AN5966" s="1056">
        <v>0.31579999999999997</v>
      </c>
    </row>
    <row r="5967" spans="35:40">
      <c r="AI5967" s="1053">
        <v>21140151</v>
      </c>
      <c r="AJ5967" s="1054">
        <v>11</v>
      </c>
      <c r="AK5967" s="1055">
        <v>59.114400000000003</v>
      </c>
      <c r="AL5967" s="1055">
        <v>2.0162</v>
      </c>
      <c r="AM5967" s="1054">
        <v>29</v>
      </c>
      <c r="AN5967" s="1056">
        <v>0.17149999999999999</v>
      </c>
    </row>
    <row r="5968" spans="35:40">
      <c r="AI5968" s="1053">
        <v>41011171</v>
      </c>
      <c r="AJ5968" s="1054">
        <v>79</v>
      </c>
      <c r="AK5968" s="1055">
        <v>59.064</v>
      </c>
      <c r="AL5968" s="1055">
        <v>1.4921</v>
      </c>
      <c r="AM5968" s="1054">
        <v>40</v>
      </c>
      <c r="AN5968" s="1056">
        <v>0.16170000000000001</v>
      </c>
    </row>
    <row r="5969" spans="35:40">
      <c r="AI5969" s="1053">
        <v>33041021</v>
      </c>
      <c r="AJ5969" s="1054">
        <v>72</v>
      </c>
      <c r="AK5969" s="1055">
        <v>59.036999999999999</v>
      </c>
      <c r="AL5969" s="1055">
        <v>1.7676000000000001</v>
      </c>
      <c r="AM5969" s="1054">
        <v>33</v>
      </c>
      <c r="AN5969" s="1056">
        <v>0.1502</v>
      </c>
    </row>
    <row r="5970" spans="35:40">
      <c r="AI5970" s="1053">
        <v>50060131</v>
      </c>
      <c r="AJ5970" s="1054">
        <v>152</v>
      </c>
      <c r="AK5970" s="1055">
        <v>59.005899999999997</v>
      </c>
      <c r="AL5970" s="1055">
        <v>1.8180000000000001</v>
      </c>
      <c r="AM5970" s="1054">
        <v>32</v>
      </c>
      <c r="AN5970" s="1056">
        <v>0.22260000000000002</v>
      </c>
    </row>
    <row r="5971" spans="35:40">
      <c r="AI5971" s="1053">
        <v>14112221</v>
      </c>
      <c r="AJ5971" s="1054">
        <v>12</v>
      </c>
      <c r="AK5971" s="1055">
        <v>58.994799999999998</v>
      </c>
      <c r="AL5971" s="1055">
        <v>1.3129</v>
      </c>
      <c r="AM5971" s="1054">
        <v>45</v>
      </c>
      <c r="AN5971" s="1056">
        <v>0.26569999999999999</v>
      </c>
    </row>
    <row r="5972" spans="35:40">
      <c r="AI5972" s="1053">
        <v>23102111</v>
      </c>
      <c r="AJ5972" s="1054">
        <v>3</v>
      </c>
      <c r="AK5972" s="1055">
        <v>58.977899999999998</v>
      </c>
      <c r="AL5972" s="1055">
        <v>1.4455</v>
      </c>
      <c r="AM5972" s="1054">
        <v>41</v>
      </c>
      <c r="AN5972" s="1056">
        <v>0.37009999999999998</v>
      </c>
    </row>
    <row r="5973" spans="35:40">
      <c r="AI5973" s="1053">
        <v>21040201</v>
      </c>
      <c r="AJ5973" s="1054">
        <v>10</v>
      </c>
      <c r="AK5973" s="1055">
        <v>58.973700000000001</v>
      </c>
      <c r="AL5973" s="1055">
        <v>1.6906000000000001</v>
      </c>
      <c r="AM5973" s="1054">
        <v>35</v>
      </c>
      <c r="AN5973" s="1056">
        <v>0.2072</v>
      </c>
    </row>
    <row r="5974" spans="35:40">
      <c r="AI5974" s="1053">
        <v>32134111</v>
      </c>
      <c r="AJ5974" s="1054">
        <v>31</v>
      </c>
      <c r="AK5974" s="1055">
        <v>58.9679</v>
      </c>
      <c r="AL5974" s="1055">
        <v>1.651</v>
      </c>
      <c r="AM5974" s="1054">
        <v>36</v>
      </c>
      <c r="AN5974" s="1056">
        <v>0.20530000000000001</v>
      </c>
    </row>
    <row r="5975" spans="35:40">
      <c r="AI5975" s="1053">
        <v>37057171</v>
      </c>
      <c r="AJ5975" s="1054">
        <v>29</v>
      </c>
      <c r="AK5975" s="1055">
        <v>58.926200000000001</v>
      </c>
      <c r="AL5975" s="1055">
        <v>1.6773</v>
      </c>
      <c r="AM5975" s="1054">
        <v>35</v>
      </c>
      <c r="AN5975" s="1056">
        <v>0.109</v>
      </c>
    </row>
    <row r="5976" spans="35:40">
      <c r="AI5976" s="1053">
        <v>14052481</v>
      </c>
      <c r="AJ5976" s="1054">
        <v>9</v>
      </c>
      <c r="AK5976" s="1055">
        <v>58.921109999999999</v>
      </c>
      <c r="AL5976" s="1055">
        <v>1.4905999999999999</v>
      </c>
      <c r="AM5976" s="1054">
        <v>40</v>
      </c>
      <c r="AN5976" s="1056">
        <v>0.20809999999999998</v>
      </c>
    </row>
    <row r="5977" spans="35:40">
      <c r="AI5977" s="1053">
        <v>33075901</v>
      </c>
      <c r="AJ5977" s="1054">
        <v>66</v>
      </c>
      <c r="AK5977" s="1055">
        <v>58.912185999999998</v>
      </c>
      <c r="AL5977" s="1055">
        <v>1.5806</v>
      </c>
      <c r="AM5977" s="1054">
        <v>37</v>
      </c>
      <c r="AN5977" s="1056">
        <v>0.2064</v>
      </c>
    </row>
    <row r="5978" spans="35:40">
      <c r="AI5978" s="1053">
        <v>41011151</v>
      </c>
      <c r="AJ5978" s="1054">
        <v>80</v>
      </c>
      <c r="AK5978" s="1055">
        <v>58.908480000000004</v>
      </c>
      <c r="AL5978" s="1055">
        <v>1.7944</v>
      </c>
      <c r="AM5978" s="1054">
        <v>33</v>
      </c>
      <c r="AN5978" s="1056">
        <v>0.28639999999999999</v>
      </c>
    </row>
    <row r="5979" spans="35:40">
      <c r="AI5979" s="1053">
        <v>13073201</v>
      </c>
      <c r="AJ5979" s="1054">
        <v>14</v>
      </c>
      <c r="AK5979" s="1055">
        <v>58.875599999999999</v>
      </c>
      <c r="AL5979" s="1055">
        <v>1.9006000000000001</v>
      </c>
      <c r="AM5979" s="1054">
        <v>31</v>
      </c>
      <c r="AN5979" s="1056">
        <v>0.2495</v>
      </c>
    </row>
    <row r="5980" spans="35:40">
      <c r="AI5980" s="1053">
        <v>44124601</v>
      </c>
      <c r="AJ5980" s="1054">
        <v>30</v>
      </c>
      <c r="AK5980" s="1055">
        <v>58.867369999999994</v>
      </c>
      <c r="AL5980" s="1055">
        <v>1.8824000000000001</v>
      </c>
      <c r="AM5980" s="1054">
        <v>31</v>
      </c>
      <c r="AN5980" s="1056">
        <v>0.1198</v>
      </c>
    </row>
    <row r="5981" spans="35:40">
      <c r="AI5981" s="1053">
        <v>23010991</v>
      </c>
      <c r="AJ5981" s="1054">
        <v>46</v>
      </c>
      <c r="AK5981" s="1055">
        <v>58.865080000000006</v>
      </c>
      <c r="AL5981" s="1055">
        <v>1.6292</v>
      </c>
      <c r="AM5981" s="1054">
        <v>36</v>
      </c>
      <c r="AN5981" s="1056">
        <v>8.539999999999999E-2</v>
      </c>
    </row>
    <row r="5982" spans="35:40">
      <c r="AI5982" s="1053">
        <v>13091201</v>
      </c>
      <c r="AJ5982" s="1054">
        <v>8</v>
      </c>
      <c r="AK5982" s="1055">
        <v>58.850700000000003</v>
      </c>
      <c r="AL5982" s="1055">
        <v>1.5334000000000001</v>
      </c>
      <c r="AM5982" s="1054">
        <v>38</v>
      </c>
      <c r="AN5982" s="1056">
        <v>0.26629999999999998</v>
      </c>
    </row>
    <row r="5983" spans="35:40">
      <c r="AI5983" s="1053">
        <v>14071101</v>
      </c>
      <c r="AJ5983" s="1054">
        <v>16</v>
      </c>
      <c r="AK5983" s="1055">
        <v>58.785800000000002</v>
      </c>
      <c r="AL5983" s="1055">
        <v>1.7430000000000001</v>
      </c>
      <c r="AM5983" s="1054">
        <v>34</v>
      </c>
      <c r="AN5983" s="1056">
        <v>0.36099999999999999</v>
      </c>
    </row>
    <row r="5984" spans="35:40">
      <c r="AI5984" s="1053">
        <v>32041201</v>
      </c>
      <c r="AJ5984" s="1054">
        <v>42</v>
      </c>
      <c r="AK5984" s="1055">
        <v>58.782899999999998</v>
      </c>
      <c r="AL5984" s="1055">
        <v>1.7261</v>
      </c>
      <c r="AM5984" s="1054">
        <v>34</v>
      </c>
      <c r="AN5984" s="1056">
        <v>0.22120000000000001</v>
      </c>
    </row>
    <row r="5985" spans="35:40">
      <c r="AI5985" s="1053">
        <v>35054911</v>
      </c>
      <c r="AJ5985" s="1054">
        <v>45</v>
      </c>
      <c r="AK5985" s="1055">
        <v>58.753130000000006</v>
      </c>
      <c r="AL5985" s="1055">
        <v>1.7696000000000001</v>
      </c>
      <c r="AM5985" s="1054">
        <v>33</v>
      </c>
      <c r="AN5985" s="1056">
        <v>0.1414</v>
      </c>
    </row>
    <row r="5986" spans="35:40">
      <c r="AI5986" s="1053">
        <v>41091901</v>
      </c>
      <c r="AJ5986" s="1054">
        <v>11</v>
      </c>
      <c r="AK5986" s="1055">
        <v>58.734999999999999</v>
      </c>
      <c r="AL5986" s="1055">
        <v>1.7688999999999999</v>
      </c>
      <c r="AM5986" s="1054">
        <v>33</v>
      </c>
      <c r="AN5986" s="1056">
        <v>0.23649999999999999</v>
      </c>
    </row>
    <row r="5987" spans="35:40">
      <c r="AI5987" s="1053">
        <v>42030902</v>
      </c>
      <c r="AJ5987" s="1054">
        <v>25</v>
      </c>
      <c r="AK5987" s="1055">
        <v>58.7136</v>
      </c>
      <c r="AL5987" s="1055">
        <v>1.7778</v>
      </c>
      <c r="AM5987" s="1054">
        <v>33</v>
      </c>
      <c r="AN5987" s="1056">
        <v>0.3518</v>
      </c>
    </row>
    <row r="5988" spans="35:40">
      <c r="AI5988" s="1053">
        <v>44072001</v>
      </c>
      <c r="AJ5988" s="1054">
        <v>17</v>
      </c>
      <c r="AK5988" s="1055">
        <v>58.712800000000001</v>
      </c>
      <c r="AL5988" s="1055">
        <v>1.4992000000000001</v>
      </c>
      <c r="AM5988" s="1054">
        <v>39</v>
      </c>
      <c r="AN5988" s="1056">
        <v>0.27879999999999999</v>
      </c>
    </row>
    <row r="5989" spans="35:40">
      <c r="AI5989" s="1053">
        <v>44162401</v>
      </c>
      <c r="AJ5989" s="1054">
        <v>19</v>
      </c>
      <c r="AK5989" s="1055">
        <v>58.687600000000003</v>
      </c>
      <c r="AL5989" s="1055">
        <v>1.7169000000000001</v>
      </c>
      <c r="AM5989" s="1054">
        <v>34</v>
      </c>
      <c r="AN5989" s="1056">
        <v>0.158</v>
      </c>
    </row>
    <row r="5990" spans="35:40">
      <c r="AI5990" s="1053">
        <v>36060801</v>
      </c>
      <c r="AJ5990" s="1054">
        <v>7</v>
      </c>
      <c r="AK5990" s="1055">
        <v>58.674500000000002</v>
      </c>
      <c r="AL5990" s="1055">
        <v>1.6682999999999999</v>
      </c>
      <c r="AM5990" s="1054">
        <v>35</v>
      </c>
      <c r="AN5990" s="1056">
        <v>0.3347</v>
      </c>
    </row>
    <row r="5991" spans="35:40">
      <c r="AI5991" s="1053">
        <v>14243561</v>
      </c>
      <c r="AJ5991" s="1054">
        <v>12</v>
      </c>
      <c r="AK5991" s="1055">
        <v>58.665690000000005</v>
      </c>
      <c r="AL5991" s="1055">
        <v>1.7987</v>
      </c>
      <c r="AM5991" s="1054">
        <v>33</v>
      </c>
      <c r="AN5991" s="1056">
        <v>0.13170000000000001</v>
      </c>
    </row>
    <row r="5992" spans="35:40">
      <c r="AI5992" s="1053">
        <v>31193701</v>
      </c>
      <c r="AJ5992" s="1054">
        <v>235</v>
      </c>
      <c r="AK5992" s="1055">
        <v>58.665618000000002</v>
      </c>
      <c r="AL5992" s="1055">
        <v>1.5686</v>
      </c>
      <c r="AM5992" s="1054">
        <v>37</v>
      </c>
      <c r="AN5992" s="1056">
        <v>0.16539999999999999</v>
      </c>
    </row>
    <row r="5993" spans="35:40">
      <c r="AI5993" s="1053">
        <v>50030261</v>
      </c>
      <c r="AJ5993" s="1054">
        <v>153</v>
      </c>
      <c r="AK5993" s="1055">
        <v>58.660600000000002</v>
      </c>
      <c r="AL5993" s="1055">
        <v>1.9236</v>
      </c>
      <c r="AM5993" s="1054">
        <v>30</v>
      </c>
      <c r="AN5993" s="1056">
        <v>0.10929999999999999</v>
      </c>
    </row>
    <row r="5994" spans="35:40">
      <c r="AI5994" s="1053">
        <v>41173801</v>
      </c>
      <c r="AJ5994" s="1054">
        <v>11</v>
      </c>
      <c r="AK5994" s="1055">
        <v>58.652969999999996</v>
      </c>
      <c r="AL5994" s="1055">
        <v>1.6909000000000001</v>
      </c>
      <c r="AM5994" s="1054">
        <v>35</v>
      </c>
      <c r="AN5994" s="1056">
        <v>0.26019999999999999</v>
      </c>
    </row>
    <row r="5995" spans="35:40">
      <c r="AI5995" s="1053">
        <v>61031301</v>
      </c>
      <c r="AJ5995" s="1054">
        <v>14</v>
      </c>
      <c r="AK5995" s="1055">
        <v>58.600923000000002</v>
      </c>
      <c r="AL5995" s="1055">
        <v>1.8386</v>
      </c>
      <c r="AM5995" s="1054">
        <v>32</v>
      </c>
      <c r="AN5995" s="1056">
        <v>0.23379999999999998</v>
      </c>
    </row>
    <row r="5996" spans="35:40">
      <c r="AI5996" s="1053">
        <v>43017701</v>
      </c>
      <c r="AJ5996" s="1054">
        <v>70</v>
      </c>
      <c r="AK5996" s="1055">
        <v>58.598100000000002</v>
      </c>
      <c r="AL5996" s="1055">
        <v>1.8693</v>
      </c>
      <c r="AM5996" s="1054">
        <v>31</v>
      </c>
      <c r="AN5996" s="1056">
        <v>0.12570000000000001</v>
      </c>
    </row>
    <row r="5997" spans="35:40">
      <c r="AI5997" s="1053">
        <v>44101181</v>
      </c>
      <c r="AJ5997" s="1054">
        <v>69</v>
      </c>
      <c r="AK5997" s="1055">
        <v>58.556814000000003</v>
      </c>
      <c r="AL5997" s="1055">
        <v>1.5981000000000001</v>
      </c>
      <c r="AM5997" s="1054">
        <v>37</v>
      </c>
      <c r="AN5997" s="1056">
        <v>0.19030000000000002</v>
      </c>
    </row>
    <row r="5998" spans="35:40">
      <c r="AI5998" s="1053">
        <v>33072001</v>
      </c>
      <c r="AJ5998" s="1054">
        <v>67</v>
      </c>
      <c r="AK5998" s="1055">
        <v>58.516800000000003</v>
      </c>
      <c r="AL5998" s="1055">
        <v>1.4650000000000001</v>
      </c>
      <c r="AM5998" s="1054">
        <v>40</v>
      </c>
      <c r="AN5998" s="1056">
        <v>0.20530000000000001</v>
      </c>
    </row>
    <row r="5999" spans="35:40">
      <c r="AI5999" s="1053">
        <v>44021001</v>
      </c>
      <c r="AJ5999" s="1054">
        <v>17</v>
      </c>
      <c r="AK5999" s="1055">
        <v>58.504600000000003</v>
      </c>
      <c r="AL5999" s="1055">
        <v>1.6508</v>
      </c>
      <c r="AM5999" s="1054">
        <v>35</v>
      </c>
      <c r="AN5999" s="1056">
        <v>0.1623</v>
      </c>
    </row>
    <row r="6000" spans="35:40">
      <c r="AI6000" s="1053">
        <v>13011041</v>
      </c>
      <c r="AJ6000" s="1054">
        <v>47</v>
      </c>
      <c r="AK6000" s="1055">
        <v>58.462400000000002</v>
      </c>
      <c r="AL6000" s="1055">
        <v>1.6527000000000001</v>
      </c>
      <c r="AM6000" s="1054">
        <v>35</v>
      </c>
      <c r="AN6000" s="1056">
        <v>0.44069999999999998</v>
      </c>
    </row>
    <row r="6001" spans="35:40">
      <c r="AI6001" s="1053">
        <v>41162101</v>
      </c>
      <c r="AJ6001" s="1054">
        <v>16</v>
      </c>
      <c r="AK6001" s="1055">
        <v>58.417000000000002</v>
      </c>
      <c r="AL6001" s="1055">
        <v>1.3692</v>
      </c>
      <c r="AM6001" s="1054">
        <v>43</v>
      </c>
      <c r="AN6001" s="1056">
        <v>0.27510000000000001</v>
      </c>
    </row>
    <row r="6002" spans="35:40">
      <c r="AI6002" s="1053">
        <v>44151201</v>
      </c>
      <c r="AJ6002" s="1054">
        <v>23</v>
      </c>
      <c r="AK6002" s="1055">
        <v>58.387300000000003</v>
      </c>
      <c r="AL6002" s="1055">
        <v>1.6507000000000001</v>
      </c>
      <c r="AM6002" s="1054">
        <v>35</v>
      </c>
      <c r="AN6002" s="1056">
        <v>0.24600000000000002</v>
      </c>
    </row>
    <row r="6003" spans="35:40">
      <c r="AI6003" s="1053">
        <v>62130101</v>
      </c>
      <c r="AJ6003" s="1054">
        <v>3</v>
      </c>
      <c r="AK6003" s="1055">
        <v>58.350299999999997</v>
      </c>
      <c r="AL6003" s="1055">
        <v>1.9555</v>
      </c>
      <c r="AM6003" s="1054">
        <v>30</v>
      </c>
      <c r="AN6003" s="1056">
        <v>0.28970000000000001</v>
      </c>
    </row>
    <row r="6004" spans="35:40">
      <c r="AI6004" s="1053">
        <v>44112001</v>
      </c>
      <c r="AJ6004" s="1054">
        <v>38</v>
      </c>
      <c r="AK6004" s="1055">
        <v>58.318300000000001</v>
      </c>
      <c r="AL6004" s="1055">
        <v>1.6271</v>
      </c>
      <c r="AM6004" s="1054">
        <v>36</v>
      </c>
      <c r="AN6004" s="1056">
        <v>0.1759</v>
      </c>
    </row>
    <row r="6005" spans="35:40">
      <c r="AI6005" s="1053">
        <v>12154001</v>
      </c>
      <c r="AJ6005" s="1054">
        <v>72</v>
      </c>
      <c r="AK6005" s="1055">
        <v>58.308999999999997</v>
      </c>
      <c r="AL6005" s="1055">
        <v>1.7478</v>
      </c>
      <c r="AM6005" s="1054">
        <v>33</v>
      </c>
      <c r="AN6005" s="1056">
        <v>0.2828</v>
      </c>
    </row>
    <row r="6006" spans="35:40">
      <c r="AI6006" s="1053">
        <v>33021801</v>
      </c>
      <c r="AJ6006" s="1054">
        <v>26</v>
      </c>
      <c r="AK6006" s="1055">
        <v>58.283200000000001</v>
      </c>
      <c r="AL6006" s="1055">
        <v>1.6500999999999999</v>
      </c>
      <c r="AM6006" s="1054">
        <v>35</v>
      </c>
      <c r="AN6006" s="1056">
        <v>0.14990000000000001</v>
      </c>
    </row>
    <row r="6007" spans="35:40">
      <c r="AI6007" s="1053">
        <v>65230102</v>
      </c>
      <c r="AJ6007" s="1054">
        <v>3</v>
      </c>
      <c r="AK6007" s="1055">
        <v>58.244399999999999</v>
      </c>
      <c r="AL6007" s="1055">
        <v>1.8882000000000001</v>
      </c>
      <c r="AM6007" s="1054">
        <v>31</v>
      </c>
      <c r="AN6007" s="1056">
        <v>0.12029999999999999</v>
      </c>
    </row>
    <row r="6008" spans="35:40">
      <c r="AI6008" s="1053">
        <v>33046501</v>
      </c>
      <c r="AJ6008" s="1054">
        <v>73</v>
      </c>
      <c r="AK6008" s="1055">
        <v>58.237900000000003</v>
      </c>
      <c r="AL6008" s="1055">
        <v>1.4961</v>
      </c>
      <c r="AM6008" s="1054">
        <v>39</v>
      </c>
      <c r="AN6008" s="1056">
        <v>0.17100000000000001</v>
      </c>
    </row>
    <row r="6009" spans="35:40">
      <c r="AI6009" s="1053">
        <v>61040801</v>
      </c>
      <c r="AJ6009" s="1054">
        <v>12</v>
      </c>
      <c r="AK6009" s="1055">
        <v>58.230200000000004</v>
      </c>
      <c r="AL6009" s="1055">
        <v>1.8733</v>
      </c>
      <c r="AM6009" s="1054">
        <v>31</v>
      </c>
      <c r="AN6009" s="1056">
        <v>0.28499999999999998</v>
      </c>
    </row>
    <row r="6010" spans="35:40">
      <c r="AI6010" s="1053">
        <v>34052401</v>
      </c>
      <c r="AJ6010" s="1054">
        <v>17</v>
      </c>
      <c r="AK6010" s="1055">
        <v>58.2194</v>
      </c>
      <c r="AL6010" s="1055">
        <v>1.86</v>
      </c>
      <c r="AM6010" s="1054">
        <v>31</v>
      </c>
      <c r="AN6010" s="1056">
        <v>0.2268</v>
      </c>
    </row>
    <row r="6011" spans="35:40">
      <c r="AI6011" s="1053">
        <v>36090291</v>
      </c>
      <c r="AJ6011" s="1054">
        <v>16</v>
      </c>
      <c r="AK6011" s="1055">
        <v>58.205199999999998</v>
      </c>
      <c r="AL6011" s="1055">
        <v>1.6014999999999999</v>
      </c>
      <c r="AM6011" s="1054">
        <v>36</v>
      </c>
      <c r="AN6011" s="1056">
        <v>0.21729999999999999</v>
      </c>
    </row>
    <row r="6012" spans="35:40">
      <c r="AI6012" s="1053">
        <v>41073401</v>
      </c>
      <c r="AJ6012" s="1054">
        <v>20</v>
      </c>
      <c r="AK6012" s="1055">
        <v>58.198300000000003</v>
      </c>
      <c r="AL6012" s="1055">
        <v>1.8499000000000001</v>
      </c>
      <c r="AM6012" s="1054">
        <v>31</v>
      </c>
      <c r="AN6012" s="1056">
        <v>0.20829999999999999</v>
      </c>
    </row>
    <row r="6013" spans="35:40">
      <c r="AI6013" s="1053">
        <v>15041130</v>
      </c>
      <c r="AJ6013" s="1054">
        <v>4</v>
      </c>
      <c r="AK6013" s="1055">
        <v>58.176400000000001</v>
      </c>
      <c r="AL6013" s="1055">
        <v>1.9071</v>
      </c>
      <c r="AM6013" s="1054">
        <v>31</v>
      </c>
      <c r="AN6013" s="1056">
        <v>0.30940000000000001</v>
      </c>
    </row>
    <row r="6014" spans="35:40">
      <c r="AI6014" s="1053">
        <v>15023241</v>
      </c>
      <c r="AJ6014" s="1054">
        <v>14</v>
      </c>
      <c r="AK6014" s="1055">
        <v>58.168199999999999</v>
      </c>
      <c r="AL6014" s="1055">
        <v>1.8577999999999999</v>
      </c>
      <c r="AM6014" s="1054">
        <v>31</v>
      </c>
      <c r="AN6014" s="1056">
        <v>0.29469999999999996</v>
      </c>
    </row>
    <row r="6015" spans="35:40">
      <c r="AI6015" s="1053">
        <v>51060191</v>
      </c>
      <c r="AJ6015" s="1054">
        <v>14</v>
      </c>
      <c r="AK6015" s="1055">
        <v>58.157400000000003</v>
      </c>
      <c r="AL6015" s="1055">
        <v>1.7806</v>
      </c>
      <c r="AM6015" s="1054">
        <v>33</v>
      </c>
      <c r="AN6015" s="1056">
        <v>0.1583</v>
      </c>
    </row>
    <row r="6016" spans="35:40">
      <c r="AI6016" s="1053">
        <v>32029201</v>
      </c>
      <c r="AJ6016" s="1054">
        <v>100</v>
      </c>
      <c r="AK6016" s="1055">
        <v>58.148140000000005</v>
      </c>
      <c r="AL6016" s="1055">
        <v>1.68</v>
      </c>
      <c r="AM6016" s="1054">
        <v>35</v>
      </c>
      <c r="AN6016" s="1056">
        <v>0.35950000000000004</v>
      </c>
    </row>
    <row r="6017" spans="35:40">
      <c r="AI6017" s="1053">
        <v>65010306</v>
      </c>
      <c r="AJ6017" s="1054">
        <v>25</v>
      </c>
      <c r="AK6017" s="1055">
        <v>58.147799999999997</v>
      </c>
      <c r="AL6017" s="1055">
        <v>1.9338</v>
      </c>
      <c r="AM6017" s="1054">
        <v>30</v>
      </c>
      <c r="AN6017" s="1056">
        <v>0.29389999999999999</v>
      </c>
    </row>
    <row r="6018" spans="35:40">
      <c r="AI6018" s="1053">
        <v>44083201</v>
      </c>
      <c r="AJ6018" s="1054">
        <v>37</v>
      </c>
      <c r="AK6018" s="1055">
        <v>58.146099999999997</v>
      </c>
      <c r="AL6018" s="1055">
        <v>1.1027</v>
      </c>
      <c r="AM6018" s="1054">
        <v>53</v>
      </c>
      <c r="AN6018" s="1056">
        <v>0.1198</v>
      </c>
    </row>
    <row r="6019" spans="35:40">
      <c r="AI6019" s="1053">
        <v>50380101</v>
      </c>
      <c r="AJ6019" s="1054">
        <v>154</v>
      </c>
      <c r="AK6019" s="1055">
        <v>58.107750000000003</v>
      </c>
      <c r="AL6019" s="1055">
        <v>1.423</v>
      </c>
      <c r="AM6019" s="1054">
        <v>41</v>
      </c>
      <c r="AN6019" s="1056">
        <v>0.41049999999999998</v>
      </c>
    </row>
    <row r="6020" spans="35:40">
      <c r="AI6020" s="1053">
        <v>44134201</v>
      </c>
      <c r="AJ6020" s="1054">
        <v>73</v>
      </c>
      <c r="AK6020" s="1055">
        <v>58.096607999999996</v>
      </c>
      <c r="AL6020" s="1055">
        <v>1.7806999999999999</v>
      </c>
      <c r="AM6020" s="1054">
        <v>33</v>
      </c>
      <c r="AN6020" s="1056">
        <v>0.126</v>
      </c>
    </row>
    <row r="6021" spans="35:40">
      <c r="AI6021" s="1053">
        <v>50120141</v>
      </c>
      <c r="AJ6021" s="1054">
        <v>155</v>
      </c>
      <c r="AK6021" s="1055">
        <v>58.078899999999997</v>
      </c>
      <c r="AL6021" s="1055">
        <v>1.7706999999999999</v>
      </c>
      <c r="AM6021" s="1054">
        <v>33</v>
      </c>
      <c r="AN6021" s="1056">
        <v>0.35759999999999997</v>
      </c>
    </row>
    <row r="6022" spans="35:40">
      <c r="AI6022" s="1053">
        <v>33040901</v>
      </c>
      <c r="AJ6022" s="1054">
        <v>74</v>
      </c>
      <c r="AK6022" s="1055">
        <v>58.036499999999997</v>
      </c>
      <c r="AL6022" s="1055">
        <v>1.8606</v>
      </c>
      <c r="AM6022" s="1054">
        <v>31</v>
      </c>
      <c r="AN6022" s="1056">
        <v>0.2195</v>
      </c>
    </row>
    <row r="6023" spans="35:40">
      <c r="AI6023" s="1053">
        <v>50120801</v>
      </c>
      <c r="AJ6023" s="1054">
        <v>156</v>
      </c>
      <c r="AK6023" s="1055">
        <v>58.015830000000001</v>
      </c>
      <c r="AL6023" s="1055">
        <v>1.6919999999999999</v>
      </c>
      <c r="AM6023" s="1054">
        <v>34</v>
      </c>
      <c r="AN6023" s="1056">
        <v>0.22699999999999998</v>
      </c>
    </row>
    <row r="6024" spans="35:40">
      <c r="AI6024" s="1053">
        <v>36100221</v>
      </c>
      <c r="AJ6024" s="1054">
        <v>15</v>
      </c>
      <c r="AK6024" s="1055">
        <v>58.011099999999999</v>
      </c>
      <c r="AL6024" s="1055">
        <v>1.2191000000000001</v>
      </c>
      <c r="AM6024" s="1054">
        <v>48</v>
      </c>
      <c r="AN6024" s="1056">
        <v>0.23269999999999999</v>
      </c>
    </row>
    <row r="6025" spans="35:40">
      <c r="AI6025" s="1053">
        <v>33068201</v>
      </c>
      <c r="AJ6025" s="1054">
        <v>55</v>
      </c>
      <c r="AK6025" s="1055">
        <v>58.002899999999997</v>
      </c>
      <c r="AL6025" s="1055">
        <v>1.6504000000000001</v>
      </c>
      <c r="AM6025" s="1054">
        <v>35</v>
      </c>
      <c r="AN6025" s="1056">
        <v>0.2072</v>
      </c>
    </row>
    <row r="6026" spans="35:40">
      <c r="AI6026" s="1053">
        <v>51069971</v>
      </c>
      <c r="AJ6026" s="1054">
        <v>15</v>
      </c>
      <c r="AK6026" s="1055">
        <v>57.951300000000003</v>
      </c>
      <c r="AL6026" s="1055">
        <v>1.839</v>
      </c>
      <c r="AM6026" s="1054">
        <v>32</v>
      </c>
      <c r="AN6026" s="1056">
        <v>0.33539999999999998</v>
      </c>
    </row>
    <row r="6027" spans="35:40">
      <c r="AI6027" s="1053">
        <v>65013021</v>
      </c>
      <c r="AJ6027" s="1054">
        <v>26</v>
      </c>
      <c r="AK6027" s="1055">
        <v>57.951000000000001</v>
      </c>
      <c r="AL6027" s="1055">
        <v>1.8362000000000001</v>
      </c>
      <c r="AM6027" s="1054">
        <v>32</v>
      </c>
      <c r="AN6027" s="1056">
        <v>0.1389</v>
      </c>
    </row>
    <row r="6028" spans="35:40">
      <c r="AI6028" s="1053">
        <v>34141301</v>
      </c>
      <c r="AJ6028" s="1054">
        <v>10</v>
      </c>
      <c r="AK6028" s="1055">
        <v>57.9206</v>
      </c>
      <c r="AL6028" s="1055">
        <v>1.6035999999999999</v>
      </c>
      <c r="AM6028" s="1054">
        <v>36</v>
      </c>
      <c r="AN6028" s="1056">
        <v>0.24390000000000001</v>
      </c>
    </row>
    <row r="6029" spans="35:40">
      <c r="AI6029" s="1053">
        <v>44007301</v>
      </c>
      <c r="AJ6029" s="1054">
        <v>131</v>
      </c>
      <c r="AK6029" s="1055">
        <v>57.903300000000002</v>
      </c>
      <c r="AL6029" s="1055">
        <v>1.5212000000000001</v>
      </c>
      <c r="AM6029" s="1054">
        <v>38</v>
      </c>
      <c r="AN6029" s="1056">
        <v>0.1421</v>
      </c>
    </row>
    <row r="6030" spans="35:40">
      <c r="AI6030" s="1053">
        <v>37053301</v>
      </c>
      <c r="AJ6030" s="1054">
        <v>30</v>
      </c>
      <c r="AK6030" s="1055">
        <v>57.8842</v>
      </c>
      <c r="AL6030" s="1055">
        <v>1.8984000000000001</v>
      </c>
      <c r="AM6030" s="1054">
        <v>30</v>
      </c>
      <c r="AN6030" s="1056">
        <v>0.19039999999999999</v>
      </c>
    </row>
    <row r="6031" spans="35:40">
      <c r="AI6031" s="1053">
        <v>44122801</v>
      </c>
      <c r="AJ6031" s="1054">
        <v>31</v>
      </c>
      <c r="AK6031" s="1055">
        <v>57.882300000000001</v>
      </c>
      <c r="AL6031" s="1055">
        <v>1.7622</v>
      </c>
      <c r="AM6031" s="1054">
        <v>33</v>
      </c>
      <c r="AN6031" s="1056">
        <v>0.20300000000000001</v>
      </c>
    </row>
    <row r="6032" spans="35:40">
      <c r="AI6032" s="1053">
        <v>52031001</v>
      </c>
      <c r="AJ6032" s="1054">
        <v>13</v>
      </c>
      <c r="AK6032" s="1055">
        <v>57.863399999999999</v>
      </c>
      <c r="AL6032" s="1055">
        <v>1.8449</v>
      </c>
      <c r="AM6032" s="1054">
        <v>31</v>
      </c>
      <c r="AN6032" s="1056">
        <v>0.32130000000000003</v>
      </c>
    </row>
    <row r="6033" spans="35:40">
      <c r="AI6033" s="1053">
        <v>32027511</v>
      </c>
      <c r="AJ6033" s="1054">
        <v>101</v>
      </c>
      <c r="AK6033" s="1055">
        <v>57.857999999999997</v>
      </c>
      <c r="AL6033" s="1055">
        <v>1.8376999999999999</v>
      </c>
      <c r="AM6033" s="1054">
        <v>31</v>
      </c>
      <c r="AN6033" s="1056">
        <v>0.16579999999999998</v>
      </c>
    </row>
    <row r="6034" spans="35:40">
      <c r="AI6034" s="1053">
        <v>44001611</v>
      </c>
      <c r="AJ6034" s="1054">
        <v>132</v>
      </c>
      <c r="AK6034" s="1055">
        <v>57.832500000000003</v>
      </c>
      <c r="AL6034" s="1055">
        <v>1.5948</v>
      </c>
      <c r="AM6034" s="1054">
        <v>36</v>
      </c>
      <c r="AN6034" s="1056">
        <v>0.24179999999999999</v>
      </c>
    </row>
    <row r="6035" spans="35:40">
      <c r="AI6035" s="1053">
        <v>44200801</v>
      </c>
      <c r="AJ6035" s="1054">
        <v>7</v>
      </c>
      <c r="AK6035" s="1055">
        <v>57.797800000000002</v>
      </c>
      <c r="AL6035" s="1055">
        <v>1.0815999999999999</v>
      </c>
      <c r="AM6035" s="1054">
        <v>53</v>
      </c>
      <c r="AN6035" s="1056">
        <v>0.1303</v>
      </c>
    </row>
    <row r="6036" spans="35:40">
      <c r="AI6036" s="1053">
        <v>33075101</v>
      </c>
      <c r="AJ6036" s="1054">
        <v>68</v>
      </c>
      <c r="AK6036" s="1055">
        <v>57.767290000000003</v>
      </c>
      <c r="AL6036" s="1055">
        <v>1.5888</v>
      </c>
      <c r="AM6036" s="1054">
        <v>36</v>
      </c>
      <c r="AN6036" s="1056">
        <v>0.19510000000000002</v>
      </c>
    </row>
    <row r="6037" spans="35:40">
      <c r="AI6037" s="1053">
        <v>33064601</v>
      </c>
      <c r="AJ6037" s="1054">
        <v>56</v>
      </c>
      <c r="AK6037" s="1055">
        <v>57.7301</v>
      </c>
      <c r="AL6037" s="1055">
        <v>1.9298999999999999</v>
      </c>
      <c r="AM6037" s="1054">
        <v>30</v>
      </c>
      <c r="AN6037" s="1056">
        <v>0.26440000000000002</v>
      </c>
    </row>
    <row r="6038" spans="35:40">
      <c r="AI6038" s="1053">
        <v>36090351</v>
      </c>
      <c r="AJ6038" s="1054">
        <v>17</v>
      </c>
      <c r="AK6038" s="1055">
        <v>57.717799999999997</v>
      </c>
      <c r="AL6038" s="1055">
        <v>1.9104000000000001</v>
      </c>
      <c r="AM6038" s="1054">
        <v>30</v>
      </c>
      <c r="AN6038" s="1056">
        <v>0.1661</v>
      </c>
    </row>
    <row r="6039" spans="35:40">
      <c r="AI6039" s="1053">
        <v>35051601</v>
      </c>
      <c r="AJ6039" s="1054">
        <v>46</v>
      </c>
      <c r="AK6039" s="1055">
        <v>57.649299999999997</v>
      </c>
      <c r="AL6039" s="1055">
        <v>1.7573000000000001</v>
      </c>
      <c r="AM6039" s="1054">
        <v>33</v>
      </c>
      <c r="AN6039" s="1056">
        <v>0.1158</v>
      </c>
    </row>
    <row r="6040" spans="35:40">
      <c r="AI6040" s="1053">
        <v>51040041</v>
      </c>
      <c r="AJ6040" s="1054">
        <v>9</v>
      </c>
      <c r="AK6040" s="1055">
        <v>57.638199999999998</v>
      </c>
      <c r="AL6040" s="1055">
        <v>1.6848000000000001</v>
      </c>
      <c r="AM6040" s="1054">
        <v>34</v>
      </c>
      <c r="AN6040" s="1056">
        <v>0.15509999999999999</v>
      </c>
    </row>
    <row r="6041" spans="35:40">
      <c r="AI6041" s="1053">
        <v>21070181</v>
      </c>
      <c r="AJ6041" s="1054">
        <v>9</v>
      </c>
      <c r="AK6041" s="1055">
        <v>57.611800000000002</v>
      </c>
      <c r="AL6041" s="1055">
        <v>1.9172</v>
      </c>
      <c r="AM6041" s="1054">
        <v>30</v>
      </c>
      <c r="AN6041" s="1056">
        <v>0.22450000000000001</v>
      </c>
    </row>
    <row r="6042" spans="35:40">
      <c r="AI6042" s="1053">
        <v>35054141</v>
      </c>
      <c r="AJ6042" s="1054">
        <v>47</v>
      </c>
      <c r="AK6042" s="1055">
        <v>57.608499999999999</v>
      </c>
      <c r="AL6042" s="1055">
        <v>1.7239</v>
      </c>
      <c r="AM6042" s="1054">
        <v>33</v>
      </c>
      <c r="AN6042" s="1056">
        <v>0.318</v>
      </c>
    </row>
    <row r="6043" spans="35:40">
      <c r="AI6043" s="1053">
        <v>36042301</v>
      </c>
      <c r="AJ6043" s="1054">
        <v>24</v>
      </c>
      <c r="AK6043" s="1055">
        <v>57.605699999999999</v>
      </c>
      <c r="AL6043" s="1055">
        <v>1.8532</v>
      </c>
      <c r="AM6043" s="1054">
        <v>31</v>
      </c>
      <c r="AN6043" s="1056">
        <v>0.26539999999999997</v>
      </c>
    </row>
    <row r="6044" spans="35:40">
      <c r="AI6044" s="1053">
        <v>33041801</v>
      </c>
      <c r="AJ6044" s="1054">
        <v>75</v>
      </c>
      <c r="AK6044" s="1055">
        <v>57.583199999999998</v>
      </c>
      <c r="AL6044" s="1055">
        <v>1.7907</v>
      </c>
      <c r="AM6044" s="1054">
        <v>32</v>
      </c>
      <c r="AN6044" s="1056">
        <v>0.20300000000000001</v>
      </c>
    </row>
    <row r="6045" spans="35:40">
      <c r="AI6045" s="1053">
        <v>34132301</v>
      </c>
      <c r="AJ6045" s="1054">
        <v>16</v>
      </c>
      <c r="AK6045" s="1055">
        <v>57.547800000000002</v>
      </c>
      <c r="AL6045" s="1055">
        <v>1.7613000000000001</v>
      </c>
      <c r="AM6045" s="1054">
        <v>33</v>
      </c>
      <c r="AN6045" s="1056">
        <v>0.23350000000000001</v>
      </c>
    </row>
    <row r="6046" spans="35:40">
      <c r="AI6046" s="1053">
        <v>41072601</v>
      </c>
      <c r="AJ6046" s="1054">
        <v>21</v>
      </c>
      <c r="AK6046" s="1055">
        <v>57.546100000000003</v>
      </c>
      <c r="AL6046" s="1055">
        <v>1.8137000000000001</v>
      </c>
      <c r="AM6046" s="1054">
        <v>32</v>
      </c>
      <c r="AN6046" s="1056">
        <v>0.17920000000000003</v>
      </c>
    </row>
    <row r="6047" spans="35:40">
      <c r="AI6047" s="1053">
        <v>45050501</v>
      </c>
      <c r="AJ6047" s="1054">
        <v>9</v>
      </c>
      <c r="AK6047" s="1055">
        <v>57.524159999999995</v>
      </c>
      <c r="AL6047" s="1055">
        <v>1.4522999999999999</v>
      </c>
      <c r="AM6047" s="1054">
        <v>40</v>
      </c>
      <c r="AN6047" s="1056">
        <v>0.31480000000000002</v>
      </c>
    </row>
    <row r="6048" spans="35:40">
      <c r="AI6048" s="1053">
        <v>21080201</v>
      </c>
      <c r="AJ6048" s="1054">
        <v>17</v>
      </c>
      <c r="AK6048" s="1055">
        <v>57.5137</v>
      </c>
      <c r="AL6048" s="1055">
        <v>1.7619</v>
      </c>
      <c r="AM6048" s="1054">
        <v>33</v>
      </c>
      <c r="AN6048" s="1056">
        <v>0.51400000000000001</v>
      </c>
    </row>
    <row r="6049" spans="35:40">
      <c r="AI6049" s="1053">
        <v>44221801</v>
      </c>
      <c r="AJ6049" s="1054">
        <v>145</v>
      </c>
      <c r="AK6049" s="1055">
        <v>57.501300000000001</v>
      </c>
      <c r="AL6049" s="1055">
        <v>1.6323000000000001</v>
      </c>
      <c r="AM6049" s="1054">
        <v>35</v>
      </c>
      <c r="AN6049" s="1056">
        <v>0.21309999999999998</v>
      </c>
    </row>
    <row r="6050" spans="35:40">
      <c r="AI6050" s="1053">
        <v>41033301</v>
      </c>
      <c r="AJ6050" s="1054">
        <v>20</v>
      </c>
      <c r="AK6050" s="1055">
        <v>57.462499999999999</v>
      </c>
      <c r="AL6050" s="1055">
        <v>1.9245000000000001</v>
      </c>
      <c r="AM6050" s="1054">
        <v>30</v>
      </c>
      <c r="AN6050" s="1056">
        <v>0.35960000000000003</v>
      </c>
    </row>
    <row r="6051" spans="35:40">
      <c r="AI6051" s="1053">
        <v>37037201</v>
      </c>
      <c r="AJ6051" s="1054">
        <v>54</v>
      </c>
      <c r="AK6051" s="1055">
        <v>57.46</v>
      </c>
      <c r="AL6051" s="1055">
        <v>1.7488999999999999</v>
      </c>
      <c r="AM6051" s="1054">
        <v>33</v>
      </c>
      <c r="AN6051" s="1056">
        <v>0.2298</v>
      </c>
    </row>
    <row r="6052" spans="35:40">
      <c r="AI6052" s="1053">
        <v>61031101</v>
      </c>
      <c r="AJ6052" s="1054">
        <v>15</v>
      </c>
      <c r="AK6052" s="1055">
        <v>57.455118000000006</v>
      </c>
      <c r="AL6052" s="1055">
        <v>1.7637</v>
      </c>
      <c r="AM6052" s="1054">
        <v>33</v>
      </c>
      <c r="AN6052" s="1056">
        <v>0.17120000000000002</v>
      </c>
    </row>
    <row r="6053" spans="35:40">
      <c r="AI6053" s="1053">
        <v>51150201</v>
      </c>
      <c r="AJ6053" s="1054">
        <v>9</v>
      </c>
      <c r="AK6053" s="1055">
        <v>57.452399999999997</v>
      </c>
      <c r="AL6053" s="1055">
        <v>1.6718999999999999</v>
      </c>
      <c r="AM6053" s="1054">
        <v>34</v>
      </c>
      <c r="AN6053" s="1056">
        <v>0.29980000000000001</v>
      </c>
    </row>
    <row r="6054" spans="35:40">
      <c r="AI6054" s="1053">
        <v>41081101</v>
      </c>
      <c r="AJ6054" s="1054">
        <v>15</v>
      </c>
      <c r="AK6054" s="1055">
        <v>57.437600000000003</v>
      </c>
      <c r="AL6054" s="1055">
        <v>1.1407</v>
      </c>
      <c r="AM6054" s="1054">
        <v>50</v>
      </c>
      <c r="AN6054" s="1056">
        <v>0.17219999999999999</v>
      </c>
    </row>
    <row r="6055" spans="35:40">
      <c r="AI6055" s="1053">
        <v>37111501</v>
      </c>
      <c r="AJ6055" s="1054">
        <v>16</v>
      </c>
      <c r="AK6055" s="1055">
        <v>57.426099999999998</v>
      </c>
      <c r="AL6055" s="1055">
        <v>1.7997000000000001</v>
      </c>
      <c r="AM6055" s="1054">
        <v>32</v>
      </c>
      <c r="AN6055" s="1056">
        <v>0.3044</v>
      </c>
    </row>
    <row r="6056" spans="35:40">
      <c r="AI6056" s="1053">
        <v>32110802</v>
      </c>
      <c r="AJ6056" s="1054">
        <v>16</v>
      </c>
      <c r="AK6056" s="1055">
        <v>57.412399999999998</v>
      </c>
      <c r="AL6056" s="1055">
        <v>1.7904</v>
      </c>
      <c r="AM6056" s="1054">
        <v>32</v>
      </c>
      <c r="AN6056" s="1056">
        <v>0.33750000000000002</v>
      </c>
    </row>
    <row r="6057" spans="35:40">
      <c r="AI6057" s="1053">
        <v>51016201</v>
      </c>
      <c r="AJ6057" s="1054">
        <v>144</v>
      </c>
      <c r="AK6057" s="1055">
        <v>57.392540000000004</v>
      </c>
      <c r="AL6057" s="1055">
        <v>1.8640000000000001</v>
      </c>
      <c r="AM6057" s="1054">
        <v>31</v>
      </c>
      <c r="AN6057" s="1056">
        <v>0.22190000000000001</v>
      </c>
    </row>
    <row r="6058" spans="35:40">
      <c r="AI6058" s="1053">
        <v>37067141</v>
      </c>
      <c r="AJ6058" s="1054">
        <v>28</v>
      </c>
      <c r="AK6058" s="1055">
        <v>57.37124</v>
      </c>
      <c r="AL6058" s="1055">
        <v>1.5679000000000001</v>
      </c>
      <c r="AM6058" s="1054">
        <v>37</v>
      </c>
      <c r="AN6058" s="1056">
        <v>0.15179999999999999</v>
      </c>
    </row>
    <row r="6059" spans="35:40">
      <c r="AI6059" s="1053">
        <v>32029131</v>
      </c>
      <c r="AJ6059" s="1054">
        <v>102</v>
      </c>
      <c r="AK6059" s="1055">
        <v>57.3461</v>
      </c>
      <c r="AL6059" s="1055">
        <v>1.6919</v>
      </c>
      <c r="AM6059" s="1054">
        <v>34</v>
      </c>
      <c r="AN6059" s="1056">
        <v>0.22500000000000001</v>
      </c>
    </row>
    <row r="6060" spans="35:40">
      <c r="AI6060" s="1053">
        <v>42019341</v>
      </c>
      <c r="AJ6060" s="1054">
        <v>97</v>
      </c>
      <c r="AK6060" s="1055">
        <v>57.336199999999998</v>
      </c>
      <c r="AL6060" s="1055">
        <v>1.6143000000000001</v>
      </c>
      <c r="AM6060" s="1054">
        <v>36</v>
      </c>
      <c r="AN6060" s="1056">
        <v>0.1207</v>
      </c>
    </row>
    <row r="6061" spans="35:40">
      <c r="AI6061" s="1053">
        <v>13015901</v>
      </c>
      <c r="AJ6061" s="1054">
        <v>48</v>
      </c>
      <c r="AK6061" s="1055">
        <v>57.329900000000002</v>
      </c>
      <c r="AL6061" s="1055">
        <v>1.9036</v>
      </c>
      <c r="AM6061" s="1054">
        <v>30</v>
      </c>
      <c r="AN6061" s="1056">
        <v>0.26519999999999999</v>
      </c>
    </row>
    <row r="6062" spans="35:40">
      <c r="AI6062" s="1053">
        <v>37052701</v>
      </c>
      <c r="AJ6062" s="1054">
        <v>31</v>
      </c>
      <c r="AK6062" s="1055">
        <v>57.329700000000003</v>
      </c>
      <c r="AL6062" s="1055">
        <v>1.8729</v>
      </c>
      <c r="AM6062" s="1054">
        <v>31</v>
      </c>
      <c r="AN6062" s="1056">
        <v>0.34990000000000004</v>
      </c>
    </row>
    <row r="6063" spans="35:40">
      <c r="AI6063" s="1053">
        <v>44008501</v>
      </c>
      <c r="AJ6063" s="1054">
        <v>133</v>
      </c>
      <c r="AK6063" s="1055">
        <v>57.316200000000002</v>
      </c>
      <c r="AL6063" s="1055">
        <v>1.4664999999999999</v>
      </c>
      <c r="AM6063" s="1054">
        <v>39</v>
      </c>
      <c r="AN6063" s="1056">
        <v>0.1852</v>
      </c>
    </row>
    <row r="6064" spans="35:40">
      <c r="AI6064" s="1053">
        <v>50220041</v>
      </c>
      <c r="AJ6064" s="1054">
        <v>157</v>
      </c>
      <c r="AK6064" s="1055">
        <v>57.303600000000003</v>
      </c>
      <c r="AL6064" s="1055">
        <v>1.6145</v>
      </c>
      <c r="AM6064" s="1054">
        <v>35</v>
      </c>
      <c r="AN6064" s="1056">
        <v>0.10779999999999999</v>
      </c>
    </row>
    <row r="6065" spans="35:40">
      <c r="AI6065" s="1053">
        <v>32019141</v>
      </c>
      <c r="AJ6065" s="1054">
        <v>82</v>
      </c>
      <c r="AK6065" s="1055">
        <v>57.267200000000003</v>
      </c>
      <c r="AL6065" s="1055">
        <v>1.5869</v>
      </c>
      <c r="AM6065" s="1054">
        <v>36</v>
      </c>
      <c r="AN6065" s="1056">
        <v>0.1356</v>
      </c>
    </row>
    <row r="6066" spans="35:40">
      <c r="AI6066" s="1053">
        <v>12250681</v>
      </c>
      <c r="AJ6066" s="1054">
        <v>73</v>
      </c>
      <c r="AK6066" s="1055">
        <v>57.196100000000001</v>
      </c>
      <c r="AL6066" s="1055">
        <v>1.8287</v>
      </c>
      <c r="AM6066" s="1054">
        <v>31</v>
      </c>
      <c r="AN6066" s="1056">
        <v>0.29120000000000001</v>
      </c>
    </row>
    <row r="6067" spans="35:40">
      <c r="AI6067" s="1053">
        <v>44222801</v>
      </c>
      <c r="AJ6067" s="1054">
        <v>146</v>
      </c>
      <c r="AK6067" s="1055">
        <v>57.183700000000002</v>
      </c>
      <c r="AL6067" s="1055">
        <v>1.5118</v>
      </c>
      <c r="AM6067" s="1054">
        <v>38</v>
      </c>
      <c r="AN6067" s="1056">
        <v>0.11890000000000001</v>
      </c>
    </row>
    <row r="6068" spans="35:40">
      <c r="AI6068" s="1053">
        <v>52013201</v>
      </c>
      <c r="AJ6068" s="1054">
        <v>25</v>
      </c>
      <c r="AK6068" s="1055">
        <v>57.180500000000002</v>
      </c>
      <c r="AL6068" s="1055">
        <v>1.7050000000000001</v>
      </c>
      <c r="AM6068" s="1054">
        <v>34</v>
      </c>
      <c r="AN6068" s="1056">
        <v>0.1807</v>
      </c>
    </row>
    <row r="6069" spans="35:40">
      <c r="AI6069" s="1053">
        <v>44019401</v>
      </c>
      <c r="AJ6069" s="1054">
        <v>147</v>
      </c>
      <c r="AK6069" s="1055">
        <v>57.141399999999997</v>
      </c>
      <c r="AL6069" s="1055">
        <v>1.4874000000000001</v>
      </c>
      <c r="AM6069" s="1054">
        <v>38</v>
      </c>
      <c r="AN6069" s="1056">
        <v>0.124</v>
      </c>
    </row>
    <row r="6070" spans="35:40">
      <c r="AI6070" s="1053">
        <v>50140201</v>
      </c>
      <c r="AJ6070" s="1054">
        <v>158</v>
      </c>
      <c r="AK6070" s="1055">
        <v>57.139000000000003</v>
      </c>
      <c r="AL6070" s="1055">
        <v>1.9184000000000001</v>
      </c>
      <c r="AM6070" s="1054">
        <v>30</v>
      </c>
      <c r="AN6070" s="1056">
        <v>0.38740000000000002</v>
      </c>
    </row>
    <row r="6071" spans="35:40">
      <c r="AI6071" s="1053">
        <v>36043801</v>
      </c>
      <c r="AJ6071" s="1054">
        <v>25</v>
      </c>
      <c r="AK6071" s="1055">
        <v>57.081200000000003</v>
      </c>
      <c r="AL6071" s="1055">
        <v>1.1556</v>
      </c>
      <c r="AM6071" s="1054">
        <v>49</v>
      </c>
      <c r="AN6071" s="1056">
        <v>0.1598</v>
      </c>
    </row>
    <row r="6072" spans="35:40">
      <c r="AI6072" s="1053">
        <v>51143301</v>
      </c>
      <c r="AJ6072" s="1054">
        <v>19</v>
      </c>
      <c r="AK6072" s="1055">
        <v>57.0794</v>
      </c>
      <c r="AL6072" s="1055">
        <v>1.8464</v>
      </c>
      <c r="AM6072" s="1054">
        <v>31</v>
      </c>
      <c r="AN6072" s="1056">
        <v>0.26899999999999996</v>
      </c>
    </row>
    <row r="6073" spans="35:40">
      <c r="AI6073" s="1053">
        <v>13018801</v>
      </c>
      <c r="AJ6073" s="1054">
        <v>49</v>
      </c>
      <c r="AK6073" s="1055">
        <v>57.072699999999998</v>
      </c>
      <c r="AL6073" s="1055">
        <v>1.8004</v>
      </c>
      <c r="AM6073" s="1054">
        <v>32</v>
      </c>
      <c r="AN6073" s="1056">
        <v>0.17079999999999998</v>
      </c>
    </row>
    <row r="6074" spans="35:40">
      <c r="AI6074" s="1053">
        <v>32017611</v>
      </c>
      <c r="AJ6074" s="1054">
        <v>83</v>
      </c>
      <c r="AK6074" s="1055">
        <v>57.069400000000002</v>
      </c>
      <c r="AL6074" s="1055">
        <v>1.7125999999999999</v>
      </c>
      <c r="AM6074" s="1054">
        <v>33</v>
      </c>
      <c r="AN6074" s="1056">
        <v>0.25230000000000002</v>
      </c>
    </row>
    <row r="6075" spans="35:40">
      <c r="AI6075" s="1053">
        <v>45110081</v>
      </c>
      <c r="AJ6075" s="1054">
        <v>4</v>
      </c>
      <c r="AK6075" s="1055">
        <v>57.034599999999998</v>
      </c>
      <c r="AL6075" s="1055">
        <v>1.6475</v>
      </c>
      <c r="AM6075" s="1054">
        <v>35</v>
      </c>
      <c r="AN6075" s="1056">
        <v>0.28149999999999997</v>
      </c>
    </row>
    <row r="6076" spans="35:40">
      <c r="AI6076" s="1053">
        <v>44211001</v>
      </c>
      <c r="AJ6076" s="1054">
        <v>134</v>
      </c>
      <c r="AK6076" s="1055">
        <v>57.007599999999996</v>
      </c>
      <c r="AL6076" s="1055">
        <v>1.5035000000000001</v>
      </c>
      <c r="AM6076" s="1054">
        <v>38</v>
      </c>
      <c r="AN6076" s="1056">
        <v>0.1573</v>
      </c>
    </row>
    <row r="6077" spans="35:40">
      <c r="AI6077" s="1053">
        <v>42052401</v>
      </c>
      <c r="AJ6077" s="1054">
        <v>15</v>
      </c>
      <c r="AK6077" s="1055">
        <v>57.006599999999999</v>
      </c>
      <c r="AL6077" s="1055">
        <v>1.6334</v>
      </c>
      <c r="AM6077" s="1054">
        <v>35</v>
      </c>
      <c r="AN6077" s="1056">
        <v>0.38799999999999996</v>
      </c>
    </row>
    <row r="6078" spans="35:40">
      <c r="AI6078" s="1053">
        <v>52271001</v>
      </c>
      <c r="AJ6078" s="1054">
        <v>6</v>
      </c>
      <c r="AK6078" s="1055">
        <v>56.981099999999998</v>
      </c>
      <c r="AL6078" s="1055">
        <v>1.5724</v>
      </c>
      <c r="AM6078" s="1054">
        <v>36</v>
      </c>
      <c r="AN6078" s="1056">
        <v>0.1971</v>
      </c>
    </row>
    <row r="6079" spans="35:40">
      <c r="AI6079" s="1053">
        <v>44224201</v>
      </c>
      <c r="AJ6079" s="1054">
        <v>148</v>
      </c>
      <c r="AK6079" s="1055">
        <v>56.935299999999998</v>
      </c>
      <c r="AL6079" s="1055">
        <v>1.6258999999999999</v>
      </c>
      <c r="AM6079" s="1054">
        <v>35</v>
      </c>
      <c r="AN6079" s="1056">
        <v>0.33490000000000003</v>
      </c>
    </row>
    <row r="6080" spans="35:40">
      <c r="AI6080" s="1053">
        <v>44001731</v>
      </c>
      <c r="AJ6080" s="1054">
        <v>135</v>
      </c>
      <c r="AK6080" s="1055">
        <v>56.932899999999997</v>
      </c>
      <c r="AL6080" s="1055">
        <v>1.5342</v>
      </c>
      <c r="AM6080" s="1054">
        <v>37</v>
      </c>
      <c r="AN6080" s="1056">
        <v>0.1168</v>
      </c>
    </row>
    <row r="6081" spans="35:40">
      <c r="AI6081" s="1053">
        <v>32019101</v>
      </c>
      <c r="AJ6081" s="1054">
        <v>84</v>
      </c>
      <c r="AK6081" s="1055">
        <v>56.898380000000003</v>
      </c>
      <c r="AL6081" s="1055">
        <v>1.7347999999999999</v>
      </c>
      <c r="AM6081" s="1054">
        <v>33</v>
      </c>
      <c r="AN6081" s="1056">
        <v>0.27929999999999999</v>
      </c>
    </row>
    <row r="6082" spans="35:40">
      <c r="AI6082" s="1053">
        <v>44181801</v>
      </c>
      <c r="AJ6082" s="1054">
        <v>10</v>
      </c>
      <c r="AK6082" s="1055">
        <v>56.87</v>
      </c>
      <c r="AL6082" s="1055">
        <v>1.3968</v>
      </c>
      <c r="AM6082" s="1054">
        <v>41</v>
      </c>
      <c r="AN6082" s="1056">
        <v>0.1348</v>
      </c>
    </row>
    <row r="6083" spans="35:40">
      <c r="AI6083" s="1053">
        <v>15111431</v>
      </c>
      <c r="AJ6083" s="1054">
        <v>3</v>
      </c>
      <c r="AK6083" s="1055">
        <v>56.863780000000006</v>
      </c>
      <c r="AL6083" s="1055">
        <v>1.7028000000000001</v>
      </c>
      <c r="AM6083" s="1054">
        <v>33</v>
      </c>
      <c r="AN6083" s="1056">
        <v>0.12269999999999999</v>
      </c>
    </row>
    <row r="6084" spans="35:40">
      <c r="AI6084" s="1053">
        <v>32071301</v>
      </c>
      <c r="AJ6084" s="1054">
        <v>39</v>
      </c>
      <c r="AK6084" s="1055">
        <v>56.837499999999999</v>
      </c>
      <c r="AL6084" s="1055">
        <v>1.7385999999999999</v>
      </c>
      <c r="AM6084" s="1054">
        <v>33</v>
      </c>
      <c r="AN6084" s="1056">
        <v>0.24440000000000001</v>
      </c>
    </row>
    <row r="6085" spans="35:40">
      <c r="AI6085" s="1053">
        <v>33051401</v>
      </c>
      <c r="AJ6085" s="1054">
        <v>42</v>
      </c>
      <c r="AK6085" s="1055">
        <v>56.763199999999998</v>
      </c>
      <c r="AL6085" s="1055">
        <v>1.7103999999999999</v>
      </c>
      <c r="AM6085" s="1054">
        <v>33</v>
      </c>
      <c r="AN6085" s="1056">
        <v>0.28570000000000001</v>
      </c>
    </row>
    <row r="6086" spans="35:40">
      <c r="AI6086" s="1053">
        <v>44104001</v>
      </c>
      <c r="AJ6086" s="1054">
        <v>70</v>
      </c>
      <c r="AK6086" s="1055">
        <v>56.744399999999999</v>
      </c>
      <c r="AL6086" s="1055">
        <v>1.6585000000000001</v>
      </c>
      <c r="AM6086" s="1054">
        <v>34</v>
      </c>
      <c r="AN6086" s="1056">
        <v>9.9499999999999991E-2</v>
      </c>
    </row>
    <row r="6087" spans="35:40">
      <c r="AI6087" s="1053">
        <v>44012071</v>
      </c>
      <c r="AJ6087" s="1054">
        <v>149</v>
      </c>
      <c r="AK6087" s="1055">
        <v>56.743099999999998</v>
      </c>
      <c r="AL6087" s="1055">
        <v>1.6069</v>
      </c>
      <c r="AM6087" s="1054">
        <v>35</v>
      </c>
      <c r="AN6087" s="1056">
        <v>0.1482</v>
      </c>
    </row>
    <row r="6088" spans="35:40">
      <c r="AI6088" s="1053">
        <v>44011051</v>
      </c>
      <c r="AJ6088" s="1054">
        <v>150</v>
      </c>
      <c r="AK6088" s="1055">
        <v>56.740299999999998</v>
      </c>
      <c r="AL6088" s="1055">
        <v>1.6557999999999999</v>
      </c>
      <c r="AM6088" s="1054">
        <v>34</v>
      </c>
      <c r="AN6088" s="1056">
        <v>0.43280000000000002</v>
      </c>
    </row>
    <row r="6089" spans="35:40">
      <c r="AI6089" s="1053">
        <v>12121011</v>
      </c>
      <c r="AJ6089" s="1054">
        <v>74</v>
      </c>
      <c r="AK6089" s="1055">
        <v>56.715000000000003</v>
      </c>
      <c r="AL6089" s="1055">
        <v>1.7862</v>
      </c>
      <c r="AM6089" s="1054">
        <v>32</v>
      </c>
      <c r="AN6089" s="1056">
        <v>0.15710000000000002</v>
      </c>
    </row>
    <row r="6090" spans="35:40">
      <c r="AI6090" s="1053">
        <v>32027111</v>
      </c>
      <c r="AJ6090" s="1054">
        <v>103</v>
      </c>
      <c r="AK6090" s="1055">
        <v>56.713799999999999</v>
      </c>
      <c r="AL6090" s="1055">
        <v>1.7911999999999999</v>
      </c>
      <c r="AM6090" s="1054">
        <v>32</v>
      </c>
      <c r="AN6090" s="1056">
        <v>0.3553</v>
      </c>
    </row>
    <row r="6091" spans="35:40">
      <c r="AI6091" s="1053">
        <v>61072701</v>
      </c>
      <c r="AJ6091" s="1054">
        <v>11</v>
      </c>
      <c r="AK6091" s="1055">
        <v>56.702599999999997</v>
      </c>
      <c r="AL6091" s="1055">
        <v>1.5878000000000001</v>
      </c>
      <c r="AM6091" s="1054">
        <v>36</v>
      </c>
      <c r="AN6091" s="1056">
        <v>0.29510000000000003</v>
      </c>
    </row>
    <row r="6092" spans="35:40">
      <c r="AI6092" s="1053">
        <v>41021801</v>
      </c>
      <c r="AJ6092" s="1054">
        <v>17</v>
      </c>
      <c r="AK6092" s="1055">
        <v>56.686234999999996</v>
      </c>
      <c r="AL6092" s="1055">
        <v>1.6726000000000001</v>
      </c>
      <c r="AM6092" s="1054">
        <v>34</v>
      </c>
      <c r="AN6092" s="1056">
        <v>0.26729999999999998</v>
      </c>
    </row>
    <row r="6093" spans="35:40">
      <c r="AI6093" s="1053">
        <v>61091201</v>
      </c>
      <c r="AJ6093" s="1054">
        <v>6</v>
      </c>
      <c r="AK6093" s="1055">
        <v>56.6584</v>
      </c>
      <c r="AL6093" s="1055">
        <v>1.5448999999999999</v>
      </c>
      <c r="AM6093" s="1054">
        <v>37</v>
      </c>
      <c r="AN6093" s="1056">
        <v>0.37530000000000002</v>
      </c>
    </row>
    <row r="6094" spans="35:40">
      <c r="AI6094" s="1053">
        <v>34018001</v>
      </c>
      <c r="AJ6094" s="1054">
        <v>64</v>
      </c>
      <c r="AK6094" s="1055">
        <v>56.649900000000002</v>
      </c>
      <c r="AL6094" s="1055">
        <v>1.8547</v>
      </c>
      <c r="AM6094" s="1054">
        <v>31</v>
      </c>
      <c r="AN6094" s="1056">
        <v>0.19120000000000001</v>
      </c>
    </row>
    <row r="6095" spans="35:40">
      <c r="AI6095" s="1053">
        <v>42091801</v>
      </c>
      <c r="AJ6095" s="1054">
        <v>13</v>
      </c>
      <c r="AK6095" s="1055">
        <v>56.611699999999999</v>
      </c>
      <c r="AL6095" s="1055">
        <v>1.5179</v>
      </c>
      <c r="AM6095" s="1054">
        <v>37</v>
      </c>
      <c r="AN6095" s="1056">
        <v>0.32319999999999999</v>
      </c>
    </row>
    <row r="6096" spans="35:40">
      <c r="AI6096" s="1053">
        <v>33018551</v>
      </c>
      <c r="AJ6096" s="1054">
        <v>122</v>
      </c>
      <c r="AK6096" s="1055">
        <v>56.553049999999999</v>
      </c>
      <c r="AL6096" s="1055">
        <v>1.0073000000000001</v>
      </c>
      <c r="AM6096" s="1054">
        <v>56</v>
      </c>
      <c r="AN6096" s="1056">
        <v>7.51E-2</v>
      </c>
    </row>
    <row r="6097" spans="35:40">
      <c r="AI6097" s="1053">
        <v>11081102</v>
      </c>
      <c r="AJ6097" s="1054">
        <v>169</v>
      </c>
      <c r="AK6097" s="1055">
        <v>56.532899999999998</v>
      </c>
      <c r="AL6097" s="1055">
        <v>1.611</v>
      </c>
      <c r="AM6097" s="1054">
        <v>35</v>
      </c>
      <c r="AN6097" s="1056">
        <v>0.3589</v>
      </c>
    </row>
    <row r="6098" spans="35:40">
      <c r="AI6098" s="1053">
        <v>45030361</v>
      </c>
      <c r="AJ6098" s="1054">
        <v>17</v>
      </c>
      <c r="AK6098" s="1055">
        <v>56.509399999999999</v>
      </c>
      <c r="AL6098" s="1055">
        <v>1.4262999999999999</v>
      </c>
      <c r="AM6098" s="1054">
        <v>40</v>
      </c>
      <c r="AN6098" s="1056">
        <v>0.1802</v>
      </c>
    </row>
    <row r="6099" spans="35:40">
      <c r="AI6099" s="1053">
        <v>51020021</v>
      </c>
      <c r="AJ6099" s="1054">
        <v>26</v>
      </c>
      <c r="AK6099" s="1055">
        <v>56.447400000000002</v>
      </c>
      <c r="AL6099" s="1055">
        <v>1.3603000000000001</v>
      </c>
      <c r="AM6099" s="1054">
        <v>42</v>
      </c>
      <c r="AN6099" s="1056">
        <v>0.21840000000000001</v>
      </c>
    </row>
    <row r="6100" spans="35:40">
      <c r="AI6100" s="1053">
        <v>14062811</v>
      </c>
      <c r="AJ6100" s="1054">
        <v>9</v>
      </c>
      <c r="AK6100" s="1055">
        <v>56.433700000000002</v>
      </c>
      <c r="AL6100" s="1055">
        <v>1.3889</v>
      </c>
      <c r="AM6100" s="1054">
        <v>41</v>
      </c>
      <c r="AN6100" s="1056">
        <v>0.28559999999999997</v>
      </c>
    </row>
    <row r="6101" spans="35:40">
      <c r="AI6101" s="1053">
        <v>34160601</v>
      </c>
      <c r="AJ6101" s="1054">
        <v>4</v>
      </c>
      <c r="AK6101" s="1055">
        <v>56.425600000000003</v>
      </c>
      <c r="AL6101" s="1055">
        <v>1.1717</v>
      </c>
      <c r="AM6101" s="1054">
        <v>48</v>
      </c>
      <c r="AN6101" s="1056">
        <v>0.115</v>
      </c>
    </row>
    <row r="6102" spans="35:40">
      <c r="AI6102" s="1053">
        <v>44091201</v>
      </c>
      <c r="AJ6102" s="1054">
        <v>13</v>
      </c>
      <c r="AK6102" s="1055">
        <v>56.412599999999998</v>
      </c>
      <c r="AL6102" s="1055">
        <v>1.7517</v>
      </c>
      <c r="AM6102" s="1054">
        <v>32</v>
      </c>
      <c r="AN6102" s="1056">
        <v>0.152</v>
      </c>
    </row>
    <row r="6103" spans="35:40">
      <c r="AI6103" s="1053">
        <v>43014601</v>
      </c>
      <c r="AJ6103" s="1054">
        <v>71</v>
      </c>
      <c r="AK6103" s="1055">
        <v>56.411700000000003</v>
      </c>
      <c r="AL6103" s="1055">
        <v>1.5351999999999999</v>
      </c>
      <c r="AM6103" s="1054">
        <v>37</v>
      </c>
      <c r="AN6103" s="1056">
        <v>0.1885</v>
      </c>
    </row>
    <row r="6104" spans="35:40">
      <c r="AI6104" s="1053">
        <v>37057141</v>
      </c>
      <c r="AJ6104" s="1054">
        <v>32</v>
      </c>
      <c r="AK6104" s="1055">
        <v>56.365600000000001</v>
      </c>
      <c r="AL6104" s="1055">
        <v>1.6422000000000001</v>
      </c>
      <c r="AM6104" s="1054">
        <v>34</v>
      </c>
      <c r="AN6104" s="1056">
        <v>0.22320000000000001</v>
      </c>
    </row>
    <row r="6105" spans="35:40">
      <c r="AI6105" s="1053">
        <v>13015601</v>
      </c>
      <c r="AJ6105" s="1054">
        <v>50</v>
      </c>
      <c r="AK6105" s="1055">
        <v>56.336859999999994</v>
      </c>
      <c r="AL6105" s="1055">
        <v>1.5598000000000001</v>
      </c>
      <c r="AM6105" s="1054">
        <v>36</v>
      </c>
      <c r="AN6105" s="1056">
        <v>0.10279999999999999</v>
      </c>
    </row>
    <row r="6106" spans="35:40">
      <c r="AI6106" s="1053">
        <v>34019201</v>
      </c>
      <c r="AJ6106" s="1054">
        <v>65</v>
      </c>
      <c r="AK6106" s="1055">
        <v>56.304400000000001</v>
      </c>
      <c r="AL6106" s="1055">
        <v>1.7361</v>
      </c>
      <c r="AM6106" s="1054">
        <v>32</v>
      </c>
      <c r="AN6106" s="1056">
        <v>0.11449999999999999</v>
      </c>
    </row>
    <row r="6107" spans="35:40">
      <c r="AI6107" s="1053">
        <v>44120601</v>
      </c>
      <c r="AJ6107" s="1054">
        <v>32</v>
      </c>
      <c r="AK6107" s="1055">
        <v>56.296500000000002</v>
      </c>
      <c r="AL6107" s="1055">
        <v>1.6862999999999999</v>
      </c>
      <c r="AM6107" s="1054">
        <v>33</v>
      </c>
      <c r="AN6107" s="1056">
        <v>0.1002</v>
      </c>
    </row>
    <row r="6108" spans="35:40">
      <c r="AI6108" s="1053">
        <v>37121901</v>
      </c>
      <c r="AJ6108" s="1054">
        <v>10</v>
      </c>
      <c r="AK6108" s="1055">
        <v>56.289900000000003</v>
      </c>
      <c r="AL6108" s="1055">
        <v>1.6739999999999999</v>
      </c>
      <c r="AM6108" s="1054">
        <v>34</v>
      </c>
      <c r="AN6108" s="1056">
        <v>0.22519999999999998</v>
      </c>
    </row>
    <row r="6109" spans="35:40">
      <c r="AI6109" s="1053">
        <v>35012601</v>
      </c>
      <c r="AJ6109" s="1054">
        <v>47</v>
      </c>
      <c r="AK6109" s="1055">
        <v>56.272940000000006</v>
      </c>
      <c r="AL6109" s="1055">
        <v>1.2104999999999999</v>
      </c>
      <c r="AM6109" s="1054">
        <v>46</v>
      </c>
      <c r="AN6109" s="1056">
        <v>0.30099999999999999</v>
      </c>
    </row>
    <row r="6110" spans="35:40">
      <c r="AI6110" s="1053">
        <v>35030101</v>
      </c>
      <c r="AJ6110" s="1054">
        <v>12</v>
      </c>
      <c r="AK6110" s="1055">
        <v>56.2654</v>
      </c>
      <c r="AL6110" s="1055">
        <v>1.7856000000000001</v>
      </c>
      <c r="AM6110" s="1054">
        <v>32</v>
      </c>
      <c r="AN6110" s="1056">
        <v>0.46539999999999998</v>
      </c>
    </row>
    <row r="6111" spans="35:40">
      <c r="AI6111" s="1053">
        <v>50070161</v>
      </c>
      <c r="AJ6111" s="1054">
        <v>159</v>
      </c>
      <c r="AK6111" s="1055">
        <v>56.261699999999998</v>
      </c>
      <c r="AL6111" s="1055">
        <v>1.8305</v>
      </c>
      <c r="AM6111" s="1054">
        <v>31</v>
      </c>
      <c r="AN6111" s="1056">
        <v>0.106</v>
      </c>
    </row>
    <row r="6112" spans="35:40">
      <c r="AI6112" s="1053">
        <v>42019261</v>
      </c>
      <c r="AJ6112" s="1054">
        <v>98</v>
      </c>
      <c r="AK6112" s="1055">
        <v>56.256599999999999</v>
      </c>
      <c r="AL6112" s="1055">
        <v>1.855</v>
      </c>
      <c r="AM6112" s="1054">
        <v>30</v>
      </c>
      <c r="AN6112" s="1056">
        <v>0.15570000000000001</v>
      </c>
    </row>
    <row r="6113" spans="35:40">
      <c r="AI6113" s="1053">
        <v>11020603</v>
      </c>
      <c r="AJ6113" s="1054">
        <v>170</v>
      </c>
      <c r="AK6113" s="1055">
        <v>56.254800000000003</v>
      </c>
      <c r="AL6113" s="1055">
        <v>1.3533999999999999</v>
      </c>
      <c r="AM6113" s="1054">
        <v>42</v>
      </c>
      <c r="AN6113" s="1056">
        <v>0.1527</v>
      </c>
    </row>
    <row r="6114" spans="35:40">
      <c r="AI6114" s="1053">
        <v>34091001</v>
      </c>
      <c r="AJ6114" s="1054">
        <v>13</v>
      </c>
      <c r="AK6114" s="1055">
        <v>56.24</v>
      </c>
      <c r="AL6114" s="1055">
        <v>1.0518000000000001</v>
      </c>
      <c r="AM6114" s="1054">
        <v>53</v>
      </c>
      <c r="AN6114" s="1056">
        <v>0.21</v>
      </c>
    </row>
    <row r="6115" spans="35:40">
      <c r="AI6115" s="1053">
        <v>51091101</v>
      </c>
      <c r="AJ6115" s="1054">
        <v>28</v>
      </c>
      <c r="AK6115" s="1055">
        <v>56.233699999999999</v>
      </c>
      <c r="AL6115" s="1055">
        <v>1.5421</v>
      </c>
      <c r="AM6115" s="1054">
        <v>36</v>
      </c>
      <c r="AN6115" s="1056">
        <v>0.37819999999999998</v>
      </c>
    </row>
    <row r="6116" spans="35:40">
      <c r="AI6116" s="1053">
        <v>62031001</v>
      </c>
      <c r="AJ6116" s="1054">
        <v>8</v>
      </c>
      <c r="AK6116" s="1055">
        <v>56.198500000000003</v>
      </c>
      <c r="AL6116" s="1055">
        <v>1.6063000000000001</v>
      </c>
      <c r="AM6116" s="1054">
        <v>35</v>
      </c>
      <c r="AN6116" s="1056">
        <v>0.18460000000000001</v>
      </c>
    </row>
    <row r="6117" spans="35:40">
      <c r="AI6117" s="1053">
        <v>41081701</v>
      </c>
      <c r="AJ6117" s="1054">
        <v>16</v>
      </c>
      <c r="AK6117" s="1055">
        <v>56.181199999999997</v>
      </c>
      <c r="AL6117" s="1055">
        <v>1.8474999999999999</v>
      </c>
      <c r="AM6117" s="1054">
        <v>30</v>
      </c>
      <c r="AN6117" s="1056">
        <v>0.1429</v>
      </c>
    </row>
    <row r="6118" spans="35:40">
      <c r="AI6118" s="1053">
        <v>13019901</v>
      </c>
      <c r="AJ6118" s="1054">
        <v>51</v>
      </c>
      <c r="AK6118" s="1055">
        <v>56.165599999999998</v>
      </c>
      <c r="AL6118" s="1055">
        <v>1.6853</v>
      </c>
      <c r="AM6118" s="1054">
        <v>33</v>
      </c>
      <c r="AN6118" s="1056">
        <v>0.1134</v>
      </c>
    </row>
    <row r="6119" spans="35:40">
      <c r="AI6119" s="1053">
        <v>53017601</v>
      </c>
      <c r="AJ6119" s="1054">
        <v>39</v>
      </c>
      <c r="AK6119" s="1055">
        <v>56.158724999999997</v>
      </c>
      <c r="AL6119" s="1055">
        <v>1.504</v>
      </c>
      <c r="AM6119" s="1054">
        <v>37</v>
      </c>
      <c r="AN6119" s="1056">
        <v>0.1575</v>
      </c>
    </row>
    <row r="6120" spans="35:40">
      <c r="AI6120" s="1053">
        <v>53017701</v>
      </c>
      <c r="AJ6120" s="1054">
        <v>40</v>
      </c>
      <c r="AK6120" s="1055">
        <v>56.157400000000003</v>
      </c>
      <c r="AL6120" s="1055">
        <v>1.5717000000000001</v>
      </c>
      <c r="AM6120" s="1054">
        <v>36</v>
      </c>
      <c r="AN6120" s="1056">
        <v>0.25069999999999998</v>
      </c>
    </row>
    <row r="6121" spans="35:40">
      <c r="AI6121" s="1053">
        <v>13052401</v>
      </c>
      <c r="AJ6121" s="1054">
        <v>32</v>
      </c>
      <c r="AK6121" s="1055">
        <v>56.145899999999997</v>
      </c>
      <c r="AL6121" s="1055">
        <v>1.7824</v>
      </c>
      <c r="AM6121" s="1054">
        <v>32</v>
      </c>
      <c r="AN6121" s="1056">
        <v>0.1653</v>
      </c>
    </row>
    <row r="6122" spans="35:40">
      <c r="AI6122" s="1053">
        <v>65901041</v>
      </c>
      <c r="AJ6122" s="1054">
        <v>3</v>
      </c>
      <c r="AK6122" s="1055">
        <v>56.130600000000001</v>
      </c>
      <c r="AL6122" s="1055">
        <v>1.9171</v>
      </c>
      <c r="AM6122" s="1054">
        <v>29</v>
      </c>
      <c r="AN6122" s="1056">
        <v>0.1217</v>
      </c>
    </row>
    <row r="6123" spans="35:40">
      <c r="AI6123" s="1053">
        <v>42150801</v>
      </c>
      <c r="AJ6123" s="1054">
        <v>7</v>
      </c>
      <c r="AK6123" s="1055">
        <v>56.127899999999997</v>
      </c>
      <c r="AL6123" s="1055">
        <v>1.7401</v>
      </c>
      <c r="AM6123" s="1054">
        <v>32</v>
      </c>
      <c r="AN6123" s="1056">
        <v>0.35289999999999999</v>
      </c>
    </row>
    <row r="6124" spans="35:40">
      <c r="AI6124" s="1053">
        <v>41073801</v>
      </c>
      <c r="AJ6124" s="1054">
        <v>22</v>
      </c>
      <c r="AK6124" s="1055">
        <v>56.093299999999999</v>
      </c>
      <c r="AL6124" s="1055">
        <v>1.8403</v>
      </c>
      <c r="AM6124" s="1054">
        <v>30</v>
      </c>
      <c r="AN6124" s="1056">
        <v>0.26669999999999999</v>
      </c>
    </row>
    <row r="6125" spans="35:40">
      <c r="AI6125" s="1053">
        <v>41132501</v>
      </c>
      <c r="AJ6125" s="1054">
        <v>17</v>
      </c>
      <c r="AK6125" s="1055">
        <v>56.063800000000001</v>
      </c>
      <c r="AL6125" s="1055">
        <v>1.7527999999999999</v>
      </c>
      <c r="AM6125" s="1054">
        <v>32</v>
      </c>
      <c r="AN6125" s="1056">
        <v>0.2999</v>
      </c>
    </row>
    <row r="6126" spans="35:40">
      <c r="AI6126" s="1053">
        <v>32092611</v>
      </c>
      <c r="AJ6126" s="1054">
        <v>24</v>
      </c>
      <c r="AK6126" s="1055">
        <v>56.031799999999997</v>
      </c>
      <c r="AL6126" s="1055">
        <v>1.6738</v>
      </c>
      <c r="AM6126" s="1054">
        <v>33</v>
      </c>
      <c r="AN6126" s="1056">
        <v>0.14710000000000001</v>
      </c>
    </row>
    <row r="6127" spans="35:40">
      <c r="AI6127" s="1053">
        <v>53051201</v>
      </c>
      <c r="AJ6127" s="1054">
        <v>3</v>
      </c>
      <c r="AK6127" s="1055">
        <v>56.027143999999993</v>
      </c>
      <c r="AL6127" s="1055">
        <v>1.5536000000000001</v>
      </c>
      <c r="AM6127" s="1054">
        <v>36</v>
      </c>
      <c r="AN6127" s="1056">
        <v>0.1268</v>
      </c>
    </row>
    <row r="6128" spans="35:40">
      <c r="AI6128" s="1053">
        <v>61050401</v>
      </c>
      <c r="AJ6128" s="1054">
        <v>10</v>
      </c>
      <c r="AK6128" s="1055">
        <v>56.0045</v>
      </c>
      <c r="AL6128" s="1055">
        <v>1.2001999999999999</v>
      </c>
      <c r="AM6128" s="1054">
        <v>47</v>
      </c>
      <c r="AN6128" s="1056">
        <v>0.21510000000000001</v>
      </c>
    </row>
    <row r="6129" spans="35:40">
      <c r="AI6129" s="1053">
        <v>65010531</v>
      </c>
      <c r="AJ6129" s="1054">
        <v>27</v>
      </c>
      <c r="AK6129" s="1055">
        <v>55.996600000000001</v>
      </c>
      <c r="AL6129" s="1055">
        <v>1.7145999999999999</v>
      </c>
      <c r="AM6129" s="1054">
        <v>33</v>
      </c>
      <c r="AN6129" s="1056">
        <v>0.29960000000000003</v>
      </c>
    </row>
    <row r="6130" spans="35:40">
      <c r="AI6130" s="1053">
        <v>34017601</v>
      </c>
      <c r="AJ6130" s="1054">
        <v>66</v>
      </c>
      <c r="AK6130" s="1055">
        <v>55.980800000000002</v>
      </c>
      <c r="AL6130" s="1055">
        <v>1.6987000000000001</v>
      </c>
      <c r="AM6130" s="1054">
        <v>33</v>
      </c>
      <c r="AN6130" s="1056">
        <v>0.28110000000000002</v>
      </c>
    </row>
    <row r="6131" spans="35:40">
      <c r="AI6131" s="1053">
        <v>41015201</v>
      </c>
      <c r="AJ6131" s="1054">
        <v>81</v>
      </c>
      <c r="AK6131" s="1055">
        <v>55.912700000000001</v>
      </c>
      <c r="AL6131" s="1055">
        <v>1.7886</v>
      </c>
      <c r="AM6131" s="1054">
        <v>31</v>
      </c>
      <c r="AN6131" s="1056">
        <v>0.1416</v>
      </c>
    </row>
    <row r="6132" spans="35:40">
      <c r="AI6132" s="1053">
        <v>44220301</v>
      </c>
      <c r="AJ6132" s="1054">
        <v>151</v>
      </c>
      <c r="AK6132" s="1055">
        <v>55.908099999999997</v>
      </c>
      <c r="AL6132" s="1055">
        <v>1.4375</v>
      </c>
      <c r="AM6132" s="1054">
        <v>39</v>
      </c>
      <c r="AN6132" s="1056">
        <v>0.1305</v>
      </c>
    </row>
    <row r="6133" spans="35:40">
      <c r="AI6133" s="1053">
        <v>44011261</v>
      </c>
      <c r="AJ6133" s="1054">
        <v>152</v>
      </c>
      <c r="AK6133" s="1055">
        <v>55.866500000000002</v>
      </c>
      <c r="AL6133" s="1055">
        <v>1.5446</v>
      </c>
      <c r="AM6133" s="1054">
        <v>36</v>
      </c>
      <c r="AN6133" s="1056">
        <v>0.11</v>
      </c>
    </row>
    <row r="6134" spans="35:40">
      <c r="AI6134" s="1053">
        <v>36014901</v>
      </c>
      <c r="AJ6134" s="1054">
        <v>43</v>
      </c>
      <c r="AK6134" s="1055">
        <v>55.814999999999998</v>
      </c>
      <c r="AL6134" s="1055">
        <v>1.548</v>
      </c>
      <c r="AM6134" s="1054">
        <v>36</v>
      </c>
      <c r="AN6134" s="1056">
        <v>0.29780000000000001</v>
      </c>
    </row>
    <row r="6135" spans="35:40">
      <c r="AI6135" s="1053">
        <v>44016301</v>
      </c>
      <c r="AJ6135" s="1054">
        <v>136</v>
      </c>
      <c r="AK6135" s="1055">
        <v>55.804099999999998</v>
      </c>
      <c r="AL6135" s="1055">
        <v>1.5046999999999999</v>
      </c>
      <c r="AM6135" s="1054">
        <v>37</v>
      </c>
      <c r="AN6135" s="1056">
        <v>0.17980000000000002</v>
      </c>
    </row>
    <row r="6136" spans="35:40">
      <c r="AI6136" s="1053">
        <v>43018201</v>
      </c>
      <c r="AJ6136" s="1054">
        <v>72</v>
      </c>
      <c r="AK6136" s="1055">
        <v>55.801099999999998</v>
      </c>
      <c r="AL6136" s="1055">
        <v>1.7887</v>
      </c>
      <c r="AM6136" s="1054">
        <v>31</v>
      </c>
      <c r="AN6136" s="1056">
        <v>0.1492</v>
      </c>
    </row>
    <row r="6137" spans="35:40">
      <c r="AI6137" s="1053">
        <v>51010271</v>
      </c>
      <c r="AJ6137" s="1054">
        <v>145</v>
      </c>
      <c r="AK6137" s="1055">
        <v>55.760899999999999</v>
      </c>
      <c r="AL6137" s="1055">
        <v>1.6583000000000001</v>
      </c>
      <c r="AM6137" s="1054">
        <v>34</v>
      </c>
      <c r="AN6137" s="1056">
        <v>0.1124</v>
      </c>
    </row>
    <row r="6138" spans="35:40">
      <c r="AI6138" s="1053">
        <v>22061101</v>
      </c>
      <c r="AJ6138" s="1054">
        <v>5</v>
      </c>
      <c r="AK6138" s="1055">
        <v>55.758499999999998</v>
      </c>
      <c r="AL6138" s="1055">
        <v>1.6425000000000001</v>
      </c>
      <c r="AM6138" s="1054">
        <v>34</v>
      </c>
      <c r="AN6138" s="1056">
        <v>0.43920000000000003</v>
      </c>
    </row>
    <row r="6139" spans="35:40">
      <c r="AI6139" s="1053">
        <v>61072501</v>
      </c>
      <c r="AJ6139" s="1054">
        <v>12</v>
      </c>
      <c r="AK6139" s="1055">
        <v>55.716050000000003</v>
      </c>
      <c r="AL6139" s="1055">
        <v>1.5206999999999999</v>
      </c>
      <c r="AM6139" s="1054">
        <v>37</v>
      </c>
      <c r="AN6139" s="1056">
        <v>0.40020000000000006</v>
      </c>
    </row>
    <row r="6140" spans="35:40">
      <c r="AI6140" s="1053">
        <v>44109201</v>
      </c>
      <c r="AJ6140" s="1054">
        <v>71</v>
      </c>
      <c r="AK6140" s="1055">
        <v>55.703600000000002</v>
      </c>
      <c r="AL6140" s="1055">
        <v>1.7257</v>
      </c>
      <c r="AM6140" s="1054">
        <v>32</v>
      </c>
      <c r="AN6140" s="1056">
        <v>0.17579999999999998</v>
      </c>
    </row>
    <row r="6141" spans="35:40">
      <c r="AI6141" s="1053">
        <v>44171901</v>
      </c>
      <c r="AJ6141" s="1054">
        <v>17</v>
      </c>
      <c r="AK6141" s="1055">
        <v>55.698099999999997</v>
      </c>
      <c r="AL6141" s="1055">
        <v>1.7557</v>
      </c>
      <c r="AM6141" s="1054">
        <v>32</v>
      </c>
      <c r="AN6141" s="1056">
        <v>0.1414</v>
      </c>
    </row>
    <row r="6142" spans="35:40">
      <c r="AI6142" s="1053">
        <v>14052531</v>
      </c>
      <c r="AJ6142" s="1054">
        <v>10</v>
      </c>
      <c r="AK6142" s="1055">
        <v>55.667400000000001</v>
      </c>
      <c r="AL6142" s="1055">
        <v>1.3133999999999999</v>
      </c>
      <c r="AM6142" s="1054">
        <v>42</v>
      </c>
      <c r="AN6142" s="1056">
        <v>0.24809999999999999</v>
      </c>
    </row>
    <row r="6143" spans="35:40">
      <c r="AI6143" s="1053">
        <v>50070091</v>
      </c>
      <c r="AJ6143" s="1054">
        <v>160</v>
      </c>
      <c r="AK6143" s="1055">
        <v>55.635519999999993</v>
      </c>
      <c r="AL6143" s="1055">
        <v>1.5637000000000001</v>
      </c>
      <c r="AM6143" s="1054">
        <v>36</v>
      </c>
      <c r="AN6143" s="1056">
        <v>8.3900000000000002E-2</v>
      </c>
    </row>
    <row r="6144" spans="35:40">
      <c r="AI6144" s="1053">
        <v>32122111</v>
      </c>
      <c r="AJ6144" s="1054">
        <v>24</v>
      </c>
      <c r="AK6144" s="1055">
        <v>55.635419999999996</v>
      </c>
      <c r="AL6144" s="1055">
        <v>1.4685999999999999</v>
      </c>
      <c r="AM6144" s="1054">
        <v>38</v>
      </c>
      <c r="AN6144" s="1056">
        <v>0.11070000000000001</v>
      </c>
    </row>
    <row r="6145" spans="35:40">
      <c r="AI6145" s="1053">
        <v>36070802</v>
      </c>
      <c r="AJ6145" s="1054">
        <v>24</v>
      </c>
      <c r="AK6145" s="1055">
        <v>55.618400000000001</v>
      </c>
      <c r="AL6145" s="1055">
        <v>1.7446999999999999</v>
      </c>
      <c r="AM6145" s="1054">
        <v>32</v>
      </c>
      <c r="AN6145" s="1056">
        <v>0.14980000000000002</v>
      </c>
    </row>
    <row r="6146" spans="35:40">
      <c r="AI6146" s="1053">
        <v>33022201</v>
      </c>
      <c r="AJ6146" s="1054">
        <v>27</v>
      </c>
      <c r="AK6146" s="1055">
        <v>55.616599999999998</v>
      </c>
      <c r="AL6146" s="1055">
        <v>1.6791</v>
      </c>
      <c r="AM6146" s="1054">
        <v>33</v>
      </c>
      <c r="AN6146" s="1056">
        <v>0.34499999999999997</v>
      </c>
    </row>
    <row r="6147" spans="35:40">
      <c r="AI6147" s="1053">
        <v>37187131</v>
      </c>
      <c r="AJ6147" s="1054">
        <v>10</v>
      </c>
      <c r="AK6147" s="1055">
        <v>55.614600000000003</v>
      </c>
      <c r="AL6147" s="1055">
        <v>1.7538</v>
      </c>
      <c r="AM6147" s="1054">
        <v>32</v>
      </c>
      <c r="AN6147" s="1056">
        <v>0.18679999999999999</v>
      </c>
    </row>
    <row r="6148" spans="35:40">
      <c r="AI6148" s="1053">
        <v>15221731</v>
      </c>
      <c r="AJ6148" s="1054">
        <v>3</v>
      </c>
      <c r="AK6148" s="1055">
        <v>55.606439999999999</v>
      </c>
      <c r="AL6148" s="1055">
        <v>1.6254</v>
      </c>
      <c r="AM6148" s="1054">
        <v>34</v>
      </c>
      <c r="AN6148" s="1056">
        <v>9.11E-2</v>
      </c>
    </row>
    <row r="6149" spans="35:40">
      <c r="AI6149" s="1053">
        <v>21040501</v>
      </c>
      <c r="AJ6149" s="1054">
        <v>11</v>
      </c>
      <c r="AK6149" s="1055">
        <v>55.592799999999997</v>
      </c>
      <c r="AL6149" s="1055">
        <v>1.9046000000000001</v>
      </c>
      <c r="AM6149" s="1054">
        <v>29</v>
      </c>
      <c r="AN6149" s="1056">
        <v>0.36859999999999998</v>
      </c>
    </row>
    <row r="6150" spans="35:40">
      <c r="AI6150" s="1053">
        <v>36091301</v>
      </c>
      <c r="AJ6150" s="1054">
        <v>18</v>
      </c>
      <c r="AK6150" s="1055">
        <v>55.588999999999999</v>
      </c>
      <c r="AL6150" s="1055">
        <v>1.1086</v>
      </c>
      <c r="AM6150" s="1054">
        <v>50</v>
      </c>
      <c r="AN6150" s="1056">
        <v>0.16969999999999999</v>
      </c>
    </row>
    <row r="6151" spans="35:40">
      <c r="AI6151" s="1053">
        <v>52041601</v>
      </c>
      <c r="AJ6151" s="1054">
        <v>5</v>
      </c>
      <c r="AK6151" s="1055">
        <v>55.587400000000002</v>
      </c>
      <c r="AL6151" s="1055">
        <v>1.6453</v>
      </c>
      <c r="AM6151" s="1054">
        <v>34</v>
      </c>
      <c r="AN6151" s="1056">
        <v>0.24530000000000002</v>
      </c>
    </row>
    <row r="6152" spans="35:40">
      <c r="AI6152" s="1053">
        <v>61013701</v>
      </c>
      <c r="AJ6152" s="1054">
        <v>84</v>
      </c>
      <c r="AK6152" s="1055">
        <v>55.567700000000002</v>
      </c>
      <c r="AL6152" s="1055">
        <v>1.6805000000000001</v>
      </c>
      <c r="AM6152" s="1054">
        <v>33</v>
      </c>
      <c r="AN6152" s="1056">
        <v>0.35820000000000002</v>
      </c>
    </row>
    <row r="6153" spans="35:40">
      <c r="AI6153" s="1053">
        <v>44001361</v>
      </c>
      <c r="AJ6153" s="1054">
        <v>137</v>
      </c>
      <c r="AK6153" s="1055">
        <v>55.531897999999998</v>
      </c>
      <c r="AL6153" s="1055">
        <v>1.4946999999999999</v>
      </c>
      <c r="AM6153" s="1054">
        <v>37</v>
      </c>
      <c r="AN6153" s="1056">
        <v>0.12670000000000001</v>
      </c>
    </row>
    <row r="6154" spans="35:40">
      <c r="AI6154" s="1053">
        <v>51090041</v>
      </c>
      <c r="AJ6154" s="1054">
        <v>29</v>
      </c>
      <c r="AK6154" s="1055">
        <v>55.508899999999997</v>
      </c>
      <c r="AL6154" s="1055">
        <v>1.7829999999999999</v>
      </c>
      <c r="AM6154" s="1054">
        <v>31</v>
      </c>
      <c r="AN6154" s="1056">
        <v>0.20399999999999999</v>
      </c>
    </row>
    <row r="6155" spans="35:40">
      <c r="AI6155" s="1053">
        <v>13041501</v>
      </c>
      <c r="AJ6155" s="1054">
        <v>7</v>
      </c>
      <c r="AK6155" s="1055">
        <v>55.5077</v>
      </c>
      <c r="AL6155" s="1055">
        <v>1.7186999999999999</v>
      </c>
      <c r="AM6155" s="1054">
        <v>32</v>
      </c>
      <c r="AN6155" s="1056">
        <v>0.16210000000000002</v>
      </c>
    </row>
    <row r="6156" spans="35:40">
      <c r="AI6156" s="1053">
        <v>14063781</v>
      </c>
      <c r="AJ6156" s="1054">
        <v>10</v>
      </c>
      <c r="AK6156" s="1055">
        <v>55.494399999999999</v>
      </c>
      <c r="AL6156" s="1055">
        <v>1.36</v>
      </c>
      <c r="AM6156" s="1054">
        <v>41</v>
      </c>
      <c r="AN6156" s="1056">
        <v>0.1759</v>
      </c>
    </row>
    <row r="6157" spans="35:40">
      <c r="AI6157" s="1053">
        <v>53016601</v>
      </c>
      <c r="AJ6157" s="1054">
        <v>41</v>
      </c>
      <c r="AK6157" s="1055">
        <v>55.471800000000002</v>
      </c>
      <c r="AL6157" s="1055">
        <v>1.4320999999999999</v>
      </c>
      <c r="AM6157" s="1054">
        <v>39</v>
      </c>
      <c r="AN6157" s="1056">
        <v>0.1142</v>
      </c>
    </row>
    <row r="6158" spans="35:40">
      <c r="AI6158" s="1053">
        <v>50040071</v>
      </c>
      <c r="AJ6158" s="1054">
        <v>161</v>
      </c>
      <c r="AK6158" s="1055">
        <v>55.425688999999998</v>
      </c>
      <c r="AL6158" s="1055">
        <v>1.6635</v>
      </c>
      <c r="AM6158" s="1054">
        <v>33</v>
      </c>
      <c r="AN6158" s="1056">
        <v>0.125</v>
      </c>
    </row>
    <row r="6159" spans="35:40">
      <c r="AI6159" s="1053">
        <v>61010201</v>
      </c>
      <c r="AJ6159" s="1054">
        <v>85</v>
      </c>
      <c r="AK6159" s="1055">
        <v>55.374830000000003</v>
      </c>
      <c r="AL6159" s="1055">
        <v>1.8046</v>
      </c>
      <c r="AM6159" s="1054">
        <v>31</v>
      </c>
      <c r="AN6159" s="1056">
        <v>0.10970000000000001</v>
      </c>
    </row>
    <row r="6160" spans="35:40">
      <c r="AI6160" s="1053">
        <v>23012561</v>
      </c>
      <c r="AJ6160" s="1054">
        <v>47</v>
      </c>
      <c r="AK6160" s="1055">
        <v>55.372100000000003</v>
      </c>
      <c r="AL6160" s="1055">
        <v>1.6478999999999999</v>
      </c>
      <c r="AM6160" s="1054">
        <v>34</v>
      </c>
      <c r="AN6160" s="1056">
        <v>0.24100000000000002</v>
      </c>
    </row>
    <row r="6161" spans="35:40">
      <c r="AI6161" s="1053">
        <v>12070711</v>
      </c>
      <c r="AJ6161" s="1054">
        <v>75</v>
      </c>
      <c r="AK6161" s="1055">
        <v>55.328000000000003</v>
      </c>
      <c r="AL6161" s="1055">
        <v>1.7525999999999999</v>
      </c>
      <c r="AM6161" s="1054">
        <v>32</v>
      </c>
      <c r="AN6161" s="1056">
        <v>0.23170000000000002</v>
      </c>
    </row>
    <row r="6162" spans="35:40">
      <c r="AI6162" s="1053">
        <v>44112401</v>
      </c>
      <c r="AJ6162" s="1054">
        <v>39</v>
      </c>
      <c r="AK6162" s="1055">
        <v>55.323580000000007</v>
      </c>
      <c r="AL6162" s="1055">
        <v>1.5738000000000001</v>
      </c>
      <c r="AM6162" s="1054">
        <v>35</v>
      </c>
      <c r="AN6162" s="1056">
        <v>0.18609999999999999</v>
      </c>
    </row>
    <row r="6163" spans="35:40">
      <c r="AI6163" s="1053">
        <v>36091201</v>
      </c>
      <c r="AJ6163" s="1054">
        <v>19</v>
      </c>
      <c r="AK6163" s="1055">
        <v>55.307099999999998</v>
      </c>
      <c r="AL6163" s="1055">
        <v>1.6023000000000001</v>
      </c>
      <c r="AM6163" s="1054">
        <v>35</v>
      </c>
      <c r="AN6163" s="1056">
        <v>0.28389999999999999</v>
      </c>
    </row>
    <row r="6164" spans="35:40">
      <c r="AI6164" s="1053">
        <v>31153001</v>
      </c>
      <c r="AJ6164" s="1054">
        <v>236</v>
      </c>
      <c r="AK6164" s="1055">
        <v>55.301600000000001</v>
      </c>
      <c r="AL6164" s="1055">
        <v>1.4448000000000001</v>
      </c>
      <c r="AM6164" s="1054">
        <v>38</v>
      </c>
      <c r="AN6164" s="1056">
        <v>0.2009</v>
      </c>
    </row>
    <row r="6165" spans="35:40">
      <c r="AI6165" s="1053">
        <v>14243621</v>
      </c>
      <c r="AJ6165" s="1054">
        <v>13</v>
      </c>
      <c r="AK6165" s="1055">
        <v>55.278399999999998</v>
      </c>
      <c r="AL6165" s="1055">
        <v>1.2897000000000001</v>
      </c>
      <c r="AM6165" s="1054">
        <v>43</v>
      </c>
      <c r="AN6165" s="1056">
        <v>0.191</v>
      </c>
    </row>
    <row r="6166" spans="35:40">
      <c r="AI6166" s="1053">
        <v>51083211</v>
      </c>
      <c r="AJ6166" s="1054">
        <v>7</v>
      </c>
      <c r="AK6166" s="1055">
        <v>55.268754000000001</v>
      </c>
      <c r="AL6166" s="1055">
        <v>1.4533</v>
      </c>
      <c r="AM6166" s="1054">
        <v>38</v>
      </c>
      <c r="AN6166" s="1056">
        <v>0.21239999999999998</v>
      </c>
    </row>
    <row r="6167" spans="35:40">
      <c r="AI6167" s="1053">
        <v>23059971</v>
      </c>
      <c r="AJ6167" s="1054">
        <v>17</v>
      </c>
      <c r="AK6167" s="1055">
        <v>55.256300000000003</v>
      </c>
      <c r="AL6167" s="1055">
        <v>1.7948</v>
      </c>
      <c r="AM6167" s="1054">
        <v>31</v>
      </c>
      <c r="AN6167" s="1056">
        <v>0.15229999999999999</v>
      </c>
    </row>
    <row r="6168" spans="35:40">
      <c r="AI6168" s="1053">
        <v>37147011</v>
      </c>
      <c r="AJ6168" s="1054">
        <v>13</v>
      </c>
      <c r="AK6168" s="1055">
        <v>55.255819999999993</v>
      </c>
      <c r="AL6168" s="1055">
        <v>1.8126</v>
      </c>
      <c r="AM6168" s="1054">
        <v>30</v>
      </c>
      <c r="AN6168" s="1056">
        <v>0.29350000000000004</v>
      </c>
    </row>
    <row r="6169" spans="35:40">
      <c r="AI6169" s="1053">
        <v>32029611</v>
      </c>
      <c r="AJ6169" s="1054">
        <v>22</v>
      </c>
      <c r="AK6169" s="1055">
        <v>55.242199999999997</v>
      </c>
      <c r="AL6169" s="1055">
        <v>1.7484999999999999</v>
      </c>
      <c r="AM6169" s="1054">
        <v>32</v>
      </c>
      <c r="AN6169" s="1056">
        <v>0.23010000000000003</v>
      </c>
    </row>
    <row r="6170" spans="35:40">
      <c r="AI6170" s="1053">
        <v>33044701</v>
      </c>
      <c r="AJ6170" s="1054">
        <v>76</v>
      </c>
      <c r="AK6170" s="1055">
        <v>55.24</v>
      </c>
      <c r="AL6170" s="1055">
        <v>1.5286</v>
      </c>
      <c r="AM6170" s="1054">
        <v>36</v>
      </c>
      <c r="AN6170" s="1056">
        <v>0.11230000000000001</v>
      </c>
    </row>
    <row r="6171" spans="35:40">
      <c r="AI6171" s="1053">
        <v>45090071</v>
      </c>
      <c r="AJ6171" s="1054">
        <v>4</v>
      </c>
      <c r="AK6171" s="1055">
        <v>55.223500000000001</v>
      </c>
      <c r="AL6171" s="1055">
        <v>1.6832</v>
      </c>
      <c r="AM6171" s="1054">
        <v>33</v>
      </c>
      <c r="AN6171" s="1056">
        <v>0.22670000000000001</v>
      </c>
    </row>
    <row r="6172" spans="35:40">
      <c r="AI6172" s="1053">
        <v>65020103</v>
      </c>
      <c r="AJ6172" s="1054">
        <v>3</v>
      </c>
      <c r="AK6172" s="1055">
        <v>55.2057</v>
      </c>
      <c r="AL6172" s="1055">
        <v>1.6871</v>
      </c>
      <c r="AM6172" s="1054">
        <v>33</v>
      </c>
      <c r="AN6172" s="1056">
        <v>0.52829999999999999</v>
      </c>
    </row>
    <row r="6173" spans="35:40">
      <c r="AI6173" s="1053">
        <v>43031401</v>
      </c>
      <c r="AJ6173" s="1054">
        <v>13</v>
      </c>
      <c r="AK6173" s="1055">
        <v>55.197200000000002</v>
      </c>
      <c r="AL6173" s="1055">
        <v>1.2485999999999999</v>
      </c>
      <c r="AM6173" s="1054">
        <v>44</v>
      </c>
      <c r="AN6173" s="1056">
        <v>0.24780000000000002</v>
      </c>
    </row>
    <row r="6174" spans="35:40">
      <c r="AI6174" s="1053">
        <v>44103301</v>
      </c>
      <c r="AJ6174" s="1054">
        <v>72</v>
      </c>
      <c r="AK6174" s="1055">
        <v>55.178798999999998</v>
      </c>
      <c r="AL6174" s="1055">
        <v>1.7726999999999999</v>
      </c>
      <c r="AM6174" s="1054">
        <v>31</v>
      </c>
      <c r="AN6174" s="1056">
        <v>0.21920000000000001</v>
      </c>
    </row>
    <row r="6175" spans="35:40">
      <c r="AI6175" s="1053">
        <v>45010441</v>
      </c>
      <c r="AJ6175" s="1054">
        <v>35</v>
      </c>
      <c r="AK6175" s="1055">
        <v>55.149769999999997</v>
      </c>
      <c r="AL6175" s="1055">
        <v>1.5266</v>
      </c>
      <c r="AM6175" s="1054">
        <v>36</v>
      </c>
      <c r="AN6175" s="1056">
        <v>0.19829999999999998</v>
      </c>
    </row>
    <row r="6176" spans="35:40">
      <c r="AI6176" s="1053">
        <v>45080131</v>
      </c>
      <c r="AJ6176" s="1054">
        <v>9</v>
      </c>
      <c r="AK6176" s="1055">
        <v>55.135300000000001</v>
      </c>
      <c r="AL6176" s="1055">
        <v>1.4234</v>
      </c>
      <c r="AM6176" s="1054">
        <v>39</v>
      </c>
      <c r="AN6176" s="1056">
        <v>0.21359999999999998</v>
      </c>
    </row>
    <row r="6177" spans="35:40">
      <c r="AI6177" s="1053">
        <v>53015301</v>
      </c>
      <c r="AJ6177" s="1054">
        <v>42</v>
      </c>
      <c r="AK6177" s="1055">
        <v>55.098100000000002</v>
      </c>
      <c r="AL6177" s="1055">
        <v>1.7347999999999999</v>
      </c>
      <c r="AM6177" s="1054">
        <v>32</v>
      </c>
      <c r="AN6177" s="1056">
        <v>0.19089999999999999</v>
      </c>
    </row>
    <row r="6178" spans="35:40">
      <c r="AI6178" s="1053">
        <v>44031601</v>
      </c>
      <c r="AJ6178" s="1054">
        <v>24</v>
      </c>
      <c r="AK6178" s="1055">
        <v>55.085700000000003</v>
      </c>
      <c r="AL6178" s="1055">
        <v>1.385</v>
      </c>
      <c r="AM6178" s="1054">
        <v>40</v>
      </c>
      <c r="AN6178" s="1056">
        <v>0.13900000000000001</v>
      </c>
    </row>
    <row r="6179" spans="35:40">
      <c r="AI6179" s="1053">
        <v>50010801</v>
      </c>
      <c r="AJ6179" s="1054">
        <v>162</v>
      </c>
      <c r="AK6179" s="1055">
        <v>55.077300000000001</v>
      </c>
      <c r="AL6179" s="1055">
        <v>1.7087000000000001</v>
      </c>
      <c r="AM6179" s="1054">
        <v>32</v>
      </c>
      <c r="AN6179" s="1056">
        <v>0.12920000000000001</v>
      </c>
    </row>
    <row r="6180" spans="35:40">
      <c r="AI6180" s="1053">
        <v>44121301</v>
      </c>
      <c r="AJ6180" s="1054">
        <v>33</v>
      </c>
      <c r="AK6180" s="1055">
        <v>55.0732</v>
      </c>
      <c r="AL6180" s="1055">
        <v>1.4995000000000001</v>
      </c>
      <c r="AM6180" s="1054">
        <v>37</v>
      </c>
      <c r="AN6180" s="1056">
        <v>0.16109999999999999</v>
      </c>
    </row>
    <row r="6181" spans="35:40">
      <c r="AI6181" s="1053">
        <v>31163601</v>
      </c>
      <c r="AJ6181" s="1054">
        <v>237</v>
      </c>
      <c r="AK6181" s="1055">
        <v>55.033200000000001</v>
      </c>
      <c r="AL6181" s="1055">
        <v>1.4811000000000001</v>
      </c>
      <c r="AM6181" s="1054">
        <v>37</v>
      </c>
      <c r="AN6181" s="1056">
        <v>0.16239999999999999</v>
      </c>
    </row>
    <row r="6182" spans="35:40">
      <c r="AI6182" s="1053">
        <v>36081301</v>
      </c>
      <c r="AJ6182" s="1054">
        <v>13</v>
      </c>
      <c r="AK6182" s="1055">
        <v>55.011800000000001</v>
      </c>
      <c r="AL6182" s="1055">
        <v>1.6339999999999999</v>
      </c>
      <c r="AM6182" s="1054">
        <v>34</v>
      </c>
      <c r="AN6182" s="1056">
        <v>0.29730000000000001</v>
      </c>
    </row>
    <row r="6183" spans="35:40">
      <c r="AI6183" s="1053">
        <v>43062901</v>
      </c>
      <c r="AJ6183" s="1054">
        <v>16</v>
      </c>
      <c r="AK6183" s="1055">
        <v>55.008459999999999</v>
      </c>
      <c r="AL6183" s="1055">
        <v>1.6636</v>
      </c>
      <c r="AM6183" s="1054">
        <v>33</v>
      </c>
      <c r="AN6183" s="1056">
        <v>0.1603</v>
      </c>
    </row>
    <row r="6184" spans="35:40">
      <c r="AI6184" s="1053">
        <v>51120921</v>
      </c>
      <c r="AJ6184" s="1054">
        <v>14</v>
      </c>
      <c r="AK6184" s="1055">
        <v>54.999250000000004</v>
      </c>
      <c r="AL6184" s="1055">
        <v>1.7641</v>
      </c>
      <c r="AM6184" s="1054">
        <v>31</v>
      </c>
      <c r="AN6184" s="1056">
        <v>0.50850000000000006</v>
      </c>
    </row>
    <row r="6185" spans="35:40">
      <c r="AI6185" s="1053">
        <v>33024001</v>
      </c>
      <c r="AJ6185" s="1054">
        <v>28</v>
      </c>
      <c r="AK6185" s="1055">
        <v>54.993402000000003</v>
      </c>
      <c r="AL6185" s="1055">
        <v>1.7538</v>
      </c>
      <c r="AM6185" s="1054">
        <v>31</v>
      </c>
      <c r="AN6185" s="1056">
        <v>0.29799999999999999</v>
      </c>
    </row>
    <row r="6186" spans="35:40">
      <c r="AI6186" s="1053">
        <v>51029601</v>
      </c>
      <c r="AJ6186" s="1054">
        <v>27</v>
      </c>
      <c r="AK6186" s="1055">
        <v>54.9544</v>
      </c>
      <c r="AL6186" s="1055">
        <v>1.3511</v>
      </c>
      <c r="AM6186" s="1054">
        <v>41</v>
      </c>
      <c r="AN6186" s="1056">
        <v>0.36259999999999998</v>
      </c>
    </row>
    <row r="6187" spans="35:40">
      <c r="AI6187" s="1053">
        <v>53011601</v>
      </c>
      <c r="AJ6187" s="1054">
        <v>43</v>
      </c>
      <c r="AK6187" s="1055">
        <v>54.945700000000002</v>
      </c>
      <c r="AL6187" s="1055">
        <v>1.7670999999999999</v>
      </c>
      <c r="AM6187" s="1054">
        <v>31</v>
      </c>
      <c r="AN6187" s="1056">
        <v>0.20730000000000001</v>
      </c>
    </row>
    <row r="6188" spans="35:40">
      <c r="AI6188" s="1053">
        <v>44011591</v>
      </c>
      <c r="AJ6188" s="1054">
        <v>153</v>
      </c>
      <c r="AK6188" s="1055">
        <v>54.8994</v>
      </c>
      <c r="AL6188" s="1055">
        <v>1.577</v>
      </c>
      <c r="AM6188" s="1054">
        <v>35</v>
      </c>
      <c r="AN6188" s="1056">
        <v>0.218</v>
      </c>
    </row>
    <row r="6189" spans="35:40">
      <c r="AI6189" s="1053">
        <v>15012161</v>
      </c>
      <c r="AJ6189" s="1054">
        <v>17</v>
      </c>
      <c r="AK6189" s="1055">
        <v>54.847597999999998</v>
      </c>
      <c r="AL6189" s="1055">
        <v>1.7363999999999999</v>
      </c>
      <c r="AM6189" s="1054">
        <v>32</v>
      </c>
      <c r="AN6189" s="1056">
        <v>0.24299999999999999</v>
      </c>
    </row>
    <row r="6190" spans="35:40">
      <c r="AI6190" s="1053">
        <v>21010991</v>
      </c>
      <c r="AJ6190" s="1054">
        <v>54</v>
      </c>
      <c r="AK6190" s="1055">
        <v>54.842700000000001</v>
      </c>
      <c r="AL6190" s="1055">
        <v>1.6485000000000001</v>
      </c>
      <c r="AM6190" s="1054">
        <v>33</v>
      </c>
      <c r="AN6190" s="1056">
        <v>9.9399999999999988E-2</v>
      </c>
    </row>
    <row r="6191" spans="35:40">
      <c r="AI6191" s="1053">
        <v>23210301</v>
      </c>
      <c r="AJ6191" s="1054">
        <v>8</v>
      </c>
      <c r="AK6191" s="1055">
        <v>54.832999999999998</v>
      </c>
      <c r="AL6191" s="1055">
        <v>1.7028000000000001</v>
      </c>
      <c r="AM6191" s="1054">
        <v>32</v>
      </c>
      <c r="AN6191" s="1056">
        <v>0.29070000000000001</v>
      </c>
    </row>
    <row r="6192" spans="35:40">
      <c r="AI6192" s="1053">
        <v>43011501</v>
      </c>
      <c r="AJ6192" s="1054">
        <v>73</v>
      </c>
      <c r="AK6192" s="1055">
        <v>54.8005</v>
      </c>
      <c r="AL6192" s="1055">
        <v>1.724</v>
      </c>
      <c r="AM6192" s="1054">
        <v>32</v>
      </c>
      <c r="AN6192" s="1056">
        <v>0.30920000000000003</v>
      </c>
    </row>
    <row r="6193" spans="35:40">
      <c r="AI6193" s="1053">
        <v>35012101</v>
      </c>
      <c r="AJ6193" s="1054">
        <v>48</v>
      </c>
      <c r="AK6193" s="1055">
        <v>54.781999999999996</v>
      </c>
      <c r="AL6193" s="1055">
        <v>1.6860999999999999</v>
      </c>
      <c r="AM6193" s="1054">
        <v>32</v>
      </c>
      <c r="AN6193" s="1056">
        <v>0.36469999999999997</v>
      </c>
    </row>
    <row r="6194" spans="35:40">
      <c r="AI6194" s="1053">
        <v>43042401</v>
      </c>
      <c r="AJ6194" s="1054">
        <v>20</v>
      </c>
      <c r="AK6194" s="1055">
        <v>54.755000000000003</v>
      </c>
      <c r="AL6194" s="1055">
        <v>1.2870999999999999</v>
      </c>
      <c r="AM6194" s="1054">
        <v>43</v>
      </c>
      <c r="AN6194" s="1056">
        <v>0.1515</v>
      </c>
    </row>
    <row r="6195" spans="35:40">
      <c r="AI6195" s="1053">
        <v>22116301</v>
      </c>
      <c r="AJ6195" s="1054">
        <v>36</v>
      </c>
      <c r="AK6195" s="1055">
        <v>54.753500000000003</v>
      </c>
      <c r="AL6195" s="1055">
        <v>1.6560999999999999</v>
      </c>
      <c r="AM6195" s="1054">
        <v>33</v>
      </c>
      <c r="AN6195" s="1056">
        <v>0.12909999999999999</v>
      </c>
    </row>
    <row r="6196" spans="35:40">
      <c r="AI6196" s="1053">
        <v>32028911</v>
      </c>
      <c r="AJ6196" s="1054">
        <v>104</v>
      </c>
      <c r="AK6196" s="1055">
        <v>54.740699999999997</v>
      </c>
      <c r="AL6196" s="1055">
        <v>1.7569999999999999</v>
      </c>
      <c r="AM6196" s="1054">
        <v>31</v>
      </c>
      <c r="AN6196" s="1056">
        <v>0.41460000000000002</v>
      </c>
    </row>
    <row r="6197" spans="35:40">
      <c r="AI6197" s="1053">
        <v>53061601</v>
      </c>
      <c r="AJ6197" s="1054">
        <v>2</v>
      </c>
      <c r="AK6197" s="1055">
        <v>54.661499999999997</v>
      </c>
      <c r="AL6197" s="1055">
        <v>1.508</v>
      </c>
      <c r="AM6197" s="1054">
        <v>36</v>
      </c>
      <c r="AN6197" s="1056">
        <v>0.38340000000000002</v>
      </c>
    </row>
    <row r="6198" spans="35:40">
      <c r="AI6198" s="1053">
        <v>37087281</v>
      </c>
      <c r="AJ6198" s="1054">
        <v>31</v>
      </c>
      <c r="AK6198" s="1055">
        <v>54.653599999999997</v>
      </c>
      <c r="AL6198" s="1055">
        <v>1.7541</v>
      </c>
      <c r="AM6198" s="1054">
        <v>31</v>
      </c>
      <c r="AN6198" s="1056">
        <v>0.2263</v>
      </c>
    </row>
    <row r="6199" spans="35:40">
      <c r="AI6199" s="1053">
        <v>61042401</v>
      </c>
      <c r="AJ6199" s="1054">
        <v>13</v>
      </c>
      <c r="AK6199" s="1055">
        <v>54.600439999999999</v>
      </c>
      <c r="AL6199" s="1055">
        <v>1.57</v>
      </c>
      <c r="AM6199" s="1054">
        <v>35</v>
      </c>
      <c r="AN6199" s="1056">
        <v>0.51100000000000001</v>
      </c>
    </row>
    <row r="6200" spans="35:40">
      <c r="AI6200" s="1053">
        <v>41034001</v>
      </c>
      <c r="AJ6200" s="1054">
        <v>21</v>
      </c>
      <c r="AK6200" s="1055">
        <v>54.575699999999998</v>
      </c>
      <c r="AL6200" s="1055">
        <v>1.7551000000000001</v>
      </c>
      <c r="AM6200" s="1054">
        <v>31</v>
      </c>
      <c r="AN6200" s="1056">
        <v>0.183</v>
      </c>
    </row>
    <row r="6201" spans="35:40">
      <c r="AI6201" s="1053">
        <v>32054211</v>
      </c>
      <c r="AJ6201" s="1054">
        <v>27</v>
      </c>
      <c r="AK6201" s="1055">
        <v>54.555700000000002</v>
      </c>
      <c r="AL6201" s="1055">
        <v>1.6344000000000001</v>
      </c>
      <c r="AM6201" s="1054">
        <v>33</v>
      </c>
      <c r="AN6201" s="1056">
        <v>0.17480000000000001</v>
      </c>
    </row>
    <row r="6202" spans="35:40">
      <c r="AI6202" s="1053">
        <v>36080601</v>
      </c>
      <c r="AJ6202" s="1054">
        <v>14</v>
      </c>
      <c r="AK6202" s="1055">
        <v>54.547600000000003</v>
      </c>
      <c r="AL6202" s="1055">
        <v>1.4031</v>
      </c>
      <c r="AM6202" s="1054">
        <v>39</v>
      </c>
      <c r="AN6202" s="1056">
        <v>0.19760000000000003</v>
      </c>
    </row>
    <row r="6203" spans="35:40">
      <c r="AI6203" s="1053">
        <v>50030501</v>
      </c>
      <c r="AJ6203" s="1054">
        <v>163</v>
      </c>
      <c r="AK6203" s="1055">
        <v>54.488599999999998</v>
      </c>
      <c r="AL6203" s="1055">
        <v>1.7398</v>
      </c>
      <c r="AM6203" s="1054">
        <v>31</v>
      </c>
      <c r="AN6203" s="1056">
        <v>0.19940000000000002</v>
      </c>
    </row>
    <row r="6204" spans="35:40">
      <c r="AI6204" s="1053">
        <v>31074601</v>
      </c>
      <c r="AJ6204" s="1054">
        <v>238</v>
      </c>
      <c r="AK6204" s="1055">
        <v>54.486199999999997</v>
      </c>
      <c r="AL6204" s="1055">
        <v>1.4107000000000001</v>
      </c>
      <c r="AM6204" s="1054">
        <v>39</v>
      </c>
      <c r="AN6204" s="1056">
        <v>0.1953</v>
      </c>
    </row>
    <row r="6205" spans="35:40">
      <c r="AI6205" s="1053">
        <v>33077601</v>
      </c>
      <c r="AJ6205" s="1054">
        <v>69</v>
      </c>
      <c r="AK6205" s="1055">
        <v>54.4452</v>
      </c>
      <c r="AL6205" s="1055">
        <v>1.2231000000000001</v>
      </c>
      <c r="AM6205" s="1054">
        <v>45</v>
      </c>
      <c r="AN6205" s="1056">
        <v>0.25739999999999996</v>
      </c>
    </row>
    <row r="6206" spans="35:40">
      <c r="AI6206" s="1053">
        <v>33094901</v>
      </c>
      <c r="AJ6206" s="1054">
        <v>51</v>
      </c>
      <c r="AK6206" s="1055">
        <v>54.444899999999997</v>
      </c>
      <c r="AL6206" s="1055">
        <v>1.7357</v>
      </c>
      <c r="AM6206" s="1054">
        <v>31</v>
      </c>
      <c r="AN6206" s="1056">
        <v>0.28170000000000001</v>
      </c>
    </row>
    <row r="6207" spans="35:40">
      <c r="AI6207" s="1053">
        <v>33018441</v>
      </c>
      <c r="AJ6207" s="1054">
        <v>123</v>
      </c>
      <c r="AK6207" s="1055">
        <v>54.34554</v>
      </c>
      <c r="AL6207" s="1055">
        <v>1.5277000000000001</v>
      </c>
      <c r="AM6207" s="1054">
        <v>36</v>
      </c>
      <c r="AN6207" s="1056">
        <v>0.18410000000000001</v>
      </c>
    </row>
    <row r="6208" spans="35:40">
      <c r="AI6208" s="1053">
        <v>33094401</v>
      </c>
      <c r="AJ6208" s="1054">
        <v>52</v>
      </c>
      <c r="AK6208" s="1055">
        <v>54.291699999999999</v>
      </c>
      <c r="AL6208" s="1055">
        <v>1.7003999999999999</v>
      </c>
      <c r="AM6208" s="1054">
        <v>32</v>
      </c>
      <c r="AN6208" s="1056">
        <v>0.2205</v>
      </c>
    </row>
    <row r="6209" spans="35:40">
      <c r="AI6209" s="1053">
        <v>33032801</v>
      </c>
      <c r="AJ6209" s="1054">
        <v>42</v>
      </c>
      <c r="AK6209" s="1055">
        <v>54.269399999999997</v>
      </c>
      <c r="AL6209" s="1055">
        <v>1.4517</v>
      </c>
      <c r="AM6209" s="1054">
        <v>37</v>
      </c>
      <c r="AN6209" s="1056">
        <v>0.39640000000000003</v>
      </c>
    </row>
    <row r="6210" spans="35:40">
      <c r="AI6210" s="1053">
        <v>52240501</v>
      </c>
      <c r="AJ6210" s="1054">
        <v>8</v>
      </c>
      <c r="AK6210" s="1055">
        <v>54.182400000000001</v>
      </c>
      <c r="AL6210" s="1055">
        <v>1.5690999999999999</v>
      </c>
      <c r="AM6210" s="1054">
        <v>35</v>
      </c>
      <c r="AN6210" s="1056">
        <v>0.30070000000000002</v>
      </c>
    </row>
    <row r="6211" spans="35:40">
      <c r="AI6211" s="1053">
        <v>44022901</v>
      </c>
      <c r="AJ6211" s="1054">
        <v>18</v>
      </c>
      <c r="AK6211" s="1055">
        <v>54.176099999999998</v>
      </c>
      <c r="AL6211" s="1055">
        <v>1.5246999999999999</v>
      </c>
      <c r="AM6211" s="1054">
        <v>36</v>
      </c>
      <c r="AN6211" s="1056">
        <v>0.1807</v>
      </c>
    </row>
    <row r="6212" spans="35:40">
      <c r="AI6212" s="1053">
        <v>44131251</v>
      </c>
      <c r="AJ6212" s="1054">
        <v>74</v>
      </c>
      <c r="AK6212" s="1055">
        <v>54.146519999999995</v>
      </c>
      <c r="AL6212" s="1055">
        <v>1.6353</v>
      </c>
      <c r="AM6212" s="1054">
        <v>33</v>
      </c>
      <c r="AN6212" s="1056">
        <v>9.8299999999999998E-2</v>
      </c>
    </row>
    <row r="6213" spans="35:40">
      <c r="AI6213" s="1053">
        <v>43092301</v>
      </c>
      <c r="AJ6213" s="1054">
        <v>13</v>
      </c>
      <c r="AK6213" s="1055">
        <v>54.127759999999995</v>
      </c>
      <c r="AL6213" s="1055">
        <v>1.6938</v>
      </c>
      <c r="AM6213" s="1054">
        <v>32</v>
      </c>
      <c r="AN6213" s="1056">
        <v>0.22140000000000001</v>
      </c>
    </row>
    <row r="6214" spans="35:40">
      <c r="AI6214" s="1053">
        <v>14072411</v>
      </c>
      <c r="AJ6214" s="1054">
        <v>17</v>
      </c>
      <c r="AK6214" s="1055">
        <v>54.097999999999999</v>
      </c>
      <c r="AL6214" s="1055">
        <v>1.5328999999999999</v>
      </c>
      <c r="AM6214" s="1054">
        <v>35</v>
      </c>
      <c r="AN6214" s="1056">
        <v>0.22889999999999999</v>
      </c>
    </row>
    <row r="6215" spans="35:40">
      <c r="AI6215" s="1053">
        <v>53080101</v>
      </c>
      <c r="AJ6215" s="1054">
        <v>3</v>
      </c>
      <c r="AK6215" s="1055">
        <v>54.078800000000001</v>
      </c>
      <c r="AL6215" s="1055">
        <v>1.7114</v>
      </c>
      <c r="AM6215" s="1054">
        <v>32</v>
      </c>
      <c r="AN6215" s="1056">
        <v>0.18379999999999999</v>
      </c>
    </row>
    <row r="6216" spans="35:40">
      <c r="AI6216" s="1053">
        <v>43019701</v>
      </c>
      <c r="AJ6216" s="1054">
        <v>74</v>
      </c>
      <c r="AK6216" s="1055">
        <v>54.060499999999998</v>
      </c>
      <c r="AL6216" s="1055">
        <v>1.7214</v>
      </c>
      <c r="AM6216" s="1054">
        <v>31</v>
      </c>
      <c r="AN6216" s="1056">
        <v>0.15759999999999999</v>
      </c>
    </row>
    <row r="6217" spans="35:40">
      <c r="AI6217" s="1053">
        <v>31165201</v>
      </c>
      <c r="AJ6217" s="1054">
        <v>239</v>
      </c>
      <c r="AK6217" s="1055">
        <v>54.058459999999997</v>
      </c>
      <c r="AL6217" s="1055">
        <v>1.4135</v>
      </c>
      <c r="AM6217" s="1054">
        <v>38</v>
      </c>
      <c r="AN6217" s="1056">
        <v>0.2011</v>
      </c>
    </row>
    <row r="6218" spans="35:40">
      <c r="AI6218" s="1053">
        <v>44132801</v>
      </c>
      <c r="AJ6218" s="1054">
        <v>75</v>
      </c>
      <c r="AK6218" s="1055">
        <v>54.003100000000003</v>
      </c>
      <c r="AL6218" s="1055">
        <v>1.7230000000000001</v>
      </c>
      <c r="AM6218" s="1054">
        <v>31</v>
      </c>
      <c r="AN6218" s="1056">
        <v>0.18460000000000001</v>
      </c>
    </row>
    <row r="6219" spans="35:40">
      <c r="AI6219" s="1053">
        <v>44011541</v>
      </c>
      <c r="AJ6219" s="1054">
        <v>154</v>
      </c>
      <c r="AK6219" s="1055">
        <v>53.990600000000001</v>
      </c>
      <c r="AL6219" s="1055">
        <v>1.2616000000000001</v>
      </c>
      <c r="AM6219" s="1054">
        <v>43</v>
      </c>
      <c r="AN6219" s="1056">
        <v>0.13739999999999999</v>
      </c>
    </row>
    <row r="6220" spans="35:40">
      <c r="AI6220" s="1053">
        <v>23060801</v>
      </c>
      <c r="AJ6220" s="1054">
        <v>4</v>
      </c>
      <c r="AK6220" s="1055">
        <v>53.922600000000003</v>
      </c>
      <c r="AL6220" s="1055">
        <v>1.5610999999999999</v>
      </c>
      <c r="AM6220" s="1054">
        <v>35</v>
      </c>
      <c r="AN6220" s="1056">
        <v>0.27660000000000001</v>
      </c>
    </row>
    <row r="6221" spans="35:40">
      <c r="AI6221" s="1053">
        <v>43010911</v>
      </c>
      <c r="AJ6221" s="1054">
        <v>75</v>
      </c>
      <c r="AK6221" s="1055">
        <v>53.863199999999999</v>
      </c>
      <c r="AL6221" s="1055">
        <v>1.6528</v>
      </c>
      <c r="AM6221" s="1054">
        <v>33</v>
      </c>
      <c r="AN6221" s="1056">
        <v>0.21760000000000002</v>
      </c>
    </row>
    <row r="6222" spans="35:40">
      <c r="AI6222" s="1053">
        <v>52022101</v>
      </c>
      <c r="AJ6222" s="1054">
        <v>7</v>
      </c>
      <c r="AK6222" s="1055">
        <v>53.855499999999999</v>
      </c>
      <c r="AL6222" s="1055">
        <v>1.5973999999999999</v>
      </c>
      <c r="AM6222" s="1054">
        <v>34</v>
      </c>
      <c r="AN6222" s="1056">
        <v>0.21899999999999997</v>
      </c>
    </row>
    <row r="6223" spans="35:40">
      <c r="AI6223" s="1053">
        <v>41123111</v>
      </c>
      <c r="AJ6223" s="1054">
        <v>7</v>
      </c>
      <c r="AK6223" s="1055">
        <v>53.843150000000001</v>
      </c>
      <c r="AL6223" s="1055">
        <v>1.6957</v>
      </c>
      <c r="AM6223" s="1054">
        <v>32</v>
      </c>
      <c r="AN6223" s="1056">
        <v>0.21809999999999999</v>
      </c>
    </row>
    <row r="6224" spans="35:40">
      <c r="AI6224" s="1053">
        <v>31114701</v>
      </c>
      <c r="AJ6224" s="1054">
        <v>240</v>
      </c>
      <c r="AK6224" s="1055">
        <v>53.821300000000001</v>
      </c>
      <c r="AL6224" s="1055">
        <v>1.5076000000000001</v>
      </c>
      <c r="AM6224" s="1054">
        <v>36</v>
      </c>
      <c r="AN6224" s="1056">
        <v>0.1007</v>
      </c>
    </row>
    <row r="6225" spans="35:40">
      <c r="AI6225" s="1053">
        <v>11080502</v>
      </c>
      <c r="AJ6225" s="1054">
        <v>171</v>
      </c>
      <c r="AK6225" s="1055">
        <v>53.795400000000001</v>
      </c>
      <c r="AL6225" s="1055">
        <v>1.4790000000000001</v>
      </c>
      <c r="AM6225" s="1054">
        <v>36</v>
      </c>
      <c r="AN6225" s="1056">
        <v>0.25569999999999998</v>
      </c>
    </row>
    <row r="6226" spans="35:40">
      <c r="AI6226" s="1053">
        <v>44171601</v>
      </c>
      <c r="AJ6226" s="1054">
        <v>18</v>
      </c>
      <c r="AK6226" s="1055">
        <v>53.790199999999999</v>
      </c>
      <c r="AL6226" s="1055">
        <v>1.6163000000000001</v>
      </c>
      <c r="AM6226" s="1054">
        <v>33</v>
      </c>
      <c r="AN6226" s="1056">
        <v>0.14679999999999999</v>
      </c>
    </row>
    <row r="6227" spans="35:40">
      <c r="AI6227" s="1053">
        <v>42021001</v>
      </c>
      <c r="AJ6227" s="1054">
        <v>11</v>
      </c>
      <c r="AK6227" s="1055">
        <v>53.782150000000001</v>
      </c>
      <c r="AL6227" s="1055">
        <v>1.4115</v>
      </c>
      <c r="AM6227" s="1054">
        <v>38</v>
      </c>
      <c r="AN6227" s="1056">
        <v>0.22</v>
      </c>
    </row>
    <row r="6228" spans="35:40">
      <c r="AI6228" s="1053">
        <v>44084401</v>
      </c>
      <c r="AJ6228" s="1054">
        <v>38</v>
      </c>
      <c r="AK6228" s="1055">
        <v>53.771599999999999</v>
      </c>
      <c r="AL6228" s="1055">
        <v>1.7285999999999999</v>
      </c>
      <c r="AM6228" s="1054">
        <v>31</v>
      </c>
      <c r="AN6228" s="1056">
        <v>0.1133</v>
      </c>
    </row>
    <row r="6229" spans="35:40">
      <c r="AI6229" s="1053">
        <v>51015961</v>
      </c>
      <c r="AJ6229" s="1054">
        <v>146</v>
      </c>
      <c r="AK6229" s="1055">
        <v>53.7562</v>
      </c>
      <c r="AL6229" s="1055">
        <v>1.6921999999999999</v>
      </c>
      <c r="AM6229" s="1054">
        <v>32</v>
      </c>
      <c r="AN6229" s="1056">
        <v>0.20430000000000001</v>
      </c>
    </row>
    <row r="6230" spans="35:40">
      <c r="AI6230" s="1053">
        <v>50120401</v>
      </c>
      <c r="AJ6230" s="1054">
        <v>164</v>
      </c>
      <c r="AK6230" s="1055">
        <v>53.706980000000001</v>
      </c>
      <c r="AL6230" s="1055">
        <v>1.8147</v>
      </c>
      <c r="AM6230" s="1054">
        <v>30</v>
      </c>
      <c r="AN6230" s="1056">
        <v>0.1661</v>
      </c>
    </row>
    <row r="6231" spans="35:40">
      <c r="AI6231" s="1053">
        <v>44101021</v>
      </c>
      <c r="AJ6231" s="1054">
        <v>73</v>
      </c>
      <c r="AK6231" s="1055">
        <v>53.688040000000001</v>
      </c>
      <c r="AL6231" s="1055">
        <v>1.8083</v>
      </c>
      <c r="AM6231" s="1054">
        <v>30</v>
      </c>
      <c r="AN6231" s="1056">
        <v>0.17269999999999999</v>
      </c>
    </row>
    <row r="6232" spans="35:40">
      <c r="AI6232" s="1053">
        <v>50030191</v>
      </c>
      <c r="AJ6232" s="1054">
        <v>165</v>
      </c>
      <c r="AK6232" s="1055">
        <v>53.668069999999993</v>
      </c>
      <c r="AL6232" s="1055">
        <v>1.1930000000000001</v>
      </c>
      <c r="AM6232" s="1054">
        <v>45</v>
      </c>
      <c r="AN6232" s="1056">
        <v>5.4600000000000003E-2</v>
      </c>
    </row>
    <row r="6233" spans="35:40">
      <c r="AI6233" s="1053">
        <v>43103301</v>
      </c>
      <c r="AJ6233" s="1054">
        <v>17</v>
      </c>
      <c r="AK6233" s="1055">
        <v>53.666499000000002</v>
      </c>
      <c r="AL6233" s="1055">
        <v>1.4020999999999999</v>
      </c>
      <c r="AM6233" s="1054">
        <v>38</v>
      </c>
      <c r="AN6233" s="1056">
        <v>0.27079999999999999</v>
      </c>
    </row>
    <row r="6234" spans="35:40">
      <c r="AI6234" s="1053">
        <v>44001141</v>
      </c>
      <c r="AJ6234" s="1054">
        <v>138</v>
      </c>
      <c r="AK6234" s="1055">
        <v>53.660359999999997</v>
      </c>
      <c r="AL6234" s="1055">
        <v>1.2115</v>
      </c>
      <c r="AM6234" s="1054">
        <v>44</v>
      </c>
      <c r="AN6234" s="1056">
        <v>0.19620000000000001</v>
      </c>
    </row>
    <row r="6235" spans="35:40">
      <c r="AI6235" s="1053">
        <v>43101601</v>
      </c>
      <c r="AJ6235" s="1054">
        <v>18</v>
      </c>
      <c r="AK6235" s="1055">
        <v>53.6526</v>
      </c>
      <c r="AL6235" s="1055">
        <v>1.5835999999999999</v>
      </c>
      <c r="AM6235" s="1054">
        <v>34</v>
      </c>
      <c r="AN6235" s="1056">
        <v>0.20269999999999999</v>
      </c>
    </row>
    <row r="6236" spans="35:40">
      <c r="AI6236" s="1053">
        <v>44162101</v>
      </c>
      <c r="AJ6236" s="1054">
        <v>20</v>
      </c>
      <c r="AK6236" s="1055">
        <v>53.638500000000001</v>
      </c>
      <c r="AL6236" s="1055">
        <v>1.6269</v>
      </c>
      <c r="AM6236" s="1054">
        <v>33</v>
      </c>
      <c r="AN6236" s="1056">
        <v>0.24710000000000001</v>
      </c>
    </row>
    <row r="6237" spans="35:40">
      <c r="AI6237" s="1053">
        <v>21130801</v>
      </c>
      <c r="AJ6237" s="1054">
        <v>9</v>
      </c>
      <c r="AK6237" s="1055">
        <v>53.622500000000002</v>
      </c>
      <c r="AL6237" s="1055">
        <v>1.7521</v>
      </c>
      <c r="AM6237" s="1054">
        <v>31</v>
      </c>
      <c r="AN6237" s="1056">
        <v>0.17280000000000001</v>
      </c>
    </row>
    <row r="6238" spans="35:40">
      <c r="AI6238" s="1053">
        <v>51140041</v>
      </c>
      <c r="AJ6238" s="1054">
        <v>20</v>
      </c>
      <c r="AK6238" s="1055">
        <v>53.606400000000001</v>
      </c>
      <c r="AL6238" s="1055">
        <v>1.7079</v>
      </c>
      <c r="AM6238" s="1054">
        <v>31</v>
      </c>
      <c r="AN6238" s="1056">
        <v>0.61880000000000002</v>
      </c>
    </row>
    <row r="6239" spans="35:40">
      <c r="AI6239" s="1053">
        <v>44001502</v>
      </c>
      <c r="AJ6239" s="1054">
        <v>139</v>
      </c>
      <c r="AK6239" s="1055">
        <v>53.598399999999998</v>
      </c>
      <c r="AL6239" s="1055">
        <v>1.5085</v>
      </c>
      <c r="AM6239" s="1054">
        <v>36</v>
      </c>
      <c r="AN6239" s="1056">
        <v>0.1003</v>
      </c>
    </row>
    <row r="6240" spans="35:40">
      <c r="AI6240" s="1053">
        <v>23042211</v>
      </c>
      <c r="AJ6240" s="1054">
        <v>9</v>
      </c>
      <c r="AK6240" s="1055">
        <v>53.580800000000004</v>
      </c>
      <c r="AL6240" s="1055">
        <v>1.7155</v>
      </c>
      <c r="AM6240" s="1054">
        <v>31</v>
      </c>
      <c r="AN6240" s="1056">
        <v>0.32119999999999999</v>
      </c>
    </row>
    <row r="6241" spans="35:40">
      <c r="AI6241" s="1053">
        <v>37087271</v>
      </c>
      <c r="AJ6241" s="1054">
        <v>32</v>
      </c>
      <c r="AK6241" s="1055">
        <v>53.580399999999997</v>
      </c>
      <c r="AL6241" s="1055">
        <v>1.6357999999999999</v>
      </c>
      <c r="AM6241" s="1054">
        <v>33</v>
      </c>
      <c r="AN6241" s="1056">
        <v>0.20039999999999999</v>
      </c>
    </row>
    <row r="6242" spans="35:40">
      <c r="AI6242" s="1053">
        <v>22070301</v>
      </c>
      <c r="AJ6242" s="1054">
        <v>5</v>
      </c>
      <c r="AK6242" s="1055">
        <v>53.516180000000006</v>
      </c>
      <c r="AL6242" s="1055">
        <v>1.0906</v>
      </c>
      <c r="AM6242" s="1054">
        <v>49</v>
      </c>
      <c r="AN6242" s="1056">
        <v>0.13739999999999999</v>
      </c>
    </row>
    <row r="6243" spans="35:40">
      <c r="AI6243" s="1053">
        <v>43072201</v>
      </c>
      <c r="AJ6243" s="1054">
        <v>14</v>
      </c>
      <c r="AK6243" s="1055">
        <v>53.493699999999997</v>
      </c>
      <c r="AL6243" s="1055">
        <v>1.6012</v>
      </c>
      <c r="AM6243" s="1054">
        <v>33</v>
      </c>
      <c r="AN6243" s="1056">
        <v>0.4108</v>
      </c>
    </row>
    <row r="6244" spans="35:40">
      <c r="AI6244" s="1053">
        <v>32034801</v>
      </c>
      <c r="AJ6244" s="1054">
        <v>70</v>
      </c>
      <c r="AK6244" s="1055">
        <v>53.459800000000001</v>
      </c>
      <c r="AL6244" s="1055">
        <v>1.5868</v>
      </c>
      <c r="AM6244" s="1054">
        <v>34</v>
      </c>
      <c r="AN6244" s="1056">
        <v>0.22839999999999999</v>
      </c>
    </row>
    <row r="6245" spans="35:40">
      <c r="AI6245" s="1053">
        <v>33034101</v>
      </c>
      <c r="AJ6245" s="1054">
        <v>43</v>
      </c>
      <c r="AK6245" s="1055">
        <v>53.403599999999997</v>
      </c>
      <c r="AL6245" s="1055">
        <v>1.3856999999999999</v>
      </c>
      <c r="AM6245" s="1054">
        <v>39</v>
      </c>
      <c r="AN6245" s="1056">
        <v>0.22620000000000001</v>
      </c>
    </row>
    <row r="6246" spans="35:40">
      <c r="AI6246" s="1053">
        <v>44009501</v>
      </c>
      <c r="AJ6246" s="1054">
        <v>140</v>
      </c>
      <c r="AK6246" s="1055">
        <v>53.359900000000003</v>
      </c>
      <c r="AL6246" s="1055">
        <v>1.3278000000000001</v>
      </c>
      <c r="AM6246" s="1054">
        <v>40</v>
      </c>
      <c r="AN6246" s="1056">
        <v>0.22289999999999999</v>
      </c>
    </row>
    <row r="6247" spans="35:40">
      <c r="AI6247" s="1053">
        <v>44102301</v>
      </c>
      <c r="AJ6247" s="1054">
        <v>74</v>
      </c>
      <c r="AK6247" s="1055">
        <v>53.3521</v>
      </c>
      <c r="AL6247" s="1055">
        <v>1.4670000000000001</v>
      </c>
      <c r="AM6247" s="1054">
        <v>36</v>
      </c>
      <c r="AN6247" s="1056">
        <v>0.17960000000000001</v>
      </c>
    </row>
    <row r="6248" spans="35:40">
      <c r="AI6248" s="1053">
        <v>31115701</v>
      </c>
      <c r="AJ6248" s="1054">
        <v>241</v>
      </c>
      <c r="AK6248" s="1055">
        <v>53.230350000000001</v>
      </c>
      <c r="AL6248" s="1055">
        <v>1.3012999999999999</v>
      </c>
      <c r="AM6248" s="1054">
        <v>41</v>
      </c>
      <c r="AN6248" s="1056">
        <v>8.8399999999999992E-2</v>
      </c>
    </row>
    <row r="6249" spans="35:40">
      <c r="AI6249" s="1053">
        <v>13073101</v>
      </c>
      <c r="AJ6249" s="1054">
        <v>15</v>
      </c>
      <c r="AK6249" s="1055">
        <v>53.186599999999999</v>
      </c>
      <c r="AL6249" s="1055">
        <v>1.7502</v>
      </c>
      <c r="AM6249" s="1054">
        <v>30</v>
      </c>
      <c r="AN6249" s="1056">
        <v>0.38079999999999997</v>
      </c>
    </row>
    <row r="6250" spans="35:40">
      <c r="AI6250" s="1053">
        <v>42019461</v>
      </c>
      <c r="AJ6250" s="1054">
        <v>99</v>
      </c>
      <c r="AK6250" s="1055">
        <v>53.166540000000005</v>
      </c>
      <c r="AL6250" s="1055">
        <v>1.4983</v>
      </c>
      <c r="AM6250" s="1054">
        <v>35</v>
      </c>
      <c r="AN6250" s="1056">
        <v>0.1386</v>
      </c>
    </row>
    <row r="6251" spans="35:40">
      <c r="AI6251" s="1053">
        <v>13025801</v>
      </c>
      <c r="AJ6251" s="1054">
        <v>21</v>
      </c>
      <c r="AK6251" s="1055">
        <v>53.1372</v>
      </c>
      <c r="AL6251" s="1055">
        <v>1.603</v>
      </c>
      <c r="AM6251" s="1054">
        <v>33</v>
      </c>
      <c r="AN6251" s="1056">
        <v>0.20989999999999998</v>
      </c>
    </row>
    <row r="6252" spans="35:40">
      <c r="AI6252" s="1053">
        <v>44012521</v>
      </c>
      <c r="AJ6252" s="1054">
        <v>155</v>
      </c>
      <c r="AK6252" s="1055">
        <v>53.124000000000002</v>
      </c>
      <c r="AL6252" s="1055">
        <v>1.4886999999999999</v>
      </c>
      <c r="AM6252" s="1054">
        <v>36</v>
      </c>
      <c r="AN6252" s="1056">
        <v>0.1215</v>
      </c>
    </row>
    <row r="6253" spans="35:40">
      <c r="AI6253" s="1053">
        <v>32014501</v>
      </c>
      <c r="AJ6253" s="1054">
        <v>85</v>
      </c>
      <c r="AK6253" s="1055">
        <v>53.101199999999999</v>
      </c>
      <c r="AL6253" s="1055">
        <v>1.659</v>
      </c>
      <c r="AM6253" s="1054">
        <v>32</v>
      </c>
      <c r="AN6253" s="1056">
        <v>0.28800000000000003</v>
      </c>
    </row>
    <row r="6254" spans="35:40">
      <c r="AI6254" s="1053">
        <v>41071501</v>
      </c>
      <c r="AJ6254" s="1054">
        <v>23</v>
      </c>
      <c r="AK6254" s="1055">
        <v>53.091099999999997</v>
      </c>
      <c r="AL6254" s="1055">
        <v>1.6146</v>
      </c>
      <c r="AM6254" s="1054">
        <v>33</v>
      </c>
      <c r="AN6254" s="1056">
        <v>0.24739999999999998</v>
      </c>
    </row>
    <row r="6255" spans="35:40">
      <c r="AI6255" s="1053">
        <v>42112001</v>
      </c>
      <c r="AJ6255" s="1054">
        <v>9</v>
      </c>
      <c r="AK6255" s="1055">
        <v>53.090499999999999</v>
      </c>
      <c r="AL6255" s="1055">
        <v>1.4806999999999999</v>
      </c>
      <c r="AM6255" s="1054">
        <v>36</v>
      </c>
      <c r="AN6255" s="1056">
        <v>0.40789999999999998</v>
      </c>
    </row>
    <row r="6256" spans="35:40">
      <c r="AI6256" s="1053">
        <v>21070161</v>
      </c>
      <c r="AJ6256" s="1054">
        <v>10</v>
      </c>
      <c r="AK6256" s="1055">
        <v>53.062871999999999</v>
      </c>
      <c r="AL6256" s="1055">
        <v>1.4625999999999999</v>
      </c>
      <c r="AM6256" s="1054">
        <v>36</v>
      </c>
      <c r="AN6256" s="1056">
        <v>9.4499999999999987E-2</v>
      </c>
    </row>
    <row r="6257" spans="35:40">
      <c r="AI6257" s="1053">
        <v>61031601</v>
      </c>
      <c r="AJ6257" s="1054">
        <v>16</v>
      </c>
      <c r="AK6257" s="1055">
        <v>53.040199999999999</v>
      </c>
      <c r="AL6257" s="1055">
        <v>1.6681999999999999</v>
      </c>
      <c r="AM6257" s="1054">
        <v>32</v>
      </c>
      <c r="AN6257" s="1056">
        <v>0.26200000000000001</v>
      </c>
    </row>
    <row r="6258" spans="35:40">
      <c r="AI6258" s="1053">
        <v>12010101</v>
      </c>
      <c r="AJ6258" s="1054">
        <v>76</v>
      </c>
      <c r="AK6258" s="1055">
        <v>53.038200000000003</v>
      </c>
      <c r="AL6258" s="1055">
        <v>1.758</v>
      </c>
      <c r="AM6258" s="1054">
        <v>30</v>
      </c>
      <c r="AN6258" s="1056">
        <v>0.20879999999999999</v>
      </c>
    </row>
    <row r="6259" spans="35:40">
      <c r="AI6259" s="1053">
        <v>35090701</v>
      </c>
      <c r="AJ6259" s="1054">
        <v>8</v>
      </c>
      <c r="AK6259" s="1055">
        <v>53.005699999999997</v>
      </c>
      <c r="AL6259" s="1055">
        <v>1.6999</v>
      </c>
      <c r="AM6259" s="1054">
        <v>31</v>
      </c>
      <c r="AN6259" s="1056">
        <v>0.3175</v>
      </c>
    </row>
    <row r="6260" spans="35:40">
      <c r="AI6260" s="1053">
        <v>37087261</v>
      </c>
      <c r="AJ6260" s="1054">
        <v>33</v>
      </c>
      <c r="AK6260" s="1055">
        <v>52.980800000000002</v>
      </c>
      <c r="AL6260" s="1055">
        <v>1.4881</v>
      </c>
      <c r="AM6260" s="1054">
        <v>36</v>
      </c>
      <c r="AN6260" s="1056">
        <v>0.21879999999999999</v>
      </c>
    </row>
    <row r="6261" spans="35:40">
      <c r="AI6261" s="1053">
        <v>52260401</v>
      </c>
      <c r="AJ6261" s="1054">
        <v>3</v>
      </c>
      <c r="AK6261" s="1055">
        <v>52.977600000000002</v>
      </c>
      <c r="AL6261" s="1055">
        <v>1.6487000000000001</v>
      </c>
      <c r="AM6261" s="1054">
        <v>32</v>
      </c>
      <c r="AN6261" s="1056">
        <v>0.13730000000000001</v>
      </c>
    </row>
    <row r="6262" spans="35:40">
      <c r="AI6262" s="1053">
        <v>61062101</v>
      </c>
      <c r="AJ6262" s="1054">
        <v>5</v>
      </c>
      <c r="AK6262" s="1055">
        <v>52.928199999999997</v>
      </c>
      <c r="AL6262" s="1055">
        <v>1.6185</v>
      </c>
      <c r="AM6262" s="1054">
        <v>33</v>
      </c>
      <c r="AN6262" s="1056">
        <v>0.18</v>
      </c>
    </row>
    <row r="6263" spans="35:40">
      <c r="AI6263" s="1053">
        <v>41011101</v>
      </c>
      <c r="AJ6263" s="1054">
        <v>82</v>
      </c>
      <c r="AK6263" s="1055">
        <v>52.923099999999998</v>
      </c>
      <c r="AL6263" s="1055">
        <v>1.5251999999999999</v>
      </c>
      <c r="AM6263" s="1054">
        <v>35</v>
      </c>
      <c r="AN6263" s="1056">
        <v>0.13100000000000001</v>
      </c>
    </row>
    <row r="6264" spans="35:40">
      <c r="AI6264" s="1053">
        <v>34061301</v>
      </c>
      <c r="AJ6264" s="1054">
        <v>67</v>
      </c>
      <c r="AK6264" s="1055">
        <v>52.912199999999999</v>
      </c>
      <c r="AL6264" s="1055">
        <v>1.6961999999999999</v>
      </c>
      <c r="AM6264" s="1054">
        <v>31</v>
      </c>
      <c r="AN6264" s="1056">
        <v>0.34810000000000002</v>
      </c>
    </row>
    <row r="6265" spans="35:40">
      <c r="AI6265" s="1053">
        <v>43060601</v>
      </c>
      <c r="AJ6265" s="1054">
        <v>17</v>
      </c>
      <c r="AK6265" s="1055">
        <v>52.891199999999998</v>
      </c>
      <c r="AL6265" s="1055">
        <v>1.5687</v>
      </c>
      <c r="AM6265" s="1054">
        <v>34</v>
      </c>
      <c r="AN6265" s="1056">
        <v>0.18100000000000002</v>
      </c>
    </row>
    <row r="6266" spans="35:40">
      <c r="AI6266" s="1053">
        <v>44012271</v>
      </c>
      <c r="AJ6266" s="1054">
        <v>156</v>
      </c>
      <c r="AK6266" s="1055">
        <v>52.865200000000002</v>
      </c>
      <c r="AL6266" s="1055">
        <v>1.417</v>
      </c>
      <c r="AM6266" s="1054">
        <v>37</v>
      </c>
      <c r="AN6266" s="1056">
        <v>0.1454</v>
      </c>
    </row>
    <row r="6267" spans="35:40">
      <c r="AI6267" s="1053">
        <v>33096601</v>
      </c>
      <c r="AJ6267" s="1054">
        <v>53</v>
      </c>
      <c r="AK6267" s="1055">
        <v>52.858199999999997</v>
      </c>
      <c r="AL6267" s="1055">
        <v>1.2471000000000001</v>
      </c>
      <c r="AM6267" s="1054">
        <v>42</v>
      </c>
      <c r="AN6267" s="1056">
        <v>0.12119999999999999</v>
      </c>
    </row>
    <row r="6268" spans="35:40">
      <c r="AI6268" s="1053">
        <v>44110502</v>
      </c>
      <c r="AJ6268" s="1054">
        <v>40</v>
      </c>
      <c r="AK6268" s="1055">
        <v>52.847900000000003</v>
      </c>
      <c r="AL6268" s="1055">
        <v>1.5357000000000001</v>
      </c>
      <c r="AM6268" s="1054">
        <v>34</v>
      </c>
      <c r="AN6268" s="1056">
        <v>0.2175</v>
      </c>
    </row>
    <row r="6269" spans="35:40">
      <c r="AI6269" s="1053">
        <v>33066501</v>
      </c>
      <c r="AJ6269" s="1054">
        <v>57</v>
      </c>
      <c r="AK6269" s="1055">
        <v>52.829000000000001</v>
      </c>
      <c r="AL6269" s="1055">
        <v>1.6947000000000001</v>
      </c>
      <c r="AM6269" s="1054">
        <v>31</v>
      </c>
      <c r="AN6269" s="1056">
        <v>0.12839999999999999</v>
      </c>
    </row>
    <row r="6270" spans="35:40">
      <c r="AI6270" s="1053">
        <v>45070601</v>
      </c>
      <c r="AJ6270" s="1054">
        <v>6</v>
      </c>
      <c r="AK6270" s="1055">
        <v>52.818899999999999</v>
      </c>
      <c r="AL6270" s="1055">
        <v>1.2214</v>
      </c>
      <c r="AM6270" s="1054">
        <v>43</v>
      </c>
      <c r="AN6270" s="1056">
        <v>9.2899999999999996E-2</v>
      </c>
    </row>
    <row r="6271" spans="35:40">
      <c r="AI6271" s="1053">
        <v>44014701</v>
      </c>
      <c r="AJ6271" s="1054">
        <v>157</v>
      </c>
      <c r="AK6271" s="1055">
        <v>52.813099999999999</v>
      </c>
      <c r="AL6271" s="1055">
        <v>1.4971000000000001</v>
      </c>
      <c r="AM6271" s="1054">
        <v>35</v>
      </c>
      <c r="AN6271" s="1056">
        <v>0.2122</v>
      </c>
    </row>
    <row r="6272" spans="35:40">
      <c r="AI6272" s="1053">
        <v>37061802</v>
      </c>
      <c r="AJ6272" s="1054">
        <v>29</v>
      </c>
      <c r="AK6272" s="1055">
        <v>52.772300000000001</v>
      </c>
      <c r="AL6272" s="1055">
        <v>1.5773999999999999</v>
      </c>
      <c r="AM6272" s="1054">
        <v>33</v>
      </c>
      <c r="AN6272" s="1056">
        <v>0.24379999999999999</v>
      </c>
    </row>
    <row r="6273" spans="35:40">
      <c r="AI6273" s="1053">
        <v>50140101</v>
      </c>
      <c r="AJ6273" s="1054">
        <v>166</v>
      </c>
      <c r="AK6273" s="1055">
        <v>52.730699999999999</v>
      </c>
      <c r="AL6273" s="1055">
        <v>1.7023999999999999</v>
      </c>
      <c r="AM6273" s="1054">
        <v>31</v>
      </c>
      <c r="AN6273" s="1056">
        <v>0.28870000000000001</v>
      </c>
    </row>
    <row r="6274" spans="35:40">
      <c r="AI6274" s="1053">
        <v>44211801</v>
      </c>
      <c r="AJ6274" s="1054">
        <v>141</v>
      </c>
      <c r="AK6274" s="1055">
        <v>52.720599999999997</v>
      </c>
      <c r="AL6274" s="1055">
        <v>1.2991999999999999</v>
      </c>
      <c r="AM6274" s="1054">
        <v>41</v>
      </c>
      <c r="AN6274" s="1056">
        <v>0.1386</v>
      </c>
    </row>
    <row r="6275" spans="35:40">
      <c r="AI6275" s="1053">
        <v>35012501</v>
      </c>
      <c r="AJ6275" s="1054">
        <v>49</v>
      </c>
      <c r="AK6275" s="1055">
        <v>52.708300000000001</v>
      </c>
      <c r="AL6275" s="1055">
        <v>1.4952000000000001</v>
      </c>
      <c r="AM6275" s="1054">
        <v>35</v>
      </c>
      <c r="AN6275" s="1056">
        <v>0.19469999999999998</v>
      </c>
    </row>
    <row r="6276" spans="35:40">
      <c r="AI6276" s="1053">
        <v>50130141</v>
      </c>
      <c r="AJ6276" s="1054">
        <v>167</v>
      </c>
      <c r="AK6276" s="1055">
        <v>52.701300000000003</v>
      </c>
      <c r="AL6276" s="1055">
        <v>1.4388000000000001</v>
      </c>
      <c r="AM6276" s="1054">
        <v>37</v>
      </c>
      <c r="AN6276" s="1056">
        <v>9.9299999999999999E-2</v>
      </c>
    </row>
    <row r="6277" spans="35:40">
      <c r="AI6277" s="1053">
        <v>34052601</v>
      </c>
      <c r="AJ6277" s="1054">
        <v>18</v>
      </c>
      <c r="AK6277" s="1055">
        <v>52.661000000000001</v>
      </c>
      <c r="AL6277" s="1055">
        <v>1.6800999999999999</v>
      </c>
      <c r="AM6277" s="1054">
        <v>31</v>
      </c>
      <c r="AN6277" s="1056">
        <v>0.121</v>
      </c>
    </row>
    <row r="6278" spans="35:40">
      <c r="AI6278" s="1053">
        <v>21020591</v>
      </c>
      <c r="AJ6278" s="1054">
        <v>48</v>
      </c>
      <c r="AK6278" s="1055">
        <v>52.660200000000003</v>
      </c>
      <c r="AL6278" s="1055">
        <v>1.6849000000000001</v>
      </c>
      <c r="AM6278" s="1054">
        <v>31</v>
      </c>
      <c r="AN6278" s="1056">
        <v>0.1409</v>
      </c>
    </row>
    <row r="6279" spans="35:40">
      <c r="AI6279" s="1053">
        <v>37062801</v>
      </c>
      <c r="AJ6279" s="1054">
        <v>30</v>
      </c>
      <c r="AK6279" s="1055">
        <v>52.640099999999997</v>
      </c>
      <c r="AL6279" s="1055">
        <v>1.5845</v>
      </c>
      <c r="AM6279" s="1054">
        <v>33</v>
      </c>
      <c r="AN6279" s="1056">
        <v>0.1905</v>
      </c>
    </row>
    <row r="6280" spans="35:40">
      <c r="AI6280" s="1053">
        <v>42062201</v>
      </c>
      <c r="AJ6280" s="1054">
        <v>17</v>
      </c>
      <c r="AK6280" s="1055">
        <v>52.630400000000002</v>
      </c>
      <c r="AL6280" s="1055">
        <v>1.2730999999999999</v>
      </c>
      <c r="AM6280" s="1054">
        <v>41</v>
      </c>
      <c r="AN6280" s="1056">
        <v>0.17730000000000001</v>
      </c>
    </row>
    <row r="6281" spans="35:40">
      <c r="AI6281" s="1053">
        <v>34018501</v>
      </c>
      <c r="AJ6281" s="1054">
        <v>68</v>
      </c>
      <c r="AK6281" s="1055">
        <v>52.559800000000003</v>
      </c>
      <c r="AL6281" s="1055">
        <v>1.6093</v>
      </c>
      <c r="AM6281" s="1054">
        <v>33</v>
      </c>
      <c r="AN6281" s="1056">
        <v>9.3000000000000013E-2</v>
      </c>
    </row>
    <row r="6282" spans="35:40">
      <c r="AI6282" s="1053">
        <v>32052811</v>
      </c>
      <c r="AJ6282" s="1054">
        <v>28</v>
      </c>
      <c r="AK6282" s="1055">
        <v>52.545299999999997</v>
      </c>
      <c r="AL6282" s="1055">
        <v>1.7214</v>
      </c>
      <c r="AM6282" s="1054">
        <v>31</v>
      </c>
      <c r="AN6282" s="1056">
        <v>0.3019</v>
      </c>
    </row>
    <row r="6283" spans="35:40">
      <c r="AI6283" s="1053">
        <v>14242831</v>
      </c>
      <c r="AJ6283" s="1054">
        <v>14</v>
      </c>
      <c r="AK6283" s="1055">
        <v>52.535499999999999</v>
      </c>
      <c r="AL6283" s="1055">
        <v>1.6404000000000001</v>
      </c>
      <c r="AM6283" s="1054">
        <v>32</v>
      </c>
      <c r="AN6283" s="1056">
        <v>0.1208</v>
      </c>
    </row>
    <row r="6284" spans="35:40">
      <c r="AI6284" s="1053">
        <v>61016401</v>
      </c>
      <c r="AJ6284" s="1054">
        <v>86</v>
      </c>
      <c r="AK6284" s="1055">
        <v>52.529699999999998</v>
      </c>
      <c r="AL6284" s="1055">
        <v>1.7898000000000001</v>
      </c>
      <c r="AM6284" s="1054">
        <v>29</v>
      </c>
      <c r="AN6284" s="1056">
        <v>0.15380000000000002</v>
      </c>
    </row>
    <row r="6285" spans="35:40">
      <c r="AI6285" s="1053">
        <v>42051601</v>
      </c>
      <c r="AJ6285" s="1054">
        <v>16</v>
      </c>
      <c r="AK6285" s="1055">
        <v>52.529299999999999</v>
      </c>
      <c r="AL6285" s="1055">
        <v>1.4411</v>
      </c>
      <c r="AM6285" s="1054">
        <v>36</v>
      </c>
      <c r="AN6285" s="1056">
        <v>0.21390000000000001</v>
      </c>
    </row>
    <row r="6286" spans="35:40">
      <c r="AI6286" s="1053">
        <v>41072401</v>
      </c>
      <c r="AJ6286" s="1054">
        <v>24</v>
      </c>
      <c r="AK6286" s="1055">
        <v>52.522180000000006</v>
      </c>
      <c r="AL6286" s="1055">
        <v>1.4182999999999999</v>
      </c>
      <c r="AM6286" s="1054">
        <v>37</v>
      </c>
      <c r="AN6286" s="1056">
        <v>0.25679999999999997</v>
      </c>
    </row>
    <row r="6287" spans="35:40">
      <c r="AI6287" s="1053">
        <v>50430201</v>
      </c>
      <c r="AJ6287" s="1054">
        <v>168</v>
      </c>
      <c r="AK6287" s="1055">
        <v>52.509799999999998</v>
      </c>
      <c r="AL6287" s="1055">
        <v>1.4098999999999999</v>
      </c>
      <c r="AM6287" s="1054">
        <v>37</v>
      </c>
      <c r="AN6287" s="1056">
        <v>0.43619999999999998</v>
      </c>
    </row>
    <row r="6288" spans="35:40">
      <c r="AI6288" s="1053">
        <v>14100101</v>
      </c>
      <c r="AJ6288" s="1054">
        <v>5</v>
      </c>
      <c r="AK6288" s="1055">
        <v>52.503100000000003</v>
      </c>
      <c r="AL6288" s="1055">
        <v>1.2007000000000001</v>
      </c>
      <c r="AM6288" s="1054">
        <v>44</v>
      </c>
      <c r="AN6288" s="1056">
        <v>0.4864</v>
      </c>
    </row>
    <row r="6289" spans="35:40">
      <c r="AI6289" s="1053">
        <v>13073401</v>
      </c>
      <c r="AJ6289" s="1054">
        <v>16</v>
      </c>
      <c r="AK6289" s="1055">
        <v>52.500700000000002</v>
      </c>
      <c r="AL6289" s="1055">
        <v>1.5459000000000001</v>
      </c>
      <c r="AM6289" s="1054">
        <v>34</v>
      </c>
      <c r="AN6289" s="1056">
        <v>0.41060000000000002</v>
      </c>
    </row>
    <row r="6290" spans="35:40">
      <c r="AI6290" s="1053">
        <v>50120701</v>
      </c>
      <c r="AJ6290" s="1054">
        <v>169</v>
      </c>
      <c r="AK6290" s="1055">
        <v>52.434800000000003</v>
      </c>
      <c r="AL6290" s="1055">
        <v>1.5694999999999999</v>
      </c>
      <c r="AM6290" s="1054">
        <v>33</v>
      </c>
      <c r="AN6290" s="1056">
        <v>0.13769999999999999</v>
      </c>
    </row>
    <row r="6291" spans="35:40">
      <c r="AI6291" s="1053">
        <v>44012121</v>
      </c>
      <c r="AJ6291" s="1054">
        <v>158</v>
      </c>
      <c r="AK6291" s="1055">
        <v>52.431488000000002</v>
      </c>
      <c r="AL6291" s="1055">
        <v>1.4218</v>
      </c>
      <c r="AM6291" s="1054">
        <v>37</v>
      </c>
      <c r="AN6291" s="1056">
        <v>0.16260000000000002</v>
      </c>
    </row>
    <row r="6292" spans="35:40">
      <c r="AI6292" s="1053">
        <v>12031701</v>
      </c>
      <c r="AJ6292" s="1054">
        <v>77</v>
      </c>
      <c r="AK6292" s="1055">
        <v>52.422400000000003</v>
      </c>
      <c r="AL6292" s="1055">
        <v>1.7803</v>
      </c>
      <c r="AM6292" s="1054">
        <v>29</v>
      </c>
      <c r="AN6292" s="1056">
        <v>0.1948</v>
      </c>
    </row>
    <row r="6293" spans="35:40">
      <c r="AI6293" s="1053">
        <v>34010201</v>
      </c>
      <c r="AJ6293" s="1054">
        <v>69</v>
      </c>
      <c r="AK6293" s="1055">
        <v>52.4009</v>
      </c>
      <c r="AL6293" s="1055">
        <v>1.6629</v>
      </c>
      <c r="AM6293" s="1054">
        <v>32</v>
      </c>
      <c r="AN6293" s="1056">
        <v>0.10980000000000001</v>
      </c>
    </row>
    <row r="6294" spans="35:40">
      <c r="AI6294" s="1053">
        <v>52014001</v>
      </c>
      <c r="AJ6294" s="1054">
        <v>26</v>
      </c>
      <c r="AK6294" s="1055">
        <v>52.384999999999998</v>
      </c>
      <c r="AL6294" s="1055">
        <v>1.5933999999999999</v>
      </c>
      <c r="AM6294" s="1054">
        <v>33</v>
      </c>
      <c r="AN6294" s="1056">
        <v>0.43979999999999997</v>
      </c>
    </row>
    <row r="6295" spans="35:40">
      <c r="AI6295" s="1053">
        <v>33076501</v>
      </c>
      <c r="AJ6295" s="1054">
        <v>70</v>
      </c>
      <c r="AK6295" s="1055">
        <v>52.328800000000001</v>
      </c>
      <c r="AL6295" s="1055">
        <v>1.2737000000000001</v>
      </c>
      <c r="AM6295" s="1054">
        <v>41</v>
      </c>
      <c r="AN6295" s="1056">
        <v>0.1956</v>
      </c>
    </row>
    <row r="6296" spans="35:40">
      <c r="AI6296" s="1053">
        <v>12071101</v>
      </c>
      <c r="AJ6296" s="1054">
        <v>78</v>
      </c>
      <c r="AK6296" s="1055">
        <v>52.296100000000003</v>
      </c>
      <c r="AL6296" s="1055">
        <v>1.5593999999999999</v>
      </c>
      <c r="AM6296" s="1054">
        <v>34</v>
      </c>
      <c r="AN6296" s="1056">
        <v>0.14859999999999998</v>
      </c>
    </row>
    <row r="6297" spans="35:40">
      <c r="AI6297" s="1053">
        <v>36050301</v>
      </c>
      <c r="AJ6297" s="1054">
        <v>7</v>
      </c>
      <c r="AK6297" s="1055">
        <v>52.296008</v>
      </c>
      <c r="AL6297" s="1055">
        <v>1.6246</v>
      </c>
      <c r="AM6297" s="1054">
        <v>32</v>
      </c>
      <c r="AN6297" s="1056">
        <v>0.21170000000000003</v>
      </c>
    </row>
    <row r="6298" spans="35:40">
      <c r="AI6298" s="1053">
        <v>45010501</v>
      </c>
      <c r="AJ6298" s="1054">
        <v>36</v>
      </c>
      <c r="AK6298" s="1055">
        <v>52.255000000000003</v>
      </c>
      <c r="AL6298" s="1055">
        <v>1.5564</v>
      </c>
      <c r="AM6298" s="1054">
        <v>34</v>
      </c>
      <c r="AN6298" s="1056">
        <v>0.1167</v>
      </c>
    </row>
    <row r="6299" spans="35:40">
      <c r="AI6299" s="1053">
        <v>44101801</v>
      </c>
      <c r="AJ6299" s="1054">
        <v>75</v>
      </c>
      <c r="AK6299" s="1055">
        <v>52.221640000000001</v>
      </c>
      <c r="AL6299" s="1055">
        <v>1.4367000000000001</v>
      </c>
      <c r="AM6299" s="1054">
        <v>36</v>
      </c>
      <c r="AN6299" s="1056">
        <v>9.4499999999999987E-2</v>
      </c>
    </row>
    <row r="6300" spans="35:40">
      <c r="AI6300" s="1053">
        <v>61092101</v>
      </c>
      <c r="AJ6300" s="1054">
        <v>7</v>
      </c>
      <c r="AK6300" s="1055">
        <v>52.207599999999999</v>
      </c>
      <c r="AL6300" s="1055">
        <v>1.371</v>
      </c>
      <c r="AM6300" s="1054">
        <v>38</v>
      </c>
      <c r="AN6300" s="1056">
        <v>0.22450000000000001</v>
      </c>
    </row>
    <row r="6301" spans="35:40">
      <c r="AI6301" s="1053">
        <v>13105301</v>
      </c>
      <c r="AJ6301" s="1054">
        <v>19</v>
      </c>
      <c r="AK6301" s="1055">
        <v>52.193199999999997</v>
      </c>
      <c r="AL6301" s="1055">
        <v>1.4306000000000001</v>
      </c>
      <c r="AM6301" s="1054">
        <v>36</v>
      </c>
      <c r="AN6301" s="1056">
        <v>0.35759999999999997</v>
      </c>
    </row>
    <row r="6302" spans="35:40">
      <c r="AI6302" s="1053">
        <v>34062701</v>
      </c>
      <c r="AJ6302" s="1054">
        <v>20</v>
      </c>
      <c r="AK6302" s="1055">
        <v>52.116599999999998</v>
      </c>
      <c r="AL6302" s="1055">
        <v>1.5985</v>
      </c>
      <c r="AM6302" s="1054">
        <v>33</v>
      </c>
      <c r="AN6302" s="1056">
        <v>0.16260000000000002</v>
      </c>
    </row>
    <row r="6303" spans="35:40">
      <c r="AI6303" s="1053">
        <v>61061801</v>
      </c>
      <c r="AJ6303" s="1054">
        <v>6</v>
      </c>
      <c r="AK6303" s="1055">
        <v>52.084600000000002</v>
      </c>
      <c r="AL6303" s="1055">
        <v>1.4134</v>
      </c>
      <c r="AM6303" s="1054">
        <v>37</v>
      </c>
      <c r="AN6303" s="1056">
        <v>0.1258</v>
      </c>
    </row>
    <row r="6304" spans="35:40">
      <c r="AI6304" s="1053">
        <v>14102791</v>
      </c>
      <c r="AJ6304" s="1054">
        <v>6</v>
      </c>
      <c r="AK6304" s="1055">
        <v>52.084179999999996</v>
      </c>
      <c r="AL6304" s="1055">
        <v>1.4408000000000001</v>
      </c>
      <c r="AM6304" s="1054">
        <v>36</v>
      </c>
      <c r="AN6304" s="1056">
        <v>0.3911</v>
      </c>
    </row>
    <row r="6305" spans="35:40">
      <c r="AI6305" s="1053">
        <v>51033101</v>
      </c>
      <c r="AJ6305" s="1054">
        <v>19</v>
      </c>
      <c r="AK6305" s="1055">
        <v>52.036200000000001</v>
      </c>
      <c r="AL6305" s="1055">
        <v>1.6215999999999999</v>
      </c>
      <c r="AM6305" s="1054">
        <v>32</v>
      </c>
      <c r="AN6305" s="1056">
        <v>0.29780000000000001</v>
      </c>
    </row>
    <row r="6306" spans="35:40">
      <c r="AI6306" s="1053">
        <v>42052501</v>
      </c>
      <c r="AJ6306" s="1054">
        <v>17</v>
      </c>
      <c r="AK6306" s="1055">
        <v>52.036200000000001</v>
      </c>
      <c r="AL6306" s="1055">
        <v>1.6014999999999999</v>
      </c>
      <c r="AM6306" s="1054">
        <v>32</v>
      </c>
      <c r="AN6306" s="1056">
        <v>0.26629999999999998</v>
      </c>
    </row>
    <row r="6307" spans="35:40">
      <c r="AI6307" s="1053">
        <v>43130901</v>
      </c>
      <c r="AJ6307" s="1054">
        <v>8</v>
      </c>
      <c r="AK6307" s="1055">
        <v>52.006</v>
      </c>
      <c r="AL6307" s="1055">
        <v>1.5774999999999999</v>
      </c>
      <c r="AM6307" s="1054">
        <v>33</v>
      </c>
      <c r="AN6307" s="1056">
        <v>0.22670000000000001</v>
      </c>
    </row>
    <row r="6308" spans="35:40">
      <c r="AI6308" s="1053">
        <v>36041601</v>
      </c>
      <c r="AJ6308" s="1054">
        <v>26</v>
      </c>
      <c r="AK6308" s="1055">
        <v>51.989400000000003</v>
      </c>
      <c r="AL6308" s="1055">
        <v>1.3737999999999999</v>
      </c>
      <c r="AM6308" s="1054">
        <v>38</v>
      </c>
      <c r="AN6308" s="1056">
        <v>0.21100000000000002</v>
      </c>
    </row>
    <row r="6309" spans="35:40">
      <c r="AI6309" s="1053">
        <v>15251391</v>
      </c>
      <c r="AJ6309" s="1054">
        <v>5</v>
      </c>
      <c r="AK6309" s="1055">
        <v>51.988399999999999</v>
      </c>
      <c r="AL6309" s="1055">
        <v>1.641</v>
      </c>
      <c r="AM6309" s="1054">
        <v>32</v>
      </c>
      <c r="AN6309" s="1056">
        <v>0.26669999999999999</v>
      </c>
    </row>
    <row r="6310" spans="35:40">
      <c r="AI6310" s="1053">
        <v>65400231</v>
      </c>
      <c r="AJ6310" s="1054">
        <v>3</v>
      </c>
      <c r="AK6310" s="1055">
        <v>51.988030000000002</v>
      </c>
      <c r="AL6310" s="1055">
        <v>1.2085999999999999</v>
      </c>
      <c r="AM6310" s="1054">
        <v>43</v>
      </c>
      <c r="AN6310" s="1056">
        <v>9.3200000000000005E-2</v>
      </c>
    </row>
    <row r="6311" spans="35:40">
      <c r="AI6311" s="1053">
        <v>62070401</v>
      </c>
      <c r="AJ6311" s="1054">
        <v>5</v>
      </c>
      <c r="AK6311" s="1055">
        <v>51.935600000000001</v>
      </c>
      <c r="AL6311" s="1055">
        <v>1.6160000000000001</v>
      </c>
      <c r="AM6311" s="1054">
        <v>32</v>
      </c>
      <c r="AN6311" s="1056">
        <v>0.27639999999999998</v>
      </c>
    </row>
    <row r="6312" spans="35:40">
      <c r="AI6312" s="1053">
        <v>23052121</v>
      </c>
      <c r="AJ6312" s="1054">
        <v>18</v>
      </c>
      <c r="AK6312" s="1055">
        <v>51.923699999999997</v>
      </c>
      <c r="AL6312" s="1055">
        <v>1.6556999999999999</v>
      </c>
      <c r="AM6312" s="1054">
        <v>31</v>
      </c>
      <c r="AN6312" s="1056">
        <v>0.24579999999999999</v>
      </c>
    </row>
    <row r="6313" spans="35:40">
      <c r="AI6313" s="1053">
        <v>44082501</v>
      </c>
      <c r="AJ6313" s="1054">
        <v>39</v>
      </c>
      <c r="AK6313" s="1055">
        <v>51.870600000000003</v>
      </c>
      <c r="AL6313" s="1055">
        <v>1.3031999999999999</v>
      </c>
      <c r="AM6313" s="1054">
        <v>40</v>
      </c>
      <c r="AN6313" s="1056">
        <v>0.43630000000000002</v>
      </c>
    </row>
    <row r="6314" spans="35:40">
      <c r="AI6314" s="1053">
        <v>36113401</v>
      </c>
      <c r="AJ6314" s="1054">
        <v>30</v>
      </c>
      <c r="AK6314" s="1055">
        <v>51.869399999999999</v>
      </c>
      <c r="AL6314" s="1055">
        <v>1.651</v>
      </c>
      <c r="AM6314" s="1054">
        <v>31</v>
      </c>
      <c r="AN6314" s="1056">
        <v>0.2407</v>
      </c>
    </row>
    <row r="6315" spans="35:40">
      <c r="AI6315" s="1053">
        <v>44061201</v>
      </c>
      <c r="AJ6315" s="1054">
        <v>76</v>
      </c>
      <c r="AK6315" s="1055">
        <v>51.864400000000003</v>
      </c>
      <c r="AL6315" s="1055">
        <v>1.6321000000000001</v>
      </c>
      <c r="AM6315" s="1054">
        <v>32</v>
      </c>
      <c r="AN6315" s="1056">
        <v>0.24379999999999999</v>
      </c>
    </row>
    <row r="6316" spans="35:40">
      <c r="AI6316" s="1053">
        <v>42032201</v>
      </c>
      <c r="AJ6316" s="1054">
        <v>26</v>
      </c>
      <c r="AK6316" s="1055">
        <v>51.860849999999999</v>
      </c>
      <c r="AL6316" s="1055">
        <v>1.4305000000000001</v>
      </c>
      <c r="AM6316" s="1054">
        <v>36</v>
      </c>
      <c r="AN6316" s="1056">
        <v>0.46240000000000003</v>
      </c>
    </row>
    <row r="6317" spans="35:40">
      <c r="AI6317" s="1053">
        <v>22112701</v>
      </c>
      <c r="AJ6317" s="1054">
        <v>37</v>
      </c>
      <c r="AK6317" s="1055">
        <v>51.859190000000005</v>
      </c>
      <c r="AL6317" s="1055">
        <v>0.93630000000000002</v>
      </c>
      <c r="AM6317" s="1054">
        <v>55</v>
      </c>
      <c r="AN6317" s="1056">
        <v>0.16539999999999999</v>
      </c>
    </row>
    <row r="6318" spans="35:40">
      <c r="AI6318" s="1053">
        <v>43042801</v>
      </c>
      <c r="AJ6318" s="1054">
        <v>21</v>
      </c>
      <c r="AK6318" s="1055">
        <v>51.856999999999999</v>
      </c>
      <c r="AL6318" s="1055">
        <v>1.3176000000000001</v>
      </c>
      <c r="AM6318" s="1054">
        <v>39</v>
      </c>
      <c r="AN6318" s="1056">
        <v>0.25359999999999999</v>
      </c>
    </row>
    <row r="6319" spans="35:40">
      <c r="AI6319" s="1053">
        <v>12115701</v>
      </c>
      <c r="AJ6319" s="1054">
        <v>79</v>
      </c>
      <c r="AK6319" s="1055">
        <v>51.855600000000003</v>
      </c>
      <c r="AL6319" s="1055">
        <v>1.5092000000000001</v>
      </c>
      <c r="AM6319" s="1054">
        <v>34</v>
      </c>
      <c r="AN6319" s="1056">
        <v>0.16070000000000001</v>
      </c>
    </row>
    <row r="6320" spans="35:40">
      <c r="AI6320" s="1053">
        <v>37107031</v>
      </c>
      <c r="AJ6320" s="1054">
        <v>10</v>
      </c>
      <c r="AK6320" s="1055">
        <v>51.853000000000002</v>
      </c>
      <c r="AL6320" s="1055">
        <v>1.6967000000000001</v>
      </c>
      <c r="AM6320" s="1054">
        <v>31</v>
      </c>
      <c r="AN6320" s="1056">
        <v>0.1681</v>
      </c>
    </row>
    <row r="6321" spans="35:40">
      <c r="AI6321" s="1053">
        <v>35011402</v>
      </c>
      <c r="AJ6321" s="1054">
        <v>50</v>
      </c>
      <c r="AK6321" s="1055">
        <v>51.851900000000001</v>
      </c>
      <c r="AL6321" s="1055">
        <v>1.6976</v>
      </c>
      <c r="AM6321" s="1054">
        <v>31</v>
      </c>
      <c r="AN6321" s="1056">
        <v>0.49630000000000002</v>
      </c>
    </row>
    <row r="6322" spans="35:40">
      <c r="AI6322" s="1053">
        <v>53250601</v>
      </c>
      <c r="AJ6322" s="1054">
        <v>6</v>
      </c>
      <c r="AK6322" s="1055">
        <v>51.79081</v>
      </c>
      <c r="AL6322" s="1055">
        <v>1.5317000000000001</v>
      </c>
      <c r="AM6322" s="1054">
        <v>34</v>
      </c>
      <c r="AN6322" s="1056">
        <v>0.2014</v>
      </c>
    </row>
    <row r="6323" spans="35:40">
      <c r="AI6323" s="1053">
        <v>53292801</v>
      </c>
      <c r="AJ6323" s="1054">
        <v>4</v>
      </c>
      <c r="AK6323" s="1055">
        <v>51.7881</v>
      </c>
      <c r="AL6323" s="1055">
        <v>1.5647</v>
      </c>
      <c r="AM6323" s="1054">
        <v>33</v>
      </c>
      <c r="AN6323" s="1056">
        <v>0.27639999999999998</v>
      </c>
    </row>
    <row r="6324" spans="35:40">
      <c r="AI6324" s="1053">
        <v>45020181</v>
      </c>
      <c r="AJ6324" s="1054">
        <v>16</v>
      </c>
      <c r="AK6324" s="1055">
        <v>51.785400000000003</v>
      </c>
      <c r="AL6324" s="1055">
        <v>1.3314999999999999</v>
      </c>
      <c r="AM6324" s="1054">
        <v>39</v>
      </c>
      <c r="AN6324" s="1056">
        <v>0.19320000000000001</v>
      </c>
    </row>
    <row r="6325" spans="35:40">
      <c r="AI6325" s="1053">
        <v>45010391</v>
      </c>
      <c r="AJ6325" s="1054">
        <v>37</v>
      </c>
      <c r="AK6325" s="1055">
        <v>51.721540000000005</v>
      </c>
      <c r="AL6325" s="1055">
        <v>1.4654</v>
      </c>
      <c r="AM6325" s="1054">
        <v>35</v>
      </c>
      <c r="AN6325" s="1056">
        <v>0.17069999999999999</v>
      </c>
    </row>
    <row r="6326" spans="35:40">
      <c r="AI6326" s="1053">
        <v>37122301</v>
      </c>
      <c r="AJ6326" s="1054">
        <v>11</v>
      </c>
      <c r="AK6326" s="1055">
        <v>51.72</v>
      </c>
      <c r="AL6326" s="1055">
        <v>1.724</v>
      </c>
      <c r="AM6326" s="1054">
        <v>30</v>
      </c>
      <c r="AN6326" s="1056">
        <v>0.2762</v>
      </c>
    </row>
    <row r="6327" spans="35:40">
      <c r="AI6327" s="1053">
        <v>34030701</v>
      </c>
      <c r="AJ6327" s="1054">
        <v>17</v>
      </c>
      <c r="AK6327" s="1055">
        <v>51.701700000000002</v>
      </c>
      <c r="AL6327" s="1055">
        <v>1.6288</v>
      </c>
      <c r="AM6327" s="1054">
        <v>32</v>
      </c>
      <c r="AN6327" s="1056">
        <v>0.28970000000000001</v>
      </c>
    </row>
    <row r="6328" spans="35:40">
      <c r="AI6328" s="1053">
        <v>50130121</v>
      </c>
      <c r="AJ6328" s="1054">
        <v>170</v>
      </c>
      <c r="AK6328" s="1055">
        <v>51.6982</v>
      </c>
      <c r="AL6328" s="1055">
        <v>1.4737</v>
      </c>
      <c r="AM6328" s="1054">
        <v>35</v>
      </c>
      <c r="AN6328" s="1056">
        <v>8.4499999999999992E-2</v>
      </c>
    </row>
    <row r="6329" spans="35:40">
      <c r="AI6329" s="1053">
        <v>43013401</v>
      </c>
      <c r="AJ6329" s="1054">
        <v>76</v>
      </c>
      <c r="AK6329" s="1055">
        <v>51.682200000000002</v>
      </c>
      <c r="AL6329" s="1055">
        <v>1.5399</v>
      </c>
      <c r="AM6329" s="1054">
        <v>34</v>
      </c>
      <c r="AN6329" s="1056">
        <v>0.19239999999999999</v>
      </c>
    </row>
    <row r="6330" spans="35:40">
      <c r="AI6330" s="1053">
        <v>32032201</v>
      </c>
      <c r="AJ6330" s="1054">
        <v>71</v>
      </c>
      <c r="AK6330" s="1055">
        <v>51.660482999999999</v>
      </c>
      <c r="AL6330" s="1055">
        <v>1.5186999999999999</v>
      </c>
      <c r="AM6330" s="1054">
        <v>34</v>
      </c>
      <c r="AN6330" s="1056">
        <v>9.8000000000000004E-2</v>
      </c>
    </row>
    <row r="6331" spans="35:40">
      <c r="AI6331" s="1053">
        <v>14070701</v>
      </c>
      <c r="AJ6331" s="1054">
        <v>18</v>
      </c>
      <c r="AK6331" s="1055">
        <v>51.639499999999998</v>
      </c>
      <c r="AL6331" s="1055">
        <v>1.7463</v>
      </c>
      <c r="AM6331" s="1054">
        <v>30</v>
      </c>
      <c r="AN6331" s="1056">
        <v>0.36570000000000003</v>
      </c>
    </row>
    <row r="6332" spans="35:40">
      <c r="AI6332" s="1053">
        <v>31195801</v>
      </c>
      <c r="AJ6332" s="1054">
        <v>242</v>
      </c>
      <c r="AK6332" s="1055">
        <v>51.543599999999998</v>
      </c>
      <c r="AL6332" s="1055">
        <v>1.2293000000000001</v>
      </c>
      <c r="AM6332" s="1054">
        <v>42</v>
      </c>
      <c r="AN6332" s="1056">
        <v>0.14000000000000001</v>
      </c>
    </row>
    <row r="6333" spans="35:40">
      <c r="AI6333" s="1053">
        <v>52230101</v>
      </c>
      <c r="AJ6333" s="1054">
        <v>6</v>
      </c>
      <c r="AK6333" s="1055">
        <v>51.5351</v>
      </c>
      <c r="AL6333" s="1055">
        <v>1.5781000000000001</v>
      </c>
      <c r="AM6333" s="1054">
        <v>33</v>
      </c>
      <c r="AN6333" s="1056">
        <v>0.13009999999999999</v>
      </c>
    </row>
    <row r="6334" spans="35:40">
      <c r="AI6334" s="1053">
        <v>50140401</v>
      </c>
      <c r="AJ6334" s="1054">
        <v>171</v>
      </c>
      <c r="AK6334" s="1055">
        <v>51.473399999999998</v>
      </c>
      <c r="AL6334" s="1055">
        <v>1.619</v>
      </c>
      <c r="AM6334" s="1054">
        <v>32</v>
      </c>
      <c r="AN6334" s="1056">
        <v>0.19640000000000002</v>
      </c>
    </row>
    <row r="6335" spans="35:40">
      <c r="AI6335" s="1053">
        <v>32038211</v>
      </c>
      <c r="AJ6335" s="1054">
        <v>72</v>
      </c>
      <c r="AK6335" s="1055">
        <v>51.472999999999999</v>
      </c>
      <c r="AL6335" s="1055">
        <v>1.6198999999999999</v>
      </c>
      <c r="AM6335" s="1054">
        <v>32</v>
      </c>
      <c r="AN6335" s="1056">
        <v>0.29809999999999998</v>
      </c>
    </row>
    <row r="6336" spans="35:40">
      <c r="AI6336" s="1053">
        <v>41051401</v>
      </c>
      <c r="AJ6336" s="1054">
        <v>12</v>
      </c>
      <c r="AK6336" s="1055">
        <v>51.4255</v>
      </c>
      <c r="AL6336" s="1055">
        <v>1.1958</v>
      </c>
      <c r="AM6336" s="1054">
        <v>43</v>
      </c>
      <c r="AN6336" s="1056">
        <v>0.1152</v>
      </c>
    </row>
    <row r="6337" spans="35:40">
      <c r="AI6337" s="1053">
        <v>61090301</v>
      </c>
      <c r="AJ6337" s="1054">
        <v>8</v>
      </c>
      <c r="AK6337" s="1055">
        <v>51.417400000000001</v>
      </c>
      <c r="AL6337" s="1055">
        <v>1.2739</v>
      </c>
      <c r="AM6337" s="1054">
        <v>40</v>
      </c>
      <c r="AN6337" s="1056">
        <v>0.30230000000000001</v>
      </c>
    </row>
    <row r="6338" spans="35:40">
      <c r="AI6338" s="1053">
        <v>22030301</v>
      </c>
      <c r="AJ6338" s="1054">
        <v>9</v>
      </c>
      <c r="AK6338" s="1055">
        <v>51.415599999999998</v>
      </c>
      <c r="AL6338" s="1055">
        <v>1.7241</v>
      </c>
      <c r="AM6338" s="1054">
        <v>30</v>
      </c>
      <c r="AN6338" s="1056">
        <v>0.24299999999999999</v>
      </c>
    </row>
    <row r="6339" spans="35:40">
      <c r="AI6339" s="1053">
        <v>36071401</v>
      </c>
      <c r="AJ6339" s="1054">
        <v>25</v>
      </c>
      <c r="AK6339" s="1055">
        <v>51.400300000000001</v>
      </c>
      <c r="AL6339" s="1055">
        <v>1.2</v>
      </c>
      <c r="AM6339" s="1054">
        <v>43</v>
      </c>
      <c r="AN6339" s="1056">
        <v>0.29289999999999999</v>
      </c>
    </row>
    <row r="6340" spans="35:40">
      <c r="AI6340" s="1053">
        <v>31184001</v>
      </c>
      <c r="AJ6340" s="1054">
        <v>243</v>
      </c>
      <c r="AK6340" s="1055">
        <v>51.388199999999998</v>
      </c>
      <c r="AL6340" s="1055">
        <v>1.4504999999999999</v>
      </c>
      <c r="AM6340" s="1054">
        <v>35</v>
      </c>
      <c r="AN6340" s="1056">
        <v>0.128</v>
      </c>
    </row>
    <row r="6341" spans="35:40">
      <c r="AI6341" s="1053">
        <v>31129701</v>
      </c>
      <c r="AJ6341" s="1054">
        <v>244</v>
      </c>
      <c r="AK6341" s="1055">
        <v>51.384500000000003</v>
      </c>
      <c r="AL6341" s="1055">
        <v>1.2444999999999999</v>
      </c>
      <c r="AM6341" s="1054">
        <v>41</v>
      </c>
      <c r="AN6341" s="1056">
        <v>0.16699999999999998</v>
      </c>
    </row>
    <row r="6342" spans="35:40">
      <c r="AI6342" s="1053">
        <v>32105011</v>
      </c>
      <c r="AJ6342" s="1054">
        <v>72</v>
      </c>
      <c r="AK6342" s="1055">
        <v>51.3018</v>
      </c>
      <c r="AL6342" s="1055">
        <v>1.6335999999999999</v>
      </c>
      <c r="AM6342" s="1054">
        <v>31</v>
      </c>
      <c r="AN6342" s="1056">
        <v>0.34549999999999997</v>
      </c>
    </row>
    <row r="6343" spans="35:40">
      <c r="AI6343" s="1053">
        <v>36050202</v>
      </c>
      <c r="AJ6343" s="1054">
        <v>8</v>
      </c>
      <c r="AK6343" s="1055">
        <v>51.295999999999999</v>
      </c>
      <c r="AL6343" s="1055">
        <v>1.5613999999999999</v>
      </c>
      <c r="AM6343" s="1054">
        <v>33</v>
      </c>
      <c r="AN6343" s="1056">
        <v>0.16570000000000001</v>
      </c>
    </row>
    <row r="6344" spans="35:40">
      <c r="AI6344" s="1053">
        <v>31061401</v>
      </c>
      <c r="AJ6344" s="1054">
        <v>245</v>
      </c>
      <c r="AK6344" s="1055">
        <v>51.268599999999999</v>
      </c>
      <c r="AL6344" s="1055">
        <v>1.1577</v>
      </c>
      <c r="AM6344" s="1054">
        <v>44</v>
      </c>
      <c r="AN6344" s="1056">
        <v>0.17949999999999999</v>
      </c>
    </row>
    <row r="6345" spans="35:40">
      <c r="AI6345" s="1053">
        <v>61072201</v>
      </c>
      <c r="AJ6345" s="1054">
        <v>13</v>
      </c>
      <c r="AK6345" s="1055">
        <v>51.236400000000003</v>
      </c>
      <c r="AL6345" s="1055">
        <v>1.6149</v>
      </c>
      <c r="AM6345" s="1054">
        <v>32</v>
      </c>
      <c r="AN6345" s="1056">
        <v>0.29510000000000003</v>
      </c>
    </row>
    <row r="6346" spans="35:40">
      <c r="AI6346" s="1053">
        <v>44101191</v>
      </c>
      <c r="AJ6346" s="1054">
        <v>76</v>
      </c>
      <c r="AK6346" s="1055">
        <v>51.186100000000003</v>
      </c>
      <c r="AL6346" s="1055">
        <v>1.66</v>
      </c>
      <c r="AM6346" s="1054">
        <v>31</v>
      </c>
      <c r="AN6346" s="1056">
        <v>0.2717</v>
      </c>
    </row>
    <row r="6347" spans="35:40">
      <c r="AI6347" s="1053">
        <v>51099511</v>
      </c>
      <c r="AJ6347" s="1054">
        <v>30</v>
      </c>
      <c r="AK6347" s="1055">
        <v>51.164400000000001</v>
      </c>
      <c r="AL6347" s="1055">
        <v>1.617</v>
      </c>
      <c r="AM6347" s="1054">
        <v>32</v>
      </c>
      <c r="AN6347" s="1056">
        <v>0.19769999999999999</v>
      </c>
    </row>
    <row r="6348" spans="35:40">
      <c r="AI6348" s="1053">
        <v>44012651</v>
      </c>
      <c r="AJ6348" s="1054">
        <v>159</v>
      </c>
      <c r="AK6348" s="1055">
        <v>51.156100000000002</v>
      </c>
      <c r="AL6348" s="1055">
        <v>1.3472</v>
      </c>
      <c r="AM6348" s="1054">
        <v>38</v>
      </c>
      <c r="AN6348" s="1056">
        <v>0.14029999999999998</v>
      </c>
    </row>
    <row r="6349" spans="35:40">
      <c r="AI6349" s="1053">
        <v>14070601</v>
      </c>
      <c r="AJ6349" s="1054">
        <v>19</v>
      </c>
      <c r="AK6349" s="1055">
        <v>51.1188</v>
      </c>
      <c r="AL6349" s="1055">
        <v>1.702</v>
      </c>
      <c r="AM6349" s="1054">
        <v>30</v>
      </c>
      <c r="AN6349" s="1056">
        <v>0.38840000000000002</v>
      </c>
    </row>
    <row r="6350" spans="35:40">
      <c r="AI6350" s="1053">
        <v>36110181</v>
      </c>
      <c r="AJ6350" s="1054">
        <v>31</v>
      </c>
      <c r="AK6350" s="1055">
        <v>51.112375</v>
      </c>
      <c r="AL6350" s="1055">
        <v>1.264</v>
      </c>
      <c r="AM6350" s="1054">
        <v>40</v>
      </c>
      <c r="AN6350" s="1056">
        <v>0.24260000000000001</v>
      </c>
    </row>
    <row r="6351" spans="35:40">
      <c r="AI6351" s="1053">
        <v>37032001</v>
      </c>
      <c r="AJ6351" s="1054">
        <v>55</v>
      </c>
      <c r="AK6351" s="1055">
        <v>51.099800000000002</v>
      </c>
      <c r="AL6351" s="1055">
        <v>1.6587000000000001</v>
      </c>
      <c r="AM6351" s="1054">
        <v>31</v>
      </c>
      <c r="AN6351" s="1056">
        <v>0.27079999999999999</v>
      </c>
    </row>
    <row r="6352" spans="35:40">
      <c r="AI6352" s="1053">
        <v>43032701</v>
      </c>
      <c r="AJ6352" s="1054">
        <v>14</v>
      </c>
      <c r="AK6352" s="1055">
        <v>51.073500000000003</v>
      </c>
      <c r="AL6352" s="1055">
        <v>1.6859</v>
      </c>
      <c r="AM6352" s="1054">
        <v>30</v>
      </c>
      <c r="AN6352" s="1056">
        <v>0.22739999999999999</v>
      </c>
    </row>
    <row r="6353" spans="35:40">
      <c r="AI6353" s="1053">
        <v>45061401</v>
      </c>
      <c r="AJ6353" s="1054">
        <v>11</v>
      </c>
      <c r="AK6353" s="1055">
        <v>51.066499999999998</v>
      </c>
      <c r="AL6353" s="1055">
        <v>1.6286</v>
      </c>
      <c r="AM6353" s="1054">
        <v>31</v>
      </c>
      <c r="AN6353" s="1056">
        <v>0.26329999999999998</v>
      </c>
    </row>
    <row r="6354" spans="35:40">
      <c r="AI6354" s="1053">
        <v>22090602</v>
      </c>
      <c r="AJ6354" s="1054">
        <v>4</v>
      </c>
      <c r="AK6354" s="1055">
        <v>51.052100000000003</v>
      </c>
      <c r="AL6354" s="1055">
        <v>1.2566999999999999</v>
      </c>
      <c r="AM6354" s="1054">
        <v>41</v>
      </c>
      <c r="AN6354" s="1056">
        <v>0.35020000000000001</v>
      </c>
    </row>
    <row r="6355" spans="35:40">
      <c r="AI6355" s="1053">
        <v>41033501</v>
      </c>
      <c r="AJ6355" s="1054">
        <v>22</v>
      </c>
      <c r="AK6355" s="1055">
        <v>51.035200000000003</v>
      </c>
      <c r="AL6355" s="1055">
        <v>1.3653999999999999</v>
      </c>
      <c r="AM6355" s="1054">
        <v>37</v>
      </c>
      <c r="AN6355" s="1056">
        <v>0.15689999999999998</v>
      </c>
    </row>
    <row r="6356" spans="35:40">
      <c r="AI6356" s="1053">
        <v>44101071</v>
      </c>
      <c r="AJ6356" s="1054">
        <v>77</v>
      </c>
      <c r="AK6356" s="1055">
        <v>51.0015</v>
      </c>
      <c r="AL6356" s="1055">
        <v>1.6189</v>
      </c>
      <c r="AM6356" s="1054">
        <v>32</v>
      </c>
      <c r="AN6356" s="1056">
        <v>0.17910000000000001</v>
      </c>
    </row>
    <row r="6357" spans="35:40">
      <c r="AI6357" s="1053">
        <v>45060291</v>
      </c>
      <c r="AJ6357" s="1054">
        <v>12</v>
      </c>
      <c r="AK6357" s="1055">
        <v>50.889499999999998</v>
      </c>
      <c r="AL6357" s="1055">
        <v>1.3895</v>
      </c>
      <c r="AM6357" s="1054">
        <v>37</v>
      </c>
      <c r="AN6357" s="1056">
        <v>0.31079999999999997</v>
      </c>
    </row>
    <row r="6358" spans="35:40">
      <c r="AI6358" s="1053">
        <v>36080291</v>
      </c>
      <c r="AJ6358" s="1054">
        <v>15</v>
      </c>
      <c r="AK6358" s="1055">
        <v>50.862099999999998</v>
      </c>
      <c r="AL6358" s="1055">
        <v>1.5187999999999999</v>
      </c>
      <c r="AM6358" s="1054">
        <v>33</v>
      </c>
      <c r="AN6358" s="1056">
        <v>9.9700000000000011E-2</v>
      </c>
    </row>
    <row r="6359" spans="35:40">
      <c r="AI6359" s="1053">
        <v>34040601</v>
      </c>
      <c r="AJ6359" s="1054">
        <v>12</v>
      </c>
      <c r="AK6359" s="1055">
        <v>50.804879999999997</v>
      </c>
      <c r="AL6359" s="1055">
        <v>1.3489</v>
      </c>
      <c r="AM6359" s="1054">
        <v>38</v>
      </c>
      <c r="AN6359" s="1056">
        <v>0.20069999999999999</v>
      </c>
    </row>
    <row r="6360" spans="35:40">
      <c r="AI6360" s="1053">
        <v>52040901</v>
      </c>
      <c r="AJ6360" s="1054">
        <v>6</v>
      </c>
      <c r="AK6360" s="1055">
        <v>50.804600000000001</v>
      </c>
      <c r="AL6360" s="1055">
        <v>1.3662000000000001</v>
      </c>
      <c r="AM6360" s="1054">
        <v>37</v>
      </c>
      <c r="AN6360" s="1056">
        <v>0.2702</v>
      </c>
    </row>
    <row r="6361" spans="35:40">
      <c r="AI6361" s="1053">
        <v>37097061</v>
      </c>
      <c r="AJ6361" s="1054">
        <v>10</v>
      </c>
      <c r="AK6361" s="1055">
        <v>50.802700000000002</v>
      </c>
      <c r="AL6361" s="1055">
        <v>1.4930000000000001</v>
      </c>
      <c r="AM6361" s="1054">
        <v>34</v>
      </c>
      <c r="AN6361" s="1056">
        <v>0.16510000000000002</v>
      </c>
    </row>
    <row r="6362" spans="35:40">
      <c r="AI6362" s="1053">
        <v>22031401</v>
      </c>
      <c r="AJ6362" s="1054">
        <v>10</v>
      </c>
      <c r="AK6362" s="1055">
        <v>50.772199999999998</v>
      </c>
      <c r="AL6362" s="1055">
        <v>1.6403000000000001</v>
      </c>
      <c r="AM6362" s="1054">
        <v>31</v>
      </c>
      <c r="AN6362" s="1056">
        <v>0.2349</v>
      </c>
    </row>
    <row r="6363" spans="35:40">
      <c r="AI6363" s="1053">
        <v>22111501</v>
      </c>
      <c r="AJ6363" s="1054">
        <v>38</v>
      </c>
      <c r="AK6363" s="1055">
        <v>50.768099999999997</v>
      </c>
      <c r="AL6363" s="1055">
        <v>1.5983000000000001</v>
      </c>
      <c r="AM6363" s="1054">
        <v>32</v>
      </c>
      <c r="AN6363" s="1056">
        <v>0.19440000000000002</v>
      </c>
    </row>
    <row r="6364" spans="35:40">
      <c r="AI6364" s="1053">
        <v>12040961</v>
      </c>
      <c r="AJ6364" s="1054">
        <v>80</v>
      </c>
      <c r="AK6364" s="1055">
        <v>50.766350000000003</v>
      </c>
      <c r="AL6364" s="1055">
        <v>1.6082000000000001</v>
      </c>
      <c r="AM6364" s="1054">
        <v>32</v>
      </c>
      <c r="AN6364" s="1056">
        <v>0.12</v>
      </c>
    </row>
    <row r="6365" spans="35:40">
      <c r="AI6365" s="1053">
        <v>64010101</v>
      </c>
      <c r="AJ6365" s="1054">
        <v>18</v>
      </c>
      <c r="AK6365" s="1055">
        <v>50.761499999999998</v>
      </c>
      <c r="AL6365" s="1055">
        <v>1.3122</v>
      </c>
      <c r="AM6365" s="1054">
        <v>39</v>
      </c>
      <c r="AN6365" s="1056">
        <v>0.13089999999999999</v>
      </c>
    </row>
    <row r="6366" spans="35:40">
      <c r="AI6366" s="1053">
        <v>44223001</v>
      </c>
      <c r="AJ6366" s="1054">
        <v>160</v>
      </c>
      <c r="AK6366" s="1055">
        <v>50.730800000000002</v>
      </c>
      <c r="AL6366" s="1055">
        <v>1.32</v>
      </c>
      <c r="AM6366" s="1054">
        <v>38</v>
      </c>
      <c r="AN6366" s="1056">
        <v>0.14510000000000001</v>
      </c>
    </row>
    <row r="6367" spans="35:40">
      <c r="AI6367" s="1053">
        <v>44011151</v>
      </c>
      <c r="AJ6367" s="1054">
        <v>161</v>
      </c>
      <c r="AK6367" s="1055">
        <v>50.730600000000003</v>
      </c>
      <c r="AL6367" s="1055">
        <v>1.4397</v>
      </c>
      <c r="AM6367" s="1054">
        <v>35</v>
      </c>
      <c r="AN6367" s="1056">
        <v>0.1188</v>
      </c>
    </row>
    <row r="6368" spans="35:40">
      <c r="AI6368" s="1053">
        <v>22050301</v>
      </c>
      <c r="AJ6368" s="1054">
        <v>6</v>
      </c>
      <c r="AK6368" s="1055">
        <v>50.677900000000001</v>
      </c>
      <c r="AL6368" s="1055">
        <v>1.5084</v>
      </c>
      <c r="AM6368" s="1054">
        <v>34</v>
      </c>
      <c r="AN6368" s="1056">
        <v>0.17879999999999999</v>
      </c>
    </row>
    <row r="6369" spans="35:40">
      <c r="AI6369" s="1053">
        <v>14240901</v>
      </c>
      <c r="AJ6369" s="1054">
        <v>15</v>
      </c>
      <c r="AK6369" s="1055">
        <v>50.668700000000001</v>
      </c>
      <c r="AL6369" s="1055">
        <v>1.5973999999999999</v>
      </c>
      <c r="AM6369" s="1054">
        <v>32</v>
      </c>
      <c r="AN6369" s="1056">
        <v>0.36840000000000006</v>
      </c>
    </row>
    <row r="6370" spans="35:40">
      <c r="AI6370" s="1053">
        <v>33018701</v>
      </c>
      <c r="AJ6370" s="1054">
        <v>124</v>
      </c>
      <c r="AK6370" s="1055">
        <v>50.667400000000001</v>
      </c>
      <c r="AL6370" s="1055">
        <v>1.5833999999999999</v>
      </c>
      <c r="AM6370" s="1054">
        <v>32</v>
      </c>
      <c r="AN6370" s="1056">
        <v>0.18659999999999999</v>
      </c>
    </row>
    <row r="6371" spans="35:40">
      <c r="AI6371" s="1053">
        <v>51118411</v>
      </c>
      <c r="AJ6371" s="1054">
        <v>7</v>
      </c>
      <c r="AK6371" s="1055">
        <v>50.666600000000003</v>
      </c>
      <c r="AL6371" s="1055">
        <v>1.6153999999999999</v>
      </c>
      <c r="AM6371" s="1054">
        <v>31</v>
      </c>
      <c r="AN6371" s="1056">
        <v>0.26879999999999998</v>
      </c>
    </row>
    <row r="6372" spans="35:40">
      <c r="AI6372" s="1053">
        <v>33041131</v>
      </c>
      <c r="AJ6372" s="1054">
        <v>77</v>
      </c>
      <c r="AK6372" s="1055">
        <v>50.646999999999998</v>
      </c>
      <c r="AL6372" s="1055">
        <v>1.5294000000000001</v>
      </c>
      <c r="AM6372" s="1054">
        <v>33</v>
      </c>
      <c r="AN6372" s="1056">
        <v>0.50749999999999995</v>
      </c>
    </row>
    <row r="6373" spans="35:40">
      <c r="AI6373" s="1053">
        <v>41017201</v>
      </c>
      <c r="AJ6373" s="1054">
        <v>83</v>
      </c>
      <c r="AK6373" s="1055">
        <v>50.6265</v>
      </c>
      <c r="AL6373" s="1055">
        <v>1.5418000000000001</v>
      </c>
      <c r="AM6373" s="1054">
        <v>33</v>
      </c>
      <c r="AN6373" s="1056">
        <v>0.1149</v>
      </c>
    </row>
    <row r="6374" spans="35:40">
      <c r="AI6374" s="1053">
        <v>31051301</v>
      </c>
      <c r="AJ6374" s="1054">
        <v>246</v>
      </c>
      <c r="AK6374" s="1055">
        <v>50.621518000000002</v>
      </c>
      <c r="AL6374" s="1055">
        <v>1.3515999999999999</v>
      </c>
      <c r="AM6374" s="1054">
        <v>37</v>
      </c>
      <c r="AN6374" s="1056">
        <v>0.1588</v>
      </c>
    </row>
    <row r="6375" spans="35:40">
      <c r="AI6375" s="1053">
        <v>45010621</v>
      </c>
      <c r="AJ6375" s="1054">
        <v>38</v>
      </c>
      <c r="AK6375" s="1055">
        <v>50.620800000000003</v>
      </c>
      <c r="AL6375" s="1055">
        <v>1.2511000000000001</v>
      </c>
      <c r="AM6375" s="1054">
        <v>40</v>
      </c>
      <c r="AN6375" s="1056">
        <v>0.20730000000000001</v>
      </c>
    </row>
    <row r="6376" spans="35:40">
      <c r="AI6376" s="1053">
        <v>51060301</v>
      </c>
      <c r="AJ6376" s="1054">
        <v>16</v>
      </c>
      <c r="AK6376" s="1055">
        <v>50.582799999999999</v>
      </c>
      <c r="AL6376" s="1055">
        <v>1.4404999999999999</v>
      </c>
      <c r="AM6376" s="1054">
        <v>35</v>
      </c>
      <c r="AN6376" s="1056">
        <v>0.34939999999999999</v>
      </c>
    </row>
    <row r="6377" spans="35:40">
      <c r="AI6377" s="1053">
        <v>34017701</v>
      </c>
      <c r="AJ6377" s="1054">
        <v>70</v>
      </c>
      <c r="AK6377" s="1055">
        <v>50.575499999999998</v>
      </c>
      <c r="AL6377" s="1055">
        <v>1.6138999999999999</v>
      </c>
      <c r="AM6377" s="1054">
        <v>31</v>
      </c>
      <c r="AN6377" s="1056">
        <v>0.16550000000000001</v>
      </c>
    </row>
    <row r="6378" spans="35:40">
      <c r="AI6378" s="1053">
        <v>42020701</v>
      </c>
      <c r="AJ6378" s="1054">
        <v>12</v>
      </c>
      <c r="AK6378" s="1055">
        <v>50.5702</v>
      </c>
      <c r="AL6378" s="1055">
        <v>1.6073999999999999</v>
      </c>
      <c r="AM6378" s="1054">
        <v>31</v>
      </c>
      <c r="AN6378" s="1056">
        <v>0.20039999999999999</v>
      </c>
    </row>
    <row r="6379" spans="35:40">
      <c r="AI6379" s="1053">
        <v>13033001</v>
      </c>
      <c r="AJ6379" s="1054">
        <v>14</v>
      </c>
      <c r="AK6379" s="1055">
        <v>50.533499999999997</v>
      </c>
      <c r="AL6379" s="1055">
        <v>1.2304999999999999</v>
      </c>
      <c r="AM6379" s="1054">
        <v>41</v>
      </c>
      <c r="AN6379" s="1056">
        <v>0.29680000000000001</v>
      </c>
    </row>
    <row r="6380" spans="35:40">
      <c r="AI6380" s="1053">
        <v>44101421</v>
      </c>
      <c r="AJ6380" s="1054">
        <v>78</v>
      </c>
      <c r="AK6380" s="1055">
        <v>50.521799999999999</v>
      </c>
      <c r="AL6380" s="1055">
        <v>1.6657999999999999</v>
      </c>
      <c r="AM6380" s="1054">
        <v>30</v>
      </c>
      <c r="AN6380" s="1056">
        <v>0.11789999999999999</v>
      </c>
    </row>
    <row r="6381" spans="35:40">
      <c r="AI6381" s="1053">
        <v>43013001</v>
      </c>
      <c r="AJ6381" s="1054">
        <v>77</v>
      </c>
      <c r="AK6381" s="1055">
        <v>50.50864</v>
      </c>
      <c r="AL6381" s="1055">
        <v>1.5799000000000001</v>
      </c>
      <c r="AM6381" s="1054">
        <v>32</v>
      </c>
      <c r="AN6381" s="1056">
        <v>0.1636</v>
      </c>
    </row>
    <row r="6382" spans="35:40">
      <c r="AI6382" s="1053">
        <v>32108711</v>
      </c>
      <c r="AJ6382" s="1054">
        <v>73</v>
      </c>
      <c r="AK6382" s="1055">
        <v>50.499590000000005</v>
      </c>
      <c r="AL6382" s="1055">
        <v>1.5477000000000001</v>
      </c>
      <c r="AM6382" s="1054">
        <v>33</v>
      </c>
      <c r="AN6382" s="1056">
        <v>0.2243</v>
      </c>
    </row>
    <row r="6383" spans="35:40">
      <c r="AI6383" s="1053">
        <v>52241601</v>
      </c>
      <c r="AJ6383" s="1054">
        <v>9</v>
      </c>
      <c r="AK6383" s="1055">
        <v>50.499299999999998</v>
      </c>
      <c r="AL6383" s="1055">
        <v>1.4608000000000001</v>
      </c>
      <c r="AM6383" s="1054">
        <v>35</v>
      </c>
      <c r="AN6383" s="1056">
        <v>0.2697</v>
      </c>
    </row>
    <row r="6384" spans="35:40">
      <c r="AI6384" s="1053">
        <v>32042701</v>
      </c>
      <c r="AJ6384" s="1054">
        <v>43</v>
      </c>
      <c r="AK6384" s="1055">
        <v>50.487499999999997</v>
      </c>
      <c r="AL6384" s="1055">
        <v>1.1537999999999999</v>
      </c>
      <c r="AM6384" s="1054">
        <v>44</v>
      </c>
      <c r="AN6384" s="1056">
        <v>0.29859999999999998</v>
      </c>
    </row>
    <row r="6385" spans="35:40">
      <c r="AI6385" s="1053">
        <v>61031401</v>
      </c>
      <c r="AJ6385" s="1054">
        <v>17</v>
      </c>
      <c r="AK6385" s="1055">
        <v>50.483199999999997</v>
      </c>
      <c r="AL6385" s="1055">
        <v>1.5809</v>
      </c>
      <c r="AM6385" s="1054">
        <v>32</v>
      </c>
      <c r="AN6385" s="1056">
        <v>0.27140000000000003</v>
      </c>
    </row>
    <row r="6386" spans="35:40">
      <c r="AI6386" s="1053">
        <v>44001651</v>
      </c>
      <c r="AJ6386" s="1054">
        <v>142</v>
      </c>
      <c r="AK6386" s="1055">
        <v>50.456099999999999</v>
      </c>
      <c r="AL6386" s="1055">
        <v>1.4558</v>
      </c>
      <c r="AM6386" s="1054">
        <v>35</v>
      </c>
      <c r="AN6386" s="1056">
        <v>0.31679999999999997</v>
      </c>
    </row>
    <row r="6387" spans="35:40">
      <c r="AI6387" s="1053">
        <v>37117111</v>
      </c>
      <c r="AJ6387" s="1054">
        <v>17</v>
      </c>
      <c r="AK6387" s="1055">
        <v>50.448599999999999</v>
      </c>
      <c r="AL6387" s="1055">
        <v>1.4915</v>
      </c>
      <c r="AM6387" s="1054">
        <v>34</v>
      </c>
      <c r="AN6387" s="1056">
        <v>0.215</v>
      </c>
    </row>
    <row r="6388" spans="35:40">
      <c r="AI6388" s="1053">
        <v>53030701</v>
      </c>
      <c r="AJ6388" s="1054">
        <v>10</v>
      </c>
      <c r="AK6388" s="1055">
        <v>50.436250000000001</v>
      </c>
      <c r="AL6388" s="1055">
        <v>1.2542</v>
      </c>
      <c r="AM6388" s="1054">
        <v>40</v>
      </c>
      <c r="AN6388" s="1056">
        <v>0.15939999999999999</v>
      </c>
    </row>
    <row r="6389" spans="35:40">
      <c r="AI6389" s="1053">
        <v>44134901</v>
      </c>
      <c r="AJ6389" s="1054">
        <v>77</v>
      </c>
      <c r="AK6389" s="1055">
        <v>50.405299999999997</v>
      </c>
      <c r="AL6389" s="1055">
        <v>1.5572999999999999</v>
      </c>
      <c r="AM6389" s="1054">
        <v>32</v>
      </c>
      <c r="AN6389" s="1056">
        <v>0.15210000000000001</v>
      </c>
    </row>
    <row r="6390" spans="35:40">
      <c r="AI6390" s="1053">
        <v>15021631</v>
      </c>
      <c r="AJ6390" s="1054">
        <v>15</v>
      </c>
      <c r="AK6390" s="1055">
        <v>50.3872</v>
      </c>
      <c r="AL6390" s="1055">
        <v>1.5867</v>
      </c>
      <c r="AM6390" s="1054">
        <v>32</v>
      </c>
      <c r="AN6390" s="1056">
        <v>0.26050000000000001</v>
      </c>
    </row>
    <row r="6391" spans="35:40">
      <c r="AI6391" s="1053">
        <v>33101501</v>
      </c>
      <c r="AJ6391" s="1054">
        <v>11</v>
      </c>
      <c r="AK6391" s="1055">
        <v>50.369428000000006</v>
      </c>
      <c r="AL6391" s="1055">
        <v>1.4313</v>
      </c>
      <c r="AM6391" s="1054">
        <v>35</v>
      </c>
      <c r="AN6391" s="1056">
        <v>0.215</v>
      </c>
    </row>
    <row r="6392" spans="35:40">
      <c r="AI6392" s="1053">
        <v>33018171</v>
      </c>
      <c r="AJ6392" s="1054">
        <v>125</v>
      </c>
      <c r="AK6392" s="1055">
        <v>50.3688</v>
      </c>
      <c r="AL6392" s="1055">
        <v>1.5276000000000001</v>
      </c>
      <c r="AM6392" s="1054">
        <v>33</v>
      </c>
      <c r="AN6392" s="1056">
        <v>7.3099999999999998E-2</v>
      </c>
    </row>
    <row r="6393" spans="35:40">
      <c r="AI6393" s="1053">
        <v>53251601</v>
      </c>
      <c r="AJ6393" s="1054">
        <v>7</v>
      </c>
      <c r="AK6393" s="1055">
        <v>50.279000000000003</v>
      </c>
      <c r="AL6393" s="1055">
        <v>1.4055</v>
      </c>
      <c r="AM6393" s="1054">
        <v>36</v>
      </c>
      <c r="AN6393" s="1056">
        <v>0.2407</v>
      </c>
    </row>
    <row r="6394" spans="35:40">
      <c r="AI6394" s="1053">
        <v>42110901</v>
      </c>
      <c r="AJ6394" s="1054">
        <v>10</v>
      </c>
      <c r="AK6394" s="1055">
        <v>50.244799999999998</v>
      </c>
      <c r="AL6394" s="1055">
        <v>1.5953999999999999</v>
      </c>
      <c r="AM6394" s="1054">
        <v>31</v>
      </c>
      <c r="AN6394" s="1056">
        <v>0.25679999999999997</v>
      </c>
    </row>
    <row r="6395" spans="35:40">
      <c r="AI6395" s="1053">
        <v>43016301</v>
      </c>
      <c r="AJ6395" s="1054">
        <v>78</v>
      </c>
      <c r="AK6395" s="1055">
        <v>50.238399999999999</v>
      </c>
      <c r="AL6395" s="1055">
        <v>1.6093</v>
      </c>
      <c r="AM6395" s="1054">
        <v>31</v>
      </c>
      <c r="AN6395" s="1056">
        <v>0.2341</v>
      </c>
    </row>
    <row r="6396" spans="35:40">
      <c r="AI6396" s="1053">
        <v>41101201</v>
      </c>
      <c r="AJ6396" s="1054">
        <v>13</v>
      </c>
      <c r="AK6396" s="1055">
        <v>50.197299999999998</v>
      </c>
      <c r="AL6396" s="1055">
        <v>1.2027000000000001</v>
      </c>
      <c r="AM6396" s="1054">
        <v>42</v>
      </c>
      <c r="AN6396" s="1056">
        <v>0.26619999999999999</v>
      </c>
    </row>
    <row r="6397" spans="35:40">
      <c r="AI6397" s="1053">
        <v>12230691</v>
      </c>
      <c r="AJ6397" s="1054">
        <v>81</v>
      </c>
      <c r="AK6397" s="1055">
        <v>50.177300000000002</v>
      </c>
      <c r="AL6397" s="1055">
        <v>1.3974</v>
      </c>
      <c r="AM6397" s="1054">
        <v>36</v>
      </c>
      <c r="AN6397" s="1056">
        <v>0.36099999999999999</v>
      </c>
    </row>
    <row r="6398" spans="35:40">
      <c r="AI6398" s="1053">
        <v>44134801</v>
      </c>
      <c r="AJ6398" s="1054">
        <v>78</v>
      </c>
      <c r="AK6398" s="1055">
        <v>50.153500000000001</v>
      </c>
      <c r="AL6398" s="1055">
        <v>1.3734999999999999</v>
      </c>
      <c r="AM6398" s="1054">
        <v>37</v>
      </c>
      <c r="AN6398" s="1056">
        <v>0.13039999999999999</v>
      </c>
    </row>
    <row r="6399" spans="35:40">
      <c r="AI6399" s="1053">
        <v>21013101</v>
      </c>
      <c r="AJ6399" s="1054">
        <v>55</v>
      </c>
      <c r="AK6399" s="1055">
        <v>50.142699999999998</v>
      </c>
      <c r="AL6399" s="1055">
        <v>1.6403000000000001</v>
      </c>
      <c r="AM6399" s="1054">
        <v>31</v>
      </c>
      <c r="AN6399" s="1056">
        <v>0.1681</v>
      </c>
    </row>
    <row r="6400" spans="35:40">
      <c r="AI6400" s="1053">
        <v>15030901</v>
      </c>
      <c r="AJ6400" s="1054">
        <v>8</v>
      </c>
      <c r="AK6400" s="1055">
        <v>50.139400000000002</v>
      </c>
      <c r="AL6400" s="1055">
        <v>1.6503000000000001</v>
      </c>
      <c r="AM6400" s="1054">
        <v>30</v>
      </c>
      <c r="AN6400" s="1056">
        <v>0.28029999999999999</v>
      </c>
    </row>
    <row r="6401" spans="35:40">
      <c r="AI6401" s="1053">
        <v>33033001</v>
      </c>
      <c r="AJ6401" s="1054">
        <v>44</v>
      </c>
      <c r="AK6401" s="1055">
        <v>50.126449999999998</v>
      </c>
      <c r="AL6401" s="1055">
        <v>1.4196</v>
      </c>
      <c r="AM6401" s="1054">
        <v>35</v>
      </c>
      <c r="AN6401" s="1056">
        <v>0.25840000000000002</v>
      </c>
    </row>
    <row r="6402" spans="35:40">
      <c r="AI6402" s="1053">
        <v>33096001</v>
      </c>
      <c r="AJ6402" s="1054">
        <v>54</v>
      </c>
      <c r="AK6402" s="1055">
        <v>50.1203</v>
      </c>
      <c r="AL6402" s="1055">
        <v>1.5927</v>
      </c>
      <c r="AM6402" s="1054">
        <v>31</v>
      </c>
      <c r="AN6402" s="1056">
        <v>0.26890000000000003</v>
      </c>
    </row>
    <row r="6403" spans="35:40">
      <c r="AI6403" s="1053">
        <v>32064811</v>
      </c>
      <c r="AJ6403" s="1054">
        <v>39</v>
      </c>
      <c r="AK6403" s="1055">
        <v>50.119700000000002</v>
      </c>
      <c r="AL6403" s="1055">
        <v>1.2283999999999999</v>
      </c>
      <c r="AM6403" s="1054">
        <v>41</v>
      </c>
      <c r="AN6403" s="1056">
        <v>0.36080000000000001</v>
      </c>
    </row>
    <row r="6404" spans="35:40">
      <c r="AI6404" s="1053">
        <v>34140601</v>
      </c>
      <c r="AJ6404" s="1054">
        <v>11</v>
      </c>
      <c r="AK6404" s="1055">
        <v>50.085599999999999</v>
      </c>
      <c r="AL6404" s="1055">
        <v>1.2842</v>
      </c>
      <c r="AM6404" s="1054">
        <v>39</v>
      </c>
      <c r="AN6404" s="1056">
        <v>0.1278</v>
      </c>
    </row>
    <row r="6405" spans="35:40">
      <c r="AI6405" s="1053">
        <v>37141501</v>
      </c>
      <c r="AJ6405" s="1054">
        <v>14</v>
      </c>
      <c r="AK6405" s="1055">
        <v>50.050899999999999</v>
      </c>
      <c r="AL6405" s="1055">
        <v>1.2203999999999999</v>
      </c>
      <c r="AM6405" s="1054">
        <v>41</v>
      </c>
      <c r="AN6405" s="1056">
        <v>0.22460000000000002</v>
      </c>
    </row>
    <row r="6406" spans="35:40">
      <c r="AI6406" s="1053">
        <v>41172801</v>
      </c>
      <c r="AJ6406" s="1054">
        <v>12</v>
      </c>
      <c r="AK6406" s="1055">
        <v>50.044899999999998</v>
      </c>
      <c r="AL6406" s="1055">
        <v>1.6335999999999999</v>
      </c>
      <c r="AM6406" s="1054">
        <v>31</v>
      </c>
      <c r="AN6406" s="1056">
        <v>0.33140000000000003</v>
      </c>
    </row>
    <row r="6407" spans="35:40">
      <c r="AI6407" s="1053">
        <v>31202501</v>
      </c>
      <c r="AJ6407" s="1054">
        <v>247</v>
      </c>
      <c r="AK6407" s="1055">
        <v>49.984499999999997</v>
      </c>
      <c r="AL6407" s="1055">
        <v>1.1848000000000001</v>
      </c>
      <c r="AM6407" s="1054">
        <v>42</v>
      </c>
      <c r="AN6407" s="1056">
        <v>0.3034</v>
      </c>
    </row>
    <row r="6408" spans="35:40">
      <c r="AI6408" s="1053">
        <v>51090161</v>
      </c>
      <c r="AJ6408" s="1054">
        <v>31</v>
      </c>
      <c r="AK6408" s="1055">
        <v>49.947800000000001</v>
      </c>
      <c r="AL6408" s="1055">
        <v>1.5908</v>
      </c>
      <c r="AM6408" s="1054">
        <v>31</v>
      </c>
      <c r="AN6408" s="1056">
        <v>0.20199999999999999</v>
      </c>
    </row>
    <row r="6409" spans="35:40">
      <c r="AI6409" s="1053">
        <v>45060251</v>
      </c>
      <c r="AJ6409" s="1054">
        <v>13</v>
      </c>
      <c r="AK6409" s="1055">
        <v>49.94415</v>
      </c>
      <c r="AL6409" s="1055">
        <v>1.3178000000000001</v>
      </c>
      <c r="AM6409" s="1054">
        <v>38</v>
      </c>
      <c r="AN6409" s="1056">
        <v>0.1043</v>
      </c>
    </row>
    <row r="6410" spans="35:40">
      <c r="AI6410" s="1053">
        <v>13020301</v>
      </c>
      <c r="AJ6410" s="1054">
        <v>22</v>
      </c>
      <c r="AK6410" s="1055">
        <v>49.896599999999999</v>
      </c>
      <c r="AL6410" s="1055">
        <v>1.5009999999999999</v>
      </c>
      <c r="AM6410" s="1054">
        <v>33</v>
      </c>
      <c r="AN6410" s="1056">
        <v>0.1512</v>
      </c>
    </row>
    <row r="6411" spans="35:40">
      <c r="AI6411" s="1053">
        <v>44011871</v>
      </c>
      <c r="AJ6411" s="1054">
        <v>162</v>
      </c>
      <c r="AK6411" s="1055">
        <v>49.88308</v>
      </c>
      <c r="AL6411" s="1055">
        <v>1.4040999999999999</v>
      </c>
      <c r="AM6411" s="1054">
        <v>36</v>
      </c>
      <c r="AN6411" s="1056">
        <v>0.15890000000000001</v>
      </c>
    </row>
    <row r="6412" spans="35:40">
      <c r="AI6412" s="1053">
        <v>36044501</v>
      </c>
      <c r="AJ6412" s="1054">
        <v>27</v>
      </c>
      <c r="AK6412" s="1055">
        <v>49.842199999999998</v>
      </c>
      <c r="AL6412" s="1055">
        <v>1.6022000000000001</v>
      </c>
      <c r="AM6412" s="1054">
        <v>31</v>
      </c>
      <c r="AN6412" s="1056">
        <v>0.45130000000000003</v>
      </c>
    </row>
    <row r="6413" spans="35:40">
      <c r="AI6413" s="1053">
        <v>34022001</v>
      </c>
      <c r="AJ6413" s="1054">
        <v>29</v>
      </c>
      <c r="AK6413" s="1055">
        <v>49.835299999999997</v>
      </c>
      <c r="AL6413" s="1055">
        <v>1.6161000000000001</v>
      </c>
      <c r="AM6413" s="1054">
        <v>31</v>
      </c>
      <c r="AN6413" s="1056">
        <v>0.26090000000000002</v>
      </c>
    </row>
    <row r="6414" spans="35:40">
      <c r="AI6414" s="1053">
        <v>21030181</v>
      </c>
      <c r="AJ6414" s="1054">
        <v>17</v>
      </c>
      <c r="AK6414" s="1055">
        <v>49.830500000000001</v>
      </c>
      <c r="AL6414" s="1055">
        <v>1.6436999999999999</v>
      </c>
      <c r="AM6414" s="1054">
        <v>30</v>
      </c>
      <c r="AN6414" s="1056">
        <v>0.2636</v>
      </c>
    </row>
    <row r="6415" spans="35:40">
      <c r="AI6415" s="1053">
        <v>43130501</v>
      </c>
      <c r="AJ6415" s="1054">
        <v>9</v>
      </c>
      <c r="AK6415" s="1055">
        <v>49.828775</v>
      </c>
      <c r="AL6415" s="1055">
        <v>1.4047000000000001</v>
      </c>
      <c r="AM6415" s="1054">
        <v>35</v>
      </c>
      <c r="AN6415" s="1056">
        <v>0.19839999999999999</v>
      </c>
    </row>
    <row r="6416" spans="35:40">
      <c r="AI6416" s="1053">
        <v>43072101</v>
      </c>
      <c r="AJ6416" s="1054">
        <v>15</v>
      </c>
      <c r="AK6416" s="1055">
        <v>49.817500000000003</v>
      </c>
      <c r="AL6416" s="1055">
        <v>1.1548</v>
      </c>
      <c r="AM6416" s="1054">
        <v>43</v>
      </c>
      <c r="AN6416" s="1056">
        <v>0.18149999999999999</v>
      </c>
    </row>
    <row r="6417" spans="35:40">
      <c r="AI6417" s="1053">
        <v>36080301</v>
      </c>
      <c r="AJ6417" s="1054">
        <v>16</v>
      </c>
      <c r="AK6417" s="1055">
        <v>49.805799999999998</v>
      </c>
      <c r="AL6417" s="1055">
        <v>1.5770999999999999</v>
      </c>
      <c r="AM6417" s="1054">
        <v>32</v>
      </c>
      <c r="AN6417" s="1056">
        <v>0.19539999999999999</v>
      </c>
    </row>
    <row r="6418" spans="35:40">
      <c r="AI6418" s="1053">
        <v>46040501</v>
      </c>
      <c r="AJ6418" s="1054">
        <v>5</v>
      </c>
      <c r="AK6418" s="1055">
        <v>49.786799999999999</v>
      </c>
      <c r="AL6418" s="1055">
        <v>1.2599</v>
      </c>
      <c r="AM6418" s="1054">
        <v>40</v>
      </c>
      <c r="AN6418" s="1056">
        <v>0.3019</v>
      </c>
    </row>
    <row r="6419" spans="35:40">
      <c r="AI6419" s="1053">
        <v>41140101</v>
      </c>
      <c r="AJ6419" s="1054">
        <v>18</v>
      </c>
      <c r="AK6419" s="1055">
        <v>49.749699999999997</v>
      </c>
      <c r="AL6419" s="1055">
        <v>1.8653999999999999</v>
      </c>
      <c r="AM6419" s="1054">
        <v>27</v>
      </c>
      <c r="AN6419" s="1056">
        <v>0.2359</v>
      </c>
    </row>
    <row r="6420" spans="35:40">
      <c r="AI6420" s="1053">
        <v>34019101</v>
      </c>
      <c r="AJ6420" s="1054">
        <v>71</v>
      </c>
      <c r="AK6420" s="1055">
        <v>49.7256</v>
      </c>
      <c r="AL6420" s="1055">
        <v>1.5397000000000001</v>
      </c>
      <c r="AM6420" s="1054">
        <v>32</v>
      </c>
      <c r="AN6420" s="1056">
        <v>9.0800000000000006E-2</v>
      </c>
    </row>
    <row r="6421" spans="35:40">
      <c r="AI6421" s="1053">
        <v>51012401</v>
      </c>
      <c r="AJ6421" s="1054">
        <v>147</v>
      </c>
      <c r="AK6421" s="1055">
        <v>49.717300000000002</v>
      </c>
      <c r="AL6421" s="1055">
        <v>1.5446</v>
      </c>
      <c r="AM6421" s="1054">
        <v>32</v>
      </c>
      <c r="AN6421" s="1056">
        <v>0.38020000000000004</v>
      </c>
    </row>
    <row r="6422" spans="35:40">
      <c r="AI6422" s="1053">
        <v>45030351</v>
      </c>
      <c r="AJ6422" s="1054">
        <v>18</v>
      </c>
      <c r="AK6422" s="1055">
        <v>49.708399999999997</v>
      </c>
      <c r="AL6422" s="1055">
        <v>1.3348</v>
      </c>
      <c r="AM6422" s="1054">
        <v>37</v>
      </c>
      <c r="AN6422" s="1056">
        <v>0.17269999999999999</v>
      </c>
    </row>
    <row r="6423" spans="35:40">
      <c r="AI6423" s="1053">
        <v>45020401</v>
      </c>
      <c r="AJ6423" s="1054">
        <v>17</v>
      </c>
      <c r="AK6423" s="1055">
        <v>49.706400000000002</v>
      </c>
      <c r="AL6423" s="1055">
        <v>1.6252</v>
      </c>
      <c r="AM6423" s="1054">
        <v>31</v>
      </c>
      <c r="AN6423" s="1056">
        <v>0.30219999999999997</v>
      </c>
    </row>
    <row r="6424" spans="35:40">
      <c r="AI6424" s="1053">
        <v>13083201</v>
      </c>
      <c r="AJ6424" s="1054">
        <v>8</v>
      </c>
      <c r="AK6424" s="1055">
        <v>49.7</v>
      </c>
      <c r="AL6424" s="1055">
        <v>1.7327999999999999</v>
      </c>
      <c r="AM6424" s="1054">
        <v>29</v>
      </c>
      <c r="AN6424" s="1056">
        <v>0.2525</v>
      </c>
    </row>
    <row r="6425" spans="35:40">
      <c r="AI6425" s="1053">
        <v>44170501</v>
      </c>
      <c r="AJ6425" s="1054">
        <v>19</v>
      </c>
      <c r="AK6425" s="1055">
        <v>49.690429999999999</v>
      </c>
      <c r="AL6425" s="1055">
        <v>1.52</v>
      </c>
      <c r="AM6425" s="1054">
        <v>33</v>
      </c>
      <c r="AN6425" s="1056">
        <v>0.36920000000000003</v>
      </c>
    </row>
    <row r="6426" spans="35:40">
      <c r="AI6426" s="1053">
        <v>33018771</v>
      </c>
      <c r="AJ6426" s="1054">
        <v>126</v>
      </c>
      <c r="AK6426" s="1055">
        <v>49.662399999999998</v>
      </c>
      <c r="AL6426" s="1055">
        <v>1.4028</v>
      </c>
      <c r="AM6426" s="1054">
        <v>35</v>
      </c>
      <c r="AN6426" s="1056">
        <v>0.1671</v>
      </c>
    </row>
    <row r="6427" spans="35:40">
      <c r="AI6427" s="1053">
        <v>33042001</v>
      </c>
      <c r="AJ6427" s="1054">
        <v>78</v>
      </c>
      <c r="AK6427" s="1055">
        <v>49.659500000000001</v>
      </c>
      <c r="AL6427" s="1055">
        <v>1.7181</v>
      </c>
      <c r="AM6427" s="1054">
        <v>29</v>
      </c>
      <c r="AN6427" s="1056">
        <v>0.23010000000000003</v>
      </c>
    </row>
    <row r="6428" spans="35:40">
      <c r="AI6428" s="1053">
        <v>61091701</v>
      </c>
      <c r="AJ6428" s="1054">
        <v>9</v>
      </c>
      <c r="AK6428" s="1055">
        <v>49.658000000000001</v>
      </c>
      <c r="AL6428" s="1055">
        <v>1.2591000000000001</v>
      </c>
      <c r="AM6428" s="1054">
        <v>39</v>
      </c>
      <c r="AN6428" s="1056">
        <v>0.2883</v>
      </c>
    </row>
    <row r="6429" spans="35:40">
      <c r="AI6429" s="1053">
        <v>45031901</v>
      </c>
      <c r="AJ6429" s="1054">
        <v>19</v>
      </c>
      <c r="AK6429" s="1055">
        <v>49.643900000000002</v>
      </c>
      <c r="AL6429" s="1055">
        <v>1.6435</v>
      </c>
      <c r="AM6429" s="1054">
        <v>30</v>
      </c>
      <c r="AN6429" s="1056">
        <v>0.29730000000000001</v>
      </c>
    </row>
    <row r="6430" spans="35:40">
      <c r="AI6430" s="1053">
        <v>50050071</v>
      </c>
      <c r="AJ6430" s="1054">
        <v>172</v>
      </c>
      <c r="AK6430" s="1055">
        <v>49.6402</v>
      </c>
      <c r="AL6430" s="1055">
        <v>1.2721</v>
      </c>
      <c r="AM6430" s="1054">
        <v>39</v>
      </c>
      <c r="AN6430" s="1056">
        <v>7.1199999999999999E-2</v>
      </c>
    </row>
    <row r="6431" spans="35:40">
      <c r="AI6431" s="1053">
        <v>11056601</v>
      </c>
      <c r="AJ6431" s="1054">
        <v>172</v>
      </c>
      <c r="AK6431" s="1055">
        <v>49.637300000000003</v>
      </c>
      <c r="AL6431" s="1055">
        <v>1.2653000000000001</v>
      </c>
      <c r="AM6431" s="1054">
        <v>39</v>
      </c>
      <c r="AN6431" s="1056">
        <v>0.21870000000000001</v>
      </c>
    </row>
    <row r="6432" spans="35:40">
      <c r="AI6432" s="1053">
        <v>52272301</v>
      </c>
      <c r="AJ6432" s="1054">
        <v>7</v>
      </c>
      <c r="AK6432" s="1055">
        <v>49.609299999999998</v>
      </c>
      <c r="AL6432" s="1055">
        <v>1.123</v>
      </c>
      <c r="AM6432" s="1054">
        <v>44</v>
      </c>
      <c r="AN6432" s="1056">
        <v>0.14940000000000001</v>
      </c>
    </row>
    <row r="6433" spans="35:40">
      <c r="AI6433" s="1053">
        <v>44012241</v>
      </c>
      <c r="AJ6433" s="1054">
        <v>163</v>
      </c>
      <c r="AK6433" s="1055">
        <v>49.608829999999998</v>
      </c>
      <c r="AL6433" s="1055">
        <v>1.4101999999999999</v>
      </c>
      <c r="AM6433" s="1054">
        <v>35</v>
      </c>
      <c r="AN6433" s="1056">
        <v>0.1202</v>
      </c>
    </row>
    <row r="6434" spans="35:40">
      <c r="AI6434" s="1053">
        <v>23013901</v>
      </c>
      <c r="AJ6434" s="1054">
        <v>48</v>
      </c>
      <c r="AK6434" s="1055">
        <v>49.605600000000003</v>
      </c>
      <c r="AL6434" s="1055">
        <v>1.407</v>
      </c>
      <c r="AM6434" s="1054">
        <v>35</v>
      </c>
      <c r="AN6434" s="1056">
        <v>0.28210000000000002</v>
      </c>
    </row>
    <row r="6435" spans="35:40">
      <c r="AI6435" s="1053">
        <v>32037711</v>
      </c>
      <c r="AJ6435" s="1054">
        <v>73</v>
      </c>
      <c r="AK6435" s="1055">
        <v>49.580729999999996</v>
      </c>
      <c r="AL6435" s="1055">
        <v>1.2750999999999999</v>
      </c>
      <c r="AM6435" s="1054">
        <v>39</v>
      </c>
      <c r="AN6435" s="1056">
        <v>0.17960000000000001</v>
      </c>
    </row>
    <row r="6436" spans="35:40">
      <c r="AI6436" s="1053">
        <v>12250622</v>
      </c>
      <c r="AJ6436" s="1054">
        <v>82</v>
      </c>
      <c r="AK6436" s="1055">
        <v>49.505940000000002</v>
      </c>
      <c r="AL6436" s="1055">
        <v>1.5592999999999999</v>
      </c>
      <c r="AM6436" s="1054">
        <v>32</v>
      </c>
      <c r="AN6436" s="1056">
        <v>0.12380000000000001</v>
      </c>
    </row>
    <row r="6437" spans="35:40">
      <c r="AI6437" s="1053">
        <v>44001891</v>
      </c>
      <c r="AJ6437" s="1054">
        <v>143</v>
      </c>
      <c r="AK6437" s="1055">
        <v>49.445399999999999</v>
      </c>
      <c r="AL6437" s="1055">
        <v>1.3536999999999999</v>
      </c>
      <c r="AM6437" s="1054">
        <v>37</v>
      </c>
      <c r="AN6437" s="1056">
        <v>7.9899999999999999E-2</v>
      </c>
    </row>
    <row r="6438" spans="35:40">
      <c r="AI6438" s="1053">
        <v>23012551</v>
      </c>
      <c r="AJ6438" s="1054">
        <v>49</v>
      </c>
      <c r="AK6438" s="1055">
        <v>49.434199999999997</v>
      </c>
      <c r="AL6438" s="1055">
        <v>1.5086999999999999</v>
      </c>
      <c r="AM6438" s="1054">
        <v>33</v>
      </c>
      <c r="AN6438" s="1056">
        <v>0.1648</v>
      </c>
    </row>
    <row r="6439" spans="35:40">
      <c r="AI6439" s="1053">
        <v>44001861</v>
      </c>
      <c r="AJ6439" s="1054">
        <v>144</v>
      </c>
      <c r="AK6439" s="1055">
        <v>49.41</v>
      </c>
      <c r="AL6439" s="1055">
        <v>1.3778999999999999</v>
      </c>
      <c r="AM6439" s="1054">
        <v>36</v>
      </c>
      <c r="AN6439" s="1056">
        <v>0.19440000000000002</v>
      </c>
    </row>
    <row r="6440" spans="35:40">
      <c r="AI6440" s="1053">
        <v>32133911</v>
      </c>
      <c r="AJ6440" s="1054">
        <v>32</v>
      </c>
      <c r="AK6440" s="1055">
        <v>49.407699999999998</v>
      </c>
      <c r="AL6440" s="1055">
        <v>1.2648999999999999</v>
      </c>
      <c r="AM6440" s="1054">
        <v>39</v>
      </c>
      <c r="AN6440" s="1056">
        <v>0.20660000000000001</v>
      </c>
    </row>
    <row r="6441" spans="35:40">
      <c r="AI6441" s="1053">
        <v>34080801</v>
      </c>
      <c r="AJ6441" s="1054">
        <v>17</v>
      </c>
      <c r="AK6441" s="1055">
        <v>49.403599999999997</v>
      </c>
      <c r="AL6441" s="1055">
        <v>1.4174</v>
      </c>
      <c r="AM6441" s="1054">
        <v>35</v>
      </c>
      <c r="AN6441" s="1056">
        <v>0.3821</v>
      </c>
    </row>
    <row r="6442" spans="35:40">
      <c r="AI6442" s="1053">
        <v>33018601</v>
      </c>
      <c r="AJ6442" s="1054">
        <v>127</v>
      </c>
      <c r="AK6442" s="1055">
        <v>49.37</v>
      </c>
      <c r="AL6442" s="1055">
        <v>1.5468</v>
      </c>
      <c r="AM6442" s="1054">
        <v>32</v>
      </c>
      <c r="AN6442" s="1056">
        <v>0.33289999999999997</v>
      </c>
    </row>
    <row r="6443" spans="35:40">
      <c r="AI6443" s="1053">
        <v>44011431</v>
      </c>
      <c r="AJ6443" s="1054">
        <v>164</v>
      </c>
      <c r="AK6443" s="1055">
        <v>49.358899999999998</v>
      </c>
      <c r="AL6443" s="1055">
        <v>1.3733</v>
      </c>
      <c r="AM6443" s="1054">
        <v>36</v>
      </c>
      <c r="AN6443" s="1056">
        <v>0.161</v>
      </c>
    </row>
    <row r="6444" spans="35:40">
      <c r="AI6444" s="1053">
        <v>50180131</v>
      </c>
      <c r="AJ6444" s="1054">
        <v>173</v>
      </c>
      <c r="AK6444" s="1055">
        <v>49.305300000000003</v>
      </c>
      <c r="AL6444" s="1055">
        <v>1.5728</v>
      </c>
      <c r="AM6444" s="1054">
        <v>31</v>
      </c>
      <c r="AN6444" s="1056">
        <v>0.107</v>
      </c>
    </row>
    <row r="6445" spans="35:40">
      <c r="AI6445" s="1053">
        <v>44106901</v>
      </c>
      <c r="AJ6445" s="1054">
        <v>79</v>
      </c>
      <c r="AK6445" s="1055">
        <v>49.282699999999998</v>
      </c>
      <c r="AL6445" s="1055">
        <v>1.3275999999999999</v>
      </c>
      <c r="AM6445" s="1054">
        <v>37</v>
      </c>
      <c r="AN6445" s="1056">
        <v>0.1825</v>
      </c>
    </row>
    <row r="6446" spans="35:40">
      <c r="AI6446" s="1053">
        <v>53031501</v>
      </c>
      <c r="AJ6446" s="1054">
        <v>11</v>
      </c>
      <c r="AK6446" s="1055">
        <v>49.234699999999997</v>
      </c>
      <c r="AL6446" s="1055">
        <v>1.3757999999999999</v>
      </c>
      <c r="AM6446" s="1054">
        <v>36</v>
      </c>
      <c r="AN6446" s="1056">
        <v>0.25140000000000001</v>
      </c>
    </row>
    <row r="6447" spans="35:40">
      <c r="AI6447" s="1053">
        <v>53051401</v>
      </c>
      <c r="AJ6447" s="1054">
        <v>4</v>
      </c>
      <c r="AK6447" s="1055">
        <v>49.217590000000001</v>
      </c>
      <c r="AL6447" s="1055">
        <v>1.4494</v>
      </c>
      <c r="AM6447" s="1054">
        <v>34</v>
      </c>
      <c r="AN6447" s="1056">
        <v>0.12990000000000002</v>
      </c>
    </row>
    <row r="6448" spans="35:40">
      <c r="AI6448" s="1053">
        <v>42091901</v>
      </c>
      <c r="AJ6448" s="1054">
        <v>14</v>
      </c>
      <c r="AK6448" s="1055">
        <v>49.174599999999998</v>
      </c>
      <c r="AL6448" s="1055">
        <v>1.1659999999999999</v>
      </c>
      <c r="AM6448" s="1054">
        <v>42</v>
      </c>
      <c r="AN6448" s="1056">
        <v>0.2167</v>
      </c>
    </row>
    <row r="6449" spans="35:40">
      <c r="AI6449" s="1053">
        <v>45070071</v>
      </c>
      <c r="AJ6449" s="1054">
        <v>7</v>
      </c>
      <c r="AK6449" s="1055">
        <v>49.158540000000002</v>
      </c>
      <c r="AL6449" s="1055">
        <v>1.2219</v>
      </c>
      <c r="AM6449" s="1054">
        <v>40</v>
      </c>
      <c r="AN6449" s="1056">
        <v>7.1300000000000002E-2</v>
      </c>
    </row>
    <row r="6450" spans="35:40">
      <c r="AI6450" s="1053">
        <v>13062701</v>
      </c>
      <c r="AJ6450" s="1054">
        <v>21</v>
      </c>
      <c r="AK6450" s="1055">
        <v>49.1541</v>
      </c>
      <c r="AL6450" s="1055">
        <v>1.3976999999999999</v>
      </c>
      <c r="AM6450" s="1054">
        <v>35</v>
      </c>
      <c r="AN6450" s="1056">
        <v>0.30769999999999997</v>
      </c>
    </row>
    <row r="6451" spans="35:40">
      <c r="AI6451" s="1053">
        <v>23012811</v>
      </c>
      <c r="AJ6451" s="1054">
        <v>50</v>
      </c>
      <c r="AK6451" s="1055">
        <v>49.133000000000003</v>
      </c>
      <c r="AL6451" s="1055">
        <v>1.4228000000000001</v>
      </c>
      <c r="AM6451" s="1054">
        <v>35</v>
      </c>
      <c r="AN6451" s="1056">
        <v>0.57520000000000004</v>
      </c>
    </row>
    <row r="6452" spans="35:40">
      <c r="AI6452" s="1053">
        <v>13061801</v>
      </c>
      <c r="AJ6452" s="1054">
        <v>22</v>
      </c>
      <c r="AK6452" s="1055">
        <v>49.122700000000002</v>
      </c>
      <c r="AL6452" s="1055">
        <v>1.5935999999999999</v>
      </c>
      <c r="AM6452" s="1054">
        <v>31</v>
      </c>
      <c r="AN6452" s="1056">
        <v>0.1724</v>
      </c>
    </row>
    <row r="6453" spans="35:40">
      <c r="AI6453" s="1053">
        <v>32013201</v>
      </c>
      <c r="AJ6453" s="1054">
        <v>86</v>
      </c>
      <c r="AK6453" s="1055">
        <v>49.094499999999996</v>
      </c>
      <c r="AL6453" s="1055">
        <v>1.6117999999999999</v>
      </c>
      <c r="AM6453" s="1054">
        <v>30</v>
      </c>
      <c r="AN6453" s="1056">
        <v>0.2336</v>
      </c>
    </row>
    <row r="6454" spans="35:40">
      <c r="AI6454" s="1053">
        <v>44012031</v>
      </c>
      <c r="AJ6454" s="1054">
        <v>165</v>
      </c>
      <c r="AK6454" s="1055">
        <v>49.058199999999999</v>
      </c>
      <c r="AL6454" s="1055">
        <v>1.2329000000000001</v>
      </c>
      <c r="AM6454" s="1054">
        <v>40</v>
      </c>
      <c r="AN6454" s="1056">
        <v>0.12539999999999998</v>
      </c>
    </row>
    <row r="6455" spans="35:40">
      <c r="AI6455" s="1053">
        <v>43062701</v>
      </c>
      <c r="AJ6455" s="1054">
        <v>18</v>
      </c>
      <c r="AK6455" s="1055">
        <v>49.006399999999999</v>
      </c>
      <c r="AL6455" s="1055">
        <v>1.0611999999999999</v>
      </c>
      <c r="AM6455" s="1054">
        <v>46</v>
      </c>
      <c r="AN6455" s="1056">
        <v>0.1492</v>
      </c>
    </row>
    <row r="6456" spans="35:40">
      <c r="AI6456" s="1053">
        <v>13080301</v>
      </c>
      <c r="AJ6456" s="1054">
        <v>9</v>
      </c>
      <c r="AK6456" s="1055">
        <v>48.982599999999998</v>
      </c>
      <c r="AL6456" s="1055">
        <v>1.625</v>
      </c>
      <c r="AM6456" s="1054">
        <v>30</v>
      </c>
      <c r="AN6456" s="1056">
        <v>0.24030000000000001</v>
      </c>
    </row>
    <row r="6457" spans="35:40">
      <c r="AI6457" s="1053">
        <v>45010591</v>
      </c>
      <c r="AJ6457" s="1054">
        <v>39</v>
      </c>
      <c r="AK6457" s="1055">
        <v>48.941699999999997</v>
      </c>
      <c r="AL6457" s="1055">
        <v>1.3906000000000001</v>
      </c>
      <c r="AM6457" s="1054">
        <v>35</v>
      </c>
      <c r="AN6457" s="1056">
        <v>7.2499999999999995E-2</v>
      </c>
    </row>
    <row r="6458" spans="35:40">
      <c r="AI6458" s="1053">
        <v>43092101</v>
      </c>
      <c r="AJ6458" s="1054">
        <v>14</v>
      </c>
      <c r="AK6458" s="1055">
        <v>48.9392</v>
      </c>
      <c r="AL6458" s="1055">
        <v>1.488</v>
      </c>
      <c r="AM6458" s="1054">
        <v>33</v>
      </c>
      <c r="AN6458" s="1056">
        <v>0.23039999999999999</v>
      </c>
    </row>
    <row r="6459" spans="35:40">
      <c r="AI6459" s="1053">
        <v>37067131</v>
      </c>
      <c r="AJ6459" s="1054">
        <v>31</v>
      </c>
      <c r="AK6459" s="1055">
        <v>48.936500000000002</v>
      </c>
      <c r="AL6459" s="1055">
        <v>1.5865</v>
      </c>
      <c r="AM6459" s="1054">
        <v>31</v>
      </c>
      <c r="AN6459" s="1056">
        <v>0.24280000000000002</v>
      </c>
    </row>
    <row r="6460" spans="35:40">
      <c r="AI6460" s="1053">
        <v>31162901</v>
      </c>
      <c r="AJ6460" s="1054">
        <v>248</v>
      </c>
      <c r="AK6460" s="1055">
        <v>48.9328</v>
      </c>
      <c r="AL6460" s="1055">
        <v>1.2094</v>
      </c>
      <c r="AM6460" s="1054">
        <v>40</v>
      </c>
      <c r="AN6460" s="1056">
        <v>7.8E-2</v>
      </c>
    </row>
    <row r="6461" spans="35:40">
      <c r="AI6461" s="1053">
        <v>42011301</v>
      </c>
      <c r="AJ6461" s="1054">
        <v>100</v>
      </c>
      <c r="AK6461" s="1055">
        <v>48.915799999999997</v>
      </c>
      <c r="AL6461" s="1055">
        <v>1.5727</v>
      </c>
      <c r="AM6461" s="1054">
        <v>31</v>
      </c>
      <c r="AN6461" s="1056">
        <v>9.5100000000000004E-2</v>
      </c>
    </row>
    <row r="6462" spans="35:40">
      <c r="AI6462" s="1053">
        <v>51058111</v>
      </c>
      <c r="AJ6462" s="1054">
        <v>11</v>
      </c>
      <c r="AK6462" s="1055">
        <v>48.910600000000002</v>
      </c>
      <c r="AL6462" s="1055">
        <v>1.6027</v>
      </c>
      <c r="AM6462" s="1054">
        <v>31</v>
      </c>
      <c r="AN6462" s="1056">
        <v>0.43119999999999997</v>
      </c>
    </row>
    <row r="6463" spans="35:40">
      <c r="AI6463" s="1053">
        <v>15221861</v>
      </c>
      <c r="AJ6463" s="1054">
        <v>4</v>
      </c>
      <c r="AK6463" s="1055">
        <v>48.909799999999997</v>
      </c>
      <c r="AL6463" s="1055">
        <v>1.6655</v>
      </c>
      <c r="AM6463" s="1054">
        <v>29</v>
      </c>
      <c r="AN6463" s="1056">
        <v>0.14929999999999999</v>
      </c>
    </row>
    <row r="6464" spans="35:40">
      <c r="AI6464" s="1053">
        <v>42091501</v>
      </c>
      <c r="AJ6464" s="1054">
        <v>15</v>
      </c>
      <c r="AK6464" s="1055">
        <v>48.8992</v>
      </c>
      <c r="AL6464" s="1055">
        <v>1.2808999999999999</v>
      </c>
      <c r="AM6464" s="1054">
        <v>38</v>
      </c>
      <c r="AN6464" s="1056">
        <v>0.17579999999999998</v>
      </c>
    </row>
    <row r="6465" spans="35:40">
      <c r="AI6465" s="1053">
        <v>52033401</v>
      </c>
      <c r="AJ6465" s="1054">
        <v>14</v>
      </c>
      <c r="AK6465" s="1055">
        <v>48.875605999999998</v>
      </c>
      <c r="AL6465" s="1055">
        <v>1.5488</v>
      </c>
      <c r="AM6465" s="1054">
        <v>32</v>
      </c>
      <c r="AN6465" s="1056">
        <v>0.14410000000000001</v>
      </c>
    </row>
    <row r="6466" spans="35:40">
      <c r="AI6466" s="1053">
        <v>36073001</v>
      </c>
      <c r="AJ6466" s="1054">
        <v>26</v>
      </c>
      <c r="AK6466" s="1055">
        <v>48.859740000000002</v>
      </c>
      <c r="AL6466" s="1055">
        <v>1.3266</v>
      </c>
      <c r="AM6466" s="1054">
        <v>37</v>
      </c>
      <c r="AN6466" s="1056">
        <v>0.2341</v>
      </c>
    </row>
    <row r="6467" spans="35:40">
      <c r="AI6467" s="1053">
        <v>36100121</v>
      </c>
      <c r="AJ6467" s="1054">
        <v>16</v>
      </c>
      <c r="AK6467" s="1055">
        <v>48.840730000000001</v>
      </c>
      <c r="AL6467" s="1055">
        <v>1.1920999999999999</v>
      </c>
      <c r="AM6467" s="1054">
        <v>41</v>
      </c>
      <c r="AN6467" s="1056">
        <v>0.28309999999999996</v>
      </c>
    </row>
    <row r="6468" spans="35:40">
      <c r="AI6468" s="1053">
        <v>37037301</v>
      </c>
      <c r="AJ6468" s="1054">
        <v>56</v>
      </c>
      <c r="AK6468" s="1055">
        <v>48.790030000000002</v>
      </c>
      <c r="AL6468" s="1055">
        <v>1.5027999999999999</v>
      </c>
      <c r="AM6468" s="1054">
        <v>32</v>
      </c>
      <c r="AN6468" s="1056">
        <v>0.13869999999999999</v>
      </c>
    </row>
    <row r="6469" spans="35:40">
      <c r="AI6469" s="1053">
        <v>33018411</v>
      </c>
      <c r="AJ6469" s="1054">
        <v>128</v>
      </c>
      <c r="AK6469" s="1055">
        <v>48.764189999999999</v>
      </c>
      <c r="AL6469" s="1055">
        <v>1.3079000000000001</v>
      </c>
      <c r="AM6469" s="1054">
        <v>37</v>
      </c>
      <c r="AN6469" s="1056">
        <v>6.3899999999999998E-2</v>
      </c>
    </row>
    <row r="6470" spans="35:40">
      <c r="AI6470" s="1053">
        <v>51066131</v>
      </c>
      <c r="AJ6470" s="1054">
        <v>17</v>
      </c>
      <c r="AK6470" s="1055">
        <v>48.705399999999997</v>
      </c>
      <c r="AL6470" s="1055">
        <v>1.2614000000000001</v>
      </c>
      <c r="AM6470" s="1054">
        <v>39</v>
      </c>
      <c r="AN6470" s="1056">
        <v>0.29969999999999997</v>
      </c>
    </row>
    <row r="6471" spans="35:40">
      <c r="AI6471" s="1053">
        <v>33066301</v>
      </c>
      <c r="AJ6471" s="1054">
        <v>58</v>
      </c>
      <c r="AK6471" s="1055">
        <v>48.693199999999997</v>
      </c>
      <c r="AL6471" s="1055">
        <v>1.4704999999999999</v>
      </c>
      <c r="AM6471" s="1054">
        <v>33</v>
      </c>
      <c r="AN6471" s="1056">
        <v>0.2707</v>
      </c>
    </row>
    <row r="6472" spans="35:40">
      <c r="AI6472" s="1053">
        <v>51096251</v>
      </c>
      <c r="AJ6472" s="1054">
        <v>32</v>
      </c>
      <c r="AK6472" s="1055">
        <v>48.683554000000001</v>
      </c>
      <c r="AL6472" s="1055">
        <v>1.4048</v>
      </c>
      <c r="AM6472" s="1054">
        <v>35</v>
      </c>
      <c r="AN6472" s="1056">
        <v>0.17610000000000001</v>
      </c>
    </row>
    <row r="6473" spans="35:40">
      <c r="AI6473" s="1053">
        <v>44011931</v>
      </c>
      <c r="AJ6473" s="1054">
        <v>166</v>
      </c>
      <c r="AK6473" s="1055">
        <v>48.673400000000001</v>
      </c>
      <c r="AL6473" s="1055">
        <v>1.2679</v>
      </c>
      <c r="AM6473" s="1054">
        <v>38</v>
      </c>
      <c r="AN6473" s="1056">
        <v>8.1500000000000003E-2</v>
      </c>
    </row>
    <row r="6474" spans="35:40">
      <c r="AI6474" s="1053">
        <v>32026201</v>
      </c>
      <c r="AJ6474" s="1054">
        <v>105</v>
      </c>
      <c r="AK6474" s="1055">
        <v>48.662599999999998</v>
      </c>
      <c r="AL6474" s="1055">
        <v>1.5495000000000001</v>
      </c>
      <c r="AM6474" s="1054">
        <v>31</v>
      </c>
      <c r="AN6474" s="1056">
        <v>0.20519999999999999</v>
      </c>
    </row>
    <row r="6475" spans="35:40">
      <c r="AI6475" s="1053">
        <v>32054811</v>
      </c>
      <c r="AJ6475" s="1054">
        <v>29</v>
      </c>
      <c r="AK6475" s="1055">
        <v>48.647500000000001</v>
      </c>
      <c r="AL6475" s="1055">
        <v>1.6240000000000001</v>
      </c>
      <c r="AM6475" s="1054">
        <v>30</v>
      </c>
      <c r="AN6475" s="1056">
        <v>0.21879999999999999</v>
      </c>
    </row>
    <row r="6476" spans="35:40">
      <c r="AI6476" s="1053">
        <v>14242901</v>
      </c>
      <c r="AJ6476" s="1054">
        <v>16</v>
      </c>
      <c r="AK6476" s="1055">
        <v>48.623699999999999</v>
      </c>
      <c r="AL6476" s="1055">
        <v>1.3847</v>
      </c>
      <c r="AM6476" s="1054">
        <v>35</v>
      </c>
      <c r="AN6476" s="1056">
        <v>0.27029999999999998</v>
      </c>
    </row>
    <row r="6477" spans="35:40">
      <c r="AI6477" s="1053">
        <v>42111401</v>
      </c>
      <c r="AJ6477" s="1054">
        <v>11</v>
      </c>
      <c r="AK6477" s="1055">
        <v>48.616900000000001</v>
      </c>
      <c r="AL6477" s="1055">
        <v>1.5144</v>
      </c>
      <c r="AM6477" s="1054">
        <v>32</v>
      </c>
      <c r="AN6477" s="1056">
        <v>0.35119999999999996</v>
      </c>
    </row>
    <row r="6478" spans="35:40">
      <c r="AI6478" s="1053">
        <v>53290401</v>
      </c>
      <c r="AJ6478" s="1054">
        <v>5</v>
      </c>
      <c r="AK6478" s="1055">
        <v>48.602930000000001</v>
      </c>
      <c r="AL6478" s="1055">
        <v>1.4891000000000001</v>
      </c>
      <c r="AM6478" s="1054">
        <v>33</v>
      </c>
      <c r="AN6478" s="1056">
        <v>0.1275</v>
      </c>
    </row>
    <row r="6479" spans="35:40">
      <c r="AI6479" s="1053">
        <v>14050202</v>
      </c>
      <c r="AJ6479" s="1054">
        <v>11</v>
      </c>
      <c r="AK6479" s="1055">
        <v>48.561300000000003</v>
      </c>
      <c r="AL6479" s="1055">
        <v>1.3331999999999999</v>
      </c>
      <c r="AM6479" s="1054">
        <v>36</v>
      </c>
      <c r="AN6479" s="1056">
        <v>0.1188</v>
      </c>
    </row>
    <row r="6480" spans="35:40">
      <c r="AI6480" s="1053">
        <v>44012191</v>
      </c>
      <c r="AJ6480" s="1054">
        <v>167</v>
      </c>
      <c r="AK6480" s="1055">
        <v>48.53275</v>
      </c>
      <c r="AL6480" s="1055">
        <v>1.2648999999999999</v>
      </c>
      <c r="AM6480" s="1054">
        <v>38</v>
      </c>
      <c r="AN6480" s="1056">
        <v>0.1067</v>
      </c>
    </row>
    <row r="6481" spans="35:40">
      <c r="AI6481" s="1053">
        <v>36090401</v>
      </c>
      <c r="AJ6481" s="1054">
        <v>20</v>
      </c>
      <c r="AK6481" s="1055">
        <v>48.519799999999996</v>
      </c>
      <c r="AL6481" s="1055">
        <v>1.2962</v>
      </c>
      <c r="AM6481" s="1054">
        <v>37</v>
      </c>
      <c r="AN6481" s="1056">
        <v>0.17399999999999999</v>
      </c>
    </row>
    <row r="6482" spans="35:40">
      <c r="AI6482" s="1053">
        <v>37027171</v>
      </c>
      <c r="AJ6482" s="1054">
        <v>37</v>
      </c>
      <c r="AK6482" s="1055">
        <v>48.496499999999997</v>
      </c>
      <c r="AL6482" s="1055">
        <v>1.3427</v>
      </c>
      <c r="AM6482" s="1054">
        <v>36</v>
      </c>
      <c r="AN6482" s="1056">
        <v>0.1421</v>
      </c>
    </row>
    <row r="6483" spans="35:40">
      <c r="AI6483" s="1053">
        <v>53252401</v>
      </c>
      <c r="AJ6483" s="1054">
        <v>8</v>
      </c>
      <c r="AK6483" s="1055">
        <v>48.4739</v>
      </c>
      <c r="AL6483" s="1055">
        <v>1.5552999999999999</v>
      </c>
      <c r="AM6483" s="1054">
        <v>31</v>
      </c>
      <c r="AN6483" s="1056">
        <v>0.23569999999999999</v>
      </c>
    </row>
    <row r="6484" spans="35:40">
      <c r="AI6484" s="1053">
        <v>21020611</v>
      </c>
      <c r="AJ6484" s="1054">
        <v>49</v>
      </c>
      <c r="AK6484" s="1055">
        <v>48.433700000000002</v>
      </c>
      <c r="AL6484" s="1055">
        <v>1.2330000000000001</v>
      </c>
      <c r="AM6484" s="1054">
        <v>39</v>
      </c>
      <c r="AN6484" s="1056">
        <v>0.40020000000000006</v>
      </c>
    </row>
    <row r="6485" spans="35:40">
      <c r="AI6485" s="1053">
        <v>36042401</v>
      </c>
      <c r="AJ6485" s="1054">
        <v>28</v>
      </c>
      <c r="AK6485" s="1055">
        <v>48.43</v>
      </c>
      <c r="AL6485" s="1055">
        <v>1.5445</v>
      </c>
      <c r="AM6485" s="1054">
        <v>31</v>
      </c>
      <c r="AN6485" s="1056">
        <v>0.30059999999999998</v>
      </c>
    </row>
    <row r="6486" spans="35:40">
      <c r="AI6486" s="1053">
        <v>50070401</v>
      </c>
      <c r="AJ6486" s="1054">
        <v>174</v>
      </c>
      <c r="AK6486" s="1055">
        <v>48.429809999999996</v>
      </c>
      <c r="AL6486" s="1055">
        <v>1.3637999999999999</v>
      </c>
      <c r="AM6486" s="1054">
        <v>36</v>
      </c>
      <c r="AN6486" s="1056">
        <v>0.4526</v>
      </c>
    </row>
    <row r="6487" spans="35:40">
      <c r="AI6487" s="1053">
        <v>41121401</v>
      </c>
      <c r="AJ6487" s="1054">
        <v>8</v>
      </c>
      <c r="AK6487" s="1055">
        <v>48.394399999999997</v>
      </c>
      <c r="AL6487" s="1055">
        <v>1.5783</v>
      </c>
      <c r="AM6487" s="1054">
        <v>31</v>
      </c>
      <c r="AN6487" s="1056">
        <v>0.25719999999999998</v>
      </c>
    </row>
    <row r="6488" spans="35:40">
      <c r="AI6488" s="1053">
        <v>21060181</v>
      </c>
      <c r="AJ6488" s="1054">
        <v>8</v>
      </c>
      <c r="AK6488" s="1055">
        <v>48.393000000000001</v>
      </c>
      <c r="AL6488" s="1055">
        <v>1.5575000000000001</v>
      </c>
      <c r="AM6488" s="1054">
        <v>31</v>
      </c>
      <c r="AN6488" s="1056">
        <v>0.2823</v>
      </c>
    </row>
    <row r="6489" spans="35:40">
      <c r="AI6489" s="1053">
        <v>54016231</v>
      </c>
      <c r="AJ6489" s="1054">
        <v>5</v>
      </c>
      <c r="AK6489" s="1055">
        <v>48.386499999999998</v>
      </c>
      <c r="AL6489" s="1055">
        <v>1.1215999999999999</v>
      </c>
      <c r="AM6489" s="1054">
        <v>43</v>
      </c>
      <c r="AN6489" s="1056">
        <v>0.1714</v>
      </c>
    </row>
    <row r="6490" spans="35:40">
      <c r="AI6490" s="1053">
        <v>37111101</v>
      </c>
      <c r="AJ6490" s="1054">
        <v>18</v>
      </c>
      <c r="AK6490" s="1055">
        <v>48.374499999999998</v>
      </c>
      <c r="AL6490" s="1055">
        <v>1.5625</v>
      </c>
      <c r="AM6490" s="1054">
        <v>31</v>
      </c>
      <c r="AN6490" s="1056">
        <v>0.2893</v>
      </c>
    </row>
    <row r="6491" spans="35:40">
      <c r="AI6491" s="1053">
        <v>13042301</v>
      </c>
      <c r="AJ6491" s="1054">
        <v>8</v>
      </c>
      <c r="AK6491" s="1055">
        <v>48.357320000000001</v>
      </c>
      <c r="AL6491" s="1055">
        <v>1.5818000000000001</v>
      </c>
      <c r="AM6491" s="1054">
        <v>31</v>
      </c>
      <c r="AN6491" s="1056">
        <v>0.2928</v>
      </c>
    </row>
    <row r="6492" spans="35:40">
      <c r="AI6492" s="1053">
        <v>41043401</v>
      </c>
      <c r="AJ6492" s="1054">
        <v>11</v>
      </c>
      <c r="AK6492" s="1055">
        <v>48.353000000000002</v>
      </c>
      <c r="AL6492" s="1055">
        <v>1.5456000000000001</v>
      </c>
      <c r="AM6492" s="1054">
        <v>31</v>
      </c>
      <c r="AN6492" s="1056">
        <v>0.1094</v>
      </c>
    </row>
    <row r="6493" spans="35:40">
      <c r="AI6493" s="1053">
        <v>37067031</v>
      </c>
      <c r="AJ6493" s="1054">
        <v>32</v>
      </c>
      <c r="AK6493" s="1055">
        <v>48.247799999999998</v>
      </c>
      <c r="AL6493" s="1055">
        <v>1.5787</v>
      </c>
      <c r="AM6493" s="1054">
        <v>31</v>
      </c>
      <c r="AN6493" s="1056">
        <v>0.2273</v>
      </c>
    </row>
    <row r="6494" spans="35:40">
      <c r="AI6494" s="1053">
        <v>45020191</v>
      </c>
      <c r="AJ6494" s="1054">
        <v>18</v>
      </c>
      <c r="AK6494" s="1055">
        <v>48.246299999999998</v>
      </c>
      <c r="AL6494" s="1055">
        <v>1.3081</v>
      </c>
      <c r="AM6494" s="1054">
        <v>37</v>
      </c>
      <c r="AN6494" s="1056">
        <v>0.20489999999999997</v>
      </c>
    </row>
    <row r="6495" spans="35:40">
      <c r="AI6495" s="1053">
        <v>43061701</v>
      </c>
      <c r="AJ6495" s="1054">
        <v>19</v>
      </c>
      <c r="AK6495" s="1055">
        <v>48.213540000000002</v>
      </c>
      <c r="AL6495" s="1055">
        <v>1.1444000000000001</v>
      </c>
      <c r="AM6495" s="1054">
        <v>42</v>
      </c>
      <c r="AN6495" s="1056">
        <v>0.19969999999999999</v>
      </c>
    </row>
    <row r="6496" spans="35:40">
      <c r="AI6496" s="1053">
        <v>45140041</v>
      </c>
      <c r="AJ6496" s="1054">
        <v>3</v>
      </c>
      <c r="AK6496" s="1055">
        <v>48.206000000000003</v>
      </c>
      <c r="AL6496" s="1055">
        <v>1.4287000000000001</v>
      </c>
      <c r="AM6496" s="1054">
        <v>34</v>
      </c>
      <c r="AN6496" s="1056">
        <v>0.2213</v>
      </c>
    </row>
    <row r="6497" spans="35:40">
      <c r="AI6497" s="1053">
        <v>44022801</v>
      </c>
      <c r="AJ6497" s="1054">
        <v>19</v>
      </c>
      <c r="AK6497" s="1055">
        <v>48.192999999999998</v>
      </c>
      <c r="AL6497" s="1055">
        <v>1.4782999999999999</v>
      </c>
      <c r="AM6497" s="1054">
        <v>33</v>
      </c>
      <c r="AN6497" s="1056">
        <v>0.2487</v>
      </c>
    </row>
    <row r="6498" spans="35:40">
      <c r="AI6498" s="1053">
        <v>46140101</v>
      </c>
      <c r="AJ6498" s="1054">
        <v>1</v>
      </c>
      <c r="AK6498" s="1055">
        <v>48.169400000000003</v>
      </c>
      <c r="AL6498" s="1055">
        <v>0.98060000000000003</v>
      </c>
      <c r="AM6498" s="1054">
        <v>49</v>
      </c>
      <c r="AN6498" s="1056">
        <v>0.2999</v>
      </c>
    </row>
    <row r="6499" spans="35:40">
      <c r="AI6499" s="1053">
        <v>44223701</v>
      </c>
      <c r="AJ6499" s="1054">
        <v>168</v>
      </c>
      <c r="AK6499" s="1055">
        <v>48.168700000000001</v>
      </c>
      <c r="AL6499" s="1055">
        <v>1.3205</v>
      </c>
      <c r="AM6499" s="1054">
        <v>36</v>
      </c>
      <c r="AN6499" s="1056">
        <v>0.11449999999999999</v>
      </c>
    </row>
    <row r="6500" spans="35:40">
      <c r="AI6500" s="1053">
        <v>44162501</v>
      </c>
      <c r="AJ6500" s="1054">
        <v>21</v>
      </c>
      <c r="AK6500" s="1055">
        <v>48.1312</v>
      </c>
      <c r="AL6500" s="1055">
        <v>1.3846000000000001</v>
      </c>
      <c r="AM6500" s="1054">
        <v>35</v>
      </c>
      <c r="AN6500" s="1056">
        <v>0.1736</v>
      </c>
    </row>
    <row r="6501" spans="35:40">
      <c r="AI6501" s="1053">
        <v>45060231</v>
      </c>
      <c r="AJ6501" s="1054">
        <v>14</v>
      </c>
      <c r="AK6501" s="1055">
        <v>48.124200000000002</v>
      </c>
      <c r="AL6501" s="1055">
        <v>1.5447</v>
      </c>
      <c r="AM6501" s="1054">
        <v>31</v>
      </c>
      <c r="AN6501" s="1056">
        <v>0.2261</v>
      </c>
    </row>
    <row r="6502" spans="35:40">
      <c r="AI6502" s="1053">
        <v>32106711</v>
      </c>
      <c r="AJ6502" s="1054">
        <v>74</v>
      </c>
      <c r="AK6502" s="1055">
        <v>48.089697999999999</v>
      </c>
      <c r="AL6502" s="1055">
        <v>1.5210999999999999</v>
      </c>
      <c r="AM6502" s="1054">
        <v>32</v>
      </c>
      <c r="AN6502" s="1056">
        <v>0.1216</v>
      </c>
    </row>
    <row r="6503" spans="35:40">
      <c r="AI6503" s="1053">
        <v>44221901</v>
      </c>
      <c r="AJ6503" s="1054">
        <v>169</v>
      </c>
      <c r="AK6503" s="1055">
        <v>48.0762</v>
      </c>
      <c r="AL6503" s="1055">
        <v>1.4024000000000001</v>
      </c>
      <c r="AM6503" s="1054">
        <v>34</v>
      </c>
      <c r="AN6503" s="1056">
        <v>0.34450000000000003</v>
      </c>
    </row>
    <row r="6504" spans="35:40">
      <c r="AI6504" s="1053">
        <v>45070081</v>
      </c>
      <c r="AJ6504" s="1054">
        <v>8</v>
      </c>
      <c r="AK6504" s="1055">
        <v>48.060299999999998</v>
      </c>
      <c r="AL6504" s="1055">
        <v>1.0096000000000001</v>
      </c>
      <c r="AM6504" s="1054">
        <v>48</v>
      </c>
      <c r="AN6504" s="1056">
        <v>0.14849999999999999</v>
      </c>
    </row>
    <row r="6505" spans="35:40">
      <c r="AI6505" s="1053">
        <v>36113001</v>
      </c>
      <c r="AJ6505" s="1054">
        <v>32</v>
      </c>
      <c r="AK6505" s="1055">
        <v>48.041600000000003</v>
      </c>
      <c r="AL6505" s="1055">
        <v>1.3506</v>
      </c>
      <c r="AM6505" s="1054">
        <v>36</v>
      </c>
      <c r="AN6505" s="1056">
        <v>0.15560000000000002</v>
      </c>
    </row>
    <row r="6506" spans="35:40">
      <c r="AI6506" s="1053">
        <v>33045601</v>
      </c>
      <c r="AJ6506" s="1054">
        <v>79</v>
      </c>
      <c r="AK6506" s="1055">
        <v>48.040019999999998</v>
      </c>
      <c r="AL6506" s="1055">
        <v>1.5761000000000001</v>
      </c>
      <c r="AM6506" s="1054">
        <v>30</v>
      </c>
      <c r="AN6506" s="1056">
        <v>0.12869999999999998</v>
      </c>
    </row>
    <row r="6507" spans="35:40">
      <c r="AI6507" s="1053">
        <v>32109121</v>
      </c>
      <c r="AJ6507" s="1054">
        <v>75</v>
      </c>
      <c r="AK6507" s="1055">
        <v>48.019799999999996</v>
      </c>
      <c r="AL6507" s="1055">
        <v>1.3116000000000001</v>
      </c>
      <c r="AM6507" s="1054">
        <v>37</v>
      </c>
      <c r="AN6507" s="1056">
        <v>0.30649999999999999</v>
      </c>
    </row>
    <row r="6508" spans="35:40">
      <c r="AI6508" s="1053">
        <v>31133601</v>
      </c>
      <c r="AJ6508" s="1054">
        <v>249</v>
      </c>
      <c r="AK6508" s="1055">
        <v>48.005070000000003</v>
      </c>
      <c r="AL6508" s="1055">
        <v>1.2710999999999999</v>
      </c>
      <c r="AM6508" s="1054">
        <v>38</v>
      </c>
      <c r="AN6508" s="1056">
        <v>0.1769</v>
      </c>
    </row>
    <row r="6509" spans="35:40">
      <c r="AI6509" s="1053">
        <v>31052201</v>
      </c>
      <c r="AJ6509" s="1054">
        <v>250</v>
      </c>
      <c r="AK6509" s="1055">
        <v>47.991799999999998</v>
      </c>
      <c r="AL6509" s="1055">
        <v>1.2695000000000001</v>
      </c>
      <c r="AM6509" s="1054">
        <v>38</v>
      </c>
      <c r="AN6509" s="1056">
        <v>7.7300000000000008E-2</v>
      </c>
    </row>
    <row r="6510" spans="35:40">
      <c r="AI6510" s="1053">
        <v>35074491</v>
      </c>
      <c r="AJ6510" s="1054">
        <v>10</v>
      </c>
      <c r="AK6510" s="1055">
        <v>47.957500000000003</v>
      </c>
      <c r="AL6510" s="1055">
        <v>1.5313000000000001</v>
      </c>
      <c r="AM6510" s="1054">
        <v>31</v>
      </c>
      <c r="AN6510" s="1056">
        <v>0.24340000000000001</v>
      </c>
    </row>
    <row r="6511" spans="35:40">
      <c r="AI6511" s="1053">
        <v>45060271</v>
      </c>
      <c r="AJ6511" s="1054">
        <v>15</v>
      </c>
      <c r="AK6511" s="1055">
        <v>47.945</v>
      </c>
      <c r="AL6511" s="1055">
        <v>1.4543999999999999</v>
      </c>
      <c r="AM6511" s="1054">
        <v>33</v>
      </c>
      <c r="AN6511" s="1056">
        <v>0.2235</v>
      </c>
    </row>
    <row r="6512" spans="35:40">
      <c r="AI6512" s="1053">
        <v>33064701</v>
      </c>
      <c r="AJ6512" s="1054">
        <v>59</v>
      </c>
      <c r="AK6512" s="1055">
        <v>47.930700000000002</v>
      </c>
      <c r="AL6512" s="1055">
        <v>1.2929999999999999</v>
      </c>
      <c r="AM6512" s="1054">
        <v>37</v>
      </c>
      <c r="AN6512" s="1056">
        <v>0.18350000000000002</v>
      </c>
    </row>
    <row r="6513" spans="35:40">
      <c r="AI6513" s="1053">
        <v>46130201</v>
      </c>
      <c r="AJ6513" s="1054">
        <v>2</v>
      </c>
      <c r="AK6513" s="1055">
        <v>47.906300000000002</v>
      </c>
      <c r="AL6513" s="1055">
        <v>1.2019</v>
      </c>
      <c r="AM6513" s="1054">
        <v>40</v>
      </c>
      <c r="AN6513" s="1056">
        <v>0.14330000000000001</v>
      </c>
    </row>
    <row r="6514" spans="35:40">
      <c r="AI6514" s="1053">
        <v>53261301</v>
      </c>
      <c r="AJ6514" s="1054">
        <v>4</v>
      </c>
      <c r="AK6514" s="1055">
        <v>47.880499999999998</v>
      </c>
      <c r="AL6514" s="1055">
        <v>1.3764000000000001</v>
      </c>
      <c r="AM6514" s="1054">
        <v>35</v>
      </c>
      <c r="AN6514" s="1056">
        <v>0.29309999999999997</v>
      </c>
    </row>
    <row r="6515" spans="35:40">
      <c r="AI6515" s="1053">
        <v>42052301</v>
      </c>
      <c r="AJ6515" s="1054">
        <v>18</v>
      </c>
      <c r="AK6515" s="1055">
        <v>47.81</v>
      </c>
      <c r="AL6515" s="1055">
        <v>1.5271999999999999</v>
      </c>
      <c r="AM6515" s="1054">
        <v>31</v>
      </c>
      <c r="AN6515" s="1056">
        <v>0.1888</v>
      </c>
    </row>
    <row r="6516" spans="35:40">
      <c r="AI6516" s="1053">
        <v>53013801</v>
      </c>
      <c r="AJ6516" s="1054">
        <v>44</v>
      </c>
      <c r="AK6516" s="1055">
        <v>47.781199999999998</v>
      </c>
      <c r="AL6516" s="1055">
        <v>1.5014000000000001</v>
      </c>
      <c r="AM6516" s="1054">
        <v>32</v>
      </c>
      <c r="AN6516" s="1056">
        <v>0.26239999999999997</v>
      </c>
    </row>
    <row r="6517" spans="35:40">
      <c r="AI6517" s="1053">
        <v>35050202</v>
      </c>
      <c r="AJ6517" s="1054">
        <v>48</v>
      </c>
      <c r="AK6517" s="1055">
        <v>47.781100000000002</v>
      </c>
      <c r="AL6517" s="1055">
        <v>1.5084</v>
      </c>
      <c r="AM6517" s="1054">
        <v>32</v>
      </c>
      <c r="AN6517" s="1056">
        <v>0.13369999999999999</v>
      </c>
    </row>
    <row r="6518" spans="35:40">
      <c r="AI6518" s="1053">
        <v>45090301</v>
      </c>
      <c r="AJ6518" s="1054">
        <v>5</v>
      </c>
      <c r="AK6518" s="1055">
        <v>47.7408</v>
      </c>
      <c r="AL6518" s="1055">
        <v>1.5472999999999999</v>
      </c>
      <c r="AM6518" s="1054">
        <v>31</v>
      </c>
      <c r="AN6518" s="1056">
        <v>0.31440000000000001</v>
      </c>
    </row>
    <row r="6519" spans="35:40">
      <c r="AI6519" s="1053">
        <v>37137071</v>
      </c>
      <c r="AJ6519" s="1054">
        <v>10</v>
      </c>
      <c r="AK6519" s="1055">
        <v>47.731099999999998</v>
      </c>
      <c r="AL6519" s="1055">
        <v>1.113</v>
      </c>
      <c r="AM6519" s="1054">
        <v>43</v>
      </c>
      <c r="AN6519" s="1056">
        <v>0.1017</v>
      </c>
    </row>
    <row r="6520" spans="35:40">
      <c r="AI6520" s="1053">
        <v>34100601</v>
      </c>
      <c r="AJ6520" s="1054">
        <v>23</v>
      </c>
      <c r="AK6520" s="1055">
        <v>47.715499999999999</v>
      </c>
      <c r="AL6520" s="1055">
        <v>1.4964</v>
      </c>
      <c r="AM6520" s="1054">
        <v>32</v>
      </c>
      <c r="AN6520" s="1056">
        <v>0.15529999999999999</v>
      </c>
    </row>
    <row r="6521" spans="35:40">
      <c r="AI6521" s="1053">
        <v>44137001</v>
      </c>
      <c r="AJ6521" s="1054">
        <v>79</v>
      </c>
      <c r="AK6521" s="1055">
        <v>47.7121</v>
      </c>
      <c r="AL6521" s="1055">
        <v>1.4903999999999999</v>
      </c>
      <c r="AM6521" s="1054">
        <v>32</v>
      </c>
      <c r="AN6521" s="1056">
        <v>0.22440000000000002</v>
      </c>
    </row>
    <row r="6522" spans="35:40">
      <c r="AI6522" s="1053">
        <v>14062261</v>
      </c>
      <c r="AJ6522" s="1054">
        <v>12</v>
      </c>
      <c r="AK6522" s="1055">
        <v>47.699399999999997</v>
      </c>
      <c r="AL6522" s="1055">
        <v>1.5296000000000001</v>
      </c>
      <c r="AM6522" s="1054">
        <v>31</v>
      </c>
      <c r="AN6522" s="1056">
        <v>0.30670000000000003</v>
      </c>
    </row>
    <row r="6523" spans="35:40">
      <c r="AI6523" s="1053">
        <v>13083301</v>
      </c>
      <c r="AJ6523" s="1054">
        <v>10</v>
      </c>
      <c r="AK6523" s="1055">
        <v>47.696800000000003</v>
      </c>
      <c r="AL6523" s="1055">
        <v>1.0728</v>
      </c>
      <c r="AM6523" s="1054">
        <v>44</v>
      </c>
      <c r="AN6523" s="1056">
        <v>0.15629999999999999</v>
      </c>
    </row>
    <row r="6524" spans="35:40">
      <c r="AI6524" s="1053">
        <v>32025801</v>
      </c>
      <c r="AJ6524" s="1054">
        <v>23</v>
      </c>
      <c r="AK6524" s="1055">
        <v>47.693300000000001</v>
      </c>
      <c r="AL6524" s="1055">
        <v>1.3814</v>
      </c>
      <c r="AM6524" s="1054">
        <v>35</v>
      </c>
      <c r="AN6524" s="1056">
        <v>0.2286</v>
      </c>
    </row>
    <row r="6525" spans="35:40">
      <c r="AI6525" s="1053">
        <v>13022801</v>
      </c>
      <c r="AJ6525" s="1054">
        <v>23</v>
      </c>
      <c r="AK6525" s="1055">
        <v>47.677500000000002</v>
      </c>
      <c r="AL6525" s="1055">
        <v>1.228</v>
      </c>
      <c r="AM6525" s="1054">
        <v>39</v>
      </c>
      <c r="AN6525" s="1056">
        <v>0.27510000000000001</v>
      </c>
    </row>
    <row r="6526" spans="35:40">
      <c r="AI6526" s="1053">
        <v>42111601</v>
      </c>
      <c r="AJ6526" s="1054">
        <v>12</v>
      </c>
      <c r="AK6526" s="1055">
        <v>47.670200000000001</v>
      </c>
      <c r="AL6526" s="1055">
        <v>1.3255999999999999</v>
      </c>
      <c r="AM6526" s="1054">
        <v>36</v>
      </c>
      <c r="AN6526" s="1056">
        <v>0.1993</v>
      </c>
    </row>
    <row r="6527" spans="35:40">
      <c r="AI6527" s="1053">
        <v>44011951</v>
      </c>
      <c r="AJ6527" s="1054">
        <v>170</v>
      </c>
      <c r="AK6527" s="1055">
        <v>47.664700000000003</v>
      </c>
      <c r="AL6527" s="1055">
        <v>1.3324</v>
      </c>
      <c r="AM6527" s="1054">
        <v>36</v>
      </c>
      <c r="AN6527" s="1056">
        <v>0.14510000000000001</v>
      </c>
    </row>
    <row r="6528" spans="35:40">
      <c r="AI6528" s="1053">
        <v>51150431</v>
      </c>
      <c r="AJ6528" s="1054">
        <v>10</v>
      </c>
      <c r="AK6528" s="1055">
        <v>47.627099999999999</v>
      </c>
      <c r="AL6528" s="1055">
        <v>1.5099</v>
      </c>
      <c r="AM6528" s="1054">
        <v>32</v>
      </c>
      <c r="AN6528" s="1056">
        <v>0.4476</v>
      </c>
    </row>
    <row r="6529" spans="35:40">
      <c r="AI6529" s="1053">
        <v>37107071</v>
      </c>
      <c r="AJ6529" s="1054">
        <v>11</v>
      </c>
      <c r="AK6529" s="1055">
        <v>47.6188</v>
      </c>
      <c r="AL6529" s="1055">
        <v>1.5597000000000001</v>
      </c>
      <c r="AM6529" s="1054">
        <v>31</v>
      </c>
      <c r="AN6529" s="1056">
        <v>0.3075</v>
      </c>
    </row>
    <row r="6530" spans="35:40">
      <c r="AI6530" s="1053">
        <v>41043201</v>
      </c>
      <c r="AJ6530" s="1054">
        <v>12</v>
      </c>
      <c r="AK6530" s="1055">
        <v>47.593344999999999</v>
      </c>
      <c r="AL6530" s="1055">
        <v>1.5628</v>
      </c>
      <c r="AM6530" s="1054">
        <v>30</v>
      </c>
      <c r="AN6530" s="1056">
        <v>9.9600000000000008E-2</v>
      </c>
    </row>
    <row r="6531" spans="35:40">
      <c r="AI6531" s="1053">
        <v>33013101</v>
      </c>
      <c r="AJ6531" s="1054">
        <v>129</v>
      </c>
      <c r="AK6531" s="1055">
        <v>47.507199999999997</v>
      </c>
      <c r="AL6531" s="1055">
        <v>1.4312</v>
      </c>
      <c r="AM6531" s="1054">
        <v>33</v>
      </c>
      <c r="AN6531" s="1056">
        <v>9.4399999999999998E-2</v>
      </c>
    </row>
    <row r="6532" spans="35:40">
      <c r="AI6532" s="1053">
        <v>41031501</v>
      </c>
      <c r="AJ6532" s="1054">
        <v>23</v>
      </c>
      <c r="AK6532" s="1055">
        <v>47.504690000000004</v>
      </c>
      <c r="AL6532" s="1055">
        <v>1.4675</v>
      </c>
      <c r="AM6532" s="1054">
        <v>32</v>
      </c>
      <c r="AN6532" s="1056">
        <v>0.184</v>
      </c>
    </row>
    <row r="6533" spans="35:40">
      <c r="AI6533" s="1053">
        <v>22041301</v>
      </c>
      <c r="AJ6533" s="1054">
        <v>6</v>
      </c>
      <c r="AK6533" s="1055">
        <v>47.500300000000003</v>
      </c>
      <c r="AL6533" s="1055">
        <v>1.5392999999999999</v>
      </c>
      <c r="AM6533" s="1054">
        <v>31</v>
      </c>
      <c r="AN6533" s="1056">
        <v>0.13449999999999998</v>
      </c>
    </row>
    <row r="6534" spans="35:40">
      <c r="AI6534" s="1053">
        <v>34082801</v>
      </c>
      <c r="AJ6534" s="1054">
        <v>18</v>
      </c>
      <c r="AK6534" s="1055">
        <v>47.460599999999999</v>
      </c>
      <c r="AL6534" s="1055">
        <v>1.0923</v>
      </c>
      <c r="AM6534" s="1054">
        <v>43</v>
      </c>
      <c r="AN6534" s="1056">
        <v>0.1091</v>
      </c>
    </row>
    <row r="6535" spans="35:40">
      <c r="AI6535" s="1053">
        <v>53015801</v>
      </c>
      <c r="AJ6535" s="1054">
        <v>45</v>
      </c>
      <c r="AK6535" s="1055">
        <v>47.43</v>
      </c>
      <c r="AL6535" s="1055">
        <v>1.4993000000000001</v>
      </c>
      <c r="AM6535" s="1054">
        <v>32</v>
      </c>
      <c r="AN6535" s="1056">
        <v>0.11810000000000001</v>
      </c>
    </row>
    <row r="6536" spans="35:40">
      <c r="AI6536" s="1053">
        <v>35022801</v>
      </c>
      <c r="AJ6536" s="1054">
        <v>39</v>
      </c>
      <c r="AK6536" s="1055">
        <v>47.3992</v>
      </c>
      <c r="AL6536" s="1055">
        <v>1.3874</v>
      </c>
      <c r="AM6536" s="1054">
        <v>34</v>
      </c>
      <c r="AN6536" s="1056">
        <v>0.12369999999999999</v>
      </c>
    </row>
    <row r="6537" spans="35:40">
      <c r="AI6537" s="1053">
        <v>41043001</v>
      </c>
      <c r="AJ6537" s="1054">
        <v>13</v>
      </c>
      <c r="AK6537" s="1055">
        <v>47.384900000000002</v>
      </c>
      <c r="AL6537" s="1055">
        <v>1.492</v>
      </c>
      <c r="AM6537" s="1054">
        <v>32</v>
      </c>
      <c r="AN6537" s="1056">
        <v>0.40159999999999996</v>
      </c>
    </row>
    <row r="6538" spans="35:40">
      <c r="AI6538" s="1053">
        <v>44018401</v>
      </c>
      <c r="AJ6538" s="1054">
        <v>171</v>
      </c>
      <c r="AK6538" s="1055">
        <v>47.370150000000002</v>
      </c>
      <c r="AL6538" s="1055">
        <v>1.1514</v>
      </c>
      <c r="AM6538" s="1054">
        <v>41</v>
      </c>
      <c r="AN6538" s="1056">
        <v>0.22210000000000002</v>
      </c>
    </row>
    <row r="6539" spans="35:40">
      <c r="AI6539" s="1053">
        <v>42171501</v>
      </c>
      <c r="AJ6539" s="1054">
        <v>101</v>
      </c>
      <c r="AK6539" s="1055">
        <v>47.366700000000002</v>
      </c>
      <c r="AL6539" s="1055">
        <v>1.3694999999999999</v>
      </c>
      <c r="AM6539" s="1054">
        <v>35</v>
      </c>
      <c r="AN6539" s="1056">
        <v>0.25509999999999999</v>
      </c>
    </row>
    <row r="6540" spans="35:40">
      <c r="AI6540" s="1053">
        <v>44108601</v>
      </c>
      <c r="AJ6540" s="1054">
        <v>80</v>
      </c>
      <c r="AK6540" s="1055">
        <v>47.3596</v>
      </c>
      <c r="AL6540" s="1055">
        <v>1.4844999999999999</v>
      </c>
      <c r="AM6540" s="1054">
        <v>32</v>
      </c>
      <c r="AN6540" s="1056">
        <v>0.15720000000000001</v>
      </c>
    </row>
    <row r="6541" spans="35:40">
      <c r="AI6541" s="1053">
        <v>34022701</v>
      </c>
      <c r="AJ6541" s="1054">
        <v>30</v>
      </c>
      <c r="AK6541" s="1055">
        <v>47.353900000000003</v>
      </c>
      <c r="AL6541" s="1055">
        <v>1.393</v>
      </c>
      <c r="AM6541" s="1054">
        <v>34</v>
      </c>
      <c r="AN6541" s="1056">
        <v>0.22989999999999999</v>
      </c>
    </row>
    <row r="6542" spans="35:40">
      <c r="AI6542" s="1053">
        <v>44137301</v>
      </c>
      <c r="AJ6542" s="1054">
        <v>80</v>
      </c>
      <c r="AK6542" s="1055">
        <v>47.3414</v>
      </c>
      <c r="AL6542" s="1055">
        <v>1.3714999999999999</v>
      </c>
      <c r="AM6542" s="1054">
        <v>35</v>
      </c>
      <c r="AN6542" s="1056">
        <v>0.1462</v>
      </c>
    </row>
    <row r="6543" spans="35:40">
      <c r="AI6543" s="1053">
        <v>61080901</v>
      </c>
      <c r="AJ6543" s="1054">
        <v>6</v>
      </c>
      <c r="AK6543" s="1055">
        <v>47.3157</v>
      </c>
      <c r="AL6543" s="1055">
        <v>1.2185999999999999</v>
      </c>
      <c r="AM6543" s="1054">
        <v>39</v>
      </c>
      <c r="AN6543" s="1056">
        <v>0.28300000000000003</v>
      </c>
    </row>
    <row r="6544" spans="35:40">
      <c r="AI6544" s="1053">
        <v>43062501</v>
      </c>
      <c r="AJ6544" s="1054">
        <v>20</v>
      </c>
      <c r="AK6544" s="1055">
        <v>47.315440000000002</v>
      </c>
      <c r="AL6544" s="1055">
        <v>1.1612</v>
      </c>
      <c r="AM6544" s="1054">
        <v>41</v>
      </c>
      <c r="AN6544" s="1056">
        <v>0.1234</v>
      </c>
    </row>
    <row r="6545" spans="35:40">
      <c r="AI6545" s="1053">
        <v>32070901</v>
      </c>
      <c r="AJ6545" s="1054">
        <v>40</v>
      </c>
      <c r="AK6545" s="1055">
        <v>47.290599999999998</v>
      </c>
      <c r="AL6545" s="1055">
        <v>1.5066999999999999</v>
      </c>
      <c r="AM6545" s="1054">
        <v>31</v>
      </c>
      <c r="AN6545" s="1056">
        <v>0.29039999999999999</v>
      </c>
    </row>
    <row r="6546" spans="35:40">
      <c r="AI6546" s="1053">
        <v>44040701</v>
      </c>
      <c r="AJ6546" s="1054">
        <v>6</v>
      </c>
      <c r="AK6546" s="1055">
        <v>47.287300000000002</v>
      </c>
      <c r="AL6546" s="1055">
        <v>1.2576000000000001</v>
      </c>
      <c r="AM6546" s="1054">
        <v>38</v>
      </c>
      <c r="AN6546" s="1056">
        <v>0.30920000000000003</v>
      </c>
    </row>
    <row r="6547" spans="35:40">
      <c r="AI6547" s="1053">
        <v>37037171</v>
      </c>
      <c r="AJ6547" s="1054">
        <v>57</v>
      </c>
      <c r="AK6547" s="1055">
        <v>47.258899999999997</v>
      </c>
      <c r="AL6547" s="1055">
        <v>1.5684</v>
      </c>
      <c r="AM6547" s="1054">
        <v>30</v>
      </c>
      <c r="AN6547" s="1056">
        <v>0.23050000000000001</v>
      </c>
    </row>
    <row r="6548" spans="35:40">
      <c r="AI6548" s="1053">
        <v>31183801</v>
      </c>
      <c r="AJ6548" s="1054">
        <v>251</v>
      </c>
      <c r="AK6548" s="1055">
        <v>47.220399999999998</v>
      </c>
      <c r="AL6548" s="1055">
        <v>1.357</v>
      </c>
      <c r="AM6548" s="1054">
        <v>35</v>
      </c>
      <c r="AN6548" s="1056">
        <v>0.14460000000000001</v>
      </c>
    </row>
    <row r="6549" spans="35:40">
      <c r="AI6549" s="1053">
        <v>45060211</v>
      </c>
      <c r="AJ6549" s="1054">
        <v>16</v>
      </c>
      <c r="AK6549" s="1055">
        <v>47.209200000000003</v>
      </c>
      <c r="AL6549" s="1055">
        <v>1.1419999999999999</v>
      </c>
      <c r="AM6549" s="1054">
        <v>41</v>
      </c>
      <c r="AN6549" s="1056">
        <v>0.3231</v>
      </c>
    </row>
    <row r="6550" spans="35:40">
      <c r="AI6550" s="1053">
        <v>41143501</v>
      </c>
      <c r="AJ6550" s="1054">
        <v>19</v>
      </c>
      <c r="AK6550" s="1055">
        <v>47.207900000000002</v>
      </c>
      <c r="AL6550" s="1055">
        <v>1.2887</v>
      </c>
      <c r="AM6550" s="1054">
        <v>37</v>
      </c>
      <c r="AN6550" s="1056">
        <v>0.25530000000000003</v>
      </c>
    </row>
    <row r="6551" spans="35:40">
      <c r="AI6551" s="1053">
        <v>53231201</v>
      </c>
      <c r="AJ6551" s="1054">
        <v>3</v>
      </c>
      <c r="AK6551" s="1055">
        <v>47.1999</v>
      </c>
      <c r="AL6551" s="1055">
        <v>1.1862999999999999</v>
      </c>
      <c r="AM6551" s="1054">
        <v>40</v>
      </c>
      <c r="AN6551" s="1056">
        <v>0.15179999999999999</v>
      </c>
    </row>
    <row r="6552" spans="35:40">
      <c r="AI6552" s="1053">
        <v>13060302</v>
      </c>
      <c r="AJ6552" s="1054">
        <v>23</v>
      </c>
      <c r="AK6552" s="1055">
        <v>47.187199999999997</v>
      </c>
      <c r="AL6552" s="1055">
        <v>1.4908999999999999</v>
      </c>
      <c r="AM6552" s="1054">
        <v>32</v>
      </c>
      <c r="AN6552" s="1056">
        <v>0.26379999999999998</v>
      </c>
    </row>
    <row r="6553" spans="35:40">
      <c r="AI6553" s="1053">
        <v>64030151</v>
      </c>
      <c r="AJ6553" s="1054">
        <v>2</v>
      </c>
      <c r="AK6553" s="1055">
        <v>47.182400000000001</v>
      </c>
      <c r="AL6553" s="1055">
        <v>1.2565999999999999</v>
      </c>
      <c r="AM6553" s="1054">
        <v>38</v>
      </c>
      <c r="AN6553" s="1056">
        <v>8.6199999999999999E-2</v>
      </c>
    </row>
    <row r="6554" spans="35:40">
      <c r="AI6554" s="1053">
        <v>51170021</v>
      </c>
      <c r="AJ6554" s="1054">
        <v>6</v>
      </c>
      <c r="AK6554" s="1055">
        <v>47.142200000000003</v>
      </c>
      <c r="AL6554" s="1055">
        <v>1.4659</v>
      </c>
      <c r="AM6554" s="1054">
        <v>32</v>
      </c>
      <c r="AN6554" s="1056">
        <v>0.23809999999999998</v>
      </c>
    </row>
    <row r="6555" spans="35:40">
      <c r="AI6555" s="1053">
        <v>32043101</v>
      </c>
      <c r="AJ6555" s="1054">
        <v>44</v>
      </c>
      <c r="AK6555" s="1055">
        <v>47.125</v>
      </c>
      <c r="AL6555" s="1055">
        <v>1.4965999999999999</v>
      </c>
      <c r="AM6555" s="1054">
        <v>31</v>
      </c>
      <c r="AN6555" s="1056">
        <v>0.23469999999999999</v>
      </c>
    </row>
    <row r="6556" spans="35:40">
      <c r="AI6556" s="1053">
        <v>32112011</v>
      </c>
      <c r="AJ6556" s="1054">
        <v>17</v>
      </c>
      <c r="AK6556" s="1055">
        <v>47.112299999999998</v>
      </c>
      <c r="AL6556" s="1055">
        <v>1.4502999999999999</v>
      </c>
      <c r="AM6556" s="1054">
        <v>32</v>
      </c>
      <c r="AN6556" s="1056">
        <v>0.27660000000000001</v>
      </c>
    </row>
    <row r="6557" spans="35:40">
      <c r="AI6557" s="1053">
        <v>62060701</v>
      </c>
      <c r="AJ6557" s="1054">
        <v>4</v>
      </c>
      <c r="AK6557" s="1055">
        <v>47.106900000000003</v>
      </c>
      <c r="AL6557" s="1055">
        <v>1.3360000000000001</v>
      </c>
      <c r="AM6557" s="1054">
        <v>35</v>
      </c>
      <c r="AN6557" s="1056">
        <v>0.38969999999999999</v>
      </c>
    </row>
    <row r="6558" spans="35:40">
      <c r="AI6558" s="1053">
        <v>44061901</v>
      </c>
      <c r="AJ6558" s="1054">
        <v>14</v>
      </c>
      <c r="AK6558" s="1055">
        <v>47.075200000000002</v>
      </c>
      <c r="AL6558" s="1055">
        <v>0.84340000000000004</v>
      </c>
      <c r="AM6558" s="1054">
        <v>56</v>
      </c>
      <c r="AN6558" s="1056">
        <v>8.8399999999999992E-2</v>
      </c>
    </row>
    <row r="6559" spans="35:40">
      <c r="AI6559" s="1053">
        <v>41132401</v>
      </c>
      <c r="AJ6559" s="1054">
        <v>19</v>
      </c>
      <c r="AK6559" s="1055">
        <v>47.0535</v>
      </c>
      <c r="AL6559" s="1055">
        <v>1.0652999999999999</v>
      </c>
      <c r="AM6559" s="1054">
        <v>44</v>
      </c>
      <c r="AN6559" s="1056">
        <v>0.15029999999999999</v>
      </c>
    </row>
    <row r="6560" spans="35:40">
      <c r="AI6560" s="1053">
        <v>41133801</v>
      </c>
      <c r="AJ6560" s="1054">
        <v>20</v>
      </c>
      <c r="AK6560" s="1055">
        <v>47.052900000000001</v>
      </c>
      <c r="AL6560" s="1055">
        <v>1.4878</v>
      </c>
      <c r="AM6560" s="1054">
        <v>32</v>
      </c>
      <c r="AN6560" s="1056">
        <v>0.20190000000000002</v>
      </c>
    </row>
    <row r="6561" spans="35:40">
      <c r="AI6561" s="1053">
        <v>11051001</v>
      </c>
      <c r="AJ6561" s="1054">
        <v>173</v>
      </c>
      <c r="AK6561" s="1055">
        <v>47.025500000000001</v>
      </c>
      <c r="AL6561" s="1055">
        <v>1.3948</v>
      </c>
      <c r="AM6561" s="1054">
        <v>34</v>
      </c>
      <c r="AN6561" s="1056">
        <v>0.1174</v>
      </c>
    </row>
    <row r="6562" spans="35:40">
      <c r="AI6562" s="1053">
        <v>36073401</v>
      </c>
      <c r="AJ6562" s="1054">
        <v>27</v>
      </c>
      <c r="AK6562" s="1055">
        <v>47.012599999999999</v>
      </c>
      <c r="AL6562" s="1055">
        <v>1.3704000000000001</v>
      </c>
      <c r="AM6562" s="1054">
        <v>34</v>
      </c>
      <c r="AN6562" s="1056">
        <v>0.27800000000000002</v>
      </c>
    </row>
    <row r="6563" spans="35:40">
      <c r="AI6563" s="1053">
        <v>51090401</v>
      </c>
      <c r="AJ6563" s="1054">
        <v>33</v>
      </c>
      <c r="AK6563" s="1055">
        <v>46.989100000000001</v>
      </c>
      <c r="AL6563" s="1055">
        <v>1.4253</v>
      </c>
      <c r="AM6563" s="1054">
        <v>33</v>
      </c>
      <c r="AN6563" s="1056">
        <v>0.37560000000000004</v>
      </c>
    </row>
    <row r="6564" spans="35:40">
      <c r="AI6564" s="1053">
        <v>23012511</v>
      </c>
      <c r="AJ6564" s="1054">
        <v>51</v>
      </c>
      <c r="AK6564" s="1055">
        <v>46.982500000000002</v>
      </c>
      <c r="AL6564" s="1055">
        <v>0.99980000000000002</v>
      </c>
      <c r="AM6564" s="1054">
        <v>47</v>
      </c>
      <c r="AN6564" s="1056">
        <v>0.20250000000000001</v>
      </c>
    </row>
    <row r="6565" spans="35:40">
      <c r="AI6565" s="1053">
        <v>41151901</v>
      </c>
      <c r="AJ6565" s="1054">
        <v>19</v>
      </c>
      <c r="AK6565" s="1055">
        <v>46.980800000000002</v>
      </c>
      <c r="AL6565" s="1055">
        <v>1.2859</v>
      </c>
      <c r="AM6565" s="1054">
        <v>37</v>
      </c>
      <c r="AN6565" s="1056">
        <v>0.41590000000000005</v>
      </c>
    </row>
    <row r="6566" spans="35:40">
      <c r="AI6566" s="1053">
        <v>37027231</v>
      </c>
      <c r="AJ6566" s="1054">
        <v>38</v>
      </c>
      <c r="AK6566" s="1055">
        <v>46.942500000000003</v>
      </c>
      <c r="AL6566" s="1055">
        <v>1.5411999999999999</v>
      </c>
      <c r="AM6566" s="1054">
        <v>30</v>
      </c>
      <c r="AN6566" s="1056">
        <v>0.16550000000000001</v>
      </c>
    </row>
    <row r="6567" spans="35:40">
      <c r="AI6567" s="1053">
        <v>41111501</v>
      </c>
      <c r="AJ6567" s="1054">
        <v>12</v>
      </c>
      <c r="AK6567" s="1055">
        <v>46.932699999999997</v>
      </c>
      <c r="AL6567" s="1055">
        <v>1.3817999999999999</v>
      </c>
      <c r="AM6567" s="1054">
        <v>34</v>
      </c>
      <c r="AN6567" s="1056">
        <v>0.25579999999999997</v>
      </c>
    </row>
    <row r="6568" spans="35:40">
      <c r="AI6568" s="1053">
        <v>33111501</v>
      </c>
      <c r="AJ6568" s="1054">
        <v>19</v>
      </c>
      <c r="AK6568" s="1055">
        <v>46.878799999999998</v>
      </c>
      <c r="AL6568" s="1055">
        <v>1.3129999999999999</v>
      </c>
      <c r="AM6568" s="1054">
        <v>36</v>
      </c>
      <c r="AN6568" s="1056">
        <v>0.31909999999999999</v>
      </c>
    </row>
    <row r="6569" spans="35:40">
      <c r="AI6569" s="1053">
        <v>32038811</v>
      </c>
      <c r="AJ6569" s="1054">
        <v>74</v>
      </c>
      <c r="AK6569" s="1055">
        <v>46.769500000000001</v>
      </c>
      <c r="AL6569" s="1055">
        <v>1.6004</v>
      </c>
      <c r="AM6569" s="1054">
        <v>29</v>
      </c>
      <c r="AN6569" s="1056">
        <v>0.34850000000000003</v>
      </c>
    </row>
    <row r="6570" spans="35:40">
      <c r="AI6570" s="1053">
        <v>41033201</v>
      </c>
      <c r="AJ6570" s="1054">
        <v>24</v>
      </c>
      <c r="AK6570" s="1055">
        <v>46.748399999999997</v>
      </c>
      <c r="AL6570" s="1055">
        <v>1.2969999999999999</v>
      </c>
      <c r="AM6570" s="1054">
        <v>36</v>
      </c>
      <c r="AN6570" s="1056">
        <v>0.17069999999999999</v>
      </c>
    </row>
    <row r="6571" spans="35:40">
      <c r="AI6571" s="1053">
        <v>64030171</v>
      </c>
      <c r="AJ6571" s="1054">
        <v>3</v>
      </c>
      <c r="AK6571" s="1055">
        <v>46.706499999999998</v>
      </c>
      <c r="AL6571" s="1055">
        <v>1.4766999999999999</v>
      </c>
      <c r="AM6571" s="1054">
        <v>32</v>
      </c>
      <c r="AN6571" s="1056">
        <v>0.1661</v>
      </c>
    </row>
    <row r="6572" spans="35:40">
      <c r="AI6572" s="1053">
        <v>32027001</v>
      </c>
      <c r="AJ6572" s="1054">
        <v>106</v>
      </c>
      <c r="AK6572" s="1055">
        <v>46.66827</v>
      </c>
      <c r="AL6572" s="1055">
        <v>1.3278000000000001</v>
      </c>
      <c r="AM6572" s="1054">
        <v>35</v>
      </c>
      <c r="AN6572" s="1056">
        <v>9.9100000000000008E-2</v>
      </c>
    </row>
    <row r="6573" spans="35:40">
      <c r="AI6573" s="1053">
        <v>21090401</v>
      </c>
      <c r="AJ6573" s="1054">
        <v>6</v>
      </c>
      <c r="AK6573" s="1055">
        <v>46.656500000000001</v>
      </c>
      <c r="AL6573" s="1055">
        <v>1.5626</v>
      </c>
      <c r="AM6573" s="1054">
        <v>30</v>
      </c>
      <c r="AN6573" s="1056">
        <v>0.1807</v>
      </c>
    </row>
    <row r="6574" spans="35:40">
      <c r="AI6574" s="1053">
        <v>22032201</v>
      </c>
      <c r="AJ6574" s="1054">
        <v>11</v>
      </c>
      <c r="AK6574" s="1055">
        <v>46.65616</v>
      </c>
      <c r="AL6574" s="1055">
        <v>1.4426000000000001</v>
      </c>
      <c r="AM6574" s="1054">
        <v>32</v>
      </c>
      <c r="AN6574" s="1056">
        <v>0.1661</v>
      </c>
    </row>
    <row r="6575" spans="35:40">
      <c r="AI6575" s="1053">
        <v>53031101</v>
      </c>
      <c r="AJ6575" s="1054">
        <v>12</v>
      </c>
      <c r="AK6575" s="1055">
        <v>46.648099999999999</v>
      </c>
      <c r="AL6575" s="1055">
        <v>1.5064</v>
      </c>
      <c r="AM6575" s="1054">
        <v>31</v>
      </c>
      <c r="AN6575" s="1056">
        <v>0.15810000000000002</v>
      </c>
    </row>
    <row r="6576" spans="35:40">
      <c r="AI6576" s="1053">
        <v>51090011</v>
      </c>
      <c r="AJ6576" s="1054">
        <v>34</v>
      </c>
      <c r="AK6576" s="1055">
        <v>46.627699999999997</v>
      </c>
      <c r="AL6576" s="1055">
        <v>1.4543999999999999</v>
      </c>
      <c r="AM6576" s="1054">
        <v>32</v>
      </c>
      <c r="AN6576" s="1056">
        <v>0.4128</v>
      </c>
    </row>
    <row r="6577" spans="35:40">
      <c r="AI6577" s="1053">
        <v>42010802</v>
      </c>
      <c r="AJ6577" s="1054">
        <v>102</v>
      </c>
      <c r="AK6577" s="1055">
        <v>46.612900000000003</v>
      </c>
      <c r="AL6577" s="1055">
        <v>1.5821000000000001</v>
      </c>
      <c r="AM6577" s="1054">
        <v>29</v>
      </c>
      <c r="AN6577" s="1056">
        <v>0.19510000000000002</v>
      </c>
    </row>
    <row r="6578" spans="35:40">
      <c r="AI6578" s="1053">
        <v>44021801</v>
      </c>
      <c r="AJ6578" s="1054">
        <v>20</v>
      </c>
      <c r="AK6578" s="1055">
        <v>46.582279999999997</v>
      </c>
      <c r="AL6578" s="1055">
        <v>1.2562</v>
      </c>
      <c r="AM6578" s="1054">
        <v>37</v>
      </c>
      <c r="AN6578" s="1056">
        <v>0.15970000000000001</v>
      </c>
    </row>
    <row r="6579" spans="35:40">
      <c r="AI6579" s="1053">
        <v>37051801</v>
      </c>
      <c r="AJ6579" s="1054">
        <v>33</v>
      </c>
      <c r="AK6579" s="1055">
        <v>46.5379</v>
      </c>
      <c r="AL6579" s="1055">
        <v>1.4817</v>
      </c>
      <c r="AM6579" s="1054">
        <v>31</v>
      </c>
      <c r="AN6579" s="1056">
        <v>0.1343</v>
      </c>
    </row>
    <row r="6580" spans="35:40">
      <c r="AI6580" s="1053">
        <v>14070301</v>
      </c>
      <c r="AJ6580" s="1054">
        <v>20</v>
      </c>
      <c r="AK6580" s="1055">
        <v>46.523699999999998</v>
      </c>
      <c r="AL6580" s="1055">
        <v>1.2769999999999999</v>
      </c>
      <c r="AM6580" s="1054">
        <v>36</v>
      </c>
      <c r="AN6580" s="1056">
        <v>0.14230000000000001</v>
      </c>
    </row>
    <row r="6581" spans="35:40">
      <c r="AI6581" s="1053">
        <v>41021701</v>
      </c>
      <c r="AJ6581" s="1054">
        <v>18</v>
      </c>
      <c r="AK6581" s="1055">
        <v>46.5122</v>
      </c>
      <c r="AL6581" s="1055">
        <v>1.3089999999999999</v>
      </c>
      <c r="AM6581" s="1054">
        <v>36</v>
      </c>
      <c r="AN6581" s="1056">
        <v>0.33090000000000003</v>
      </c>
    </row>
    <row r="6582" spans="35:40">
      <c r="AI6582" s="1053">
        <v>62060201</v>
      </c>
      <c r="AJ6582" s="1054">
        <v>5</v>
      </c>
      <c r="AK6582" s="1055">
        <v>46.456800000000001</v>
      </c>
      <c r="AL6582" s="1055">
        <v>1.4109</v>
      </c>
      <c r="AM6582" s="1054">
        <v>33</v>
      </c>
      <c r="AN6582" s="1056">
        <v>0.26590000000000003</v>
      </c>
    </row>
    <row r="6583" spans="35:40">
      <c r="AI6583" s="1053">
        <v>42150601</v>
      </c>
      <c r="AJ6583" s="1054">
        <v>8</v>
      </c>
      <c r="AK6583" s="1055">
        <v>46.456029999999998</v>
      </c>
      <c r="AL6583" s="1055">
        <v>1.1808000000000001</v>
      </c>
      <c r="AM6583" s="1054">
        <v>39</v>
      </c>
      <c r="AN6583" s="1056">
        <v>0.22579999999999997</v>
      </c>
    </row>
    <row r="6584" spans="35:40">
      <c r="AI6584" s="1053">
        <v>22040101</v>
      </c>
      <c r="AJ6584" s="1054">
        <v>7</v>
      </c>
      <c r="AK6584" s="1055">
        <v>46.353400000000001</v>
      </c>
      <c r="AL6584" s="1055">
        <v>1.4823999999999999</v>
      </c>
      <c r="AM6584" s="1054">
        <v>31</v>
      </c>
      <c r="AN6584" s="1056">
        <v>0.21129999999999999</v>
      </c>
    </row>
    <row r="6585" spans="35:40">
      <c r="AI6585" s="1053">
        <v>14110801</v>
      </c>
      <c r="AJ6585" s="1054">
        <v>13</v>
      </c>
      <c r="AK6585" s="1055">
        <v>46.344070000000002</v>
      </c>
      <c r="AL6585" s="1055">
        <v>1.4168000000000001</v>
      </c>
      <c r="AM6585" s="1054">
        <v>33</v>
      </c>
      <c r="AN6585" s="1056">
        <v>0.26819999999999999</v>
      </c>
    </row>
    <row r="6586" spans="35:40">
      <c r="AI6586" s="1053">
        <v>63020021</v>
      </c>
      <c r="AJ6586" s="1054">
        <v>2</v>
      </c>
      <c r="AK6586" s="1055">
        <v>46.34225</v>
      </c>
      <c r="AL6586" s="1055">
        <v>1.5585</v>
      </c>
      <c r="AM6586" s="1054">
        <v>30</v>
      </c>
      <c r="AN6586" s="1056">
        <v>0.23629999999999998</v>
      </c>
    </row>
    <row r="6587" spans="35:40">
      <c r="AI6587" s="1053">
        <v>51068301</v>
      </c>
      <c r="AJ6587" s="1054">
        <v>18</v>
      </c>
      <c r="AK6587" s="1055">
        <v>46.334099999999999</v>
      </c>
      <c r="AL6587" s="1055">
        <v>1.4448000000000001</v>
      </c>
      <c r="AM6587" s="1054">
        <v>32</v>
      </c>
      <c r="AN6587" s="1056">
        <v>0.37990000000000002</v>
      </c>
    </row>
    <row r="6588" spans="35:40">
      <c r="AI6588" s="1053">
        <v>32090901</v>
      </c>
      <c r="AJ6588" s="1054">
        <v>25</v>
      </c>
      <c r="AK6588" s="1055">
        <v>46.321599999999997</v>
      </c>
      <c r="AL6588" s="1055">
        <v>1.3188</v>
      </c>
      <c r="AM6588" s="1054">
        <v>35</v>
      </c>
      <c r="AN6588" s="1056">
        <v>0.223</v>
      </c>
    </row>
    <row r="6589" spans="35:40">
      <c r="AI6589" s="1053">
        <v>22112901</v>
      </c>
      <c r="AJ6589" s="1054">
        <v>39</v>
      </c>
      <c r="AK6589" s="1055">
        <v>46.319899999999997</v>
      </c>
      <c r="AL6589" s="1055">
        <v>1.38</v>
      </c>
      <c r="AM6589" s="1054">
        <v>34</v>
      </c>
      <c r="AN6589" s="1056">
        <v>0.14749999999999999</v>
      </c>
    </row>
    <row r="6590" spans="35:40">
      <c r="AI6590" s="1053">
        <v>44172301</v>
      </c>
      <c r="AJ6590" s="1054">
        <v>20</v>
      </c>
      <c r="AK6590" s="1055">
        <v>46.315899999999999</v>
      </c>
      <c r="AL6590" s="1055">
        <v>1.4572000000000001</v>
      </c>
      <c r="AM6590" s="1054">
        <v>32</v>
      </c>
      <c r="AN6590" s="1056">
        <v>0.18969999999999998</v>
      </c>
    </row>
    <row r="6591" spans="35:40">
      <c r="AI6591" s="1053">
        <v>52014401</v>
      </c>
      <c r="AJ6591" s="1054">
        <v>27</v>
      </c>
      <c r="AK6591" s="1055">
        <v>46.314</v>
      </c>
      <c r="AL6591" s="1055">
        <v>1.2579</v>
      </c>
      <c r="AM6591" s="1054">
        <v>37</v>
      </c>
      <c r="AN6591" s="1056">
        <v>7.7699999999999991E-2</v>
      </c>
    </row>
    <row r="6592" spans="35:40">
      <c r="AI6592" s="1053">
        <v>61052001</v>
      </c>
      <c r="AJ6592" s="1054">
        <v>11</v>
      </c>
      <c r="AK6592" s="1055">
        <v>46.303199999999997</v>
      </c>
      <c r="AL6592" s="1055">
        <v>1.4763999999999999</v>
      </c>
      <c r="AM6592" s="1054">
        <v>31</v>
      </c>
      <c r="AN6592" s="1056">
        <v>0.16219999999999998</v>
      </c>
    </row>
    <row r="6593" spans="35:40">
      <c r="AI6593" s="1053">
        <v>21010961</v>
      </c>
      <c r="AJ6593" s="1054">
        <v>56</v>
      </c>
      <c r="AK6593" s="1055">
        <v>46.291699999999999</v>
      </c>
      <c r="AL6593" s="1055">
        <v>1.4994000000000001</v>
      </c>
      <c r="AM6593" s="1054">
        <v>31</v>
      </c>
      <c r="AN6593" s="1056">
        <v>0.1085</v>
      </c>
    </row>
    <row r="6594" spans="35:40">
      <c r="AI6594" s="1053">
        <v>36040701</v>
      </c>
      <c r="AJ6594" s="1054">
        <v>29</v>
      </c>
      <c r="AK6594" s="1055">
        <v>46.217100000000002</v>
      </c>
      <c r="AL6594" s="1055">
        <v>1.4861</v>
      </c>
      <c r="AM6594" s="1054">
        <v>31</v>
      </c>
      <c r="AN6594" s="1056">
        <v>0.20079999999999998</v>
      </c>
    </row>
    <row r="6595" spans="35:40">
      <c r="AI6595" s="1053">
        <v>34061901</v>
      </c>
      <c r="AJ6595" s="1054">
        <v>21</v>
      </c>
      <c r="AK6595" s="1055">
        <v>46.1815</v>
      </c>
      <c r="AL6595" s="1055">
        <v>1.4823</v>
      </c>
      <c r="AM6595" s="1054">
        <v>31</v>
      </c>
      <c r="AN6595" s="1056">
        <v>0.2586</v>
      </c>
    </row>
    <row r="6596" spans="35:40">
      <c r="AI6596" s="1053">
        <v>65220141</v>
      </c>
      <c r="AJ6596" s="1054">
        <v>2</v>
      </c>
      <c r="AK6596" s="1055">
        <v>46.143000000000001</v>
      </c>
      <c r="AL6596" s="1055">
        <v>1.331</v>
      </c>
      <c r="AM6596" s="1054">
        <v>35</v>
      </c>
      <c r="AN6596" s="1056">
        <v>0.16039999999999999</v>
      </c>
    </row>
    <row r="6597" spans="35:40">
      <c r="AI6597" s="1053">
        <v>22051101</v>
      </c>
      <c r="AJ6597" s="1054">
        <v>7</v>
      </c>
      <c r="AK6597" s="1055">
        <v>46.142899999999997</v>
      </c>
      <c r="AL6597" s="1055">
        <v>1.4744999999999999</v>
      </c>
      <c r="AM6597" s="1054">
        <v>31</v>
      </c>
      <c r="AN6597" s="1056">
        <v>0.14810000000000001</v>
      </c>
    </row>
    <row r="6598" spans="35:40">
      <c r="AI6598" s="1053">
        <v>51180201</v>
      </c>
      <c r="AJ6598" s="1054">
        <v>6</v>
      </c>
      <c r="AK6598" s="1055">
        <v>46.128059999999998</v>
      </c>
      <c r="AL6598" s="1055">
        <v>1.0589</v>
      </c>
      <c r="AM6598" s="1054">
        <v>44</v>
      </c>
      <c r="AN6598" s="1056">
        <v>0.312</v>
      </c>
    </row>
    <row r="6599" spans="35:40">
      <c r="AI6599" s="1053">
        <v>53290801</v>
      </c>
      <c r="AJ6599" s="1054">
        <v>6</v>
      </c>
      <c r="AK6599" s="1055">
        <v>46.108519999999999</v>
      </c>
      <c r="AL6599" s="1055">
        <v>1.325</v>
      </c>
      <c r="AM6599" s="1054">
        <v>35</v>
      </c>
      <c r="AN6599" s="1056">
        <v>0.1905</v>
      </c>
    </row>
    <row r="6600" spans="35:40">
      <c r="AI6600" s="1053">
        <v>44101291</v>
      </c>
      <c r="AJ6600" s="1054">
        <v>81</v>
      </c>
      <c r="AK6600" s="1055">
        <v>46.102200000000003</v>
      </c>
      <c r="AL6600" s="1055">
        <v>1.4633</v>
      </c>
      <c r="AM6600" s="1054">
        <v>32</v>
      </c>
      <c r="AN6600" s="1056">
        <v>9.849999999999999E-2</v>
      </c>
    </row>
    <row r="6601" spans="35:40">
      <c r="AI6601" s="1053">
        <v>33042201</v>
      </c>
      <c r="AJ6601" s="1054">
        <v>80</v>
      </c>
      <c r="AK6601" s="1055">
        <v>46.079300000000003</v>
      </c>
      <c r="AL6601" s="1055">
        <v>1.1962999999999999</v>
      </c>
      <c r="AM6601" s="1054">
        <v>39</v>
      </c>
      <c r="AN6601" s="1056">
        <v>0.25409999999999999</v>
      </c>
    </row>
    <row r="6602" spans="35:40">
      <c r="AI6602" s="1053">
        <v>31125401</v>
      </c>
      <c r="AJ6602" s="1054">
        <v>252</v>
      </c>
      <c r="AK6602" s="1055">
        <v>46.02</v>
      </c>
      <c r="AL6602" s="1055">
        <v>1.2881</v>
      </c>
      <c r="AM6602" s="1054">
        <v>36</v>
      </c>
      <c r="AN6602" s="1056">
        <v>0.13619999999999999</v>
      </c>
    </row>
    <row r="6603" spans="35:40">
      <c r="AI6603" s="1053">
        <v>41019001</v>
      </c>
      <c r="AJ6603" s="1054">
        <v>84</v>
      </c>
      <c r="AK6603" s="1055">
        <v>45.9619</v>
      </c>
      <c r="AL6603" s="1055">
        <v>1.2922</v>
      </c>
      <c r="AM6603" s="1054">
        <v>36</v>
      </c>
      <c r="AN6603" s="1056">
        <v>0.26100000000000001</v>
      </c>
    </row>
    <row r="6604" spans="35:40">
      <c r="AI6604" s="1053">
        <v>37127101</v>
      </c>
      <c r="AJ6604" s="1054">
        <v>12</v>
      </c>
      <c r="AK6604" s="1055">
        <v>45.950099999999999</v>
      </c>
      <c r="AL6604" s="1055">
        <v>1.2776000000000001</v>
      </c>
      <c r="AM6604" s="1054">
        <v>36</v>
      </c>
      <c r="AN6604" s="1056">
        <v>0.18190000000000001</v>
      </c>
    </row>
    <row r="6605" spans="35:40">
      <c r="AI6605" s="1053">
        <v>62060301</v>
      </c>
      <c r="AJ6605" s="1054">
        <v>6</v>
      </c>
      <c r="AK6605" s="1055">
        <v>45.937750000000001</v>
      </c>
      <c r="AL6605" s="1055">
        <v>1.4601999999999999</v>
      </c>
      <c r="AM6605" s="1054">
        <v>31</v>
      </c>
      <c r="AN6605" s="1056">
        <v>0.29480000000000001</v>
      </c>
    </row>
    <row r="6606" spans="35:40">
      <c r="AI6606" s="1053">
        <v>34101801</v>
      </c>
      <c r="AJ6606" s="1054">
        <v>24</v>
      </c>
      <c r="AK6606" s="1055">
        <v>45.9375</v>
      </c>
      <c r="AL6606" s="1055">
        <v>1.524</v>
      </c>
      <c r="AM6606" s="1054">
        <v>30</v>
      </c>
      <c r="AN6606" s="1056">
        <v>0.43959999999999999</v>
      </c>
    </row>
    <row r="6607" spans="35:40">
      <c r="AI6607" s="1053">
        <v>13021101</v>
      </c>
      <c r="AJ6607" s="1054">
        <v>24</v>
      </c>
      <c r="AK6607" s="1055">
        <v>45.8842</v>
      </c>
      <c r="AL6607" s="1055">
        <v>1.4964</v>
      </c>
      <c r="AM6607" s="1054">
        <v>31</v>
      </c>
      <c r="AN6607" s="1056">
        <v>0.24890000000000001</v>
      </c>
    </row>
    <row r="6608" spans="35:40">
      <c r="AI6608" s="1053">
        <v>23118111</v>
      </c>
      <c r="AJ6608" s="1054">
        <v>4</v>
      </c>
      <c r="AK6608" s="1055">
        <v>45.878999999999998</v>
      </c>
      <c r="AL6608" s="1055">
        <v>1.5362</v>
      </c>
      <c r="AM6608" s="1054">
        <v>30</v>
      </c>
      <c r="AN6608" s="1056">
        <v>0.1686</v>
      </c>
    </row>
    <row r="6609" spans="35:40">
      <c r="AI6609" s="1053">
        <v>13019101</v>
      </c>
      <c r="AJ6609" s="1054">
        <v>52</v>
      </c>
      <c r="AK6609" s="1055">
        <v>45.874699999999997</v>
      </c>
      <c r="AL6609" s="1055">
        <v>1.4997</v>
      </c>
      <c r="AM6609" s="1054">
        <v>31</v>
      </c>
      <c r="AN6609" s="1056">
        <v>0.1148</v>
      </c>
    </row>
    <row r="6610" spans="35:40">
      <c r="AI6610" s="1053">
        <v>33036101</v>
      </c>
      <c r="AJ6610" s="1054">
        <v>45</v>
      </c>
      <c r="AK6610" s="1055">
        <v>45.838299999999997</v>
      </c>
      <c r="AL6610" s="1055">
        <v>1.4454</v>
      </c>
      <c r="AM6610" s="1054">
        <v>32</v>
      </c>
      <c r="AN6610" s="1056">
        <v>0.25719999999999998</v>
      </c>
    </row>
    <row r="6611" spans="35:40">
      <c r="AI6611" s="1053">
        <v>61019001</v>
      </c>
      <c r="AJ6611" s="1054">
        <v>87</v>
      </c>
      <c r="AK6611" s="1055">
        <v>45.836500000000001</v>
      </c>
      <c r="AL6611" s="1055">
        <v>1.1879999999999999</v>
      </c>
      <c r="AM6611" s="1054">
        <v>39</v>
      </c>
      <c r="AN6611" s="1056">
        <v>0.17120000000000002</v>
      </c>
    </row>
    <row r="6612" spans="35:40">
      <c r="AI6612" s="1053">
        <v>32039201</v>
      </c>
      <c r="AJ6612" s="1054">
        <v>75</v>
      </c>
      <c r="AK6612" s="1055">
        <v>45.826147999999996</v>
      </c>
      <c r="AL6612" s="1055">
        <v>1.4482999999999999</v>
      </c>
      <c r="AM6612" s="1054">
        <v>32</v>
      </c>
      <c r="AN6612" s="1056">
        <v>0.2205</v>
      </c>
    </row>
    <row r="6613" spans="35:40">
      <c r="AI6613" s="1053">
        <v>23013601</v>
      </c>
      <c r="AJ6613" s="1054">
        <v>52</v>
      </c>
      <c r="AK6613" s="1055">
        <v>45.814300000000003</v>
      </c>
      <c r="AL6613" s="1055">
        <v>1.2713000000000001</v>
      </c>
      <c r="AM6613" s="1054">
        <v>36</v>
      </c>
      <c r="AN6613" s="1056">
        <v>0.1804</v>
      </c>
    </row>
    <row r="6614" spans="35:40">
      <c r="AI6614" s="1053">
        <v>33095001</v>
      </c>
      <c r="AJ6614" s="1054">
        <v>55</v>
      </c>
      <c r="AK6614" s="1055">
        <v>45.762099999999997</v>
      </c>
      <c r="AL6614" s="1055">
        <v>1.0871999999999999</v>
      </c>
      <c r="AM6614" s="1054">
        <v>42</v>
      </c>
      <c r="AN6614" s="1056">
        <v>8.1900000000000001E-2</v>
      </c>
    </row>
    <row r="6615" spans="35:40">
      <c r="AI6615" s="1053">
        <v>42041301</v>
      </c>
      <c r="AJ6615" s="1054">
        <v>12</v>
      </c>
      <c r="AK6615" s="1055">
        <v>45.762099999999997</v>
      </c>
      <c r="AL6615" s="1055">
        <v>1.2630999999999999</v>
      </c>
      <c r="AM6615" s="1054">
        <v>36</v>
      </c>
      <c r="AN6615" s="1056">
        <v>0.29330000000000001</v>
      </c>
    </row>
    <row r="6616" spans="35:40">
      <c r="AI6616" s="1053">
        <v>34021501</v>
      </c>
      <c r="AJ6616" s="1054">
        <v>31</v>
      </c>
      <c r="AK6616" s="1055">
        <v>45.723199999999999</v>
      </c>
      <c r="AL6616" s="1055">
        <v>1.569</v>
      </c>
      <c r="AM6616" s="1054">
        <v>29</v>
      </c>
      <c r="AN6616" s="1056">
        <v>0.10679999999999999</v>
      </c>
    </row>
    <row r="6617" spans="35:40">
      <c r="AI6617" s="1053">
        <v>44011481</v>
      </c>
      <c r="AJ6617" s="1054">
        <v>172</v>
      </c>
      <c r="AK6617" s="1055">
        <v>45.714399999999998</v>
      </c>
      <c r="AL6617" s="1055">
        <v>1.3043</v>
      </c>
      <c r="AM6617" s="1054">
        <v>35</v>
      </c>
      <c r="AN6617" s="1056">
        <v>0.26419999999999999</v>
      </c>
    </row>
    <row r="6618" spans="35:40">
      <c r="AI6618" s="1053">
        <v>37150701</v>
      </c>
      <c r="AJ6618" s="1054">
        <v>9</v>
      </c>
      <c r="AK6618" s="1055">
        <v>45.7057</v>
      </c>
      <c r="AL6618" s="1055">
        <v>1.4689000000000001</v>
      </c>
      <c r="AM6618" s="1054">
        <v>31</v>
      </c>
      <c r="AN6618" s="1056">
        <v>0.1293</v>
      </c>
    </row>
    <row r="6619" spans="35:40">
      <c r="AI6619" s="1053">
        <v>41051901</v>
      </c>
      <c r="AJ6619" s="1054">
        <v>13</v>
      </c>
      <c r="AK6619" s="1055">
        <v>45.666499999999999</v>
      </c>
      <c r="AL6619" s="1055">
        <v>1.4846999999999999</v>
      </c>
      <c r="AM6619" s="1054">
        <v>31</v>
      </c>
      <c r="AN6619" s="1056">
        <v>0.26280000000000003</v>
      </c>
    </row>
    <row r="6620" spans="35:40">
      <c r="AI6620" s="1053">
        <v>44001391</v>
      </c>
      <c r="AJ6620" s="1054">
        <v>145</v>
      </c>
      <c r="AK6620" s="1055">
        <v>45.663499999999999</v>
      </c>
      <c r="AL6620" s="1055">
        <v>1.1774</v>
      </c>
      <c r="AM6620" s="1054">
        <v>39</v>
      </c>
      <c r="AN6620" s="1056">
        <v>0.12720000000000001</v>
      </c>
    </row>
    <row r="6621" spans="35:40">
      <c r="AI6621" s="1053">
        <v>21023701</v>
      </c>
      <c r="AJ6621" s="1054">
        <v>50</v>
      </c>
      <c r="AK6621" s="1055">
        <v>45.662500000000001</v>
      </c>
      <c r="AL6621" s="1055">
        <v>1.4358</v>
      </c>
      <c r="AM6621" s="1054">
        <v>32</v>
      </c>
      <c r="AN6621" s="1056">
        <v>0.2354</v>
      </c>
    </row>
    <row r="6622" spans="35:40">
      <c r="AI6622" s="1053">
        <v>62041001</v>
      </c>
      <c r="AJ6622" s="1054">
        <v>3</v>
      </c>
      <c r="AK6622" s="1055">
        <v>45.661700000000003</v>
      </c>
      <c r="AL6622" s="1055">
        <v>1.3270999999999999</v>
      </c>
      <c r="AM6622" s="1054">
        <v>34</v>
      </c>
      <c r="AN6622" s="1056">
        <v>0.39929999999999999</v>
      </c>
    </row>
    <row r="6623" spans="35:40">
      <c r="AI6623" s="1053">
        <v>62012801</v>
      </c>
      <c r="AJ6623" s="1054">
        <v>28</v>
      </c>
      <c r="AK6623" s="1055">
        <v>45.636400000000002</v>
      </c>
      <c r="AL6623" s="1055">
        <v>1.2508999999999999</v>
      </c>
      <c r="AM6623" s="1054">
        <v>36</v>
      </c>
      <c r="AN6623" s="1056">
        <v>0.55349999999999999</v>
      </c>
    </row>
    <row r="6624" spans="35:40">
      <c r="AI6624" s="1053">
        <v>62013001</v>
      </c>
      <c r="AJ6624" s="1054">
        <v>29</v>
      </c>
      <c r="AK6624" s="1055">
        <v>45.624540000000003</v>
      </c>
      <c r="AL6624" s="1055">
        <v>1.2693000000000001</v>
      </c>
      <c r="AM6624" s="1054">
        <v>36</v>
      </c>
      <c r="AN6624" s="1056">
        <v>0.42570000000000002</v>
      </c>
    </row>
    <row r="6625" spans="35:40">
      <c r="AI6625" s="1053">
        <v>54016201</v>
      </c>
      <c r="AJ6625" s="1054">
        <v>6</v>
      </c>
      <c r="AK6625" s="1055">
        <v>45.619100000000003</v>
      </c>
      <c r="AL6625" s="1055">
        <v>1.1778999999999999</v>
      </c>
      <c r="AM6625" s="1054">
        <v>39</v>
      </c>
      <c r="AN6625" s="1056">
        <v>0.37939999999999996</v>
      </c>
    </row>
    <row r="6626" spans="35:40">
      <c r="AI6626" s="1053">
        <v>43040801</v>
      </c>
      <c r="AJ6626" s="1054">
        <v>22</v>
      </c>
      <c r="AK6626" s="1055">
        <v>45.610100000000003</v>
      </c>
      <c r="AL6626" s="1055">
        <v>1.3779999999999999</v>
      </c>
      <c r="AM6626" s="1054">
        <v>33</v>
      </c>
      <c r="AN6626" s="1056">
        <v>0.40610000000000002</v>
      </c>
    </row>
    <row r="6627" spans="35:40">
      <c r="AI6627" s="1053">
        <v>22022101</v>
      </c>
      <c r="AJ6627" s="1054">
        <v>20</v>
      </c>
      <c r="AK6627" s="1055">
        <v>45.6068</v>
      </c>
      <c r="AL6627" s="1055">
        <v>1.4916</v>
      </c>
      <c r="AM6627" s="1054">
        <v>31</v>
      </c>
      <c r="AN6627" s="1056">
        <v>0.48619999999999997</v>
      </c>
    </row>
    <row r="6628" spans="35:40">
      <c r="AI6628" s="1053">
        <v>37034801</v>
      </c>
      <c r="AJ6628" s="1054">
        <v>58</v>
      </c>
      <c r="AK6628" s="1055">
        <v>45.592599999999997</v>
      </c>
      <c r="AL6628" s="1055">
        <v>1.3904000000000001</v>
      </c>
      <c r="AM6628" s="1054">
        <v>33</v>
      </c>
      <c r="AN6628" s="1056">
        <v>0.15090000000000001</v>
      </c>
    </row>
    <row r="6629" spans="35:40">
      <c r="AI6629" s="1053">
        <v>13070701</v>
      </c>
      <c r="AJ6629" s="1054">
        <v>17</v>
      </c>
      <c r="AK6629" s="1055">
        <v>45.5627</v>
      </c>
      <c r="AL6629" s="1055">
        <v>1.3613999999999999</v>
      </c>
      <c r="AM6629" s="1054">
        <v>33</v>
      </c>
      <c r="AN6629" s="1056">
        <v>0.21309999999999998</v>
      </c>
    </row>
    <row r="6630" spans="35:40">
      <c r="AI6630" s="1053">
        <v>61051201</v>
      </c>
      <c r="AJ6630" s="1054">
        <v>12</v>
      </c>
      <c r="AK6630" s="1055">
        <v>45.552700000000002</v>
      </c>
      <c r="AL6630" s="1055">
        <v>1.0434000000000001</v>
      </c>
      <c r="AM6630" s="1054">
        <v>44</v>
      </c>
      <c r="AN6630" s="1056">
        <v>0.26719999999999999</v>
      </c>
    </row>
    <row r="6631" spans="35:40">
      <c r="AI6631" s="1053">
        <v>52040401</v>
      </c>
      <c r="AJ6631" s="1054">
        <v>7</v>
      </c>
      <c r="AK6631" s="1055">
        <v>45.515300000000003</v>
      </c>
      <c r="AL6631" s="1055">
        <v>1.4045000000000001</v>
      </c>
      <c r="AM6631" s="1054">
        <v>32</v>
      </c>
      <c r="AN6631" s="1056">
        <v>0.28749999999999998</v>
      </c>
    </row>
    <row r="6632" spans="35:40">
      <c r="AI6632" s="1053">
        <v>32135111</v>
      </c>
      <c r="AJ6632" s="1054">
        <v>33</v>
      </c>
      <c r="AK6632" s="1055">
        <v>45.511200000000002</v>
      </c>
      <c r="AL6632" s="1055">
        <v>1.2236</v>
      </c>
      <c r="AM6632" s="1054">
        <v>37</v>
      </c>
      <c r="AN6632" s="1056">
        <v>0.33520000000000005</v>
      </c>
    </row>
    <row r="6633" spans="35:40">
      <c r="AI6633" s="1053">
        <v>21120601</v>
      </c>
      <c r="AJ6633" s="1054">
        <v>6</v>
      </c>
      <c r="AK6633" s="1055">
        <v>45.496600000000001</v>
      </c>
      <c r="AL6633" s="1055">
        <v>1.4821</v>
      </c>
      <c r="AM6633" s="1054">
        <v>31</v>
      </c>
      <c r="AN6633" s="1056">
        <v>0.2702</v>
      </c>
    </row>
    <row r="6634" spans="35:40">
      <c r="AI6634" s="1053">
        <v>37151601</v>
      </c>
      <c r="AJ6634" s="1054">
        <v>10</v>
      </c>
      <c r="AK6634" s="1055">
        <v>45.494500000000002</v>
      </c>
      <c r="AL6634" s="1055">
        <v>1.4273</v>
      </c>
      <c r="AM6634" s="1054">
        <v>32</v>
      </c>
      <c r="AN6634" s="1056">
        <v>0.2944</v>
      </c>
    </row>
    <row r="6635" spans="35:40">
      <c r="AI6635" s="1053">
        <v>35084121</v>
      </c>
      <c r="AJ6635" s="1054">
        <v>8</v>
      </c>
      <c r="AK6635" s="1055">
        <v>45.491384000000004</v>
      </c>
      <c r="AL6635" s="1055">
        <v>1.3976999999999999</v>
      </c>
      <c r="AM6635" s="1054">
        <v>33</v>
      </c>
      <c r="AN6635" s="1056">
        <v>0.25209999999999999</v>
      </c>
    </row>
    <row r="6636" spans="35:40">
      <c r="AI6636" s="1053">
        <v>21130701</v>
      </c>
      <c r="AJ6636" s="1054">
        <v>10</v>
      </c>
      <c r="AK6636" s="1055">
        <v>45.479799999999997</v>
      </c>
      <c r="AL6636" s="1055">
        <v>1.5</v>
      </c>
      <c r="AM6636" s="1054">
        <v>30</v>
      </c>
      <c r="AN6636" s="1056">
        <v>0.37420000000000003</v>
      </c>
    </row>
    <row r="6637" spans="35:40">
      <c r="AI6637" s="1053">
        <v>33091901</v>
      </c>
      <c r="AJ6637" s="1054">
        <v>56</v>
      </c>
      <c r="AK6637" s="1055">
        <v>45.476106000000001</v>
      </c>
      <c r="AL6637" s="1055">
        <v>1.2930999999999999</v>
      </c>
      <c r="AM6637" s="1054">
        <v>35</v>
      </c>
      <c r="AN6637" s="1056">
        <v>0.16510000000000002</v>
      </c>
    </row>
    <row r="6638" spans="35:40">
      <c r="AI6638" s="1053">
        <v>35055001</v>
      </c>
      <c r="AJ6638" s="1054">
        <v>49</v>
      </c>
      <c r="AK6638" s="1055">
        <v>45.463799999999999</v>
      </c>
      <c r="AL6638" s="1055">
        <v>1.2879</v>
      </c>
      <c r="AM6638" s="1054">
        <v>35</v>
      </c>
      <c r="AN6638" s="1056">
        <v>0.13589999999999999</v>
      </c>
    </row>
    <row r="6639" spans="35:40">
      <c r="AI6639" s="1053">
        <v>32025401</v>
      </c>
      <c r="AJ6639" s="1054">
        <v>107</v>
      </c>
      <c r="AK6639" s="1055">
        <v>45.418999999999997</v>
      </c>
      <c r="AL6639" s="1055">
        <v>1.4112</v>
      </c>
      <c r="AM6639" s="1054">
        <v>32</v>
      </c>
      <c r="AN6639" s="1056">
        <v>0.19550000000000001</v>
      </c>
    </row>
    <row r="6640" spans="35:40">
      <c r="AI6640" s="1053">
        <v>35034611</v>
      </c>
      <c r="AJ6640" s="1054">
        <v>13</v>
      </c>
      <c r="AK6640" s="1055">
        <v>45.375799999999998</v>
      </c>
      <c r="AL6640" s="1055">
        <v>1.1216999999999999</v>
      </c>
      <c r="AM6640" s="1054">
        <v>40</v>
      </c>
      <c r="AN6640" s="1056">
        <v>0.36560000000000004</v>
      </c>
    </row>
    <row r="6641" spans="35:40">
      <c r="AI6641" s="1053">
        <v>62020301</v>
      </c>
      <c r="AJ6641" s="1054">
        <v>5</v>
      </c>
      <c r="AK6641" s="1055">
        <v>45.374200000000002</v>
      </c>
      <c r="AL6641" s="1055">
        <v>1.4658</v>
      </c>
      <c r="AM6641" s="1054">
        <v>31</v>
      </c>
      <c r="AN6641" s="1056">
        <v>0.16260000000000002</v>
      </c>
    </row>
    <row r="6642" spans="35:40">
      <c r="AI6642" s="1053">
        <v>31112501</v>
      </c>
      <c r="AJ6642" s="1054">
        <v>253</v>
      </c>
      <c r="AK6642" s="1055">
        <v>45.3217</v>
      </c>
      <c r="AL6642" s="1055">
        <v>1.2343</v>
      </c>
      <c r="AM6642" s="1054">
        <v>37</v>
      </c>
      <c r="AN6642" s="1056">
        <v>0.13669999999999999</v>
      </c>
    </row>
    <row r="6643" spans="35:40">
      <c r="AI6643" s="1053">
        <v>13351601</v>
      </c>
      <c r="AJ6643" s="1054">
        <v>7</v>
      </c>
      <c r="AK6643" s="1055">
        <v>45.320937000000001</v>
      </c>
      <c r="AL6643" s="1055">
        <v>1.292</v>
      </c>
      <c r="AM6643" s="1054">
        <v>35</v>
      </c>
      <c r="AN6643" s="1056">
        <v>0.22500000000000001</v>
      </c>
    </row>
    <row r="6644" spans="35:40">
      <c r="AI6644" s="1053">
        <v>11080302</v>
      </c>
      <c r="AJ6644" s="1054">
        <v>174</v>
      </c>
      <c r="AK6644" s="1055">
        <v>45.318300000000001</v>
      </c>
      <c r="AL6644" s="1055">
        <v>1.1956</v>
      </c>
      <c r="AM6644" s="1054">
        <v>38</v>
      </c>
      <c r="AN6644" s="1056">
        <v>0.38280000000000003</v>
      </c>
    </row>
    <row r="6645" spans="35:40">
      <c r="AI6645" s="1053">
        <v>44001491</v>
      </c>
      <c r="AJ6645" s="1054">
        <v>146</v>
      </c>
      <c r="AK6645" s="1055">
        <v>45.224899999999998</v>
      </c>
      <c r="AL6645" s="1055">
        <v>1.119</v>
      </c>
      <c r="AM6645" s="1054">
        <v>40</v>
      </c>
      <c r="AN6645" s="1056">
        <v>0.1235</v>
      </c>
    </row>
    <row r="6646" spans="35:40">
      <c r="AI6646" s="1053">
        <v>43081601</v>
      </c>
      <c r="AJ6646" s="1054">
        <v>25</v>
      </c>
      <c r="AK6646" s="1055">
        <v>45.159599999999998</v>
      </c>
      <c r="AL6646" s="1055">
        <v>1.3596999999999999</v>
      </c>
      <c r="AM6646" s="1054">
        <v>33</v>
      </c>
      <c r="AN6646" s="1056">
        <v>0.1008</v>
      </c>
    </row>
    <row r="6647" spans="35:40">
      <c r="AI6647" s="1053">
        <v>50030801</v>
      </c>
      <c r="AJ6647" s="1054">
        <v>175</v>
      </c>
      <c r="AK6647" s="1055">
        <v>45.140099999999997</v>
      </c>
      <c r="AL6647" s="1055">
        <v>1.3548</v>
      </c>
      <c r="AM6647" s="1054">
        <v>33</v>
      </c>
      <c r="AN6647" s="1056">
        <v>0.14349999999999999</v>
      </c>
    </row>
    <row r="6648" spans="35:40">
      <c r="AI6648" s="1053">
        <v>35011802</v>
      </c>
      <c r="AJ6648" s="1054">
        <v>51</v>
      </c>
      <c r="AK6648" s="1055">
        <v>45.136699999999998</v>
      </c>
      <c r="AL6648" s="1055">
        <v>1.2775000000000001</v>
      </c>
      <c r="AM6648" s="1054">
        <v>35</v>
      </c>
      <c r="AN6648" s="1056">
        <v>0.18989999999999999</v>
      </c>
    </row>
    <row r="6649" spans="35:40">
      <c r="AI6649" s="1053">
        <v>33052401</v>
      </c>
      <c r="AJ6649" s="1054">
        <v>43</v>
      </c>
      <c r="AK6649" s="1055">
        <v>45.051200000000001</v>
      </c>
      <c r="AL6649" s="1055">
        <v>1.4544999999999999</v>
      </c>
      <c r="AM6649" s="1054">
        <v>31</v>
      </c>
      <c r="AN6649" s="1056">
        <v>0.19839999999999999</v>
      </c>
    </row>
    <row r="6650" spans="35:40">
      <c r="AI6650" s="1053">
        <v>44009301</v>
      </c>
      <c r="AJ6650" s="1054">
        <v>147</v>
      </c>
      <c r="AK6650" s="1055">
        <v>45.039900000000003</v>
      </c>
      <c r="AL6650" s="1055">
        <v>0.52980000000000005</v>
      </c>
      <c r="AM6650" s="1054">
        <v>85</v>
      </c>
      <c r="AN6650" s="1056">
        <v>0.1177</v>
      </c>
    </row>
    <row r="6651" spans="35:40">
      <c r="AI6651" s="1053">
        <v>15010408</v>
      </c>
      <c r="AJ6651" s="1054">
        <v>18</v>
      </c>
      <c r="AK6651" s="1055">
        <v>45.030597999999998</v>
      </c>
      <c r="AL6651" s="1055">
        <v>1.2838000000000001</v>
      </c>
      <c r="AM6651" s="1054">
        <v>35</v>
      </c>
      <c r="AN6651" s="1056">
        <v>0.11310000000000001</v>
      </c>
    </row>
    <row r="6652" spans="35:40">
      <c r="AI6652" s="1053">
        <v>21090202</v>
      </c>
      <c r="AJ6652" s="1054">
        <v>7</v>
      </c>
      <c r="AK6652" s="1055">
        <v>45.0199</v>
      </c>
      <c r="AL6652" s="1055">
        <v>1.4430000000000001</v>
      </c>
      <c r="AM6652" s="1054">
        <v>31</v>
      </c>
      <c r="AN6652" s="1056">
        <v>0.25379999999999997</v>
      </c>
    </row>
    <row r="6653" spans="35:40">
      <c r="AI6653" s="1053">
        <v>44001011</v>
      </c>
      <c r="AJ6653" s="1054">
        <v>148</v>
      </c>
      <c r="AK6653" s="1055">
        <v>44.993400000000001</v>
      </c>
      <c r="AL6653" s="1055">
        <v>1.226</v>
      </c>
      <c r="AM6653" s="1054">
        <v>37</v>
      </c>
      <c r="AN6653" s="1056">
        <v>8.8599999999999998E-2</v>
      </c>
    </row>
    <row r="6654" spans="35:40">
      <c r="AI6654" s="1053">
        <v>44181901</v>
      </c>
      <c r="AJ6654" s="1054">
        <v>11</v>
      </c>
      <c r="AK6654" s="1055">
        <v>44.991484999999997</v>
      </c>
      <c r="AL6654" s="1055">
        <v>1.0638000000000001</v>
      </c>
      <c r="AM6654" s="1054">
        <v>42</v>
      </c>
      <c r="AN6654" s="1056">
        <v>0.1663</v>
      </c>
    </row>
    <row r="6655" spans="35:40">
      <c r="AI6655" s="1053">
        <v>51169951</v>
      </c>
      <c r="AJ6655" s="1054">
        <v>14</v>
      </c>
      <c r="AK6655" s="1055">
        <v>44.95966</v>
      </c>
      <c r="AL6655" s="1055">
        <v>1.4329000000000001</v>
      </c>
      <c r="AM6655" s="1054">
        <v>31</v>
      </c>
      <c r="AN6655" s="1056">
        <v>0.37359999999999999</v>
      </c>
    </row>
    <row r="6656" spans="35:40">
      <c r="AI6656" s="1053">
        <v>43082301</v>
      </c>
      <c r="AJ6656" s="1054">
        <v>26</v>
      </c>
      <c r="AK6656" s="1055">
        <v>44.955399999999997</v>
      </c>
      <c r="AL6656" s="1055">
        <v>0.97799999999999998</v>
      </c>
      <c r="AM6656" s="1054">
        <v>46</v>
      </c>
      <c r="AN6656" s="1056">
        <v>9.5600000000000004E-2</v>
      </c>
    </row>
    <row r="6657" spans="35:40">
      <c r="AI6657" s="1053">
        <v>31116101</v>
      </c>
      <c r="AJ6657" s="1054">
        <v>254</v>
      </c>
      <c r="AK6657" s="1055">
        <v>44.954099999999997</v>
      </c>
      <c r="AL6657" s="1055">
        <v>1.1248</v>
      </c>
      <c r="AM6657" s="1054">
        <v>40</v>
      </c>
      <c r="AN6657" s="1056">
        <v>9.3900000000000011E-2</v>
      </c>
    </row>
    <row r="6658" spans="35:40">
      <c r="AI6658" s="1053">
        <v>43110501</v>
      </c>
      <c r="AJ6658" s="1054">
        <v>15</v>
      </c>
      <c r="AK6658" s="1055">
        <v>44.949300000000001</v>
      </c>
      <c r="AL6658" s="1055">
        <v>0.82240000000000002</v>
      </c>
      <c r="AM6658" s="1054">
        <v>55</v>
      </c>
      <c r="AN6658" s="1056">
        <v>9.5100000000000004E-2</v>
      </c>
    </row>
    <row r="6659" spans="35:40">
      <c r="AI6659" s="1053">
        <v>13062501</v>
      </c>
      <c r="AJ6659" s="1054">
        <v>24</v>
      </c>
      <c r="AK6659" s="1055">
        <v>44.935929999999999</v>
      </c>
      <c r="AL6659" s="1055">
        <v>1.4552</v>
      </c>
      <c r="AM6659" s="1054">
        <v>31</v>
      </c>
      <c r="AN6659" s="1056">
        <v>0.1484</v>
      </c>
    </row>
    <row r="6660" spans="35:40">
      <c r="AI6660" s="1053">
        <v>53250701</v>
      </c>
      <c r="AJ6660" s="1054">
        <v>9</v>
      </c>
      <c r="AK6660" s="1055">
        <v>44.926659999999998</v>
      </c>
      <c r="AL6660" s="1055">
        <v>1.411</v>
      </c>
      <c r="AM6660" s="1054">
        <v>32</v>
      </c>
      <c r="AN6660" s="1056">
        <v>0.20679999999999998</v>
      </c>
    </row>
    <row r="6661" spans="35:40">
      <c r="AI6661" s="1053">
        <v>33095601</v>
      </c>
      <c r="AJ6661" s="1054">
        <v>57</v>
      </c>
      <c r="AK6661" s="1055">
        <v>44.9084</v>
      </c>
      <c r="AL6661" s="1055">
        <v>1.2302999999999999</v>
      </c>
      <c r="AM6661" s="1054">
        <v>36</v>
      </c>
      <c r="AN6661" s="1056">
        <v>7.3399999999999993E-2</v>
      </c>
    </row>
    <row r="6662" spans="35:40">
      <c r="AI6662" s="1053">
        <v>13015801</v>
      </c>
      <c r="AJ6662" s="1054">
        <v>53</v>
      </c>
      <c r="AK6662" s="1055">
        <v>44.905819999999999</v>
      </c>
      <c r="AL6662" s="1055">
        <v>1.3595999999999999</v>
      </c>
      <c r="AM6662" s="1054">
        <v>33</v>
      </c>
      <c r="AN6662" s="1056">
        <v>0.20420000000000002</v>
      </c>
    </row>
    <row r="6663" spans="35:40">
      <c r="AI6663" s="1053">
        <v>32102701</v>
      </c>
      <c r="AJ6663" s="1054">
        <v>76</v>
      </c>
      <c r="AK6663" s="1055">
        <v>44.903100000000002</v>
      </c>
      <c r="AL6663" s="1055">
        <v>1.3680000000000001</v>
      </c>
      <c r="AM6663" s="1054">
        <v>33</v>
      </c>
      <c r="AN6663" s="1056">
        <v>0.12119999999999999</v>
      </c>
    </row>
    <row r="6664" spans="35:40">
      <c r="AI6664" s="1053">
        <v>15102121</v>
      </c>
      <c r="AJ6664" s="1054">
        <v>8</v>
      </c>
      <c r="AK6664" s="1055">
        <v>44.893700000000003</v>
      </c>
      <c r="AL6664" s="1055">
        <v>1.3792</v>
      </c>
      <c r="AM6664" s="1054">
        <v>33</v>
      </c>
      <c r="AN6664" s="1056">
        <v>0.18780000000000002</v>
      </c>
    </row>
    <row r="6665" spans="35:40">
      <c r="AI6665" s="1053">
        <v>44101411</v>
      </c>
      <c r="AJ6665" s="1054">
        <v>82</v>
      </c>
      <c r="AK6665" s="1055">
        <v>44.891199999999998</v>
      </c>
      <c r="AL6665" s="1055">
        <v>1.4317</v>
      </c>
      <c r="AM6665" s="1054">
        <v>31</v>
      </c>
      <c r="AN6665" s="1056">
        <v>0.15190000000000001</v>
      </c>
    </row>
    <row r="6666" spans="35:40">
      <c r="AI6666" s="1053">
        <v>64012321</v>
      </c>
      <c r="AJ6666" s="1054">
        <v>19</v>
      </c>
      <c r="AK6666" s="1055">
        <v>44.868699999999997</v>
      </c>
      <c r="AL6666" s="1055">
        <v>1.2224999999999999</v>
      </c>
      <c r="AM6666" s="1054">
        <v>37</v>
      </c>
      <c r="AN6666" s="1056">
        <v>0.1852</v>
      </c>
    </row>
    <row r="6667" spans="35:40">
      <c r="AI6667" s="1053">
        <v>44101221</v>
      </c>
      <c r="AJ6667" s="1054">
        <v>83</v>
      </c>
      <c r="AK6667" s="1055">
        <v>44.860520000000001</v>
      </c>
      <c r="AL6667" s="1055">
        <v>1.3103</v>
      </c>
      <c r="AM6667" s="1054">
        <v>34</v>
      </c>
      <c r="AN6667" s="1056">
        <v>0.1308</v>
      </c>
    </row>
    <row r="6668" spans="35:40">
      <c r="AI6668" s="1053">
        <v>33097401</v>
      </c>
      <c r="AJ6668" s="1054">
        <v>58</v>
      </c>
      <c r="AK6668" s="1055">
        <v>44.848991999999996</v>
      </c>
      <c r="AL6668" s="1055">
        <v>1.2615000000000001</v>
      </c>
      <c r="AM6668" s="1054">
        <v>36</v>
      </c>
      <c r="AN6668" s="1056">
        <v>0.2132</v>
      </c>
    </row>
    <row r="6669" spans="35:40">
      <c r="AI6669" s="1053">
        <v>36110101</v>
      </c>
      <c r="AJ6669" s="1054">
        <v>33</v>
      </c>
      <c r="AK6669" s="1055">
        <v>44.697800000000001</v>
      </c>
      <c r="AL6669" s="1055">
        <v>1.4322999999999999</v>
      </c>
      <c r="AM6669" s="1054">
        <v>31</v>
      </c>
      <c r="AN6669" s="1056">
        <v>0.22949999999999998</v>
      </c>
    </row>
    <row r="6670" spans="35:40">
      <c r="AI6670" s="1053">
        <v>37060901</v>
      </c>
      <c r="AJ6670" s="1054">
        <v>33</v>
      </c>
      <c r="AK6670" s="1055">
        <v>44.689599999999999</v>
      </c>
      <c r="AL6670" s="1055">
        <v>1.4659</v>
      </c>
      <c r="AM6670" s="1054">
        <v>30</v>
      </c>
      <c r="AN6670" s="1056">
        <v>0.24929999999999999</v>
      </c>
    </row>
    <row r="6671" spans="35:40">
      <c r="AI6671" s="1053">
        <v>33095701</v>
      </c>
      <c r="AJ6671" s="1054">
        <v>59</v>
      </c>
      <c r="AK6671" s="1055">
        <v>44.624099999999999</v>
      </c>
      <c r="AL6671" s="1055">
        <v>1.0388999999999999</v>
      </c>
      <c r="AM6671" s="1054">
        <v>43</v>
      </c>
      <c r="AN6671" s="1056">
        <v>0.1014</v>
      </c>
    </row>
    <row r="6672" spans="35:40">
      <c r="AI6672" s="1053">
        <v>44182301</v>
      </c>
      <c r="AJ6672" s="1054">
        <v>12</v>
      </c>
      <c r="AK6672" s="1055">
        <v>44.578400000000002</v>
      </c>
      <c r="AL6672" s="1055">
        <v>1.0692999999999999</v>
      </c>
      <c r="AM6672" s="1054">
        <v>42</v>
      </c>
      <c r="AN6672" s="1056">
        <v>0.28000000000000003</v>
      </c>
    </row>
    <row r="6673" spans="35:40">
      <c r="AI6673" s="1053">
        <v>21060141</v>
      </c>
      <c r="AJ6673" s="1054">
        <v>9</v>
      </c>
      <c r="AK6673" s="1055">
        <v>44.549799999999998</v>
      </c>
      <c r="AL6673" s="1055">
        <v>1.3514999999999999</v>
      </c>
      <c r="AM6673" s="1054">
        <v>33</v>
      </c>
      <c r="AN6673" s="1056">
        <v>0.3528</v>
      </c>
    </row>
    <row r="6674" spans="35:40">
      <c r="AI6674" s="1053">
        <v>52022001</v>
      </c>
      <c r="AJ6674" s="1054">
        <v>8</v>
      </c>
      <c r="AK6674" s="1055">
        <v>44.5032</v>
      </c>
      <c r="AL6674" s="1055">
        <v>1.1819999999999999</v>
      </c>
      <c r="AM6674" s="1054">
        <v>38</v>
      </c>
      <c r="AN6674" s="1056">
        <v>0.12939999999999999</v>
      </c>
    </row>
    <row r="6675" spans="35:40">
      <c r="AI6675" s="1053">
        <v>51060401</v>
      </c>
      <c r="AJ6675" s="1054">
        <v>19</v>
      </c>
      <c r="AK6675" s="1055">
        <v>44.500500000000002</v>
      </c>
      <c r="AL6675" s="1055">
        <v>1.3885000000000001</v>
      </c>
      <c r="AM6675" s="1054">
        <v>32</v>
      </c>
      <c r="AN6675" s="1056">
        <v>0.29809999999999998</v>
      </c>
    </row>
    <row r="6676" spans="35:40">
      <c r="AI6676" s="1053">
        <v>44012571</v>
      </c>
      <c r="AJ6676" s="1054">
        <v>173</v>
      </c>
      <c r="AK6676" s="1055">
        <v>44.498870000000004</v>
      </c>
      <c r="AL6676" s="1055">
        <v>1.2869999999999999</v>
      </c>
      <c r="AM6676" s="1054">
        <v>35</v>
      </c>
      <c r="AN6676" s="1056">
        <v>0.11710000000000001</v>
      </c>
    </row>
    <row r="6677" spans="35:40">
      <c r="AI6677" s="1053">
        <v>22090301</v>
      </c>
      <c r="AJ6677" s="1054">
        <v>5</v>
      </c>
      <c r="AK6677" s="1055">
        <v>44.492199999999997</v>
      </c>
      <c r="AL6677" s="1055">
        <v>0.96640000000000004</v>
      </c>
      <c r="AM6677" s="1054">
        <v>46</v>
      </c>
      <c r="AN6677" s="1056">
        <v>0.151</v>
      </c>
    </row>
    <row r="6678" spans="35:40">
      <c r="AI6678" s="1053">
        <v>32120201</v>
      </c>
      <c r="AJ6678" s="1054">
        <v>25</v>
      </c>
      <c r="AK6678" s="1055">
        <v>44.476999999999997</v>
      </c>
      <c r="AL6678" s="1055">
        <v>1.4769000000000001</v>
      </c>
      <c r="AM6678" s="1054">
        <v>30</v>
      </c>
      <c r="AN6678" s="1056">
        <v>0.17929999999999999</v>
      </c>
    </row>
    <row r="6679" spans="35:40">
      <c r="AI6679" s="1053">
        <v>45060261</v>
      </c>
      <c r="AJ6679" s="1054">
        <v>17</v>
      </c>
      <c r="AK6679" s="1055">
        <v>44.463299999999997</v>
      </c>
      <c r="AL6679" s="1055">
        <v>1.1066</v>
      </c>
      <c r="AM6679" s="1054">
        <v>40</v>
      </c>
      <c r="AN6679" s="1056">
        <v>0.24679999999999999</v>
      </c>
    </row>
    <row r="6680" spans="35:40">
      <c r="AI6680" s="1053">
        <v>42017711</v>
      </c>
      <c r="AJ6680" s="1054">
        <v>103</v>
      </c>
      <c r="AK6680" s="1055">
        <v>44.4208</v>
      </c>
      <c r="AL6680" s="1055">
        <v>1.3682000000000001</v>
      </c>
      <c r="AM6680" s="1054">
        <v>32</v>
      </c>
      <c r="AN6680" s="1056">
        <v>0.1452</v>
      </c>
    </row>
    <row r="6681" spans="35:40">
      <c r="AI6681" s="1053">
        <v>42112101</v>
      </c>
      <c r="AJ6681" s="1054">
        <v>13</v>
      </c>
      <c r="AK6681" s="1055">
        <v>44.4056</v>
      </c>
      <c r="AL6681" s="1055">
        <v>1.2887</v>
      </c>
      <c r="AM6681" s="1054">
        <v>34</v>
      </c>
      <c r="AN6681" s="1056">
        <v>0.15810000000000002</v>
      </c>
    </row>
    <row r="6682" spans="35:40">
      <c r="AI6682" s="1053">
        <v>33075501</v>
      </c>
      <c r="AJ6682" s="1054">
        <v>71</v>
      </c>
      <c r="AK6682" s="1055">
        <v>44.34451</v>
      </c>
      <c r="AL6682" s="1055">
        <v>1.228</v>
      </c>
      <c r="AM6682" s="1054">
        <v>36</v>
      </c>
      <c r="AN6682" s="1056">
        <v>0.25120000000000003</v>
      </c>
    </row>
    <row r="6683" spans="35:40">
      <c r="AI6683" s="1053">
        <v>21071101</v>
      </c>
      <c r="AJ6683" s="1054">
        <v>11</v>
      </c>
      <c r="AK6683" s="1055">
        <v>44.343699999999998</v>
      </c>
      <c r="AL6683" s="1055">
        <v>1.4212</v>
      </c>
      <c r="AM6683" s="1054">
        <v>31</v>
      </c>
      <c r="AN6683" s="1056">
        <v>0.15010000000000001</v>
      </c>
    </row>
    <row r="6684" spans="35:40">
      <c r="AI6684" s="1053">
        <v>42092001</v>
      </c>
      <c r="AJ6684" s="1054">
        <v>16</v>
      </c>
      <c r="AK6684" s="1055">
        <v>44.317100000000003</v>
      </c>
      <c r="AL6684" s="1055">
        <v>1.4531000000000001</v>
      </c>
      <c r="AM6684" s="1054">
        <v>30</v>
      </c>
      <c r="AN6684" s="1056">
        <v>0.29809999999999998</v>
      </c>
    </row>
    <row r="6685" spans="35:40">
      <c r="AI6685" s="1053">
        <v>37063501</v>
      </c>
      <c r="AJ6685" s="1054">
        <v>34</v>
      </c>
      <c r="AK6685" s="1055">
        <v>44.308399999999999</v>
      </c>
      <c r="AL6685" s="1055">
        <v>1.4106000000000001</v>
      </c>
      <c r="AM6685" s="1054">
        <v>31</v>
      </c>
      <c r="AN6685" s="1056">
        <v>0.29849999999999999</v>
      </c>
    </row>
    <row r="6686" spans="35:40">
      <c r="AI6686" s="1053">
        <v>36072901</v>
      </c>
      <c r="AJ6686" s="1054">
        <v>28</v>
      </c>
      <c r="AK6686" s="1055">
        <v>44.299300000000002</v>
      </c>
      <c r="AL6686" s="1055">
        <v>1.1927000000000001</v>
      </c>
      <c r="AM6686" s="1054">
        <v>37</v>
      </c>
      <c r="AN6686" s="1056">
        <v>0.32890000000000003</v>
      </c>
    </row>
    <row r="6687" spans="35:40">
      <c r="AI6687" s="1053">
        <v>36080231</v>
      </c>
      <c r="AJ6687" s="1054">
        <v>17</v>
      </c>
      <c r="AK6687" s="1055">
        <v>44.2973</v>
      </c>
      <c r="AL6687" s="1055">
        <v>1.4000999999999999</v>
      </c>
      <c r="AM6687" s="1054">
        <v>32</v>
      </c>
      <c r="AN6687" s="1056">
        <v>0.2072</v>
      </c>
    </row>
    <row r="6688" spans="35:40">
      <c r="AI6688" s="1053">
        <v>11030101</v>
      </c>
      <c r="AJ6688" s="1054">
        <v>175</v>
      </c>
      <c r="AK6688" s="1055">
        <v>44.2943</v>
      </c>
      <c r="AL6688" s="1055">
        <v>1.157</v>
      </c>
      <c r="AM6688" s="1054">
        <v>38</v>
      </c>
      <c r="AN6688" s="1056">
        <v>0.15109999999999998</v>
      </c>
    </row>
    <row r="6689" spans="35:40">
      <c r="AI6689" s="1053">
        <v>41041301</v>
      </c>
      <c r="AJ6689" s="1054">
        <v>14</v>
      </c>
      <c r="AK6689" s="1055">
        <v>44.276000000000003</v>
      </c>
      <c r="AL6689" s="1055">
        <v>1.4234</v>
      </c>
      <c r="AM6689" s="1054">
        <v>31</v>
      </c>
      <c r="AN6689" s="1056">
        <v>0.1794</v>
      </c>
    </row>
    <row r="6690" spans="35:40">
      <c r="AI6690" s="1053">
        <v>12070801</v>
      </c>
      <c r="AJ6690" s="1054">
        <v>83</v>
      </c>
      <c r="AK6690" s="1055">
        <v>44.268799999999999</v>
      </c>
      <c r="AL6690" s="1055">
        <v>1.3769</v>
      </c>
      <c r="AM6690" s="1054">
        <v>32</v>
      </c>
      <c r="AN6690" s="1056">
        <v>0.1404</v>
      </c>
    </row>
    <row r="6691" spans="35:40">
      <c r="AI6691" s="1053">
        <v>53294201</v>
      </c>
      <c r="AJ6691" s="1054">
        <v>7</v>
      </c>
      <c r="AK6691" s="1055">
        <v>44.266961999999999</v>
      </c>
      <c r="AL6691" s="1055">
        <v>1.2573000000000001</v>
      </c>
      <c r="AM6691" s="1054">
        <v>35</v>
      </c>
      <c r="AN6691" s="1056">
        <v>0.1144</v>
      </c>
    </row>
    <row r="6692" spans="35:40">
      <c r="AI6692" s="1053">
        <v>50140301</v>
      </c>
      <c r="AJ6692" s="1054">
        <v>176</v>
      </c>
      <c r="AK6692" s="1055">
        <v>44.245100000000001</v>
      </c>
      <c r="AL6692" s="1055">
        <v>1.4539</v>
      </c>
      <c r="AM6692" s="1054">
        <v>30</v>
      </c>
      <c r="AN6692" s="1056">
        <v>0.33880000000000005</v>
      </c>
    </row>
    <row r="6693" spans="35:40">
      <c r="AI6693" s="1053">
        <v>32029471</v>
      </c>
      <c r="AJ6693" s="1054">
        <v>108</v>
      </c>
      <c r="AK6693" s="1055">
        <v>44.244599999999998</v>
      </c>
      <c r="AL6693" s="1055">
        <v>1.2238</v>
      </c>
      <c r="AM6693" s="1054">
        <v>36</v>
      </c>
      <c r="AN6693" s="1056">
        <v>0.1865</v>
      </c>
    </row>
    <row r="6694" spans="35:40">
      <c r="AI6694" s="1053">
        <v>44160901</v>
      </c>
      <c r="AJ6694" s="1054">
        <v>22</v>
      </c>
      <c r="AK6694" s="1055">
        <v>44.164900000000003</v>
      </c>
      <c r="AL6694" s="1055">
        <v>1.383</v>
      </c>
      <c r="AM6694" s="1054">
        <v>32</v>
      </c>
      <c r="AN6694" s="1056">
        <v>0.42409999999999998</v>
      </c>
    </row>
    <row r="6695" spans="35:40">
      <c r="AI6695" s="1053">
        <v>51180221</v>
      </c>
      <c r="AJ6695" s="1054">
        <v>7</v>
      </c>
      <c r="AK6695" s="1055">
        <v>44.160209999999999</v>
      </c>
      <c r="AL6695" s="1055">
        <v>1.173</v>
      </c>
      <c r="AM6695" s="1054">
        <v>38</v>
      </c>
      <c r="AN6695" s="1056">
        <v>0.19750000000000001</v>
      </c>
    </row>
    <row r="6696" spans="35:40">
      <c r="AI6696" s="1053">
        <v>13051101</v>
      </c>
      <c r="AJ6696" s="1054">
        <v>33</v>
      </c>
      <c r="AK6696" s="1055">
        <v>44.157679999999999</v>
      </c>
      <c r="AL6696" s="1055">
        <v>1.4023000000000001</v>
      </c>
      <c r="AM6696" s="1054">
        <v>31</v>
      </c>
      <c r="AN6696" s="1056">
        <v>9.9100000000000008E-2</v>
      </c>
    </row>
    <row r="6697" spans="35:40">
      <c r="AI6697" s="1053">
        <v>14103091</v>
      </c>
      <c r="AJ6697" s="1054">
        <v>7</v>
      </c>
      <c r="AK6697" s="1055">
        <v>44.146500000000003</v>
      </c>
      <c r="AL6697" s="1055">
        <v>1.3586</v>
      </c>
      <c r="AM6697" s="1054">
        <v>32</v>
      </c>
      <c r="AN6697" s="1056">
        <v>0.43540000000000001</v>
      </c>
    </row>
    <row r="6698" spans="35:40">
      <c r="AI6698" s="1053">
        <v>32038111</v>
      </c>
      <c r="AJ6698" s="1054">
        <v>76</v>
      </c>
      <c r="AK6698" s="1055">
        <v>44.1143</v>
      </c>
      <c r="AL6698" s="1055">
        <v>1.2188000000000001</v>
      </c>
      <c r="AM6698" s="1054">
        <v>36</v>
      </c>
      <c r="AN6698" s="1056">
        <v>0.25069999999999998</v>
      </c>
    </row>
    <row r="6699" spans="35:40">
      <c r="AI6699" s="1053">
        <v>44050201</v>
      </c>
      <c r="AJ6699" s="1054">
        <v>12</v>
      </c>
      <c r="AK6699" s="1055">
        <v>44.066817999999998</v>
      </c>
      <c r="AL6699" s="1055">
        <v>1.3388</v>
      </c>
      <c r="AM6699" s="1054">
        <v>33</v>
      </c>
      <c r="AN6699" s="1056">
        <v>0.15859999999999999</v>
      </c>
    </row>
    <row r="6700" spans="35:40">
      <c r="AI6700" s="1053">
        <v>32039161</v>
      </c>
      <c r="AJ6700" s="1054">
        <v>77</v>
      </c>
      <c r="AK6700" s="1055">
        <v>44.055799</v>
      </c>
      <c r="AL6700" s="1055">
        <v>1.4131</v>
      </c>
      <c r="AM6700" s="1054">
        <v>31</v>
      </c>
      <c r="AN6700" s="1056">
        <v>0.1043</v>
      </c>
    </row>
    <row r="6701" spans="35:40">
      <c r="AI6701" s="1053">
        <v>44001702</v>
      </c>
      <c r="AJ6701" s="1054">
        <v>149</v>
      </c>
      <c r="AK6701" s="1055">
        <v>43.995199999999997</v>
      </c>
      <c r="AL6701" s="1055">
        <v>1.2730999999999999</v>
      </c>
      <c r="AM6701" s="1054">
        <v>35</v>
      </c>
      <c r="AN6701" s="1056">
        <v>0.29339999999999999</v>
      </c>
    </row>
    <row r="6702" spans="35:40">
      <c r="AI6702" s="1053">
        <v>34160301</v>
      </c>
      <c r="AJ6702" s="1054">
        <v>5</v>
      </c>
      <c r="AK6702" s="1055">
        <v>43.990299999999998</v>
      </c>
      <c r="AL6702" s="1055">
        <v>1.2269000000000001</v>
      </c>
      <c r="AM6702" s="1054">
        <v>36</v>
      </c>
      <c r="AN6702" s="1056">
        <v>0.24960000000000002</v>
      </c>
    </row>
    <row r="6703" spans="35:40">
      <c r="AI6703" s="1053">
        <v>42019191</v>
      </c>
      <c r="AJ6703" s="1054">
        <v>104</v>
      </c>
      <c r="AK6703" s="1055">
        <v>43.971640000000001</v>
      </c>
      <c r="AL6703" s="1055">
        <v>1.2005999999999999</v>
      </c>
      <c r="AM6703" s="1054">
        <v>37</v>
      </c>
      <c r="AN6703" s="1056">
        <v>6.4299999999999996E-2</v>
      </c>
    </row>
    <row r="6704" spans="35:40">
      <c r="AI6704" s="1053">
        <v>15061961</v>
      </c>
      <c r="AJ6704" s="1054">
        <v>3</v>
      </c>
      <c r="AK6704" s="1055">
        <v>43.970420000000004</v>
      </c>
      <c r="AL6704" s="1055">
        <v>1.3664000000000001</v>
      </c>
      <c r="AM6704" s="1054">
        <v>32</v>
      </c>
      <c r="AN6704" s="1056">
        <v>0.32049999999999995</v>
      </c>
    </row>
    <row r="6705" spans="35:40">
      <c r="AI6705" s="1053">
        <v>36043501</v>
      </c>
      <c r="AJ6705" s="1054">
        <v>30</v>
      </c>
      <c r="AK6705" s="1055">
        <v>43.965699999999998</v>
      </c>
      <c r="AL6705" s="1055">
        <v>1.4149</v>
      </c>
      <c r="AM6705" s="1054">
        <v>31</v>
      </c>
      <c r="AN6705" s="1056">
        <v>0.33380000000000004</v>
      </c>
    </row>
    <row r="6706" spans="35:40">
      <c r="AI6706" s="1053">
        <v>36070601</v>
      </c>
      <c r="AJ6706" s="1054">
        <v>29</v>
      </c>
      <c r="AK6706" s="1055">
        <v>43.947099999999999</v>
      </c>
      <c r="AL6706" s="1055">
        <v>0.75639999999999996</v>
      </c>
      <c r="AM6706" s="1054">
        <v>58</v>
      </c>
      <c r="AN6706" s="1056">
        <v>0.16719999999999999</v>
      </c>
    </row>
    <row r="6707" spans="35:40">
      <c r="AI6707" s="1053">
        <v>51066111</v>
      </c>
      <c r="AJ6707" s="1054">
        <v>20</v>
      </c>
      <c r="AK6707" s="1055">
        <v>43.915193000000002</v>
      </c>
      <c r="AL6707" s="1055">
        <v>1.3604000000000001</v>
      </c>
      <c r="AM6707" s="1054">
        <v>32</v>
      </c>
      <c r="AN6707" s="1056">
        <v>0.21179999999999999</v>
      </c>
    </row>
    <row r="6708" spans="35:40">
      <c r="AI6708" s="1053">
        <v>33032501</v>
      </c>
      <c r="AJ6708" s="1054">
        <v>46</v>
      </c>
      <c r="AK6708" s="1055">
        <v>43.860599999999998</v>
      </c>
      <c r="AL6708" s="1055">
        <v>1.2310000000000001</v>
      </c>
      <c r="AM6708" s="1054">
        <v>36</v>
      </c>
      <c r="AN6708" s="1056">
        <v>0.17180000000000001</v>
      </c>
    </row>
    <row r="6709" spans="35:40">
      <c r="AI6709" s="1053">
        <v>13023601</v>
      </c>
      <c r="AJ6709" s="1054">
        <v>25</v>
      </c>
      <c r="AK6709" s="1055">
        <v>43.832999999999998</v>
      </c>
      <c r="AL6709" s="1055">
        <v>1.3084</v>
      </c>
      <c r="AM6709" s="1054">
        <v>34</v>
      </c>
      <c r="AN6709" s="1056">
        <v>0.21679999999999999</v>
      </c>
    </row>
    <row r="6710" spans="35:40">
      <c r="AI6710" s="1053">
        <v>32102501</v>
      </c>
      <c r="AJ6710" s="1054">
        <v>77</v>
      </c>
      <c r="AK6710" s="1055">
        <v>43.803249999999998</v>
      </c>
      <c r="AL6710" s="1055">
        <v>1.2822</v>
      </c>
      <c r="AM6710" s="1054">
        <v>34</v>
      </c>
      <c r="AN6710" s="1056">
        <v>0.15039999999999998</v>
      </c>
    </row>
    <row r="6711" spans="35:40">
      <c r="AI6711" s="1053">
        <v>13051002</v>
      </c>
      <c r="AJ6711" s="1054">
        <v>34</v>
      </c>
      <c r="AK6711" s="1055">
        <v>43.798999999999999</v>
      </c>
      <c r="AL6711" s="1055">
        <v>1.4556</v>
      </c>
      <c r="AM6711" s="1054">
        <v>30</v>
      </c>
      <c r="AN6711" s="1056">
        <v>0.28100000000000003</v>
      </c>
    </row>
    <row r="6712" spans="35:40">
      <c r="AI6712" s="1053">
        <v>53280101</v>
      </c>
      <c r="AJ6712" s="1054">
        <v>4</v>
      </c>
      <c r="AK6712" s="1055">
        <v>43.794499999999999</v>
      </c>
      <c r="AL6712" s="1055">
        <v>1.4273</v>
      </c>
      <c r="AM6712" s="1054">
        <v>31</v>
      </c>
      <c r="AN6712" s="1056">
        <v>0.18600000000000003</v>
      </c>
    </row>
    <row r="6713" spans="35:40">
      <c r="AI6713" s="1053">
        <v>64010251</v>
      </c>
      <c r="AJ6713" s="1054">
        <v>20</v>
      </c>
      <c r="AK6713" s="1055">
        <v>43.730800000000002</v>
      </c>
      <c r="AL6713" s="1055">
        <v>1.2710999999999999</v>
      </c>
      <c r="AM6713" s="1054">
        <v>34</v>
      </c>
      <c r="AN6713" s="1056">
        <v>8.2799999999999999E-2</v>
      </c>
    </row>
    <row r="6714" spans="35:40">
      <c r="AI6714" s="1053">
        <v>44012541</v>
      </c>
      <c r="AJ6714" s="1054">
        <v>174</v>
      </c>
      <c r="AK6714" s="1055">
        <v>43.716440000000006</v>
      </c>
      <c r="AL6714" s="1055">
        <v>1.2688999999999999</v>
      </c>
      <c r="AM6714" s="1054">
        <v>34</v>
      </c>
      <c r="AN6714" s="1056">
        <v>7.4400000000000008E-2</v>
      </c>
    </row>
    <row r="6715" spans="35:40">
      <c r="AI6715" s="1053">
        <v>34130601</v>
      </c>
      <c r="AJ6715" s="1054">
        <v>17</v>
      </c>
      <c r="AK6715" s="1055">
        <v>43.665399999999998</v>
      </c>
      <c r="AL6715" s="1055">
        <v>0.90239999999999998</v>
      </c>
      <c r="AM6715" s="1054">
        <v>48</v>
      </c>
      <c r="AN6715" s="1056">
        <v>0.22739999999999999</v>
      </c>
    </row>
    <row r="6716" spans="35:40">
      <c r="AI6716" s="1053">
        <v>34061701</v>
      </c>
      <c r="AJ6716" s="1054">
        <v>22</v>
      </c>
      <c r="AK6716" s="1055">
        <v>43.632959999999997</v>
      </c>
      <c r="AL6716" s="1055">
        <v>1.3720000000000001</v>
      </c>
      <c r="AM6716" s="1054">
        <v>32</v>
      </c>
      <c r="AN6716" s="1056">
        <v>0.3528</v>
      </c>
    </row>
    <row r="6717" spans="35:40">
      <c r="AI6717" s="1053">
        <v>44101031</v>
      </c>
      <c r="AJ6717" s="1054">
        <v>84</v>
      </c>
      <c r="AK6717" s="1055">
        <v>43.627790000000005</v>
      </c>
      <c r="AL6717" s="1055">
        <v>1.3859999999999999</v>
      </c>
      <c r="AM6717" s="1054">
        <v>31</v>
      </c>
      <c r="AN6717" s="1056">
        <v>0.15109999999999998</v>
      </c>
    </row>
    <row r="6718" spans="35:40">
      <c r="AI6718" s="1053">
        <v>41010303</v>
      </c>
      <c r="AJ6718" s="1054">
        <v>85</v>
      </c>
      <c r="AK6718" s="1055">
        <v>43.619700000000002</v>
      </c>
      <c r="AL6718" s="1055">
        <v>1.4207000000000001</v>
      </c>
      <c r="AM6718" s="1054">
        <v>31</v>
      </c>
      <c r="AN6718" s="1056">
        <v>0.22210000000000002</v>
      </c>
    </row>
    <row r="6719" spans="35:40">
      <c r="AI6719" s="1053">
        <v>34030901</v>
      </c>
      <c r="AJ6719" s="1054">
        <v>18</v>
      </c>
      <c r="AK6719" s="1055">
        <v>43.612499999999997</v>
      </c>
      <c r="AL6719" s="1055">
        <v>1.3759999999999999</v>
      </c>
      <c r="AM6719" s="1054">
        <v>32</v>
      </c>
      <c r="AN6719" s="1056">
        <v>0.20399999999999999</v>
      </c>
    </row>
    <row r="6720" spans="35:40">
      <c r="AI6720" s="1053">
        <v>33063301</v>
      </c>
      <c r="AJ6720" s="1054">
        <v>60</v>
      </c>
      <c r="AK6720" s="1055">
        <v>43.583300000000001</v>
      </c>
      <c r="AL6720" s="1055">
        <v>0.59430000000000005</v>
      </c>
      <c r="AM6720" s="1054">
        <v>73</v>
      </c>
      <c r="AN6720" s="1056">
        <v>4.9100000000000005E-2</v>
      </c>
    </row>
    <row r="6721" spans="35:40">
      <c r="AI6721" s="1053">
        <v>44011131</v>
      </c>
      <c r="AJ6721" s="1054">
        <v>175</v>
      </c>
      <c r="AK6721" s="1055">
        <v>43.580880000000001</v>
      </c>
      <c r="AL6721" s="1055">
        <v>1.1623000000000001</v>
      </c>
      <c r="AM6721" s="1054">
        <v>38</v>
      </c>
      <c r="AN6721" s="1056">
        <v>0.1953</v>
      </c>
    </row>
    <row r="6722" spans="35:40">
      <c r="AI6722" s="1053">
        <v>50180401</v>
      </c>
      <c r="AJ6722" s="1054">
        <v>177</v>
      </c>
      <c r="AK6722" s="1055">
        <v>43.561999999999998</v>
      </c>
      <c r="AL6722" s="1055">
        <v>1.3176000000000001</v>
      </c>
      <c r="AM6722" s="1054">
        <v>33</v>
      </c>
      <c r="AN6722" s="1056">
        <v>0.18420000000000003</v>
      </c>
    </row>
    <row r="6723" spans="35:40">
      <c r="AI6723" s="1053">
        <v>37091101</v>
      </c>
      <c r="AJ6723" s="1054">
        <v>11</v>
      </c>
      <c r="AK6723" s="1055">
        <v>43.555900000000001</v>
      </c>
      <c r="AL6723" s="1055">
        <v>1.4449000000000001</v>
      </c>
      <c r="AM6723" s="1054">
        <v>30</v>
      </c>
      <c r="AN6723" s="1056">
        <v>0.23850000000000002</v>
      </c>
    </row>
    <row r="6724" spans="35:40">
      <c r="AI6724" s="1053">
        <v>52041501</v>
      </c>
      <c r="AJ6724" s="1054">
        <v>8</v>
      </c>
      <c r="AK6724" s="1055">
        <v>43.506900000000002</v>
      </c>
      <c r="AL6724" s="1055">
        <v>1.0402</v>
      </c>
      <c r="AM6724" s="1054">
        <v>42</v>
      </c>
      <c r="AN6724" s="1056">
        <v>0.15010000000000001</v>
      </c>
    </row>
    <row r="6725" spans="35:40">
      <c r="AI6725" s="1053">
        <v>32039131</v>
      </c>
      <c r="AJ6725" s="1054">
        <v>78</v>
      </c>
      <c r="AK6725" s="1055">
        <v>43.502400000000002</v>
      </c>
      <c r="AL6725" s="1055">
        <v>1.367</v>
      </c>
      <c r="AM6725" s="1054">
        <v>32</v>
      </c>
      <c r="AN6725" s="1056">
        <v>0.27800000000000002</v>
      </c>
    </row>
    <row r="6726" spans="35:40">
      <c r="AI6726" s="1053">
        <v>44011331</v>
      </c>
      <c r="AJ6726" s="1054">
        <v>176</v>
      </c>
      <c r="AK6726" s="1055">
        <v>43.49</v>
      </c>
      <c r="AL6726" s="1055">
        <v>1.1664000000000001</v>
      </c>
      <c r="AM6726" s="1054">
        <v>37</v>
      </c>
      <c r="AN6726" s="1056">
        <v>0.20420000000000002</v>
      </c>
    </row>
    <row r="6727" spans="35:40">
      <c r="AI6727" s="1053">
        <v>62020401</v>
      </c>
      <c r="AJ6727" s="1054">
        <v>6</v>
      </c>
      <c r="AK6727" s="1055">
        <v>43.488399999999999</v>
      </c>
      <c r="AL6727" s="1055">
        <v>1.2869999999999999</v>
      </c>
      <c r="AM6727" s="1054">
        <v>34</v>
      </c>
      <c r="AN6727" s="1056">
        <v>0.66310000000000002</v>
      </c>
    </row>
    <row r="6728" spans="35:40">
      <c r="AI6728" s="1053">
        <v>44134401</v>
      </c>
      <c r="AJ6728" s="1054">
        <v>81</v>
      </c>
      <c r="AK6728" s="1055">
        <v>43.4861</v>
      </c>
      <c r="AL6728" s="1055">
        <v>1.2987</v>
      </c>
      <c r="AM6728" s="1054">
        <v>33</v>
      </c>
      <c r="AN6728" s="1056">
        <v>0.1265</v>
      </c>
    </row>
    <row r="6729" spans="35:40">
      <c r="AI6729" s="1053">
        <v>52033201</v>
      </c>
      <c r="AJ6729" s="1054">
        <v>15</v>
      </c>
      <c r="AK6729" s="1055">
        <v>43.474499999999999</v>
      </c>
      <c r="AL6729" s="1055">
        <v>1.4194</v>
      </c>
      <c r="AM6729" s="1054">
        <v>31</v>
      </c>
      <c r="AN6729" s="1056">
        <v>0.35299999999999998</v>
      </c>
    </row>
    <row r="6730" spans="35:40">
      <c r="AI6730" s="1053">
        <v>51016301</v>
      </c>
      <c r="AJ6730" s="1054">
        <v>148</v>
      </c>
      <c r="AK6730" s="1055">
        <v>43.462200000000003</v>
      </c>
      <c r="AL6730" s="1055">
        <v>1.1194999999999999</v>
      </c>
      <c r="AM6730" s="1054">
        <v>39</v>
      </c>
      <c r="AN6730" s="1056">
        <v>0.17739999999999997</v>
      </c>
    </row>
    <row r="6731" spans="35:40">
      <c r="AI6731" s="1053">
        <v>21015901</v>
      </c>
      <c r="AJ6731" s="1054">
        <v>57</v>
      </c>
      <c r="AK6731" s="1055">
        <v>43.458500000000001</v>
      </c>
      <c r="AL6731" s="1055">
        <v>1.4157</v>
      </c>
      <c r="AM6731" s="1054">
        <v>31</v>
      </c>
      <c r="AN6731" s="1056">
        <v>0.17</v>
      </c>
    </row>
    <row r="6732" spans="35:40">
      <c r="AI6732" s="1053">
        <v>41151301</v>
      </c>
      <c r="AJ6732" s="1054">
        <v>20</v>
      </c>
      <c r="AK6732" s="1055">
        <v>43.427100000000003</v>
      </c>
      <c r="AL6732" s="1055">
        <v>1.4012</v>
      </c>
      <c r="AM6732" s="1054">
        <v>31</v>
      </c>
      <c r="AN6732" s="1056">
        <v>0.34310000000000002</v>
      </c>
    </row>
    <row r="6733" spans="35:40">
      <c r="AI6733" s="1053">
        <v>43112001</v>
      </c>
      <c r="AJ6733" s="1054">
        <v>16</v>
      </c>
      <c r="AK6733" s="1055">
        <v>43.408650000000002</v>
      </c>
      <c r="AL6733" s="1055">
        <v>0.96299999999999997</v>
      </c>
      <c r="AM6733" s="1054">
        <v>45</v>
      </c>
      <c r="AN6733" s="1056">
        <v>0.13250000000000001</v>
      </c>
    </row>
    <row r="6734" spans="35:40">
      <c r="AI6734" s="1053">
        <v>36073201</v>
      </c>
      <c r="AJ6734" s="1054">
        <v>30</v>
      </c>
      <c r="AK6734" s="1055">
        <v>43.390599999999999</v>
      </c>
      <c r="AL6734" s="1055">
        <v>1.0597000000000001</v>
      </c>
      <c r="AM6734" s="1054">
        <v>41</v>
      </c>
      <c r="AN6734" s="1056">
        <v>0.20190000000000002</v>
      </c>
    </row>
    <row r="6735" spans="35:40">
      <c r="AI6735" s="1053">
        <v>37151501</v>
      </c>
      <c r="AJ6735" s="1054">
        <v>11</v>
      </c>
      <c r="AK6735" s="1055">
        <v>43.383200000000002</v>
      </c>
      <c r="AL6735" s="1055">
        <v>1.3006</v>
      </c>
      <c r="AM6735" s="1054">
        <v>33</v>
      </c>
      <c r="AN6735" s="1056">
        <v>0.13439999999999999</v>
      </c>
    </row>
    <row r="6736" spans="35:40">
      <c r="AI6736" s="1053">
        <v>44181501</v>
      </c>
      <c r="AJ6736" s="1054">
        <v>13</v>
      </c>
      <c r="AK6736" s="1055">
        <v>43.308009999999996</v>
      </c>
      <c r="AL6736" s="1055">
        <v>1.3345</v>
      </c>
      <c r="AM6736" s="1054">
        <v>32</v>
      </c>
      <c r="AN6736" s="1056">
        <v>0.1173</v>
      </c>
    </row>
    <row r="6737" spans="35:40">
      <c r="AI6737" s="1053">
        <v>32038911</v>
      </c>
      <c r="AJ6737" s="1054">
        <v>79</v>
      </c>
      <c r="AK6737" s="1055">
        <v>43.294699999999999</v>
      </c>
      <c r="AL6737" s="1055">
        <v>1.1908000000000001</v>
      </c>
      <c r="AM6737" s="1054">
        <v>36</v>
      </c>
      <c r="AN6737" s="1056">
        <v>0.19969999999999999</v>
      </c>
    </row>
    <row r="6738" spans="35:40">
      <c r="AI6738" s="1053">
        <v>35061101</v>
      </c>
      <c r="AJ6738" s="1054">
        <v>18</v>
      </c>
      <c r="AK6738" s="1055">
        <v>43.285200000000003</v>
      </c>
      <c r="AL6738" s="1055">
        <v>1.1348</v>
      </c>
      <c r="AM6738" s="1054">
        <v>38</v>
      </c>
      <c r="AN6738" s="1056">
        <v>0.35820000000000002</v>
      </c>
    </row>
    <row r="6739" spans="35:40">
      <c r="AI6739" s="1053">
        <v>44031101</v>
      </c>
      <c r="AJ6739" s="1054">
        <v>25</v>
      </c>
      <c r="AK6739" s="1055">
        <v>43.262099999999997</v>
      </c>
      <c r="AL6739" s="1055">
        <v>1.2015</v>
      </c>
      <c r="AM6739" s="1054">
        <v>36</v>
      </c>
      <c r="AN6739" s="1056">
        <v>0.27190000000000003</v>
      </c>
    </row>
    <row r="6740" spans="35:40">
      <c r="AI6740" s="1053">
        <v>50080021</v>
      </c>
      <c r="AJ6740" s="1054">
        <v>178</v>
      </c>
      <c r="AK6740" s="1055">
        <v>43.2348</v>
      </c>
      <c r="AL6740" s="1055">
        <v>1.4273</v>
      </c>
      <c r="AM6740" s="1054">
        <v>30</v>
      </c>
      <c r="AN6740" s="1056">
        <v>0.2152</v>
      </c>
    </row>
    <row r="6741" spans="35:40">
      <c r="AI6741" s="1053">
        <v>23038511</v>
      </c>
      <c r="AJ6741" s="1054">
        <v>4</v>
      </c>
      <c r="AK6741" s="1055">
        <v>43.214199999999998</v>
      </c>
      <c r="AL6741" s="1055">
        <v>1.0722</v>
      </c>
      <c r="AM6741" s="1054">
        <v>40</v>
      </c>
      <c r="AN6741" s="1056">
        <v>0.1215</v>
      </c>
    </row>
    <row r="6742" spans="35:40">
      <c r="AI6742" s="1053">
        <v>37080601</v>
      </c>
      <c r="AJ6742" s="1054">
        <v>34</v>
      </c>
      <c r="AK6742" s="1055">
        <v>43.203400000000002</v>
      </c>
      <c r="AL6742" s="1055">
        <v>1.2134</v>
      </c>
      <c r="AM6742" s="1054">
        <v>36</v>
      </c>
      <c r="AN6742" s="1056">
        <v>0.249</v>
      </c>
    </row>
    <row r="6743" spans="35:40">
      <c r="AI6743" s="1053">
        <v>33019481</v>
      </c>
      <c r="AJ6743" s="1054">
        <v>130</v>
      </c>
      <c r="AK6743" s="1055">
        <v>43.074449999999999</v>
      </c>
      <c r="AL6743" s="1055">
        <v>1.2931999999999999</v>
      </c>
      <c r="AM6743" s="1054">
        <v>33</v>
      </c>
      <c r="AN6743" s="1056">
        <v>0.13470000000000001</v>
      </c>
    </row>
    <row r="6744" spans="35:40">
      <c r="AI6744" s="1053">
        <v>21120102</v>
      </c>
      <c r="AJ6744" s="1054">
        <v>7</v>
      </c>
      <c r="AK6744" s="1055">
        <v>43.061900000000001</v>
      </c>
      <c r="AL6744" s="1055">
        <v>1.4275</v>
      </c>
      <c r="AM6744" s="1054">
        <v>30</v>
      </c>
      <c r="AN6744" s="1056">
        <v>0.19320000000000001</v>
      </c>
    </row>
    <row r="6745" spans="35:40">
      <c r="AI6745" s="1053">
        <v>36040801</v>
      </c>
      <c r="AJ6745" s="1054">
        <v>31</v>
      </c>
      <c r="AK6745" s="1055">
        <v>43.061100000000003</v>
      </c>
      <c r="AL6745" s="1055">
        <v>1.3602000000000001</v>
      </c>
      <c r="AM6745" s="1054">
        <v>32</v>
      </c>
      <c r="AN6745" s="1056">
        <v>0.42599999999999999</v>
      </c>
    </row>
    <row r="6746" spans="35:40">
      <c r="AI6746" s="1053">
        <v>43071001</v>
      </c>
      <c r="AJ6746" s="1054">
        <v>16</v>
      </c>
      <c r="AK6746" s="1055">
        <v>43.042850000000001</v>
      </c>
      <c r="AL6746" s="1055">
        <v>1.1395</v>
      </c>
      <c r="AM6746" s="1054">
        <v>38</v>
      </c>
      <c r="AN6746" s="1056">
        <v>0.30469999999999997</v>
      </c>
    </row>
    <row r="6747" spans="35:40">
      <c r="AI6747" s="1053">
        <v>45080151</v>
      </c>
      <c r="AJ6747" s="1054">
        <v>10</v>
      </c>
      <c r="AK6747" s="1055">
        <v>43.037649999999999</v>
      </c>
      <c r="AL6747" s="1055">
        <v>1.2617</v>
      </c>
      <c r="AM6747" s="1054">
        <v>34</v>
      </c>
      <c r="AN6747" s="1056">
        <v>0.14679999999999999</v>
      </c>
    </row>
    <row r="6748" spans="35:40">
      <c r="AI6748" s="1053">
        <v>64011802</v>
      </c>
      <c r="AJ6748" s="1054">
        <v>21</v>
      </c>
      <c r="AK6748" s="1055">
        <v>43.037300000000002</v>
      </c>
      <c r="AL6748" s="1055">
        <v>1.3696999999999999</v>
      </c>
      <c r="AM6748" s="1054">
        <v>31</v>
      </c>
      <c r="AN6748" s="1056">
        <v>0.18739999999999998</v>
      </c>
    </row>
    <row r="6749" spans="35:40">
      <c r="AI6749" s="1053">
        <v>32105711</v>
      </c>
      <c r="AJ6749" s="1054">
        <v>78</v>
      </c>
      <c r="AK6749" s="1055">
        <v>43.015700000000002</v>
      </c>
      <c r="AL6749" s="1055">
        <v>1.41</v>
      </c>
      <c r="AM6749" s="1054">
        <v>31</v>
      </c>
      <c r="AN6749" s="1056">
        <v>0.19260000000000002</v>
      </c>
    </row>
    <row r="6750" spans="35:40">
      <c r="AI6750" s="1053">
        <v>44011891</v>
      </c>
      <c r="AJ6750" s="1054">
        <v>177</v>
      </c>
      <c r="AK6750" s="1055">
        <v>43.013100000000001</v>
      </c>
      <c r="AL6750" s="1055">
        <v>1.1968000000000001</v>
      </c>
      <c r="AM6750" s="1054">
        <v>36</v>
      </c>
      <c r="AN6750" s="1056">
        <v>0.12590000000000001</v>
      </c>
    </row>
    <row r="6751" spans="35:40">
      <c r="AI6751" s="1053">
        <v>32106411</v>
      </c>
      <c r="AJ6751" s="1054">
        <v>79</v>
      </c>
      <c r="AK6751" s="1055">
        <v>43.012500000000003</v>
      </c>
      <c r="AL6751" s="1055">
        <v>1.1051</v>
      </c>
      <c r="AM6751" s="1054">
        <v>39</v>
      </c>
      <c r="AN6751" s="1056">
        <v>0.31969999999999998</v>
      </c>
    </row>
    <row r="6752" spans="35:40">
      <c r="AI6752" s="1053">
        <v>15030101</v>
      </c>
      <c r="AJ6752" s="1054">
        <v>7</v>
      </c>
      <c r="AK6752" s="1055">
        <v>43.000399999999999</v>
      </c>
      <c r="AL6752" s="1055">
        <v>1.3473999999999999</v>
      </c>
      <c r="AM6752" s="1054">
        <v>32</v>
      </c>
      <c r="AN6752" s="1056">
        <v>0.18760000000000002</v>
      </c>
    </row>
    <row r="6753" spans="35:40">
      <c r="AI6753" s="1053">
        <v>41134701</v>
      </c>
      <c r="AJ6753" s="1054">
        <v>21</v>
      </c>
      <c r="AK6753" s="1055">
        <v>42.997700000000002</v>
      </c>
      <c r="AL6753" s="1055">
        <v>1.4341999999999999</v>
      </c>
      <c r="AM6753" s="1054">
        <v>30</v>
      </c>
      <c r="AN6753" s="1056">
        <v>0.23519999999999999</v>
      </c>
    </row>
    <row r="6754" spans="35:40">
      <c r="AI6754" s="1053">
        <v>42081701</v>
      </c>
      <c r="AJ6754" s="1054">
        <v>13</v>
      </c>
      <c r="AK6754" s="1055">
        <v>42.996299999999998</v>
      </c>
      <c r="AL6754" s="1055">
        <v>0.82889999999999997</v>
      </c>
      <c r="AM6754" s="1054">
        <v>52</v>
      </c>
      <c r="AN6754" s="1056">
        <v>0.2303</v>
      </c>
    </row>
    <row r="6755" spans="35:40">
      <c r="AI6755" s="1053">
        <v>21023501</v>
      </c>
      <c r="AJ6755" s="1054">
        <v>51</v>
      </c>
      <c r="AK6755" s="1055">
        <v>42.946150000000003</v>
      </c>
      <c r="AL6755" s="1055">
        <v>1.2795000000000001</v>
      </c>
      <c r="AM6755" s="1054">
        <v>34</v>
      </c>
      <c r="AN6755" s="1056">
        <v>0.1023</v>
      </c>
    </row>
    <row r="6756" spans="35:40">
      <c r="AI6756" s="1053">
        <v>13102201</v>
      </c>
      <c r="AJ6756" s="1054">
        <v>20</v>
      </c>
      <c r="AK6756" s="1055">
        <v>42.945500000000003</v>
      </c>
      <c r="AL6756" s="1055">
        <v>1.4238</v>
      </c>
      <c r="AM6756" s="1054">
        <v>30</v>
      </c>
      <c r="AN6756" s="1056">
        <v>0.33030000000000004</v>
      </c>
    </row>
    <row r="6757" spans="35:40">
      <c r="AI6757" s="1053">
        <v>36081001</v>
      </c>
      <c r="AJ6757" s="1054">
        <v>18</v>
      </c>
      <c r="AK6757" s="1055">
        <v>42.935650000000003</v>
      </c>
      <c r="AL6757" s="1055">
        <v>0.98380000000000001</v>
      </c>
      <c r="AM6757" s="1054">
        <v>44</v>
      </c>
      <c r="AN6757" s="1056">
        <v>0.22690000000000002</v>
      </c>
    </row>
    <row r="6758" spans="35:40">
      <c r="AI6758" s="1053">
        <v>42019241</v>
      </c>
      <c r="AJ6758" s="1054">
        <v>105</v>
      </c>
      <c r="AK6758" s="1055">
        <v>42.931699999999999</v>
      </c>
      <c r="AL6758" s="1055">
        <v>1.2923</v>
      </c>
      <c r="AM6758" s="1054">
        <v>33</v>
      </c>
      <c r="AN6758" s="1056">
        <v>0.19829999999999998</v>
      </c>
    </row>
    <row r="6759" spans="35:40">
      <c r="AI6759" s="1053">
        <v>61072001</v>
      </c>
      <c r="AJ6759" s="1054">
        <v>14</v>
      </c>
      <c r="AK6759" s="1055">
        <v>42.894500000000001</v>
      </c>
      <c r="AL6759" s="1055">
        <v>1.3833</v>
      </c>
      <c r="AM6759" s="1054">
        <v>31</v>
      </c>
      <c r="AN6759" s="1056">
        <v>0.2145</v>
      </c>
    </row>
    <row r="6760" spans="35:40">
      <c r="AI6760" s="1053">
        <v>14242341</v>
      </c>
      <c r="AJ6760" s="1054">
        <v>17</v>
      </c>
      <c r="AK6760" s="1055">
        <v>42.858499999999999</v>
      </c>
      <c r="AL6760" s="1055">
        <v>1.3321000000000001</v>
      </c>
      <c r="AM6760" s="1054">
        <v>32</v>
      </c>
      <c r="AN6760" s="1056">
        <v>0.22039999999999998</v>
      </c>
    </row>
    <row r="6761" spans="35:40">
      <c r="AI6761" s="1053">
        <v>13016501</v>
      </c>
      <c r="AJ6761" s="1054">
        <v>54</v>
      </c>
      <c r="AK6761" s="1055">
        <v>42.852899999999998</v>
      </c>
      <c r="AL6761" s="1055">
        <v>0.95669999999999999</v>
      </c>
      <c r="AM6761" s="1054">
        <v>45</v>
      </c>
      <c r="AN6761" s="1056">
        <v>0.25600000000000001</v>
      </c>
    </row>
    <row r="6762" spans="35:40">
      <c r="AI6762" s="1053">
        <v>44136401</v>
      </c>
      <c r="AJ6762" s="1054">
        <v>82</v>
      </c>
      <c r="AK6762" s="1055">
        <v>42.8322</v>
      </c>
      <c r="AL6762" s="1055">
        <v>1.3709</v>
      </c>
      <c r="AM6762" s="1054">
        <v>31</v>
      </c>
      <c r="AN6762" s="1056">
        <v>0.12539999999999998</v>
      </c>
    </row>
    <row r="6763" spans="35:40">
      <c r="AI6763" s="1053">
        <v>33082301</v>
      </c>
      <c r="AJ6763" s="1054">
        <v>15</v>
      </c>
      <c r="AK6763" s="1055">
        <v>42.821300000000001</v>
      </c>
      <c r="AL6763" s="1055">
        <v>1.012</v>
      </c>
      <c r="AM6763" s="1054">
        <v>42</v>
      </c>
      <c r="AN6763" s="1056">
        <v>0.14130000000000001</v>
      </c>
    </row>
    <row r="6764" spans="35:40">
      <c r="AI6764" s="1053">
        <v>42033801</v>
      </c>
      <c r="AJ6764" s="1054">
        <v>27</v>
      </c>
      <c r="AK6764" s="1055">
        <v>42.809600000000003</v>
      </c>
      <c r="AL6764" s="1055">
        <v>1.1966000000000001</v>
      </c>
      <c r="AM6764" s="1054">
        <v>36</v>
      </c>
      <c r="AN6764" s="1056">
        <v>0.3281</v>
      </c>
    </row>
    <row r="6765" spans="35:40">
      <c r="AI6765" s="1053">
        <v>61011011</v>
      </c>
      <c r="AJ6765" s="1054">
        <v>88</v>
      </c>
      <c r="AK6765" s="1055">
        <v>42.789520000000003</v>
      </c>
      <c r="AL6765" s="1055">
        <v>1.1518999999999999</v>
      </c>
      <c r="AM6765" s="1054">
        <v>37</v>
      </c>
      <c r="AN6765" s="1056">
        <v>6.6900000000000001E-2</v>
      </c>
    </row>
    <row r="6766" spans="35:40">
      <c r="AI6766" s="1053">
        <v>44085701</v>
      </c>
      <c r="AJ6766" s="1054">
        <v>40</v>
      </c>
      <c r="AK6766" s="1055">
        <v>42.7883</v>
      </c>
      <c r="AL6766" s="1055">
        <v>1.3866000000000001</v>
      </c>
      <c r="AM6766" s="1054">
        <v>31</v>
      </c>
      <c r="AN6766" s="1056">
        <v>0.29620000000000002</v>
      </c>
    </row>
    <row r="6767" spans="35:40">
      <c r="AI6767" s="1053">
        <v>41172501</v>
      </c>
      <c r="AJ6767" s="1054">
        <v>13</v>
      </c>
      <c r="AK6767" s="1055">
        <v>42.704500000000003</v>
      </c>
      <c r="AL6767" s="1055">
        <v>1.2685999999999999</v>
      </c>
      <c r="AM6767" s="1054">
        <v>34</v>
      </c>
      <c r="AN6767" s="1056">
        <v>0.187</v>
      </c>
    </row>
    <row r="6768" spans="35:40">
      <c r="AI6768" s="1053">
        <v>36098302</v>
      </c>
      <c r="AJ6768" s="1054">
        <v>21</v>
      </c>
      <c r="AK6768" s="1055">
        <v>42.6494</v>
      </c>
      <c r="AL6768" s="1055">
        <v>1.1632</v>
      </c>
      <c r="AM6768" s="1054">
        <v>37</v>
      </c>
      <c r="AN6768" s="1056">
        <v>0.23180000000000001</v>
      </c>
    </row>
    <row r="6769" spans="35:40">
      <c r="AI6769" s="1053">
        <v>37063801</v>
      </c>
      <c r="AJ6769" s="1054">
        <v>35</v>
      </c>
      <c r="AK6769" s="1055">
        <v>42.645099999999999</v>
      </c>
      <c r="AL6769" s="1055">
        <v>1.0916999999999999</v>
      </c>
      <c r="AM6769" s="1054">
        <v>39</v>
      </c>
      <c r="AN6769" s="1056">
        <v>0.28070000000000001</v>
      </c>
    </row>
    <row r="6770" spans="35:40">
      <c r="AI6770" s="1053">
        <v>22023301</v>
      </c>
      <c r="AJ6770" s="1054">
        <v>21</v>
      </c>
      <c r="AK6770" s="1055">
        <v>42.587299999999999</v>
      </c>
      <c r="AL6770" s="1055">
        <v>1.4356</v>
      </c>
      <c r="AM6770" s="1054">
        <v>30</v>
      </c>
      <c r="AN6770" s="1056">
        <v>0.193</v>
      </c>
    </row>
    <row r="6771" spans="35:40">
      <c r="AI6771" s="1053">
        <v>44123101</v>
      </c>
      <c r="AJ6771" s="1054">
        <v>34</v>
      </c>
      <c r="AK6771" s="1055">
        <v>42.557400000000001</v>
      </c>
      <c r="AL6771" s="1055">
        <v>1.3028</v>
      </c>
      <c r="AM6771" s="1054">
        <v>33</v>
      </c>
      <c r="AN6771" s="1056">
        <v>0.23309999999999997</v>
      </c>
    </row>
    <row r="6772" spans="35:40">
      <c r="AI6772" s="1053">
        <v>44011191</v>
      </c>
      <c r="AJ6772" s="1054">
        <v>178</v>
      </c>
      <c r="AK6772" s="1055">
        <v>42.554000000000002</v>
      </c>
      <c r="AL6772" s="1055">
        <v>1.141</v>
      </c>
      <c r="AM6772" s="1054">
        <v>37</v>
      </c>
      <c r="AN6772" s="1056">
        <v>0.14319999999999999</v>
      </c>
    </row>
    <row r="6773" spans="35:40">
      <c r="AI6773" s="1053">
        <v>61031901</v>
      </c>
      <c r="AJ6773" s="1054">
        <v>18</v>
      </c>
      <c r="AK6773" s="1055">
        <v>42.553199999999997</v>
      </c>
      <c r="AL6773" s="1055">
        <v>1.2150000000000001</v>
      </c>
      <c r="AM6773" s="1054">
        <v>35</v>
      </c>
      <c r="AN6773" s="1056">
        <v>0.26170000000000004</v>
      </c>
    </row>
    <row r="6774" spans="35:40">
      <c r="AI6774" s="1053">
        <v>33074501</v>
      </c>
      <c r="AJ6774" s="1054">
        <v>72</v>
      </c>
      <c r="AK6774" s="1055">
        <v>42.543900000000001</v>
      </c>
      <c r="AL6774" s="1055">
        <v>0.87150000000000005</v>
      </c>
      <c r="AM6774" s="1054">
        <v>49</v>
      </c>
      <c r="AN6774" s="1056">
        <v>0.23960000000000001</v>
      </c>
    </row>
    <row r="6775" spans="35:40">
      <c r="AI6775" s="1053">
        <v>63020031</v>
      </c>
      <c r="AJ6775" s="1054">
        <v>3</v>
      </c>
      <c r="AK6775" s="1055">
        <v>42.518349999999998</v>
      </c>
      <c r="AL6775" s="1055">
        <v>1.2922</v>
      </c>
      <c r="AM6775" s="1054">
        <v>33</v>
      </c>
      <c r="AN6775" s="1056">
        <v>0.18410000000000001</v>
      </c>
    </row>
    <row r="6776" spans="35:40">
      <c r="AI6776" s="1053">
        <v>51016161</v>
      </c>
      <c r="AJ6776" s="1054">
        <v>149</v>
      </c>
      <c r="AK6776" s="1055">
        <v>42.4788</v>
      </c>
      <c r="AL6776" s="1055">
        <v>1.3273999999999999</v>
      </c>
      <c r="AM6776" s="1054">
        <v>32</v>
      </c>
      <c r="AN6776" s="1056">
        <v>0.10619999999999999</v>
      </c>
    </row>
    <row r="6777" spans="35:40">
      <c r="AI6777" s="1053">
        <v>23079921</v>
      </c>
      <c r="AJ6777" s="1054">
        <v>2</v>
      </c>
      <c r="AK6777" s="1055">
        <v>42.451900000000002</v>
      </c>
      <c r="AL6777" s="1055">
        <v>1.4097999999999999</v>
      </c>
      <c r="AM6777" s="1054">
        <v>30</v>
      </c>
      <c r="AN6777" s="1056">
        <v>0.1711</v>
      </c>
    </row>
    <row r="6778" spans="35:40">
      <c r="AI6778" s="1053">
        <v>44101161</v>
      </c>
      <c r="AJ6778" s="1054">
        <v>85</v>
      </c>
      <c r="AK6778" s="1055">
        <v>42.442278999999999</v>
      </c>
      <c r="AL6778" s="1055">
        <v>1.268</v>
      </c>
      <c r="AM6778" s="1054">
        <v>33</v>
      </c>
      <c r="AN6778" s="1056">
        <v>0.1477</v>
      </c>
    </row>
    <row r="6779" spans="35:40">
      <c r="AI6779" s="1053">
        <v>51100011</v>
      </c>
      <c r="AJ6779" s="1054">
        <v>13</v>
      </c>
      <c r="AK6779" s="1055">
        <v>42.440899999999999</v>
      </c>
      <c r="AL6779" s="1055">
        <v>1.1431</v>
      </c>
      <c r="AM6779" s="1054">
        <v>37</v>
      </c>
      <c r="AN6779" s="1056">
        <v>7.7399999999999997E-2</v>
      </c>
    </row>
    <row r="6780" spans="35:40">
      <c r="AI6780" s="1053">
        <v>35031501</v>
      </c>
      <c r="AJ6780" s="1054">
        <v>14</v>
      </c>
      <c r="AK6780" s="1055">
        <v>42.407600000000002</v>
      </c>
      <c r="AL6780" s="1055">
        <v>1.3226</v>
      </c>
      <c r="AM6780" s="1054">
        <v>32</v>
      </c>
      <c r="AN6780" s="1056">
        <v>0.68870000000000009</v>
      </c>
    </row>
    <row r="6781" spans="35:40">
      <c r="AI6781" s="1053">
        <v>13092601</v>
      </c>
      <c r="AJ6781" s="1054">
        <v>9</v>
      </c>
      <c r="AK6781" s="1055">
        <v>42.4</v>
      </c>
      <c r="AL6781" s="1055">
        <v>0.54869999999999997</v>
      </c>
      <c r="AM6781" s="1054">
        <v>77</v>
      </c>
      <c r="AN6781" s="1056">
        <v>0.36249999999999999</v>
      </c>
    </row>
    <row r="6782" spans="35:40">
      <c r="AI6782" s="1053">
        <v>43090501</v>
      </c>
      <c r="AJ6782" s="1054">
        <v>15</v>
      </c>
      <c r="AK6782" s="1055">
        <v>42.3947</v>
      </c>
      <c r="AL6782" s="1055">
        <v>1.1286</v>
      </c>
      <c r="AM6782" s="1054">
        <v>38</v>
      </c>
      <c r="AN6782" s="1056">
        <v>0.23920000000000002</v>
      </c>
    </row>
    <row r="6783" spans="35:40">
      <c r="AI6783" s="1053">
        <v>34070101</v>
      </c>
      <c r="AJ6783" s="1054">
        <v>7</v>
      </c>
      <c r="AK6783" s="1055">
        <v>42.334499999999998</v>
      </c>
      <c r="AL6783" s="1055">
        <v>1.4477</v>
      </c>
      <c r="AM6783" s="1054">
        <v>29</v>
      </c>
      <c r="AN6783" s="1056">
        <v>0.26619999999999999</v>
      </c>
    </row>
    <row r="6784" spans="35:40">
      <c r="AI6784" s="1053">
        <v>42053101</v>
      </c>
      <c r="AJ6784" s="1054">
        <v>19</v>
      </c>
      <c r="AK6784" s="1055">
        <v>42.333300000000001</v>
      </c>
      <c r="AL6784" s="1055">
        <v>1.2272000000000001</v>
      </c>
      <c r="AM6784" s="1054">
        <v>34</v>
      </c>
      <c r="AN6784" s="1056">
        <v>0.23399999999999999</v>
      </c>
    </row>
    <row r="6785" spans="35:40">
      <c r="AI6785" s="1053">
        <v>15120101</v>
      </c>
      <c r="AJ6785" s="1054">
        <v>2</v>
      </c>
      <c r="AK6785" s="1055">
        <v>42.321599999999997</v>
      </c>
      <c r="AL6785" s="1055">
        <v>1.2405999999999999</v>
      </c>
      <c r="AM6785" s="1054">
        <v>34</v>
      </c>
      <c r="AN6785" s="1056">
        <v>0.39840000000000003</v>
      </c>
    </row>
    <row r="6786" spans="35:40">
      <c r="AI6786" s="1053">
        <v>13026501</v>
      </c>
      <c r="AJ6786" s="1054">
        <v>26</v>
      </c>
      <c r="AK6786" s="1055">
        <v>42.298999999999999</v>
      </c>
      <c r="AL6786" s="1055">
        <v>1.2063999999999999</v>
      </c>
      <c r="AM6786" s="1054">
        <v>35</v>
      </c>
      <c r="AN6786" s="1056">
        <v>0.25059999999999999</v>
      </c>
    </row>
    <row r="6787" spans="35:40">
      <c r="AI6787" s="1053">
        <v>52012501</v>
      </c>
      <c r="AJ6787" s="1054">
        <v>28</v>
      </c>
      <c r="AK6787" s="1055">
        <v>42.291600000000003</v>
      </c>
      <c r="AL6787" s="1055">
        <v>1.2599</v>
      </c>
      <c r="AM6787" s="1054">
        <v>34</v>
      </c>
      <c r="AN6787" s="1056">
        <v>0.30430000000000001</v>
      </c>
    </row>
    <row r="6788" spans="35:40">
      <c r="AI6788" s="1053">
        <v>61041901</v>
      </c>
      <c r="AJ6788" s="1054">
        <v>14</v>
      </c>
      <c r="AK6788" s="1055">
        <v>42.267400000000002</v>
      </c>
      <c r="AL6788" s="1055">
        <v>1.1114999999999999</v>
      </c>
      <c r="AM6788" s="1054">
        <v>38</v>
      </c>
      <c r="AN6788" s="1056">
        <v>0.21239999999999998</v>
      </c>
    </row>
    <row r="6789" spans="35:40">
      <c r="AI6789" s="1053">
        <v>35081301</v>
      </c>
      <c r="AJ6789" s="1054">
        <v>9</v>
      </c>
      <c r="AK6789" s="1055">
        <v>42.265000000000001</v>
      </c>
      <c r="AL6789" s="1055">
        <v>1.3081</v>
      </c>
      <c r="AM6789" s="1054">
        <v>32</v>
      </c>
      <c r="AN6789" s="1056">
        <v>0.16109999999999999</v>
      </c>
    </row>
    <row r="6790" spans="35:40">
      <c r="AI6790" s="1053">
        <v>13352101</v>
      </c>
      <c r="AJ6790" s="1054">
        <v>8</v>
      </c>
      <c r="AK6790" s="1055">
        <v>42.226399999999998</v>
      </c>
      <c r="AL6790" s="1055">
        <v>1.117</v>
      </c>
      <c r="AM6790" s="1054">
        <v>38</v>
      </c>
      <c r="AN6790" s="1056">
        <v>0.19969999999999999</v>
      </c>
    </row>
    <row r="6791" spans="35:40">
      <c r="AI6791" s="1053">
        <v>64011901</v>
      </c>
      <c r="AJ6791" s="1054">
        <v>22</v>
      </c>
      <c r="AK6791" s="1055">
        <v>42.207799999999999</v>
      </c>
      <c r="AL6791" s="1055">
        <v>1.3796999999999999</v>
      </c>
      <c r="AM6791" s="1054">
        <v>31</v>
      </c>
      <c r="AN6791" s="1056">
        <v>0.13699999999999998</v>
      </c>
    </row>
    <row r="6792" spans="35:40">
      <c r="AI6792" s="1053">
        <v>42061801</v>
      </c>
      <c r="AJ6792" s="1054">
        <v>18</v>
      </c>
      <c r="AK6792" s="1055">
        <v>42.200099999999999</v>
      </c>
      <c r="AL6792" s="1055">
        <v>0.90159999999999996</v>
      </c>
      <c r="AM6792" s="1054">
        <v>47</v>
      </c>
      <c r="AN6792" s="1056">
        <v>0.24690000000000001</v>
      </c>
    </row>
    <row r="6793" spans="35:40">
      <c r="AI6793" s="1053">
        <v>53030901</v>
      </c>
      <c r="AJ6793" s="1054">
        <v>13</v>
      </c>
      <c r="AK6793" s="1055">
        <v>42.196800000000003</v>
      </c>
      <c r="AL6793" s="1055">
        <v>1.3408</v>
      </c>
      <c r="AM6793" s="1054">
        <v>31</v>
      </c>
      <c r="AN6793" s="1056">
        <v>0.28710000000000002</v>
      </c>
    </row>
    <row r="6794" spans="35:40">
      <c r="AI6794" s="1053">
        <v>42082601</v>
      </c>
      <c r="AJ6794" s="1054">
        <v>14</v>
      </c>
      <c r="AK6794" s="1055">
        <v>42.144799999999996</v>
      </c>
      <c r="AL6794" s="1055">
        <v>1.2601</v>
      </c>
      <c r="AM6794" s="1054">
        <v>33</v>
      </c>
      <c r="AN6794" s="1056">
        <v>0.3478</v>
      </c>
    </row>
    <row r="6795" spans="35:40">
      <c r="AI6795" s="1053">
        <v>51106141</v>
      </c>
      <c r="AJ6795" s="1054">
        <v>14</v>
      </c>
      <c r="AK6795" s="1055">
        <v>42.141550000000002</v>
      </c>
      <c r="AL6795" s="1055">
        <v>0.95009999999999994</v>
      </c>
      <c r="AM6795" s="1054">
        <v>44</v>
      </c>
      <c r="AN6795" s="1056">
        <v>5.4199999999999998E-2</v>
      </c>
    </row>
    <row r="6796" spans="35:40">
      <c r="AI6796" s="1053">
        <v>37112001</v>
      </c>
      <c r="AJ6796" s="1054">
        <v>19</v>
      </c>
      <c r="AK6796" s="1055">
        <v>42.119700000000002</v>
      </c>
      <c r="AL6796" s="1055">
        <v>1.1718999999999999</v>
      </c>
      <c r="AM6796" s="1054">
        <v>36</v>
      </c>
      <c r="AN6796" s="1056">
        <v>0.23620000000000002</v>
      </c>
    </row>
    <row r="6797" spans="35:40">
      <c r="AI6797" s="1053">
        <v>32081601</v>
      </c>
      <c r="AJ6797" s="1054">
        <v>35</v>
      </c>
      <c r="AK6797" s="1055">
        <v>42.108699999999999</v>
      </c>
      <c r="AL6797" s="1055">
        <v>1.1822999999999999</v>
      </c>
      <c r="AM6797" s="1054">
        <v>36</v>
      </c>
      <c r="AN6797" s="1056">
        <v>0.376</v>
      </c>
    </row>
    <row r="6798" spans="35:40">
      <c r="AI6798" s="1053">
        <v>44023001</v>
      </c>
      <c r="AJ6798" s="1054">
        <v>21</v>
      </c>
      <c r="AK6798" s="1055">
        <v>42.084000000000003</v>
      </c>
      <c r="AL6798" s="1055">
        <v>1.1291</v>
      </c>
      <c r="AM6798" s="1054">
        <v>37</v>
      </c>
      <c r="AN6798" s="1056">
        <v>0.24059999999999998</v>
      </c>
    </row>
    <row r="6799" spans="35:40">
      <c r="AI6799" s="1053">
        <v>53017901</v>
      </c>
      <c r="AJ6799" s="1054">
        <v>46</v>
      </c>
      <c r="AK6799" s="1055">
        <v>42.016399999999997</v>
      </c>
      <c r="AL6799" s="1055">
        <v>1.2354000000000001</v>
      </c>
      <c r="AM6799" s="1054">
        <v>34</v>
      </c>
      <c r="AN6799" s="1056">
        <v>0.17800000000000002</v>
      </c>
    </row>
    <row r="6800" spans="35:40">
      <c r="AI6800" s="1053">
        <v>45090111</v>
      </c>
      <c r="AJ6800" s="1054">
        <v>6</v>
      </c>
      <c r="AK6800" s="1055">
        <v>41.980600000000003</v>
      </c>
      <c r="AL6800" s="1055">
        <v>1.2896000000000001</v>
      </c>
      <c r="AM6800" s="1054">
        <v>33</v>
      </c>
      <c r="AN6800" s="1056">
        <v>0.1449</v>
      </c>
    </row>
    <row r="6801" spans="35:40">
      <c r="AI6801" s="1053">
        <v>31165401</v>
      </c>
      <c r="AJ6801" s="1054">
        <v>255</v>
      </c>
      <c r="AK6801" s="1055">
        <v>41.957799999999999</v>
      </c>
      <c r="AL6801" s="1055">
        <v>1.1324000000000001</v>
      </c>
      <c r="AM6801" s="1054">
        <v>37</v>
      </c>
      <c r="AN6801" s="1056">
        <v>0.18719999999999998</v>
      </c>
    </row>
    <row r="6802" spans="35:40">
      <c r="AI6802" s="1053">
        <v>13016201</v>
      </c>
      <c r="AJ6802" s="1054">
        <v>55</v>
      </c>
      <c r="AK6802" s="1055">
        <v>41.933</v>
      </c>
      <c r="AL6802" s="1055">
        <v>1.1857</v>
      </c>
      <c r="AM6802" s="1054">
        <v>35</v>
      </c>
      <c r="AN6802" s="1056">
        <v>0.2702</v>
      </c>
    </row>
    <row r="6803" spans="35:40">
      <c r="AI6803" s="1053">
        <v>43103601</v>
      </c>
      <c r="AJ6803" s="1054">
        <v>19</v>
      </c>
      <c r="AK6803" s="1055">
        <v>41.925699999999999</v>
      </c>
      <c r="AL6803" s="1055">
        <v>1.3191999999999999</v>
      </c>
      <c r="AM6803" s="1054">
        <v>32</v>
      </c>
      <c r="AN6803" s="1056">
        <v>0.10349999999999999</v>
      </c>
    </row>
    <row r="6804" spans="35:40">
      <c r="AI6804" s="1053">
        <v>44012061</v>
      </c>
      <c r="AJ6804" s="1054">
        <v>179</v>
      </c>
      <c r="AK6804" s="1055">
        <v>41.892499999999998</v>
      </c>
      <c r="AL6804" s="1055">
        <v>1.1803999999999999</v>
      </c>
      <c r="AM6804" s="1054">
        <v>35</v>
      </c>
      <c r="AN6804" s="1056">
        <v>0.1188</v>
      </c>
    </row>
    <row r="6805" spans="35:40">
      <c r="AI6805" s="1053">
        <v>51120201</v>
      </c>
      <c r="AJ6805" s="1054">
        <v>15</v>
      </c>
      <c r="AK6805" s="1055">
        <v>41.884599999999999</v>
      </c>
      <c r="AL6805" s="1055">
        <v>1.3641000000000001</v>
      </c>
      <c r="AM6805" s="1054">
        <v>31</v>
      </c>
      <c r="AN6805" s="1056">
        <v>0.55730000000000002</v>
      </c>
    </row>
    <row r="6806" spans="35:40">
      <c r="AI6806" s="1053">
        <v>45110201</v>
      </c>
      <c r="AJ6806" s="1054">
        <v>5</v>
      </c>
      <c r="AK6806" s="1055">
        <v>41.8703</v>
      </c>
      <c r="AL6806" s="1055">
        <v>1.2005999999999999</v>
      </c>
      <c r="AM6806" s="1054">
        <v>35</v>
      </c>
      <c r="AN6806" s="1056">
        <v>0.39710000000000001</v>
      </c>
    </row>
    <row r="6807" spans="35:40">
      <c r="AI6807" s="1053">
        <v>33019491</v>
      </c>
      <c r="AJ6807" s="1054">
        <v>131</v>
      </c>
      <c r="AK6807" s="1055">
        <v>41.859499999999997</v>
      </c>
      <c r="AL6807" s="1055">
        <v>1.2725</v>
      </c>
      <c r="AM6807" s="1054">
        <v>33</v>
      </c>
      <c r="AN6807" s="1056">
        <v>0.11599999999999999</v>
      </c>
    </row>
    <row r="6808" spans="35:40">
      <c r="AI6808" s="1053">
        <v>36072101</v>
      </c>
      <c r="AJ6808" s="1054">
        <v>31</v>
      </c>
      <c r="AK6808" s="1055">
        <v>41.858499999999999</v>
      </c>
      <c r="AL6808" s="1055">
        <v>0.69479999999999997</v>
      </c>
      <c r="AM6808" s="1054">
        <v>60</v>
      </c>
      <c r="AN6808" s="1056">
        <v>0.1265</v>
      </c>
    </row>
    <row r="6809" spans="35:40">
      <c r="AI6809" s="1053">
        <v>51067601</v>
      </c>
      <c r="AJ6809" s="1054">
        <v>21</v>
      </c>
      <c r="AK6809" s="1055">
        <v>41.820300000000003</v>
      </c>
      <c r="AL6809" s="1055">
        <v>1.1338999999999999</v>
      </c>
      <c r="AM6809" s="1054">
        <v>37</v>
      </c>
      <c r="AN6809" s="1056">
        <v>0.21299999999999999</v>
      </c>
    </row>
    <row r="6810" spans="35:40">
      <c r="AI6810" s="1053">
        <v>22050701</v>
      </c>
      <c r="AJ6810" s="1054">
        <v>8</v>
      </c>
      <c r="AK6810" s="1055">
        <v>41.793100000000003</v>
      </c>
      <c r="AL6810" s="1055">
        <v>1.1393</v>
      </c>
      <c r="AM6810" s="1054">
        <v>37</v>
      </c>
      <c r="AN6810" s="1056">
        <v>0.18469999999999998</v>
      </c>
    </row>
    <row r="6811" spans="35:40">
      <c r="AI6811" s="1053">
        <v>52030701</v>
      </c>
      <c r="AJ6811" s="1054">
        <v>16</v>
      </c>
      <c r="AK6811" s="1055">
        <v>41.773499999999999</v>
      </c>
      <c r="AL6811" s="1055">
        <v>1.2166999999999999</v>
      </c>
      <c r="AM6811" s="1054">
        <v>34</v>
      </c>
      <c r="AN6811" s="1056">
        <v>0.22210000000000002</v>
      </c>
    </row>
    <row r="6812" spans="35:40">
      <c r="AI6812" s="1053">
        <v>11061371</v>
      </c>
      <c r="AJ6812" s="1054">
        <v>176</v>
      </c>
      <c r="AK6812" s="1055">
        <v>41.770400000000002</v>
      </c>
      <c r="AL6812" s="1055">
        <v>1.2287999999999999</v>
      </c>
      <c r="AM6812" s="1054">
        <v>34</v>
      </c>
      <c r="AN6812" s="1056">
        <v>0.2351</v>
      </c>
    </row>
    <row r="6813" spans="35:40">
      <c r="AI6813" s="1053">
        <v>33076301</v>
      </c>
      <c r="AJ6813" s="1054">
        <v>73</v>
      </c>
      <c r="AK6813" s="1055">
        <v>41.75562</v>
      </c>
      <c r="AL6813" s="1055">
        <v>1.1865000000000001</v>
      </c>
      <c r="AM6813" s="1054">
        <v>35</v>
      </c>
      <c r="AN6813" s="1056">
        <v>0.1777</v>
      </c>
    </row>
    <row r="6814" spans="35:40">
      <c r="AI6814" s="1053">
        <v>32028611</v>
      </c>
      <c r="AJ6814" s="1054">
        <v>109</v>
      </c>
      <c r="AK6814" s="1055">
        <v>41.725200000000001</v>
      </c>
      <c r="AL6814" s="1055">
        <v>1.1629</v>
      </c>
      <c r="AM6814" s="1054">
        <v>36</v>
      </c>
      <c r="AN6814" s="1056">
        <v>0.12839999999999999</v>
      </c>
    </row>
    <row r="6815" spans="35:40">
      <c r="AI6815" s="1053">
        <v>51176131</v>
      </c>
      <c r="AJ6815" s="1054">
        <v>7</v>
      </c>
      <c r="AK6815" s="1055">
        <v>41.703699999999998</v>
      </c>
      <c r="AL6815" s="1055">
        <v>1.1595</v>
      </c>
      <c r="AM6815" s="1054">
        <v>36</v>
      </c>
      <c r="AN6815" s="1056">
        <v>0.24890000000000001</v>
      </c>
    </row>
    <row r="6816" spans="35:40">
      <c r="AI6816" s="1053">
        <v>44012091</v>
      </c>
      <c r="AJ6816" s="1054">
        <v>180</v>
      </c>
      <c r="AK6816" s="1055">
        <v>41.696090000000005</v>
      </c>
      <c r="AL6816" s="1055">
        <v>1.1785000000000001</v>
      </c>
      <c r="AM6816" s="1054">
        <v>35</v>
      </c>
      <c r="AN6816" s="1056">
        <v>9.2100000000000015E-2</v>
      </c>
    </row>
    <row r="6817" spans="35:40">
      <c r="AI6817" s="1053">
        <v>35093951</v>
      </c>
      <c r="AJ6817" s="1054">
        <v>9</v>
      </c>
      <c r="AK6817" s="1055">
        <v>41.672499999999999</v>
      </c>
      <c r="AL6817" s="1055">
        <v>1.2822</v>
      </c>
      <c r="AM6817" s="1054">
        <v>32</v>
      </c>
      <c r="AN6817" s="1056">
        <v>0.41249999999999998</v>
      </c>
    </row>
    <row r="6818" spans="35:40">
      <c r="AI6818" s="1053">
        <v>15051621</v>
      </c>
      <c r="AJ6818" s="1054">
        <v>8</v>
      </c>
      <c r="AK6818" s="1055">
        <v>41.672400000000003</v>
      </c>
      <c r="AL6818" s="1055">
        <v>1.2303999999999999</v>
      </c>
      <c r="AM6818" s="1054">
        <v>34</v>
      </c>
      <c r="AN6818" s="1056">
        <v>0.17370000000000002</v>
      </c>
    </row>
    <row r="6819" spans="35:40">
      <c r="AI6819" s="1053">
        <v>44011941</v>
      </c>
      <c r="AJ6819" s="1054">
        <v>181</v>
      </c>
      <c r="AK6819" s="1055">
        <v>41.613100000000003</v>
      </c>
      <c r="AL6819" s="1055">
        <v>1.119</v>
      </c>
      <c r="AM6819" s="1054">
        <v>37</v>
      </c>
      <c r="AN6819" s="1056">
        <v>9.8100000000000007E-2</v>
      </c>
    </row>
    <row r="6820" spans="35:40">
      <c r="AI6820" s="1053">
        <v>53051301</v>
      </c>
      <c r="AJ6820" s="1054">
        <v>5</v>
      </c>
      <c r="AK6820" s="1055">
        <v>41.612400000000001</v>
      </c>
      <c r="AL6820" s="1055">
        <v>1.1926000000000001</v>
      </c>
      <c r="AM6820" s="1054">
        <v>35</v>
      </c>
      <c r="AN6820" s="1056">
        <v>0.14019999999999999</v>
      </c>
    </row>
    <row r="6821" spans="35:40">
      <c r="AI6821" s="1053">
        <v>41092501</v>
      </c>
      <c r="AJ6821" s="1054">
        <v>12</v>
      </c>
      <c r="AK6821" s="1055">
        <v>41.611800000000002</v>
      </c>
      <c r="AL6821" s="1055">
        <v>1.3640000000000001</v>
      </c>
      <c r="AM6821" s="1054">
        <v>31</v>
      </c>
      <c r="AN6821" s="1056">
        <v>0.252</v>
      </c>
    </row>
    <row r="6822" spans="35:40">
      <c r="AI6822" s="1053">
        <v>61100201</v>
      </c>
      <c r="AJ6822" s="1054">
        <v>3</v>
      </c>
      <c r="AK6822" s="1055">
        <v>41.587150000000001</v>
      </c>
      <c r="AL6822" s="1055">
        <v>1.3362000000000001</v>
      </c>
      <c r="AM6822" s="1054">
        <v>31</v>
      </c>
      <c r="AN6822" s="1056">
        <v>0.11960000000000001</v>
      </c>
    </row>
    <row r="6823" spans="35:40">
      <c r="AI6823" s="1053">
        <v>44091801</v>
      </c>
      <c r="AJ6823" s="1054">
        <v>14</v>
      </c>
      <c r="AK6823" s="1055">
        <v>41.554200000000002</v>
      </c>
      <c r="AL6823" s="1055">
        <v>1.0531999999999999</v>
      </c>
      <c r="AM6823" s="1054">
        <v>39</v>
      </c>
      <c r="AN6823" s="1056">
        <v>0.11960000000000001</v>
      </c>
    </row>
    <row r="6824" spans="35:40">
      <c r="AI6824" s="1053">
        <v>33018221</v>
      </c>
      <c r="AJ6824" s="1054">
        <v>132</v>
      </c>
      <c r="AK6824" s="1055">
        <v>41.508299999999998</v>
      </c>
      <c r="AL6824" s="1055">
        <v>1.3082</v>
      </c>
      <c r="AM6824" s="1054">
        <v>32</v>
      </c>
      <c r="AN6824" s="1056">
        <v>8.7300000000000003E-2</v>
      </c>
    </row>
    <row r="6825" spans="35:40">
      <c r="AI6825" s="1053">
        <v>44116101</v>
      </c>
      <c r="AJ6825" s="1054">
        <v>41</v>
      </c>
      <c r="AK6825" s="1055">
        <v>41.496099999999998</v>
      </c>
      <c r="AL6825" s="1055">
        <v>1.2501</v>
      </c>
      <c r="AM6825" s="1054">
        <v>33</v>
      </c>
      <c r="AN6825" s="1056">
        <v>0.10099999999999999</v>
      </c>
    </row>
    <row r="6826" spans="35:40">
      <c r="AI6826" s="1053">
        <v>37090501</v>
      </c>
      <c r="AJ6826" s="1054">
        <v>12</v>
      </c>
      <c r="AK6826" s="1055">
        <v>41.485500000000002</v>
      </c>
      <c r="AL6826" s="1055">
        <v>1.1217999999999999</v>
      </c>
      <c r="AM6826" s="1054">
        <v>37</v>
      </c>
      <c r="AN6826" s="1056">
        <v>0.19690000000000002</v>
      </c>
    </row>
    <row r="6827" spans="35:40">
      <c r="AI6827" s="1053">
        <v>33031901</v>
      </c>
      <c r="AJ6827" s="1054">
        <v>47</v>
      </c>
      <c r="AK6827" s="1055">
        <v>41.480400000000003</v>
      </c>
      <c r="AL6827" s="1055">
        <v>1.196</v>
      </c>
      <c r="AM6827" s="1054">
        <v>35</v>
      </c>
      <c r="AN6827" s="1056">
        <v>0.27829999999999999</v>
      </c>
    </row>
    <row r="6828" spans="35:40">
      <c r="AI6828" s="1053">
        <v>31030603</v>
      </c>
      <c r="AJ6828" s="1054">
        <v>256</v>
      </c>
      <c r="AK6828" s="1055">
        <v>41.4544</v>
      </c>
      <c r="AL6828" s="1055">
        <v>1.0767</v>
      </c>
      <c r="AM6828" s="1054">
        <v>38</v>
      </c>
      <c r="AN6828" s="1056">
        <v>0.39759999999999995</v>
      </c>
    </row>
    <row r="6829" spans="35:40">
      <c r="AI6829" s="1053">
        <v>15041451</v>
      </c>
      <c r="AJ6829" s="1054">
        <v>5</v>
      </c>
      <c r="AK6829" s="1055">
        <v>41.449800000000003</v>
      </c>
      <c r="AL6829" s="1055">
        <v>1.1467000000000001</v>
      </c>
      <c r="AM6829" s="1054">
        <v>36</v>
      </c>
      <c r="AN6829" s="1056">
        <v>0.19089999999999999</v>
      </c>
    </row>
    <row r="6830" spans="35:40">
      <c r="AI6830" s="1053">
        <v>14092351</v>
      </c>
      <c r="AJ6830" s="1054">
        <v>7</v>
      </c>
      <c r="AK6830" s="1055">
        <v>41.427300000000002</v>
      </c>
      <c r="AL6830" s="1055">
        <v>0.94310000000000005</v>
      </c>
      <c r="AM6830" s="1054">
        <v>44</v>
      </c>
      <c r="AN6830" s="1056">
        <v>0.2402</v>
      </c>
    </row>
    <row r="6831" spans="35:40">
      <c r="AI6831" s="1053">
        <v>52032201</v>
      </c>
      <c r="AJ6831" s="1054">
        <v>17</v>
      </c>
      <c r="AK6831" s="1055">
        <v>41.421599999999998</v>
      </c>
      <c r="AL6831" s="1055">
        <v>1.2975000000000001</v>
      </c>
      <c r="AM6831" s="1054">
        <v>32</v>
      </c>
      <c r="AN6831" s="1056">
        <v>0.27550000000000002</v>
      </c>
    </row>
    <row r="6832" spans="35:40">
      <c r="AI6832" s="1053">
        <v>34171701</v>
      </c>
      <c r="AJ6832" s="1054">
        <v>7</v>
      </c>
      <c r="AK6832" s="1055">
        <v>41.414200000000001</v>
      </c>
      <c r="AL6832" s="1055">
        <v>1.2902</v>
      </c>
      <c r="AM6832" s="1054">
        <v>32</v>
      </c>
      <c r="AN6832" s="1056">
        <v>0.40090000000000003</v>
      </c>
    </row>
    <row r="6833" spans="35:40">
      <c r="AI6833" s="1053">
        <v>45040171</v>
      </c>
      <c r="AJ6833" s="1054">
        <v>8</v>
      </c>
      <c r="AK6833" s="1055">
        <v>41.403399999999998</v>
      </c>
      <c r="AL6833" s="1055">
        <v>1.3112999999999999</v>
      </c>
      <c r="AM6833" s="1054">
        <v>32</v>
      </c>
      <c r="AN6833" s="1056">
        <v>0.24929999999999999</v>
      </c>
    </row>
    <row r="6834" spans="35:40">
      <c r="AI6834" s="1053">
        <v>51158501</v>
      </c>
      <c r="AJ6834" s="1054">
        <v>11</v>
      </c>
      <c r="AK6834" s="1055">
        <v>41.380899999999997</v>
      </c>
      <c r="AL6834" s="1055">
        <v>1.1147</v>
      </c>
      <c r="AM6834" s="1054">
        <v>37</v>
      </c>
      <c r="AN6834" s="1056">
        <v>0.38229999999999997</v>
      </c>
    </row>
    <row r="6835" spans="35:40">
      <c r="AI6835" s="1053">
        <v>13027001</v>
      </c>
      <c r="AJ6835" s="1054">
        <v>27</v>
      </c>
      <c r="AK6835" s="1055">
        <v>41.366999999999997</v>
      </c>
      <c r="AL6835" s="1055">
        <v>1.1752</v>
      </c>
      <c r="AM6835" s="1054">
        <v>35</v>
      </c>
      <c r="AN6835" s="1056">
        <v>0.373</v>
      </c>
    </row>
    <row r="6836" spans="35:40">
      <c r="AI6836" s="1053">
        <v>44109001</v>
      </c>
      <c r="AJ6836" s="1054">
        <v>86</v>
      </c>
      <c r="AK6836" s="1055">
        <v>41.343899999999998</v>
      </c>
      <c r="AL6836" s="1055">
        <v>1.2839</v>
      </c>
      <c r="AM6836" s="1054">
        <v>32</v>
      </c>
      <c r="AN6836" s="1056">
        <v>0.15410000000000001</v>
      </c>
    </row>
    <row r="6837" spans="35:40">
      <c r="AI6837" s="1053">
        <v>22091301</v>
      </c>
      <c r="AJ6837" s="1054">
        <v>6</v>
      </c>
      <c r="AK6837" s="1055">
        <v>41.335299999999997</v>
      </c>
      <c r="AL6837" s="1055">
        <v>1.2930999999999999</v>
      </c>
      <c r="AM6837" s="1054">
        <v>32</v>
      </c>
      <c r="AN6837" s="1056">
        <v>0.2737</v>
      </c>
    </row>
    <row r="6838" spans="35:40">
      <c r="AI6838" s="1053">
        <v>43082401</v>
      </c>
      <c r="AJ6838" s="1054">
        <v>27</v>
      </c>
      <c r="AK6838" s="1055">
        <v>41.325400000000002</v>
      </c>
      <c r="AL6838" s="1055">
        <v>1.1722999999999999</v>
      </c>
      <c r="AM6838" s="1054">
        <v>35</v>
      </c>
      <c r="AN6838" s="1056">
        <v>0.17019999999999999</v>
      </c>
    </row>
    <row r="6839" spans="35:40">
      <c r="AI6839" s="1053">
        <v>37077041</v>
      </c>
      <c r="AJ6839" s="1054">
        <v>22</v>
      </c>
      <c r="AK6839" s="1055">
        <v>41.305300000000003</v>
      </c>
      <c r="AL6839" s="1055">
        <v>1.0720000000000001</v>
      </c>
      <c r="AM6839" s="1054">
        <v>39</v>
      </c>
      <c r="AN6839" s="1056">
        <v>0.14699999999999999</v>
      </c>
    </row>
    <row r="6840" spans="35:40">
      <c r="AI6840" s="1053">
        <v>46010101</v>
      </c>
      <c r="AJ6840" s="1054">
        <v>28</v>
      </c>
      <c r="AK6840" s="1055">
        <v>41.277500000000003</v>
      </c>
      <c r="AL6840" s="1055">
        <v>1.3061</v>
      </c>
      <c r="AM6840" s="1054">
        <v>32</v>
      </c>
      <c r="AN6840" s="1056">
        <v>9.2499999999999999E-2</v>
      </c>
    </row>
    <row r="6841" spans="35:40">
      <c r="AI6841" s="1053">
        <v>37100902</v>
      </c>
      <c r="AJ6841" s="1054">
        <v>12</v>
      </c>
      <c r="AK6841" s="1055">
        <v>41.249499999999998</v>
      </c>
      <c r="AL6841" s="1055">
        <v>1.2984</v>
      </c>
      <c r="AM6841" s="1054">
        <v>32</v>
      </c>
      <c r="AN6841" s="1056">
        <v>8.8499999999999995E-2</v>
      </c>
    </row>
    <row r="6842" spans="35:40">
      <c r="AI6842" s="1053">
        <v>45040181</v>
      </c>
      <c r="AJ6842" s="1054">
        <v>9</v>
      </c>
      <c r="AK6842" s="1055">
        <v>41.248399999999997</v>
      </c>
      <c r="AL6842" s="1055">
        <v>1.2177</v>
      </c>
      <c r="AM6842" s="1054">
        <v>34</v>
      </c>
      <c r="AN6842" s="1056">
        <v>0.1678</v>
      </c>
    </row>
    <row r="6843" spans="35:40">
      <c r="AI6843" s="1053">
        <v>44017501</v>
      </c>
      <c r="AJ6843" s="1054">
        <v>182</v>
      </c>
      <c r="AK6843" s="1055">
        <v>41.244500000000002</v>
      </c>
      <c r="AL6843" s="1055">
        <v>1.1315</v>
      </c>
      <c r="AM6843" s="1054">
        <v>36</v>
      </c>
      <c r="AN6843" s="1056">
        <v>0.12509999999999999</v>
      </c>
    </row>
    <row r="6844" spans="35:40">
      <c r="AI6844" s="1053">
        <v>44012321</v>
      </c>
      <c r="AJ6844" s="1054">
        <v>183</v>
      </c>
      <c r="AK6844" s="1055">
        <v>41.224629999999998</v>
      </c>
      <c r="AL6844" s="1055">
        <v>1.1555</v>
      </c>
      <c r="AM6844" s="1054">
        <v>36</v>
      </c>
      <c r="AN6844" s="1056">
        <v>0.11539999999999999</v>
      </c>
    </row>
    <row r="6845" spans="35:40">
      <c r="AI6845" s="1053">
        <v>43122001</v>
      </c>
      <c r="AJ6845" s="1054">
        <v>7</v>
      </c>
      <c r="AK6845" s="1055">
        <v>41.224400000000003</v>
      </c>
      <c r="AL6845" s="1055">
        <v>1.1516999999999999</v>
      </c>
      <c r="AM6845" s="1054">
        <v>36</v>
      </c>
      <c r="AN6845" s="1056">
        <v>0.25730000000000003</v>
      </c>
    </row>
    <row r="6846" spans="35:40">
      <c r="AI6846" s="1053">
        <v>34171601</v>
      </c>
      <c r="AJ6846" s="1054">
        <v>8</v>
      </c>
      <c r="AK6846" s="1055">
        <v>41.132649999999998</v>
      </c>
      <c r="AL6846" s="1055">
        <v>1.2735000000000001</v>
      </c>
      <c r="AM6846" s="1054">
        <v>32</v>
      </c>
      <c r="AN6846" s="1056">
        <v>0.30719999999999997</v>
      </c>
    </row>
    <row r="6847" spans="35:40">
      <c r="AI6847" s="1053">
        <v>15100106</v>
      </c>
      <c r="AJ6847" s="1054">
        <v>9</v>
      </c>
      <c r="AK6847" s="1055">
        <v>41.066600000000001</v>
      </c>
      <c r="AL6847" s="1055">
        <v>1.3109999999999999</v>
      </c>
      <c r="AM6847" s="1054">
        <v>31</v>
      </c>
      <c r="AN6847" s="1056">
        <v>0.16879999999999998</v>
      </c>
    </row>
    <row r="6848" spans="35:40">
      <c r="AI6848" s="1053">
        <v>35060161</v>
      </c>
      <c r="AJ6848" s="1054">
        <v>19</v>
      </c>
      <c r="AK6848" s="1055">
        <v>41.022940000000006</v>
      </c>
      <c r="AL6848" s="1055">
        <v>1.0851999999999999</v>
      </c>
      <c r="AM6848" s="1054">
        <v>38</v>
      </c>
      <c r="AN6848" s="1056">
        <v>0.2495</v>
      </c>
    </row>
    <row r="6849" spans="35:40">
      <c r="AI6849" s="1053">
        <v>41042101</v>
      </c>
      <c r="AJ6849" s="1054">
        <v>15</v>
      </c>
      <c r="AK6849" s="1055">
        <v>41.0077</v>
      </c>
      <c r="AL6849" s="1055">
        <v>1.3371</v>
      </c>
      <c r="AM6849" s="1054">
        <v>31</v>
      </c>
      <c r="AN6849" s="1056">
        <v>0.17910000000000001</v>
      </c>
    </row>
    <row r="6850" spans="35:40">
      <c r="AI6850" s="1053">
        <v>37167021</v>
      </c>
      <c r="AJ6850" s="1054">
        <v>10</v>
      </c>
      <c r="AK6850" s="1055">
        <v>41.000500000000002</v>
      </c>
      <c r="AL6850" s="1055">
        <v>1.228</v>
      </c>
      <c r="AM6850" s="1054">
        <v>33</v>
      </c>
      <c r="AN6850" s="1056">
        <v>0.2054</v>
      </c>
    </row>
    <row r="6851" spans="35:40">
      <c r="AI6851" s="1053">
        <v>44012351</v>
      </c>
      <c r="AJ6851" s="1054">
        <v>184</v>
      </c>
      <c r="AK6851" s="1055">
        <v>40.951879999999996</v>
      </c>
      <c r="AL6851" s="1055">
        <v>1.2090000000000001</v>
      </c>
      <c r="AM6851" s="1054">
        <v>34</v>
      </c>
      <c r="AN6851" s="1056">
        <v>8.6699999999999999E-2</v>
      </c>
    </row>
    <row r="6852" spans="35:40">
      <c r="AI6852" s="1053">
        <v>44221001</v>
      </c>
      <c r="AJ6852" s="1054">
        <v>185</v>
      </c>
      <c r="AK6852" s="1055">
        <v>40.925150000000002</v>
      </c>
      <c r="AL6852" s="1055">
        <v>1.0741000000000001</v>
      </c>
      <c r="AM6852" s="1054">
        <v>38</v>
      </c>
      <c r="AN6852" s="1056">
        <v>9.8800000000000013E-2</v>
      </c>
    </row>
    <row r="6853" spans="35:40">
      <c r="AI6853" s="1053">
        <v>44012481</v>
      </c>
      <c r="AJ6853" s="1054">
        <v>186</v>
      </c>
      <c r="AK6853" s="1055">
        <v>40.914650000000002</v>
      </c>
      <c r="AL6853" s="1055">
        <v>1.1072</v>
      </c>
      <c r="AM6853" s="1054">
        <v>37</v>
      </c>
      <c r="AN6853" s="1056">
        <v>0.1168</v>
      </c>
    </row>
    <row r="6854" spans="35:40">
      <c r="AI6854" s="1053">
        <v>35090601</v>
      </c>
      <c r="AJ6854" s="1054">
        <v>10</v>
      </c>
      <c r="AK6854" s="1055">
        <v>40.909500000000001</v>
      </c>
      <c r="AL6854" s="1055">
        <v>0.94430000000000003</v>
      </c>
      <c r="AM6854" s="1054">
        <v>43</v>
      </c>
      <c r="AN6854" s="1056">
        <v>0.28289999999999998</v>
      </c>
    </row>
    <row r="6855" spans="35:40">
      <c r="AI6855" s="1053">
        <v>33043501</v>
      </c>
      <c r="AJ6855" s="1054">
        <v>81</v>
      </c>
      <c r="AK6855" s="1055">
        <v>40.8979</v>
      </c>
      <c r="AL6855" s="1055">
        <v>1.2199</v>
      </c>
      <c r="AM6855" s="1054">
        <v>34</v>
      </c>
      <c r="AN6855" s="1056">
        <v>0.15820000000000001</v>
      </c>
    </row>
    <row r="6856" spans="35:40">
      <c r="AI6856" s="1053">
        <v>37037191</v>
      </c>
      <c r="AJ6856" s="1054">
        <v>59</v>
      </c>
      <c r="AK6856" s="1055">
        <v>40.796500000000002</v>
      </c>
      <c r="AL6856" s="1055">
        <v>1.1704000000000001</v>
      </c>
      <c r="AM6856" s="1054">
        <v>35</v>
      </c>
      <c r="AN6856" s="1056">
        <v>0.12670000000000001</v>
      </c>
    </row>
    <row r="6857" spans="35:40">
      <c r="AI6857" s="1053">
        <v>41012901</v>
      </c>
      <c r="AJ6857" s="1054">
        <v>86</v>
      </c>
      <c r="AK6857" s="1055">
        <v>40.6753</v>
      </c>
      <c r="AL6857" s="1055">
        <v>1.22</v>
      </c>
      <c r="AM6857" s="1054">
        <v>33</v>
      </c>
      <c r="AN6857" s="1056">
        <v>0.16140000000000002</v>
      </c>
    </row>
    <row r="6858" spans="35:40">
      <c r="AI6858" s="1053">
        <v>53014401</v>
      </c>
      <c r="AJ6858" s="1054">
        <v>47</v>
      </c>
      <c r="AK6858" s="1055">
        <v>40.667200000000001</v>
      </c>
      <c r="AL6858" s="1055">
        <v>1.2517</v>
      </c>
      <c r="AM6858" s="1054">
        <v>32</v>
      </c>
      <c r="AN6858" s="1056">
        <v>0.18350000000000002</v>
      </c>
    </row>
    <row r="6859" spans="35:40">
      <c r="AI6859" s="1053">
        <v>36091901</v>
      </c>
      <c r="AJ6859" s="1054">
        <v>22</v>
      </c>
      <c r="AK6859" s="1055">
        <v>40.640700000000002</v>
      </c>
      <c r="AL6859" s="1055">
        <v>1.0024999999999999</v>
      </c>
      <c r="AM6859" s="1054">
        <v>41</v>
      </c>
      <c r="AN6859" s="1056">
        <v>0.17510000000000001</v>
      </c>
    </row>
    <row r="6860" spans="35:40">
      <c r="AI6860" s="1053">
        <v>13105501</v>
      </c>
      <c r="AJ6860" s="1054">
        <v>21</v>
      </c>
      <c r="AK6860" s="1055">
        <v>40.564700000000002</v>
      </c>
      <c r="AL6860" s="1055">
        <v>0.879</v>
      </c>
      <c r="AM6860" s="1054">
        <v>46</v>
      </c>
      <c r="AN6860" s="1056">
        <v>0.17370000000000002</v>
      </c>
    </row>
    <row r="6861" spans="35:40">
      <c r="AI6861" s="1053">
        <v>36080221</v>
      </c>
      <c r="AJ6861" s="1054">
        <v>19</v>
      </c>
      <c r="AK6861" s="1055">
        <v>40.560299999999998</v>
      </c>
      <c r="AL6861" s="1055">
        <v>1.1257999999999999</v>
      </c>
      <c r="AM6861" s="1054">
        <v>36</v>
      </c>
      <c r="AN6861" s="1056">
        <v>0.4551</v>
      </c>
    </row>
    <row r="6862" spans="35:40">
      <c r="AI6862" s="1053">
        <v>37100302</v>
      </c>
      <c r="AJ6862" s="1054">
        <v>13</v>
      </c>
      <c r="AK6862" s="1055">
        <v>40.537999999999997</v>
      </c>
      <c r="AL6862" s="1055">
        <v>1.4073</v>
      </c>
      <c r="AM6862" s="1054">
        <v>29</v>
      </c>
      <c r="AN6862" s="1056">
        <v>0.30299999999999999</v>
      </c>
    </row>
    <row r="6863" spans="35:40">
      <c r="AI6863" s="1053">
        <v>53250401</v>
      </c>
      <c r="AJ6863" s="1054">
        <v>10</v>
      </c>
      <c r="AK6863" s="1055">
        <v>40.505000000000003</v>
      </c>
      <c r="AL6863" s="1055">
        <v>1.3088</v>
      </c>
      <c r="AM6863" s="1054">
        <v>31</v>
      </c>
      <c r="AN6863" s="1056">
        <v>0.17019999999999999</v>
      </c>
    </row>
    <row r="6864" spans="35:40">
      <c r="AI6864" s="1053">
        <v>37097041</v>
      </c>
      <c r="AJ6864" s="1054">
        <v>13</v>
      </c>
      <c r="AK6864" s="1055">
        <v>40.487499999999997</v>
      </c>
      <c r="AL6864" s="1055">
        <v>1.1228</v>
      </c>
      <c r="AM6864" s="1054">
        <v>36</v>
      </c>
      <c r="AN6864" s="1056">
        <v>0.1356</v>
      </c>
    </row>
    <row r="6865" spans="35:40">
      <c r="AI6865" s="1053">
        <v>35054321</v>
      </c>
      <c r="AJ6865" s="1054">
        <v>50</v>
      </c>
      <c r="AK6865" s="1055">
        <v>40.4758</v>
      </c>
      <c r="AL6865" s="1055">
        <v>0.93510000000000004</v>
      </c>
      <c r="AM6865" s="1054">
        <v>43</v>
      </c>
      <c r="AN6865" s="1056">
        <v>0.23719999999999999</v>
      </c>
    </row>
    <row r="6866" spans="35:40">
      <c r="AI6866" s="1053">
        <v>37053601</v>
      </c>
      <c r="AJ6866" s="1054">
        <v>34</v>
      </c>
      <c r="AK6866" s="1055">
        <v>40.472099999999998</v>
      </c>
      <c r="AL6866" s="1055">
        <v>1.2751999999999999</v>
      </c>
      <c r="AM6866" s="1054">
        <v>32</v>
      </c>
      <c r="AN6866" s="1056">
        <v>0.27679999999999999</v>
      </c>
    </row>
    <row r="6867" spans="35:40">
      <c r="AI6867" s="1053">
        <v>44131091</v>
      </c>
      <c r="AJ6867" s="1054">
        <v>83</v>
      </c>
      <c r="AK6867" s="1055">
        <v>40.443199999999997</v>
      </c>
      <c r="AL6867" s="1055">
        <v>1.1899</v>
      </c>
      <c r="AM6867" s="1054">
        <v>34</v>
      </c>
      <c r="AN6867" s="1056">
        <v>9.1600000000000001E-2</v>
      </c>
    </row>
    <row r="6868" spans="35:40">
      <c r="AI6868" s="1053">
        <v>61040701</v>
      </c>
      <c r="AJ6868" s="1054">
        <v>15</v>
      </c>
      <c r="AK6868" s="1055">
        <v>40.436999999999998</v>
      </c>
      <c r="AL6868" s="1055">
        <v>1.3495999999999999</v>
      </c>
      <c r="AM6868" s="1054">
        <v>30</v>
      </c>
      <c r="AN6868" s="1056">
        <v>0.2351</v>
      </c>
    </row>
    <row r="6869" spans="35:40">
      <c r="AI6869" s="1053">
        <v>44012041</v>
      </c>
      <c r="AJ6869" s="1054">
        <v>187</v>
      </c>
      <c r="AK6869" s="1055">
        <v>40.436050000000002</v>
      </c>
      <c r="AL6869" s="1055">
        <v>1.1484000000000001</v>
      </c>
      <c r="AM6869" s="1054">
        <v>35</v>
      </c>
      <c r="AN6869" s="1056">
        <v>0.1167</v>
      </c>
    </row>
    <row r="6870" spans="35:40">
      <c r="AI6870" s="1053">
        <v>44001431</v>
      </c>
      <c r="AJ6870" s="1054">
        <v>150</v>
      </c>
      <c r="AK6870" s="1055">
        <v>40.418900000000001</v>
      </c>
      <c r="AL6870" s="1055">
        <v>1.0185</v>
      </c>
      <c r="AM6870" s="1054">
        <v>40</v>
      </c>
      <c r="AN6870" s="1056">
        <v>0.13639999999999999</v>
      </c>
    </row>
    <row r="6871" spans="35:40">
      <c r="AI6871" s="1053">
        <v>35011301</v>
      </c>
      <c r="AJ6871" s="1054">
        <v>52</v>
      </c>
      <c r="AK6871" s="1055">
        <v>40.409799999999997</v>
      </c>
      <c r="AL6871" s="1055">
        <v>1.2798</v>
      </c>
      <c r="AM6871" s="1054">
        <v>32</v>
      </c>
      <c r="AN6871" s="1056">
        <v>0.12130000000000001</v>
      </c>
    </row>
    <row r="6872" spans="35:40">
      <c r="AI6872" s="1053">
        <v>13081101</v>
      </c>
      <c r="AJ6872" s="1054">
        <v>11</v>
      </c>
      <c r="AK6872" s="1055">
        <v>40.389099999999999</v>
      </c>
      <c r="AL6872" s="1055">
        <v>1.0089999999999999</v>
      </c>
      <c r="AM6872" s="1054">
        <v>40</v>
      </c>
      <c r="AN6872" s="1056">
        <v>0.3513</v>
      </c>
    </row>
    <row r="6873" spans="35:40">
      <c r="AI6873" s="1053">
        <v>33030901</v>
      </c>
      <c r="AJ6873" s="1054">
        <v>48</v>
      </c>
      <c r="AK6873" s="1055">
        <v>40.387900000000002</v>
      </c>
      <c r="AL6873" s="1055">
        <v>1.2917000000000001</v>
      </c>
      <c r="AM6873" s="1054">
        <v>31</v>
      </c>
      <c r="AN6873" s="1056">
        <v>0.40439999999999998</v>
      </c>
    </row>
    <row r="6874" spans="35:40">
      <c r="AI6874" s="1053">
        <v>37080701</v>
      </c>
      <c r="AJ6874" s="1054">
        <v>35</v>
      </c>
      <c r="AK6874" s="1055">
        <v>40.379199999999997</v>
      </c>
      <c r="AL6874" s="1055">
        <v>1.351</v>
      </c>
      <c r="AM6874" s="1054">
        <v>30</v>
      </c>
      <c r="AN6874" s="1056">
        <v>0.15839999999999999</v>
      </c>
    </row>
    <row r="6875" spans="35:40">
      <c r="AI6875" s="1053">
        <v>44012211</v>
      </c>
      <c r="AJ6875" s="1054">
        <v>188</v>
      </c>
      <c r="AK6875" s="1055">
        <v>40.328159999999997</v>
      </c>
      <c r="AL6875" s="1055">
        <v>1.0955999999999999</v>
      </c>
      <c r="AM6875" s="1054">
        <v>37</v>
      </c>
      <c r="AN6875" s="1056">
        <v>0.109</v>
      </c>
    </row>
    <row r="6876" spans="35:40">
      <c r="AI6876" s="1053">
        <v>53040601</v>
      </c>
      <c r="AJ6876" s="1054">
        <v>6</v>
      </c>
      <c r="AK6876" s="1055">
        <v>40.328000000000003</v>
      </c>
      <c r="AL6876" s="1055">
        <v>1.2384999999999999</v>
      </c>
      <c r="AM6876" s="1054">
        <v>33</v>
      </c>
      <c r="AN6876" s="1056">
        <v>0.23089999999999999</v>
      </c>
    </row>
    <row r="6877" spans="35:40">
      <c r="AI6877" s="1053">
        <v>44131061</v>
      </c>
      <c r="AJ6877" s="1054">
        <v>84</v>
      </c>
      <c r="AK6877" s="1055">
        <v>40.314599999999999</v>
      </c>
      <c r="AL6877" s="1055">
        <v>1.2864</v>
      </c>
      <c r="AM6877" s="1054">
        <v>31</v>
      </c>
      <c r="AN6877" s="1056">
        <v>0.14360000000000001</v>
      </c>
    </row>
    <row r="6878" spans="35:40">
      <c r="AI6878" s="1053">
        <v>62021101</v>
      </c>
      <c r="AJ6878" s="1054">
        <v>7</v>
      </c>
      <c r="AK6878" s="1055">
        <v>40.3142</v>
      </c>
      <c r="AL6878" s="1055">
        <v>1.3199000000000001</v>
      </c>
      <c r="AM6878" s="1054">
        <v>31</v>
      </c>
      <c r="AN6878" s="1056">
        <v>0.13730000000000001</v>
      </c>
    </row>
    <row r="6879" spans="35:40">
      <c r="AI6879" s="1053">
        <v>51036601</v>
      </c>
      <c r="AJ6879" s="1054">
        <v>20</v>
      </c>
      <c r="AK6879" s="1055">
        <v>40.295200000000001</v>
      </c>
      <c r="AL6879" s="1055">
        <v>1.2183999999999999</v>
      </c>
      <c r="AM6879" s="1054">
        <v>33</v>
      </c>
      <c r="AN6879" s="1056">
        <v>0.45649999999999996</v>
      </c>
    </row>
    <row r="6880" spans="35:40">
      <c r="AI6880" s="1053">
        <v>44011701</v>
      </c>
      <c r="AJ6880" s="1054">
        <v>189</v>
      </c>
      <c r="AK6880" s="1055">
        <v>40.289900000000003</v>
      </c>
      <c r="AL6880" s="1055">
        <v>0.99970000000000003</v>
      </c>
      <c r="AM6880" s="1054">
        <v>40</v>
      </c>
      <c r="AN6880" s="1056">
        <v>0.14960000000000001</v>
      </c>
    </row>
    <row r="6881" spans="35:40">
      <c r="AI6881" s="1053">
        <v>51068401</v>
      </c>
      <c r="AJ6881" s="1054">
        <v>22</v>
      </c>
      <c r="AK6881" s="1055">
        <v>40.284440000000004</v>
      </c>
      <c r="AL6881" s="1055">
        <v>1.2898000000000001</v>
      </c>
      <c r="AM6881" s="1054">
        <v>31</v>
      </c>
      <c r="AN6881" s="1056">
        <v>0.2702</v>
      </c>
    </row>
    <row r="6882" spans="35:40">
      <c r="AI6882" s="1053">
        <v>62060901</v>
      </c>
      <c r="AJ6882" s="1054">
        <v>7</v>
      </c>
      <c r="AK6882" s="1055">
        <v>40.282600000000002</v>
      </c>
      <c r="AL6882" s="1055">
        <v>1.0195000000000001</v>
      </c>
      <c r="AM6882" s="1054">
        <v>40</v>
      </c>
      <c r="AN6882" s="1056">
        <v>0.24440000000000001</v>
      </c>
    </row>
    <row r="6883" spans="35:40">
      <c r="AI6883" s="1053">
        <v>44083301</v>
      </c>
      <c r="AJ6883" s="1054">
        <v>41</v>
      </c>
      <c r="AK6883" s="1055">
        <v>40.261400000000002</v>
      </c>
      <c r="AL6883" s="1055">
        <v>1.0250999999999999</v>
      </c>
      <c r="AM6883" s="1054">
        <v>39</v>
      </c>
      <c r="AN6883" s="1056">
        <v>0.1744</v>
      </c>
    </row>
    <row r="6884" spans="35:40">
      <c r="AI6884" s="1053">
        <v>36060601</v>
      </c>
      <c r="AJ6884" s="1054">
        <v>8</v>
      </c>
      <c r="AK6884" s="1055">
        <v>40.259149999999998</v>
      </c>
      <c r="AL6884" s="1055">
        <v>0.89070000000000005</v>
      </c>
      <c r="AM6884" s="1054">
        <v>45</v>
      </c>
      <c r="AN6884" s="1056">
        <v>0.1759</v>
      </c>
    </row>
    <row r="6885" spans="35:40">
      <c r="AI6885" s="1053">
        <v>41042201</v>
      </c>
      <c r="AJ6885" s="1054">
        <v>16</v>
      </c>
      <c r="AK6885" s="1055">
        <v>40.174700000000001</v>
      </c>
      <c r="AL6885" s="1055">
        <v>1.0805</v>
      </c>
      <c r="AM6885" s="1054">
        <v>37</v>
      </c>
      <c r="AN6885" s="1056">
        <v>0.13930000000000001</v>
      </c>
    </row>
    <row r="6886" spans="35:40">
      <c r="AI6886" s="1053">
        <v>36090251</v>
      </c>
      <c r="AJ6886" s="1054">
        <v>23</v>
      </c>
      <c r="AK6886" s="1055">
        <v>40.173499999999997</v>
      </c>
      <c r="AL6886" s="1055">
        <v>1.1783999999999999</v>
      </c>
      <c r="AM6886" s="1054">
        <v>34</v>
      </c>
      <c r="AN6886" s="1056">
        <v>0.24230000000000002</v>
      </c>
    </row>
    <row r="6887" spans="35:40">
      <c r="AI6887" s="1053">
        <v>45020231</v>
      </c>
      <c r="AJ6887" s="1054">
        <v>19</v>
      </c>
      <c r="AK6887" s="1055">
        <v>40.163600000000002</v>
      </c>
      <c r="AL6887" s="1055">
        <v>0.94320000000000004</v>
      </c>
      <c r="AM6887" s="1054">
        <v>43</v>
      </c>
      <c r="AN6887" s="1056">
        <v>0.13780000000000001</v>
      </c>
    </row>
    <row r="6888" spans="35:40">
      <c r="AI6888" s="1053">
        <v>41015301</v>
      </c>
      <c r="AJ6888" s="1054">
        <v>87</v>
      </c>
      <c r="AK6888" s="1055">
        <v>40.143799999999999</v>
      </c>
      <c r="AL6888" s="1055">
        <v>1.1438999999999999</v>
      </c>
      <c r="AM6888" s="1054">
        <v>35</v>
      </c>
      <c r="AN6888" s="1056">
        <v>0.1303</v>
      </c>
    </row>
    <row r="6889" spans="35:40">
      <c r="AI6889" s="1053">
        <v>21120101</v>
      </c>
      <c r="AJ6889" s="1054">
        <v>8</v>
      </c>
      <c r="AK6889" s="1055">
        <v>40.1417</v>
      </c>
      <c r="AL6889" s="1055">
        <v>1.0612999999999999</v>
      </c>
      <c r="AM6889" s="1054">
        <v>38</v>
      </c>
      <c r="AN6889" s="1056">
        <v>0.27940000000000004</v>
      </c>
    </row>
    <row r="6890" spans="35:40">
      <c r="AI6890" s="1053">
        <v>23128181</v>
      </c>
      <c r="AJ6890" s="1054">
        <v>10</v>
      </c>
      <c r="AK6890" s="1055">
        <v>40.132599999999996</v>
      </c>
      <c r="AL6890" s="1055">
        <v>1.2806</v>
      </c>
      <c r="AM6890" s="1054">
        <v>31</v>
      </c>
      <c r="AN6890" s="1056">
        <v>0.18760000000000002</v>
      </c>
    </row>
    <row r="6891" spans="35:40">
      <c r="AI6891" s="1053">
        <v>44018901</v>
      </c>
      <c r="AJ6891" s="1054">
        <v>190</v>
      </c>
      <c r="AK6891" s="1055">
        <v>40.0794</v>
      </c>
      <c r="AL6891" s="1055">
        <v>1.1238999999999999</v>
      </c>
      <c r="AM6891" s="1054">
        <v>36</v>
      </c>
      <c r="AN6891" s="1056">
        <v>0.17499999999999999</v>
      </c>
    </row>
    <row r="6892" spans="35:40">
      <c r="AI6892" s="1053">
        <v>44051501</v>
      </c>
      <c r="AJ6892" s="1054">
        <v>13</v>
      </c>
      <c r="AK6892" s="1055">
        <v>40.064700000000002</v>
      </c>
      <c r="AL6892" s="1055">
        <v>0.8962</v>
      </c>
      <c r="AM6892" s="1054">
        <v>45</v>
      </c>
      <c r="AN6892" s="1056">
        <v>0.12230000000000001</v>
      </c>
    </row>
    <row r="6893" spans="35:40">
      <c r="AI6893" s="1053">
        <v>44131221</v>
      </c>
      <c r="AJ6893" s="1054">
        <v>85</v>
      </c>
      <c r="AK6893" s="1055">
        <v>40.060899999999997</v>
      </c>
      <c r="AL6893" s="1055">
        <v>1.2053</v>
      </c>
      <c r="AM6893" s="1054">
        <v>33</v>
      </c>
      <c r="AN6893" s="1056">
        <v>9.5500000000000002E-2</v>
      </c>
    </row>
    <row r="6894" spans="35:40">
      <c r="AI6894" s="1053">
        <v>37140501</v>
      </c>
      <c r="AJ6894" s="1054">
        <v>15</v>
      </c>
      <c r="AK6894" s="1055">
        <v>40.056399999999996</v>
      </c>
      <c r="AL6894" s="1055">
        <v>1.2566999999999999</v>
      </c>
      <c r="AM6894" s="1054">
        <v>32</v>
      </c>
      <c r="AN6894" s="1056">
        <v>0.39929999999999999</v>
      </c>
    </row>
    <row r="6895" spans="35:40">
      <c r="AI6895" s="1053">
        <v>32071501</v>
      </c>
      <c r="AJ6895" s="1054">
        <v>41</v>
      </c>
      <c r="AK6895" s="1055">
        <v>40.052399999999999</v>
      </c>
      <c r="AL6895" s="1055">
        <v>1.0538000000000001</v>
      </c>
      <c r="AM6895" s="1054">
        <v>38</v>
      </c>
      <c r="AN6895" s="1056">
        <v>0.28339999999999999</v>
      </c>
    </row>
    <row r="6896" spans="35:40">
      <c r="AI6896" s="1053">
        <v>21080601</v>
      </c>
      <c r="AJ6896" s="1054">
        <v>18</v>
      </c>
      <c r="AK6896" s="1055">
        <v>40.049500000000002</v>
      </c>
      <c r="AL6896" s="1055">
        <v>1.2302</v>
      </c>
      <c r="AM6896" s="1054">
        <v>33</v>
      </c>
      <c r="AN6896" s="1056">
        <v>0.23920000000000002</v>
      </c>
    </row>
    <row r="6897" spans="35:40">
      <c r="AI6897" s="1053">
        <v>21010861</v>
      </c>
      <c r="AJ6897" s="1054">
        <v>58</v>
      </c>
      <c r="AK6897" s="1055">
        <v>40.021999999999998</v>
      </c>
      <c r="AL6897" s="1055">
        <v>1.2694000000000001</v>
      </c>
      <c r="AM6897" s="1054">
        <v>32</v>
      </c>
      <c r="AN6897" s="1056">
        <v>0.26719999999999999</v>
      </c>
    </row>
    <row r="6898" spans="35:40">
      <c r="AI6898" s="1053">
        <v>51118421</v>
      </c>
      <c r="AJ6898" s="1054">
        <v>8</v>
      </c>
      <c r="AK6898" s="1055">
        <v>40.001399999999997</v>
      </c>
      <c r="AL6898" s="1055">
        <v>1.2451000000000001</v>
      </c>
      <c r="AM6898" s="1054">
        <v>32</v>
      </c>
      <c r="AN6898" s="1056">
        <v>0.2014</v>
      </c>
    </row>
    <row r="6899" spans="35:40">
      <c r="AI6899" s="1053">
        <v>37081401</v>
      </c>
      <c r="AJ6899" s="1054">
        <v>36</v>
      </c>
      <c r="AK6899" s="1055">
        <v>39.883499999999998</v>
      </c>
      <c r="AL6899" s="1055">
        <v>1.2446999999999999</v>
      </c>
      <c r="AM6899" s="1054">
        <v>32</v>
      </c>
      <c r="AN6899" s="1056">
        <v>0.27610000000000001</v>
      </c>
    </row>
    <row r="6900" spans="35:40">
      <c r="AI6900" s="1053">
        <v>14243121</v>
      </c>
      <c r="AJ6900" s="1054">
        <v>18</v>
      </c>
      <c r="AK6900" s="1055">
        <v>39.8825</v>
      </c>
      <c r="AL6900" s="1055">
        <v>1.1495</v>
      </c>
      <c r="AM6900" s="1054">
        <v>35</v>
      </c>
      <c r="AN6900" s="1056">
        <v>0.25530000000000003</v>
      </c>
    </row>
    <row r="6901" spans="35:40">
      <c r="AI6901" s="1053">
        <v>33019271</v>
      </c>
      <c r="AJ6901" s="1054">
        <v>133</v>
      </c>
      <c r="AK6901" s="1055">
        <v>39.838097999999995</v>
      </c>
      <c r="AL6901" s="1055">
        <v>1.2331000000000001</v>
      </c>
      <c r="AM6901" s="1054">
        <v>32</v>
      </c>
      <c r="AN6901" s="1056">
        <v>0.13600000000000001</v>
      </c>
    </row>
    <row r="6902" spans="35:40">
      <c r="AI6902" s="1053">
        <v>44090501</v>
      </c>
      <c r="AJ6902" s="1054">
        <v>15</v>
      </c>
      <c r="AK6902" s="1055">
        <v>39.772599999999997</v>
      </c>
      <c r="AL6902" s="1055">
        <v>1.2153</v>
      </c>
      <c r="AM6902" s="1054">
        <v>33</v>
      </c>
      <c r="AN6902" s="1056">
        <v>0.12230000000000001</v>
      </c>
    </row>
    <row r="6903" spans="35:40">
      <c r="AI6903" s="1053">
        <v>31194207</v>
      </c>
      <c r="AJ6903" s="1054">
        <v>257</v>
      </c>
      <c r="AK6903" s="1055">
        <v>39.752899999999997</v>
      </c>
      <c r="AL6903" s="1055">
        <v>1.137</v>
      </c>
      <c r="AM6903" s="1054">
        <v>35</v>
      </c>
      <c r="AN6903" s="1056">
        <v>0.3569</v>
      </c>
    </row>
    <row r="6904" spans="35:40">
      <c r="AI6904" s="1053">
        <v>51078811</v>
      </c>
      <c r="AJ6904" s="1054">
        <v>13</v>
      </c>
      <c r="AK6904" s="1055">
        <v>39.729100000000003</v>
      </c>
      <c r="AL6904" s="1055">
        <v>1.3315999999999999</v>
      </c>
      <c r="AM6904" s="1054">
        <v>30</v>
      </c>
      <c r="AN6904" s="1056">
        <v>0.26839999999999997</v>
      </c>
    </row>
    <row r="6905" spans="35:40">
      <c r="AI6905" s="1053">
        <v>13033401</v>
      </c>
      <c r="AJ6905" s="1054">
        <v>15</v>
      </c>
      <c r="AK6905" s="1055">
        <v>39.725299999999997</v>
      </c>
      <c r="AL6905" s="1055">
        <v>0.89529999999999998</v>
      </c>
      <c r="AM6905" s="1054">
        <v>44</v>
      </c>
      <c r="AN6905" s="1056">
        <v>0.18049999999999999</v>
      </c>
    </row>
    <row r="6906" spans="35:40">
      <c r="AI6906" s="1053">
        <v>43071901</v>
      </c>
      <c r="AJ6906" s="1054">
        <v>17</v>
      </c>
      <c r="AK6906" s="1055">
        <v>39.683100000000003</v>
      </c>
      <c r="AL6906" s="1055">
        <v>1.1875</v>
      </c>
      <c r="AM6906" s="1054">
        <v>33</v>
      </c>
      <c r="AN6906" s="1056">
        <v>0.30030000000000001</v>
      </c>
    </row>
    <row r="6907" spans="35:40">
      <c r="AI6907" s="1053">
        <v>53017201</v>
      </c>
      <c r="AJ6907" s="1054">
        <v>48</v>
      </c>
      <c r="AK6907" s="1055">
        <v>39.680300000000003</v>
      </c>
      <c r="AL6907" s="1055">
        <v>1.1145</v>
      </c>
      <c r="AM6907" s="1054">
        <v>36</v>
      </c>
      <c r="AN6907" s="1056">
        <v>9.5799999999999996E-2</v>
      </c>
    </row>
    <row r="6908" spans="35:40">
      <c r="AI6908" s="1053">
        <v>44137701</v>
      </c>
      <c r="AJ6908" s="1054">
        <v>86</v>
      </c>
      <c r="AK6908" s="1055">
        <v>39.667499999999997</v>
      </c>
      <c r="AL6908" s="1055">
        <v>1.2576000000000001</v>
      </c>
      <c r="AM6908" s="1054">
        <v>32</v>
      </c>
      <c r="AN6908" s="1056">
        <v>0.1048</v>
      </c>
    </row>
    <row r="6909" spans="35:40">
      <c r="AI6909" s="1053">
        <v>53013901</v>
      </c>
      <c r="AJ6909" s="1054">
        <v>49</v>
      </c>
      <c r="AK6909" s="1055">
        <v>39.629399999999997</v>
      </c>
      <c r="AL6909" s="1055">
        <v>1.2233000000000001</v>
      </c>
      <c r="AM6909" s="1054">
        <v>32</v>
      </c>
      <c r="AN6909" s="1056">
        <v>9.6999999999999989E-2</v>
      </c>
    </row>
    <row r="6910" spans="35:40">
      <c r="AI6910" s="1053">
        <v>21100131</v>
      </c>
      <c r="AJ6910" s="1054">
        <v>7</v>
      </c>
      <c r="AK6910" s="1055">
        <v>39.595100000000002</v>
      </c>
      <c r="AL6910" s="1055">
        <v>1.2645</v>
      </c>
      <c r="AM6910" s="1054">
        <v>31</v>
      </c>
      <c r="AN6910" s="1056">
        <v>0.19390000000000002</v>
      </c>
    </row>
    <row r="6911" spans="35:40">
      <c r="AI6911" s="1053">
        <v>53032501</v>
      </c>
      <c r="AJ6911" s="1054">
        <v>14</v>
      </c>
      <c r="AK6911" s="1055">
        <v>39.5901</v>
      </c>
      <c r="AL6911" s="1055">
        <v>1.0652999999999999</v>
      </c>
      <c r="AM6911" s="1054">
        <v>37</v>
      </c>
      <c r="AN6911" s="1056">
        <v>0.2651</v>
      </c>
    </row>
    <row r="6912" spans="35:40">
      <c r="AI6912" s="1053">
        <v>37127061</v>
      </c>
      <c r="AJ6912" s="1054">
        <v>13</v>
      </c>
      <c r="AK6912" s="1055">
        <v>39.5381</v>
      </c>
      <c r="AL6912" s="1055">
        <v>1.2706</v>
      </c>
      <c r="AM6912" s="1054">
        <v>31</v>
      </c>
      <c r="AN6912" s="1056">
        <v>0.20370000000000002</v>
      </c>
    </row>
    <row r="6913" spans="35:40">
      <c r="AI6913" s="1053">
        <v>35084821</v>
      </c>
      <c r="AJ6913" s="1054">
        <v>10</v>
      </c>
      <c r="AK6913" s="1055">
        <v>39.520228000000003</v>
      </c>
      <c r="AL6913" s="1055">
        <v>1.0206</v>
      </c>
      <c r="AM6913" s="1054">
        <v>39</v>
      </c>
      <c r="AN6913" s="1056">
        <v>0.10289999999999999</v>
      </c>
    </row>
    <row r="6914" spans="35:40">
      <c r="AI6914" s="1053">
        <v>33047001</v>
      </c>
      <c r="AJ6914" s="1054">
        <v>82</v>
      </c>
      <c r="AK6914" s="1055">
        <v>39.513120000000001</v>
      </c>
      <c r="AL6914" s="1055">
        <v>1.1068</v>
      </c>
      <c r="AM6914" s="1054">
        <v>36</v>
      </c>
      <c r="AN6914" s="1056">
        <v>0.17519999999999999</v>
      </c>
    </row>
    <row r="6915" spans="35:40">
      <c r="AI6915" s="1053">
        <v>45120091</v>
      </c>
      <c r="AJ6915" s="1054">
        <v>2</v>
      </c>
      <c r="AK6915" s="1055">
        <v>39.471299999999999</v>
      </c>
      <c r="AL6915" s="1055">
        <v>1.0863</v>
      </c>
      <c r="AM6915" s="1054">
        <v>36</v>
      </c>
      <c r="AN6915" s="1056">
        <v>0.14069999999999999</v>
      </c>
    </row>
    <row r="6916" spans="35:40">
      <c r="AI6916" s="1053">
        <v>37097031</v>
      </c>
      <c r="AJ6916" s="1054">
        <v>14</v>
      </c>
      <c r="AK6916" s="1055">
        <v>39.418900000000001</v>
      </c>
      <c r="AL6916" s="1055">
        <v>1.1406000000000001</v>
      </c>
      <c r="AM6916" s="1054">
        <v>35</v>
      </c>
      <c r="AN6916" s="1056">
        <v>0.21460000000000001</v>
      </c>
    </row>
    <row r="6917" spans="35:40">
      <c r="AI6917" s="1053">
        <v>33018401</v>
      </c>
      <c r="AJ6917" s="1054">
        <v>134</v>
      </c>
      <c r="AK6917" s="1055">
        <v>39.387500000000003</v>
      </c>
      <c r="AL6917" s="1055">
        <v>1.1131</v>
      </c>
      <c r="AM6917" s="1054">
        <v>35</v>
      </c>
      <c r="AN6917" s="1056">
        <v>0.23280000000000001</v>
      </c>
    </row>
    <row r="6918" spans="35:40">
      <c r="AI6918" s="1053">
        <v>65400204</v>
      </c>
      <c r="AJ6918" s="1054">
        <v>4</v>
      </c>
      <c r="AK6918" s="1055">
        <v>39.281100000000002</v>
      </c>
      <c r="AL6918" s="1055">
        <v>1.2273000000000001</v>
      </c>
      <c r="AM6918" s="1054">
        <v>32</v>
      </c>
      <c r="AN6918" s="1056">
        <v>7.1599999999999997E-2</v>
      </c>
    </row>
    <row r="6919" spans="35:40">
      <c r="AI6919" s="1053">
        <v>44101261</v>
      </c>
      <c r="AJ6919" s="1054">
        <v>87</v>
      </c>
      <c r="AK6919" s="1055">
        <v>39.264720000000004</v>
      </c>
      <c r="AL6919" s="1055">
        <v>1.1026</v>
      </c>
      <c r="AM6919" s="1054">
        <v>36</v>
      </c>
      <c r="AN6919" s="1056">
        <v>0.13470000000000001</v>
      </c>
    </row>
    <row r="6920" spans="35:40">
      <c r="AI6920" s="1053">
        <v>45032101</v>
      </c>
      <c r="AJ6920" s="1054">
        <v>20</v>
      </c>
      <c r="AK6920" s="1055">
        <v>39.227449999999997</v>
      </c>
      <c r="AL6920" s="1055">
        <v>1.1536</v>
      </c>
      <c r="AM6920" s="1054">
        <v>34</v>
      </c>
      <c r="AN6920" s="1056">
        <v>0.16250000000000001</v>
      </c>
    </row>
    <row r="6921" spans="35:40">
      <c r="AI6921" s="1053">
        <v>37147131</v>
      </c>
      <c r="AJ6921" s="1054">
        <v>16</v>
      </c>
      <c r="AK6921" s="1055">
        <v>39.200800000000001</v>
      </c>
      <c r="AL6921" s="1055">
        <v>1.2859</v>
      </c>
      <c r="AM6921" s="1054">
        <v>30</v>
      </c>
      <c r="AN6921" s="1056">
        <v>0.1109</v>
      </c>
    </row>
    <row r="6922" spans="35:40">
      <c r="AI6922" s="1053">
        <v>44001721</v>
      </c>
      <c r="AJ6922" s="1054">
        <v>151</v>
      </c>
      <c r="AK6922" s="1055">
        <v>39.195500000000003</v>
      </c>
      <c r="AL6922" s="1055">
        <v>1.0975999999999999</v>
      </c>
      <c r="AM6922" s="1054">
        <v>36</v>
      </c>
      <c r="AN6922" s="1056">
        <v>7.5800000000000006E-2</v>
      </c>
    </row>
    <row r="6923" spans="35:40">
      <c r="AI6923" s="1053">
        <v>35071801</v>
      </c>
      <c r="AJ6923" s="1054">
        <v>11</v>
      </c>
      <c r="AK6923" s="1055">
        <v>39.184199999999997</v>
      </c>
      <c r="AL6923" s="1055">
        <v>1.2504999999999999</v>
      </c>
      <c r="AM6923" s="1054">
        <v>31</v>
      </c>
      <c r="AN6923" s="1056">
        <v>0.15839999999999999</v>
      </c>
    </row>
    <row r="6924" spans="35:40">
      <c r="AI6924" s="1053">
        <v>53260801</v>
      </c>
      <c r="AJ6924" s="1054">
        <v>5</v>
      </c>
      <c r="AK6924" s="1055">
        <v>39.171399999999998</v>
      </c>
      <c r="AL6924" s="1055">
        <v>1.1679999999999999</v>
      </c>
      <c r="AM6924" s="1054">
        <v>34</v>
      </c>
      <c r="AN6924" s="1056">
        <v>0.16250000000000001</v>
      </c>
    </row>
    <row r="6925" spans="35:40">
      <c r="AI6925" s="1053">
        <v>53012001</v>
      </c>
      <c r="AJ6925" s="1054">
        <v>50</v>
      </c>
      <c r="AK6925" s="1055">
        <v>39.124159999999996</v>
      </c>
      <c r="AL6925" s="1055">
        <v>1.1558999999999999</v>
      </c>
      <c r="AM6925" s="1054">
        <v>34</v>
      </c>
      <c r="AN6925" s="1056">
        <v>0.16170000000000001</v>
      </c>
    </row>
    <row r="6926" spans="35:40">
      <c r="AI6926" s="1053">
        <v>52231101</v>
      </c>
      <c r="AJ6926" s="1054">
        <v>7</v>
      </c>
      <c r="AK6926" s="1055">
        <v>39.118598999999996</v>
      </c>
      <c r="AL6926" s="1055">
        <v>0.54120000000000001</v>
      </c>
      <c r="AM6926" s="1054">
        <v>72</v>
      </c>
      <c r="AN6926" s="1056">
        <v>0.1202</v>
      </c>
    </row>
    <row r="6927" spans="35:40">
      <c r="AI6927" s="1053">
        <v>43010201</v>
      </c>
      <c r="AJ6927" s="1054">
        <v>79</v>
      </c>
      <c r="AK6927" s="1055">
        <v>39.100700000000003</v>
      </c>
      <c r="AL6927" s="1055">
        <v>1.1471</v>
      </c>
      <c r="AM6927" s="1054">
        <v>34</v>
      </c>
      <c r="AN6927" s="1056">
        <v>0.1638</v>
      </c>
    </row>
    <row r="6928" spans="35:40">
      <c r="AI6928" s="1053">
        <v>22111601</v>
      </c>
      <c r="AJ6928" s="1054">
        <v>40</v>
      </c>
      <c r="AK6928" s="1055">
        <v>39.0749</v>
      </c>
      <c r="AL6928" s="1055">
        <v>1.1714</v>
      </c>
      <c r="AM6928" s="1054">
        <v>33</v>
      </c>
      <c r="AN6928" s="1056">
        <v>0.22309999999999999</v>
      </c>
    </row>
    <row r="6929" spans="35:40">
      <c r="AI6929" s="1053">
        <v>37130601</v>
      </c>
      <c r="AJ6929" s="1054">
        <v>11</v>
      </c>
      <c r="AK6929" s="1055">
        <v>39.072000000000003</v>
      </c>
      <c r="AL6929" s="1055">
        <v>1.2371000000000001</v>
      </c>
      <c r="AM6929" s="1054">
        <v>32</v>
      </c>
      <c r="AN6929" s="1056">
        <v>0.2278</v>
      </c>
    </row>
    <row r="6930" spans="35:40">
      <c r="AI6930" s="1053">
        <v>44014801</v>
      </c>
      <c r="AJ6930" s="1054">
        <v>191</v>
      </c>
      <c r="AK6930" s="1055">
        <v>39.065800000000003</v>
      </c>
      <c r="AL6930" s="1055">
        <v>0.9617</v>
      </c>
      <c r="AM6930" s="1054">
        <v>41</v>
      </c>
      <c r="AN6930" s="1056">
        <v>6.0299999999999999E-2</v>
      </c>
    </row>
    <row r="6931" spans="35:40">
      <c r="AI6931" s="1053">
        <v>37137031</v>
      </c>
      <c r="AJ6931" s="1054">
        <v>12</v>
      </c>
      <c r="AK6931" s="1055">
        <v>39.049199999999999</v>
      </c>
      <c r="AL6931" s="1055">
        <v>0.91479999999999995</v>
      </c>
      <c r="AM6931" s="1054">
        <v>43</v>
      </c>
      <c r="AN6931" s="1056">
        <v>0.17710000000000001</v>
      </c>
    </row>
    <row r="6932" spans="35:40">
      <c r="AI6932" s="1053">
        <v>11151011</v>
      </c>
      <c r="AJ6932" s="1054">
        <v>177</v>
      </c>
      <c r="AK6932" s="1055">
        <v>38.990060999999997</v>
      </c>
      <c r="AL6932" s="1055">
        <v>1.0046999999999999</v>
      </c>
      <c r="AM6932" s="1054">
        <v>39</v>
      </c>
      <c r="AN6932" s="1056">
        <v>0.19289999999999999</v>
      </c>
    </row>
    <row r="6933" spans="35:40">
      <c r="AI6933" s="1053">
        <v>13026001</v>
      </c>
      <c r="AJ6933" s="1054">
        <v>28</v>
      </c>
      <c r="AK6933" s="1055">
        <v>38.972499999999997</v>
      </c>
      <c r="AL6933" s="1055">
        <v>1.1511</v>
      </c>
      <c r="AM6933" s="1054">
        <v>34</v>
      </c>
      <c r="AN6933" s="1056">
        <v>0.2384</v>
      </c>
    </row>
    <row r="6934" spans="35:40">
      <c r="AI6934" s="1053">
        <v>37057201</v>
      </c>
      <c r="AJ6934" s="1054">
        <v>35</v>
      </c>
      <c r="AK6934" s="1055">
        <v>38.951099999999997</v>
      </c>
      <c r="AL6934" s="1055">
        <v>1.2495000000000001</v>
      </c>
      <c r="AM6934" s="1054">
        <v>31</v>
      </c>
      <c r="AN6934" s="1056">
        <v>0.31230000000000002</v>
      </c>
    </row>
    <row r="6935" spans="35:40">
      <c r="AI6935" s="1053">
        <v>51016151</v>
      </c>
      <c r="AJ6935" s="1054">
        <v>150</v>
      </c>
      <c r="AK6935" s="1055">
        <v>38.945099999999996</v>
      </c>
      <c r="AL6935" s="1055">
        <v>1.2263999999999999</v>
      </c>
      <c r="AM6935" s="1054">
        <v>32</v>
      </c>
      <c r="AN6935" s="1056">
        <v>0.2802</v>
      </c>
    </row>
    <row r="6936" spans="35:40">
      <c r="AI6936" s="1053">
        <v>34130701</v>
      </c>
      <c r="AJ6936" s="1054">
        <v>13</v>
      </c>
      <c r="AK6936" s="1055">
        <v>38.944200000000002</v>
      </c>
      <c r="AL6936" s="1055">
        <v>1.2181</v>
      </c>
      <c r="AM6936" s="1054">
        <v>32</v>
      </c>
      <c r="AN6936" s="1056">
        <v>0.31259999999999999</v>
      </c>
    </row>
    <row r="6937" spans="35:40">
      <c r="AI6937" s="1053">
        <v>44136301</v>
      </c>
      <c r="AJ6937" s="1054">
        <v>87</v>
      </c>
      <c r="AK6937" s="1055">
        <v>38.929400000000001</v>
      </c>
      <c r="AL6937" s="1055">
        <v>0.98299999999999998</v>
      </c>
      <c r="AM6937" s="1054">
        <v>40</v>
      </c>
      <c r="AN6937" s="1056">
        <v>0.1414</v>
      </c>
    </row>
    <row r="6938" spans="35:40">
      <c r="AI6938" s="1053">
        <v>51010811</v>
      </c>
      <c r="AJ6938" s="1054">
        <v>151</v>
      </c>
      <c r="AK6938" s="1055">
        <v>38.918999999999997</v>
      </c>
      <c r="AL6938" s="1055">
        <v>1.2359</v>
      </c>
      <c r="AM6938" s="1054">
        <v>31</v>
      </c>
      <c r="AN6938" s="1056">
        <v>0.31840000000000002</v>
      </c>
    </row>
    <row r="6939" spans="35:40">
      <c r="AI6939" s="1053">
        <v>45130201</v>
      </c>
      <c r="AJ6939" s="1054">
        <v>4</v>
      </c>
      <c r="AK6939" s="1055">
        <v>38.898699999999998</v>
      </c>
      <c r="AL6939" s="1055">
        <v>1.2253000000000001</v>
      </c>
      <c r="AM6939" s="1054">
        <v>32</v>
      </c>
      <c r="AN6939" s="1056">
        <v>0.14580000000000001</v>
      </c>
    </row>
    <row r="6940" spans="35:40">
      <c r="AI6940" s="1053">
        <v>51010321</v>
      </c>
      <c r="AJ6940" s="1054">
        <v>152</v>
      </c>
      <c r="AK6940" s="1055">
        <v>38.89725</v>
      </c>
      <c r="AL6940" s="1055">
        <v>1.0051000000000001</v>
      </c>
      <c r="AM6940" s="1054">
        <v>39</v>
      </c>
      <c r="AN6940" s="1056">
        <v>0.30680000000000002</v>
      </c>
    </row>
    <row r="6941" spans="35:40">
      <c r="AI6941" s="1053">
        <v>52220601</v>
      </c>
      <c r="AJ6941" s="1054">
        <v>29</v>
      </c>
      <c r="AK6941" s="1055">
        <v>38.864899999999999</v>
      </c>
      <c r="AL6941" s="1055">
        <v>0.89800000000000002</v>
      </c>
      <c r="AM6941" s="1054">
        <v>43</v>
      </c>
      <c r="AN6941" s="1056">
        <v>0.18149999999999999</v>
      </c>
    </row>
    <row r="6942" spans="35:40">
      <c r="AI6942" s="1053">
        <v>23033301</v>
      </c>
      <c r="AJ6942" s="1054">
        <v>5</v>
      </c>
      <c r="AK6942" s="1055">
        <v>38.846699999999998</v>
      </c>
      <c r="AL6942" s="1055">
        <v>1.2908999999999999</v>
      </c>
      <c r="AM6942" s="1054">
        <v>30</v>
      </c>
      <c r="AN6942" s="1056">
        <v>0.12920000000000001</v>
      </c>
    </row>
    <row r="6943" spans="35:40">
      <c r="AI6943" s="1053">
        <v>42100401</v>
      </c>
      <c r="AJ6943" s="1054">
        <v>23</v>
      </c>
      <c r="AK6943" s="1055">
        <v>38.829099999999997</v>
      </c>
      <c r="AL6943" s="1055">
        <v>1.2401</v>
      </c>
      <c r="AM6943" s="1054">
        <v>31</v>
      </c>
      <c r="AN6943" s="1056">
        <v>0.38030000000000003</v>
      </c>
    </row>
    <row r="6944" spans="35:40">
      <c r="AI6944" s="1053">
        <v>32019221</v>
      </c>
      <c r="AJ6944" s="1054">
        <v>87</v>
      </c>
      <c r="AK6944" s="1055">
        <v>38.823500000000003</v>
      </c>
      <c r="AL6944" s="1055">
        <v>1.2105999999999999</v>
      </c>
      <c r="AM6944" s="1054">
        <v>32</v>
      </c>
      <c r="AN6944" s="1056">
        <v>0.1772</v>
      </c>
    </row>
    <row r="6945" spans="35:40">
      <c r="AI6945" s="1053">
        <v>45140151</v>
      </c>
      <c r="AJ6945" s="1054">
        <v>4</v>
      </c>
      <c r="AK6945" s="1055">
        <v>38.785699999999999</v>
      </c>
      <c r="AL6945" s="1055">
        <v>1.1682999999999999</v>
      </c>
      <c r="AM6945" s="1054">
        <v>33</v>
      </c>
      <c r="AN6945" s="1056">
        <v>0.36709999999999998</v>
      </c>
    </row>
    <row r="6946" spans="35:40">
      <c r="AI6946" s="1053">
        <v>45110171</v>
      </c>
      <c r="AJ6946" s="1054">
        <v>6</v>
      </c>
      <c r="AK6946" s="1055">
        <v>38.779899999999998</v>
      </c>
      <c r="AL6946" s="1055">
        <v>1.2314000000000001</v>
      </c>
      <c r="AM6946" s="1054">
        <v>31</v>
      </c>
      <c r="AN6946" s="1056">
        <v>0.44159999999999999</v>
      </c>
    </row>
    <row r="6947" spans="35:40">
      <c r="AI6947" s="1053">
        <v>22041101</v>
      </c>
      <c r="AJ6947" s="1054">
        <v>8</v>
      </c>
      <c r="AK6947" s="1055">
        <v>38.762300000000003</v>
      </c>
      <c r="AL6947" s="1055">
        <v>1.2639</v>
      </c>
      <c r="AM6947" s="1054">
        <v>31</v>
      </c>
      <c r="AN6947" s="1056">
        <v>0.30690000000000001</v>
      </c>
    </row>
    <row r="6948" spans="35:40">
      <c r="AI6948" s="1053">
        <v>37087131</v>
      </c>
      <c r="AJ6948" s="1054">
        <v>37</v>
      </c>
      <c r="AK6948" s="1055">
        <v>38.749099999999999</v>
      </c>
      <c r="AL6948" s="1055">
        <v>1.0874999999999999</v>
      </c>
      <c r="AM6948" s="1054">
        <v>36</v>
      </c>
      <c r="AN6948" s="1056">
        <v>0.2341</v>
      </c>
    </row>
    <row r="6949" spans="35:40">
      <c r="AI6949" s="1053">
        <v>32052001</v>
      </c>
      <c r="AJ6949" s="1054">
        <v>30</v>
      </c>
      <c r="AK6949" s="1055">
        <v>38.743299999999998</v>
      </c>
      <c r="AL6949" s="1055">
        <v>0.80169999999999997</v>
      </c>
      <c r="AM6949" s="1054">
        <v>48</v>
      </c>
      <c r="AN6949" s="1056">
        <v>0.34979999999999994</v>
      </c>
    </row>
    <row r="6950" spans="35:40">
      <c r="AI6950" s="1053">
        <v>35023881</v>
      </c>
      <c r="AJ6950" s="1054">
        <v>40</v>
      </c>
      <c r="AK6950" s="1055">
        <v>38.719180000000001</v>
      </c>
      <c r="AL6950" s="1055">
        <v>1.1927000000000001</v>
      </c>
      <c r="AM6950" s="1054">
        <v>32</v>
      </c>
      <c r="AN6950" s="1056">
        <v>0.20749999999999999</v>
      </c>
    </row>
    <row r="6951" spans="35:40">
      <c r="AI6951" s="1053">
        <v>44121701</v>
      </c>
      <c r="AJ6951" s="1054">
        <v>35</v>
      </c>
      <c r="AK6951" s="1055">
        <v>38.701799999999999</v>
      </c>
      <c r="AL6951" s="1055">
        <v>0.89449999999999996</v>
      </c>
      <c r="AM6951" s="1054">
        <v>43</v>
      </c>
      <c r="AN6951" s="1056">
        <v>0.152</v>
      </c>
    </row>
    <row r="6952" spans="35:40">
      <c r="AI6952" s="1053">
        <v>37147041</v>
      </c>
      <c r="AJ6952" s="1054">
        <v>17</v>
      </c>
      <c r="AK6952" s="1055">
        <v>38.687800000000003</v>
      </c>
      <c r="AL6952" s="1055">
        <v>1.0884</v>
      </c>
      <c r="AM6952" s="1054">
        <v>36</v>
      </c>
      <c r="AN6952" s="1056">
        <v>8.900000000000001E-2</v>
      </c>
    </row>
    <row r="6953" spans="35:40">
      <c r="AI6953" s="1053">
        <v>43102301</v>
      </c>
      <c r="AJ6953" s="1054">
        <v>20</v>
      </c>
      <c r="AK6953" s="1055">
        <v>38.672159999999998</v>
      </c>
      <c r="AL6953" s="1055">
        <v>0.93959999999999999</v>
      </c>
      <c r="AM6953" s="1054">
        <v>41</v>
      </c>
      <c r="AN6953" s="1056">
        <v>0.16589999999999999</v>
      </c>
    </row>
    <row r="6954" spans="35:40">
      <c r="AI6954" s="1053">
        <v>44224401</v>
      </c>
      <c r="AJ6954" s="1054">
        <v>192</v>
      </c>
      <c r="AK6954" s="1055">
        <v>38.654200000000003</v>
      </c>
      <c r="AL6954" s="1055">
        <v>1.1303000000000001</v>
      </c>
      <c r="AM6954" s="1054">
        <v>34</v>
      </c>
      <c r="AN6954" s="1056">
        <v>0.20350000000000001</v>
      </c>
    </row>
    <row r="6955" spans="35:40">
      <c r="AI6955" s="1053">
        <v>21010981</v>
      </c>
      <c r="AJ6955" s="1054">
        <v>59</v>
      </c>
      <c r="AK6955" s="1055">
        <v>38.583059999999996</v>
      </c>
      <c r="AL6955" s="1055">
        <v>1.0703</v>
      </c>
      <c r="AM6955" s="1054">
        <v>36</v>
      </c>
      <c r="AN6955" s="1056">
        <v>6.1900000000000004E-2</v>
      </c>
    </row>
    <row r="6956" spans="35:40">
      <c r="AI6956" s="1053">
        <v>44001251</v>
      </c>
      <c r="AJ6956" s="1054">
        <v>152</v>
      </c>
      <c r="AK6956" s="1055">
        <v>38.581000000000003</v>
      </c>
      <c r="AL6956" s="1055">
        <v>1.0008999999999999</v>
      </c>
      <c r="AM6956" s="1054">
        <v>39</v>
      </c>
      <c r="AN6956" s="1056">
        <v>0.10460000000000001</v>
      </c>
    </row>
    <row r="6957" spans="35:40">
      <c r="AI6957" s="1053">
        <v>45120111</v>
      </c>
      <c r="AJ6957" s="1054">
        <v>3</v>
      </c>
      <c r="AK6957" s="1055">
        <v>38.550550000000001</v>
      </c>
      <c r="AL6957" s="1055">
        <v>0.86639999999999995</v>
      </c>
      <c r="AM6957" s="1054">
        <v>44</v>
      </c>
      <c r="AN6957" s="1056">
        <v>0.1396</v>
      </c>
    </row>
    <row r="6958" spans="35:40">
      <c r="AI6958" s="1053">
        <v>12141031</v>
      </c>
      <c r="AJ6958" s="1054">
        <v>84</v>
      </c>
      <c r="AK6958" s="1055">
        <v>38.5398</v>
      </c>
      <c r="AL6958" s="1055">
        <v>1.2222999999999999</v>
      </c>
      <c r="AM6958" s="1054">
        <v>32</v>
      </c>
      <c r="AN6958" s="1056">
        <v>0.2752</v>
      </c>
    </row>
    <row r="6959" spans="35:40">
      <c r="AI6959" s="1053">
        <v>44101171</v>
      </c>
      <c r="AJ6959" s="1054">
        <v>88</v>
      </c>
      <c r="AK6959" s="1055">
        <v>38.523600000000002</v>
      </c>
      <c r="AL6959" s="1055">
        <v>1.2343999999999999</v>
      </c>
      <c r="AM6959" s="1054">
        <v>31</v>
      </c>
      <c r="AN6959" s="1056">
        <v>0.2379</v>
      </c>
    </row>
    <row r="6960" spans="35:40">
      <c r="AI6960" s="1053">
        <v>35091401</v>
      </c>
      <c r="AJ6960" s="1054">
        <v>11</v>
      </c>
      <c r="AK6960" s="1055">
        <v>38.519880000000001</v>
      </c>
      <c r="AL6960" s="1055">
        <v>0.98780000000000001</v>
      </c>
      <c r="AM6960" s="1054">
        <v>39</v>
      </c>
      <c r="AN6960" s="1056">
        <v>0.27429999999999999</v>
      </c>
    </row>
    <row r="6961" spans="35:40">
      <c r="AI6961" s="1053">
        <v>65020121</v>
      </c>
      <c r="AJ6961" s="1054">
        <v>4</v>
      </c>
      <c r="AK6961" s="1055">
        <v>38.441200000000002</v>
      </c>
      <c r="AL6961" s="1055">
        <v>1.1077999999999999</v>
      </c>
      <c r="AM6961" s="1054">
        <v>35</v>
      </c>
      <c r="AN6961" s="1056">
        <v>0.1673</v>
      </c>
    </row>
    <row r="6962" spans="35:40">
      <c r="AI6962" s="1053">
        <v>22041401</v>
      </c>
      <c r="AJ6962" s="1054">
        <v>9</v>
      </c>
      <c r="AK6962" s="1055">
        <v>38.407600000000002</v>
      </c>
      <c r="AL6962" s="1055">
        <v>0.71040000000000003</v>
      </c>
      <c r="AM6962" s="1054">
        <v>54</v>
      </c>
      <c r="AN6962" s="1056">
        <v>8.6899999999999991E-2</v>
      </c>
    </row>
    <row r="6963" spans="35:40">
      <c r="AI6963" s="1053">
        <v>53050901</v>
      </c>
      <c r="AJ6963" s="1054">
        <v>6</v>
      </c>
      <c r="AK6963" s="1055">
        <v>38.388300000000001</v>
      </c>
      <c r="AL6963" s="1055">
        <v>1.0443</v>
      </c>
      <c r="AM6963" s="1054">
        <v>37</v>
      </c>
      <c r="AN6963" s="1056">
        <v>0.11810000000000001</v>
      </c>
    </row>
    <row r="6964" spans="35:40">
      <c r="AI6964" s="1053">
        <v>50030221</v>
      </c>
      <c r="AJ6964" s="1054">
        <v>179</v>
      </c>
      <c r="AK6964" s="1055">
        <v>38.387999999999998</v>
      </c>
      <c r="AL6964" s="1055">
        <v>1.0834999999999999</v>
      </c>
      <c r="AM6964" s="1054">
        <v>35</v>
      </c>
      <c r="AN6964" s="1056">
        <v>7.2999999999999995E-2</v>
      </c>
    </row>
    <row r="6965" spans="35:40">
      <c r="AI6965" s="1053">
        <v>13042401</v>
      </c>
      <c r="AJ6965" s="1054">
        <v>9</v>
      </c>
      <c r="AK6965" s="1055">
        <v>38.383899999999997</v>
      </c>
      <c r="AL6965" s="1055">
        <v>1.2578</v>
      </c>
      <c r="AM6965" s="1054">
        <v>31</v>
      </c>
      <c r="AN6965" s="1056">
        <v>0.1477</v>
      </c>
    </row>
    <row r="6966" spans="35:40">
      <c r="AI6966" s="1053">
        <v>33016301</v>
      </c>
      <c r="AJ6966" s="1054">
        <v>135</v>
      </c>
      <c r="AK6966" s="1055">
        <v>38.357599999999998</v>
      </c>
      <c r="AL6966" s="1055">
        <v>1.1341000000000001</v>
      </c>
      <c r="AM6966" s="1054">
        <v>34</v>
      </c>
      <c r="AN6966" s="1056">
        <v>8.0100000000000005E-2</v>
      </c>
    </row>
    <row r="6967" spans="35:40">
      <c r="AI6967" s="1053">
        <v>15100202</v>
      </c>
      <c r="AJ6967" s="1054">
        <v>10</v>
      </c>
      <c r="AK6967" s="1055">
        <v>38.351900000000001</v>
      </c>
      <c r="AL6967" s="1055">
        <v>1.2210000000000001</v>
      </c>
      <c r="AM6967" s="1054">
        <v>31</v>
      </c>
      <c r="AN6967" s="1056">
        <v>0.15869999999999998</v>
      </c>
    </row>
    <row r="6968" spans="35:40">
      <c r="AI6968" s="1053">
        <v>44021301</v>
      </c>
      <c r="AJ6968" s="1054">
        <v>22</v>
      </c>
      <c r="AK6968" s="1055">
        <v>38.341799999999999</v>
      </c>
      <c r="AL6968" s="1055">
        <v>1.1848000000000001</v>
      </c>
      <c r="AM6968" s="1054">
        <v>32</v>
      </c>
      <c r="AN6968" s="1056">
        <v>0.20030000000000001</v>
      </c>
    </row>
    <row r="6969" spans="35:40">
      <c r="AI6969" s="1053">
        <v>34050701</v>
      </c>
      <c r="AJ6969" s="1054">
        <v>19</v>
      </c>
      <c r="AK6969" s="1055">
        <v>38.322699999999998</v>
      </c>
      <c r="AL6969" s="1055">
        <v>1.0368999999999999</v>
      </c>
      <c r="AM6969" s="1054">
        <v>37</v>
      </c>
      <c r="AN6969" s="1056">
        <v>0.28470000000000001</v>
      </c>
    </row>
    <row r="6970" spans="35:40">
      <c r="AI6970" s="1053">
        <v>36073601</v>
      </c>
      <c r="AJ6970" s="1054">
        <v>32</v>
      </c>
      <c r="AK6970" s="1055">
        <v>38.295499999999997</v>
      </c>
      <c r="AL6970" s="1055">
        <v>0.66710000000000003</v>
      </c>
      <c r="AM6970" s="1054">
        <v>57</v>
      </c>
      <c r="AN6970" s="1056">
        <v>0.16489999999999999</v>
      </c>
    </row>
    <row r="6971" spans="35:40">
      <c r="AI6971" s="1053">
        <v>52271701</v>
      </c>
      <c r="AJ6971" s="1054">
        <v>8</v>
      </c>
      <c r="AK6971" s="1055">
        <v>38.287100000000002</v>
      </c>
      <c r="AL6971" s="1055">
        <v>1.202</v>
      </c>
      <c r="AM6971" s="1054">
        <v>32</v>
      </c>
      <c r="AN6971" s="1056">
        <v>0.2888</v>
      </c>
    </row>
    <row r="6972" spans="35:40">
      <c r="AI6972" s="1053">
        <v>23062801</v>
      </c>
      <c r="AJ6972" s="1054">
        <v>5</v>
      </c>
      <c r="AK6972" s="1055">
        <v>38.245699999999999</v>
      </c>
      <c r="AL6972" s="1055">
        <v>1.0622</v>
      </c>
      <c r="AM6972" s="1054">
        <v>36</v>
      </c>
      <c r="AN6972" s="1056">
        <v>9.98E-2</v>
      </c>
    </row>
    <row r="6973" spans="35:40">
      <c r="AI6973" s="1053">
        <v>36075401</v>
      </c>
      <c r="AJ6973" s="1054">
        <v>33</v>
      </c>
      <c r="AK6973" s="1055">
        <v>38.239199999999997</v>
      </c>
      <c r="AL6973" s="1055">
        <v>1.0155000000000001</v>
      </c>
      <c r="AM6973" s="1054">
        <v>38</v>
      </c>
      <c r="AN6973" s="1056">
        <v>0.1852</v>
      </c>
    </row>
    <row r="6974" spans="35:40">
      <c r="AI6974" s="1053">
        <v>43012701</v>
      </c>
      <c r="AJ6974" s="1054">
        <v>80</v>
      </c>
      <c r="AK6974" s="1055">
        <v>38.206540000000004</v>
      </c>
      <c r="AL6974" s="1055">
        <v>1.1935</v>
      </c>
      <c r="AM6974" s="1054">
        <v>32</v>
      </c>
      <c r="AN6974" s="1056">
        <v>0.1043</v>
      </c>
    </row>
    <row r="6975" spans="35:40">
      <c r="AI6975" s="1053">
        <v>37187041</v>
      </c>
      <c r="AJ6975" s="1054">
        <v>11</v>
      </c>
      <c r="AK6975" s="1055">
        <v>38.165700000000001</v>
      </c>
      <c r="AL6975" s="1055">
        <v>0.92589999999999995</v>
      </c>
      <c r="AM6975" s="1054">
        <v>41</v>
      </c>
      <c r="AN6975" s="1056">
        <v>0.1192</v>
      </c>
    </row>
    <row r="6976" spans="35:40">
      <c r="AI6976" s="1053">
        <v>14102701</v>
      </c>
      <c r="AJ6976" s="1054">
        <v>8</v>
      </c>
      <c r="AK6976" s="1055">
        <v>38.162399999999998</v>
      </c>
      <c r="AL6976" s="1055">
        <v>0.88829999999999998</v>
      </c>
      <c r="AM6976" s="1054">
        <v>43</v>
      </c>
      <c r="AN6976" s="1056">
        <v>0.19800000000000001</v>
      </c>
    </row>
    <row r="6977" spans="35:40">
      <c r="AI6977" s="1053">
        <v>51038311</v>
      </c>
      <c r="AJ6977" s="1054">
        <v>21</v>
      </c>
      <c r="AK6977" s="1055">
        <v>38.153599999999997</v>
      </c>
      <c r="AL6977" s="1055">
        <v>1.1814</v>
      </c>
      <c r="AM6977" s="1054">
        <v>32</v>
      </c>
      <c r="AN6977" s="1056">
        <v>0.1454</v>
      </c>
    </row>
    <row r="6978" spans="35:40">
      <c r="AI6978" s="1053">
        <v>13106301</v>
      </c>
      <c r="AJ6978" s="1054">
        <v>22</v>
      </c>
      <c r="AK6978" s="1055">
        <v>38.139800000000001</v>
      </c>
      <c r="AL6978" s="1055">
        <v>1.2595000000000001</v>
      </c>
      <c r="AM6978" s="1054">
        <v>30</v>
      </c>
      <c r="AN6978" s="1056">
        <v>0.17920000000000003</v>
      </c>
    </row>
    <row r="6979" spans="35:40">
      <c r="AI6979" s="1053">
        <v>35091101</v>
      </c>
      <c r="AJ6979" s="1054">
        <v>12</v>
      </c>
      <c r="AK6979" s="1055">
        <v>38.108499999999999</v>
      </c>
      <c r="AL6979" s="1055">
        <v>1.2242</v>
      </c>
      <c r="AM6979" s="1054">
        <v>31</v>
      </c>
      <c r="AN6979" s="1056">
        <v>0.26390000000000002</v>
      </c>
    </row>
    <row r="6980" spans="35:40">
      <c r="AI6980" s="1053">
        <v>32061001</v>
      </c>
      <c r="AJ6980" s="1054">
        <v>40</v>
      </c>
      <c r="AK6980" s="1055">
        <v>38.087800000000001</v>
      </c>
      <c r="AL6980" s="1055">
        <v>1.1262000000000001</v>
      </c>
      <c r="AM6980" s="1054">
        <v>34</v>
      </c>
      <c r="AN6980" s="1056">
        <v>0.20949999999999999</v>
      </c>
    </row>
    <row r="6981" spans="35:40">
      <c r="AI6981" s="1053">
        <v>43015501</v>
      </c>
      <c r="AJ6981" s="1054">
        <v>81</v>
      </c>
      <c r="AK6981" s="1055">
        <v>38.087299999999999</v>
      </c>
      <c r="AL6981" s="1055">
        <v>1.3555999999999999</v>
      </c>
      <c r="AM6981" s="1054">
        <v>28</v>
      </c>
      <c r="AN6981" s="1056">
        <v>0.1807</v>
      </c>
    </row>
    <row r="6982" spans="35:40">
      <c r="AI6982" s="1053">
        <v>31112901</v>
      </c>
      <c r="AJ6982" s="1054">
        <v>258</v>
      </c>
      <c r="AK6982" s="1055">
        <v>38.085299999999997</v>
      </c>
      <c r="AL6982" s="1055">
        <v>1.0247999999999999</v>
      </c>
      <c r="AM6982" s="1054">
        <v>37</v>
      </c>
      <c r="AN6982" s="1056">
        <v>0.157</v>
      </c>
    </row>
    <row r="6983" spans="35:40">
      <c r="AI6983" s="1053">
        <v>62140301</v>
      </c>
      <c r="AJ6983" s="1054">
        <v>5</v>
      </c>
      <c r="AK6983" s="1055">
        <v>38.0749</v>
      </c>
      <c r="AL6983" s="1055">
        <v>1.1857</v>
      </c>
      <c r="AM6983" s="1054">
        <v>32</v>
      </c>
      <c r="AN6983" s="1056">
        <v>0.25609999999999999</v>
      </c>
    </row>
    <row r="6984" spans="35:40">
      <c r="AI6984" s="1053">
        <v>52240401</v>
      </c>
      <c r="AJ6984" s="1054">
        <v>10</v>
      </c>
      <c r="AK6984" s="1055">
        <v>38.068600000000004</v>
      </c>
      <c r="AL6984" s="1055">
        <v>1.2903</v>
      </c>
      <c r="AM6984" s="1054">
        <v>30</v>
      </c>
      <c r="AN6984" s="1056">
        <v>0.20530000000000001</v>
      </c>
    </row>
    <row r="6985" spans="35:40">
      <c r="AI6985" s="1053">
        <v>36110801</v>
      </c>
      <c r="AJ6985" s="1054">
        <v>34</v>
      </c>
      <c r="AK6985" s="1055">
        <v>38.0655</v>
      </c>
      <c r="AL6985" s="1055">
        <v>0.85019999999999996</v>
      </c>
      <c r="AM6985" s="1054">
        <v>45</v>
      </c>
      <c r="AN6985" s="1056">
        <v>0.28720000000000001</v>
      </c>
    </row>
    <row r="6986" spans="35:40">
      <c r="AI6986" s="1053">
        <v>22111401</v>
      </c>
      <c r="AJ6986" s="1054">
        <v>41</v>
      </c>
      <c r="AK6986" s="1055">
        <v>38.0608</v>
      </c>
      <c r="AL6986" s="1055">
        <v>1.2241</v>
      </c>
      <c r="AM6986" s="1054">
        <v>31</v>
      </c>
      <c r="AN6986" s="1056">
        <v>0.36009999999999998</v>
      </c>
    </row>
    <row r="6987" spans="35:40">
      <c r="AI6987" s="1053">
        <v>50120321</v>
      </c>
      <c r="AJ6987" s="1054">
        <v>180</v>
      </c>
      <c r="AK6987" s="1055">
        <v>38.056600000000003</v>
      </c>
      <c r="AL6987" s="1055">
        <v>1.0389999999999999</v>
      </c>
      <c r="AM6987" s="1054">
        <v>37</v>
      </c>
      <c r="AN6987" s="1056">
        <v>6.1600000000000002E-2</v>
      </c>
    </row>
    <row r="6988" spans="35:40">
      <c r="AI6988" s="1053">
        <v>36071001</v>
      </c>
      <c r="AJ6988" s="1054">
        <v>34</v>
      </c>
      <c r="AK6988" s="1055">
        <v>37.987200000000001</v>
      </c>
      <c r="AL6988" s="1055">
        <v>1.1893</v>
      </c>
      <c r="AM6988" s="1054">
        <v>32</v>
      </c>
      <c r="AN6988" s="1056">
        <v>0.2495</v>
      </c>
    </row>
    <row r="6989" spans="35:40">
      <c r="AI6989" s="1053">
        <v>43018301</v>
      </c>
      <c r="AJ6989" s="1054">
        <v>82</v>
      </c>
      <c r="AK6989" s="1055">
        <v>37.982799999999997</v>
      </c>
      <c r="AL6989" s="1055">
        <v>1.0626</v>
      </c>
      <c r="AM6989" s="1054">
        <v>36</v>
      </c>
      <c r="AN6989" s="1056">
        <v>0.13619999999999999</v>
      </c>
    </row>
    <row r="6990" spans="35:40">
      <c r="AI6990" s="1053">
        <v>35094331</v>
      </c>
      <c r="AJ6990" s="1054">
        <v>13</v>
      </c>
      <c r="AK6990" s="1055">
        <v>37.957999999999998</v>
      </c>
      <c r="AL6990" s="1055">
        <v>0.86260000000000003</v>
      </c>
      <c r="AM6990" s="1054">
        <v>44</v>
      </c>
      <c r="AN6990" s="1056">
        <v>0.26940000000000003</v>
      </c>
    </row>
    <row r="6991" spans="35:40">
      <c r="AI6991" s="1053">
        <v>11070702</v>
      </c>
      <c r="AJ6991" s="1054">
        <v>178</v>
      </c>
      <c r="AK6991" s="1055">
        <v>37.927500000000002</v>
      </c>
      <c r="AL6991" s="1055">
        <v>1.083</v>
      </c>
      <c r="AM6991" s="1054">
        <v>35</v>
      </c>
      <c r="AN6991" s="1056">
        <v>0.16870000000000002</v>
      </c>
    </row>
    <row r="6992" spans="35:40">
      <c r="AI6992" s="1053">
        <v>50180201</v>
      </c>
      <c r="AJ6992" s="1054">
        <v>181</v>
      </c>
      <c r="AK6992" s="1055">
        <v>37.914999999999999</v>
      </c>
      <c r="AL6992" s="1055">
        <v>1.1353</v>
      </c>
      <c r="AM6992" s="1054">
        <v>33</v>
      </c>
      <c r="AN6992" s="1056">
        <v>9.5799999999999996E-2</v>
      </c>
    </row>
    <row r="6993" spans="35:40">
      <c r="AI6993" s="1053">
        <v>62060501</v>
      </c>
      <c r="AJ6993" s="1054">
        <v>8</v>
      </c>
      <c r="AK6993" s="1055">
        <v>37.886800000000001</v>
      </c>
      <c r="AL6993" s="1055">
        <v>1.0960000000000001</v>
      </c>
      <c r="AM6993" s="1054">
        <v>35</v>
      </c>
      <c r="AN6993" s="1056">
        <v>0.2626</v>
      </c>
    </row>
    <row r="6994" spans="35:40">
      <c r="AI6994" s="1053">
        <v>12115001</v>
      </c>
      <c r="AJ6994" s="1054">
        <v>85</v>
      </c>
      <c r="AK6994" s="1055">
        <v>37.866199999999999</v>
      </c>
      <c r="AL6994" s="1055">
        <v>0.84770000000000001</v>
      </c>
      <c r="AM6994" s="1054">
        <v>45</v>
      </c>
      <c r="AN6994" s="1056">
        <v>0.10980000000000001</v>
      </c>
    </row>
    <row r="6995" spans="35:40">
      <c r="AI6995" s="1053">
        <v>52033101</v>
      </c>
      <c r="AJ6995" s="1054">
        <v>18</v>
      </c>
      <c r="AK6995" s="1055">
        <v>37.835999999999999</v>
      </c>
      <c r="AL6995" s="1055">
        <v>1.2503</v>
      </c>
      <c r="AM6995" s="1054">
        <v>30</v>
      </c>
      <c r="AN6995" s="1056">
        <v>6.6600000000000006E-2</v>
      </c>
    </row>
    <row r="6996" spans="35:40">
      <c r="AI6996" s="1053">
        <v>32029571</v>
      </c>
      <c r="AJ6996" s="1054">
        <v>24</v>
      </c>
      <c r="AK6996" s="1055">
        <v>37.826700000000002</v>
      </c>
      <c r="AL6996" s="1055">
        <v>1.2926</v>
      </c>
      <c r="AM6996" s="1054">
        <v>29</v>
      </c>
      <c r="AN6996" s="1056">
        <v>0.1744</v>
      </c>
    </row>
    <row r="6997" spans="35:40">
      <c r="AI6997" s="1053">
        <v>21090301</v>
      </c>
      <c r="AJ6997" s="1054">
        <v>8</v>
      </c>
      <c r="AK6997" s="1055">
        <v>37.812899999999999</v>
      </c>
      <c r="AL6997" s="1055">
        <v>1.2756000000000001</v>
      </c>
      <c r="AM6997" s="1054">
        <v>30</v>
      </c>
      <c r="AN6997" s="1056">
        <v>0.151</v>
      </c>
    </row>
    <row r="6998" spans="35:40">
      <c r="AI6998" s="1053">
        <v>43120401</v>
      </c>
      <c r="AJ6998" s="1054">
        <v>8</v>
      </c>
      <c r="AK6998" s="1055">
        <v>37.793399999999998</v>
      </c>
      <c r="AL6998" s="1055">
        <v>1.1218999999999999</v>
      </c>
      <c r="AM6998" s="1054">
        <v>34</v>
      </c>
      <c r="AN6998" s="1056">
        <v>0.31670000000000004</v>
      </c>
    </row>
    <row r="6999" spans="35:40">
      <c r="AI6999" s="1053">
        <v>12071111</v>
      </c>
      <c r="AJ6999" s="1054">
        <v>86</v>
      </c>
      <c r="AK6999" s="1055">
        <v>37.774099999999997</v>
      </c>
      <c r="AL6999" s="1055">
        <v>1.0488</v>
      </c>
      <c r="AM6999" s="1054">
        <v>36</v>
      </c>
      <c r="AN6999" s="1056">
        <v>0.1052</v>
      </c>
    </row>
    <row r="7000" spans="35:40">
      <c r="AI7000" s="1053">
        <v>44019901</v>
      </c>
      <c r="AJ7000" s="1054">
        <v>193</v>
      </c>
      <c r="AK7000" s="1055">
        <v>37.760199999999998</v>
      </c>
      <c r="AL7000" s="1055">
        <v>1.0011000000000001</v>
      </c>
      <c r="AM7000" s="1054">
        <v>38</v>
      </c>
      <c r="AN7000" s="1056">
        <v>8.7100000000000011E-2</v>
      </c>
    </row>
    <row r="7001" spans="35:40">
      <c r="AI7001" s="1053">
        <v>42019501</v>
      </c>
      <c r="AJ7001" s="1054">
        <v>106</v>
      </c>
      <c r="AK7001" s="1055">
        <v>37.747399999999999</v>
      </c>
      <c r="AL7001" s="1055">
        <v>1.1464000000000001</v>
      </c>
      <c r="AM7001" s="1054">
        <v>33</v>
      </c>
      <c r="AN7001" s="1056">
        <v>0.3826</v>
      </c>
    </row>
    <row r="7002" spans="35:40">
      <c r="AI7002" s="1053">
        <v>34082001</v>
      </c>
      <c r="AJ7002" s="1054">
        <v>19</v>
      </c>
      <c r="AK7002" s="1055">
        <v>37.7423</v>
      </c>
      <c r="AL7002" s="1055">
        <v>0.73950000000000005</v>
      </c>
      <c r="AM7002" s="1054">
        <v>51</v>
      </c>
      <c r="AN7002" s="1056">
        <v>9.8699999999999996E-2</v>
      </c>
    </row>
    <row r="7003" spans="35:40">
      <c r="AI7003" s="1053">
        <v>13061301</v>
      </c>
      <c r="AJ7003" s="1054">
        <v>25</v>
      </c>
      <c r="AK7003" s="1055">
        <v>37.718519999999998</v>
      </c>
      <c r="AL7003" s="1055">
        <v>0.99619999999999997</v>
      </c>
      <c r="AM7003" s="1054">
        <v>38</v>
      </c>
      <c r="AN7003" s="1056">
        <v>0.60970000000000002</v>
      </c>
    </row>
    <row r="7004" spans="35:40">
      <c r="AI7004" s="1053">
        <v>31010301</v>
      </c>
      <c r="AJ7004" s="1054">
        <v>259</v>
      </c>
      <c r="AK7004" s="1055">
        <v>37.710700000000003</v>
      </c>
      <c r="AL7004" s="1055">
        <v>1.0896999999999999</v>
      </c>
      <c r="AM7004" s="1054">
        <v>35</v>
      </c>
      <c r="AN7004" s="1056">
        <v>0.1973</v>
      </c>
    </row>
    <row r="7005" spans="35:40">
      <c r="AI7005" s="1053">
        <v>62070501</v>
      </c>
      <c r="AJ7005" s="1054">
        <v>6</v>
      </c>
      <c r="AK7005" s="1055">
        <v>37.695599999999999</v>
      </c>
      <c r="AL7005" s="1055">
        <v>1.054</v>
      </c>
      <c r="AM7005" s="1054">
        <v>36</v>
      </c>
      <c r="AN7005" s="1056">
        <v>0.41259999999999997</v>
      </c>
    </row>
    <row r="7006" spans="35:40">
      <c r="AI7006" s="1053">
        <v>14020203</v>
      </c>
      <c r="AJ7006" s="1054">
        <v>11</v>
      </c>
      <c r="AK7006" s="1055">
        <v>37.686</v>
      </c>
      <c r="AL7006" s="1055">
        <v>1.2246999999999999</v>
      </c>
      <c r="AM7006" s="1054">
        <v>31</v>
      </c>
      <c r="AN7006" s="1056">
        <v>0.1671</v>
      </c>
    </row>
    <row r="7007" spans="35:40">
      <c r="AI7007" s="1053">
        <v>44011451</v>
      </c>
      <c r="AJ7007" s="1054">
        <v>194</v>
      </c>
      <c r="AK7007" s="1055">
        <v>37.67924</v>
      </c>
      <c r="AL7007" s="1055">
        <v>1.0811999999999999</v>
      </c>
      <c r="AM7007" s="1054">
        <v>35</v>
      </c>
      <c r="AN7007" s="1056">
        <v>9.2899999999999996E-2</v>
      </c>
    </row>
    <row r="7008" spans="35:40">
      <c r="AI7008" s="1053">
        <v>22030702</v>
      </c>
      <c r="AJ7008" s="1054">
        <v>7</v>
      </c>
      <c r="AK7008" s="1055">
        <v>37.627899999999997</v>
      </c>
      <c r="AL7008" s="1055">
        <v>1.2629999999999999</v>
      </c>
      <c r="AM7008" s="1054">
        <v>30</v>
      </c>
      <c r="AN7008" s="1056">
        <v>0.14940000000000001</v>
      </c>
    </row>
    <row r="7009" spans="35:40">
      <c r="AI7009" s="1053">
        <v>51068101</v>
      </c>
      <c r="AJ7009" s="1054">
        <v>23</v>
      </c>
      <c r="AK7009" s="1055">
        <v>37.618499999999997</v>
      </c>
      <c r="AL7009" s="1055">
        <v>1.0763</v>
      </c>
      <c r="AM7009" s="1054">
        <v>35</v>
      </c>
      <c r="AN7009" s="1056">
        <v>0.21760000000000002</v>
      </c>
    </row>
    <row r="7010" spans="35:40">
      <c r="AI7010" s="1053">
        <v>44110801</v>
      </c>
      <c r="AJ7010" s="1054">
        <v>42</v>
      </c>
      <c r="AK7010" s="1055">
        <v>37.580500000000001</v>
      </c>
      <c r="AL7010" s="1055">
        <v>1.1392</v>
      </c>
      <c r="AM7010" s="1054">
        <v>33</v>
      </c>
      <c r="AN7010" s="1056">
        <v>6.54E-2</v>
      </c>
    </row>
    <row r="7011" spans="35:40">
      <c r="AI7011" s="1053">
        <v>62120101</v>
      </c>
      <c r="AJ7011" s="1054">
        <v>3</v>
      </c>
      <c r="AK7011" s="1055">
        <v>37.576799999999999</v>
      </c>
      <c r="AL7011" s="1055">
        <v>1.1766000000000001</v>
      </c>
      <c r="AM7011" s="1054">
        <v>32</v>
      </c>
      <c r="AN7011" s="1056">
        <v>0.50350000000000006</v>
      </c>
    </row>
    <row r="7012" spans="35:40">
      <c r="AI7012" s="1053">
        <v>21090081</v>
      </c>
      <c r="AJ7012" s="1054">
        <v>9</v>
      </c>
      <c r="AK7012" s="1055">
        <v>37.542200000000001</v>
      </c>
      <c r="AL7012" s="1055">
        <v>0.84950000000000003</v>
      </c>
      <c r="AM7012" s="1054">
        <v>44</v>
      </c>
      <c r="AN7012" s="1056">
        <v>0.24299999999999999</v>
      </c>
    </row>
    <row r="7013" spans="35:40">
      <c r="AI7013" s="1053">
        <v>44019801</v>
      </c>
      <c r="AJ7013" s="1054">
        <v>195</v>
      </c>
      <c r="AK7013" s="1055">
        <v>37.453800000000001</v>
      </c>
      <c r="AL7013" s="1055">
        <v>1.0959000000000001</v>
      </c>
      <c r="AM7013" s="1054">
        <v>34</v>
      </c>
      <c r="AN7013" s="1056">
        <v>0.14349999999999999</v>
      </c>
    </row>
    <row r="7014" spans="35:40">
      <c r="AI7014" s="1053">
        <v>42092401</v>
      </c>
      <c r="AJ7014" s="1054">
        <v>17</v>
      </c>
      <c r="AK7014" s="1055">
        <v>37.428100000000001</v>
      </c>
      <c r="AL7014" s="1055">
        <v>0.95050000000000001</v>
      </c>
      <c r="AM7014" s="1054">
        <v>39</v>
      </c>
      <c r="AN7014" s="1056">
        <v>0.17379999999999998</v>
      </c>
    </row>
    <row r="7015" spans="35:40">
      <c r="AI7015" s="1053">
        <v>41071301</v>
      </c>
      <c r="AJ7015" s="1054">
        <v>25</v>
      </c>
      <c r="AK7015" s="1055">
        <v>37.400799999999997</v>
      </c>
      <c r="AL7015" s="1055">
        <v>1.2533000000000001</v>
      </c>
      <c r="AM7015" s="1054">
        <v>30</v>
      </c>
      <c r="AN7015" s="1056">
        <v>0.42880000000000001</v>
      </c>
    </row>
    <row r="7016" spans="35:40">
      <c r="AI7016" s="1053">
        <v>53017401</v>
      </c>
      <c r="AJ7016" s="1054">
        <v>51</v>
      </c>
      <c r="AK7016" s="1055">
        <v>37.371400000000001</v>
      </c>
      <c r="AL7016" s="1055">
        <v>0.98199999999999998</v>
      </c>
      <c r="AM7016" s="1054">
        <v>38</v>
      </c>
      <c r="AN7016" s="1056">
        <v>0.2671</v>
      </c>
    </row>
    <row r="7017" spans="35:40">
      <c r="AI7017" s="1053">
        <v>33061801</v>
      </c>
      <c r="AJ7017" s="1054">
        <v>61</v>
      </c>
      <c r="AK7017" s="1055">
        <v>37.355400000000003</v>
      </c>
      <c r="AL7017" s="1055">
        <v>1.0931</v>
      </c>
      <c r="AM7017" s="1054">
        <v>34</v>
      </c>
      <c r="AN7017" s="1056">
        <v>0.20809999999999998</v>
      </c>
    </row>
    <row r="7018" spans="35:40">
      <c r="AI7018" s="1053">
        <v>36090341</v>
      </c>
      <c r="AJ7018" s="1054">
        <v>24</v>
      </c>
      <c r="AK7018" s="1055">
        <v>37.320799999999998</v>
      </c>
      <c r="AL7018" s="1055">
        <v>0.78459999999999996</v>
      </c>
      <c r="AM7018" s="1054">
        <v>48</v>
      </c>
      <c r="AN7018" s="1056">
        <v>0.2397</v>
      </c>
    </row>
    <row r="7019" spans="35:40">
      <c r="AI7019" s="1053">
        <v>33066201</v>
      </c>
      <c r="AJ7019" s="1054">
        <v>62</v>
      </c>
      <c r="AK7019" s="1055">
        <v>37.293100000000003</v>
      </c>
      <c r="AL7019" s="1055">
        <v>0.82179999999999997</v>
      </c>
      <c r="AM7019" s="1054">
        <v>45</v>
      </c>
      <c r="AN7019" s="1056">
        <v>0.17850000000000002</v>
      </c>
    </row>
    <row r="7020" spans="35:40">
      <c r="AI7020" s="1053">
        <v>61012301</v>
      </c>
      <c r="AJ7020" s="1054">
        <v>89</v>
      </c>
      <c r="AK7020" s="1055">
        <v>37.2348</v>
      </c>
      <c r="AL7020" s="1055">
        <v>0.99870000000000003</v>
      </c>
      <c r="AM7020" s="1054">
        <v>37</v>
      </c>
      <c r="AN7020" s="1056">
        <v>0.1424</v>
      </c>
    </row>
    <row r="7021" spans="35:40">
      <c r="AI7021" s="1053">
        <v>45030331</v>
      </c>
      <c r="AJ7021" s="1054">
        <v>21</v>
      </c>
      <c r="AK7021" s="1055">
        <v>37.204300000000003</v>
      </c>
      <c r="AL7021" s="1055">
        <v>1.1955</v>
      </c>
      <c r="AM7021" s="1054">
        <v>31</v>
      </c>
      <c r="AN7021" s="1056">
        <v>0.3024</v>
      </c>
    </row>
    <row r="7022" spans="35:40">
      <c r="AI7022" s="1053">
        <v>42019491</v>
      </c>
      <c r="AJ7022" s="1054">
        <v>107</v>
      </c>
      <c r="AK7022" s="1055">
        <v>37.162500000000001</v>
      </c>
      <c r="AL7022" s="1055">
        <v>1.0624</v>
      </c>
      <c r="AM7022" s="1054">
        <v>35</v>
      </c>
      <c r="AN7022" s="1056">
        <v>0.15310000000000001</v>
      </c>
    </row>
    <row r="7023" spans="35:40">
      <c r="AI7023" s="1053">
        <v>44011341</v>
      </c>
      <c r="AJ7023" s="1054">
        <v>196</v>
      </c>
      <c r="AK7023" s="1055">
        <v>37.126600000000003</v>
      </c>
      <c r="AL7023" s="1055">
        <v>1.0027999999999999</v>
      </c>
      <c r="AM7023" s="1054">
        <v>37</v>
      </c>
      <c r="AN7023" s="1056">
        <v>0.1893</v>
      </c>
    </row>
    <row r="7024" spans="35:40">
      <c r="AI7024" s="1053">
        <v>43016201</v>
      </c>
      <c r="AJ7024" s="1054">
        <v>83</v>
      </c>
      <c r="AK7024" s="1055">
        <v>37.076000000000001</v>
      </c>
      <c r="AL7024" s="1055">
        <v>1.1972</v>
      </c>
      <c r="AM7024" s="1054">
        <v>31</v>
      </c>
      <c r="AN7024" s="1056">
        <v>0.17699999999999999</v>
      </c>
    </row>
    <row r="7025" spans="35:40">
      <c r="AI7025" s="1053">
        <v>44135401</v>
      </c>
      <c r="AJ7025" s="1054">
        <v>88</v>
      </c>
      <c r="AK7025" s="1055">
        <v>37.044400000000003</v>
      </c>
      <c r="AL7025" s="1055">
        <v>1.1227</v>
      </c>
      <c r="AM7025" s="1054">
        <v>33</v>
      </c>
      <c r="AN7025" s="1056">
        <v>0.1449</v>
      </c>
    </row>
    <row r="7026" spans="35:40">
      <c r="AI7026" s="1053">
        <v>36081101</v>
      </c>
      <c r="AJ7026" s="1054">
        <v>20</v>
      </c>
      <c r="AK7026" s="1055">
        <v>37.000100000000003</v>
      </c>
      <c r="AL7026" s="1055">
        <v>1.1031</v>
      </c>
      <c r="AM7026" s="1054">
        <v>34</v>
      </c>
      <c r="AN7026" s="1056">
        <v>0.15130000000000002</v>
      </c>
    </row>
    <row r="7027" spans="35:40">
      <c r="AI7027" s="1053">
        <v>42063201</v>
      </c>
      <c r="AJ7027" s="1054">
        <v>19</v>
      </c>
      <c r="AK7027" s="1055">
        <v>36.998098999999996</v>
      </c>
      <c r="AL7027" s="1055">
        <v>1.1839999999999999</v>
      </c>
      <c r="AM7027" s="1054">
        <v>31</v>
      </c>
      <c r="AN7027" s="1056">
        <v>0.1993</v>
      </c>
    </row>
    <row r="7028" spans="35:40">
      <c r="AI7028" s="1053">
        <v>33074101</v>
      </c>
      <c r="AJ7028" s="1054">
        <v>74</v>
      </c>
      <c r="AK7028" s="1055">
        <v>36.990900000000003</v>
      </c>
      <c r="AL7028" s="1055">
        <v>0.82199999999999995</v>
      </c>
      <c r="AM7028" s="1054">
        <v>45</v>
      </c>
      <c r="AN7028" s="1056">
        <v>0.11210000000000001</v>
      </c>
    </row>
    <row r="7029" spans="35:40">
      <c r="AI7029" s="1053">
        <v>33061701</v>
      </c>
      <c r="AJ7029" s="1054">
        <v>63</v>
      </c>
      <c r="AK7029" s="1055">
        <v>36.980600000000003</v>
      </c>
      <c r="AL7029" s="1055">
        <v>1.1571</v>
      </c>
      <c r="AM7029" s="1054">
        <v>32</v>
      </c>
      <c r="AN7029" s="1056">
        <v>0.18690000000000001</v>
      </c>
    </row>
    <row r="7030" spans="35:40">
      <c r="AI7030" s="1053">
        <v>43112301</v>
      </c>
      <c r="AJ7030" s="1054">
        <v>17</v>
      </c>
      <c r="AK7030" s="1055">
        <v>36.937600000000003</v>
      </c>
      <c r="AL7030" s="1055">
        <v>0.78610000000000002</v>
      </c>
      <c r="AM7030" s="1054">
        <v>47</v>
      </c>
      <c r="AN7030" s="1056">
        <v>0.13419999999999999</v>
      </c>
    </row>
    <row r="7031" spans="35:40">
      <c r="AI7031" s="1053">
        <v>42081901</v>
      </c>
      <c r="AJ7031" s="1054">
        <v>15</v>
      </c>
      <c r="AK7031" s="1055">
        <v>36.917099999999998</v>
      </c>
      <c r="AL7031" s="1055">
        <v>1.1641999999999999</v>
      </c>
      <c r="AM7031" s="1054">
        <v>32</v>
      </c>
      <c r="AN7031" s="1056">
        <v>0.18149999999999999</v>
      </c>
    </row>
    <row r="7032" spans="35:40">
      <c r="AI7032" s="1053">
        <v>41042501</v>
      </c>
      <c r="AJ7032" s="1054">
        <v>17</v>
      </c>
      <c r="AK7032" s="1055">
        <v>36.914400000000001</v>
      </c>
      <c r="AL7032" s="1055">
        <v>1.155</v>
      </c>
      <c r="AM7032" s="1054">
        <v>32</v>
      </c>
      <c r="AN7032" s="1056">
        <v>0.15740000000000001</v>
      </c>
    </row>
    <row r="7033" spans="35:40">
      <c r="AI7033" s="1053">
        <v>44012611</v>
      </c>
      <c r="AJ7033" s="1054">
        <v>197</v>
      </c>
      <c r="AK7033" s="1055">
        <v>36.909199999999998</v>
      </c>
      <c r="AL7033" s="1055">
        <v>1.0122</v>
      </c>
      <c r="AM7033" s="1054">
        <v>36</v>
      </c>
      <c r="AN7033" s="1056">
        <v>9.3900000000000011E-2</v>
      </c>
    </row>
    <row r="7034" spans="35:40">
      <c r="AI7034" s="1053">
        <v>31128801</v>
      </c>
      <c r="AJ7034" s="1054">
        <v>260</v>
      </c>
      <c r="AK7034" s="1055">
        <v>36.901299999999999</v>
      </c>
      <c r="AL7034" s="1055">
        <v>0.90069999999999995</v>
      </c>
      <c r="AM7034" s="1054">
        <v>41</v>
      </c>
      <c r="AN7034" s="1056">
        <v>0.1885</v>
      </c>
    </row>
    <row r="7035" spans="35:40">
      <c r="AI7035" s="1053">
        <v>44012021</v>
      </c>
      <c r="AJ7035" s="1054">
        <v>198</v>
      </c>
      <c r="AK7035" s="1055">
        <v>36.893450000000001</v>
      </c>
      <c r="AL7035" s="1055">
        <v>0.95140000000000002</v>
      </c>
      <c r="AM7035" s="1054">
        <v>39</v>
      </c>
      <c r="AN7035" s="1056">
        <v>0.1265</v>
      </c>
    </row>
    <row r="7036" spans="35:40">
      <c r="AI7036" s="1053">
        <v>21010751</v>
      </c>
      <c r="AJ7036" s="1054">
        <v>60</v>
      </c>
      <c r="AK7036" s="1055">
        <v>36.879300000000001</v>
      </c>
      <c r="AL7036" s="1055">
        <v>1.0705</v>
      </c>
      <c r="AM7036" s="1054">
        <v>34</v>
      </c>
      <c r="AN7036" s="1056">
        <v>0.30730000000000002</v>
      </c>
    </row>
    <row r="7037" spans="35:40">
      <c r="AI7037" s="1053">
        <v>62014101</v>
      </c>
      <c r="AJ7037" s="1054">
        <v>30</v>
      </c>
      <c r="AK7037" s="1055">
        <v>36.872700000000002</v>
      </c>
      <c r="AL7037" s="1055">
        <v>1.0626</v>
      </c>
      <c r="AM7037" s="1054">
        <v>35</v>
      </c>
      <c r="AN7037" s="1056">
        <v>0.25540000000000002</v>
      </c>
    </row>
    <row r="7038" spans="35:40">
      <c r="AI7038" s="1053">
        <v>62100301</v>
      </c>
      <c r="AJ7038" s="1054">
        <v>4</v>
      </c>
      <c r="AK7038" s="1055">
        <v>36.871670999999999</v>
      </c>
      <c r="AL7038" s="1055">
        <v>1.0467</v>
      </c>
      <c r="AM7038" s="1054">
        <v>35</v>
      </c>
      <c r="AN7038" s="1056">
        <v>0.26119999999999999</v>
      </c>
    </row>
    <row r="7039" spans="35:40">
      <c r="AI7039" s="1053">
        <v>51014701</v>
      </c>
      <c r="AJ7039" s="1054">
        <v>153</v>
      </c>
      <c r="AK7039" s="1055">
        <v>36.867789999999999</v>
      </c>
      <c r="AL7039" s="1055">
        <v>1.1557999999999999</v>
      </c>
      <c r="AM7039" s="1054">
        <v>32</v>
      </c>
      <c r="AN7039" s="1056">
        <v>0.1981</v>
      </c>
    </row>
    <row r="7040" spans="35:40">
      <c r="AI7040" s="1053">
        <v>61017701</v>
      </c>
      <c r="AJ7040" s="1054">
        <v>90</v>
      </c>
      <c r="AK7040" s="1055">
        <v>36.864899999999999</v>
      </c>
      <c r="AL7040" s="1055">
        <v>1.0987</v>
      </c>
      <c r="AM7040" s="1054">
        <v>34</v>
      </c>
      <c r="AN7040" s="1056">
        <v>0.1033</v>
      </c>
    </row>
    <row r="7041" spans="35:40">
      <c r="AI7041" s="1053">
        <v>11055301</v>
      </c>
      <c r="AJ7041" s="1054">
        <v>179</v>
      </c>
      <c r="AK7041" s="1055">
        <v>36.8461</v>
      </c>
      <c r="AL7041" s="1055">
        <v>0.95230000000000004</v>
      </c>
      <c r="AM7041" s="1054">
        <v>39</v>
      </c>
      <c r="AN7041" s="1056">
        <v>0.31640000000000001</v>
      </c>
    </row>
    <row r="7042" spans="35:40">
      <c r="AI7042" s="1053">
        <v>31019901</v>
      </c>
      <c r="AJ7042" s="1054">
        <v>261</v>
      </c>
      <c r="AK7042" s="1055">
        <v>36.83484</v>
      </c>
      <c r="AL7042" s="1055">
        <v>0.96340000000000003</v>
      </c>
      <c r="AM7042" s="1054">
        <v>38</v>
      </c>
      <c r="AN7042" s="1056">
        <v>0.28600000000000003</v>
      </c>
    </row>
    <row r="7043" spans="35:40">
      <c r="AI7043" s="1053">
        <v>21020751</v>
      </c>
      <c r="AJ7043" s="1054">
        <v>52</v>
      </c>
      <c r="AK7043" s="1055">
        <v>36.809899999999999</v>
      </c>
      <c r="AL7043" s="1055">
        <v>1.0839000000000001</v>
      </c>
      <c r="AM7043" s="1054">
        <v>34</v>
      </c>
      <c r="AN7043" s="1056">
        <v>0.18429999999999999</v>
      </c>
    </row>
    <row r="7044" spans="35:40">
      <c r="AI7044" s="1053">
        <v>52240701</v>
      </c>
      <c r="AJ7044" s="1054">
        <v>11</v>
      </c>
      <c r="AK7044" s="1055">
        <v>36.730699999999999</v>
      </c>
      <c r="AL7044" s="1055">
        <v>0.97589999999999999</v>
      </c>
      <c r="AM7044" s="1054">
        <v>38</v>
      </c>
      <c r="AN7044" s="1056">
        <v>0.18</v>
      </c>
    </row>
    <row r="7045" spans="35:40">
      <c r="AI7045" s="1053">
        <v>37027281</v>
      </c>
      <c r="AJ7045" s="1054">
        <v>39</v>
      </c>
      <c r="AK7045" s="1055">
        <v>36.718400000000003</v>
      </c>
      <c r="AL7045" s="1055">
        <v>0.90890000000000004</v>
      </c>
      <c r="AM7045" s="1054">
        <v>40</v>
      </c>
      <c r="AN7045" s="1056">
        <v>0.27210000000000001</v>
      </c>
    </row>
    <row r="7046" spans="35:40">
      <c r="AI7046" s="1053">
        <v>13042801</v>
      </c>
      <c r="AJ7046" s="1054">
        <v>10</v>
      </c>
      <c r="AK7046" s="1055">
        <v>36.690199999999997</v>
      </c>
      <c r="AL7046" s="1055">
        <v>1.2250000000000001</v>
      </c>
      <c r="AM7046" s="1054">
        <v>30</v>
      </c>
      <c r="AN7046" s="1056">
        <v>0.25090000000000001</v>
      </c>
    </row>
    <row r="7047" spans="35:40">
      <c r="AI7047" s="1053">
        <v>13073701</v>
      </c>
      <c r="AJ7047" s="1054">
        <v>18</v>
      </c>
      <c r="AK7047" s="1055">
        <v>36.667400000000001</v>
      </c>
      <c r="AL7047" s="1055">
        <v>0.91090000000000004</v>
      </c>
      <c r="AM7047" s="1054">
        <v>40</v>
      </c>
      <c r="AN7047" s="1056">
        <v>0.1744</v>
      </c>
    </row>
    <row r="7048" spans="35:40">
      <c r="AI7048" s="1053">
        <v>43051801</v>
      </c>
      <c r="AJ7048" s="1054">
        <v>14</v>
      </c>
      <c r="AK7048" s="1055">
        <v>36.656500000000001</v>
      </c>
      <c r="AL7048" s="1055">
        <v>0.99970000000000003</v>
      </c>
      <c r="AM7048" s="1054">
        <v>37</v>
      </c>
      <c r="AN7048" s="1056">
        <v>0.2631</v>
      </c>
    </row>
    <row r="7049" spans="35:40">
      <c r="AI7049" s="1053">
        <v>44116801</v>
      </c>
      <c r="AJ7049" s="1054">
        <v>43</v>
      </c>
      <c r="AK7049" s="1055">
        <v>36.610599999999998</v>
      </c>
      <c r="AL7049" s="1055">
        <v>1.1545000000000001</v>
      </c>
      <c r="AM7049" s="1054">
        <v>32</v>
      </c>
      <c r="AN7049" s="1056">
        <v>0.16690000000000002</v>
      </c>
    </row>
    <row r="7050" spans="35:40">
      <c r="AI7050" s="1053">
        <v>41082201</v>
      </c>
      <c r="AJ7050" s="1054">
        <v>17</v>
      </c>
      <c r="AK7050" s="1055">
        <v>36.605499999999999</v>
      </c>
      <c r="AL7050" s="1055">
        <v>1.1900999999999999</v>
      </c>
      <c r="AM7050" s="1054">
        <v>31</v>
      </c>
      <c r="AN7050" s="1056">
        <v>0.3453</v>
      </c>
    </row>
    <row r="7051" spans="35:40">
      <c r="AI7051" s="1053">
        <v>45020501</v>
      </c>
      <c r="AJ7051" s="1054">
        <v>20</v>
      </c>
      <c r="AK7051" s="1055">
        <v>36.590299999999999</v>
      </c>
      <c r="AL7051" s="1055">
        <v>1.1729000000000001</v>
      </c>
      <c r="AM7051" s="1054">
        <v>31</v>
      </c>
      <c r="AN7051" s="1056">
        <v>0.27089999999999997</v>
      </c>
    </row>
    <row r="7052" spans="35:40">
      <c r="AI7052" s="1053">
        <v>36081201</v>
      </c>
      <c r="AJ7052" s="1054">
        <v>21</v>
      </c>
      <c r="AK7052" s="1055">
        <v>36.589799999999997</v>
      </c>
      <c r="AL7052" s="1055">
        <v>1.1947000000000001</v>
      </c>
      <c r="AM7052" s="1054">
        <v>31</v>
      </c>
      <c r="AN7052" s="1056">
        <v>0.24929999999999999</v>
      </c>
    </row>
    <row r="7053" spans="35:40">
      <c r="AI7053" s="1053">
        <v>41019701</v>
      </c>
      <c r="AJ7053" s="1054">
        <v>88</v>
      </c>
      <c r="AK7053" s="1055">
        <v>36.579099999999997</v>
      </c>
      <c r="AL7053" s="1055">
        <v>1.2035</v>
      </c>
      <c r="AM7053" s="1054">
        <v>30</v>
      </c>
      <c r="AN7053" s="1056">
        <v>0.16690000000000002</v>
      </c>
    </row>
    <row r="7054" spans="35:40">
      <c r="AI7054" s="1053">
        <v>41019601</v>
      </c>
      <c r="AJ7054" s="1054">
        <v>89</v>
      </c>
      <c r="AK7054" s="1055">
        <v>36.5411</v>
      </c>
      <c r="AL7054" s="1055">
        <v>1.2336</v>
      </c>
      <c r="AM7054" s="1054">
        <v>30</v>
      </c>
      <c r="AN7054" s="1056">
        <v>0.43890000000000001</v>
      </c>
    </row>
    <row r="7055" spans="35:40">
      <c r="AI7055" s="1053">
        <v>41111901</v>
      </c>
      <c r="AJ7055" s="1054">
        <v>13</v>
      </c>
      <c r="AK7055" s="1055">
        <v>36.526499999999999</v>
      </c>
      <c r="AL7055" s="1055">
        <v>1.1158999999999999</v>
      </c>
      <c r="AM7055" s="1054">
        <v>33</v>
      </c>
      <c r="AN7055" s="1056">
        <v>0.22289999999999999</v>
      </c>
    </row>
    <row r="7056" spans="35:40">
      <c r="AI7056" s="1053">
        <v>45010101</v>
      </c>
      <c r="AJ7056" s="1054">
        <v>40</v>
      </c>
      <c r="AK7056" s="1055">
        <v>36.488100000000003</v>
      </c>
      <c r="AL7056" s="1055">
        <v>1.2094</v>
      </c>
      <c r="AM7056" s="1054">
        <v>30</v>
      </c>
      <c r="AN7056" s="1056">
        <v>0.30459999999999998</v>
      </c>
    </row>
    <row r="7057" spans="35:40">
      <c r="AI7057" s="1053">
        <v>13092901</v>
      </c>
      <c r="AJ7057" s="1054">
        <v>10</v>
      </c>
      <c r="AK7057" s="1055">
        <v>36.4726</v>
      </c>
      <c r="AL7057" s="1055">
        <v>1.0743</v>
      </c>
      <c r="AM7057" s="1054">
        <v>34</v>
      </c>
      <c r="AN7057" s="1056">
        <v>0.31019999999999998</v>
      </c>
    </row>
    <row r="7058" spans="35:40">
      <c r="AI7058" s="1053">
        <v>34131701</v>
      </c>
      <c r="AJ7058" s="1054">
        <v>18</v>
      </c>
      <c r="AK7058" s="1055">
        <v>36.4664</v>
      </c>
      <c r="AL7058" s="1055">
        <v>1.1505000000000001</v>
      </c>
      <c r="AM7058" s="1054">
        <v>32</v>
      </c>
      <c r="AN7058" s="1056">
        <v>0.36320000000000002</v>
      </c>
    </row>
    <row r="7059" spans="35:40">
      <c r="AI7059" s="1053">
        <v>22020903</v>
      </c>
      <c r="AJ7059" s="1054">
        <v>22</v>
      </c>
      <c r="AK7059" s="1055">
        <v>36.433900000000001</v>
      </c>
      <c r="AL7059" s="1055">
        <v>1.1324000000000001</v>
      </c>
      <c r="AM7059" s="1054">
        <v>32</v>
      </c>
      <c r="AN7059" s="1056">
        <v>0.49180000000000001</v>
      </c>
    </row>
    <row r="7060" spans="35:40">
      <c r="AI7060" s="1053">
        <v>44115101</v>
      </c>
      <c r="AJ7060" s="1054">
        <v>44</v>
      </c>
      <c r="AK7060" s="1055">
        <v>36.381999999999998</v>
      </c>
      <c r="AL7060" s="1055">
        <v>0.98160000000000003</v>
      </c>
      <c r="AM7060" s="1054">
        <v>37</v>
      </c>
      <c r="AN7060" s="1056">
        <v>9.6699999999999994E-2</v>
      </c>
    </row>
    <row r="7061" spans="35:40">
      <c r="AI7061" s="1053">
        <v>32053311</v>
      </c>
      <c r="AJ7061" s="1054">
        <v>31</v>
      </c>
      <c r="AK7061" s="1055">
        <v>36.360799999999998</v>
      </c>
      <c r="AL7061" s="1055">
        <v>1.147</v>
      </c>
      <c r="AM7061" s="1054">
        <v>32</v>
      </c>
      <c r="AN7061" s="1056">
        <v>0.42180000000000001</v>
      </c>
    </row>
    <row r="7062" spans="35:40">
      <c r="AI7062" s="1053">
        <v>36111601</v>
      </c>
      <c r="AJ7062" s="1054">
        <v>35</v>
      </c>
      <c r="AK7062" s="1055">
        <v>36.3446</v>
      </c>
      <c r="AL7062" s="1055">
        <v>0.7883</v>
      </c>
      <c r="AM7062" s="1054">
        <v>46</v>
      </c>
      <c r="AN7062" s="1056">
        <v>0.14560000000000001</v>
      </c>
    </row>
    <row r="7063" spans="35:40">
      <c r="AI7063" s="1053">
        <v>45080091</v>
      </c>
      <c r="AJ7063" s="1054">
        <v>11</v>
      </c>
      <c r="AK7063" s="1055">
        <v>36.306800000000003</v>
      </c>
      <c r="AL7063" s="1055">
        <v>0.97340000000000004</v>
      </c>
      <c r="AM7063" s="1054">
        <v>37</v>
      </c>
      <c r="AN7063" s="1056">
        <v>0.24539999999999998</v>
      </c>
    </row>
    <row r="7064" spans="35:40">
      <c r="AI7064" s="1053">
        <v>32131601</v>
      </c>
      <c r="AJ7064" s="1054">
        <v>34</v>
      </c>
      <c r="AK7064" s="1055">
        <v>36.294229999999999</v>
      </c>
      <c r="AL7064" s="1055">
        <v>0.77829999999999999</v>
      </c>
      <c r="AM7064" s="1054">
        <v>47</v>
      </c>
      <c r="AN7064" s="1056">
        <v>0.27550000000000002</v>
      </c>
    </row>
    <row r="7065" spans="35:40">
      <c r="AI7065" s="1053">
        <v>34012201</v>
      </c>
      <c r="AJ7065" s="1054">
        <v>72</v>
      </c>
      <c r="AK7065" s="1055">
        <v>36.292229999999996</v>
      </c>
      <c r="AL7065" s="1055">
        <v>1.0623</v>
      </c>
      <c r="AM7065" s="1054">
        <v>34</v>
      </c>
      <c r="AN7065" s="1056">
        <v>0.16190000000000002</v>
      </c>
    </row>
    <row r="7066" spans="35:40">
      <c r="AI7066" s="1053">
        <v>51016081</v>
      </c>
      <c r="AJ7066" s="1054">
        <v>154</v>
      </c>
      <c r="AK7066" s="1055">
        <v>36.290100000000002</v>
      </c>
      <c r="AL7066" s="1055">
        <v>1.1727000000000001</v>
      </c>
      <c r="AM7066" s="1054">
        <v>31</v>
      </c>
      <c r="AN7066" s="1056">
        <v>0.12689999999999999</v>
      </c>
    </row>
    <row r="7067" spans="35:40">
      <c r="AI7067" s="1053">
        <v>35070192</v>
      </c>
      <c r="AJ7067" s="1054">
        <v>12</v>
      </c>
      <c r="AK7067" s="1055">
        <v>36.271599999999999</v>
      </c>
      <c r="AL7067" s="1055">
        <v>0.99950000000000006</v>
      </c>
      <c r="AM7067" s="1054">
        <v>36</v>
      </c>
      <c r="AN7067" s="1056">
        <v>0.17899999999999999</v>
      </c>
    </row>
    <row r="7068" spans="35:40">
      <c r="AI7068" s="1053">
        <v>50020071</v>
      </c>
      <c r="AJ7068" s="1054">
        <v>182</v>
      </c>
      <c r="AK7068" s="1055">
        <v>36.264400000000002</v>
      </c>
      <c r="AL7068" s="1055">
        <v>1.1254999999999999</v>
      </c>
      <c r="AM7068" s="1054">
        <v>32</v>
      </c>
      <c r="AN7068" s="1056">
        <v>0.23920000000000002</v>
      </c>
    </row>
    <row r="7069" spans="35:40">
      <c r="AI7069" s="1053">
        <v>13091401</v>
      </c>
      <c r="AJ7069" s="1054">
        <v>11</v>
      </c>
      <c r="AK7069" s="1055">
        <v>36.231900000000003</v>
      </c>
      <c r="AL7069" s="1055">
        <v>1.1795</v>
      </c>
      <c r="AM7069" s="1054">
        <v>31</v>
      </c>
      <c r="AN7069" s="1056">
        <v>0.49459999999999998</v>
      </c>
    </row>
    <row r="7070" spans="35:40">
      <c r="AI7070" s="1053">
        <v>45140091</v>
      </c>
      <c r="AJ7070" s="1054">
        <v>5</v>
      </c>
      <c r="AK7070" s="1055">
        <v>36.213799999999999</v>
      </c>
      <c r="AL7070" s="1055">
        <v>0.83740000000000003</v>
      </c>
      <c r="AM7070" s="1054">
        <v>43</v>
      </c>
      <c r="AN7070" s="1056">
        <v>0.15060000000000001</v>
      </c>
    </row>
    <row r="7071" spans="35:40">
      <c r="AI7071" s="1053">
        <v>61081701</v>
      </c>
      <c r="AJ7071" s="1054">
        <v>7</v>
      </c>
      <c r="AK7071" s="1055">
        <v>36.190600000000003</v>
      </c>
      <c r="AL7071" s="1055">
        <v>1.1060000000000001</v>
      </c>
      <c r="AM7071" s="1054">
        <v>33</v>
      </c>
      <c r="AN7071" s="1056">
        <v>0.23219999999999999</v>
      </c>
    </row>
    <row r="7072" spans="35:40">
      <c r="AI7072" s="1053">
        <v>44012561</v>
      </c>
      <c r="AJ7072" s="1054">
        <v>199</v>
      </c>
      <c r="AK7072" s="1055">
        <v>36.179600000000001</v>
      </c>
      <c r="AL7072" s="1055">
        <v>0.86450000000000005</v>
      </c>
      <c r="AM7072" s="1054">
        <v>42</v>
      </c>
      <c r="AN7072" s="1056">
        <v>0.18780000000000002</v>
      </c>
    </row>
    <row r="7073" spans="35:40">
      <c r="AI7073" s="1053">
        <v>43041301</v>
      </c>
      <c r="AJ7073" s="1054">
        <v>23</v>
      </c>
      <c r="AK7073" s="1055">
        <v>36.177100000000003</v>
      </c>
      <c r="AL7073" s="1055">
        <v>1.0940000000000001</v>
      </c>
      <c r="AM7073" s="1054">
        <v>33</v>
      </c>
      <c r="AN7073" s="1056">
        <v>0.26170000000000004</v>
      </c>
    </row>
    <row r="7074" spans="35:40">
      <c r="AI7074" s="1053">
        <v>51016131</v>
      </c>
      <c r="AJ7074" s="1054">
        <v>155</v>
      </c>
      <c r="AK7074" s="1055">
        <v>36.156399999999998</v>
      </c>
      <c r="AL7074" s="1055">
        <v>1.0142</v>
      </c>
      <c r="AM7074" s="1054">
        <v>36</v>
      </c>
      <c r="AN7074" s="1056">
        <v>0.12179999999999999</v>
      </c>
    </row>
    <row r="7075" spans="35:40">
      <c r="AI7075" s="1053">
        <v>50160061</v>
      </c>
      <c r="AJ7075" s="1054">
        <v>183</v>
      </c>
      <c r="AK7075" s="1055">
        <v>36.133899999999997</v>
      </c>
      <c r="AL7075" s="1055">
        <v>1.0505</v>
      </c>
      <c r="AM7075" s="1054">
        <v>34</v>
      </c>
      <c r="AN7075" s="1056">
        <v>0.37219999999999998</v>
      </c>
    </row>
    <row r="7076" spans="35:40">
      <c r="AI7076" s="1053">
        <v>45030411</v>
      </c>
      <c r="AJ7076" s="1054">
        <v>22</v>
      </c>
      <c r="AK7076" s="1055">
        <v>36.1282</v>
      </c>
      <c r="AL7076" s="1055">
        <v>0.95450000000000002</v>
      </c>
      <c r="AM7076" s="1054">
        <v>38</v>
      </c>
      <c r="AN7076" s="1056">
        <v>0.18679999999999999</v>
      </c>
    </row>
    <row r="7077" spans="35:40">
      <c r="AI7077" s="1053">
        <v>21010891</v>
      </c>
      <c r="AJ7077" s="1054">
        <v>61</v>
      </c>
      <c r="AK7077" s="1055">
        <v>36.124699999999997</v>
      </c>
      <c r="AL7077" s="1055">
        <v>1.0204</v>
      </c>
      <c r="AM7077" s="1054">
        <v>35</v>
      </c>
      <c r="AN7077" s="1056">
        <v>0.1313</v>
      </c>
    </row>
    <row r="7078" spans="35:40">
      <c r="AI7078" s="1053">
        <v>34161001</v>
      </c>
      <c r="AJ7078" s="1054">
        <v>6</v>
      </c>
      <c r="AK7078" s="1055">
        <v>36.1128</v>
      </c>
      <c r="AL7078" s="1055">
        <v>0.72009999999999996</v>
      </c>
      <c r="AM7078" s="1054">
        <v>50</v>
      </c>
      <c r="AN7078" s="1056">
        <v>0.2114</v>
      </c>
    </row>
    <row r="7079" spans="35:40">
      <c r="AI7079" s="1053">
        <v>50160031</v>
      </c>
      <c r="AJ7079" s="1054">
        <v>184</v>
      </c>
      <c r="AK7079" s="1055">
        <v>36.1008</v>
      </c>
      <c r="AL7079" s="1055">
        <v>1.0246999999999999</v>
      </c>
      <c r="AM7079" s="1054">
        <v>35</v>
      </c>
      <c r="AN7079" s="1056">
        <v>0.19690000000000002</v>
      </c>
    </row>
    <row r="7080" spans="35:40">
      <c r="AI7080" s="1053">
        <v>43140401</v>
      </c>
      <c r="AJ7080" s="1054">
        <v>7</v>
      </c>
      <c r="AK7080" s="1055">
        <v>36.0124</v>
      </c>
      <c r="AL7080" s="1055">
        <v>1.1174999999999999</v>
      </c>
      <c r="AM7080" s="1054">
        <v>32</v>
      </c>
      <c r="AN7080" s="1056">
        <v>0.26100000000000001</v>
      </c>
    </row>
    <row r="7081" spans="35:40">
      <c r="AI7081" s="1053">
        <v>45090201</v>
      </c>
      <c r="AJ7081" s="1054">
        <v>7</v>
      </c>
      <c r="AK7081" s="1055">
        <v>36.011099999999999</v>
      </c>
      <c r="AL7081" s="1055">
        <v>1.1437999999999999</v>
      </c>
      <c r="AM7081" s="1054">
        <v>31</v>
      </c>
      <c r="AN7081" s="1056">
        <v>0.50509999999999999</v>
      </c>
    </row>
    <row r="7082" spans="35:40">
      <c r="AI7082" s="1053">
        <v>43120801</v>
      </c>
      <c r="AJ7082" s="1054">
        <v>9</v>
      </c>
      <c r="AK7082" s="1055">
        <v>35.987499999999997</v>
      </c>
      <c r="AL7082" s="1055">
        <v>1.0296000000000001</v>
      </c>
      <c r="AM7082" s="1054">
        <v>35</v>
      </c>
      <c r="AN7082" s="1056">
        <v>0.31719999999999998</v>
      </c>
    </row>
    <row r="7083" spans="35:40">
      <c r="AI7083" s="1053">
        <v>35093831</v>
      </c>
      <c r="AJ7083" s="1054">
        <v>14</v>
      </c>
      <c r="AK7083" s="1055">
        <v>35.973300000000002</v>
      </c>
      <c r="AL7083" s="1055">
        <v>0.77969999999999995</v>
      </c>
      <c r="AM7083" s="1054">
        <v>46</v>
      </c>
      <c r="AN7083" s="1056">
        <v>0.21729999999999999</v>
      </c>
    </row>
    <row r="7084" spans="35:40">
      <c r="AI7084" s="1053">
        <v>45061101</v>
      </c>
      <c r="AJ7084" s="1054">
        <v>18</v>
      </c>
      <c r="AK7084" s="1055">
        <v>35.965899999999998</v>
      </c>
      <c r="AL7084" s="1055">
        <v>1.0580000000000001</v>
      </c>
      <c r="AM7084" s="1054">
        <v>34</v>
      </c>
      <c r="AN7084" s="1056">
        <v>0.3271</v>
      </c>
    </row>
    <row r="7085" spans="35:40">
      <c r="AI7085" s="1053">
        <v>36071301</v>
      </c>
      <c r="AJ7085" s="1054">
        <v>35</v>
      </c>
      <c r="AK7085" s="1055">
        <v>35.900199999999998</v>
      </c>
      <c r="AL7085" s="1055">
        <v>1.145</v>
      </c>
      <c r="AM7085" s="1054">
        <v>31</v>
      </c>
      <c r="AN7085" s="1056">
        <v>0.20480000000000001</v>
      </c>
    </row>
    <row r="7086" spans="35:40">
      <c r="AI7086" s="1053">
        <v>32042901</v>
      </c>
      <c r="AJ7086" s="1054">
        <v>45</v>
      </c>
      <c r="AK7086" s="1055">
        <v>35.823900000000002</v>
      </c>
      <c r="AL7086" s="1055">
        <v>1.1399999999999999</v>
      </c>
      <c r="AM7086" s="1054">
        <v>31</v>
      </c>
      <c r="AN7086" s="1056">
        <v>0.19219999999999998</v>
      </c>
    </row>
    <row r="7087" spans="35:40">
      <c r="AI7087" s="1053">
        <v>44141601</v>
      </c>
      <c r="AJ7087" s="1054">
        <v>15</v>
      </c>
      <c r="AK7087" s="1055">
        <v>35.7928</v>
      </c>
      <c r="AL7087" s="1055">
        <v>0.85099999999999998</v>
      </c>
      <c r="AM7087" s="1054">
        <v>42</v>
      </c>
      <c r="AN7087" s="1056">
        <v>0.2928</v>
      </c>
    </row>
    <row r="7088" spans="35:40">
      <c r="AI7088" s="1053">
        <v>50010161</v>
      </c>
      <c r="AJ7088" s="1054">
        <v>185</v>
      </c>
      <c r="AK7088" s="1055">
        <v>35.7926</v>
      </c>
      <c r="AL7088" s="1055">
        <v>0.81989999999999996</v>
      </c>
      <c r="AM7088" s="1054">
        <v>44</v>
      </c>
      <c r="AN7088" s="1056">
        <v>0.4012</v>
      </c>
    </row>
    <row r="7089" spans="35:40">
      <c r="AI7089" s="1053">
        <v>52272101</v>
      </c>
      <c r="AJ7089" s="1054">
        <v>9</v>
      </c>
      <c r="AK7089" s="1055">
        <v>35.7881</v>
      </c>
      <c r="AL7089" s="1055">
        <v>1.0931</v>
      </c>
      <c r="AM7089" s="1054">
        <v>33</v>
      </c>
      <c r="AN7089" s="1056">
        <v>0.15620000000000001</v>
      </c>
    </row>
    <row r="7090" spans="35:40">
      <c r="AI7090" s="1053">
        <v>13010701</v>
      </c>
      <c r="AJ7090" s="1054">
        <v>56</v>
      </c>
      <c r="AK7090" s="1055">
        <v>35.725299999999997</v>
      </c>
      <c r="AL7090" s="1055">
        <v>1.1557999999999999</v>
      </c>
      <c r="AM7090" s="1054">
        <v>31</v>
      </c>
      <c r="AN7090" s="1056">
        <v>0.1575</v>
      </c>
    </row>
    <row r="7091" spans="35:40">
      <c r="AI7091" s="1053">
        <v>43051101</v>
      </c>
      <c r="AJ7091" s="1054">
        <v>15</v>
      </c>
      <c r="AK7091" s="1055">
        <v>35.716200000000001</v>
      </c>
      <c r="AL7091" s="1055">
        <v>0.88109999999999999</v>
      </c>
      <c r="AM7091" s="1054">
        <v>41</v>
      </c>
      <c r="AN7091" s="1056">
        <v>0.19739999999999999</v>
      </c>
    </row>
    <row r="7092" spans="35:40">
      <c r="AI7092" s="1053">
        <v>35010501</v>
      </c>
      <c r="AJ7092" s="1054">
        <v>53</v>
      </c>
      <c r="AK7092" s="1055">
        <v>35.706299999999999</v>
      </c>
      <c r="AL7092" s="1055">
        <v>1.2235</v>
      </c>
      <c r="AM7092" s="1054">
        <v>29</v>
      </c>
      <c r="AN7092" s="1056">
        <v>9.5799999999999996E-2</v>
      </c>
    </row>
    <row r="7093" spans="35:40">
      <c r="AI7093" s="1053">
        <v>41121201</v>
      </c>
      <c r="AJ7093" s="1054">
        <v>9</v>
      </c>
      <c r="AK7093" s="1055">
        <v>35.685400000000001</v>
      </c>
      <c r="AL7093" s="1055">
        <v>1.1507000000000001</v>
      </c>
      <c r="AM7093" s="1054">
        <v>31</v>
      </c>
      <c r="AN7093" s="1056">
        <v>0.10289999999999999</v>
      </c>
    </row>
    <row r="7094" spans="35:40">
      <c r="AI7094" s="1053">
        <v>43081201</v>
      </c>
      <c r="AJ7094" s="1054">
        <v>28</v>
      </c>
      <c r="AK7094" s="1055">
        <v>35.683300000000003</v>
      </c>
      <c r="AL7094" s="1055">
        <v>1.103</v>
      </c>
      <c r="AM7094" s="1054">
        <v>32</v>
      </c>
      <c r="AN7094" s="1056">
        <v>0.25940000000000002</v>
      </c>
    </row>
    <row r="7095" spans="35:40">
      <c r="AI7095" s="1053">
        <v>61031701</v>
      </c>
      <c r="AJ7095" s="1054">
        <v>19</v>
      </c>
      <c r="AK7095" s="1055">
        <v>35.676400000000001</v>
      </c>
      <c r="AL7095" s="1055">
        <v>0.74029999999999996</v>
      </c>
      <c r="AM7095" s="1054">
        <v>48</v>
      </c>
      <c r="AN7095" s="1056">
        <v>0.10640000000000001</v>
      </c>
    </row>
    <row r="7096" spans="35:40">
      <c r="AI7096" s="1053">
        <v>44131321</v>
      </c>
      <c r="AJ7096" s="1054">
        <v>89</v>
      </c>
      <c r="AK7096" s="1055">
        <v>35.673840999999996</v>
      </c>
      <c r="AL7096" s="1055">
        <v>1.1685000000000001</v>
      </c>
      <c r="AM7096" s="1054">
        <v>31</v>
      </c>
      <c r="AN7096" s="1056">
        <v>0.125</v>
      </c>
    </row>
    <row r="7097" spans="35:40">
      <c r="AI7097" s="1053">
        <v>45041101</v>
      </c>
      <c r="AJ7097" s="1054">
        <v>10</v>
      </c>
      <c r="AK7097" s="1055">
        <v>35.638199999999998</v>
      </c>
      <c r="AL7097" s="1055">
        <v>1.1281000000000001</v>
      </c>
      <c r="AM7097" s="1054">
        <v>32</v>
      </c>
      <c r="AN7097" s="1056">
        <v>0.34950000000000003</v>
      </c>
    </row>
    <row r="7098" spans="35:40">
      <c r="AI7098" s="1053">
        <v>44137801</v>
      </c>
      <c r="AJ7098" s="1054">
        <v>90</v>
      </c>
      <c r="AK7098" s="1055">
        <v>35.629600000000003</v>
      </c>
      <c r="AL7098" s="1055">
        <v>1.0914999999999999</v>
      </c>
      <c r="AM7098" s="1054">
        <v>33</v>
      </c>
      <c r="AN7098" s="1056">
        <v>0.1341</v>
      </c>
    </row>
    <row r="7099" spans="35:40">
      <c r="AI7099" s="1053">
        <v>31152901</v>
      </c>
      <c r="AJ7099" s="1054">
        <v>262</v>
      </c>
      <c r="AK7099" s="1055">
        <v>35.546100000000003</v>
      </c>
      <c r="AL7099" s="1055">
        <v>0.97299999999999998</v>
      </c>
      <c r="AM7099" s="1054">
        <v>37</v>
      </c>
      <c r="AN7099" s="1056">
        <v>0.29039999999999999</v>
      </c>
    </row>
    <row r="7100" spans="35:40">
      <c r="AI7100" s="1053">
        <v>45020171</v>
      </c>
      <c r="AJ7100" s="1054">
        <v>21</v>
      </c>
      <c r="AK7100" s="1055">
        <v>35.531399999999998</v>
      </c>
      <c r="AL7100" s="1055">
        <v>1.0527</v>
      </c>
      <c r="AM7100" s="1054">
        <v>34</v>
      </c>
      <c r="AN7100" s="1056">
        <v>0.1578</v>
      </c>
    </row>
    <row r="7101" spans="35:40">
      <c r="AI7101" s="1053">
        <v>34061801</v>
      </c>
      <c r="AJ7101" s="1054">
        <v>23</v>
      </c>
      <c r="AK7101" s="1055">
        <v>35.527900000000002</v>
      </c>
      <c r="AL7101" s="1055">
        <v>0.88060000000000005</v>
      </c>
      <c r="AM7101" s="1054">
        <v>40</v>
      </c>
      <c r="AN7101" s="1056">
        <v>0.26839999999999997</v>
      </c>
    </row>
    <row r="7102" spans="35:40">
      <c r="AI7102" s="1053">
        <v>43090301</v>
      </c>
      <c r="AJ7102" s="1054">
        <v>16</v>
      </c>
      <c r="AK7102" s="1055">
        <v>35.518999999999998</v>
      </c>
      <c r="AL7102" s="1055">
        <v>1.1211</v>
      </c>
      <c r="AM7102" s="1054">
        <v>32</v>
      </c>
      <c r="AN7102" s="1056">
        <v>0.24420000000000003</v>
      </c>
    </row>
    <row r="7103" spans="35:40">
      <c r="AI7103" s="1053">
        <v>13101101</v>
      </c>
      <c r="AJ7103" s="1054">
        <v>23</v>
      </c>
      <c r="AK7103" s="1055">
        <v>35.465299999999999</v>
      </c>
      <c r="AL7103" s="1055">
        <v>1.1189</v>
      </c>
      <c r="AM7103" s="1054">
        <v>32</v>
      </c>
      <c r="AN7103" s="1056">
        <v>0.24280000000000002</v>
      </c>
    </row>
    <row r="7104" spans="35:40">
      <c r="AI7104" s="1053">
        <v>51173201</v>
      </c>
      <c r="AJ7104" s="1054">
        <v>12</v>
      </c>
      <c r="AK7104" s="1055">
        <v>35.444800000000001</v>
      </c>
      <c r="AL7104" s="1055">
        <v>0.84299999999999997</v>
      </c>
      <c r="AM7104" s="1054">
        <v>42</v>
      </c>
      <c r="AN7104" s="1056">
        <v>0.22820000000000001</v>
      </c>
    </row>
    <row r="7105" spans="35:40">
      <c r="AI7105" s="1053">
        <v>63010161</v>
      </c>
      <c r="AJ7105" s="1054">
        <v>16</v>
      </c>
      <c r="AK7105" s="1055">
        <v>35.440800000000003</v>
      </c>
      <c r="AL7105" s="1055">
        <v>0.96130000000000004</v>
      </c>
      <c r="AM7105" s="1054">
        <v>37</v>
      </c>
      <c r="AN7105" s="1056">
        <v>0.2407</v>
      </c>
    </row>
    <row r="7106" spans="35:40">
      <c r="AI7106" s="1053">
        <v>13105801</v>
      </c>
      <c r="AJ7106" s="1054">
        <v>24</v>
      </c>
      <c r="AK7106" s="1055">
        <v>35.411597999999998</v>
      </c>
      <c r="AL7106" s="1055">
        <v>0.93200000000000005</v>
      </c>
      <c r="AM7106" s="1054">
        <v>38</v>
      </c>
      <c r="AN7106" s="1056">
        <v>0.1109</v>
      </c>
    </row>
    <row r="7107" spans="35:40">
      <c r="AI7107" s="1053">
        <v>36100171</v>
      </c>
      <c r="AJ7107" s="1054">
        <v>17</v>
      </c>
      <c r="AK7107" s="1055">
        <v>35.410959999999996</v>
      </c>
      <c r="AL7107" s="1055">
        <v>0.89400000000000002</v>
      </c>
      <c r="AM7107" s="1054">
        <v>40</v>
      </c>
      <c r="AN7107" s="1056">
        <v>0.33520000000000005</v>
      </c>
    </row>
    <row r="7108" spans="35:40">
      <c r="AI7108" s="1053">
        <v>37100801</v>
      </c>
      <c r="AJ7108" s="1054">
        <v>14</v>
      </c>
      <c r="AK7108" s="1055">
        <v>35.402900000000002</v>
      </c>
      <c r="AL7108" s="1055">
        <v>0.88790000000000002</v>
      </c>
      <c r="AM7108" s="1054">
        <v>40</v>
      </c>
      <c r="AN7108" s="1056">
        <v>9.1700000000000004E-2</v>
      </c>
    </row>
    <row r="7109" spans="35:40">
      <c r="AI7109" s="1053">
        <v>14071001</v>
      </c>
      <c r="AJ7109" s="1054">
        <v>21</v>
      </c>
      <c r="AK7109" s="1055">
        <v>35.389899999999997</v>
      </c>
      <c r="AL7109" s="1055">
        <v>1.1184000000000001</v>
      </c>
      <c r="AM7109" s="1054">
        <v>32</v>
      </c>
      <c r="AN7109" s="1056">
        <v>0.33630000000000004</v>
      </c>
    </row>
    <row r="7110" spans="35:40">
      <c r="AI7110" s="1053">
        <v>44001171</v>
      </c>
      <c r="AJ7110" s="1054">
        <v>153</v>
      </c>
      <c r="AK7110" s="1055">
        <v>35.346920000000004</v>
      </c>
      <c r="AL7110" s="1055">
        <v>0.97009999999999996</v>
      </c>
      <c r="AM7110" s="1054">
        <v>36</v>
      </c>
      <c r="AN7110" s="1056">
        <v>0.14199999999999999</v>
      </c>
    </row>
    <row r="7111" spans="35:40">
      <c r="AI7111" s="1053">
        <v>35084391</v>
      </c>
      <c r="AJ7111" s="1054">
        <v>11</v>
      </c>
      <c r="AK7111" s="1055">
        <v>35.341200000000001</v>
      </c>
      <c r="AL7111" s="1055">
        <v>1.0236000000000001</v>
      </c>
      <c r="AM7111" s="1054">
        <v>35</v>
      </c>
      <c r="AN7111" s="1056">
        <v>0.154</v>
      </c>
    </row>
    <row r="7112" spans="35:40">
      <c r="AI7112" s="1053">
        <v>44011122</v>
      </c>
      <c r="AJ7112" s="1054">
        <v>200</v>
      </c>
      <c r="AK7112" s="1055">
        <v>35.2851</v>
      </c>
      <c r="AL7112" s="1055">
        <v>1.0015000000000001</v>
      </c>
      <c r="AM7112" s="1054">
        <v>35</v>
      </c>
      <c r="AN7112" s="1056">
        <v>0.10710000000000001</v>
      </c>
    </row>
    <row r="7113" spans="35:40">
      <c r="AI7113" s="1053">
        <v>33045301</v>
      </c>
      <c r="AJ7113" s="1054">
        <v>83</v>
      </c>
      <c r="AK7113" s="1055">
        <v>35.255299999999998</v>
      </c>
      <c r="AL7113" s="1055">
        <v>0.97529999999999994</v>
      </c>
      <c r="AM7113" s="1054">
        <v>36</v>
      </c>
      <c r="AN7113" s="1056">
        <v>0.2984</v>
      </c>
    </row>
    <row r="7114" spans="35:40">
      <c r="AI7114" s="1053">
        <v>13017801</v>
      </c>
      <c r="AJ7114" s="1054">
        <v>57</v>
      </c>
      <c r="AK7114" s="1055">
        <v>35.245600000000003</v>
      </c>
      <c r="AL7114" s="1055">
        <v>1.0519000000000001</v>
      </c>
      <c r="AM7114" s="1054">
        <v>34</v>
      </c>
      <c r="AN7114" s="1056">
        <v>0.18429999999999999</v>
      </c>
    </row>
    <row r="7115" spans="35:40">
      <c r="AI7115" s="1053">
        <v>44113601</v>
      </c>
      <c r="AJ7115" s="1054">
        <v>45</v>
      </c>
      <c r="AK7115" s="1055">
        <v>35.238030000000002</v>
      </c>
      <c r="AL7115" s="1055">
        <v>1.1177999999999999</v>
      </c>
      <c r="AM7115" s="1054">
        <v>32</v>
      </c>
      <c r="AN7115" s="1056">
        <v>0.12990000000000002</v>
      </c>
    </row>
    <row r="7116" spans="35:40">
      <c r="AI7116" s="1053">
        <v>62140501</v>
      </c>
      <c r="AJ7116" s="1054">
        <v>6</v>
      </c>
      <c r="AK7116" s="1055">
        <v>35.2376</v>
      </c>
      <c r="AL7116" s="1055">
        <v>1.0302</v>
      </c>
      <c r="AM7116" s="1054">
        <v>34</v>
      </c>
      <c r="AN7116" s="1056">
        <v>0.34740000000000004</v>
      </c>
    </row>
    <row r="7117" spans="35:40">
      <c r="AI7117" s="1053">
        <v>51170081</v>
      </c>
      <c r="AJ7117" s="1054">
        <v>8</v>
      </c>
      <c r="AK7117" s="1055">
        <v>35.2151</v>
      </c>
      <c r="AL7117" s="1055">
        <v>1.1166</v>
      </c>
      <c r="AM7117" s="1054">
        <v>32</v>
      </c>
      <c r="AN7117" s="1056">
        <v>0.41960000000000003</v>
      </c>
    </row>
    <row r="7118" spans="35:40">
      <c r="AI7118" s="1053">
        <v>44001371</v>
      </c>
      <c r="AJ7118" s="1054">
        <v>154</v>
      </c>
      <c r="AK7118" s="1055">
        <v>35.2134</v>
      </c>
      <c r="AL7118" s="1055">
        <v>0.94830000000000003</v>
      </c>
      <c r="AM7118" s="1054">
        <v>37</v>
      </c>
      <c r="AN7118" s="1056">
        <v>0.16329999999999997</v>
      </c>
    </row>
    <row r="7119" spans="35:40">
      <c r="AI7119" s="1053">
        <v>36114301</v>
      </c>
      <c r="AJ7119" s="1054">
        <v>36</v>
      </c>
      <c r="AK7119" s="1055">
        <v>35.209499999999998</v>
      </c>
      <c r="AL7119" s="1055">
        <v>1.0881000000000001</v>
      </c>
      <c r="AM7119" s="1054">
        <v>32</v>
      </c>
      <c r="AN7119" s="1056">
        <v>0.17309999999999998</v>
      </c>
    </row>
    <row r="7120" spans="35:40">
      <c r="AI7120" s="1053">
        <v>61040201</v>
      </c>
      <c r="AJ7120" s="1054">
        <v>16</v>
      </c>
      <c r="AK7120" s="1055">
        <v>35.193300000000001</v>
      </c>
      <c r="AL7120" s="1055">
        <v>1.1111</v>
      </c>
      <c r="AM7120" s="1054">
        <v>32</v>
      </c>
      <c r="AN7120" s="1056">
        <v>0.2329</v>
      </c>
    </row>
    <row r="7121" spans="35:40">
      <c r="AI7121" s="1053">
        <v>36114901</v>
      </c>
      <c r="AJ7121" s="1054">
        <v>37</v>
      </c>
      <c r="AK7121" s="1055">
        <v>35.186599999999999</v>
      </c>
      <c r="AL7121" s="1055">
        <v>0.9546</v>
      </c>
      <c r="AM7121" s="1054">
        <v>37</v>
      </c>
      <c r="AN7121" s="1056">
        <v>0.46360000000000001</v>
      </c>
    </row>
    <row r="7122" spans="35:40">
      <c r="AI7122" s="1053">
        <v>52030801</v>
      </c>
      <c r="AJ7122" s="1054">
        <v>19</v>
      </c>
      <c r="AK7122" s="1055">
        <v>35.148000000000003</v>
      </c>
      <c r="AL7122" s="1055">
        <v>0.98209999999999997</v>
      </c>
      <c r="AM7122" s="1054">
        <v>36</v>
      </c>
      <c r="AN7122" s="1056">
        <v>0.33659999999999995</v>
      </c>
    </row>
    <row r="7123" spans="35:40">
      <c r="AI7123" s="1053">
        <v>23118211</v>
      </c>
      <c r="AJ7123" s="1054">
        <v>5</v>
      </c>
      <c r="AK7123" s="1055">
        <v>35.134799999999998</v>
      </c>
      <c r="AL7123" s="1055">
        <v>0.86819999999999997</v>
      </c>
      <c r="AM7123" s="1054">
        <v>40</v>
      </c>
      <c r="AN7123" s="1056">
        <v>0.14330000000000001</v>
      </c>
    </row>
    <row r="7124" spans="35:40">
      <c r="AI7124" s="1053">
        <v>44131081</v>
      </c>
      <c r="AJ7124" s="1054">
        <v>91</v>
      </c>
      <c r="AK7124" s="1055">
        <v>35.131799999999998</v>
      </c>
      <c r="AL7124" s="1055">
        <v>1.0831999999999999</v>
      </c>
      <c r="AM7124" s="1054">
        <v>32</v>
      </c>
      <c r="AN7124" s="1056">
        <v>0.1048</v>
      </c>
    </row>
    <row r="7125" spans="35:40">
      <c r="AI7125" s="1053">
        <v>31120907</v>
      </c>
      <c r="AJ7125" s="1054">
        <v>263</v>
      </c>
      <c r="AK7125" s="1055">
        <v>35.008699999999997</v>
      </c>
      <c r="AL7125" s="1055">
        <v>0.99</v>
      </c>
      <c r="AM7125" s="1054">
        <v>35</v>
      </c>
      <c r="AN7125" s="1056">
        <v>0.10390000000000001</v>
      </c>
    </row>
    <row r="7126" spans="35:40">
      <c r="AI7126" s="1053">
        <v>53032001</v>
      </c>
      <c r="AJ7126" s="1054">
        <v>15</v>
      </c>
      <c r="AK7126" s="1055">
        <v>35.005400000000002</v>
      </c>
      <c r="AL7126" s="1055">
        <v>1.0431999999999999</v>
      </c>
      <c r="AM7126" s="1054">
        <v>34</v>
      </c>
      <c r="AN7126" s="1056">
        <v>0.14019999999999999</v>
      </c>
    </row>
    <row r="7127" spans="35:40">
      <c r="AI7127" s="1053">
        <v>37107021</v>
      </c>
      <c r="AJ7127" s="1054">
        <v>15</v>
      </c>
      <c r="AK7127" s="1055">
        <v>34.996600000000001</v>
      </c>
      <c r="AL7127" s="1055">
        <v>1.0914999999999999</v>
      </c>
      <c r="AM7127" s="1054">
        <v>32</v>
      </c>
      <c r="AN7127" s="1056">
        <v>0.28600000000000003</v>
      </c>
    </row>
    <row r="7128" spans="35:40">
      <c r="AI7128" s="1053">
        <v>64011001</v>
      </c>
      <c r="AJ7128" s="1054">
        <v>23</v>
      </c>
      <c r="AK7128" s="1055">
        <v>34.977699999999999</v>
      </c>
      <c r="AL7128" s="1055">
        <v>1.1234999999999999</v>
      </c>
      <c r="AM7128" s="1054">
        <v>31</v>
      </c>
      <c r="AN7128" s="1056">
        <v>0.32429999999999998</v>
      </c>
    </row>
    <row r="7129" spans="35:40">
      <c r="AI7129" s="1053">
        <v>44109301</v>
      </c>
      <c r="AJ7129" s="1054">
        <v>89</v>
      </c>
      <c r="AK7129" s="1055">
        <v>34.948999999999998</v>
      </c>
      <c r="AL7129" s="1055">
        <v>1.0814999999999999</v>
      </c>
      <c r="AM7129" s="1054">
        <v>32</v>
      </c>
      <c r="AN7129" s="1056">
        <v>0.12179999999999999</v>
      </c>
    </row>
    <row r="7130" spans="35:40">
      <c r="AI7130" s="1053">
        <v>34014301</v>
      </c>
      <c r="AJ7130" s="1054">
        <v>73</v>
      </c>
      <c r="AK7130" s="1055">
        <v>34.938000000000002</v>
      </c>
      <c r="AL7130" s="1055">
        <v>1.0228999999999999</v>
      </c>
      <c r="AM7130" s="1054">
        <v>34</v>
      </c>
      <c r="AN7130" s="1056">
        <v>0.1081</v>
      </c>
    </row>
    <row r="7131" spans="35:40">
      <c r="AI7131" s="1053">
        <v>44107601</v>
      </c>
      <c r="AJ7131" s="1054">
        <v>90</v>
      </c>
      <c r="AK7131" s="1055">
        <v>34.907200000000003</v>
      </c>
      <c r="AL7131" s="1055">
        <v>0.98119999999999996</v>
      </c>
      <c r="AM7131" s="1054">
        <v>36</v>
      </c>
      <c r="AN7131" s="1056">
        <v>0.24359999999999998</v>
      </c>
    </row>
    <row r="7132" spans="35:40">
      <c r="AI7132" s="1053">
        <v>32029231</v>
      </c>
      <c r="AJ7132" s="1054">
        <v>110</v>
      </c>
      <c r="AK7132" s="1055">
        <v>34.906700000000001</v>
      </c>
      <c r="AL7132" s="1055">
        <v>0.98619999999999997</v>
      </c>
      <c r="AM7132" s="1054">
        <v>35</v>
      </c>
      <c r="AN7132" s="1056">
        <v>0.40509999999999996</v>
      </c>
    </row>
    <row r="7133" spans="35:40">
      <c r="AI7133" s="1053">
        <v>44112801</v>
      </c>
      <c r="AJ7133" s="1054">
        <v>46</v>
      </c>
      <c r="AK7133" s="1055">
        <v>34.901965999999994</v>
      </c>
      <c r="AL7133" s="1055">
        <v>1.1232</v>
      </c>
      <c r="AM7133" s="1054">
        <v>31</v>
      </c>
      <c r="AN7133" s="1056">
        <v>0.12050000000000001</v>
      </c>
    </row>
    <row r="7134" spans="35:40">
      <c r="AI7134" s="1053">
        <v>44101701</v>
      </c>
      <c r="AJ7134" s="1054">
        <v>91</v>
      </c>
      <c r="AK7134" s="1055">
        <v>34.886800000000001</v>
      </c>
      <c r="AL7134" s="1055">
        <v>1.0142</v>
      </c>
      <c r="AM7134" s="1054">
        <v>34</v>
      </c>
      <c r="AN7134" s="1056">
        <v>9.4100000000000003E-2</v>
      </c>
    </row>
    <row r="7135" spans="35:40">
      <c r="AI7135" s="1053">
        <v>45140081</v>
      </c>
      <c r="AJ7135" s="1054">
        <v>6</v>
      </c>
      <c r="AK7135" s="1055">
        <v>34.8474</v>
      </c>
      <c r="AL7135" s="1055">
        <v>0.94850000000000001</v>
      </c>
      <c r="AM7135" s="1054">
        <v>37</v>
      </c>
      <c r="AN7135" s="1056">
        <v>0.22510000000000002</v>
      </c>
    </row>
    <row r="7136" spans="35:40">
      <c r="AI7136" s="1053">
        <v>34014601</v>
      </c>
      <c r="AJ7136" s="1054">
        <v>74</v>
      </c>
      <c r="AK7136" s="1055">
        <v>34.824599999999997</v>
      </c>
      <c r="AL7136" s="1055">
        <v>1.0911999999999999</v>
      </c>
      <c r="AM7136" s="1054">
        <v>32</v>
      </c>
      <c r="AN7136" s="1056">
        <v>0.36159999999999998</v>
      </c>
    </row>
    <row r="7137" spans="35:40">
      <c r="AI7137" s="1053">
        <v>23032181</v>
      </c>
      <c r="AJ7137" s="1054">
        <v>6</v>
      </c>
      <c r="AK7137" s="1055">
        <v>34.813699999999997</v>
      </c>
      <c r="AL7137" s="1055">
        <v>1.2073</v>
      </c>
      <c r="AM7137" s="1054">
        <v>29</v>
      </c>
      <c r="AN7137" s="1056">
        <v>6.4199999999999993E-2</v>
      </c>
    </row>
    <row r="7138" spans="35:40">
      <c r="AI7138" s="1053">
        <v>33073001</v>
      </c>
      <c r="AJ7138" s="1054">
        <v>75</v>
      </c>
      <c r="AK7138" s="1055">
        <v>34.793100000000003</v>
      </c>
      <c r="AL7138" s="1055">
        <v>0.98580000000000001</v>
      </c>
      <c r="AM7138" s="1054">
        <v>35</v>
      </c>
      <c r="AN7138" s="1056">
        <v>0.1249</v>
      </c>
    </row>
    <row r="7139" spans="35:40">
      <c r="AI7139" s="1053">
        <v>44001671</v>
      </c>
      <c r="AJ7139" s="1054">
        <v>155</v>
      </c>
      <c r="AK7139" s="1055">
        <v>34.792099999999998</v>
      </c>
      <c r="AL7139" s="1055">
        <v>0.93940000000000001</v>
      </c>
      <c r="AM7139" s="1054">
        <v>37</v>
      </c>
      <c r="AN7139" s="1056">
        <v>0.1724</v>
      </c>
    </row>
    <row r="7140" spans="35:40">
      <c r="AI7140" s="1053">
        <v>13024701</v>
      </c>
      <c r="AJ7140" s="1054">
        <v>29</v>
      </c>
      <c r="AK7140" s="1055">
        <v>34.790100000000002</v>
      </c>
      <c r="AL7140" s="1055">
        <v>0.98260000000000003</v>
      </c>
      <c r="AM7140" s="1054">
        <v>35</v>
      </c>
      <c r="AN7140" s="1056">
        <v>7.22E-2</v>
      </c>
    </row>
    <row r="7141" spans="35:40">
      <c r="AI7141" s="1053">
        <v>53040901</v>
      </c>
      <c r="AJ7141" s="1054">
        <v>7</v>
      </c>
      <c r="AK7141" s="1055">
        <v>34.759500000000003</v>
      </c>
      <c r="AL7141" s="1055">
        <v>1.1229</v>
      </c>
      <c r="AM7141" s="1054">
        <v>31</v>
      </c>
      <c r="AN7141" s="1056">
        <v>0.32850000000000001</v>
      </c>
    </row>
    <row r="7142" spans="35:40">
      <c r="AI7142" s="1053">
        <v>33077901</v>
      </c>
      <c r="AJ7142" s="1054">
        <v>76</v>
      </c>
      <c r="AK7142" s="1055">
        <v>34.721699999999998</v>
      </c>
      <c r="AL7142" s="1055">
        <v>0.89419999999999999</v>
      </c>
      <c r="AM7142" s="1054">
        <v>39</v>
      </c>
      <c r="AN7142" s="1056">
        <v>0.21190000000000001</v>
      </c>
    </row>
    <row r="7143" spans="35:40">
      <c r="AI7143" s="1053">
        <v>51120301</v>
      </c>
      <c r="AJ7143" s="1054">
        <v>16</v>
      </c>
      <c r="AK7143" s="1055">
        <v>34.6768</v>
      </c>
      <c r="AL7143" s="1055">
        <v>1.1272</v>
      </c>
      <c r="AM7143" s="1054">
        <v>31</v>
      </c>
      <c r="AN7143" s="1056">
        <v>0.35149999999999998</v>
      </c>
    </row>
    <row r="7144" spans="35:40">
      <c r="AI7144" s="1053">
        <v>14070901</v>
      </c>
      <c r="AJ7144" s="1054">
        <v>22</v>
      </c>
      <c r="AK7144" s="1055">
        <v>34.645200000000003</v>
      </c>
      <c r="AL7144" s="1055">
        <v>0.88649999999999995</v>
      </c>
      <c r="AM7144" s="1054">
        <v>39</v>
      </c>
      <c r="AN7144" s="1056">
        <v>0.10060000000000001</v>
      </c>
    </row>
    <row r="7145" spans="35:40">
      <c r="AI7145" s="1053">
        <v>64050051</v>
      </c>
      <c r="AJ7145" s="1054">
        <v>3</v>
      </c>
      <c r="AK7145" s="1055">
        <v>34.636400000000002</v>
      </c>
      <c r="AL7145" s="1055">
        <v>0.75760000000000005</v>
      </c>
      <c r="AM7145" s="1054">
        <v>46</v>
      </c>
      <c r="AN7145" s="1056">
        <v>8.8599999999999998E-2</v>
      </c>
    </row>
    <row r="7146" spans="35:40">
      <c r="AI7146" s="1053">
        <v>43010511</v>
      </c>
      <c r="AJ7146" s="1054">
        <v>84</v>
      </c>
      <c r="AK7146" s="1055">
        <v>34.631900000000002</v>
      </c>
      <c r="AL7146" s="1055">
        <v>1.0153000000000001</v>
      </c>
      <c r="AM7146" s="1054">
        <v>34</v>
      </c>
      <c r="AN7146" s="1056">
        <v>9.0200000000000002E-2</v>
      </c>
    </row>
    <row r="7147" spans="35:40">
      <c r="AI7147" s="1053">
        <v>52033601</v>
      </c>
      <c r="AJ7147" s="1054">
        <v>20</v>
      </c>
      <c r="AK7147" s="1055">
        <v>34.621203999999999</v>
      </c>
      <c r="AL7147" s="1055">
        <v>1.1162000000000001</v>
      </c>
      <c r="AM7147" s="1054">
        <v>31</v>
      </c>
      <c r="AN7147" s="1056">
        <v>8.8800000000000004E-2</v>
      </c>
    </row>
    <row r="7148" spans="35:40">
      <c r="AI7148" s="1053">
        <v>52271301</v>
      </c>
      <c r="AJ7148" s="1054">
        <v>10</v>
      </c>
      <c r="AK7148" s="1055">
        <v>34.61448</v>
      </c>
      <c r="AL7148" s="1055">
        <v>0.94730000000000003</v>
      </c>
      <c r="AM7148" s="1054">
        <v>37</v>
      </c>
      <c r="AN7148" s="1056">
        <v>0.23300000000000001</v>
      </c>
    </row>
    <row r="7149" spans="35:40">
      <c r="AI7149" s="1053">
        <v>31173001</v>
      </c>
      <c r="AJ7149" s="1054">
        <v>264</v>
      </c>
      <c r="AK7149" s="1055">
        <v>34.6083</v>
      </c>
      <c r="AL7149" s="1055">
        <v>0.88639999999999997</v>
      </c>
      <c r="AM7149" s="1054">
        <v>39</v>
      </c>
      <c r="AN7149" s="1056">
        <v>0.16269999999999998</v>
      </c>
    </row>
    <row r="7150" spans="35:40">
      <c r="AI7150" s="1053">
        <v>36030601</v>
      </c>
      <c r="AJ7150" s="1054">
        <v>8</v>
      </c>
      <c r="AK7150" s="1055">
        <v>34.601399999999998</v>
      </c>
      <c r="AL7150" s="1055">
        <v>1.1727000000000001</v>
      </c>
      <c r="AM7150" s="1054">
        <v>30</v>
      </c>
      <c r="AN7150" s="1056">
        <v>0.17929999999999999</v>
      </c>
    </row>
    <row r="7151" spans="35:40">
      <c r="AI7151" s="1053">
        <v>45130041</v>
      </c>
      <c r="AJ7151" s="1054">
        <v>5</v>
      </c>
      <c r="AK7151" s="1055">
        <v>34.5672</v>
      </c>
      <c r="AL7151" s="1055">
        <v>0.86150000000000004</v>
      </c>
      <c r="AM7151" s="1054">
        <v>40</v>
      </c>
      <c r="AN7151" s="1056">
        <v>0.1578</v>
      </c>
    </row>
    <row r="7152" spans="35:40">
      <c r="AI7152" s="1053">
        <v>37087001</v>
      </c>
      <c r="AJ7152" s="1054">
        <v>38</v>
      </c>
      <c r="AK7152" s="1055">
        <v>34.545879999999997</v>
      </c>
      <c r="AL7152" s="1055">
        <v>1.1235999999999999</v>
      </c>
      <c r="AM7152" s="1054">
        <v>31</v>
      </c>
      <c r="AN7152" s="1056">
        <v>0.33990000000000004</v>
      </c>
    </row>
    <row r="7153" spans="35:40">
      <c r="AI7153" s="1053">
        <v>14242681</v>
      </c>
      <c r="AJ7153" s="1054">
        <v>19</v>
      </c>
      <c r="AK7153" s="1055">
        <v>34.5304</v>
      </c>
      <c r="AL7153" s="1055">
        <v>0.68559999999999999</v>
      </c>
      <c r="AM7153" s="1054">
        <v>50</v>
      </c>
      <c r="AN7153" s="1056">
        <v>0.15909999999999999</v>
      </c>
    </row>
    <row r="7154" spans="35:40">
      <c r="AI7154" s="1053">
        <v>14052171</v>
      </c>
      <c r="AJ7154" s="1054">
        <v>11</v>
      </c>
      <c r="AK7154" s="1055">
        <v>34.529200000000003</v>
      </c>
      <c r="AL7154" s="1055">
        <v>0.9748</v>
      </c>
      <c r="AM7154" s="1054">
        <v>35</v>
      </c>
      <c r="AN7154" s="1056">
        <v>0.23480000000000001</v>
      </c>
    </row>
    <row r="7155" spans="35:40">
      <c r="AI7155" s="1053">
        <v>44001921</v>
      </c>
      <c r="AJ7155" s="1054">
        <v>156</v>
      </c>
      <c r="AK7155" s="1055">
        <v>34.510899999999999</v>
      </c>
      <c r="AL7155" s="1055">
        <v>0.95530000000000004</v>
      </c>
      <c r="AM7155" s="1054">
        <v>36</v>
      </c>
      <c r="AN7155" s="1056">
        <v>0.1183</v>
      </c>
    </row>
    <row r="7156" spans="35:40">
      <c r="AI7156" s="1053">
        <v>52221601</v>
      </c>
      <c r="AJ7156" s="1054">
        <v>5</v>
      </c>
      <c r="AK7156" s="1055">
        <v>34.495199999999997</v>
      </c>
      <c r="AL7156" s="1055">
        <v>0.60570000000000002</v>
      </c>
      <c r="AM7156" s="1054">
        <v>57</v>
      </c>
      <c r="AN7156" s="1056">
        <v>0.12920000000000001</v>
      </c>
    </row>
    <row r="7157" spans="35:40">
      <c r="AI7157" s="1053">
        <v>43082201</v>
      </c>
      <c r="AJ7157" s="1054">
        <v>29</v>
      </c>
      <c r="AK7157" s="1055">
        <v>34.429400000000001</v>
      </c>
      <c r="AL7157" s="1055">
        <v>1.0751999999999999</v>
      </c>
      <c r="AM7157" s="1054">
        <v>32</v>
      </c>
      <c r="AN7157" s="1056">
        <v>0.1971</v>
      </c>
    </row>
    <row r="7158" spans="35:40">
      <c r="AI7158" s="1053">
        <v>36100131</v>
      </c>
      <c r="AJ7158" s="1054">
        <v>18</v>
      </c>
      <c r="AK7158" s="1055">
        <v>34.378399999999999</v>
      </c>
      <c r="AL7158" s="1055">
        <v>1.038</v>
      </c>
      <c r="AM7158" s="1054">
        <v>33</v>
      </c>
      <c r="AN7158" s="1056">
        <v>0.71589999999999998</v>
      </c>
    </row>
    <row r="7159" spans="35:40">
      <c r="AI7159" s="1053">
        <v>52241001</v>
      </c>
      <c r="AJ7159" s="1054">
        <v>12</v>
      </c>
      <c r="AK7159" s="1055">
        <v>34.322699999999998</v>
      </c>
      <c r="AL7159" s="1055">
        <v>1.0294000000000001</v>
      </c>
      <c r="AM7159" s="1054">
        <v>33</v>
      </c>
      <c r="AN7159" s="1056">
        <v>0.31569999999999998</v>
      </c>
    </row>
    <row r="7160" spans="35:40">
      <c r="AI7160" s="1053">
        <v>44051101</v>
      </c>
      <c r="AJ7160" s="1054">
        <v>14</v>
      </c>
      <c r="AK7160" s="1055">
        <v>34.321100000000001</v>
      </c>
      <c r="AL7160" s="1055">
        <v>0.86799999999999999</v>
      </c>
      <c r="AM7160" s="1054">
        <v>40</v>
      </c>
      <c r="AN7160" s="1056">
        <v>0.26899999999999996</v>
      </c>
    </row>
    <row r="7161" spans="35:40">
      <c r="AI7161" s="1053">
        <v>13021401</v>
      </c>
      <c r="AJ7161" s="1054">
        <v>30</v>
      </c>
      <c r="AK7161" s="1055">
        <v>34.286999999999999</v>
      </c>
      <c r="AL7161" s="1055">
        <v>1.0903</v>
      </c>
      <c r="AM7161" s="1054">
        <v>31</v>
      </c>
      <c r="AN7161" s="1056">
        <v>0.38329999999999997</v>
      </c>
    </row>
    <row r="7162" spans="35:40">
      <c r="AI7162" s="1053">
        <v>53250201</v>
      </c>
      <c r="AJ7162" s="1054">
        <v>11</v>
      </c>
      <c r="AK7162" s="1055">
        <v>34.200800000000001</v>
      </c>
      <c r="AL7162" s="1055">
        <v>1.1549</v>
      </c>
      <c r="AM7162" s="1054">
        <v>30</v>
      </c>
      <c r="AN7162" s="1056">
        <v>0.35470000000000002</v>
      </c>
    </row>
    <row r="7163" spans="35:40">
      <c r="AI7163" s="1053">
        <v>44131301</v>
      </c>
      <c r="AJ7163" s="1054">
        <v>92</v>
      </c>
      <c r="AK7163" s="1055">
        <v>34.196399999999997</v>
      </c>
      <c r="AL7163" s="1055">
        <v>1.0792999999999999</v>
      </c>
      <c r="AM7163" s="1054">
        <v>32</v>
      </c>
      <c r="AN7163" s="1056">
        <v>6.4000000000000001E-2</v>
      </c>
    </row>
    <row r="7164" spans="35:40">
      <c r="AI7164" s="1053">
        <v>45010461</v>
      </c>
      <c r="AJ7164" s="1054">
        <v>41</v>
      </c>
      <c r="AK7164" s="1055">
        <v>34.137300000000003</v>
      </c>
      <c r="AL7164" s="1055">
        <v>1.0991</v>
      </c>
      <c r="AM7164" s="1054">
        <v>31</v>
      </c>
      <c r="AN7164" s="1056">
        <v>0.15710000000000002</v>
      </c>
    </row>
    <row r="7165" spans="35:40">
      <c r="AI7165" s="1053">
        <v>52011701</v>
      </c>
      <c r="AJ7165" s="1054">
        <v>30</v>
      </c>
      <c r="AK7165" s="1055">
        <v>34.122300000000003</v>
      </c>
      <c r="AL7165" s="1055">
        <v>1.0959000000000001</v>
      </c>
      <c r="AM7165" s="1054">
        <v>31</v>
      </c>
      <c r="AN7165" s="1056">
        <v>0.30159999999999998</v>
      </c>
    </row>
    <row r="7166" spans="35:40">
      <c r="AI7166" s="1053">
        <v>35070501</v>
      </c>
      <c r="AJ7166" s="1054">
        <v>13</v>
      </c>
      <c r="AK7166" s="1055">
        <v>34.114400000000003</v>
      </c>
      <c r="AL7166" s="1055">
        <v>0.6371</v>
      </c>
      <c r="AM7166" s="1054">
        <v>54</v>
      </c>
      <c r="AN7166" s="1056">
        <v>0.14960000000000001</v>
      </c>
    </row>
    <row r="7167" spans="35:40">
      <c r="AI7167" s="1053">
        <v>21130071</v>
      </c>
      <c r="AJ7167" s="1054">
        <v>8</v>
      </c>
      <c r="AK7167" s="1055">
        <v>34.104100000000003</v>
      </c>
      <c r="AL7167" s="1055">
        <v>1.0764</v>
      </c>
      <c r="AM7167" s="1054">
        <v>32</v>
      </c>
      <c r="AN7167" s="1056">
        <v>0.55459999999999998</v>
      </c>
    </row>
    <row r="7168" spans="35:40">
      <c r="AI7168" s="1053">
        <v>62031301</v>
      </c>
      <c r="AJ7168" s="1054">
        <v>9</v>
      </c>
      <c r="AK7168" s="1055">
        <v>34.087600000000002</v>
      </c>
      <c r="AL7168" s="1055">
        <v>1.0662</v>
      </c>
      <c r="AM7168" s="1054">
        <v>32</v>
      </c>
      <c r="AN7168" s="1056">
        <v>0.3135</v>
      </c>
    </row>
    <row r="7169" spans="35:40">
      <c r="AI7169" s="1053">
        <v>44022001</v>
      </c>
      <c r="AJ7169" s="1054">
        <v>23</v>
      </c>
      <c r="AK7169" s="1055">
        <v>34.078049999999998</v>
      </c>
      <c r="AL7169" s="1055">
        <v>1.0629999999999999</v>
      </c>
      <c r="AM7169" s="1054">
        <v>32</v>
      </c>
      <c r="AN7169" s="1056">
        <v>0.25429999999999997</v>
      </c>
    </row>
    <row r="7170" spans="35:40">
      <c r="AI7170" s="1053">
        <v>35031201</v>
      </c>
      <c r="AJ7170" s="1054">
        <v>15</v>
      </c>
      <c r="AK7170" s="1055">
        <v>34.0715</v>
      </c>
      <c r="AL7170" s="1055">
        <v>1.0210999999999999</v>
      </c>
      <c r="AM7170" s="1054">
        <v>33</v>
      </c>
      <c r="AN7170" s="1056">
        <v>0.50159999999999993</v>
      </c>
    </row>
    <row r="7171" spans="35:40">
      <c r="AI7171" s="1053">
        <v>50220051</v>
      </c>
      <c r="AJ7171" s="1054">
        <v>186</v>
      </c>
      <c r="AK7171" s="1055">
        <v>34.0655</v>
      </c>
      <c r="AL7171" s="1055">
        <v>0.92310000000000003</v>
      </c>
      <c r="AM7171" s="1054">
        <v>37</v>
      </c>
      <c r="AN7171" s="1056">
        <v>0.20280000000000001</v>
      </c>
    </row>
    <row r="7172" spans="35:40">
      <c r="AI7172" s="1053">
        <v>51108301</v>
      </c>
      <c r="AJ7172" s="1054">
        <v>15</v>
      </c>
      <c r="AK7172" s="1055">
        <v>34.0625</v>
      </c>
      <c r="AL7172" s="1055">
        <v>1.0661</v>
      </c>
      <c r="AM7172" s="1054">
        <v>32</v>
      </c>
      <c r="AN7172" s="1056">
        <v>0.19440000000000002</v>
      </c>
    </row>
    <row r="7173" spans="35:40">
      <c r="AI7173" s="1053">
        <v>50120271</v>
      </c>
      <c r="AJ7173" s="1054">
        <v>187</v>
      </c>
      <c r="AK7173" s="1055">
        <v>34.032800000000002</v>
      </c>
      <c r="AL7173" s="1055">
        <v>1.1052</v>
      </c>
      <c r="AM7173" s="1054">
        <v>31</v>
      </c>
      <c r="AN7173" s="1056">
        <v>0.13880000000000001</v>
      </c>
    </row>
    <row r="7174" spans="35:40">
      <c r="AI7174" s="1053">
        <v>35054151</v>
      </c>
      <c r="AJ7174" s="1054">
        <v>51</v>
      </c>
      <c r="AK7174" s="1055">
        <v>34.024000000000001</v>
      </c>
      <c r="AL7174" s="1055">
        <v>0.86819999999999997</v>
      </c>
      <c r="AM7174" s="1054">
        <v>39</v>
      </c>
      <c r="AN7174" s="1056">
        <v>0.34920000000000001</v>
      </c>
    </row>
    <row r="7175" spans="35:40">
      <c r="AI7175" s="1053">
        <v>61011071</v>
      </c>
      <c r="AJ7175" s="1054">
        <v>91</v>
      </c>
      <c r="AK7175" s="1055">
        <v>34.0212</v>
      </c>
      <c r="AL7175" s="1055">
        <v>1.0672999999999999</v>
      </c>
      <c r="AM7175" s="1054">
        <v>32</v>
      </c>
      <c r="AN7175" s="1056">
        <v>0.51570000000000005</v>
      </c>
    </row>
    <row r="7176" spans="35:40">
      <c r="AI7176" s="1053">
        <v>37063001</v>
      </c>
      <c r="AJ7176" s="1054">
        <v>36</v>
      </c>
      <c r="AK7176" s="1055">
        <v>34.007300000000001</v>
      </c>
      <c r="AL7176" s="1055">
        <v>1.0775999999999999</v>
      </c>
      <c r="AM7176" s="1054">
        <v>32</v>
      </c>
      <c r="AN7176" s="1056">
        <v>0.30909999999999999</v>
      </c>
    </row>
    <row r="7177" spans="35:40">
      <c r="AI7177" s="1053">
        <v>44101431</v>
      </c>
      <c r="AJ7177" s="1054">
        <v>92</v>
      </c>
      <c r="AK7177" s="1055">
        <v>34.003300000000003</v>
      </c>
      <c r="AL7177" s="1055">
        <v>1.0627</v>
      </c>
      <c r="AM7177" s="1054">
        <v>32</v>
      </c>
      <c r="AN7177" s="1056">
        <v>5.5999999999999994E-2</v>
      </c>
    </row>
    <row r="7178" spans="35:40">
      <c r="AI7178" s="1053">
        <v>44131021</v>
      </c>
      <c r="AJ7178" s="1054">
        <v>93</v>
      </c>
      <c r="AK7178" s="1055">
        <v>33.962282000000002</v>
      </c>
      <c r="AL7178" s="1055">
        <v>1.0291999999999999</v>
      </c>
      <c r="AM7178" s="1054">
        <v>33</v>
      </c>
      <c r="AN7178" s="1056">
        <v>0.245</v>
      </c>
    </row>
    <row r="7179" spans="35:40">
      <c r="AI7179" s="1053">
        <v>33014801</v>
      </c>
      <c r="AJ7179" s="1054">
        <v>136</v>
      </c>
      <c r="AK7179" s="1055">
        <v>33.9358</v>
      </c>
      <c r="AL7179" s="1055">
        <v>0.98080000000000001</v>
      </c>
      <c r="AM7179" s="1054">
        <v>35</v>
      </c>
      <c r="AN7179" s="1056">
        <v>9.0299999999999991E-2</v>
      </c>
    </row>
    <row r="7180" spans="35:40">
      <c r="AI7180" s="1053">
        <v>53031701</v>
      </c>
      <c r="AJ7180" s="1054">
        <v>16</v>
      </c>
      <c r="AK7180" s="1055">
        <v>33.912300000000002</v>
      </c>
      <c r="AL7180" s="1055">
        <v>1.0623</v>
      </c>
      <c r="AM7180" s="1054">
        <v>32</v>
      </c>
      <c r="AN7180" s="1056">
        <v>0.19159999999999999</v>
      </c>
    </row>
    <row r="7181" spans="35:40">
      <c r="AI7181" s="1053">
        <v>41041401</v>
      </c>
      <c r="AJ7181" s="1054">
        <v>18</v>
      </c>
      <c r="AK7181" s="1055">
        <v>33.9026</v>
      </c>
      <c r="AL7181" s="1055">
        <v>1.0719000000000001</v>
      </c>
      <c r="AM7181" s="1054">
        <v>32</v>
      </c>
      <c r="AN7181" s="1056">
        <v>0.30260000000000004</v>
      </c>
    </row>
    <row r="7182" spans="35:40">
      <c r="AI7182" s="1053">
        <v>51180011</v>
      </c>
      <c r="AJ7182" s="1054">
        <v>8</v>
      </c>
      <c r="AK7182" s="1055">
        <v>33.898099999999999</v>
      </c>
      <c r="AL7182" s="1055">
        <v>0.80410000000000004</v>
      </c>
      <c r="AM7182" s="1054">
        <v>42</v>
      </c>
      <c r="AN7182" s="1056">
        <v>0.28850000000000003</v>
      </c>
    </row>
    <row r="7183" spans="35:40">
      <c r="AI7183" s="1053">
        <v>44011921</v>
      </c>
      <c r="AJ7183" s="1054">
        <v>201</v>
      </c>
      <c r="AK7183" s="1055">
        <v>33.883099999999999</v>
      </c>
      <c r="AL7183" s="1055">
        <v>1.0406</v>
      </c>
      <c r="AM7183" s="1054">
        <v>33</v>
      </c>
      <c r="AN7183" s="1056">
        <v>0.1709</v>
      </c>
    </row>
    <row r="7184" spans="35:40">
      <c r="AI7184" s="1053">
        <v>41101601</v>
      </c>
      <c r="AJ7184" s="1054">
        <v>14</v>
      </c>
      <c r="AK7184" s="1055">
        <v>33.866700000000002</v>
      </c>
      <c r="AL7184" s="1055">
        <v>1.0998000000000001</v>
      </c>
      <c r="AM7184" s="1054">
        <v>31</v>
      </c>
      <c r="AN7184" s="1056">
        <v>0.3357</v>
      </c>
    </row>
    <row r="7185" spans="35:40">
      <c r="AI7185" s="1053">
        <v>41081401</v>
      </c>
      <c r="AJ7185" s="1054">
        <v>18</v>
      </c>
      <c r="AK7185" s="1055">
        <v>33.8339</v>
      </c>
      <c r="AL7185" s="1055">
        <v>1.0705</v>
      </c>
      <c r="AM7185" s="1054">
        <v>32</v>
      </c>
      <c r="AN7185" s="1056">
        <v>0.2162</v>
      </c>
    </row>
    <row r="7186" spans="35:40">
      <c r="AI7186" s="1053">
        <v>13351706</v>
      </c>
      <c r="AJ7186" s="1054">
        <v>9</v>
      </c>
      <c r="AK7186" s="1055">
        <v>33.819099999999999</v>
      </c>
      <c r="AL7186" s="1055">
        <v>0.93969999999999998</v>
      </c>
      <c r="AM7186" s="1054">
        <v>36</v>
      </c>
      <c r="AN7186" s="1056">
        <v>0.16339999999999999</v>
      </c>
    </row>
    <row r="7187" spans="35:40">
      <c r="AI7187" s="1053">
        <v>13017701</v>
      </c>
      <c r="AJ7187" s="1054">
        <v>58</v>
      </c>
      <c r="AK7187" s="1055">
        <v>33.807899999999997</v>
      </c>
      <c r="AL7187" s="1055">
        <v>1.0813999999999999</v>
      </c>
      <c r="AM7187" s="1054">
        <v>31</v>
      </c>
      <c r="AN7187" s="1056">
        <v>0.22329999999999997</v>
      </c>
    </row>
    <row r="7188" spans="35:40">
      <c r="AI7188" s="1053">
        <v>43071501</v>
      </c>
      <c r="AJ7188" s="1054">
        <v>18</v>
      </c>
      <c r="AK7188" s="1055">
        <v>33.786499999999997</v>
      </c>
      <c r="AL7188" s="1055">
        <v>0.89219999999999999</v>
      </c>
      <c r="AM7188" s="1054">
        <v>38</v>
      </c>
      <c r="AN7188" s="1056">
        <v>0.14660000000000001</v>
      </c>
    </row>
    <row r="7189" spans="35:40">
      <c r="AI7189" s="1053">
        <v>14013751</v>
      </c>
      <c r="AJ7189" s="1054">
        <v>28</v>
      </c>
      <c r="AK7189" s="1055">
        <v>33.770800000000001</v>
      </c>
      <c r="AL7189" s="1055">
        <v>1.0961000000000001</v>
      </c>
      <c r="AM7189" s="1054">
        <v>31</v>
      </c>
      <c r="AN7189" s="1056">
        <v>0.14929999999999999</v>
      </c>
    </row>
    <row r="7190" spans="35:40">
      <c r="AI7190" s="1053">
        <v>53290101</v>
      </c>
      <c r="AJ7190" s="1054">
        <v>8</v>
      </c>
      <c r="AK7190" s="1055">
        <v>33.762</v>
      </c>
      <c r="AL7190" s="1055">
        <v>1.0868</v>
      </c>
      <c r="AM7190" s="1054">
        <v>31</v>
      </c>
      <c r="AN7190" s="1056">
        <v>0.1174</v>
      </c>
    </row>
    <row r="7191" spans="35:40">
      <c r="AI7191" s="1053">
        <v>13082401</v>
      </c>
      <c r="AJ7191" s="1054">
        <v>12</v>
      </c>
      <c r="AK7191" s="1055">
        <v>33.762</v>
      </c>
      <c r="AL7191" s="1055">
        <v>1.0622</v>
      </c>
      <c r="AM7191" s="1054">
        <v>32</v>
      </c>
      <c r="AN7191" s="1056">
        <v>0.34100000000000003</v>
      </c>
    </row>
    <row r="7192" spans="35:40">
      <c r="AI7192" s="1053">
        <v>43101501</v>
      </c>
      <c r="AJ7192" s="1054">
        <v>21</v>
      </c>
      <c r="AK7192" s="1055">
        <v>33.746200000000002</v>
      </c>
      <c r="AL7192" s="1055">
        <v>0.79059999999999997</v>
      </c>
      <c r="AM7192" s="1054">
        <v>43</v>
      </c>
      <c r="AN7192" s="1056">
        <v>0.1449</v>
      </c>
    </row>
    <row r="7193" spans="35:40">
      <c r="AI7193" s="1053">
        <v>44201501</v>
      </c>
      <c r="AJ7193" s="1054">
        <v>8</v>
      </c>
      <c r="AK7193" s="1055">
        <v>33.729999999999997</v>
      </c>
      <c r="AL7193" s="1055">
        <v>1.0622</v>
      </c>
      <c r="AM7193" s="1054">
        <v>32</v>
      </c>
      <c r="AN7193" s="1056">
        <v>0.22620000000000001</v>
      </c>
    </row>
    <row r="7194" spans="35:40">
      <c r="AI7194" s="1053">
        <v>53311401</v>
      </c>
      <c r="AJ7194" s="1054">
        <v>1</v>
      </c>
      <c r="AK7194" s="1055">
        <v>33.727499999999999</v>
      </c>
      <c r="AL7194" s="1055">
        <v>0.83799999999999997</v>
      </c>
      <c r="AM7194" s="1054">
        <v>40</v>
      </c>
      <c r="AN7194" s="1056">
        <v>0.1467</v>
      </c>
    </row>
    <row r="7195" spans="35:40">
      <c r="AI7195" s="1053">
        <v>32026801</v>
      </c>
      <c r="AJ7195" s="1054">
        <v>111</v>
      </c>
      <c r="AK7195" s="1055">
        <v>33.704949999999997</v>
      </c>
      <c r="AL7195" s="1055">
        <v>0.99790000000000001</v>
      </c>
      <c r="AM7195" s="1054">
        <v>34</v>
      </c>
      <c r="AN7195" s="1056">
        <v>0.29980000000000001</v>
      </c>
    </row>
    <row r="7196" spans="35:40">
      <c r="AI7196" s="1053">
        <v>44101151</v>
      </c>
      <c r="AJ7196" s="1054">
        <v>93</v>
      </c>
      <c r="AK7196" s="1055">
        <v>33.704159999999995</v>
      </c>
      <c r="AL7196" s="1055">
        <v>1.0009999999999999</v>
      </c>
      <c r="AM7196" s="1054">
        <v>34</v>
      </c>
      <c r="AN7196" s="1056">
        <v>0.1173</v>
      </c>
    </row>
    <row r="7197" spans="35:40">
      <c r="AI7197" s="1053">
        <v>37082301</v>
      </c>
      <c r="AJ7197" s="1054">
        <v>39</v>
      </c>
      <c r="AK7197" s="1055">
        <v>33.697400000000002</v>
      </c>
      <c r="AL7197" s="1055">
        <v>1.1393</v>
      </c>
      <c r="AM7197" s="1054">
        <v>30</v>
      </c>
      <c r="AN7197" s="1056">
        <v>0.12759999999999999</v>
      </c>
    </row>
    <row r="7198" spans="35:40">
      <c r="AI7198" s="1053">
        <v>45040161</v>
      </c>
      <c r="AJ7198" s="1054">
        <v>11</v>
      </c>
      <c r="AK7198" s="1055">
        <v>33.694499999999998</v>
      </c>
      <c r="AL7198" s="1055">
        <v>1.0876999999999999</v>
      </c>
      <c r="AM7198" s="1054">
        <v>31</v>
      </c>
      <c r="AN7198" s="1056">
        <v>0.25739999999999996</v>
      </c>
    </row>
    <row r="7199" spans="35:40">
      <c r="AI7199" s="1053">
        <v>44001691</v>
      </c>
      <c r="AJ7199" s="1054">
        <v>157</v>
      </c>
      <c r="AK7199" s="1055">
        <v>33.679299999999998</v>
      </c>
      <c r="AL7199" s="1055">
        <v>0.93430000000000002</v>
      </c>
      <c r="AM7199" s="1054">
        <v>36</v>
      </c>
      <c r="AN7199" s="1056">
        <v>0.17489999999999997</v>
      </c>
    </row>
    <row r="7200" spans="35:40">
      <c r="AI7200" s="1053">
        <v>35091501</v>
      </c>
      <c r="AJ7200" s="1054">
        <v>15</v>
      </c>
      <c r="AK7200" s="1055">
        <v>33.667000000000002</v>
      </c>
      <c r="AL7200" s="1055">
        <v>0.89710000000000001</v>
      </c>
      <c r="AM7200" s="1054">
        <v>38</v>
      </c>
      <c r="AN7200" s="1056">
        <v>0.10439999999999999</v>
      </c>
    </row>
    <row r="7201" spans="35:40">
      <c r="AI7201" s="1053">
        <v>44013401</v>
      </c>
      <c r="AJ7201" s="1054">
        <v>202</v>
      </c>
      <c r="AK7201" s="1055">
        <v>33.655999999999999</v>
      </c>
      <c r="AL7201" s="1055">
        <v>0.9617</v>
      </c>
      <c r="AM7201" s="1054">
        <v>35</v>
      </c>
      <c r="AN7201" s="1056">
        <v>0.19649999999999998</v>
      </c>
    </row>
    <row r="7202" spans="35:40">
      <c r="AI7202" s="1053">
        <v>31113101</v>
      </c>
      <c r="AJ7202" s="1054">
        <v>265</v>
      </c>
      <c r="AK7202" s="1055">
        <v>33.579099999999997</v>
      </c>
      <c r="AL7202" s="1055">
        <v>0.98950000000000005</v>
      </c>
      <c r="AM7202" s="1054">
        <v>34</v>
      </c>
      <c r="AN7202" s="1056">
        <v>0.15629999999999999</v>
      </c>
    </row>
    <row r="7203" spans="35:40">
      <c r="AI7203" s="1053">
        <v>41032401</v>
      </c>
      <c r="AJ7203" s="1054">
        <v>25</v>
      </c>
      <c r="AK7203" s="1055">
        <v>33.576440000000005</v>
      </c>
      <c r="AL7203" s="1055">
        <v>1.1427</v>
      </c>
      <c r="AM7203" s="1054">
        <v>29</v>
      </c>
      <c r="AN7203" s="1056">
        <v>0.17629999999999998</v>
      </c>
    </row>
    <row r="7204" spans="35:40">
      <c r="AI7204" s="1053">
        <v>45032201</v>
      </c>
      <c r="AJ7204" s="1054">
        <v>23</v>
      </c>
      <c r="AK7204" s="1055">
        <v>33.562800000000003</v>
      </c>
      <c r="AL7204" s="1055">
        <v>1.0429999999999999</v>
      </c>
      <c r="AM7204" s="1054">
        <v>32</v>
      </c>
      <c r="AN7204" s="1056">
        <v>0.2077</v>
      </c>
    </row>
    <row r="7205" spans="35:40">
      <c r="AI7205" s="1053">
        <v>61040901</v>
      </c>
      <c r="AJ7205" s="1054">
        <v>17</v>
      </c>
      <c r="AK7205" s="1055">
        <v>33.511499999999998</v>
      </c>
      <c r="AL7205" s="1055">
        <v>0.61639999999999995</v>
      </c>
      <c r="AM7205" s="1054">
        <v>54</v>
      </c>
      <c r="AN7205" s="1056">
        <v>7.980000000000001E-2</v>
      </c>
    </row>
    <row r="7206" spans="35:40">
      <c r="AI7206" s="1053">
        <v>53050401</v>
      </c>
      <c r="AJ7206" s="1054">
        <v>7</v>
      </c>
      <c r="AK7206" s="1055">
        <v>33.507659999999994</v>
      </c>
      <c r="AL7206" s="1055">
        <v>1.0204</v>
      </c>
      <c r="AM7206" s="1054">
        <v>33</v>
      </c>
      <c r="AN7206" s="1056">
        <v>0.1489</v>
      </c>
    </row>
    <row r="7207" spans="35:40">
      <c r="AI7207" s="1053">
        <v>51014901</v>
      </c>
      <c r="AJ7207" s="1054">
        <v>156</v>
      </c>
      <c r="AK7207" s="1055">
        <v>33.465499999999999</v>
      </c>
      <c r="AL7207" s="1055">
        <v>1.0740000000000001</v>
      </c>
      <c r="AM7207" s="1054">
        <v>31</v>
      </c>
      <c r="AN7207" s="1056">
        <v>0.23170000000000002</v>
      </c>
    </row>
    <row r="7208" spans="35:40">
      <c r="AI7208" s="1053">
        <v>35013911</v>
      </c>
      <c r="AJ7208" s="1054">
        <v>54</v>
      </c>
      <c r="AK7208" s="1055">
        <v>33.459800000000001</v>
      </c>
      <c r="AL7208" s="1055">
        <v>1.0318000000000001</v>
      </c>
      <c r="AM7208" s="1054">
        <v>32</v>
      </c>
      <c r="AN7208" s="1056">
        <v>0.21440000000000001</v>
      </c>
    </row>
    <row r="7209" spans="35:40">
      <c r="AI7209" s="1053">
        <v>52221201</v>
      </c>
      <c r="AJ7209" s="1054">
        <v>6</v>
      </c>
      <c r="AK7209" s="1055">
        <v>33.456579999999995</v>
      </c>
      <c r="AL7209" s="1055">
        <v>0.90490000000000004</v>
      </c>
      <c r="AM7209" s="1054">
        <v>37</v>
      </c>
      <c r="AN7209" s="1056">
        <v>0.18140000000000001</v>
      </c>
    </row>
    <row r="7210" spans="35:40">
      <c r="AI7210" s="1053">
        <v>31134301</v>
      </c>
      <c r="AJ7210" s="1054">
        <v>266</v>
      </c>
      <c r="AK7210" s="1055">
        <v>33.4452</v>
      </c>
      <c r="AL7210" s="1055">
        <v>0.6704</v>
      </c>
      <c r="AM7210" s="1054">
        <v>50</v>
      </c>
      <c r="AN7210" s="1056">
        <v>0.1211</v>
      </c>
    </row>
    <row r="7211" spans="35:40">
      <c r="AI7211" s="1053">
        <v>51020901</v>
      </c>
      <c r="AJ7211" s="1054">
        <v>28</v>
      </c>
      <c r="AK7211" s="1055">
        <v>33.438200000000002</v>
      </c>
      <c r="AL7211" s="1055">
        <v>0.92090000000000005</v>
      </c>
      <c r="AM7211" s="1054">
        <v>36</v>
      </c>
      <c r="AN7211" s="1056">
        <v>0.49079999999999996</v>
      </c>
    </row>
    <row r="7212" spans="35:40">
      <c r="AI7212" s="1053">
        <v>13053601</v>
      </c>
      <c r="AJ7212" s="1054">
        <v>35</v>
      </c>
      <c r="AK7212" s="1055">
        <v>33.4208</v>
      </c>
      <c r="AL7212" s="1055">
        <v>0.88970000000000005</v>
      </c>
      <c r="AM7212" s="1054">
        <v>38</v>
      </c>
      <c r="AN7212" s="1056">
        <v>0.1048</v>
      </c>
    </row>
    <row r="7213" spans="35:40">
      <c r="AI7213" s="1053">
        <v>43084401</v>
      </c>
      <c r="AJ7213" s="1054">
        <v>30</v>
      </c>
      <c r="AK7213" s="1055">
        <v>33.409100000000002</v>
      </c>
      <c r="AL7213" s="1055">
        <v>0.95930000000000004</v>
      </c>
      <c r="AM7213" s="1054">
        <v>35</v>
      </c>
      <c r="AN7213" s="1056">
        <v>6.2800000000000009E-2</v>
      </c>
    </row>
    <row r="7214" spans="35:40">
      <c r="AI7214" s="1053">
        <v>35014011</v>
      </c>
      <c r="AJ7214" s="1054">
        <v>55</v>
      </c>
      <c r="AK7214" s="1055">
        <v>33.3399</v>
      </c>
      <c r="AL7214" s="1055">
        <v>1.0341</v>
      </c>
      <c r="AM7214" s="1054">
        <v>32</v>
      </c>
      <c r="AN7214" s="1056">
        <v>0.29170000000000001</v>
      </c>
    </row>
    <row r="7215" spans="35:40">
      <c r="AI7215" s="1053">
        <v>45030421</v>
      </c>
      <c r="AJ7215" s="1054">
        <v>24</v>
      </c>
      <c r="AK7215" s="1055">
        <v>33.286200000000001</v>
      </c>
      <c r="AL7215" s="1055">
        <v>0.75980000000000003</v>
      </c>
      <c r="AM7215" s="1054">
        <v>44</v>
      </c>
      <c r="AN7215" s="1056">
        <v>0.34810000000000002</v>
      </c>
    </row>
    <row r="7216" spans="35:40">
      <c r="AI7216" s="1053">
        <v>33077401</v>
      </c>
      <c r="AJ7216" s="1054">
        <v>77</v>
      </c>
      <c r="AK7216" s="1055">
        <v>33.272799999999997</v>
      </c>
      <c r="AL7216" s="1055">
        <v>0.87180000000000002</v>
      </c>
      <c r="AM7216" s="1054">
        <v>38</v>
      </c>
      <c r="AN7216" s="1056">
        <v>0.35810000000000003</v>
      </c>
    </row>
    <row r="7217" spans="35:40">
      <c r="AI7217" s="1053">
        <v>13013101</v>
      </c>
      <c r="AJ7217" s="1054">
        <v>59</v>
      </c>
      <c r="AK7217" s="1055">
        <v>33.267899999999997</v>
      </c>
      <c r="AL7217" s="1055">
        <v>1.1477999999999999</v>
      </c>
      <c r="AM7217" s="1054">
        <v>29</v>
      </c>
      <c r="AN7217" s="1056">
        <v>0.25370000000000004</v>
      </c>
    </row>
    <row r="7218" spans="35:40">
      <c r="AI7218" s="1053">
        <v>41161401</v>
      </c>
      <c r="AJ7218" s="1054">
        <v>17</v>
      </c>
      <c r="AK7218" s="1055">
        <v>33.251820000000002</v>
      </c>
      <c r="AL7218" s="1055">
        <v>0.82140000000000002</v>
      </c>
      <c r="AM7218" s="1054">
        <v>40</v>
      </c>
      <c r="AN7218" s="1056">
        <v>0.16420000000000001</v>
      </c>
    </row>
    <row r="7219" spans="35:40">
      <c r="AI7219" s="1053">
        <v>43101201</v>
      </c>
      <c r="AJ7219" s="1054">
        <v>22</v>
      </c>
      <c r="AK7219" s="1055">
        <v>33.24165</v>
      </c>
      <c r="AL7219" s="1055">
        <v>0.93010000000000004</v>
      </c>
      <c r="AM7219" s="1054">
        <v>36</v>
      </c>
      <c r="AN7219" s="1056">
        <v>0.29330000000000001</v>
      </c>
    </row>
    <row r="7220" spans="35:40">
      <c r="AI7220" s="1053">
        <v>51068201</v>
      </c>
      <c r="AJ7220" s="1054">
        <v>24</v>
      </c>
      <c r="AK7220" s="1055">
        <v>33.220700000000001</v>
      </c>
      <c r="AL7220" s="1055">
        <v>1.0662</v>
      </c>
      <c r="AM7220" s="1054">
        <v>31</v>
      </c>
      <c r="AN7220" s="1056">
        <v>0.19500000000000001</v>
      </c>
    </row>
    <row r="7221" spans="35:40">
      <c r="AI7221" s="1053">
        <v>44012411</v>
      </c>
      <c r="AJ7221" s="1054">
        <v>203</v>
      </c>
      <c r="AK7221" s="1055">
        <v>33.172699999999999</v>
      </c>
      <c r="AL7221" s="1055">
        <v>0.95320000000000005</v>
      </c>
      <c r="AM7221" s="1054">
        <v>35</v>
      </c>
      <c r="AN7221" s="1056">
        <v>0.12390000000000001</v>
      </c>
    </row>
    <row r="7222" spans="35:40">
      <c r="AI7222" s="1053">
        <v>41014801</v>
      </c>
      <c r="AJ7222" s="1054">
        <v>90</v>
      </c>
      <c r="AK7222" s="1055">
        <v>33.158799999999999</v>
      </c>
      <c r="AL7222" s="1055">
        <v>1.0114000000000001</v>
      </c>
      <c r="AM7222" s="1054">
        <v>33</v>
      </c>
      <c r="AN7222" s="1056">
        <v>0.13109999999999999</v>
      </c>
    </row>
    <row r="7223" spans="35:40">
      <c r="AI7223" s="1053">
        <v>22042001</v>
      </c>
      <c r="AJ7223" s="1054">
        <v>10</v>
      </c>
      <c r="AK7223" s="1055">
        <v>33.138500000000001</v>
      </c>
      <c r="AL7223" s="1055">
        <v>1.004</v>
      </c>
      <c r="AM7223" s="1054">
        <v>33</v>
      </c>
      <c r="AN7223" s="1056">
        <v>0.10800000000000001</v>
      </c>
    </row>
    <row r="7224" spans="35:40">
      <c r="AI7224" s="1053">
        <v>44138001</v>
      </c>
      <c r="AJ7224" s="1054">
        <v>94</v>
      </c>
      <c r="AK7224" s="1055">
        <v>33.132940000000005</v>
      </c>
      <c r="AL7224" s="1055">
        <v>0.90329999999999999</v>
      </c>
      <c r="AM7224" s="1054">
        <v>37</v>
      </c>
      <c r="AN7224" s="1056">
        <v>9.0500000000000011E-2</v>
      </c>
    </row>
    <row r="7225" spans="35:40">
      <c r="AI7225" s="1053">
        <v>63010402</v>
      </c>
      <c r="AJ7225" s="1054">
        <v>17</v>
      </c>
      <c r="AK7225" s="1055">
        <v>33.123199999999997</v>
      </c>
      <c r="AL7225" s="1055">
        <v>1.1003000000000001</v>
      </c>
      <c r="AM7225" s="1054">
        <v>30</v>
      </c>
      <c r="AN7225" s="1056">
        <v>0.24609999999999999</v>
      </c>
    </row>
    <row r="7226" spans="35:40">
      <c r="AI7226" s="1053">
        <v>36075001</v>
      </c>
      <c r="AJ7226" s="1054">
        <v>36</v>
      </c>
      <c r="AK7226" s="1055">
        <v>33.073599999999999</v>
      </c>
      <c r="AL7226" s="1055">
        <v>0.86890000000000001</v>
      </c>
      <c r="AM7226" s="1054">
        <v>38</v>
      </c>
      <c r="AN7226" s="1056">
        <v>0.23519999999999999</v>
      </c>
    </row>
    <row r="7227" spans="35:40">
      <c r="AI7227" s="1053">
        <v>44083801</v>
      </c>
      <c r="AJ7227" s="1054">
        <v>42</v>
      </c>
      <c r="AK7227" s="1055">
        <v>33.040500000000002</v>
      </c>
      <c r="AL7227" s="1055">
        <v>0.92030000000000001</v>
      </c>
      <c r="AM7227" s="1054">
        <v>36</v>
      </c>
      <c r="AN7227" s="1056">
        <v>8.8100000000000012E-2</v>
      </c>
    </row>
    <row r="7228" spans="35:40">
      <c r="AI7228" s="1053">
        <v>37110501</v>
      </c>
      <c r="AJ7228" s="1054">
        <v>20</v>
      </c>
      <c r="AK7228" s="1055">
        <v>32.947099999999999</v>
      </c>
      <c r="AL7228" s="1055">
        <v>1.0886</v>
      </c>
      <c r="AM7228" s="1054">
        <v>30</v>
      </c>
      <c r="AN7228" s="1056">
        <v>0.121</v>
      </c>
    </row>
    <row r="7229" spans="35:40">
      <c r="AI7229" s="1053">
        <v>32024901</v>
      </c>
      <c r="AJ7229" s="1054">
        <v>112</v>
      </c>
      <c r="AK7229" s="1055">
        <v>32.936</v>
      </c>
      <c r="AL7229" s="1055">
        <v>1.0164</v>
      </c>
      <c r="AM7229" s="1054">
        <v>32</v>
      </c>
      <c r="AN7229" s="1056">
        <v>0.29969999999999997</v>
      </c>
    </row>
    <row r="7230" spans="35:40">
      <c r="AI7230" s="1053">
        <v>35094231</v>
      </c>
      <c r="AJ7230" s="1054">
        <v>16</v>
      </c>
      <c r="AK7230" s="1055">
        <v>32.925699999999999</v>
      </c>
      <c r="AL7230" s="1055">
        <v>0.73980000000000001</v>
      </c>
      <c r="AM7230" s="1054">
        <v>45</v>
      </c>
      <c r="AN7230" s="1056">
        <v>0.2034</v>
      </c>
    </row>
    <row r="7231" spans="35:40">
      <c r="AI7231" s="1053">
        <v>44114601</v>
      </c>
      <c r="AJ7231" s="1054">
        <v>47</v>
      </c>
      <c r="AK7231" s="1055">
        <v>32.893700000000003</v>
      </c>
      <c r="AL7231" s="1055">
        <v>1.0595000000000001</v>
      </c>
      <c r="AM7231" s="1054">
        <v>31</v>
      </c>
      <c r="AN7231" s="1056">
        <v>0.13289999999999999</v>
      </c>
    </row>
    <row r="7232" spans="35:40">
      <c r="AI7232" s="1053">
        <v>42052601</v>
      </c>
      <c r="AJ7232" s="1054">
        <v>20</v>
      </c>
      <c r="AK7232" s="1055">
        <v>32.879800000000003</v>
      </c>
      <c r="AL7232" s="1055">
        <v>1.0409999999999999</v>
      </c>
      <c r="AM7232" s="1054">
        <v>32</v>
      </c>
      <c r="AN7232" s="1056">
        <v>0.2094</v>
      </c>
    </row>
    <row r="7233" spans="35:40">
      <c r="AI7233" s="1053">
        <v>34132501</v>
      </c>
      <c r="AJ7233" s="1054">
        <v>19</v>
      </c>
      <c r="AK7233" s="1055">
        <v>32.875900000000001</v>
      </c>
      <c r="AL7233" s="1055">
        <v>1.0595000000000001</v>
      </c>
      <c r="AM7233" s="1054">
        <v>31</v>
      </c>
      <c r="AN7233" s="1056">
        <v>0.1696</v>
      </c>
    </row>
    <row r="7234" spans="35:40">
      <c r="AI7234" s="1053">
        <v>54230101</v>
      </c>
      <c r="AJ7234" s="1054">
        <v>1</v>
      </c>
      <c r="AK7234" s="1055">
        <v>32.854999999999997</v>
      </c>
      <c r="AL7234" s="1055">
        <v>0.5877</v>
      </c>
      <c r="AM7234" s="1054">
        <v>56</v>
      </c>
      <c r="AN7234" s="1056">
        <v>0.27129999999999999</v>
      </c>
    </row>
    <row r="7235" spans="35:40">
      <c r="AI7235" s="1053">
        <v>65010305</v>
      </c>
      <c r="AJ7235" s="1054">
        <v>28</v>
      </c>
      <c r="AK7235" s="1055">
        <v>32.8245</v>
      </c>
      <c r="AL7235" s="1055">
        <v>1.0367</v>
      </c>
      <c r="AM7235" s="1054">
        <v>32</v>
      </c>
      <c r="AN7235" s="1056">
        <v>0.16579999999999998</v>
      </c>
    </row>
    <row r="7236" spans="35:40">
      <c r="AI7236" s="1053">
        <v>34081401</v>
      </c>
      <c r="AJ7236" s="1054">
        <v>20</v>
      </c>
      <c r="AK7236" s="1055">
        <v>32.815800000000003</v>
      </c>
      <c r="AL7236" s="1055">
        <v>0.70069999999999999</v>
      </c>
      <c r="AM7236" s="1054">
        <v>47</v>
      </c>
      <c r="AN7236" s="1056">
        <v>0.1109</v>
      </c>
    </row>
    <row r="7237" spans="35:40">
      <c r="AI7237" s="1053">
        <v>61071101</v>
      </c>
      <c r="AJ7237" s="1054">
        <v>15</v>
      </c>
      <c r="AK7237" s="1055">
        <v>32.796700000000001</v>
      </c>
      <c r="AL7237" s="1055">
        <v>0.8992</v>
      </c>
      <c r="AM7237" s="1054">
        <v>36</v>
      </c>
      <c r="AN7237" s="1056">
        <v>0.20620000000000002</v>
      </c>
    </row>
    <row r="7238" spans="35:40">
      <c r="AI7238" s="1053">
        <v>62012002</v>
      </c>
      <c r="AJ7238" s="1054">
        <v>31</v>
      </c>
      <c r="AK7238" s="1055">
        <v>32.794699999999999</v>
      </c>
      <c r="AL7238" s="1055">
        <v>1.0541</v>
      </c>
      <c r="AM7238" s="1054">
        <v>31</v>
      </c>
      <c r="AN7238" s="1056">
        <v>0.37020000000000003</v>
      </c>
    </row>
    <row r="7239" spans="35:40">
      <c r="AI7239" s="1053">
        <v>53016201</v>
      </c>
      <c r="AJ7239" s="1054">
        <v>52</v>
      </c>
      <c r="AK7239" s="1055">
        <v>32.792200000000001</v>
      </c>
      <c r="AL7239" s="1055">
        <v>1.0284</v>
      </c>
      <c r="AM7239" s="1054">
        <v>32</v>
      </c>
      <c r="AN7239" s="1056">
        <v>6.9099999999999995E-2</v>
      </c>
    </row>
    <row r="7240" spans="35:40">
      <c r="AI7240" s="1053">
        <v>15011581</v>
      </c>
      <c r="AJ7240" s="1054">
        <v>19</v>
      </c>
      <c r="AK7240" s="1055">
        <v>32.767400000000002</v>
      </c>
      <c r="AL7240" s="1055">
        <v>1.0310999999999999</v>
      </c>
      <c r="AM7240" s="1054">
        <v>32</v>
      </c>
      <c r="AN7240" s="1056">
        <v>0.20879999999999999</v>
      </c>
    </row>
    <row r="7241" spans="35:40">
      <c r="AI7241" s="1053">
        <v>62030401</v>
      </c>
      <c r="AJ7241" s="1054">
        <v>10</v>
      </c>
      <c r="AK7241" s="1055">
        <v>32.752549999999999</v>
      </c>
      <c r="AL7241" s="1055">
        <v>0.97240000000000004</v>
      </c>
      <c r="AM7241" s="1054">
        <v>34</v>
      </c>
      <c r="AN7241" s="1056">
        <v>0.57269999999999999</v>
      </c>
    </row>
    <row r="7242" spans="35:40">
      <c r="AI7242" s="1053">
        <v>32083811</v>
      </c>
      <c r="AJ7242" s="1054">
        <v>36</v>
      </c>
      <c r="AK7242" s="1055">
        <v>32.746200000000002</v>
      </c>
      <c r="AL7242" s="1055">
        <v>0.79779999999999995</v>
      </c>
      <c r="AM7242" s="1054">
        <v>41</v>
      </c>
      <c r="AN7242" s="1056">
        <v>0.23530000000000001</v>
      </c>
    </row>
    <row r="7243" spans="35:40">
      <c r="AI7243" s="1053">
        <v>31061701</v>
      </c>
      <c r="AJ7243" s="1054">
        <v>267</v>
      </c>
      <c r="AK7243" s="1055">
        <v>32.728900000000003</v>
      </c>
      <c r="AL7243" s="1055">
        <v>0.67649999999999999</v>
      </c>
      <c r="AM7243" s="1054">
        <v>48</v>
      </c>
      <c r="AN7243" s="1056">
        <v>9.7200000000000009E-2</v>
      </c>
    </row>
    <row r="7244" spans="35:40">
      <c r="AI7244" s="1053">
        <v>15012141</v>
      </c>
      <c r="AJ7244" s="1054">
        <v>20</v>
      </c>
      <c r="AK7244" s="1055">
        <v>32.698799999999999</v>
      </c>
      <c r="AL7244" s="1055">
        <v>1.0327</v>
      </c>
      <c r="AM7244" s="1054">
        <v>32</v>
      </c>
      <c r="AN7244" s="1056">
        <v>0.15410000000000001</v>
      </c>
    </row>
    <row r="7245" spans="35:40">
      <c r="AI7245" s="1053">
        <v>51012801</v>
      </c>
      <c r="AJ7245" s="1054">
        <v>157</v>
      </c>
      <c r="AK7245" s="1055">
        <v>32.666499999999999</v>
      </c>
      <c r="AL7245" s="1055">
        <v>0.93579999999999997</v>
      </c>
      <c r="AM7245" s="1054">
        <v>35</v>
      </c>
      <c r="AN7245" s="1056">
        <v>0.23530000000000001</v>
      </c>
    </row>
    <row r="7246" spans="35:40">
      <c r="AI7246" s="1053">
        <v>35064671</v>
      </c>
      <c r="AJ7246" s="1054">
        <v>20</v>
      </c>
      <c r="AK7246" s="1055">
        <v>32.655200000000001</v>
      </c>
      <c r="AL7246" s="1055">
        <v>1.0224</v>
      </c>
      <c r="AM7246" s="1054">
        <v>32</v>
      </c>
      <c r="AN7246" s="1056">
        <v>9.3399999999999997E-2</v>
      </c>
    </row>
    <row r="7247" spans="35:40">
      <c r="AI7247" s="1053">
        <v>44134001</v>
      </c>
      <c r="AJ7247" s="1054">
        <v>95</v>
      </c>
      <c r="AK7247" s="1055">
        <v>32.646799999999999</v>
      </c>
      <c r="AL7247" s="1055">
        <v>1.0052000000000001</v>
      </c>
      <c r="AM7247" s="1054">
        <v>32</v>
      </c>
      <c r="AN7247" s="1056">
        <v>7.5600000000000001E-2</v>
      </c>
    </row>
    <row r="7248" spans="35:40">
      <c r="AI7248" s="1053">
        <v>42120301</v>
      </c>
      <c r="AJ7248" s="1054">
        <v>4</v>
      </c>
      <c r="AK7248" s="1055">
        <v>32.643700000000003</v>
      </c>
      <c r="AL7248" s="1055">
        <v>1.0578000000000001</v>
      </c>
      <c r="AM7248" s="1054">
        <v>31</v>
      </c>
      <c r="AN7248" s="1056">
        <v>0.44079999999999997</v>
      </c>
    </row>
    <row r="7249" spans="35:40">
      <c r="AI7249" s="1053">
        <v>44050401</v>
      </c>
      <c r="AJ7249" s="1054">
        <v>15</v>
      </c>
      <c r="AK7249" s="1055">
        <v>32.643099999999997</v>
      </c>
      <c r="AL7249" s="1055">
        <v>1.0587</v>
      </c>
      <c r="AM7249" s="1054">
        <v>31</v>
      </c>
      <c r="AN7249" s="1056">
        <v>0.16070000000000001</v>
      </c>
    </row>
    <row r="7250" spans="35:40">
      <c r="AI7250" s="1053">
        <v>23072031</v>
      </c>
      <c r="AJ7250" s="1054">
        <v>3</v>
      </c>
      <c r="AK7250" s="1055">
        <v>32.625799999999998</v>
      </c>
      <c r="AL7250" s="1055">
        <v>0.62270000000000003</v>
      </c>
      <c r="AM7250" s="1054">
        <v>52</v>
      </c>
      <c r="AN7250" s="1056">
        <v>8.7400000000000005E-2</v>
      </c>
    </row>
    <row r="7251" spans="35:40">
      <c r="AI7251" s="1053">
        <v>34018701</v>
      </c>
      <c r="AJ7251" s="1054">
        <v>75</v>
      </c>
      <c r="AK7251" s="1055">
        <v>32.616199999999999</v>
      </c>
      <c r="AL7251" s="1055">
        <v>1.0448</v>
      </c>
      <c r="AM7251" s="1054">
        <v>31</v>
      </c>
      <c r="AN7251" s="1056">
        <v>0.1208</v>
      </c>
    </row>
    <row r="7252" spans="35:40">
      <c r="AI7252" s="1053">
        <v>41032801</v>
      </c>
      <c r="AJ7252" s="1054">
        <v>26</v>
      </c>
      <c r="AK7252" s="1055">
        <v>32.601700000000001</v>
      </c>
      <c r="AL7252" s="1055">
        <v>0.96509999999999996</v>
      </c>
      <c r="AM7252" s="1054">
        <v>34</v>
      </c>
      <c r="AN7252" s="1056">
        <v>0.15279999999999999</v>
      </c>
    </row>
    <row r="7253" spans="35:40">
      <c r="AI7253" s="1053">
        <v>44182101</v>
      </c>
      <c r="AJ7253" s="1054">
        <v>14</v>
      </c>
      <c r="AK7253" s="1055">
        <v>32.598799999999997</v>
      </c>
      <c r="AL7253" s="1055">
        <v>0.97289999999999999</v>
      </c>
      <c r="AM7253" s="1054">
        <v>34</v>
      </c>
      <c r="AN7253" s="1056">
        <v>0.16200000000000001</v>
      </c>
    </row>
    <row r="7254" spans="35:40">
      <c r="AI7254" s="1053">
        <v>41173201</v>
      </c>
      <c r="AJ7254" s="1054">
        <v>14</v>
      </c>
      <c r="AK7254" s="1055">
        <v>32.533999999999999</v>
      </c>
      <c r="AL7254" s="1055">
        <v>1.0922000000000001</v>
      </c>
      <c r="AM7254" s="1054">
        <v>30</v>
      </c>
      <c r="AN7254" s="1056">
        <v>0.1174</v>
      </c>
    </row>
    <row r="7255" spans="35:40">
      <c r="AI7255" s="1053">
        <v>61015801</v>
      </c>
      <c r="AJ7255" s="1054">
        <v>92</v>
      </c>
      <c r="AK7255" s="1055">
        <v>32.486649999999997</v>
      </c>
      <c r="AL7255" s="1055">
        <v>0.8649</v>
      </c>
      <c r="AM7255" s="1054">
        <v>38</v>
      </c>
      <c r="AN7255" s="1056">
        <v>0.37359999999999999</v>
      </c>
    </row>
    <row r="7256" spans="35:40">
      <c r="AI7256" s="1053">
        <v>32084811</v>
      </c>
      <c r="AJ7256" s="1054">
        <v>37</v>
      </c>
      <c r="AK7256" s="1055">
        <v>32.461500000000001</v>
      </c>
      <c r="AL7256" s="1055">
        <v>1.0342</v>
      </c>
      <c r="AM7256" s="1054">
        <v>31</v>
      </c>
      <c r="AN7256" s="1056">
        <v>0.379</v>
      </c>
    </row>
    <row r="7257" spans="35:40">
      <c r="AI7257" s="1053">
        <v>51197701</v>
      </c>
      <c r="AJ7257" s="1054">
        <v>8</v>
      </c>
      <c r="AK7257" s="1055">
        <v>32.377800000000001</v>
      </c>
      <c r="AL7257" s="1055">
        <v>0.84</v>
      </c>
      <c r="AM7257" s="1054">
        <v>39</v>
      </c>
      <c r="AN7257" s="1056">
        <v>0.14649999999999999</v>
      </c>
    </row>
    <row r="7258" spans="35:40">
      <c r="AI7258" s="1053">
        <v>50031401</v>
      </c>
      <c r="AJ7258" s="1054">
        <v>188</v>
      </c>
      <c r="AK7258" s="1055">
        <v>32.375300000000003</v>
      </c>
      <c r="AL7258" s="1055">
        <v>1.0179</v>
      </c>
      <c r="AM7258" s="1054">
        <v>32</v>
      </c>
      <c r="AN7258" s="1056">
        <v>7.7800000000000008E-2</v>
      </c>
    </row>
    <row r="7259" spans="35:40">
      <c r="AI7259" s="1053">
        <v>45090401</v>
      </c>
      <c r="AJ7259" s="1054">
        <v>8</v>
      </c>
      <c r="AK7259" s="1055">
        <v>32.362900000000003</v>
      </c>
      <c r="AL7259" s="1055">
        <v>0.73319999999999996</v>
      </c>
      <c r="AM7259" s="1054">
        <v>44</v>
      </c>
      <c r="AN7259" s="1056">
        <v>0.29809999999999998</v>
      </c>
    </row>
    <row r="7260" spans="35:40">
      <c r="AI7260" s="1053">
        <v>45140111</v>
      </c>
      <c r="AJ7260" s="1054">
        <v>7</v>
      </c>
      <c r="AK7260" s="1055">
        <v>32.340000000000003</v>
      </c>
      <c r="AL7260" s="1055">
        <v>1.0485</v>
      </c>
      <c r="AM7260" s="1054">
        <v>31</v>
      </c>
      <c r="AN7260" s="1056">
        <v>0.16329999999999997</v>
      </c>
    </row>
    <row r="7261" spans="35:40">
      <c r="AI7261" s="1053">
        <v>51108201</v>
      </c>
      <c r="AJ7261" s="1054">
        <v>16</v>
      </c>
      <c r="AK7261" s="1055">
        <v>32.335799999999999</v>
      </c>
      <c r="AL7261" s="1055">
        <v>0.99550000000000005</v>
      </c>
      <c r="AM7261" s="1054">
        <v>32</v>
      </c>
      <c r="AN7261" s="1056">
        <v>0.15570000000000001</v>
      </c>
    </row>
    <row r="7262" spans="35:40">
      <c r="AI7262" s="1053">
        <v>14052151</v>
      </c>
      <c r="AJ7262" s="1054">
        <v>12</v>
      </c>
      <c r="AK7262" s="1055">
        <v>32.334099999999999</v>
      </c>
      <c r="AL7262" s="1055">
        <v>0.95579999999999998</v>
      </c>
      <c r="AM7262" s="1054">
        <v>34</v>
      </c>
      <c r="AN7262" s="1056">
        <v>0.14219999999999999</v>
      </c>
    </row>
    <row r="7263" spans="35:40">
      <c r="AI7263" s="1053">
        <v>22091101</v>
      </c>
      <c r="AJ7263" s="1054">
        <v>8</v>
      </c>
      <c r="AK7263" s="1055">
        <v>32.310699999999997</v>
      </c>
      <c r="AL7263" s="1055">
        <v>0.96160000000000001</v>
      </c>
      <c r="AM7263" s="1054">
        <v>34</v>
      </c>
      <c r="AN7263" s="1056">
        <v>0.19920000000000002</v>
      </c>
    </row>
    <row r="7264" spans="35:40">
      <c r="AI7264" s="1053">
        <v>14103581</v>
      </c>
      <c r="AJ7264" s="1054">
        <v>9</v>
      </c>
      <c r="AK7264" s="1055">
        <v>32.287399999999998</v>
      </c>
      <c r="AL7264" s="1055">
        <v>0.94840000000000002</v>
      </c>
      <c r="AM7264" s="1054">
        <v>34</v>
      </c>
      <c r="AN7264" s="1056">
        <v>0.2747</v>
      </c>
    </row>
    <row r="7265" spans="35:40">
      <c r="AI7265" s="1053">
        <v>44012421</v>
      </c>
      <c r="AJ7265" s="1054">
        <v>204</v>
      </c>
      <c r="AK7265" s="1055">
        <v>32.281500000000001</v>
      </c>
      <c r="AL7265" s="1055">
        <v>0.80159999999999998</v>
      </c>
      <c r="AM7265" s="1054">
        <v>40</v>
      </c>
      <c r="AN7265" s="1056">
        <v>0.17280000000000001</v>
      </c>
    </row>
    <row r="7266" spans="35:40">
      <c r="AI7266" s="1053">
        <v>61041401</v>
      </c>
      <c r="AJ7266" s="1054">
        <v>18</v>
      </c>
      <c r="AK7266" s="1055">
        <v>32.2607</v>
      </c>
      <c r="AL7266" s="1055">
        <v>0.59130000000000005</v>
      </c>
      <c r="AM7266" s="1054">
        <v>55</v>
      </c>
      <c r="AN7266" s="1056">
        <v>7.5399999999999995E-2</v>
      </c>
    </row>
    <row r="7267" spans="35:40">
      <c r="AI7267" s="1053">
        <v>13091901</v>
      </c>
      <c r="AJ7267" s="1054">
        <v>12</v>
      </c>
      <c r="AK7267" s="1055">
        <v>32.193600000000004</v>
      </c>
      <c r="AL7267" s="1055">
        <v>0.85089999999999999</v>
      </c>
      <c r="AM7267" s="1054">
        <v>38</v>
      </c>
      <c r="AN7267" s="1056">
        <v>0.12039999999999999</v>
      </c>
    </row>
    <row r="7268" spans="35:40">
      <c r="AI7268" s="1053">
        <v>52220901</v>
      </c>
      <c r="AJ7268" s="1054">
        <v>7</v>
      </c>
      <c r="AK7268" s="1055">
        <v>32.178170000000001</v>
      </c>
      <c r="AL7268" s="1055">
        <v>0.67159999999999997</v>
      </c>
      <c r="AM7268" s="1054">
        <v>48</v>
      </c>
      <c r="AN7268" s="1056">
        <v>0.36049999999999999</v>
      </c>
    </row>
    <row r="7269" spans="35:40">
      <c r="AI7269" s="1053">
        <v>44011101</v>
      </c>
      <c r="AJ7269" s="1054">
        <v>205</v>
      </c>
      <c r="AK7269" s="1055">
        <v>32.1539</v>
      </c>
      <c r="AL7269" s="1055">
        <v>0.89329999999999998</v>
      </c>
      <c r="AM7269" s="1054">
        <v>36</v>
      </c>
      <c r="AN7269" s="1056">
        <v>0.1321</v>
      </c>
    </row>
    <row r="7270" spans="35:40">
      <c r="AI7270" s="1053">
        <v>52241101</v>
      </c>
      <c r="AJ7270" s="1054">
        <v>13</v>
      </c>
      <c r="AK7270" s="1055">
        <v>32.1203</v>
      </c>
      <c r="AL7270" s="1055">
        <v>1.0236000000000001</v>
      </c>
      <c r="AM7270" s="1054">
        <v>31</v>
      </c>
      <c r="AN7270" s="1056">
        <v>0.35289999999999999</v>
      </c>
    </row>
    <row r="7271" spans="35:40">
      <c r="AI7271" s="1053">
        <v>32051501</v>
      </c>
      <c r="AJ7271" s="1054">
        <v>32</v>
      </c>
      <c r="AK7271" s="1055">
        <v>32.059699999999999</v>
      </c>
      <c r="AL7271" s="1055">
        <v>1.036</v>
      </c>
      <c r="AM7271" s="1054">
        <v>31</v>
      </c>
      <c r="AN7271" s="1056">
        <v>0.15740000000000001</v>
      </c>
    </row>
    <row r="7272" spans="35:40">
      <c r="AI7272" s="1053">
        <v>14052451</v>
      </c>
      <c r="AJ7272" s="1054">
        <v>13</v>
      </c>
      <c r="AK7272" s="1055">
        <v>32.051400000000001</v>
      </c>
      <c r="AL7272" s="1055">
        <v>0.81559999999999999</v>
      </c>
      <c r="AM7272" s="1054">
        <v>39</v>
      </c>
      <c r="AN7272" s="1056">
        <v>0.24100000000000002</v>
      </c>
    </row>
    <row r="7273" spans="35:40">
      <c r="AI7273" s="1053">
        <v>32031101</v>
      </c>
      <c r="AJ7273" s="1054">
        <v>80</v>
      </c>
      <c r="AK7273" s="1055">
        <v>32.041200000000003</v>
      </c>
      <c r="AL7273" s="1055">
        <v>0.92230000000000001</v>
      </c>
      <c r="AM7273" s="1054">
        <v>35</v>
      </c>
      <c r="AN7273" s="1056">
        <v>0.27710000000000001</v>
      </c>
    </row>
    <row r="7274" spans="35:40">
      <c r="AI7274" s="1053">
        <v>13022101</v>
      </c>
      <c r="AJ7274" s="1054">
        <v>31</v>
      </c>
      <c r="AK7274" s="1055">
        <v>32.014699999999998</v>
      </c>
      <c r="AL7274" s="1055">
        <v>0.89419999999999999</v>
      </c>
      <c r="AM7274" s="1054">
        <v>36</v>
      </c>
      <c r="AN7274" s="1056">
        <v>0.20399999999999999</v>
      </c>
    </row>
    <row r="7275" spans="35:40">
      <c r="AI7275" s="1053">
        <v>44222101</v>
      </c>
      <c r="AJ7275" s="1054">
        <v>206</v>
      </c>
      <c r="AK7275" s="1055">
        <v>31.9864</v>
      </c>
      <c r="AL7275" s="1055">
        <v>0.9173</v>
      </c>
      <c r="AM7275" s="1054">
        <v>35</v>
      </c>
      <c r="AN7275" s="1056">
        <v>0.10289999999999999</v>
      </c>
    </row>
    <row r="7276" spans="35:40">
      <c r="AI7276" s="1053">
        <v>44010702</v>
      </c>
      <c r="AJ7276" s="1054">
        <v>207</v>
      </c>
      <c r="AK7276" s="1055">
        <v>31.985099999999999</v>
      </c>
      <c r="AL7276" s="1055">
        <v>0.82689999999999997</v>
      </c>
      <c r="AM7276" s="1054">
        <v>39</v>
      </c>
      <c r="AN7276" s="1056">
        <v>0.18</v>
      </c>
    </row>
    <row r="7277" spans="35:40">
      <c r="AI7277" s="1053">
        <v>32108911</v>
      </c>
      <c r="AJ7277" s="1054">
        <v>80</v>
      </c>
      <c r="AK7277" s="1055">
        <v>31.954499999999999</v>
      </c>
      <c r="AL7277" s="1055">
        <v>0.92400000000000004</v>
      </c>
      <c r="AM7277" s="1054">
        <v>35</v>
      </c>
      <c r="AN7277" s="1056">
        <v>0.22219999999999998</v>
      </c>
    </row>
    <row r="7278" spans="35:40">
      <c r="AI7278" s="1053">
        <v>43041901</v>
      </c>
      <c r="AJ7278" s="1054">
        <v>24</v>
      </c>
      <c r="AK7278" s="1055">
        <v>31.942299999999999</v>
      </c>
      <c r="AL7278" s="1055">
        <v>0.93789999999999996</v>
      </c>
      <c r="AM7278" s="1054">
        <v>34</v>
      </c>
      <c r="AN7278" s="1056">
        <v>0.1759</v>
      </c>
    </row>
    <row r="7279" spans="35:40">
      <c r="AI7279" s="1053">
        <v>53032701</v>
      </c>
      <c r="AJ7279" s="1054">
        <v>17</v>
      </c>
      <c r="AK7279" s="1055">
        <v>31.926600000000001</v>
      </c>
      <c r="AL7279" s="1055">
        <v>0.9899</v>
      </c>
      <c r="AM7279" s="1054">
        <v>32</v>
      </c>
      <c r="AN7279" s="1056">
        <v>9.4200000000000006E-2</v>
      </c>
    </row>
    <row r="7280" spans="35:40">
      <c r="AI7280" s="1053">
        <v>13073001</v>
      </c>
      <c r="AJ7280" s="1054">
        <v>19</v>
      </c>
      <c r="AK7280" s="1055">
        <v>31.866770000000002</v>
      </c>
      <c r="AL7280" s="1055">
        <v>0.95909999999999995</v>
      </c>
      <c r="AM7280" s="1054">
        <v>33</v>
      </c>
      <c r="AN7280" s="1056">
        <v>0.21530000000000002</v>
      </c>
    </row>
    <row r="7281" spans="35:40">
      <c r="AI7281" s="1053">
        <v>61062601</v>
      </c>
      <c r="AJ7281" s="1054">
        <v>7</v>
      </c>
      <c r="AK7281" s="1055">
        <v>31.814399999999999</v>
      </c>
      <c r="AL7281" s="1055">
        <v>0.91869999999999996</v>
      </c>
      <c r="AM7281" s="1054">
        <v>35</v>
      </c>
      <c r="AN7281" s="1056">
        <v>0.26919999999999999</v>
      </c>
    </row>
    <row r="7282" spans="35:40">
      <c r="AI7282" s="1053">
        <v>41141601</v>
      </c>
      <c r="AJ7282" s="1054">
        <v>20</v>
      </c>
      <c r="AK7282" s="1055">
        <v>31.806999999999999</v>
      </c>
      <c r="AL7282" s="1055">
        <v>0.84819999999999995</v>
      </c>
      <c r="AM7282" s="1054">
        <v>38</v>
      </c>
      <c r="AN7282" s="1056">
        <v>5.7999999999999996E-2</v>
      </c>
    </row>
    <row r="7283" spans="35:40">
      <c r="AI7283" s="1053">
        <v>43011111</v>
      </c>
      <c r="AJ7283" s="1054">
        <v>85</v>
      </c>
      <c r="AK7283" s="1055">
        <v>31.787400000000002</v>
      </c>
      <c r="AL7283" s="1055">
        <v>0.86980000000000002</v>
      </c>
      <c r="AM7283" s="1054">
        <v>37</v>
      </c>
      <c r="AN7283" s="1056">
        <v>0.10830000000000001</v>
      </c>
    </row>
    <row r="7284" spans="35:40">
      <c r="AI7284" s="1053">
        <v>61019901</v>
      </c>
      <c r="AJ7284" s="1054">
        <v>93</v>
      </c>
      <c r="AK7284" s="1055">
        <v>31.782299999999999</v>
      </c>
      <c r="AL7284" s="1055">
        <v>0.99</v>
      </c>
      <c r="AM7284" s="1054">
        <v>32</v>
      </c>
      <c r="AN7284" s="1056">
        <v>0.12890000000000001</v>
      </c>
    </row>
    <row r="7285" spans="35:40">
      <c r="AI7285" s="1053">
        <v>51090081</v>
      </c>
      <c r="AJ7285" s="1054">
        <v>35</v>
      </c>
      <c r="AK7285" s="1055">
        <v>31.759899999999998</v>
      </c>
      <c r="AL7285" s="1055">
        <v>0.94269999999999998</v>
      </c>
      <c r="AM7285" s="1054">
        <v>34</v>
      </c>
      <c r="AN7285" s="1056">
        <v>0.28070000000000001</v>
      </c>
    </row>
    <row r="7286" spans="35:40">
      <c r="AI7286" s="1053">
        <v>37082101</v>
      </c>
      <c r="AJ7286" s="1054">
        <v>40</v>
      </c>
      <c r="AK7286" s="1055">
        <v>31.758800000000001</v>
      </c>
      <c r="AL7286" s="1055">
        <v>0.99939999999999996</v>
      </c>
      <c r="AM7286" s="1054">
        <v>32</v>
      </c>
      <c r="AN7286" s="1056">
        <v>0.28100000000000003</v>
      </c>
    </row>
    <row r="7287" spans="35:40">
      <c r="AI7287" s="1053">
        <v>42101901</v>
      </c>
      <c r="AJ7287" s="1054">
        <v>24</v>
      </c>
      <c r="AK7287" s="1055">
        <v>31.721440000000001</v>
      </c>
      <c r="AL7287" s="1055">
        <v>0.9194</v>
      </c>
      <c r="AM7287" s="1054">
        <v>34</v>
      </c>
      <c r="AN7287" s="1056">
        <v>0.1484</v>
      </c>
    </row>
    <row r="7288" spans="35:40">
      <c r="AI7288" s="1053">
        <v>41121101</v>
      </c>
      <c r="AJ7288" s="1054">
        <v>10</v>
      </c>
      <c r="AK7288" s="1055">
        <v>31.671900000000001</v>
      </c>
      <c r="AL7288" s="1055">
        <v>0.73850000000000005</v>
      </c>
      <c r="AM7288" s="1054">
        <v>43</v>
      </c>
      <c r="AN7288" s="1056">
        <v>0.24359999999999998</v>
      </c>
    </row>
    <row r="7289" spans="35:40">
      <c r="AI7289" s="1053">
        <v>44018701</v>
      </c>
      <c r="AJ7289" s="1054">
        <v>208</v>
      </c>
      <c r="AK7289" s="1055">
        <v>31.630400000000002</v>
      </c>
      <c r="AL7289" s="1055">
        <v>0.8014</v>
      </c>
      <c r="AM7289" s="1054">
        <v>39</v>
      </c>
      <c r="AN7289" s="1056">
        <v>7.7199999999999991E-2</v>
      </c>
    </row>
    <row r="7290" spans="35:40">
      <c r="AI7290" s="1053">
        <v>51012901</v>
      </c>
      <c r="AJ7290" s="1054">
        <v>158</v>
      </c>
      <c r="AK7290" s="1055">
        <v>31.622499999999999</v>
      </c>
      <c r="AL7290" s="1055">
        <v>0.91259999999999997</v>
      </c>
      <c r="AM7290" s="1054">
        <v>35</v>
      </c>
      <c r="AN7290" s="1056">
        <v>0.4158</v>
      </c>
    </row>
    <row r="7291" spans="35:40">
      <c r="AI7291" s="1053">
        <v>41151801</v>
      </c>
      <c r="AJ7291" s="1054">
        <v>21</v>
      </c>
      <c r="AK7291" s="1055">
        <v>31.607399999999998</v>
      </c>
      <c r="AL7291" s="1055">
        <v>1.0208999999999999</v>
      </c>
      <c r="AM7291" s="1054">
        <v>31</v>
      </c>
      <c r="AN7291" s="1056">
        <v>0.34920000000000001</v>
      </c>
    </row>
    <row r="7292" spans="35:40">
      <c r="AI7292" s="1053">
        <v>65900411</v>
      </c>
      <c r="AJ7292" s="1054">
        <v>1</v>
      </c>
      <c r="AK7292" s="1055">
        <v>31.600999999999999</v>
      </c>
      <c r="AL7292" s="1055">
        <v>0.98770000000000002</v>
      </c>
      <c r="AM7292" s="1054">
        <v>32</v>
      </c>
      <c r="AN7292" s="1056">
        <v>0.10640000000000001</v>
      </c>
    </row>
    <row r="7293" spans="35:40">
      <c r="AI7293" s="1053">
        <v>32060302</v>
      </c>
      <c r="AJ7293" s="1054">
        <v>41</v>
      </c>
      <c r="AK7293" s="1055">
        <v>31.579259999999998</v>
      </c>
      <c r="AL7293" s="1055">
        <v>0.99209999999999998</v>
      </c>
      <c r="AM7293" s="1054">
        <v>32</v>
      </c>
      <c r="AN7293" s="1056">
        <v>0.24280000000000002</v>
      </c>
    </row>
    <row r="7294" spans="35:40">
      <c r="AI7294" s="1053">
        <v>44190601</v>
      </c>
      <c r="AJ7294" s="1054">
        <v>8</v>
      </c>
      <c r="AK7294" s="1055">
        <v>31.515499999999999</v>
      </c>
      <c r="AL7294" s="1055">
        <v>0.84189999999999998</v>
      </c>
      <c r="AM7294" s="1054">
        <v>37</v>
      </c>
      <c r="AN7294" s="1056">
        <v>7.9500000000000001E-2</v>
      </c>
    </row>
    <row r="7295" spans="35:40">
      <c r="AI7295" s="1053">
        <v>44101371</v>
      </c>
      <c r="AJ7295" s="1054">
        <v>94</v>
      </c>
      <c r="AK7295" s="1055">
        <v>31.500299999999999</v>
      </c>
      <c r="AL7295" s="1055">
        <v>0.90690000000000004</v>
      </c>
      <c r="AM7295" s="1054">
        <v>35</v>
      </c>
      <c r="AN7295" s="1056">
        <v>0.15429999999999999</v>
      </c>
    </row>
    <row r="7296" spans="35:40">
      <c r="AI7296" s="1053">
        <v>12050601</v>
      </c>
      <c r="AJ7296" s="1054">
        <v>87</v>
      </c>
      <c r="AK7296" s="1055">
        <v>31.496200000000002</v>
      </c>
      <c r="AL7296" s="1055">
        <v>0.94750000000000001</v>
      </c>
      <c r="AM7296" s="1054">
        <v>33</v>
      </c>
      <c r="AN7296" s="1056">
        <v>6.9099999999999995E-2</v>
      </c>
    </row>
    <row r="7297" spans="35:40">
      <c r="AI7297" s="1053">
        <v>32019241</v>
      </c>
      <c r="AJ7297" s="1054">
        <v>88</v>
      </c>
      <c r="AK7297" s="1055">
        <v>31.4636</v>
      </c>
      <c r="AL7297" s="1055">
        <v>1.0104</v>
      </c>
      <c r="AM7297" s="1054">
        <v>31</v>
      </c>
      <c r="AN7297" s="1056">
        <v>0.16469999999999999</v>
      </c>
    </row>
    <row r="7298" spans="35:40">
      <c r="AI7298" s="1053">
        <v>34080701</v>
      </c>
      <c r="AJ7298" s="1054">
        <v>21</v>
      </c>
      <c r="AK7298" s="1055">
        <v>31.392600000000002</v>
      </c>
      <c r="AL7298" s="1055">
        <v>0.96030000000000004</v>
      </c>
      <c r="AM7298" s="1054">
        <v>33</v>
      </c>
      <c r="AN7298" s="1056">
        <v>0.22969999999999999</v>
      </c>
    </row>
    <row r="7299" spans="35:40">
      <c r="AI7299" s="1053">
        <v>53081401</v>
      </c>
      <c r="AJ7299" s="1054">
        <v>4</v>
      </c>
      <c r="AK7299" s="1055">
        <v>31.379000000000001</v>
      </c>
      <c r="AL7299" s="1055">
        <v>0.65359999999999996</v>
      </c>
      <c r="AM7299" s="1054">
        <v>48</v>
      </c>
      <c r="AN7299" s="1056">
        <v>0.13419999999999999</v>
      </c>
    </row>
    <row r="7300" spans="35:40">
      <c r="AI7300" s="1053">
        <v>42019161</v>
      </c>
      <c r="AJ7300" s="1054">
        <v>108</v>
      </c>
      <c r="AK7300" s="1055">
        <v>31.3599</v>
      </c>
      <c r="AL7300" s="1055">
        <v>1.0197000000000001</v>
      </c>
      <c r="AM7300" s="1054">
        <v>31</v>
      </c>
      <c r="AN7300" s="1056">
        <v>7.8700000000000006E-2</v>
      </c>
    </row>
    <row r="7301" spans="35:40">
      <c r="AI7301" s="1053">
        <v>13073301</v>
      </c>
      <c r="AJ7301" s="1054">
        <v>20</v>
      </c>
      <c r="AK7301" s="1055">
        <v>31.3553</v>
      </c>
      <c r="AL7301" s="1055">
        <v>0.89959999999999996</v>
      </c>
      <c r="AM7301" s="1054">
        <v>35</v>
      </c>
      <c r="AN7301" s="1056">
        <v>0.21760000000000002</v>
      </c>
    </row>
    <row r="7302" spans="35:40">
      <c r="AI7302" s="1053">
        <v>61032001</v>
      </c>
      <c r="AJ7302" s="1054">
        <v>20</v>
      </c>
      <c r="AK7302" s="1055">
        <v>31.352399999999999</v>
      </c>
      <c r="AL7302" s="1055">
        <v>0.84009999999999996</v>
      </c>
      <c r="AM7302" s="1054">
        <v>37</v>
      </c>
      <c r="AN7302" s="1056">
        <v>0.10880000000000001</v>
      </c>
    </row>
    <row r="7303" spans="35:40">
      <c r="AI7303" s="1053">
        <v>42019511</v>
      </c>
      <c r="AJ7303" s="1054">
        <v>109</v>
      </c>
      <c r="AK7303" s="1055">
        <v>31.2714</v>
      </c>
      <c r="AL7303" s="1055">
        <v>0.9556</v>
      </c>
      <c r="AM7303" s="1054">
        <v>33</v>
      </c>
      <c r="AN7303" s="1056">
        <v>0.1079</v>
      </c>
    </row>
    <row r="7304" spans="35:40">
      <c r="AI7304" s="1053">
        <v>45060901</v>
      </c>
      <c r="AJ7304" s="1054">
        <v>19</v>
      </c>
      <c r="AK7304" s="1055">
        <v>31.258400000000002</v>
      </c>
      <c r="AL7304" s="1055">
        <v>0.97350000000000003</v>
      </c>
      <c r="AM7304" s="1054">
        <v>32</v>
      </c>
      <c r="AN7304" s="1056">
        <v>0.33649999999999997</v>
      </c>
    </row>
    <row r="7305" spans="35:40">
      <c r="AI7305" s="1053">
        <v>34171201</v>
      </c>
      <c r="AJ7305" s="1054">
        <v>9</v>
      </c>
      <c r="AK7305" s="1055">
        <v>31.228400000000001</v>
      </c>
      <c r="AL7305" s="1055">
        <v>0.78459999999999996</v>
      </c>
      <c r="AM7305" s="1054">
        <v>40</v>
      </c>
      <c r="AN7305" s="1056">
        <v>0.31940000000000002</v>
      </c>
    </row>
    <row r="7306" spans="35:40">
      <c r="AI7306" s="1053">
        <v>62040901</v>
      </c>
      <c r="AJ7306" s="1054">
        <v>4</v>
      </c>
      <c r="AK7306" s="1055">
        <v>31.219100000000001</v>
      </c>
      <c r="AL7306" s="1055">
        <v>0.7369</v>
      </c>
      <c r="AM7306" s="1054">
        <v>42</v>
      </c>
      <c r="AN7306" s="1056">
        <v>0.36820000000000003</v>
      </c>
    </row>
    <row r="7307" spans="35:40">
      <c r="AI7307" s="1053">
        <v>44108101</v>
      </c>
      <c r="AJ7307" s="1054">
        <v>95</v>
      </c>
      <c r="AK7307" s="1055">
        <v>31.206800000000001</v>
      </c>
      <c r="AL7307" s="1055">
        <v>1.0223</v>
      </c>
      <c r="AM7307" s="1054">
        <v>31</v>
      </c>
      <c r="AN7307" s="1056">
        <v>8.199999999999999E-2</v>
      </c>
    </row>
    <row r="7308" spans="35:40">
      <c r="AI7308" s="1053">
        <v>51118201</v>
      </c>
      <c r="AJ7308" s="1054">
        <v>9</v>
      </c>
      <c r="AK7308" s="1055">
        <v>31.205400000000001</v>
      </c>
      <c r="AL7308" s="1055">
        <v>0.7903</v>
      </c>
      <c r="AM7308" s="1054">
        <v>39</v>
      </c>
      <c r="AN7308" s="1056">
        <v>0.22800000000000001</v>
      </c>
    </row>
    <row r="7309" spans="35:40">
      <c r="AI7309" s="1053">
        <v>44103001</v>
      </c>
      <c r="AJ7309" s="1054">
        <v>96</v>
      </c>
      <c r="AK7309" s="1055">
        <v>31.171399999999998</v>
      </c>
      <c r="AL7309" s="1055">
        <v>0.99390000000000001</v>
      </c>
      <c r="AM7309" s="1054">
        <v>31</v>
      </c>
      <c r="AN7309" s="1056">
        <v>8.7100000000000011E-2</v>
      </c>
    </row>
    <row r="7310" spans="35:40">
      <c r="AI7310" s="1053">
        <v>50030271</v>
      </c>
      <c r="AJ7310" s="1054">
        <v>189</v>
      </c>
      <c r="AK7310" s="1055">
        <v>31.128499999999999</v>
      </c>
      <c r="AL7310" s="1055">
        <v>0.95399999999999996</v>
      </c>
      <c r="AM7310" s="1054">
        <v>33</v>
      </c>
      <c r="AN7310" s="1056">
        <v>0.1105</v>
      </c>
    </row>
    <row r="7311" spans="35:40">
      <c r="AI7311" s="1053">
        <v>13093301</v>
      </c>
      <c r="AJ7311" s="1054">
        <v>13</v>
      </c>
      <c r="AK7311" s="1055">
        <v>31.127500000000001</v>
      </c>
      <c r="AL7311" s="1055">
        <v>0.90549999999999997</v>
      </c>
      <c r="AM7311" s="1054">
        <v>34</v>
      </c>
      <c r="AN7311" s="1056">
        <v>0.20010000000000003</v>
      </c>
    </row>
    <row r="7312" spans="35:40">
      <c r="AI7312" s="1053">
        <v>44116011</v>
      </c>
      <c r="AJ7312" s="1054">
        <v>48</v>
      </c>
      <c r="AK7312" s="1055">
        <v>31.117599999999999</v>
      </c>
      <c r="AL7312" s="1055">
        <v>1.0175000000000001</v>
      </c>
      <c r="AM7312" s="1054">
        <v>31</v>
      </c>
      <c r="AN7312" s="1056">
        <v>9.3299999999999994E-2</v>
      </c>
    </row>
    <row r="7313" spans="35:40">
      <c r="AI7313" s="1053">
        <v>44105001</v>
      </c>
      <c r="AJ7313" s="1054">
        <v>97</v>
      </c>
      <c r="AK7313" s="1055">
        <v>31.112500000000001</v>
      </c>
      <c r="AL7313" s="1055">
        <v>0.96740000000000004</v>
      </c>
      <c r="AM7313" s="1054">
        <v>32</v>
      </c>
      <c r="AN7313" s="1056">
        <v>0.1082</v>
      </c>
    </row>
    <row r="7314" spans="35:40">
      <c r="AI7314" s="1053">
        <v>35034091</v>
      </c>
      <c r="AJ7314" s="1054">
        <v>16</v>
      </c>
      <c r="AK7314" s="1055">
        <v>31.099799999999998</v>
      </c>
      <c r="AL7314" s="1055">
        <v>0.71519999999999995</v>
      </c>
      <c r="AM7314" s="1054">
        <v>43</v>
      </c>
      <c r="AN7314" s="1056">
        <v>0.24129999999999999</v>
      </c>
    </row>
    <row r="7315" spans="35:40">
      <c r="AI7315" s="1053">
        <v>33035601</v>
      </c>
      <c r="AJ7315" s="1054">
        <v>49</v>
      </c>
      <c r="AK7315" s="1055">
        <v>31.074999999999999</v>
      </c>
      <c r="AL7315" s="1055">
        <v>0.87190000000000001</v>
      </c>
      <c r="AM7315" s="1054">
        <v>36</v>
      </c>
      <c r="AN7315" s="1056">
        <v>0.27810000000000001</v>
      </c>
    </row>
    <row r="7316" spans="35:40">
      <c r="AI7316" s="1053">
        <v>44109901</v>
      </c>
      <c r="AJ7316" s="1054">
        <v>98</v>
      </c>
      <c r="AK7316" s="1055">
        <v>31.064699999999998</v>
      </c>
      <c r="AL7316" s="1055">
        <v>0.97670000000000001</v>
      </c>
      <c r="AM7316" s="1054">
        <v>32</v>
      </c>
      <c r="AN7316" s="1056">
        <v>9.4600000000000004E-2</v>
      </c>
    </row>
    <row r="7317" spans="35:40">
      <c r="AI7317" s="1053">
        <v>36090461</v>
      </c>
      <c r="AJ7317" s="1054">
        <v>25</v>
      </c>
      <c r="AK7317" s="1055">
        <v>31.057200000000002</v>
      </c>
      <c r="AL7317" s="1055">
        <v>0.94750000000000001</v>
      </c>
      <c r="AM7317" s="1054">
        <v>33</v>
      </c>
      <c r="AN7317" s="1056">
        <v>0.10529999999999999</v>
      </c>
    </row>
    <row r="7318" spans="35:40">
      <c r="AI7318" s="1053">
        <v>15100109</v>
      </c>
      <c r="AJ7318" s="1054">
        <v>11</v>
      </c>
      <c r="AK7318" s="1055">
        <v>31.052299999999999</v>
      </c>
      <c r="AL7318" s="1055">
        <v>0.80779999999999996</v>
      </c>
      <c r="AM7318" s="1054">
        <v>38</v>
      </c>
      <c r="AN7318" s="1056">
        <v>0.1081</v>
      </c>
    </row>
    <row r="7319" spans="35:40">
      <c r="AI7319" s="1053">
        <v>50090071</v>
      </c>
      <c r="AJ7319" s="1054">
        <v>190</v>
      </c>
      <c r="AK7319" s="1055">
        <v>31.0396</v>
      </c>
      <c r="AL7319" s="1055">
        <v>0.94379999999999997</v>
      </c>
      <c r="AM7319" s="1054">
        <v>33</v>
      </c>
      <c r="AN7319" s="1056">
        <v>0.15429999999999999</v>
      </c>
    </row>
    <row r="7320" spans="35:40">
      <c r="AI7320" s="1053">
        <v>34017301</v>
      </c>
      <c r="AJ7320" s="1054">
        <v>76</v>
      </c>
      <c r="AK7320" s="1055">
        <v>31.023579999999999</v>
      </c>
      <c r="AL7320" s="1055">
        <v>0.86119999999999997</v>
      </c>
      <c r="AM7320" s="1054">
        <v>36</v>
      </c>
      <c r="AN7320" s="1056">
        <v>6.9599999999999995E-2</v>
      </c>
    </row>
    <row r="7321" spans="35:40">
      <c r="AI7321" s="1053">
        <v>43111801</v>
      </c>
      <c r="AJ7321" s="1054">
        <v>18</v>
      </c>
      <c r="AK7321" s="1055">
        <v>31.013679999999997</v>
      </c>
      <c r="AL7321" s="1055">
        <v>0.82579999999999998</v>
      </c>
      <c r="AM7321" s="1054">
        <v>38</v>
      </c>
      <c r="AN7321" s="1056">
        <v>0.21789999999999998</v>
      </c>
    </row>
    <row r="7322" spans="35:40">
      <c r="AI7322" s="1053">
        <v>35054001</v>
      </c>
      <c r="AJ7322" s="1054">
        <v>52</v>
      </c>
      <c r="AK7322" s="1055">
        <v>31.009499999999999</v>
      </c>
      <c r="AL7322" s="1055">
        <v>0.59309999999999996</v>
      </c>
      <c r="AM7322" s="1054">
        <v>52</v>
      </c>
      <c r="AN7322" s="1056">
        <v>0.13220000000000001</v>
      </c>
    </row>
    <row r="7323" spans="35:40">
      <c r="AI7323" s="1053">
        <v>35034101</v>
      </c>
      <c r="AJ7323" s="1054">
        <v>17</v>
      </c>
      <c r="AK7323" s="1055">
        <v>30.998699999999999</v>
      </c>
      <c r="AL7323" s="1055">
        <v>0.68930000000000002</v>
      </c>
      <c r="AM7323" s="1054">
        <v>45</v>
      </c>
      <c r="AN7323" s="1056">
        <v>0.22989999999999999</v>
      </c>
    </row>
    <row r="7324" spans="35:40">
      <c r="AI7324" s="1053">
        <v>41133001</v>
      </c>
      <c r="AJ7324" s="1054">
        <v>22</v>
      </c>
      <c r="AK7324" s="1055">
        <v>30.9864</v>
      </c>
      <c r="AL7324" s="1055">
        <v>0.72529999999999994</v>
      </c>
      <c r="AM7324" s="1054">
        <v>43</v>
      </c>
      <c r="AN7324" s="1056">
        <v>0.12869999999999998</v>
      </c>
    </row>
    <row r="7325" spans="35:40">
      <c r="AI7325" s="1053">
        <v>43010811</v>
      </c>
      <c r="AJ7325" s="1054">
        <v>86</v>
      </c>
      <c r="AK7325" s="1055">
        <v>30.924900000000001</v>
      </c>
      <c r="AL7325" s="1055">
        <v>0.93359999999999999</v>
      </c>
      <c r="AM7325" s="1054">
        <v>33</v>
      </c>
      <c r="AN7325" s="1056">
        <v>8.4700000000000011E-2</v>
      </c>
    </row>
    <row r="7326" spans="35:40">
      <c r="AI7326" s="1053">
        <v>61100601</v>
      </c>
      <c r="AJ7326" s="1054">
        <v>4</v>
      </c>
      <c r="AK7326" s="1055">
        <v>30.917000000000002</v>
      </c>
      <c r="AL7326" s="1055">
        <v>0.79039999999999999</v>
      </c>
      <c r="AM7326" s="1054">
        <v>39</v>
      </c>
      <c r="AN7326" s="1056">
        <v>9.1400000000000009E-2</v>
      </c>
    </row>
    <row r="7327" spans="35:40">
      <c r="AI7327" s="1053">
        <v>33045501</v>
      </c>
      <c r="AJ7327" s="1054">
        <v>84</v>
      </c>
      <c r="AK7327" s="1055">
        <v>30.884899999999998</v>
      </c>
      <c r="AL7327" s="1055">
        <v>0.90439999999999998</v>
      </c>
      <c r="AM7327" s="1054">
        <v>34</v>
      </c>
      <c r="AN7327" s="1056">
        <v>0.20469999999999999</v>
      </c>
    </row>
    <row r="7328" spans="35:40">
      <c r="AI7328" s="1053">
        <v>14033071</v>
      </c>
      <c r="AJ7328" s="1054">
        <v>7</v>
      </c>
      <c r="AK7328" s="1055">
        <v>30.863900000000001</v>
      </c>
      <c r="AL7328" s="1055">
        <v>0.86890000000000001</v>
      </c>
      <c r="AM7328" s="1054">
        <v>36</v>
      </c>
      <c r="AN7328" s="1056">
        <v>0.26379999999999998</v>
      </c>
    </row>
    <row r="7329" spans="35:40">
      <c r="AI7329" s="1053">
        <v>46160101</v>
      </c>
      <c r="AJ7329" s="1054">
        <v>1</v>
      </c>
      <c r="AK7329" s="1055">
        <v>30.850509999999996</v>
      </c>
      <c r="AL7329" s="1055">
        <v>0.55110000000000003</v>
      </c>
      <c r="AM7329" s="1054">
        <v>56</v>
      </c>
      <c r="AN7329" s="1056">
        <v>0.1346</v>
      </c>
    </row>
    <row r="7330" spans="35:40">
      <c r="AI7330" s="1053">
        <v>13061101</v>
      </c>
      <c r="AJ7330" s="1054">
        <v>26</v>
      </c>
      <c r="AK7330" s="1055">
        <v>30.843599999999999</v>
      </c>
      <c r="AL7330" s="1055">
        <v>0.90010000000000001</v>
      </c>
      <c r="AM7330" s="1054">
        <v>34</v>
      </c>
      <c r="AN7330" s="1056">
        <v>0.26800000000000002</v>
      </c>
    </row>
    <row r="7331" spans="35:40">
      <c r="AI7331" s="1053">
        <v>33017701</v>
      </c>
      <c r="AJ7331" s="1054">
        <v>137</v>
      </c>
      <c r="AK7331" s="1055">
        <v>30.8245</v>
      </c>
      <c r="AL7331" s="1055">
        <v>0.97799999999999998</v>
      </c>
      <c r="AM7331" s="1054">
        <v>32</v>
      </c>
      <c r="AN7331" s="1056">
        <v>0.1532</v>
      </c>
    </row>
    <row r="7332" spans="35:40">
      <c r="AI7332" s="1053">
        <v>41152101</v>
      </c>
      <c r="AJ7332" s="1054">
        <v>22</v>
      </c>
      <c r="AK7332" s="1055">
        <v>30.804600000000001</v>
      </c>
      <c r="AL7332" s="1055">
        <v>0.81899999999999995</v>
      </c>
      <c r="AM7332" s="1054">
        <v>38</v>
      </c>
      <c r="AN7332" s="1056">
        <v>0.32040000000000002</v>
      </c>
    </row>
    <row r="7333" spans="35:40">
      <c r="AI7333" s="1053">
        <v>44011981</v>
      </c>
      <c r="AJ7333" s="1054">
        <v>209</v>
      </c>
      <c r="AK7333" s="1055">
        <v>30.780200000000001</v>
      </c>
      <c r="AL7333" s="1055">
        <v>0.87209999999999999</v>
      </c>
      <c r="AM7333" s="1054">
        <v>35</v>
      </c>
      <c r="AN7333" s="1056">
        <v>9.5899999999999999E-2</v>
      </c>
    </row>
    <row r="7334" spans="35:40">
      <c r="AI7334" s="1053">
        <v>50090061</v>
      </c>
      <c r="AJ7334" s="1054">
        <v>191</v>
      </c>
      <c r="AK7334" s="1055">
        <v>30.7639</v>
      </c>
      <c r="AL7334" s="1055">
        <v>0.95660000000000001</v>
      </c>
      <c r="AM7334" s="1054">
        <v>32</v>
      </c>
      <c r="AN7334" s="1056">
        <v>0.2379</v>
      </c>
    </row>
    <row r="7335" spans="35:40">
      <c r="AI7335" s="1053">
        <v>15011671</v>
      </c>
      <c r="AJ7335" s="1054">
        <v>21</v>
      </c>
      <c r="AK7335" s="1055">
        <v>30.763400000000001</v>
      </c>
      <c r="AL7335" s="1055">
        <v>0.93759999999999999</v>
      </c>
      <c r="AM7335" s="1054">
        <v>33</v>
      </c>
      <c r="AN7335" s="1056">
        <v>0.10679999999999999</v>
      </c>
    </row>
    <row r="7336" spans="35:40">
      <c r="AI7336" s="1053">
        <v>14070101</v>
      </c>
      <c r="AJ7336" s="1054">
        <v>23</v>
      </c>
      <c r="AK7336" s="1055">
        <v>30.757200000000001</v>
      </c>
      <c r="AL7336" s="1055">
        <v>1.0054000000000001</v>
      </c>
      <c r="AM7336" s="1054">
        <v>31</v>
      </c>
      <c r="AN7336" s="1056">
        <v>0.17460000000000001</v>
      </c>
    </row>
    <row r="7337" spans="35:40">
      <c r="AI7337" s="1053">
        <v>32091101</v>
      </c>
      <c r="AJ7337" s="1054">
        <v>26</v>
      </c>
      <c r="AK7337" s="1055">
        <v>30.725000000000001</v>
      </c>
      <c r="AL7337" s="1055">
        <v>0.85229999999999995</v>
      </c>
      <c r="AM7337" s="1054">
        <v>36</v>
      </c>
      <c r="AN7337" s="1056">
        <v>0.21820000000000001</v>
      </c>
    </row>
    <row r="7338" spans="35:40">
      <c r="AI7338" s="1053">
        <v>15071401</v>
      </c>
      <c r="AJ7338" s="1054">
        <v>6</v>
      </c>
      <c r="AK7338" s="1055">
        <v>30.722300000000001</v>
      </c>
      <c r="AL7338" s="1055">
        <v>0.97009999999999996</v>
      </c>
      <c r="AM7338" s="1054">
        <v>32</v>
      </c>
      <c r="AN7338" s="1056">
        <v>0.37439999999999996</v>
      </c>
    </row>
    <row r="7339" spans="35:40">
      <c r="AI7339" s="1053">
        <v>34060401</v>
      </c>
      <c r="AJ7339" s="1054">
        <v>24</v>
      </c>
      <c r="AK7339" s="1055">
        <v>30.714600000000001</v>
      </c>
      <c r="AL7339" s="1055">
        <v>1.0057</v>
      </c>
      <c r="AM7339" s="1054">
        <v>31</v>
      </c>
      <c r="AN7339" s="1056">
        <v>0.15620000000000001</v>
      </c>
    </row>
    <row r="7340" spans="35:40">
      <c r="AI7340" s="1053">
        <v>51168001</v>
      </c>
      <c r="AJ7340" s="1054">
        <v>15</v>
      </c>
      <c r="AK7340" s="1055">
        <v>30.702200000000001</v>
      </c>
      <c r="AL7340" s="1055">
        <v>1.0009999999999999</v>
      </c>
      <c r="AM7340" s="1054">
        <v>31</v>
      </c>
      <c r="AN7340" s="1056">
        <v>0.25579999999999997</v>
      </c>
    </row>
    <row r="7341" spans="35:40">
      <c r="AI7341" s="1053">
        <v>61091401</v>
      </c>
      <c r="AJ7341" s="1054">
        <v>10</v>
      </c>
      <c r="AK7341" s="1055">
        <v>30.666899999999998</v>
      </c>
      <c r="AL7341" s="1055">
        <v>0.9093</v>
      </c>
      <c r="AM7341" s="1054">
        <v>34</v>
      </c>
      <c r="AN7341" s="1056">
        <v>0.1026</v>
      </c>
    </row>
    <row r="7342" spans="35:40">
      <c r="AI7342" s="1053">
        <v>65900102</v>
      </c>
      <c r="AJ7342" s="1054">
        <v>4</v>
      </c>
      <c r="AK7342" s="1055">
        <v>30.6632</v>
      </c>
      <c r="AL7342" s="1055">
        <v>0.99370000000000003</v>
      </c>
      <c r="AM7342" s="1054">
        <v>31</v>
      </c>
      <c r="AN7342" s="1056">
        <v>6.4399999999999999E-2</v>
      </c>
    </row>
    <row r="7343" spans="35:40">
      <c r="AI7343" s="1053">
        <v>43030201</v>
      </c>
      <c r="AJ7343" s="1054">
        <v>15</v>
      </c>
      <c r="AK7343" s="1055">
        <v>30.6569</v>
      </c>
      <c r="AL7343" s="1055">
        <v>0.95930000000000004</v>
      </c>
      <c r="AM7343" s="1054">
        <v>32</v>
      </c>
      <c r="AN7343" s="1056">
        <v>0.1139</v>
      </c>
    </row>
    <row r="7344" spans="35:40">
      <c r="AI7344" s="1053">
        <v>44141901</v>
      </c>
      <c r="AJ7344" s="1054">
        <v>16</v>
      </c>
      <c r="AK7344" s="1055">
        <v>30.654499999999999</v>
      </c>
      <c r="AL7344" s="1055">
        <v>0.92889999999999995</v>
      </c>
      <c r="AM7344" s="1054">
        <v>33</v>
      </c>
      <c r="AN7344" s="1056">
        <v>0.21309999999999998</v>
      </c>
    </row>
    <row r="7345" spans="35:40">
      <c r="AI7345" s="1053">
        <v>33068701</v>
      </c>
      <c r="AJ7345" s="1054">
        <v>64</v>
      </c>
      <c r="AK7345" s="1055">
        <v>30.651800000000001</v>
      </c>
      <c r="AL7345" s="1055">
        <v>0.90269999999999995</v>
      </c>
      <c r="AM7345" s="1054">
        <v>34</v>
      </c>
      <c r="AN7345" s="1056">
        <v>0.19289999999999999</v>
      </c>
    </row>
    <row r="7346" spans="35:40">
      <c r="AI7346" s="1053">
        <v>35011102</v>
      </c>
      <c r="AJ7346" s="1054">
        <v>56</v>
      </c>
      <c r="AK7346" s="1055">
        <v>30.648399999999999</v>
      </c>
      <c r="AL7346" s="1055">
        <v>1.0375000000000001</v>
      </c>
      <c r="AM7346" s="1054">
        <v>30</v>
      </c>
      <c r="AN7346" s="1056">
        <v>0.28660000000000002</v>
      </c>
    </row>
    <row r="7347" spans="35:40">
      <c r="AI7347" s="1053">
        <v>31113201</v>
      </c>
      <c r="AJ7347" s="1054">
        <v>268</v>
      </c>
      <c r="AK7347" s="1055">
        <v>30.636800000000001</v>
      </c>
      <c r="AL7347" s="1055">
        <v>0.87019999999999997</v>
      </c>
      <c r="AM7347" s="1054">
        <v>35</v>
      </c>
      <c r="AN7347" s="1056">
        <v>0.15960000000000002</v>
      </c>
    </row>
    <row r="7348" spans="35:40">
      <c r="AI7348" s="1053">
        <v>41171501</v>
      </c>
      <c r="AJ7348" s="1054">
        <v>15</v>
      </c>
      <c r="AK7348" s="1055">
        <v>30.632000000000001</v>
      </c>
      <c r="AL7348" s="1055">
        <v>0.99419999999999997</v>
      </c>
      <c r="AM7348" s="1054">
        <v>31</v>
      </c>
      <c r="AN7348" s="1056">
        <v>0.29149999999999998</v>
      </c>
    </row>
    <row r="7349" spans="35:40">
      <c r="AI7349" s="1053">
        <v>32106011</v>
      </c>
      <c r="AJ7349" s="1054">
        <v>81</v>
      </c>
      <c r="AK7349" s="1055">
        <v>30.617000000000001</v>
      </c>
      <c r="AL7349" s="1055">
        <v>0.98209999999999997</v>
      </c>
      <c r="AM7349" s="1054">
        <v>31</v>
      </c>
      <c r="AN7349" s="1056">
        <v>0.26170000000000004</v>
      </c>
    </row>
    <row r="7350" spans="35:40">
      <c r="AI7350" s="1053">
        <v>53032901</v>
      </c>
      <c r="AJ7350" s="1054">
        <v>18</v>
      </c>
      <c r="AK7350" s="1055">
        <v>30.598400000000002</v>
      </c>
      <c r="AL7350" s="1055">
        <v>0.97470000000000001</v>
      </c>
      <c r="AM7350" s="1054">
        <v>31</v>
      </c>
      <c r="AN7350" s="1056">
        <v>0.15039999999999998</v>
      </c>
    </row>
    <row r="7351" spans="35:40">
      <c r="AI7351" s="1053">
        <v>51010011</v>
      </c>
      <c r="AJ7351" s="1054">
        <v>159</v>
      </c>
      <c r="AK7351" s="1055">
        <v>30.569800000000001</v>
      </c>
      <c r="AL7351" s="1055">
        <v>0.99050000000000005</v>
      </c>
      <c r="AM7351" s="1054">
        <v>31</v>
      </c>
      <c r="AN7351" s="1056">
        <v>0.17170000000000002</v>
      </c>
    </row>
    <row r="7352" spans="35:40">
      <c r="AI7352" s="1053">
        <v>52230501</v>
      </c>
      <c r="AJ7352" s="1054">
        <v>8</v>
      </c>
      <c r="AK7352" s="1055">
        <v>30.562999999999999</v>
      </c>
      <c r="AL7352" s="1055">
        <v>0.95479999999999998</v>
      </c>
      <c r="AM7352" s="1054">
        <v>32</v>
      </c>
      <c r="AN7352" s="1056">
        <v>0.27839999999999998</v>
      </c>
    </row>
    <row r="7353" spans="35:40">
      <c r="AI7353" s="1053">
        <v>45032601</v>
      </c>
      <c r="AJ7353" s="1054">
        <v>25</v>
      </c>
      <c r="AK7353" s="1055">
        <v>30.535259999999997</v>
      </c>
      <c r="AL7353" s="1055">
        <v>0.90369999999999995</v>
      </c>
      <c r="AM7353" s="1054">
        <v>34</v>
      </c>
      <c r="AN7353" s="1056">
        <v>0.20190000000000002</v>
      </c>
    </row>
    <row r="7354" spans="35:40">
      <c r="AI7354" s="1053">
        <v>52040701</v>
      </c>
      <c r="AJ7354" s="1054">
        <v>9</v>
      </c>
      <c r="AK7354" s="1055">
        <v>30.475899999999999</v>
      </c>
      <c r="AL7354" s="1055">
        <v>0.94279999999999997</v>
      </c>
      <c r="AM7354" s="1054">
        <v>32</v>
      </c>
      <c r="AN7354" s="1056">
        <v>0.2102</v>
      </c>
    </row>
    <row r="7355" spans="35:40">
      <c r="AI7355" s="1053">
        <v>53060301</v>
      </c>
      <c r="AJ7355" s="1054">
        <v>3</v>
      </c>
      <c r="AK7355" s="1055">
        <v>30.459499999999998</v>
      </c>
      <c r="AL7355" s="1055">
        <v>0.97360000000000002</v>
      </c>
      <c r="AM7355" s="1054">
        <v>31</v>
      </c>
      <c r="AN7355" s="1056">
        <v>0.25469999999999998</v>
      </c>
    </row>
    <row r="7356" spans="35:40">
      <c r="AI7356" s="1053">
        <v>36044701</v>
      </c>
      <c r="AJ7356" s="1054">
        <v>32</v>
      </c>
      <c r="AK7356" s="1055">
        <v>30.411000000000001</v>
      </c>
      <c r="AL7356" s="1055">
        <v>0.87050000000000005</v>
      </c>
      <c r="AM7356" s="1054">
        <v>35</v>
      </c>
      <c r="AN7356" s="1056">
        <v>0.21489999999999998</v>
      </c>
    </row>
    <row r="7357" spans="35:40">
      <c r="AI7357" s="1053">
        <v>34019401</v>
      </c>
      <c r="AJ7357" s="1054">
        <v>77</v>
      </c>
      <c r="AK7357" s="1055">
        <v>30.403700000000001</v>
      </c>
      <c r="AL7357" s="1055">
        <v>0.97270000000000001</v>
      </c>
      <c r="AM7357" s="1054">
        <v>31</v>
      </c>
      <c r="AN7357" s="1056">
        <v>0.1525</v>
      </c>
    </row>
    <row r="7358" spans="35:40">
      <c r="AI7358" s="1053">
        <v>43111401</v>
      </c>
      <c r="AJ7358" s="1054">
        <v>19</v>
      </c>
      <c r="AK7358" s="1055">
        <v>30.36795</v>
      </c>
      <c r="AL7358" s="1055">
        <v>0.70220000000000005</v>
      </c>
      <c r="AM7358" s="1054">
        <v>43</v>
      </c>
      <c r="AN7358" s="1056">
        <v>7.85E-2</v>
      </c>
    </row>
    <row r="7359" spans="35:40">
      <c r="AI7359" s="1053">
        <v>62080801</v>
      </c>
      <c r="AJ7359" s="1054">
        <v>1</v>
      </c>
      <c r="AK7359" s="1055">
        <v>30.362850000000002</v>
      </c>
      <c r="AL7359" s="1055">
        <v>0.87150000000000005</v>
      </c>
      <c r="AM7359" s="1054">
        <v>35</v>
      </c>
      <c r="AN7359" s="1056">
        <v>0.38619999999999999</v>
      </c>
    </row>
    <row r="7360" spans="35:40">
      <c r="AI7360" s="1053">
        <v>13018301</v>
      </c>
      <c r="AJ7360" s="1054">
        <v>60</v>
      </c>
      <c r="AK7360" s="1055">
        <v>30.360099999999999</v>
      </c>
      <c r="AL7360" s="1055">
        <v>0.75990000000000002</v>
      </c>
      <c r="AM7360" s="1054">
        <v>40</v>
      </c>
      <c r="AN7360" s="1056">
        <v>7.8100000000000003E-2</v>
      </c>
    </row>
    <row r="7361" spans="35:40">
      <c r="AI7361" s="1053">
        <v>53016001</v>
      </c>
      <c r="AJ7361" s="1054">
        <v>53</v>
      </c>
      <c r="AK7361" s="1055">
        <v>30.355040000000002</v>
      </c>
      <c r="AL7361" s="1055">
        <v>0.44350000000000001</v>
      </c>
      <c r="AM7361" s="1054">
        <v>68</v>
      </c>
      <c r="AN7361" s="1056">
        <v>8.7100000000000011E-2</v>
      </c>
    </row>
    <row r="7362" spans="35:40">
      <c r="AI7362" s="1053">
        <v>41092001</v>
      </c>
      <c r="AJ7362" s="1054">
        <v>13</v>
      </c>
      <c r="AK7362" s="1055">
        <v>30.3538</v>
      </c>
      <c r="AL7362" s="1055">
        <v>0.78239999999999998</v>
      </c>
      <c r="AM7362" s="1054">
        <v>39</v>
      </c>
      <c r="AN7362" s="1056">
        <v>0.20850000000000002</v>
      </c>
    </row>
    <row r="7363" spans="35:40">
      <c r="AI7363" s="1053">
        <v>51048201</v>
      </c>
      <c r="AJ7363" s="1054">
        <v>10</v>
      </c>
      <c r="AK7363" s="1055">
        <v>30.3505</v>
      </c>
      <c r="AL7363" s="1055">
        <v>0.99550000000000005</v>
      </c>
      <c r="AM7363" s="1054">
        <v>30</v>
      </c>
      <c r="AN7363" s="1056">
        <v>0.43680000000000002</v>
      </c>
    </row>
    <row r="7364" spans="35:40">
      <c r="AI7364" s="1053">
        <v>53231401</v>
      </c>
      <c r="AJ7364" s="1054">
        <v>4</v>
      </c>
      <c r="AK7364" s="1055">
        <v>30.264099999999999</v>
      </c>
      <c r="AL7364" s="1055">
        <v>0.96830000000000005</v>
      </c>
      <c r="AM7364" s="1054">
        <v>31</v>
      </c>
      <c r="AN7364" s="1056">
        <v>0.11890000000000001</v>
      </c>
    </row>
    <row r="7365" spans="35:40">
      <c r="AI7365" s="1053">
        <v>33031001</v>
      </c>
      <c r="AJ7365" s="1054">
        <v>50</v>
      </c>
      <c r="AK7365" s="1055">
        <v>30.236999999999998</v>
      </c>
      <c r="AL7365" s="1055">
        <v>0.94469999999999998</v>
      </c>
      <c r="AM7365" s="1054">
        <v>32</v>
      </c>
      <c r="AN7365" s="1056">
        <v>0.3044</v>
      </c>
    </row>
    <row r="7366" spans="35:40">
      <c r="AI7366" s="1053">
        <v>31134401</v>
      </c>
      <c r="AJ7366" s="1054">
        <v>269</v>
      </c>
      <c r="AK7366" s="1055">
        <v>30.231400000000001</v>
      </c>
      <c r="AL7366" s="1055">
        <v>0.77880000000000005</v>
      </c>
      <c r="AM7366" s="1054">
        <v>39</v>
      </c>
      <c r="AN7366" s="1056">
        <v>0.1081</v>
      </c>
    </row>
    <row r="7367" spans="35:40">
      <c r="AI7367" s="1053">
        <v>13019701</v>
      </c>
      <c r="AJ7367" s="1054">
        <v>61</v>
      </c>
      <c r="AK7367" s="1055">
        <v>30.220800000000001</v>
      </c>
      <c r="AL7367" s="1055">
        <v>0.69610000000000005</v>
      </c>
      <c r="AM7367" s="1054">
        <v>43</v>
      </c>
      <c r="AN7367" s="1056">
        <v>8.4600000000000009E-2</v>
      </c>
    </row>
    <row r="7368" spans="35:40">
      <c r="AI7368" s="1053">
        <v>44101451</v>
      </c>
      <c r="AJ7368" s="1054">
        <v>99</v>
      </c>
      <c r="AK7368" s="1055">
        <v>30.209099999999999</v>
      </c>
      <c r="AL7368" s="1055">
        <v>0.87970000000000004</v>
      </c>
      <c r="AM7368" s="1054">
        <v>34</v>
      </c>
      <c r="AN7368" s="1056">
        <v>0.18479999999999999</v>
      </c>
    </row>
    <row r="7369" spans="35:40">
      <c r="AI7369" s="1053">
        <v>14052691</v>
      </c>
      <c r="AJ7369" s="1054">
        <v>14</v>
      </c>
      <c r="AK7369" s="1055">
        <v>30.1724</v>
      </c>
      <c r="AL7369" s="1055">
        <v>0.81089999999999995</v>
      </c>
      <c r="AM7369" s="1054">
        <v>37</v>
      </c>
      <c r="AN7369" s="1056">
        <v>0.15740000000000001</v>
      </c>
    </row>
    <row r="7370" spans="35:40">
      <c r="AI7370" s="1053">
        <v>36042801</v>
      </c>
      <c r="AJ7370" s="1054">
        <v>33</v>
      </c>
      <c r="AK7370" s="1055">
        <v>30.092099999999999</v>
      </c>
      <c r="AL7370" s="1055">
        <v>0.94730000000000003</v>
      </c>
      <c r="AM7370" s="1054">
        <v>32</v>
      </c>
      <c r="AN7370" s="1056">
        <v>0.1399</v>
      </c>
    </row>
    <row r="7371" spans="35:40">
      <c r="AI7371" s="1053">
        <v>34131101</v>
      </c>
      <c r="AJ7371" s="1054">
        <v>20</v>
      </c>
      <c r="AK7371" s="1055">
        <v>30.059699999999999</v>
      </c>
      <c r="AL7371" s="1055">
        <v>0.60860000000000003</v>
      </c>
      <c r="AM7371" s="1054">
        <v>49</v>
      </c>
      <c r="AN7371" s="1056">
        <v>0.17679999999999998</v>
      </c>
    </row>
    <row r="7372" spans="35:40">
      <c r="AI7372" s="1053">
        <v>13061201</v>
      </c>
      <c r="AJ7372" s="1054">
        <v>27</v>
      </c>
      <c r="AK7372" s="1055">
        <v>30.011900000000001</v>
      </c>
      <c r="AL7372" s="1055">
        <v>0.94840000000000002</v>
      </c>
      <c r="AM7372" s="1054">
        <v>32</v>
      </c>
      <c r="AN7372" s="1056">
        <v>0.21899999999999997</v>
      </c>
    </row>
    <row r="7373" spans="35:40">
      <c r="AI7373" s="1053">
        <v>43100101</v>
      </c>
      <c r="AJ7373" s="1054">
        <v>23</v>
      </c>
      <c r="AK7373" s="1055">
        <v>30.004000000000001</v>
      </c>
      <c r="AL7373" s="1055">
        <v>0.96350000000000002</v>
      </c>
      <c r="AM7373" s="1054">
        <v>31</v>
      </c>
      <c r="AN7373" s="1056">
        <v>0.14710000000000001</v>
      </c>
    </row>
    <row r="7374" spans="35:40">
      <c r="AI7374" s="1053">
        <v>36113501</v>
      </c>
      <c r="AJ7374" s="1054">
        <v>38</v>
      </c>
      <c r="AK7374" s="1055">
        <v>29.9849</v>
      </c>
      <c r="AL7374" s="1055">
        <v>0.92969999999999997</v>
      </c>
      <c r="AM7374" s="1054">
        <v>32</v>
      </c>
      <c r="AN7374" s="1056">
        <v>0.28649999999999998</v>
      </c>
    </row>
    <row r="7375" spans="35:40">
      <c r="AI7375" s="1053">
        <v>44011281</v>
      </c>
      <c r="AJ7375" s="1054">
        <v>210</v>
      </c>
      <c r="AK7375" s="1055">
        <v>29.984500000000001</v>
      </c>
      <c r="AL7375" s="1055">
        <v>0.86060000000000003</v>
      </c>
      <c r="AM7375" s="1054">
        <v>35</v>
      </c>
      <c r="AN7375" s="1056">
        <v>0.16079999999999997</v>
      </c>
    </row>
    <row r="7376" spans="35:40">
      <c r="AI7376" s="1053">
        <v>52032001</v>
      </c>
      <c r="AJ7376" s="1054">
        <v>21</v>
      </c>
      <c r="AK7376" s="1055">
        <v>29.958300000000001</v>
      </c>
      <c r="AL7376" s="1055">
        <v>0.98399999999999999</v>
      </c>
      <c r="AM7376" s="1054">
        <v>30</v>
      </c>
      <c r="AN7376" s="1056">
        <v>0.2346</v>
      </c>
    </row>
    <row r="7377" spans="35:40">
      <c r="AI7377" s="1053">
        <v>14070402</v>
      </c>
      <c r="AJ7377" s="1054">
        <v>24</v>
      </c>
      <c r="AK7377" s="1055">
        <v>29.935099999999998</v>
      </c>
      <c r="AL7377" s="1055">
        <v>1.0084</v>
      </c>
      <c r="AM7377" s="1054">
        <v>30</v>
      </c>
      <c r="AN7377" s="1056">
        <v>0.19690000000000002</v>
      </c>
    </row>
    <row r="7378" spans="35:40">
      <c r="AI7378" s="1053">
        <v>51140201</v>
      </c>
      <c r="AJ7378" s="1054">
        <v>21</v>
      </c>
      <c r="AK7378" s="1055">
        <v>29.9297</v>
      </c>
      <c r="AL7378" s="1055">
        <v>0.97789999999999999</v>
      </c>
      <c r="AM7378" s="1054">
        <v>31</v>
      </c>
      <c r="AN7378" s="1056">
        <v>0.27949999999999997</v>
      </c>
    </row>
    <row r="7379" spans="35:40">
      <c r="AI7379" s="1053">
        <v>44051301</v>
      </c>
      <c r="AJ7379" s="1054">
        <v>16</v>
      </c>
      <c r="AK7379" s="1055">
        <v>29.926400000000001</v>
      </c>
      <c r="AL7379" s="1055">
        <v>0.96179999999999999</v>
      </c>
      <c r="AM7379" s="1054">
        <v>31</v>
      </c>
      <c r="AN7379" s="1056">
        <v>0.11220000000000001</v>
      </c>
    </row>
    <row r="7380" spans="35:40">
      <c r="AI7380" s="1053">
        <v>53280701</v>
      </c>
      <c r="AJ7380" s="1054">
        <v>5</v>
      </c>
      <c r="AK7380" s="1055">
        <v>29.918900000000001</v>
      </c>
      <c r="AL7380" s="1055">
        <v>0.58160000000000001</v>
      </c>
      <c r="AM7380" s="1054">
        <v>51</v>
      </c>
      <c r="AN7380" s="1056">
        <v>0.1295</v>
      </c>
    </row>
    <row r="7381" spans="35:40">
      <c r="AI7381" s="1053">
        <v>64012301</v>
      </c>
      <c r="AJ7381" s="1054">
        <v>24</v>
      </c>
      <c r="AK7381" s="1055">
        <v>29.8931</v>
      </c>
      <c r="AL7381" s="1055">
        <v>0.90380000000000005</v>
      </c>
      <c r="AM7381" s="1054">
        <v>33</v>
      </c>
      <c r="AN7381" s="1056">
        <v>8.1600000000000006E-2</v>
      </c>
    </row>
    <row r="7382" spans="35:40">
      <c r="AI7382" s="1053">
        <v>44123501</v>
      </c>
      <c r="AJ7382" s="1054">
        <v>36</v>
      </c>
      <c r="AK7382" s="1055">
        <v>29.863009999999999</v>
      </c>
      <c r="AL7382" s="1055">
        <v>0.88870000000000005</v>
      </c>
      <c r="AM7382" s="1054">
        <v>34</v>
      </c>
      <c r="AN7382" s="1056">
        <v>0.17430000000000001</v>
      </c>
    </row>
    <row r="7383" spans="35:40">
      <c r="AI7383" s="1053">
        <v>33100501</v>
      </c>
      <c r="AJ7383" s="1054">
        <v>12</v>
      </c>
      <c r="AK7383" s="1055">
        <v>29.8569</v>
      </c>
      <c r="AL7383" s="1055">
        <v>0.68689999999999996</v>
      </c>
      <c r="AM7383" s="1054">
        <v>43</v>
      </c>
      <c r="AN7383" s="1056">
        <v>0.61909999999999998</v>
      </c>
    </row>
    <row r="7384" spans="35:40">
      <c r="AI7384" s="1053">
        <v>52270401</v>
      </c>
      <c r="AJ7384" s="1054">
        <v>11</v>
      </c>
      <c r="AK7384" s="1055">
        <v>29.819299999999998</v>
      </c>
      <c r="AL7384" s="1055">
        <v>0.83040000000000003</v>
      </c>
      <c r="AM7384" s="1054">
        <v>36</v>
      </c>
      <c r="AN7384" s="1056">
        <v>0.25090000000000001</v>
      </c>
    </row>
    <row r="7385" spans="35:40">
      <c r="AI7385" s="1053">
        <v>62041101</v>
      </c>
      <c r="AJ7385" s="1054">
        <v>5</v>
      </c>
      <c r="AK7385" s="1055">
        <v>29.813700000000001</v>
      </c>
      <c r="AL7385" s="1055">
        <v>0.69740000000000002</v>
      </c>
      <c r="AM7385" s="1054">
        <v>43</v>
      </c>
      <c r="AN7385" s="1056">
        <v>0.16889999999999999</v>
      </c>
    </row>
    <row r="7386" spans="35:40">
      <c r="AI7386" s="1053">
        <v>44107501</v>
      </c>
      <c r="AJ7386" s="1054">
        <v>100</v>
      </c>
      <c r="AK7386" s="1055">
        <v>29.802240000000001</v>
      </c>
      <c r="AL7386" s="1055">
        <v>0.95630000000000004</v>
      </c>
      <c r="AM7386" s="1054">
        <v>31</v>
      </c>
      <c r="AN7386" s="1056">
        <v>7.3800000000000004E-2</v>
      </c>
    </row>
    <row r="7387" spans="35:40">
      <c r="AI7387" s="1053">
        <v>32034101</v>
      </c>
      <c r="AJ7387" s="1054">
        <v>81</v>
      </c>
      <c r="AK7387" s="1055">
        <v>29.799299999999999</v>
      </c>
      <c r="AL7387" s="1055">
        <v>0.98729999999999996</v>
      </c>
      <c r="AM7387" s="1054">
        <v>30</v>
      </c>
      <c r="AN7387" s="1056">
        <v>8.2599999999999993E-2</v>
      </c>
    </row>
    <row r="7388" spans="35:40">
      <c r="AI7388" s="1053">
        <v>42047611</v>
      </c>
      <c r="AJ7388" s="1054">
        <v>13</v>
      </c>
      <c r="AK7388" s="1055">
        <v>29.768498999999998</v>
      </c>
      <c r="AL7388" s="1055">
        <v>0.84</v>
      </c>
      <c r="AM7388" s="1054">
        <v>35</v>
      </c>
      <c r="AN7388" s="1056">
        <v>0.124</v>
      </c>
    </row>
    <row r="7389" spans="35:40">
      <c r="AI7389" s="1053">
        <v>33021701</v>
      </c>
      <c r="AJ7389" s="1054">
        <v>29</v>
      </c>
      <c r="AK7389" s="1055">
        <v>29.737349999999999</v>
      </c>
      <c r="AL7389" s="1055">
        <v>0.77149999999999996</v>
      </c>
      <c r="AM7389" s="1054">
        <v>39</v>
      </c>
      <c r="AN7389" s="1056">
        <v>0.2263</v>
      </c>
    </row>
    <row r="7390" spans="35:40">
      <c r="AI7390" s="1053">
        <v>51180021</v>
      </c>
      <c r="AJ7390" s="1054">
        <v>9</v>
      </c>
      <c r="AK7390" s="1055">
        <v>29.689800000000002</v>
      </c>
      <c r="AL7390" s="1055">
        <v>0.76139999999999997</v>
      </c>
      <c r="AM7390" s="1054">
        <v>39</v>
      </c>
      <c r="AN7390" s="1056">
        <v>0.27339999999999998</v>
      </c>
    </row>
    <row r="7391" spans="35:40">
      <c r="AI7391" s="1053">
        <v>44011881</v>
      </c>
      <c r="AJ7391" s="1054">
        <v>211</v>
      </c>
      <c r="AK7391" s="1055">
        <v>29.676500000000001</v>
      </c>
      <c r="AL7391" s="1055">
        <v>0.82450000000000001</v>
      </c>
      <c r="AM7391" s="1054">
        <v>36</v>
      </c>
      <c r="AN7391" s="1056">
        <v>0.1105</v>
      </c>
    </row>
    <row r="7392" spans="35:40">
      <c r="AI7392" s="1053">
        <v>33018131</v>
      </c>
      <c r="AJ7392" s="1054">
        <v>138</v>
      </c>
      <c r="AK7392" s="1055">
        <v>29.634499999999999</v>
      </c>
      <c r="AL7392" s="1055">
        <v>0.71050000000000002</v>
      </c>
      <c r="AM7392" s="1054">
        <v>42</v>
      </c>
      <c r="AN7392" s="1056">
        <v>0.26899999999999996</v>
      </c>
    </row>
    <row r="7393" spans="35:40">
      <c r="AI7393" s="1053">
        <v>44135101</v>
      </c>
      <c r="AJ7393" s="1054">
        <v>96</v>
      </c>
      <c r="AK7393" s="1055">
        <v>29.627600000000001</v>
      </c>
      <c r="AL7393" s="1055">
        <v>0.92400000000000004</v>
      </c>
      <c r="AM7393" s="1054">
        <v>32</v>
      </c>
      <c r="AN7393" s="1056">
        <v>7.0000000000000007E-2</v>
      </c>
    </row>
    <row r="7394" spans="35:40">
      <c r="AI7394" s="1053">
        <v>45140061</v>
      </c>
      <c r="AJ7394" s="1054">
        <v>8</v>
      </c>
      <c r="AK7394" s="1055">
        <v>29.625299999999999</v>
      </c>
      <c r="AL7394" s="1055">
        <v>0.9607</v>
      </c>
      <c r="AM7394" s="1054">
        <v>31</v>
      </c>
      <c r="AN7394" s="1056">
        <v>0.25319999999999998</v>
      </c>
    </row>
    <row r="7395" spans="35:40">
      <c r="AI7395" s="1053">
        <v>44082201</v>
      </c>
      <c r="AJ7395" s="1054">
        <v>43</v>
      </c>
      <c r="AK7395" s="1055">
        <v>29.617999999999999</v>
      </c>
      <c r="AL7395" s="1055">
        <v>0.79169999999999996</v>
      </c>
      <c r="AM7395" s="1054">
        <v>37</v>
      </c>
      <c r="AN7395" s="1056">
        <v>6.6699999999999995E-2</v>
      </c>
    </row>
    <row r="7396" spans="35:40">
      <c r="AI7396" s="1053">
        <v>54222101</v>
      </c>
      <c r="AJ7396" s="1054">
        <v>1</v>
      </c>
      <c r="AK7396" s="1055">
        <v>29.607199999999999</v>
      </c>
      <c r="AL7396" s="1055">
        <v>0.54449999999999998</v>
      </c>
      <c r="AM7396" s="1054">
        <v>54</v>
      </c>
      <c r="AN7396" s="1056">
        <v>0.1241</v>
      </c>
    </row>
    <row r="7397" spans="35:40">
      <c r="AI7397" s="1053">
        <v>37030101</v>
      </c>
      <c r="AJ7397" s="1054">
        <v>60</v>
      </c>
      <c r="AK7397" s="1055">
        <v>29.5701</v>
      </c>
      <c r="AL7397" s="1055">
        <v>0.94530000000000003</v>
      </c>
      <c r="AM7397" s="1054">
        <v>31</v>
      </c>
      <c r="AN7397" s="1056">
        <v>0.17019999999999999</v>
      </c>
    </row>
    <row r="7398" spans="35:40">
      <c r="AI7398" s="1053">
        <v>44011641</v>
      </c>
      <c r="AJ7398" s="1054">
        <v>212</v>
      </c>
      <c r="AK7398" s="1055">
        <v>29.539249999999999</v>
      </c>
      <c r="AL7398" s="1055">
        <v>0.83730000000000004</v>
      </c>
      <c r="AM7398" s="1054">
        <v>35</v>
      </c>
      <c r="AN7398" s="1056">
        <v>8.1199999999999994E-2</v>
      </c>
    </row>
    <row r="7399" spans="35:40">
      <c r="AI7399" s="1053">
        <v>42172501</v>
      </c>
      <c r="AJ7399" s="1054">
        <v>110</v>
      </c>
      <c r="AK7399" s="1055">
        <v>29.456900000000001</v>
      </c>
      <c r="AL7399" s="1055">
        <v>0.94889999999999997</v>
      </c>
      <c r="AM7399" s="1054">
        <v>31</v>
      </c>
      <c r="AN7399" s="1056">
        <v>0.10050000000000001</v>
      </c>
    </row>
    <row r="7400" spans="35:40">
      <c r="AI7400" s="1053">
        <v>32101501</v>
      </c>
      <c r="AJ7400" s="1054">
        <v>82</v>
      </c>
      <c r="AK7400" s="1055">
        <v>29.446778000000002</v>
      </c>
      <c r="AL7400" s="1055">
        <v>0.81120000000000003</v>
      </c>
      <c r="AM7400" s="1054">
        <v>36</v>
      </c>
      <c r="AN7400" s="1056">
        <v>0.18190000000000001</v>
      </c>
    </row>
    <row r="7401" spans="35:40">
      <c r="AI7401" s="1053">
        <v>44011851</v>
      </c>
      <c r="AJ7401" s="1054">
        <v>213</v>
      </c>
      <c r="AK7401" s="1055">
        <v>29.446300000000001</v>
      </c>
      <c r="AL7401" s="1055">
        <v>0.81040000000000001</v>
      </c>
      <c r="AM7401" s="1054">
        <v>36</v>
      </c>
      <c r="AN7401" s="1056">
        <v>0.125</v>
      </c>
    </row>
    <row r="7402" spans="35:40">
      <c r="AI7402" s="1053">
        <v>42111901</v>
      </c>
      <c r="AJ7402" s="1054">
        <v>14</v>
      </c>
      <c r="AK7402" s="1055">
        <v>29.4451</v>
      </c>
      <c r="AL7402" s="1055">
        <v>0.94669999999999999</v>
      </c>
      <c r="AM7402" s="1054">
        <v>31</v>
      </c>
      <c r="AN7402" s="1056">
        <v>0.1429</v>
      </c>
    </row>
    <row r="7403" spans="35:40">
      <c r="AI7403" s="1053">
        <v>23122221</v>
      </c>
      <c r="AJ7403" s="1054">
        <v>11</v>
      </c>
      <c r="AK7403" s="1055">
        <v>29.415199999999999</v>
      </c>
      <c r="AL7403" s="1055">
        <v>0.71289999999999998</v>
      </c>
      <c r="AM7403" s="1054">
        <v>41</v>
      </c>
      <c r="AN7403" s="1056">
        <v>0.16940000000000002</v>
      </c>
    </row>
    <row r="7404" spans="35:40">
      <c r="AI7404" s="1053">
        <v>13018001</v>
      </c>
      <c r="AJ7404" s="1054">
        <v>62</v>
      </c>
      <c r="AK7404" s="1055">
        <v>29.4099</v>
      </c>
      <c r="AL7404" s="1055">
        <v>0.86199999999999999</v>
      </c>
      <c r="AM7404" s="1054">
        <v>34</v>
      </c>
      <c r="AN7404" s="1056">
        <v>0.1341</v>
      </c>
    </row>
    <row r="7405" spans="35:40">
      <c r="AI7405" s="1053">
        <v>52262501</v>
      </c>
      <c r="AJ7405" s="1054">
        <v>4</v>
      </c>
      <c r="AK7405" s="1055">
        <v>29.398900000000001</v>
      </c>
      <c r="AL7405" s="1055">
        <v>0.83309999999999995</v>
      </c>
      <c r="AM7405" s="1054">
        <v>35</v>
      </c>
      <c r="AN7405" s="1056">
        <v>0.15229999999999999</v>
      </c>
    </row>
    <row r="7406" spans="35:40">
      <c r="AI7406" s="1053">
        <v>33092501</v>
      </c>
      <c r="AJ7406" s="1054">
        <v>60</v>
      </c>
      <c r="AK7406" s="1055">
        <v>29.388500000000001</v>
      </c>
      <c r="AL7406" s="1055">
        <v>0.91080000000000005</v>
      </c>
      <c r="AM7406" s="1054">
        <v>32</v>
      </c>
      <c r="AN7406" s="1056">
        <v>0.1668</v>
      </c>
    </row>
    <row r="7407" spans="35:40">
      <c r="AI7407" s="1053">
        <v>44101401</v>
      </c>
      <c r="AJ7407" s="1054">
        <v>101</v>
      </c>
      <c r="AK7407" s="1055">
        <v>29.3552</v>
      </c>
      <c r="AL7407" s="1055">
        <v>0.91779999999999995</v>
      </c>
      <c r="AM7407" s="1054">
        <v>32</v>
      </c>
      <c r="AN7407" s="1056">
        <v>0.15920000000000001</v>
      </c>
    </row>
    <row r="7408" spans="35:40">
      <c r="AI7408" s="1053">
        <v>33012901</v>
      </c>
      <c r="AJ7408" s="1054">
        <v>139</v>
      </c>
      <c r="AK7408" s="1055">
        <v>29.3538</v>
      </c>
      <c r="AL7408" s="1055">
        <v>0.85970000000000002</v>
      </c>
      <c r="AM7408" s="1054">
        <v>34</v>
      </c>
      <c r="AN7408" s="1056">
        <v>8.3599999999999994E-2</v>
      </c>
    </row>
    <row r="7409" spans="35:40">
      <c r="AI7409" s="1053">
        <v>33018571</v>
      </c>
      <c r="AJ7409" s="1054">
        <v>140</v>
      </c>
      <c r="AK7409" s="1055">
        <v>29.337900000000001</v>
      </c>
      <c r="AL7409" s="1055">
        <v>0.90500000000000003</v>
      </c>
      <c r="AM7409" s="1054">
        <v>32</v>
      </c>
      <c r="AN7409" s="1056">
        <v>5.1900000000000002E-2</v>
      </c>
    </row>
    <row r="7410" spans="35:40">
      <c r="AI7410" s="1053">
        <v>11050202</v>
      </c>
      <c r="AJ7410" s="1054">
        <v>180</v>
      </c>
      <c r="AK7410" s="1055">
        <v>29.294799999999999</v>
      </c>
      <c r="AL7410" s="1055">
        <v>0.85609999999999997</v>
      </c>
      <c r="AM7410" s="1054">
        <v>34</v>
      </c>
      <c r="AN7410" s="1056">
        <v>0.1595</v>
      </c>
    </row>
    <row r="7411" spans="35:40">
      <c r="AI7411" s="1053">
        <v>62090901</v>
      </c>
      <c r="AJ7411" s="1054">
        <v>3</v>
      </c>
      <c r="AK7411" s="1055">
        <v>29.292300000000001</v>
      </c>
      <c r="AL7411" s="1055">
        <v>0.91310000000000002</v>
      </c>
      <c r="AM7411" s="1054">
        <v>32</v>
      </c>
      <c r="AN7411" s="1056">
        <v>0.27889999999999998</v>
      </c>
    </row>
    <row r="7412" spans="35:40">
      <c r="AI7412" s="1053">
        <v>34140801</v>
      </c>
      <c r="AJ7412" s="1054">
        <v>12</v>
      </c>
      <c r="AK7412" s="1055">
        <v>29.270099999999999</v>
      </c>
      <c r="AL7412" s="1055">
        <v>0.64629999999999999</v>
      </c>
      <c r="AM7412" s="1054">
        <v>45</v>
      </c>
      <c r="AN7412" s="1056">
        <v>0.1166</v>
      </c>
    </row>
    <row r="7413" spans="35:40">
      <c r="AI7413" s="1053">
        <v>44011551</v>
      </c>
      <c r="AJ7413" s="1054">
        <v>214</v>
      </c>
      <c r="AK7413" s="1055">
        <v>29.261900000000001</v>
      </c>
      <c r="AL7413" s="1055">
        <v>0.74250000000000005</v>
      </c>
      <c r="AM7413" s="1054">
        <v>39</v>
      </c>
      <c r="AN7413" s="1056">
        <v>0.11849999999999999</v>
      </c>
    </row>
    <row r="7414" spans="35:40">
      <c r="AI7414" s="1053">
        <v>13024901</v>
      </c>
      <c r="AJ7414" s="1054">
        <v>32</v>
      </c>
      <c r="AK7414" s="1055">
        <v>29.233000000000001</v>
      </c>
      <c r="AL7414" s="1055">
        <v>0.73429999999999995</v>
      </c>
      <c r="AM7414" s="1054">
        <v>40</v>
      </c>
      <c r="AN7414" s="1056">
        <v>0.17079999999999998</v>
      </c>
    </row>
    <row r="7415" spans="35:40">
      <c r="AI7415" s="1053">
        <v>32026701</v>
      </c>
      <c r="AJ7415" s="1054">
        <v>113</v>
      </c>
      <c r="AK7415" s="1055">
        <v>29.182200000000002</v>
      </c>
      <c r="AL7415" s="1055">
        <v>0.81220000000000003</v>
      </c>
      <c r="AM7415" s="1054">
        <v>36</v>
      </c>
      <c r="AN7415" s="1056">
        <v>8.3299999999999999E-2</v>
      </c>
    </row>
    <row r="7416" spans="35:40">
      <c r="AI7416" s="1053">
        <v>44011421</v>
      </c>
      <c r="AJ7416" s="1054">
        <v>215</v>
      </c>
      <c r="AK7416" s="1055">
        <v>29.163499999999999</v>
      </c>
      <c r="AL7416" s="1055">
        <v>0.81259999999999999</v>
      </c>
      <c r="AM7416" s="1054">
        <v>36</v>
      </c>
      <c r="AN7416" s="1056">
        <v>9.5500000000000002E-2</v>
      </c>
    </row>
    <row r="7417" spans="35:40">
      <c r="AI7417" s="1053">
        <v>37037221</v>
      </c>
      <c r="AJ7417" s="1054">
        <v>61</v>
      </c>
      <c r="AK7417" s="1055">
        <v>29.130500000000001</v>
      </c>
      <c r="AL7417" s="1055">
        <v>0.92059999999999997</v>
      </c>
      <c r="AM7417" s="1054">
        <v>32</v>
      </c>
      <c r="AN7417" s="1056">
        <v>0.1472</v>
      </c>
    </row>
    <row r="7418" spans="35:40">
      <c r="AI7418" s="1053">
        <v>41141301</v>
      </c>
      <c r="AJ7418" s="1054">
        <v>21</v>
      </c>
      <c r="AK7418" s="1055">
        <v>29.065000000000001</v>
      </c>
      <c r="AL7418" s="1055">
        <v>0.77529999999999999</v>
      </c>
      <c r="AM7418" s="1054">
        <v>37</v>
      </c>
      <c r="AN7418" s="1056">
        <v>0.16519999999999999</v>
      </c>
    </row>
    <row r="7419" spans="35:40">
      <c r="AI7419" s="1053">
        <v>53081001</v>
      </c>
      <c r="AJ7419" s="1054">
        <v>5</v>
      </c>
      <c r="AK7419" s="1055">
        <v>29.064699999999998</v>
      </c>
      <c r="AL7419" s="1055">
        <v>0.8649</v>
      </c>
      <c r="AM7419" s="1054">
        <v>34</v>
      </c>
      <c r="AN7419" s="1056">
        <v>0.12429999999999999</v>
      </c>
    </row>
    <row r="7420" spans="35:40">
      <c r="AI7420" s="1053">
        <v>43090601</v>
      </c>
      <c r="AJ7420" s="1054">
        <v>17</v>
      </c>
      <c r="AK7420" s="1055">
        <v>29.0519</v>
      </c>
      <c r="AL7420" s="1055">
        <v>0.8397</v>
      </c>
      <c r="AM7420" s="1054">
        <v>35</v>
      </c>
      <c r="AN7420" s="1056">
        <v>0.29270000000000002</v>
      </c>
    </row>
    <row r="7421" spans="35:40">
      <c r="AI7421" s="1053">
        <v>45140021</v>
      </c>
      <c r="AJ7421" s="1054">
        <v>9</v>
      </c>
      <c r="AK7421" s="1055">
        <v>29.051600000000001</v>
      </c>
      <c r="AL7421" s="1055">
        <v>0.93630000000000002</v>
      </c>
      <c r="AM7421" s="1054">
        <v>31</v>
      </c>
      <c r="AN7421" s="1056">
        <v>0.25769999999999998</v>
      </c>
    </row>
    <row r="7422" spans="35:40">
      <c r="AI7422" s="1053">
        <v>44113701</v>
      </c>
      <c r="AJ7422" s="1054">
        <v>49</v>
      </c>
      <c r="AK7422" s="1055">
        <v>29.0412</v>
      </c>
      <c r="AL7422" s="1055">
        <v>0.96970000000000001</v>
      </c>
      <c r="AM7422" s="1054">
        <v>30</v>
      </c>
      <c r="AN7422" s="1056">
        <v>0.12859999999999999</v>
      </c>
    </row>
    <row r="7423" spans="35:40">
      <c r="AI7423" s="1053">
        <v>34150701</v>
      </c>
      <c r="AJ7423" s="1054">
        <v>12</v>
      </c>
      <c r="AK7423" s="1055">
        <v>29.023800000000001</v>
      </c>
      <c r="AL7423" s="1055">
        <v>0.78400000000000003</v>
      </c>
      <c r="AM7423" s="1054">
        <v>37</v>
      </c>
      <c r="AN7423" s="1056">
        <v>0.35070000000000001</v>
      </c>
    </row>
    <row r="7424" spans="35:40">
      <c r="AI7424" s="1053">
        <v>43062301</v>
      </c>
      <c r="AJ7424" s="1054">
        <v>21</v>
      </c>
      <c r="AK7424" s="1055">
        <v>29.014259999999997</v>
      </c>
      <c r="AL7424" s="1055">
        <v>0.86939999999999995</v>
      </c>
      <c r="AM7424" s="1054">
        <v>33</v>
      </c>
      <c r="AN7424" s="1056">
        <v>0.10060000000000001</v>
      </c>
    </row>
    <row r="7425" spans="35:40">
      <c r="AI7425" s="1053">
        <v>61081001</v>
      </c>
      <c r="AJ7425" s="1054">
        <v>8</v>
      </c>
      <c r="AK7425" s="1055">
        <v>29.003299999999999</v>
      </c>
      <c r="AL7425" s="1055">
        <v>0.80979999999999996</v>
      </c>
      <c r="AM7425" s="1054">
        <v>36</v>
      </c>
      <c r="AN7425" s="1056">
        <v>0.1507</v>
      </c>
    </row>
    <row r="7426" spans="35:40">
      <c r="AI7426" s="1053">
        <v>35061001</v>
      </c>
      <c r="AJ7426" s="1054">
        <v>21</v>
      </c>
      <c r="AK7426" s="1055">
        <v>28.989699999999999</v>
      </c>
      <c r="AL7426" s="1055">
        <v>0.62380000000000002</v>
      </c>
      <c r="AM7426" s="1054">
        <v>46</v>
      </c>
      <c r="AN7426" s="1056">
        <v>0.31690000000000002</v>
      </c>
    </row>
    <row r="7427" spans="35:40">
      <c r="AI7427" s="1053">
        <v>50020081</v>
      </c>
      <c r="AJ7427" s="1054">
        <v>192</v>
      </c>
      <c r="AK7427" s="1055">
        <v>28.978942</v>
      </c>
      <c r="AL7427" s="1055">
        <v>0.91559999999999997</v>
      </c>
      <c r="AM7427" s="1054">
        <v>32</v>
      </c>
      <c r="AN7427" s="1056">
        <v>6.7299999999999999E-2</v>
      </c>
    </row>
    <row r="7428" spans="35:40">
      <c r="AI7428" s="1053">
        <v>65230121</v>
      </c>
      <c r="AJ7428" s="1054">
        <v>4</v>
      </c>
      <c r="AK7428" s="1055">
        <v>28.961099999999998</v>
      </c>
      <c r="AL7428" s="1055">
        <v>0.92179999999999995</v>
      </c>
      <c r="AM7428" s="1054">
        <v>31</v>
      </c>
      <c r="AN7428" s="1056">
        <v>0.1474</v>
      </c>
    </row>
    <row r="7429" spans="35:40">
      <c r="AI7429" s="1053">
        <v>51096241</v>
      </c>
      <c r="AJ7429" s="1054">
        <v>36</v>
      </c>
      <c r="AK7429" s="1055">
        <v>28.9557</v>
      </c>
      <c r="AL7429" s="1055">
        <v>0.90600000000000003</v>
      </c>
      <c r="AM7429" s="1054">
        <v>32</v>
      </c>
      <c r="AN7429" s="1056">
        <v>0.17280000000000001</v>
      </c>
    </row>
    <row r="7430" spans="35:40">
      <c r="AI7430" s="1053">
        <v>32111611</v>
      </c>
      <c r="AJ7430" s="1054">
        <v>18</v>
      </c>
      <c r="AK7430" s="1055">
        <v>28.9496</v>
      </c>
      <c r="AL7430" s="1055">
        <v>0.94789999999999996</v>
      </c>
      <c r="AM7430" s="1054">
        <v>31</v>
      </c>
      <c r="AN7430" s="1056">
        <v>0.37840000000000001</v>
      </c>
    </row>
    <row r="7431" spans="35:40">
      <c r="AI7431" s="1053">
        <v>51010971</v>
      </c>
      <c r="AJ7431" s="1054">
        <v>160</v>
      </c>
      <c r="AK7431" s="1055">
        <v>28.918600000000001</v>
      </c>
      <c r="AL7431" s="1055">
        <v>0.77859999999999996</v>
      </c>
      <c r="AM7431" s="1054">
        <v>37</v>
      </c>
      <c r="AN7431" s="1056">
        <v>0.2235</v>
      </c>
    </row>
    <row r="7432" spans="35:40">
      <c r="AI7432" s="1053">
        <v>53261001</v>
      </c>
      <c r="AJ7432" s="1054">
        <v>6</v>
      </c>
      <c r="AK7432" s="1055">
        <v>28.8215</v>
      </c>
      <c r="AL7432" s="1055">
        <v>0.78759999999999997</v>
      </c>
      <c r="AM7432" s="1054">
        <v>37</v>
      </c>
      <c r="AN7432" s="1056">
        <v>0.29480000000000001</v>
      </c>
    </row>
    <row r="7433" spans="35:40">
      <c r="AI7433" s="1053">
        <v>61062401</v>
      </c>
      <c r="AJ7433" s="1054">
        <v>8</v>
      </c>
      <c r="AK7433" s="1055">
        <v>28.772200000000002</v>
      </c>
      <c r="AL7433" s="1055">
        <v>0.81679999999999997</v>
      </c>
      <c r="AM7433" s="1054">
        <v>35</v>
      </c>
      <c r="AN7433" s="1056">
        <v>0.161</v>
      </c>
    </row>
    <row r="7434" spans="35:40">
      <c r="AI7434" s="1053">
        <v>22051001</v>
      </c>
      <c r="AJ7434" s="1054">
        <v>9</v>
      </c>
      <c r="AK7434" s="1055">
        <v>28.741599999999998</v>
      </c>
      <c r="AL7434" s="1055">
        <v>0.79249999999999998</v>
      </c>
      <c r="AM7434" s="1054">
        <v>36</v>
      </c>
      <c r="AN7434" s="1056">
        <v>0.12960000000000002</v>
      </c>
    </row>
    <row r="7435" spans="35:40">
      <c r="AI7435" s="1053">
        <v>32108811</v>
      </c>
      <c r="AJ7435" s="1054">
        <v>83</v>
      </c>
      <c r="AK7435" s="1055">
        <v>28.734400000000001</v>
      </c>
      <c r="AL7435" s="1055">
        <v>0.90990000000000004</v>
      </c>
      <c r="AM7435" s="1054">
        <v>32</v>
      </c>
      <c r="AN7435" s="1056">
        <v>0.23300000000000001</v>
      </c>
    </row>
    <row r="7436" spans="35:40">
      <c r="AI7436" s="1053">
        <v>14011801</v>
      </c>
      <c r="AJ7436" s="1054">
        <v>29</v>
      </c>
      <c r="AK7436" s="1055">
        <v>28.7334</v>
      </c>
      <c r="AL7436" s="1055">
        <v>0.89339999999999997</v>
      </c>
      <c r="AM7436" s="1054">
        <v>32</v>
      </c>
      <c r="AN7436" s="1056">
        <v>0.2586</v>
      </c>
    </row>
    <row r="7437" spans="35:40">
      <c r="AI7437" s="1053">
        <v>37187011</v>
      </c>
      <c r="AJ7437" s="1054">
        <v>12</v>
      </c>
      <c r="AK7437" s="1055">
        <v>28.728200000000001</v>
      </c>
      <c r="AL7437" s="1055">
        <v>0.93730000000000002</v>
      </c>
      <c r="AM7437" s="1054">
        <v>31</v>
      </c>
      <c r="AN7437" s="1056">
        <v>0.1462</v>
      </c>
    </row>
    <row r="7438" spans="35:40">
      <c r="AI7438" s="1053">
        <v>44081201</v>
      </c>
      <c r="AJ7438" s="1054">
        <v>44</v>
      </c>
      <c r="AK7438" s="1055">
        <v>28.674299999999999</v>
      </c>
      <c r="AL7438" s="1055">
        <v>0.77470000000000006</v>
      </c>
      <c r="AM7438" s="1054">
        <v>37</v>
      </c>
      <c r="AN7438" s="1056">
        <v>8.8100000000000012E-2</v>
      </c>
    </row>
    <row r="7439" spans="35:40">
      <c r="AI7439" s="1053">
        <v>41111701</v>
      </c>
      <c r="AJ7439" s="1054">
        <v>14</v>
      </c>
      <c r="AK7439" s="1055">
        <v>28.665400000000002</v>
      </c>
      <c r="AL7439" s="1055">
        <v>0.84360000000000002</v>
      </c>
      <c r="AM7439" s="1054">
        <v>34</v>
      </c>
      <c r="AN7439" s="1056">
        <v>0.14419999999999999</v>
      </c>
    </row>
    <row r="7440" spans="35:40">
      <c r="AI7440" s="1053">
        <v>14023001</v>
      </c>
      <c r="AJ7440" s="1054">
        <v>12</v>
      </c>
      <c r="AK7440" s="1055">
        <v>28.642399999999999</v>
      </c>
      <c r="AL7440" s="1055">
        <v>0.68659999999999999</v>
      </c>
      <c r="AM7440" s="1054">
        <v>42</v>
      </c>
      <c r="AN7440" s="1056">
        <v>0.25409999999999999</v>
      </c>
    </row>
    <row r="7441" spans="35:40">
      <c r="AI7441" s="1053">
        <v>15060102</v>
      </c>
      <c r="AJ7441" s="1054">
        <v>4</v>
      </c>
      <c r="AK7441" s="1055">
        <v>28.622900000000001</v>
      </c>
      <c r="AL7441" s="1055">
        <v>0.91890000000000005</v>
      </c>
      <c r="AM7441" s="1054">
        <v>31</v>
      </c>
      <c r="AN7441" s="1056">
        <v>0.17480000000000001</v>
      </c>
    </row>
    <row r="7442" spans="35:40">
      <c r="AI7442" s="1053">
        <v>53292101</v>
      </c>
      <c r="AJ7442" s="1054">
        <v>9</v>
      </c>
      <c r="AK7442" s="1055">
        <v>28.606030000000001</v>
      </c>
      <c r="AL7442" s="1055">
        <v>0.90620000000000001</v>
      </c>
      <c r="AM7442" s="1054">
        <v>32</v>
      </c>
      <c r="AN7442" s="1056">
        <v>0.15479999999999999</v>
      </c>
    </row>
    <row r="7443" spans="35:40">
      <c r="AI7443" s="1053">
        <v>43122201</v>
      </c>
      <c r="AJ7443" s="1054">
        <v>10</v>
      </c>
      <c r="AK7443" s="1055">
        <v>28.6006</v>
      </c>
      <c r="AL7443" s="1055">
        <v>0.82620000000000005</v>
      </c>
      <c r="AM7443" s="1054">
        <v>35</v>
      </c>
      <c r="AN7443" s="1056">
        <v>0.28800000000000003</v>
      </c>
    </row>
    <row r="7444" spans="35:40">
      <c r="AI7444" s="1053">
        <v>43061401</v>
      </c>
      <c r="AJ7444" s="1054">
        <v>22</v>
      </c>
      <c r="AK7444" s="1055">
        <v>28.569700000000001</v>
      </c>
      <c r="AL7444" s="1055">
        <v>0.75360000000000005</v>
      </c>
      <c r="AM7444" s="1054">
        <v>38</v>
      </c>
      <c r="AN7444" s="1056">
        <v>0.3332</v>
      </c>
    </row>
    <row r="7445" spans="35:40">
      <c r="AI7445" s="1053">
        <v>21070151</v>
      </c>
      <c r="AJ7445" s="1054">
        <v>12</v>
      </c>
      <c r="AK7445" s="1055">
        <v>28.556000000000001</v>
      </c>
      <c r="AL7445" s="1055">
        <v>0.9506</v>
      </c>
      <c r="AM7445" s="1054">
        <v>30</v>
      </c>
      <c r="AN7445" s="1056">
        <v>0.1091</v>
      </c>
    </row>
    <row r="7446" spans="35:40">
      <c r="AI7446" s="1053">
        <v>52270801</v>
      </c>
      <c r="AJ7446" s="1054">
        <v>12</v>
      </c>
      <c r="AK7446" s="1055">
        <v>28.539300000000001</v>
      </c>
      <c r="AL7446" s="1055">
        <v>0.77170000000000005</v>
      </c>
      <c r="AM7446" s="1054">
        <v>37</v>
      </c>
      <c r="AN7446" s="1056">
        <v>0.2883</v>
      </c>
    </row>
    <row r="7447" spans="35:40">
      <c r="AI7447" s="1053">
        <v>33016101</v>
      </c>
      <c r="AJ7447" s="1054">
        <v>141</v>
      </c>
      <c r="AK7447" s="1055">
        <v>28.529220000000002</v>
      </c>
      <c r="AL7447" s="1055">
        <v>0.81320000000000003</v>
      </c>
      <c r="AM7447" s="1054">
        <v>35</v>
      </c>
      <c r="AN7447" s="1056">
        <v>0.11960000000000001</v>
      </c>
    </row>
    <row r="7448" spans="35:40">
      <c r="AI7448" s="1053">
        <v>15050991</v>
      </c>
      <c r="AJ7448" s="1054">
        <v>9</v>
      </c>
      <c r="AK7448" s="1055">
        <v>28.524550000000001</v>
      </c>
      <c r="AL7448" s="1055">
        <v>0.92879999999999996</v>
      </c>
      <c r="AM7448" s="1054">
        <v>31</v>
      </c>
      <c r="AN7448" s="1056">
        <v>0.2341</v>
      </c>
    </row>
    <row r="7449" spans="35:40">
      <c r="AI7449" s="1053">
        <v>44052001</v>
      </c>
      <c r="AJ7449" s="1054">
        <v>17</v>
      </c>
      <c r="AK7449" s="1055">
        <v>28.511109999999999</v>
      </c>
      <c r="AL7449" s="1055">
        <v>0.92149999999999999</v>
      </c>
      <c r="AM7449" s="1054">
        <v>31</v>
      </c>
      <c r="AN7449" s="1056">
        <v>0.16200000000000001</v>
      </c>
    </row>
    <row r="7450" spans="35:40">
      <c r="AI7450" s="1053">
        <v>45120071</v>
      </c>
      <c r="AJ7450" s="1054">
        <v>4</v>
      </c>
      <c r="AK7450" s="1055">
        <v>28.510100000000001</v>
      </c>
      <c r="AL7450" s="1055">
        <v>0.92179999999999995</v>
      </c>
      <c r="AM7450" s="1054">
        <v>31</v>
      </c>
      <c r="AN7450" s="1056">
        <v>0.24100000000000002</v>
      </c>
    </row>
    <row r="7451" spans="35:40">
      <c r="AI7451" s="1053">
        <v>64031401</v>
      </c>
      <c r="AJ7451" s="1054">
        <v>4</v>
      </c>
      <c r="AK7451" s="1055">
        <v>28.495699999999999</v>
      </c>
      <c r="AL7451" s="1055">
        <v>0.91520000000000001</v>
      </c>
      <c r="AM7451" s="1054">
        <v>31</v>
      </c>
      <c r="AN7451" s="1056">
        <v>0.26190000000000002</v>
      </c>
    </row>
    <row r="7452" spans="35:40">
      <c r="AI7452" s="1053">
        <v>11084201</v>
      </c>
      <c r="AJ7452" s="1054">
        <v>181</v>
      </c>
      <c r="AK7452" s="1055">
        <v>28.4787</v>
      </c>
      <c r="AL7452" s="1055">
        <v>0.76380000000000003</v>
      </c>
      <c r="AM7452" s="1054">
        <v>37</v>
      </c>
      <c r="AN7452" s="1056">
        <v>0.27190000000000003</v>
      </c>
    </row>
    <row r="7453" spans="35:40">
      <c r="AI7453" s="1053">
        <v>41141501</v>
      </c>
      <c r="AJ7453" s="1054">
        <v>22</v>
      </c>
      <c r="AK7453" s="1055">
        <v>28.449000000000002</v>
      </c>
      <c r="AL7453" s="1055">
        <v>0.94830000000000003</v>
      </c>
      <c r="AM7453" s="1054">
        <v>30</v>
      </c>
      <c r="AN7453" s="1056">
        <v>0.19510000000000002</v>
      </c>
    </row>
    <row r="7454" spans="35:40">
      <c r="AI7454" s="1053">
        <v>41041601</v>
      </c>
      <c r="AJ7454" s="1054">
        <v>19</v>
      </c>
      <c r="AK7454" s="1055">
        <v>28.411433000000002</v>
      </c>
      <c r="AL7454" s="1055">
        <v>0.95830000000000004</v>
      </c>
      <c r="AM7454" s="1054">
        <v>30</v>
      </c>
      <c r="AN7454" s="1056">
        <v>0.1812</v>
      </c>
    </row>
    <row r="7455" spans="35:40">
      <c r="AI7455" s="1053">
        <v>41132001</v>
      </c>
      <c r="AJ7455" s="1054">
        <v>23</v>
      </c>
      <c r="AK7455" s="1055">
        <v>28.354849999999999</v>
      </c>
      <c r="AL7455" s="1055">
        <v>0.89810000000000001</v>
      </c>
      <c r="AM7455" s="1054">
        <v>32</v>
      </c>
      <c r="AN7455" s="1056">
        <v>0.29049999999999998</v>
      </c>
    </row>
    <row r="7456" spans="35:40">
      <c r="AI7456" s="1053">
        <v>65220111</v>
      </c>
      <c r="AJ7456" s="1054">
        <v>3</v>
      </c>
      <c r="AK7456" s="1055">
        <v>28.343699999999998</v>
      </c>
      <c r="AL7456" s="1055">
        <v>0.8417</v>
      </c>
      <c r="AM7456" s="1054">
        <v>34</v>
      </c>
      <c r="AN7456" s="1056">
        <v>4.5400000000000003E-2</v>
      </c>
    </row>
    <row r="7457" spans="35:40">
      <c r="AI7457" s="1053">
        <v>42040701</v>
      </c>
      <c r="AJ7457" s="1054">
        <v>14</v>
      </c>
      <c r="AK7457" s="1055">
        <v>28.340699999999998</v>
      </c>
      <c r="AL7457" s="1055">
        <v>0.84589999999999999</v>
      </c>
      <c r="AM7457" s="1054">
        <v>34</v>
      </c>
      <c r="AN7457" s="1056">
        <v>0.27889999999999998</v>
      </c>
    </row>
    <row r="7458" spans="35:40">
      <c r="AI7458" s="1053">
        <v>62050901</v>
      </c>
      <c r="AJ7458" s="1054">
        <v>3</v>
      </c>
      <c r="AK7458" s="1055">
        <v>28.3156</v>
      </c>
      <c r="AL7458" s="1055">
        <v>0.81459999999999999</v>
      </c>
      <c r="AM7458" s="1054">
        <v>35</v>
      </c>
      <c r="AN7458" s="1056">
        <v>0.48130000000000001</v>
      </c>
    </row>
    <row r="7459" spans="35:40">
      <c r="AI7459" s="1053">
        <v>45032001</v>
      </c>
      <c r="AJ7459" s="1054">
        <v>26</v>
      </c>
      <c r="AK7459" s="1055">
        <v>28.299199999999999</v>
      </c>
      <c r="AL7459" s="1055">
        <v>0.91790000000000005</v>
      </c>
      <c r="AM7459" s="1054">
        <v>31</v>
      </c>
      <c r="AN7459" s="1056">
        <v>0.22649999999999998</v>
      </c>
    </row>
    <row r="7460" spans="35:40">
      <c r="AI7460" s="1053">
        <v>14023021</v>
      </c>
      <c r="AJ7460" s="1054">
        <v>13</v>
      </c>
      <c r="AK7460" s="1055">
        <v>28.2943</v>
      </c>
      <c r="AL7460" s="1055">
        <v>0.56840000000000002</v>
      </c>
      <c r="AM7460" s="1054">
        <v>50</v>
      </c>
      <c r="AN7460" s="1056">
        <v>0.10339999999999999</v>
      </c>
    </row>
    <row r="7461" spans="35:40">
      <c r="AI7461" s="1053">
        <v>50120191</v>
      </c>
      <c r="AJ7461" s="1054">
        <v>193</v>
      </c>
      <c r="AK7461" s="1055">
        <v>28.293700000000001</v>
      </c>
      <c r="AL7461" s="1055">
        <v>0.88280000000000003</v>
      </c>
      <c r="AM7461" s="1054">
        <v>32</v>
      </c>
      <c r="AN7461" s="1056">
        <v>9.5700000000000007E-2</v>
      </c>
    </row>
    <row r="7462" spans="35:40">
      <c r="AI7462" s="1053">
        <v>64030181</v>
      </c>
      <c r="AJ7462" s="1054">
        <v>5</v>
      </c>
      <c r="AK7462" s="1055">
        <v>28.2911</v>
      </c>
      <c r="AL7462" s="1055">
        <v>0.74850000000000005</v>
      </c>
      <c r="AM7462" s="1054">
        <v>38</v>
      </c>
      <c r="AN7462" s="1056">
        <v>5.79E-2</v>
      </c>
    </row>
    <row r="7463" spans="35:40">
      <c r="AI7463" s="1053">
        <v>44101121</v>
      </c>
      <c r="AJ7463" s="1054">
        <v>102</v>
      </c>
      <c r="AK7463" s="1055">
        <v>28.242650000000001</v>
      </c>
      <c r="AL7463" s="1055">
        <v>0.88180000000000003</v>
      </c>
      <c r="AM7463" s="1054">
        <v>32</v>
      </c>
      <c r="AN7463" s="1056">
        <v>6.0999999999999999E-2</v>
      </c>
    </row>
    <row r="7464" spans="35:40">
      <c r="AI7464" s="1053">
        <v>63020051</v>
      </c>
      <c r="AJ7464" s="1054">
        <v>4</v>
      </c>
      <c r="AK7464" s="1055">
        <v>28.215599999999998</v>
      </c>
      <c r="AL7464" s="1055">
        <v>0.60819999999999996</v>
      </c>
      <c r="AM7464" s="1054">
        <v>46</v>
      </c>
      <c r="AN7464" s="1056">
        <v>8.6899999999999991E-2</v>
      </c>
    </row>
    <row r="7465" spans="35:40">
      <c r="AI7465" s="1053">
        <v>44006701</v>
      </c>
      <c r="AJ7465" s="1054">
        <v>158</v>
      </c>
      <c r="AK7465" s="1055">
        <v>28.210799999999999</v>
      </c>
      <c r="AL7465" s="1055">
        <v>0.6331</v>
      </c>
      <c r="AM7465" s="1054">
        <v>45</v>
      </c>
      <c r="AN7465" s="1056">
        <v>0.1429</v>
      </c>
    </row>
    <row r="7466" spans="35:40">
      <c r="AI7466" s="1053">
        <v>22050801</v>
      </c>
      <c r="AJ7466" s="1054">
        <v>10</v>
      </c>
      <c r="AK7466" s="1055">
        <v>28.201699999999999</v>
      </c>
      <c r="AL7466" s="1055">
        <v>0.79990000000000006</v>
      </c>
      <c r="AM7466" s="1054">
        <v>35</v>
      </c>
      <c r="AN7466" s="1056">
        <v>0.13550000000000001</v>
      </c>
    </row>
    <row r="7467" spans="35:40">
      <c r="AI7467" s="1053">
        <v>14103521</v>
      </c>
      <c r="AJ7467" s="1054">
        <v>10</v>
      </c>
      <c r="AK7467" s="1055">
        <v>28.201699999999999</v>
      </c>
      <c r="AL7467" s="1055">
        <v>0.85309999999999997</v>
      </c>
      <c r="AM7467" s="1054">
        <v>33</v>
      </c>
      <c r="AN7467" s="1056">
        <v>0.36219999999999997</v>
      </c>
    </row>
    <row r="7468" spans="35:40">
      <c r="AI7468" s="1053">
        <v>44011691</v>
      </c>
      <c r="AJ7468" s="1054">
        <v>216</v>
      </c>
      <c r="AK7468" s="1055">
        <v>28.200199999999999</v>
      </c>
      <c r="AL7468" s="1055">
        <v>0.79159999999999997</v>
      </c>
      <c r="AM7468" s="1054">
        <v>36</v>
      </c>
      <c r="AN7468" s="1056">
        <v>0.12210000000000001</v>
      </c>
    </row>
    <row r="7469" spans="35:40">
      <c r="AI7469" s="1053">
        <v>42103101</v>
      </c>
      <c r="AJ7469" s="1054">
        <v>25</v>
      </c>
      <c r="AK7469" s="1055">
        <v>28.1892</v>
      </c>
      <c r="AL7469" s="1055">
        <v>0.77629999999999999</v>
      </c>
      <c r="AM7469" s="1054">
        <v>36</v>
      </c>
      <c r="AN7469" s="1056">
        <v>0.21289999999999998</v>
      </c>
    </row>
    <row r="7470" spans="35:40">
      <c r="AI7470" s="1053">
        <v>52014501</v>
      </c>
      <c r="AJ7470" s="1054">
        <v>31</v>
      </c>
      <c r="AK7470" s="1055">
        <v>28.165700000000001</v>
      </c>
      <c r="AL7470" s="1055">
        <v>0.68730000000000002</v>
      </c>
      <c r="AM7470" s="1054">
        <v>41</v>
      </c>
      <c r="AN7470" s="1056">
        <v>0.13800000000000001</v>
      </c>
    </row>
    <row r="7471" spans="35:40">
      <c r="AI7471" s="1053">
        <v>36015501</v>
      </c>
      <c r="AJ7471" s="1054">
        <v>44</v>
      </c>
      <c r="AK7471" s="1055">
        <v>28.138999999999999</v>
      </c>
      <c r="AL7471" s="1055">
        <v>0.48830000000000001</v>
      </c>
      <c r="AM7471" s="1054">
        <v>58</v>
      </c>
      <c r="AN7471" s="1056">
        <v>0.1164</v>
      </c>
    </row>
    <row r="7472" spans="35:40">
      <c r="AI7472" s="1053">
        <v>44123601</v>
      </c>
      <c r="AJ7472" s="1054">
        <v>37</v>
      </c>
      <c r="AK7472" s="1055">
        <v>28.136800000000001</v>
      </c>
      <c r="AL7472" s="1055">
        <v>0.89190000000000003</v>
      </c>
      <c r="AM7472" s="1054">
        <v>32</v>
      </c>
      <c r="AN7472" s="1056">
        <v>0.1159</v>
      </c>
    </row>
    <row r="7473" spans="35:40">
      <c r="AI7473" s="1053">
        <v>53330101</v>
      </c>
      <c r="AJ7473" s="1054">
        <v>1</v>
      </c>
      <c r="AK7473" s="1055">
        <v>28.133600000000001</v>
      </c>
      <c r="AL7473" s="1055">
        <v>0.67910000000000004</v>
      </c>
      <c r="AM7473" s="1054">
        <v>41</v>
      </c>
      <c r="AN7473" s="1056">
        <v>0.155</v>
      </c>
    </row>
    <row r="7474" spans="35:40">
      <c r="AI7474" s="1053">
        <v>11151251</v>
      </c>
      <c r="AJ7474" s="1054">
        <v>182</v>
      </c>
      <c r="AK7474" s="1055">
        <v>28.069700000000001</v>
      </c>
      <c r="AL7474" s="1055">
        <v>0.76559999999999995</v>
      </c>
      <c r="AM7474" s="1054">
        <v>37</v>
      </c>
      <c r="AN7474" s="1056">
        <v>0.21420000000000003</v>
      </c>
    </row>
    <row r="7475" spans="35:40">
      <c r="AI7475" s="1053">
        <v>44061701</v>
      </c>
      <c r="AJ7475" s="1054">
        <v>15</v>
      </c>
      <c r="AK7475" s="1055">
        <v>28.063300000000002</v>
      </c>
      <c r="AL7475" s="1055">
        <v>0.87949999999999995</v>
      </c>
      <c r="AM7475" s="1054">
        <v>32</v>
      </c>
      <c r="AN7475" s="1056">
        <v>0.21719999999999998</v>
      </c>
    </row>
    <row r="7476" spans="35:40">
      <c r="AI7476" s="1053">
        <v>22040801</v>
      </c>
      <c r="AJ7476" s="1054">
        <v>11</v>
      </c>
      <c r="AK7476" s="1055">
        <v>28.003699999999998</v>
      </c>
      <c r="AL7476" s="1055">
        <v>0.76519999999999999</v>
      </c>
      <c r="AM7476" s="1054">
        <v>37</v>
      </c>
      <c r="AN7476" s="1056">
        <v>7.1199999999999999E-2</v>
      </c>
    </row>
    <row r="7477" spans="35:40">
      <c r="AI7477" s="1053">
        <v>32028411</v>
      </c>
      <c r="AJ7477" s="1054">
        <v>114</v>
      </c>
      <c r="AK7477" s="1055">
        <v>27.983799999999999</v>
      </c>
      <c r="AL7477" s="1055">
        <v>0.81769999999999998</v>
      </c>
      <c r="AM7477" s="1054">
        <v>34</v>
      </c>
      <c r="AN7477" s="1056">
        <v>0.18530000000000002</v>
      </c>
    </row>
    <row r="7478" spans="35:40">
      <c r="AI7478" s="1053">
        <v>62040401</v>
      </c>
      <c r="AJ7478" s="1054">
        <v>6</v>
      </c>
      <c r="AK7478" s="1055">
        <v>27.9787</v>
      </c>
      <c r="AL7478" s="1055">
        <v>0.80249999999999999</v>
      </c>
      <c r="AM7478" s="1054">
        <v>35</v>
      </c>
      <c r="AN7478" s="1056">
        <v>0.49380000000000002</v>
      </c>
    </row>
    <row r="7479" spans="35:40">
      <c r="AI7479" s="1053">
        <v>13062406</v>
      </c>
      <c r="AJ7479" s="1054">
        <v>28</v>
      </c>
      <c r="AK7479" s="1055">
        <v>27.963799999999999</v>
      </c>
      <c r="AL7479" s="1055">
        <v>0.81540000000000001</v>
      </c>
      <c r="AM7479" s="1054">
        <v>34</v>
      </c>
      <c r="AN7479" s="1056">
        <v>0.1812</v>
      </c>
    </row>
    <row r="7480" spans="35:40">
      <c r="AI7480" s="1053">
        <v>65010301</v>
      </c>
      <c r="AJ7480" s="1054">
        <v>29</v>
      </c>
      <c r="AK7480" s="1055">
        <v>27.962800000000001</v>
      </c>
      <c r="AL7480" s="1055">
        <v>0.94599999999999995</v>
      </c>
      <c r="AM7480" s="1054">
        <v>30</v>
      </c>
      <c r="AN7480" s="1056">
        <v>7.4099999999999999E-2</v>
      </c>
    </row>
    <row r="7481" spans="35:40">
      <c r="AI7481" s="1053">
        <v>45120301</v>
      </c>
      <c r="AJ7481" s="1054">
        <v>5</v>
      </c>
      <c r="AK7481" s="1055">
        <v>27.955147999999998</v>
      </c>
      <c r="AL7481" s="1055">
        <v>0.46550000000000002</v>
      </c>
      <c r="AM7481" s="1054">
        <v>60</v>
      </c>
      <c r="AN7481" s="1056">
        <v>7.4700000000000003E-2</v>
      </c>
    </row>
    <row r="7482" spans="35:40">
      <c r="AI7482" s="1053">
        <v>14080701</v>
      </c>
      <c r="AJ7482" s="1054">
        <v>23</v>
      </c>
      <c r="AK7482" s="1055">
        <v>27.952100000000002</v>
      </c>
      <c r="AL7482" s="1055">
        <v>0.92700000000000005</v>
      </c>
      <c r="AM7482" s="1054">
        <v>30</v>
      </c>
      <c r="AN7482" s="1056">
        <v>0.1583</v>
      </c>
    </row>
    <row r="7483" spans="35:40">
      <c r="AI7483" s="1053">
        <v>44011581</v>
      </c>
      <c r="AJ7483" s="1054">
        <v>217</v>
      </c>
      <c r="AK7483" s="1055">
        <v>27.914200000000001</v>
      </c>
      <c r="AL7483" s="1055">
        <v>0.81340000000000001</v>
      </c>
      <c r="AM7483" s="1054">
        <v>34</v>
      </c>
      <c r="AN7483" s="1056">
        <v>0.13100000000000001</v>
      </c>
    </row>
    <row r="7484" spans="35:40">
      <c r="AI7484" s="1053">
        <v>41161101</v>
      </c>
      <c r="AJ7484" s="1054">
        <v>18</v>
      </c>
      <c r="AK7484" s="1055">
        <v>27.903020000000001</v>
      </c>
      <c r="AL7484" s="1055">
        <v>0.62580000000000002</v>
      </c>
      <c r="AM7484" s="1054">
        <v>45</v>
      </c>
      <c r="AN7484" s="1056">
        <v>0.16889999999999999</v>
      </c>
    </row>
    <row r="7485" spans="35:40">
      <c r="AI7485" s="1053">
        <v>13054101</v>
      </c>
      <c r="AJ7485" s="1054">
        <v>36</v>
      </c>
      <c r="AK7485" s="1055">
        <v>27.878599999999999</v>
      </c>
      <c r="AL7485" s="1055">
        <v>0.81699999999999995</v>
      </c>
      <c r="AM7485" s="1054">
        <v>34</v>
      </c>
      <c r="AN7485" s="1056">
        <v>0.19699999999999998</v>
      </c>
    </row>
    <row r="7486" spans="35:40">
      <c r="AI7486" s="1053">
        <v>36100011</v>
      </c>
      <c r="AJ7486" s="1054">
        <v>19</v>
      </c>
      <c r="AK7486" s="1055">
        <v>27.874600000000001</v>
      </c>
      <c r="AL7486" s="1055">
        <v>0.69750000000000001</v>
      </c>
      <c r="AM7486" s="1054">
        <v>40</v>
      </c>
      <c r="AN7486" s="1056">
        <v>0.20440000000000003</v>
      </c>
    </row>
    <row r="7487" spans="35:40">
      <c r="AI7487" s="1053">
        <v>14081401</v>
      </c>
      <c r="AJ7487" s="1054">
        <v>24</v>
      </c>
      <c r="AK7487" s="1055">
        <v>27.867999999999999</v>
      </c>
      <c r="AL7487" s="1055">
        <v>0.82540000000000002</v>
      </c>
      <c r="AM7487" s="1054">
        <v>34</v>
      </c>
      <c r="AN7487" s="1056">
        <v>0.22519999999999998</v>
      </c>
    </row>
    <row r="7488" spans="35:40">
      <c r="AI7488" s="1053">
        <v>51120431</v>
      </c>
      <c r="AJ7488" s="1054">
        <v>17</v>
      </c>
      <c r="AK7488" s="1055">
        <v>27.851099999999999</v>
      </c>
      <c r="AL7488" s="1055">
        <v>0.87580000000000002</v>
      </c>
      <c r="AM7488" s="1054">
        <v>32</v>
      </c>
      <c r="AN7488" s="1056">
        <v>0.47619999999999996</v>
      </c>
    </row>
    <row r="7489" spans="35:40">
      <c r="AI7489" s="1053">
        <v>45050131</v>
      </c>
      <c r="AJ7489" s="1054">
        <v>10</v>
      </c>
      <c r="AK7489" s="1055">
        <v>27.835799999999999</v>
      </c>
      <c r="AL7489" s="1055">
        <v>0.72040000000000004</v>
      </c>
      <c r="AM7489" s="1054">
        <v>39</v>
      </c>
      <c r="AN7489" s="1056">
        <v>0.13730000000000001</v>
      </c>
    </row>
    <row r="7490" spans="35:40">
      <c r="AI7490" s="1053">
        <v>43102501</v>
      </c>
      <c r="AJ7490" s="1054">
        <v>24</v>
      </c>
      <c r="AK7490" s="1055">
        <v>27.835699999999999</v>
      </c>
      <c r="AL7490" s="1055">
        <v>0.89570000000000005</v>
      </c>
      <c r="AM7490" s="1054">
        <v>31</v>
      </c>
      <c r="AN7490" s="1056">
        <v>0.17670000000000002</v>
      </c>
    </row>
    <row r="7491" spans="35:40">
      <c r="AI7491" s="1053">
        <v>44162801</v>
      </c>
      <c r="AJ7491" s="1054">
        <v>23</v>
      </c>
      <c r="AK7491" s="1055">
        <v>27.802099999999999</v>
      </c>
      <c r="AL7491" s="1055">
        <v>0.87309999999999999</v>
      </c>
      <c r="AM7491" s="1054">
        <v>32</v>
      </c>
      <c r="AN7491" s="1056">
        <v>0.17329999999999998</v>
      </c>
    </row>
    <row r="7492" spans="35:40">
      <c r="AI7492" s="1053">
        <v>44139001</v>
      </c>
      <c r="AJ7492" s="1054">
        <v>97</v>
      </c>
      <c r="AK7492" s="1055">
        <v>27.7911</v>
      </c>
      <c r="AL7492" s="1055">
        <v>0.80269999999999997</v>
      </c>
      <c r="AM7492" s="1054">
        <v>35</v>
      </c>
      <c r="AN7492" s="1056">
        <v>9.9600000000000008E-2</v>
      </c>
    </row>
    <row r="7493" spans="35:40">
      <c r="AI7493" s="1053">
        <v>64020331</v>
      </c>
      <c r="AJ7493" s="1054">
        <v>5</v>
      </c>
      <c r="AK7493" s="1055">
        <v>27.758240000000001</v>
      </c>
      <c r="AL7493" s="1055">
        <v>0.78810000000000002</v>
      </c>
      <c r="AM7493" s="1054">
        <v>35</v>
      </c>
      <c r="AN7493" s="1056">
        <v>9.2699999999999991E-2</v>
      </c>
    </row>
    <row r="7494" spans="35:40">
      <c r="AI7494" s="1053">
        <v>13031901</v>
      </c>
      <c r="AJ7494" s="1054">
        <v>16</v>
      </c>
      <c r="AK7494" s="1055">
        <v>27.753599999999999</v>
      </c>
      <c r="AL7494" s="1055">
        <v>0.80820000000000003</v>
      </c>
      <c r="AM7494" s="1054">
        <v>34</v>
      </c>
      <c r="AN7494" s="1056">
        <v>0.33069999999999999</v>
      </c>
    </row>
    <row r="7495" spans="35:40">
      <c r="AI7495" s="1053">
        <v>44142101</v>
      </c>
      <c r="AJ7495" s="1054">
        <v>17</v>
      </c>
      <c r="AK7495" s="1055">
        <v>27.742899999999999</v>
      </c>
      <c r="AL7495" s="1055">
        <v>0.67479999999999996</v>
      </c>
      <c r="AM7495" s="1054">
        <v>41</v>
      </c>
      <c r="AN7495" s="1056">
        <v>0.1103</v>
      </c>
    </row>
    <row r="7496" spans="35:40">
      <c r="AI7496" s="1053">
        <v>44012231</v>
      </c>
      <c r="AJ7496" s="1054">
        <v>218</v>
      </c>
      <c r="AK7496" s="1055">
        <v>27.726400000000002</v>
      </c>
      <c r="AL7496" s="1055">
        <v>0.79090000000000005</v>
      </c>
      <c r="AM7496" s="1054">
        <v>35</v>
      </c>
      <c r="AN7496" s="1056">
        <v>0.12269999999999999</v>
      </c>
    </row>
    <row r="7497" spans="35:40">
      <c r="AI7497" s="1053">
        <v>51093101</v>
      </c>
      <c r="AJ7497" s="1054">
        <v>37</v>
      </c>
      <c r="AK7497" s="1055">
        <v>27.693000000000001</v>
      </c>
      <c r="AL7497" s="1055">
        <v>0.86809999999999998</v>
      </c>
      <c r="AM7497" s="1054">
        <v>32</v>
      </c>
      <c r="AN7497" s="1056">
        <v>0.24729999999999999</v>
      </c>
    </row>
    <row r="7498" spans="35:40">
      <c r="AI7498" s="1053">
        <v>43083601</v>
      </c>
      <c r="AJ7498" s="1054">
        <v>31</v>
      </c>
      <c r="AK7498" s="1055">
        <v>27.660299999999999</v>
      </c>
      <c r="AL7498" s="1055">
        <v>0.81779999999999997</v>
      </c>
      <c r="AM7498" s="1054">
        <v>34</v>
      </c>
      <c r="AN7498" s="1056">
        <v>0.2369</v>
      </c>
    </row>
    <row r="7499" spans="35:40">
      <c r="AI7499" s="1053">
        <v>43102001</v>
      </c>
      <c r="AJ7499" s="1054">
        <v>25</v>
      </c>
      <c r="AK7499" s="1055">
        <v>27.658799999999999</v>
      </c>
      <c r="AL7499" s="1055">
        <v>0.70789999999999997</v>
      </c>
      <c r="AM7499" s="1054">
        <v>39</v>
      </c>
      <c r="AN7499" s="1056">
        <v>0.2656</v>
      </c>
    </row>
    <row r="7500" spans="35:40">
      <c r="AI7500" s="1053">
        <v>53017101</v>
      </c>
      <c r="AJ7500" s="1054">
        <v>54</v>
      </c>
      <c r="AK7500" s="1055">
        <v>27.637499999999999</v>
      </c>
      <c r="AL7500" s="1055">
        <v>0.89100000000000001</v>
      </c>
      <c r="AM7500" s="1054">
        <v>31</v>
      </c>
      <c r="AN7500" s="1056">
        <v>5.5399999999999998E-2</v>
      </c>
    </row>
    <row r="7501" spans="35:40">
      <c r="AI7501" s="1053">
        <v>44115701</v>
      </c>
      <c r="AJ7501" s="1054">
        <v>50</v>
      </c>
      <c r="AK7501" s="1055">
        <v>27.536200000000001</v>
      </c>
      <c r="AL7501" s="1055">
        <v>0.875</v>
      </c>
      <c r="AM7501" s="1054">
        <v>31</v>
      </c>
      <c r="AN7501" s="1056">
        <v>5.3600000000000002E-2</v>
      </c>
    </row>
    <row r="7502" spans="35:40">
      <c r="AI7502" s="1053">
        <v>44138801</v>
      </c>
      <c r="AJ7502" s="1054">
        <v>98</v>
      </c>
      <c r="AK7502" s="1055">
        <v>27.501100000000001</v>
      </c>
      <c r="AL7502" s="1055">
        <v>0.79479999999999995</v>
      </c>
      <c r="AM7502" s="1054">
        <v>35</v>
      </c>
      <c r="AN7502" s="1056">
        <v>8.3599999999999994E-2</v>
      </c>
    </row>
    <row r="7503" spans="35:40">
      <c r="AI7503" s="1053">
        <v>34080302</v>
      </c>
      <c r="AJ7503" s="1054">
        <v>22</v>
      </c>
      <c r="AK7503" s="1055">
        <v>27.500900000000001</v>
      </c>
      <c r="AL7503" s="1055">
        <v>0.93130000000000002</v>
      </c>
      <c r="AM7503" s="1054">
        <v>30</v>
      </c>
      <c r="AN7503" s="1056">
        <v>8.8200000000000001E-2</v>
      </c>
    </row>
    <row r="7504" spans="35:40">
      <c r="AI7504" s="1053">
        <v>31114101</v>
      </c>
      <c r="AJ7504" s="1054">
        <v>270</v>
      </c>
      <c r="AK7504" s="1055">
        <v>27.4726</v>
      </c>
      <c r="AL7504" s="1055">
        <v>0.76300000000000001</v>
      </c>
      <c r="AM7504" s="1054">
        <v>36</v>
      </c>
      <c r="AN7504" s="1056">
        <v>0.20129999999999998</v>
      </c>
    </row>
    <row r="7505" spans="35:40">
      <c r="AI7505" s="1053">
        <v>43031901</v>
      </c>
      <c r="AJ7505" s="1054">
        <v>16</v>
      </c>
      <c r="AK7505" s="1055">
        <v>27.469000000000001</v>
      </c>
      <c r="AL7505" s="1055">
        <v>0.60880000000000001</v>
      </c>
      <c r="AM7505" s="1054">
        <v>45</v>
      </c>
      <c r="AN7505" s="1056">
        <v>0.24329999999999999</v>
      </c>
    </row>
    <row r="7506" spans="35:40">
      <c r="AI7506" s="1053">
        <v>43030601</v>
      </c>
      <c r="AJ7506" s="1054">
        <v>17</v>
      </c>
      <c r="AK7506" s="1055">
        <v>27.452300000000001</v>
      </c>
      <c r="AL7506" s="1055">
        <v>0.90300000000000002</v>
      </c>
      <c r="AM7506" s="1054">
        <v>30</v>
      </c>
      <c r="AN7506" s="1056">
        <v>0.25480000000000003</v>
      </c>
    </row>
    <row r="7507" spans="35:40">
      <c r="AI7507" s="1053">
        <v>13351901</v>
      </c>
      <c r="AJ7507" s="1054">
        <v>10</v>
      </c>
      <c r="AK7507" s="1055">
        <v>27.446000000000002</v>
      </c>
      <c r="AL7507" s="1055">
        <v>0.65590000000000004</v>
      </c>
      <c r="AM7507" s="1054">
        <v>42</v>
      </c>
      <c r="AN7507" s="1056">
        <v>0.15689999999999998</v>
      </c>
    </row>
    <row r="7508" spans="35:40">
      <c r="AI7508" s="1053">
        <v>52222001</v>
      </c>
      <c r="AJ7508" s="1054">
        <v>8</v>
      </c>
      <c r="AK7508" s="1055">
        <v>27.425249999999998</v>
      </c>
      <c r="AL7508" s="1055">
        <v>0.51719999999999999</v>
      </c>
      <c r="AM7508" s="1054">
        <v>53</v>
      </c>
      <c r="AN7508" s="1056">
        <v>6.88E-2</v>
      </c>
    </row>
    <row r="7509" spans="35:40">
      <c r="AI7509" s="1053">
        <v>41172901</v>
      </c>
      <c r="AJ7509" s="1054">
        <v>16</v>
      </c>
      <c r="AK7509" s="1055">
        <v>27.415800000000001</v>
      </c>
      <c r="AL7509" s="1055">
        <v>0.52480000000000004</v>
      </c>
      <c r="AM7509" s="1054">
        <v>52</v>
      </c>
      <c r="AN7509" s="1056">
        <v>0.1646</v>
      </c>
    </row>
    <row r="7510" spans="35:40">
      <c r="AI7510" s="1053">
        <v>36113101</v>
      </c>
      <c r="AJ7510" s="1054">
        <v>39</v>
      </c>
      <c r="AK7510" s="1055">
        <v>27.411100000000001</v>
      </c>
      <c r="AL7510" s="1055">
        <v>0.61899999999999999</v>
      </c>
      <c r="AM7510" s="1054">
        <v>44</v>
      </c>
      <c r="AN7510" s="1056">
        <v>9.3399999999999997E-2</v>
      </c>
    </row>
    <row r="7511" spans="35:40">
      <c r="AI7511" s="1053">
        <v>44101011</v>
      </c>
      <c r="AJ7511" s="1054">
        <v>103</v>
      </c>
      <c r="AK7511" s="1055">
        <v>27.402699999999999</v>
      </c>
      <c r="AL7511" s="1055">
        <v>0.77800000000000002</v>
      </c>
      <c r="AM7511" s="1054">
        <v>35</v>
      </c>
      <c r="AN7511" s="1056">
        <v>0.1358</v>
      </c>
    </row>
    <row r="7512" spans="35:40">
      <c r="AI7512" s="1053">
        <v>36100281</v>
      </c>
      <c r="AJ7512" s="1054">
        <v>20</v>
      </c>
      <c r="AK7512" s="1055">
        <v>27.372699999999998</v>
      </c>
      <c r="AL7512" s="1055">
        <v>0.83540000000000003</v>
      </c>
      <c r="AM7512" s="1054">
        <v>33</v>
      </c>
      <c r="AN7512" s="1056">
        <v>0.13159999999999999</v>
      </c>
    </row>
    <row r="7513" spans="35:40">
      <c r="AI7513" s="1053">
        <v>33101101</v>
      </c>
      <c r="AJ7513" s="1054">
        <v>13</v>
      </c>
      <c r="AK7513" s="1055">
        <v>27.3703</v>
      </c>
      <c r="AL7513" s="1055">
        <v>0.63990000000000002</v>
      </c>
      <c r="AM7513" s="1054">
        <v>43</v>
      </c>
      <c r="AN7513" s="1056">
        <v>0.18969999999999998</v>
      </c>
    </row>
    <row r="7514" spans="35:40">
      <c r="AI7514" s="1053">
        <v>42151101</v>
      </c>
      <c r="AJ7514" s="1054">
        <v>9</v>
      </c>
      <c r="AK7514" s="1055">
        <v>27.368770000000001</v>
      </c>
      <c r="AL7514" s="1055">
        <v>0.83509999999999995</v>
      </c>
      <c r="AM7514" s="1054">
        <v>33</v>
      </c>
      <c r="AN7514" s="1056">
        <v>0.17910000000000001</v>
      </c>
    </row>
    <row r="7515" spans="35:40">
      <c r="AI7515" s="1053">
        <v>32018611</v>
      </c>
      <c r="AJ7515" s="1054">
        <v>89</v>
      </c>
      <c r="AK7515" s="1055">
        <v>27.353200000000001</v>
      </c>
      <c r="AL7515" s="1055">
        <v>0.85809999999999997</v>
      </c>
      <c r="AM7515" s="1054">
        <v>32</v>
      </c>
      <c r="AN7515" s="1056">
        <v>0.21199999999999999</v>
      </c>
    </row>
    <row r="7516" spans="35:40">
      <c r="AI7516" s="1053">
        <v>62110401</v>
      </c>
      <c r="AJ7516" s="1054">
        <v>5</v>
      </c>
      <c r="AK7516" s="1055">
        <v>27.351099999999999</v>
      </c>
      <c r="AL7516" s="1055">
        <v>0.81830000000000003</v>
      </c>
      <c r="AM7516" s="1054">
        <v>33</v>
      </c>
      <c r="AN7516" s="1056">
        <v>0.29210000000000003</v>
      </c>
    </row>
    <row r="7517" spans="35:40">
      <c r="AI7517" s="1053">
        <v>44131041</v>
      </c>
      <c r="AJ7517" s="1054">
        <v>99</v>
      </c>
      <c r="AK7517" s="1055">
        <v>27.308900000000001</v>
      </c>
      <c r="AL7517" s="1055">
        <v>0.84089999999999998</v>
      </c>
      <c r="AM7517" s="1054">
        <v>32</v>
      </c>
      <c r="AN7517" s="1056">
        <v>0.11550000000000001</v>
      </c>
    </row>
    <row r="7518" spans="35:40">
      <c r="AI7518" s="1053">
        <v>37131901</v>
      </c>
      <c r="AJ7518" s="1054">
        <v>13</v>
      </c>
      <c r="AK7518" s="1055">
        <v>27.286999999999999</v>
      </c>
      <c r="AL7518" s="1055">
        <v>0.57950000000000002</v>
      </c>
      <c r="AM7518" s="1054">
        <v>47</v>
      </c>
      <c r="AN7518" s="1056">
        <v>0.13170000000000001</v>
      </c>
    </row>
    <row r="7519" spans="35:40">
      <c r="AI7519" s="1053">
        <v>41011231</v>
      </c>
      <c r="AJ7519" s="1054">
        <v>91</v>
      </c>
      <c r="AK7519" s="1055">
        <v>27.281500000000001</v>
      </c>
      <c r="AL7519" s="1055">
        <v>0.77049999999999996</v>
      </c>
      <c r="AM7519" s="1054">
        <v>35</v>
      </c>
      <c r="AN7519" s="1056">
        <v>0.33750000000000002</v>
      </c>
    </row>
    <row r="7520" spans="35:40">
      <c r="AI7520" s="1053">
        <v>52021601</v>
      </c>
      <c r="AJ7520" s="1054">
        <v>9</v>
      </c>
      <c r="AK7520" s="1055">
        <v>27.276599999999998</v>
      </c>
      <c r="AL7520" s="1055">
        <v>0.75570000000000004</v>
      </c>
      <c r="AM7520" s="1054">
        <v>36</v>
      </c>
      <c r="AN7520" s="1056">
        <v>0.1225</v>
      </c>
    </row>
    <row r="7521" spans="35:40">
      <c r="AI7521" s="1053">
        <v>43081101</v>
      </c>
      <c r="AJ7521" s="1054">
        <v>32</v>
      </c>
      <c r="AK7521" s="1055">
        <v>27.255700000000001</v>
      </c>
      <c r="AL7521" s="1055">
        <v>0.81389999999999996</v>
      </c>
      <c r="AM7521" s="1054">
        <v>33</v>
      </c>
      <c r="AN7521" s="1056">
        <v>0.27910000000000001</v>
      </c>
    </row>
    <row r="7522" spans="35:40">
      <c r="AI7522" s="1053">
        <v>32075311</v>
      </c>
      <c r="AJ7522" s="1054">
        <v>42</v>
      </c>
      <c r="AK7522" s="1055">
        <v>27.227799999999998</v>
      </c>
      <c r="AL7522" s="1055">
        <v>0.82210000000000005</v>
      </c>
      <c r="AM7522" s="1054">
        <v>33</v>
      </c>
      <c r="AN7522" s="1056">
        <v>9.849999999999999E-2</v>
      </c>
    </row>
    <row r="7523" spans="35:40">
      <c r="AI7523" s="1053">
        <v>44012011</v>
      </c>
      <c r="AJ7523" s="1054">
        <v>219</v>
      </c>
      <c r="AK7523" s="1055">
        <v>27.185300000000002</v>
      </c>
      <c r="AL7523" s="1055">
        <v>0.82779999999999998</v>
      </c>
      <c r="AM7523" s="1054">
        <v>33</v>
      </c>
      <c r="AN7523" s="1056">
        <v>0.1527</v>
      </c>
    </row>
    <row r="7524" spans="35:40">
      <c r="AI7524" s="1053">
        <v>44090601</v>
      </c>
      <c r="AJ7524" s="1054">
        <v>16</v>
      </c>
      <c r="AK7524" s="1055">
        <v>27.170100000000001</v>
      </c>
      <c r="AL7524" s="1055">
        <v>0.53420000000000001</v>
      </c>
      <c r="AM7524" s="1054">
        <v>51</v>
      </c>
      <c r="AN7524" s="1056">
        <v>0.18989999999999999</v>
      </c>
    </row>
    <row r="7525" spans="35:40">
      <c r="AI7525" s="1053">
        <v>43091901</v>
      </c>
      <c r="AJ7525" s="1054">
        <v>18</v>
      </c>
      <c r="AK7525" s="1055">
        <v>27.120899999999999</v>
      </c>
      <c r="AL7525" s="1055">
        <v>0.84279999999999999</v>
      </c>
      <c r="AM7525" s="1054">
        <v>32</v>
      </c>
      <c r="AN7525" s="1056">
        <v>0.21079999999999999</v>
      </c>
    </row>
    <row r="7526" spans="35:40">
      <c r="AI7526" s="1053">
        <v>11021401</v>
      </c>
      <c r="AJ7526" s="1054">
        <v>183</v>
      </c>
      <c r="AK7526" s="1055">
        <v>27.116</v>
      </c>
      <c r="AL7526" s="1055">
        <v>0.66859999999999997</v>
      </c>
      <c r="AM7526" s="1054">
        <v>41</v>
      </c>
      <c r="AN7526" s="1056">
        <v>0.23920000000000002</v>
      </c>
    </row>
    <row r="7527" spans="35:40">
      <c r="AI7527" s="1053">
        <v>50120241</v>
      </c>
      <c r="AJ7527" s="1054">
        <v>194</v>
      </c>
      <c r="AK7527" s="1055">
        <v>27.0932</v>
      </c>
      <c r="AL7527" s="1055">
        <v>0.84919999999999995</v>
      </c>
      <c r="AM7527" s="1054">
        <v>32</v>
      </c>
      <c r="AN7527" s="1056">
        <v>0.1736</v>
      </c>
    </row>
    <row r="7528" spans="35:40">
      <c r="AI7528" s="1053">
        <v>61060201</v>
      </c>
      <c r="AJ7528" s="1054">
        <v>9</v>
      </c>
      <c r="AK7528" s="1055">
        <v>27.080300000000001</v>
      </c>
      <c r="AL7528" s="1055">
        <v>0.71540000000000004</v>
      </c>
      <c r="AM7528" s="1054">
        <v>38</v>
      </c>
      <c r="AN7528" s="1056">
        <v>0.1293</v>
      </c>
    </row>
    <row r="7529" spans="35:40">
      <c r="AI7529" s="1053">
        <v>22090902</v>
      </c>
      <c r="AJ7529" s="1054">
        <v>9</v>
      </c>
      <c r="AK7529" s="1055">
        <v>27.078399999999998</v>
      </c>
      <c r="AL7529" s="1055">
        <v>0.67200000000000004</v>
      </c>
      <c r="AM7529" s="1054">
        <v>40</v>
      </c>
      <c r="AN7529" s="1056">
        <v>0.1231</v>
      </c>
    </row>
    <row r="7530" spans="35:40">
      <c r="AI7530" s="1053">
        <v>43031801</v>
      </c>
      <c r="AJ7530" s="1054">
        <v>18</v>
      </c>
      <c r="AK7530" s="1055">
        <v>27.0549</v>
      </c>
      <c r="AL7530" s="1055">
        <v>0.80740000000000001</v>
      </c>
      <c r="AM7530" s="1054">
        <v>34</v>
      </c>
      <c r="AN7530" s="1056">
        <v>0.37790000000000001</v>
      </c>
    </row>
    <row r="7531" spans="35:40">
      <c r="AI7531" s="1053">
        <v>23120221</v>
      </c>
      <c r="AJ7531" s="1054">
        <v>12</v>
      </c>
      <c r="AK7531" s="1055">
        <v>27.017299999999999</v>
      </c>
      <c r="AL7531" s="1055">
        <v>0.70750000000000002</v>
      </c>
      <c r="AM7531" s="1054">
        <v>38</v>
      </c>
      <c r="AN7531" s="1056">
        <v>9.5299999999999996E-2</v>
      </c>
    </row>
    <row r="7532" spans="35:40">
      <c r="AI7532" s="1053">
        <v>36021601</v>
      </c>
      <c r="AJ7532" s="1054">
        <v>10</v>
      </c>
      <c r="AK7532" s="1055">
        <v>27.015000000000001</v>
      </c>
      <c r="AL7532" s="1055">
        <v>0.71609999999999996</v>
      </c>
      <c r="AM7532" s="1054">
        <v>38</v>
      </c>
      <c r="AN7532" s="1056">
        <v>0.20120000000000002</v>
      </c>
    </row>
    <row r="7533" spans="35:40">
      <c r="AI7533" s="1053">
        <v>15061841</v>
      </c>
      <c r="AJ7533" s="1054">
        <v>5</v>
      </c>
      <c r="AK7533" s="1055">
        <v>26.970800000000001</v>
      </c>
      <c r="AL7533" s="1055">
        <v>0.82069999999999999</v>
      </c>
      <c r="AM7533" s="1054">
        <v>33</v>
      </c>
      <c r="AN7533" s="1056">
        <v>0.19769999999999999</v>
      </c>
    </row>
    <row r="7534" spans="35:40">
      <c r="AI7534" s="1053">
        <v>44001081</v>
      </c>
      <c r="AJ7534" s="1054">
        <v>159</v>
      </c>
      <c r="AK7534" s="1055">
        <v>26.957697999999997</v>
      </c>
      <c r="AL7534" s="1055">
        <v>0.58309999999999995</v>
      </c>
      <c r="AM7534" s="1054">
        <v>46</v>
      </c>
      <c r="AN7534" s="1056">
        <v>0.17319999999999999</v>
      </c>
    </row>
    <row r="7535" spans="35:40">
      <c r="AI7535" s="1053">
        <v>45010491</v>
      </c>
      <c r="AJ7535" s="1054">
        <v>42</v>
      </c>
      <c r="AK7535" s="1055">
        <v>26.952000000000002</v>
      </c>
      <c r="AL7535" s="1055">
        <v>0.66979999999999995</v>
      </c>
      <c r="AM7535" s="1054">
        <v>40</v>
      </c>
      <c r="AN7535" s="1056">
        <v>0.39280000000000004</v>
      </c>
    </row>
    <row r="7536" spans="35:40">
      <c r="AI7536" s="1053">
        <v>44012551</v>
      </c>
      <c r="AJ7536" s="1054">
        <v>220</v>
      </c>
      <c r="AK7536" s="1055">
        <v>26.939</v>
      </c>
      <c r="AL7536" s="1055">
        <v>0.55379999999999996</v>
      </c>
      <c r="AM7536" s="1054">
        <v>49</v>
      </c>
      <c r="AN7536" s="1056">
        <v>9.8699999999999996E-2</v>
      </c>
    </row>
    <row r="7537" spans="35:40">
      <c r="AI7537" s="1053">
        <v>52220501</v>
      </c>
      <c r="AJ7537" s="1054">
        <v>9</v>
      </c>
      <c r="AK7537" s="1055">
        <v>26.902550000000002</v>
      </c>
      <c r="AL7537" s="1055">
        <v>0.56389999999999996</v>
      </c>
      <c r="AM7537" s="1054">
        <v>48</v>
      </c>
      <c r="AN7537" s="1056">
        <v>0.2767</v>
      </c>
    </row>
    <row r="7538" spans="35:40">
      <c r="AI7538" s="1053">
        <v>13017311</v>
      </c>
      <c r="AJ7538" s="1054">
        <v>63</v>
      </c>
      <c r="AK7538" s="1055">
        <v>26.896899999999999</v>
      </c>
      <c r="AL7538" s="1055">
        <v>0.75380000000000003</v>
      </c>
      <c r="AM7538" s="1054">
        <v>36</v>
      </c>
      <c r="AN7538" s="1056">
        <v>0.125</v>
      </c>
    </row>
    <row r="7539" spans="35:40">
      <c r="AI7539" s="1053">
        <v>61031201</v>
      </c>
      <c r="AJ7539" s="1054">
        <v>21</v>
      </c>
      <c r="AK7539" s="1055">
        <v>26.895800000000001</v>
      </c>
      <c r="AL7539" s="1055">
        <v>0.77859999999999996</v>
      </c>
      <c r="AM7539" s="1054">
        <v>35</v>
      </c>
      <c r="AN7539" s="1056">
        <v>0.1804</v>
      </c>
    </row>
    <row r="7540" spans="35:40">
      <c r="AI7540" s="1053">
        <v>21011001</v>
      </c>
      <c r="AJ7540" s="1054">
        <v>62</v>
      </c>
      <c r="AK7540" s="1055">
        <v>26.8813</v>
      </c>
      <c r="AL7540" s="1055">
        <v>0.90990000000000004</v>
      </c>
      <c r="AM7540" s="1054">
        <v>30</v>
      </c>
      <c r="AN7540" s="1056">
        <v>0.127</v>
      </c>
    </row>
    <row r="7541" spans="35:40">
      <c r="AI7541" s="1053">
        <v>33019211</v>
      </c>
      <c r="AJ7541" s="1054">
        <v>142</v>
      </c>
      <c r="AK7541" s="1055">
        <v>26.876000000000001</v>
      </c>
      <c r="AL7541" s="1055">
        <v>0.74690000000000001</v>
      </c>
      <c r="AM7541" s="1054">
        <v>36</v>
      </c>
      <c r="AN7541" s="1056">
        <v>6.0599999999999994E-2</v>
      </c>
    </row>
    <row r="7542" spans="35:40">
      <c r="AI7542" s="1053">
        <v>36114601</v>
      </c>
      <c r="AJ7542" s="1054">
        <v>40</v>
      </c>
      <c r="AK7542" s="1055">
        <v>26.873799999999999</v>
      </c>
      <c r="AL7542" s="1055">
        <v>0.75229999999999997</v>
      </c>
      <c r="AM7542" s="1054">
        <v>36</v>
      </c>
      <c r="AN7542" s="1056">
        <v>7.0199999999999999E-2</v>
      </c>
    </row>
    <row r="7543" spans="35:40">
      <c r="AI7543" s="1053">
        <v>45030271</v>
      </c>
      <c r="AJ7543" s="1054">
        <v>27</v>
      </c>
      <c r="AK7543" s="1055">
        <v>26.8675</v>
      </c>
      <c r="AL7543" s="1055">
        <v>0.86419999999999997</v>
      </c>
      <c r="AM7543" s="1054">
        <v>31</v>
      </c>
      <c r="AN7543" s="1056">
        <v>0.11310000000000001</v>
      </c>
    </row>
    <row r="7544" spans="35:40">
      <c r="AI7544" s="1053">
        <v>37157061</v>
      </c>
      <c r="AJ7544" s="1054">
        <v>12</v>
      </c>
      <c r="AK7544" s="1055">
        <v>26.847200000000001</v>
      </c>
      <c r="AL7544" s="1055">
        <v>0.65790000000000004</v>
      </c>
      <c r="AM7544" s="1054">
        <v>41</v>
      </c>
      <c r="AN7544" s="1056">
        <v>7.5199999999999989E-2</v>
      </c>
    </row>
    <row r="7545" spans="35:40">
      <c r="AI7545" s="1053">
        <v>43030901</v>
      </c>
      <c r="AJ7545" s="1054">
        <v>19</v>
      </c>
      <c r="AK7545" s="1055">
        <v>26.799900000000001</v>
      </c>
      <c r="AL7545" s="1055">
        <v>0.82799999999999996</v>
      </c>
      <c r="AM7545" s="1054">
        <v>32</v>
      </c>
      <c r="AN7545" s="1056">
        <v>0.26750000000000002</v>
      </c>
    </row>
    <row r="7546" spans="35:40">
      <c r="AI7546" s="1053">
        <v>36071501</v>
      </c>
      <c r="AJ7546" s="1054">
        <v>37</v>
      </c>
      <c r="AK7546" s="1055">
        <v>26.796700000000001</v>
      </c>
      <c r="AL7546" s="1055">
        <v>0.87229999999999996</v>
      </c>
      <c r="AM7546" s="1054">
        <v>31</v>
      </c>
      <c r="AN7546" s="1056">
        <v>0.27639999999999998</v>
      </c>
    </row>
    <row r="7547" spans="35:40">
      <c r="AI7547" s="1053">
        <v>33017001</v>
      </c>
      <c r="AJ7547" s="1054">
        <v>143</v>
      </c>
      <c r="AK7547" s="1055">
        <v>26.789149999999999</v>
      </c>
      <c r="AL7547" s="1055">
        <v>0.77849999999999997</v>
      </c>
      <c r="AM7547" s="1054">
        <v>34</v>
      </c>
      <c r="AN7547" s="1056">
        <v>4.0300000000000002E-2</v>
      </c>
    </row>
    <row r="7548" spans="35:40">
      <c r="AI7548" s="1053">
        <v>45130031</v>
      </c>
      <c r="AJ7548" s="1054">
        <v>6</v>
      </c>
      <c r="AK7548" s="1055">
        <v>26.776299999999999</v>
      </c>
      <c r="AL7548" s="1055">
        <v>0.71389999999999998</v>
      </c>
      <c r="AM7548" s="1054">
        <v>38</v>
      </c>
      <c r="AN7548" s="1056">
        <v>0.24530000000000002</v>
      </c>
    </row>
    <row r="7549" spans="35:40">
      <c r="AI7549" s="1053">
        <v>41031601</v>
      </c>
      <c r="AJ7549" s="1054">
        <v>27</v>
      </c>
      <c r="AK7549" s="1055">
        <v>26.729649999999999</v>
      </c>
      <c r="AL7549" s="1055">
        <v>0.52300000000000002</v>
      </c>
      <c r="AM7549" s="1054">
        <v>51</v>
      </c>
      <c r="AN7549" s="1056">
        <v>0.1323</v>
      </c>
    </row>
    <row r="7550" spans="35:40">
      <c r="AI7550" s="1053">
        <v>35084181</v>
      </c>
      <c r="AJ7550" s="1054">
        <v>12</v>
      </c>
      <c r="AK7550" s="1055">
        <v>26.725149999999999</v>
      </c>
      <c r="AL7550" s="1055">
        <v>0.73740000000000006</v>
      </c>
      <c r="AM7550" s="1054">
        <v>36</v>
      </c>
      <c r="AN7550" s="1056">
        <v>0.25730000000000003</v>
      </c>
    </row>
    <row r="7551" spans="35:40">
      <c r="AI7551" s="1053">
        <v>32039191</v>
      </c>
      <c r="AJ7551" s="1054">
        <v>82</v>
      </c>
      <c r="AK7551" s="1055">
        <v>26.689800000000002</v>
      </c>
      <c r="AL7551" s="1055">
        <v>0.85450000000000004</v>
      </c>
      <c r="AM7551" s="1054">
        <v>31</v>
      </c>
      <c r="AN7551" s="1056">
        <v>0.11289999999999999</v>
      </c>
    </row>
    <row r="7552" spans="35:40">
      <c r="AI7552" s="1053">
        <v>31100901</v>
      </c>
      <c r="AJ7552" s="1054">
        <v>271</v>
      </c>
      <c r="AK7552" s="1055">
        <v>26.6646</v>
      </c>
      <c r="AL7552" s="1055">
        <v>0.69579999999999997</v>
      </c>
      <c r="AM7552" s="1054">
        <v>38</v>
      </c>
      <c r="AN7552" s="1056">
        <v>0.13159999999999999</v>
      </c>
    </row>
    <row r="7553" spans="35:40">
      <c r="AI7553" s="1053">
        <v>50130131</v>
      </c>
      <c r="AJ7553" s="1054">
        <v>195</v>
      </c>
      <c r="AK7553" s="1055">
        <v>26.651</v>
      </c>
      <c r="AL7553" s="1055">
        <v>0.7863</v>
      </c>
      <c r="AM7553" s="1054">
        <v>34</v>
      </c>
      <c r="AN7553" s="1056">
        <v>0.1865</v>
      </c>
    </row>
    <row r="7554" spans="35:40">
      <c r="AI7554" s="1053">
        <v>45020161</v>
      </c>
      <c r="AJ7554" s="1054">
        <v>22</v>
      </c>
      <c r="AK7554" s="1055">
        <v>26.645800000000001</v>
      </c>
      <c r="AL7554" s="1055">
        <v>0.84160000000000001</v>
      </c>
      <c r="AM7554" s="1054">
        <v>32</v>
      </c>
      <c r="AN7554" s="1056">
        <v>0.34759999999999996</v>
      </c>
    </row>
    <row r="7555" spans="35:40">
      <c r="AI7555" s="1053">
        <v>35031601</v>
      </c>
      <c r="AJ7555" s="1054">
        <v>18</v>
      </c>
      <c r="AK7555" s="1055">
        <v>26.581870000000002</v>
      </c>
      <c r="AL7555" s="1055">
        <v>0.76729999999999998</v>
      </c>
      <c r="AM7555" s="1054">
        <v>35</v>
      </c>
      <c r="AN7555" s="1056">
        <v>0.38890000000000002</v>
      </c>
    </row>
    <row r="7556" spans="35:40">
      <c r="AI7556" s="1053">
        <v>46032201</v>
      </c>
      <c r="AJ7556" s="1054">
        <v>14</v>
      </c>
      <c r="AK7556" s="1055">
        <v>26.5792</v>
      </c>
      <c r="AL7556" s="1055">
        <v>0.503</v>
      </c>
      <c r="AM7556" s="1054">
        <v>53</v>
      </c>
      <c r="AN7556" s="1056">
        <v>0.14550000000000002</v>
      </c>
    </row>
    <row r="7557" spans="35:40">
      <c r="AI7557" s="1053">
        <v>44120401</v>
      </c>
      <c r="AJ7557" s="1054">
        <v>38</v>
      </c>
      <c r="AK7557" s="1055">
        <v>26.556100000000001</v>
      </c>
      <c r="AL7557" s="1055">
        <v>0.81520000000000004</v>
      </c>
      <c r="AM7557" s="1054">
        <v>33</v>
      </c>
      <c r="AN7557" s="1056">
        <v>0.10970000000000001</v>
      </c>
    </row>
    <row r="7558" spans="35:40">
      <c r="AI7558" s="1053">
        <v>37022501</v>
      </c>
      <c r="AJ7558" s="1054">
        <v>40</v>
      </c>
      <c r="AK7558" s="1055">
        <v>26.5107</v>
      </c>
      <c r="AL7558" s="1055">
        <v>0.74299999999999999</v>
      </c>
      <c r="AM7558" s="1054">
        <v>36</v>
      </c>
      <c r="AN7558" s="1056">
        <v>0.20610000000000001</v>
      </c>
    </row>
    <row r="7559" spans="35:40">
      <c r="AI7559" s="1053">
        <v>53251501</v>
      </c>
      <c r="AJ7559" s="1054">
        <v>12</v>
      </c>
      <c r="AK7559" s="1055">
        <v>26.493099999999998</v>
      </c>
      <c r="AL7559" s="1055">
        <v>0.68010000000000004</v>
      </c>
      <c r="AM7559" s="1054">
        <v>39</v>
      </c>
      <c r="AN7559" s="1056">
        <v>0.2591</v>
      </c>
    </row>
    <row r="7560" spans="35:40">
      <c r="AI7560" s="1053">
        <v>34141401</v>
      </c>
      <c r="AJ7560" s="1054">
        <v>13</v>
      </c>
      <c r="AK7560" s="1055">
        <v>26.491599999999998</v>
      </c>
      <c r="AL7560" s="1055">
        <v>0.83830000000000005</v>
      </c>
      <c r="AM7560" s="1054">
        <v>32</v>
      </c>
      <c r="AN7560" s="1056">
        <v>0.15570000000000001</v>
      </c>
    </row>
    <row r="7561" spans="35:40">
      <c r="AI7561" s="1053">
        <v>35073861</v>
      </c>
      <c r="AJ7561" s="1054">
        <v>14</v>
      </c>
      <c r="AK7561" s="1055">
        <v>26.467300000000002</v>
      </c>
      <c r="AL7561" s="1055">
        <v>0.97799999999999998</v>
      </c>
      <c r="AM7561" s="1054">
        <v>27</v>
      </c>
      <c r="AN7561" s="1056">
        <v>0.32600000000000001</v>
      </c>
    </row>
    <row r="7562" spans="35:40">
      <c r="AI7562" s="1053">
        <v>32039091</v>
      </c>
      <c r="AJ7562" s="1054">
        <v>83</v>
      </c>
      <c r="AK7562" s="1055">
        <v>26.467300000000002</v>
      </c>
      <c r="AL7562" s="1055">
        <v>0.75409999999999999</v>
      </c>
      <c r="AM7562" s="1054">
        <v>35</v>
      </c>
      <c r="AN7562" s="1056">
        <v>8.6599999999999996E-2</v>
      </c>
    </row>
    <row r="7563" spans="35:40">
      <c r="AI7563" s="1053">
        <v>51096211</v>
      </c>
      <c r="AJ7563" s="1054">
        <v>38</v>
      </c>
      <c r="AK7563" s="1055">
        <v>26.429500000000001</v>
      </c>
      <c r="AL7563" s="1055">
        <v>0.83930000000000005</v>
      </c>
      <c r="AM7563" s="1054">
        <v>31</v>
      </c>
      <c r="AN7563" s="1056">
        <v>0.21929999999999999</v>
      </c>
    </row>
    <row r="7564" spans="35:40">
      <c r="AI7564" s="1053">
        <v>41173101</v>
      </c>
      <c r="AJ7564" s="1054">
        <v>17</v>
      </c>
      <c r="AK7564" s="1055">
        <v>26.414899999999999</v>
      </c>
      <c r="AL7564" s="1055">
        <v>0.79969999999999997</v>
      </c>
      <c r="AM7564" s="1054">
        <v>33</v>
      </c>
      <c r="AN7564" s="1056">
        <v>0.24239999999999998</v>
      </c>
    </row>
    <row r="7565" spans="35:40">
      <c r="AI7565" s="1053">
        <v>34050801</v>
      </c>
      <c r="AJ7565" s="1054">
        <v>20</v>
      </c>
      <c r="AK7565" s="1055">
        <v>26.399100000000001</v>
      </c>
      <c r="AL7565" s="1055">
        <v>0.87560000000000004</v>
      </c>
      <c r="AM7565" s="1054">
        <v>30</v>
      </c>
      <c r="AN7565" s="1056">
        <v>0.23050000000000001</v>
      </c>
    </row>
    <row r="7566" spans="35:40">
      <c r="AI7566" s="1053">
        <v>22111901</v>
      </c>
      <c r="AJ7566" s="1054">
        <v>42</v>
      </c>
      <c r="AK7566" s="1055">
        <v>26.394100000000002</v>
      </c>
      <c r="AL7566" s="1055">
        <v>0.8659</v>
      </c>
      <c r="AM7566" s="1054">
        <v>30</v>
      </c>
      <c r="AN7566" s="1056">
        <v>0.113</v>
      </c>
    </row>
    <row r="7567" spans="35:40">
      <c r="AI7567" s="1053">
        <v>52041301</v>
      </c>
      <c r="AJ7567" s="1054">
        <v>10</v>
      </c>
      <c r="AK7567" s="1055">
        <v>26.3217</v>
      </c>
      <c r="AL7567" s="1055">
        <v>0.59460000000000002</v>
      </c>
      <c r="AM7567" s="1054">
        <v>44</v>
      </c>
      <c r="AN7567" s="1056">
        <v>0.2339</v>
      </c>
    </row>
    <row r="7568" spans="35:40">
      <c r="AI7568" s="1053">
        <v>53041901</v>
      </c>
      <c r="AJ7568" s="1054">
        <v>8</v>
      </c>
      <c r="AK7568" s="1055">
        <v>26.314900000000002</v>
      </c>
      <c r="AL7568" s="1055">
        <v>0.83460000000000001</v>
      </c>
      <c r="AM7568" s="1054">
        <v>32</v>
      </c>
      <c r="AN7568" s="1056">
        <v>0.19149999999999998</v>
      </c>
    </row>
    <row r="7569" spans="35:40">
      <c r="AI7569" s="1053">
        <v>33093801</v>
      </c>
      <c r="AJ7569" s="1054">
        <v>61</v>
      </c>
      <c r="AK7569" s="1055">
        <v>26.311</v>
      </c>
      <c r="AL7569" s="1055">
        <v>0.65129999999999999</v>
      </c>
      <c r="AM7569" s="1054">
        <v>40</v>
      </c>
      <c r="AN7569" s="1056">
        <v>3.9E-2</v>
      </c>
    </row>
    <row r="7570" spans="35:40">
      <c r="AI7570" s="1053">
        <v>11051221</v>
      </c>
      <c r="AJ7570" s="1054">
        <v>184</v>
      </c>
      <c r="AK7570" s="1055">
        <v>26.2684</v>
      </c>
      <c r="AL7570" s="1055">
        <v>0.63060000000000005</v>
      </c>
      <c r="AM7570" s="1054">
        <v>42</v>
      </c>
      <c r="AN7570" s="1056">
        <v>7.1099999999999997E-2</v>
      </c>
    </row>
    <row r="7571" spans="35:40">
      <c r="AI7571" s="1053">
        <v>62050501</v>
      </c>
      <c r="AJ7571" s="1054">
        <v>4</v>
      </c>
      <c r="AK7571" s="1055">
        <v>26.202400000000001</v>
      </c>
      <c r="AL7571" s="1055">
        <v>0.71519999999999995</v>
      </c>
      <c r="AM7571" s="1054">
        <v>37</v>
      </c>
      <c r="AN7571" s="1056">
        <v>0.30070000000000002</v>
      </c>
    </row>
    <row r="7572" spans="35:40">
      <c r="AI7572" s="1053">
        <v>37127021</v>
      </c>
      <c r="AJ7572" s="1054">
        <v>14</v>
      </c>
      <c r="AK7572" s="1055">
        <v>26.200399999999998</v>
      </c>
      <c r="AL7572" s="1055">
        <v>0.79769999999999996</v>
      </c>
      <c r="AM7572" s="1054">
        <v>33</v>
      </c>
      <c r="AN7572" s="1056">
        <v>0.13919999999999999</v>
      </c>
    </row>
    <row r="7573" spans="35:40">
      <c r="AI7573" s="1053">
        <v>35054121</v>
      </c>
      <c r="AJ7573" s="1054">
        <v>53</v>
      </c>
      <c r="AK7573" s="1055">
        <v>26.18</v>
      </c>
      <c r="AL7573" s="1055">
        <v>0.73050000000000004</v>
      </c>
      <c r="AM7573" s="1054">
        <v>36</v>
      </c>
      <c r="AN7573" s="1056">
        <v>8.2799999999999999E-2</v>
      </c>
    </row>
    <row r="7574" spans="35:40">
      <c r="AI7574" s="1053">
        <v>45140031</v>
      </c>
      <c r="AJ7574" s="1054">
        <v>10</v>
      </c>
      <c r="AK7574" s="1055">
        <v>26.179099999999998</v>
      </c>
      <c r="AL7574" s="1055">
        <v>0.83279999999999998</v>
      </c>
      <c r="AM7574" s="1054">
        <v>31</v>
      </c>
      <c r="AN7574" s="1056">
        <v>0.24230000000000002</v>
      </c>
    </row>
    <row r="7575" spans="35:40">
      <c r="AI7575" s="1053">
        <v>32024801</v>
      </c>
      <c r="AJ7575" s="1054">
        <v>25</v>
      </c>
      <c r="AK7575" s="1055">
        <v>26.161300000000001</v>
      </c>
      <c r="AL7575" s="1055">
        <v>0.76160000000000005</v>
      </c>
      <c r="AM7575" s="1054">
        <v>34</v>
      </c>
      <c r="AN7575" s="1056">
        <v>0.17230000000000001</v>
      </c>
    </row>
    <row r="7576" spans="35:40">
      <c r="AI7576" s="1053">
        <v>44180501</v>
      </c>
      <c r="AJ7576" s="1054">
        <v>15</v>
      </c>
      <c r="AK7576" s="1055">
        <v>26.114999999999998</v>
      </c>
      <c r="AL7576" s="1055">
        <v>0.88170000000000004</v>
      </c>
      <c r="AM7576" s="1054">
        <v>30</v>
      </c>
      <c r="AN7576" s="1056">
        <v>0.15970000000000001</v>
      </c>
    </row>
    <row r="7577" spans="35:40">
      <c r="AI7577" s="1053">
        <v>61031501</v>
      </c>
      <c r="AJ7577" s="1054">
        <v>22</v>
      </c>
      <c r="AK7577" s="1055">
        <v>26.114100000000001</v>
      </c>
      <c r="AL7577" s="1055">
        <v>0.55889999999999995</v>
      </c>
      <c r="AM7577" s="1054">
        <v>47</v>
      </c>
      <c r="AN7577" s="1056">
        <v>0.1128</v>
      </c>
    </row>
    <row r="7578" spans="35:40">
      <c r="AI7578" s="1053">
        <v>46021501</v>
      </c>
      <c r="AJ7578" s="1054">
        <v>29</v>
      </c>
      <c r="AK7578" s="1055">
        <v>26.088899999999999</v>
      </c>
      <c r="AL7578" s="1055">
        <v>0.75039999999999996</v>
      </c>
      <c r="AM7578" s="1054">
        <v>35</v>
      </c>
      <c r="AN7578" s="1056">
        <v>0.1356</v>
      </c>
    </row>
    <row r="7579" spans="35:40">
      <c r="AI7579" s="1053">
        <v>51150111</v>
      </c>
      <c r="AJ7579" s="1054">
        <v>13</v>
      </c>
      <c r="AK7579" s="1055">
        <v>26.080400000000001</v>
      </c>
      <c r="AL7579" s="1055">
        <v>0.77090000000000003</v>
      </c>
      <c r="AM7579" s="1054">
        <v>34</v>
      </c>
      <c r="AN7579" s="1056">
        <v>0.11550000000000001</v>
      </c>
    </row>
    <row r="7580" spans="35:40">
      <c r="AI7580" s="1053">
        <v>51015981</v>
      </c>
      <c r="AJ7580" s="1054">
        <v>161</v>
      </c>
      <c r="AK7580" s="1055">
        <v>26.011960000000002</v>
      </c>
      <c r="AL7580" s="1055">
        <v>0.67630000000000001</v>
      </c>
      <c r="AM7580" s="1054">
        <v>38</v>
      </c>
      <c r="AN7580" s="1056">
        <v>0.12820000000000001</v>
      </c>
    </row>
    <row r="7581" spans="35:40">
      <c r="AI7581" s="1053">
        <v>37097101</v>
      </c>
      <c r="AJ7581" s="1054">
        <v>15</v>
      </c>
      <c r="AK7581" s="1055">
        <v>26.0106</v>
      </c>
      <c r="AL7581" s="1055">
        <v>0.84360000000000002</v>
      </c>
      <c r="AM7581" s="1054">
        <v>31</v>
      </c>
      <c r="AN7581" s="1056">
        <v>0.15039999999999998</v>
      </c>
    </row>
    <row r="7582" spans="35:40">
      <c r="AI7582" s="1053">
        <v>65400311</v>
      </c>
      <c r="AJ7582" s="1054">
        <v>5</v>
      </c>
      <c r="AK7582" s="1055">
        <v>26.008099999999999</v>
      </c>
      <c r="AL7582" s="1055">
        <v>0.84040000000000004</v>
      </c>
      <c r="AM7582" s="1054">
        <v>31</v>
      </c>
      <c r="AN7582" s="1056">
        <v>3.8300000000000001E-2</v>
      </c>
    </row>
    <row r="7583" spans="35:40">
      <c r="AI7583" s="1053">
        <v>22021203</v>
      </c>
      <c r="AJ7583" s="1054">
        <v>23</v>
      </c>
      <c r="AK7583" s="1055">
        <v>25.9846</v>
      </c>
      <c r="AL7583" s="1055">
        <v>0.81740000000000002</v>
      </c>
      <c r="AM7583" s="1054">
        <v>32</v>
      </c>
      <c r="AN7583" s="1056">
        <v>0.22589999999999999</v>
      </c>
    </row>
    <row r="7584" spans="35:40">
      <c r="AI7584" s="1053">
        <v>44012371</v>
      </c>
      <c r="AJ7584" s="1054">
        <v>221</v>
      </c>
      <c r="AK7584" s="1055">
        <v>25.982410000000002</v>
      </c>
      <c r="AL7584" s="1055">
        <v>0.70489999999999997</v>
      </c>
      <c r="AM7584" s="1054">
        <v>37</v>
      </c>
      <c r="AN7584" s="1056">
        <v>0.1072</v>
      </c>
    </row>
    <row r="7585" spans="35:40">
      <c r="AI7585" s="1053">
        <v>63020011</v>
      </c>
      <c r="AJ7585" s="1054">
        <v>5</v>
      </c>
      <c r="AK7585" s="1055">
        <v>25.966799999999999</v>
      </c>
      <c r="AL7585" s="1055">
        <v>0.54710000000000003</v>
      </c>
      <c r="AM7585" s="1054">
        <v>47</v>
      </c>
      <c r="AN7585" s="1056">
        <v>0.17</v>
      </c>
    </row>
    <row r="7586" spans="35:40">
      <c r="AI7586" s="1053">
        <v>65282711</v>
      </c>
      <c r="AJ7586" s="1054">
        <v>2</v>
      </c>
      <c r="AK7586" s="1055">
        <v>25.9573</v>
      </c>
      <c r="AL7586" s="1055">
        <v>0.86809999999999998</v>
      </c>
      <c r="AM7586" s="1054">
        <v>30</v>
      </c>
      <c r="AN7586" s="1056">
        <v>0.17420000000000002</v>
      </c>
    </row>
    <row r="7587" spans="35:40">
      <c r="AI7587" s="1053">
        <v>61016901</v>
      </c>
      <c r="AJ7587" s="1054">
        <v>94</v>
      </c>
      <c r="AK7587" s="1055">
        <v>25.956299999999999</v>
      </c>
      <c r="AL7587" s="1055">
        <v>0.74729999999999996</v>
      </c>
      <c r="AM7587" s="1054">
        <v>35</v>
      </c>
      <c r="AN7587" s="1056">
        <v>0.25819999999999999</v>
      </c>
    </row>
    <row r="7588" spans="35:40">
      <c r="AI7588" s="1053">
        <v>14073761</v>
      </c>
      <c r="AJ7588" s="1054">
        <v>25</v>
      </c>
      <c r="AK7588" s="1055">
        <v>25.946000000000002</v>
      </c>
      <c r="AL7588" s="1055">
        <v>0.75439999999999996</v>
      </c>
      <c r="AM7588" s="1054">
        <v>34</v>
      </c>
      <c r="AN7588" s="1056">
        <v>0.11449999999999999</v>
      </c>
    </row>
    <row r="7589" spans="35:40">
      <c r="AI7589" s="1053">
        <v>15110201</v>
      </c>
      <c r="AJ7589" s="1054">
        <v>4</v>
      </c>
      <c r="AK7589" s="1055">
        <v>25.904199999999999</v>
      </c>
      <c r="AL7589" s="1055">
        <v>0.85319999999999996</v>
      </c>
      <c r="AM7589" s="1054">
        <v>30</v>
      </c>
      <c r="AN7589" s="1056">
        <v>0.1696</v>
      </c>
    </row>
    <row r="7590" spans="35:40">
      <c r="AI7590" s="1053">
        <v>21070801</v>
      </c>
      <c r="AJ7590" s="1054">
        <v>13</v>
      </c>
      <c r="AK7590" s="1055">
        <v>25.8916</v>
      </c>
      <c r="AL7590" s="1055">
        <v>0.86799999999999999</v>
      </c>
      <c r="AM7590" s="1054">
        <v>30</v>
      </c>
      <c r="AN7590" s="1056">
        <v>0.22940000000000002</v>
      </c>
    </row>
    <row r="7591" spans="35:40">
      <c r="AI7591" s="1053">
        <v>43081901</v>
      </c>
      <c r="AJ7591" s="1054">
        <v>33</v>
      </c>
      <c r="AK7591" s="1055">
        <v>25.884799999999998</v>
      </c>
      <c r="AL7591" s="1055">
        <v>0.73560000000000003</v>
      </c>
      <c r="AM7591" s="1054">
        <v>35</v>
      </c>
      <c r="AN7591" s="1056">
        <v>0.13589999999999999</v>
      </c>
    </row>
    <row r="7592" spans="35:40">
      <c r="AI7592" s="1053">
        <v>50120251</v>
      </c>
      <c r="AJ7592" s="1054">
        <v>196</v>
      </c>
      <c r="AK7592" s="1055">
        <v>25.866700000000002</v>
      </c>
      <c r="AL7592" s="1055">
        <v>0.83009999999999995</v>
      </c>
      <c r="AM7592" s="1054">
        <v>31</v>
      </c>
      <c r="AN7592" s="1056">
        <v>0.24780000000000002</v>
      </c>
    </row>
    <row r="7593" spans="35:40">
      <c r="AI7593" s="1053">
        <v>32014901</v>
      </c>
      <c r="AJ7593" s="1054">
        <v>90</v>
      </c>
      <c r="AK7593" s="1055">
        <v>25.8538</v>
      </c>
      <c r="AL7593" s="1055">
        <v>0.8508</v>
      </c>
      <c r="AM7593" s="1054">
        <v>30</v>
      </c>
      <c r="AN7593" s="1056">
        <v>0.28610000000000002</v>
      </c>
    </row>
    <row r="7594" spans="35:40">
      <c r="AI7594" s="1053">
        <v>45030491</v>
      </c>
      <c r="AJ7594" s="1054">
        <v>28</v>
      </c>
      <c r="AK7594" s="1055">
        <v>25.852499999999999</v>
      </c>
      <c r="AL7594" s="1055">
        <v>0.79959999999999998</v>
      </c>
      <c r="AM7594" s="1054">
        <v>32</v>
      </c>
      <c r="AN7594" s="1056">
        <v>0.2107</v>
      </c>
    </row>
    <row r="7595" spans="35:40">
      <c r="AI7595" s="1053">
        <v>44061501</v>
      </c>
      <c r="AJ7595" s="1054">
        <v>16</v>
      </c>
      <c r="AK7595" s="1055">
        <v>25.829899999999999</v>
      </c>
      <c r="AL7595" s="1055">
        <v>0.46989999999999998</v>
      </c>
      <c r="AM7595" s="1054">
        <v>55</v>
      </c>
      <c r="AN7595" s="1056">
        <v>9.5600000000000004E-2</v>
      </c>
    </row>
    <row r="7596" spans="35:40">
      <c r="AI7596" s="1053">
        <v>13018701</v>
      </c>
      <c r="AJ7596" s="1054">
        <v>64</v>
      </c>
      <c r="AK7596" s="1055">
        <v>25.806000000000001</v>
      </c>
      <c r="AL7596" s="1055">
        <v>0.61009999999999998</v>
      </c>
      <c r="AM7596" s="1054">
        <v>42</v>
      </c>
      <c r="AN7596" s="1056">
        <v>0.18429999999999999</v>
      </c>
    </row>
    <row r="7597" spans="35:40">
      <c r="AI7597" s="1053">
        <v>37147091</v>
      </c>
      <c r="AJ7597" s="1054">
        <v>18</v>
      </c>
      <c r="AK7597" s="1055">
        <v>25.797229999999999</v>
      </c>
      <c r="AL7597" s="1055">
        <v>0.66259999999999997</v>
      </c>
      <c r="AM7597" s="1054">
        <v>39</v>
      </c>
      <c r="AN7597" s="1056">
        <v>0.13150000000000001</v>
      </c>
    </row>
    <row r="7598" spans="35:40">
      <c r="AI7598" s="1053">
        <v>44001261</v>
      </c>
      <c r="AJ7598" s="1054">
        <v>160</v>
      </c>
      <c r="AK7598" s="1055">
        <v>25.794250000000002</v>
      </c>
      <c r="AL7598" s="1055">
        <v>0.69969999999999999</v>
      </c>
      <c r="AM7598" s="1054">
        <v>37</v>
      </c>
      <c r="AN7598" s="1056">
        <v>7.46E-2</v>
      </c>
    </row>
    <row r="7599" spans="35:40">
      <c r="AI7599" s="1053">
        <v>32033602</v>
      </c>
      <c r="AJ7599" s="1054">
        <v>84</v>
      </c>
      <c r="AK7599" s="1055">
        <v>25.738399999999999</v>
      </c>
      <c r="AL7599" s="1055">
        <v>0.80720000000000003</v>
      </c>
      <c r="AM7599" s="1054">
        <v>32</v>
      </c>
      <c r="AN7599" s="1056">
        <v>0.10800000000000001</v>
      </c>
    </row>
    <row r="7600" spans="35:40">
      <c r="AI7600" s="1053">
        <v>14073441</v>
      </c>
      <c r="AJ7600" s="1054">
        <v>26</v>
      </c>
      <c r="AK7600" s="1055">
        <v>25.73385</v>
      </c>
      <c r="AL7600" s="1055">
        <v>0.68510000000000004</v>
      </c>
      <c r="AM7600" s="1054">
        <v>38</v>
      </c>
      <c r="AN7600" s="1056">
        <v>0.19440000000000002</v>
      </c>
    </row>
    <row r="7601" spans="35:40">
      <c r="AI7601" s="1053">
        <v>37022701</v>
      </c>
      <c r="AJ7601" s="1054">
        <v>41</v>
      </c>
      <c r="AK7601" s="1055">
        <v>25.7148</v>
      </c>
      <c r="AL7601" s="1055">
        <v>0.68089999999999995</v>
      </c>
      <c r="AM7601" s="1054">
        <v>38</v>
      </c>
      <c r="AN7601" s="1056">
        <v>0.28850000000000003</v>
      </c>
    </row>
    <row r="7602" spans="35:40">
      <c r="AI7602" s="1053">
        <v>44101061</v>
      </c>
      <c r="AJ7602" s="1054">
        <v>104</v>
      </c>
      <c r="AK7602" s="1055">
        <v>25.711200000000002</v>
      </c>
      <c r="AL7602" s="1055">
        <v>0.72240000000000004</v>
      </c>
      <c r="AM7602" s="1054">
        <v>36</v>
      </c>
      <c r="AN7602" s="1056">
        <v>6.0899999999999996E-2</v>
      </c>
    </row>
    <row r="7603" spans="35:40">
      <c r="AI7603" s="1053">
        <v>50080131</v>
      </c>
      <c r="AJ7603" s="1054">
        <v>197</v>
      </c>
      <c r="AK7603" s="1055">
        <v>25.7014</v>
      </c>
      <c r="AL7603" s="1055">
        <v>0.7117</v>
      </c>
      <c r="AM7603" s="1054">
        <v>36</v>
      </c>
      <c r="AN7603" s="1056">
        <v>8.7799999999999989E-2</v>
      </c>
    </row>
    <row r="7604" spans="35:40">
      <c r="AI7604" s="1053">
        <v>65010221</v>
      </c>
      <c r="AJ7604" s="1054">
        <v>30</v>
      </c>
      <c r="AK7604" s="1055">
        <v>25.682600000000001</v>
      </c>
      <c r="AL7604" s="1055">
        <v>0.82609999999999995</v>
      </c>
      <c r="AM7604" s="1054">
        <v>31</v>
      </c>
      <c r="AN7604" s="1056">
        <v>9.74E-2</v>
      </c>
    </row>
    <row r="7605" spans="35:40">
      <c r="AI7605" s="1053">
        <v>43081301</v>
      </c>
      <c r="AJ7605" s="1054">
        <v>34</v>
      </c>
      <c r="AK7605" s="1055">
        <v>25.65626</v>
      </c>
      <c r="AL7605" s="1055">
        <v>0.69389999999999996</v>
      </c>
      <c r="AM7605" s="1054">
        <v>37</v>
      </c>
      <c r="AN7605" s="1056">
        <v>0.17660000000000001</v>
      </c>
    </row>
    <row r="7606" spans="35:40">
      <c r="AI7606" s="1053">
        <v>37051901</v>
      </c>
      <c r="AJ7606" s="1054">
        <v>36</v>
      </c>
      <c r="AK7606" s="1055">
        <v>25.639800000000001</v>
      </c>
      <c r="AL7606" s="1055">
        <v>0.84830000000000005</v>
      </c>
      <c r="AM7606" s="1054">
        <v>30</v>
      </c>
      <c r="AN7606" s="1056">
        <v>0.12820000000000001</v>
      </c>
    </row>
    <row r="7607" spans="35:40">
      <c r="AI7607" s="1053">
        <v>65400201</v>
      </c>
      <c r="AJ7607" s="1054">
        <v>6</v>
      </c>
      <c r="AK7607" s="1055">
        <v>25.613900000000001</v>
      </c>
      <c r="AL7607" s="1055">
        <v>0.77839999999999998</v>
      </c>
      <c r="AM7607" s="1054">
        <v>33</v>
      </c>
      <c r="AN7607" s="1056">
        <v>0.13689999999999999</v>
      </c>
    </row>
    <row r="7608" spans="35:40">
      <c r="AI7608" s="1053">
        <v>44105801</v>
      </c>
      <c r="AJ7608" s="1054">
        <v>105</v>
      </c>
      <c r="AK7608" s="1055">
        <v>25.563800000000001</v>
      </c>
      <c r="AL7608" s="1055">
        <v>0.72499999999999998</v>
      </c>
      <c r="AM7608" s="1054">
        <v>35</v>
      </c>
      <c r="AN7608" s="1056">
        <v>0.10800000000000001</v>
      </c>
    </row>
    <row r="7609" spans="35:40">
      <c r="AI7609" s="1053">
        <v>23210101</v>
      </c>
      <c r="AJ7609" s="1054">
        <v>6</v>
      </c>
      <c r="AK7609" s="1055">
        <v>25.543320000000001</v>
      </c>
      <c r="AL7609" s="1055">
        <v>0.76049999999999995</v>
      </c>
      <c r="AM7609" s="1054">
        <v>34</v>
      </c>
      <c r="AN7609" s="1056">
        <v>0.1321</v>
      </c>
    </row>
    <row r="7610" spans="35:40">
      <c r="AI7610" s="1053">
        <v>61101201</v>
      </c>
      <c r="AJ7610" s="1054">
        <v>5</v>
      </c>
      <c r="AK7610" s="1055">
        <v>25.504200000000001</v>
      </c>
      <c r="AL7610" s="1055">
        <v>0.80300000000000005</v>
      </c>
      <c r="AM7610" s="1054">
        <v>32</v>
      </c>
      <c r="AN7610" s="1056">
        <v>0.32380000000000003</v>
      </c>
    </row>
    <row r="7611" spans="35:40">
      <c r="AI7611" s="1053">
        <v>65430111</v>
      </c>
      <c r="AJ7611" s="1054">
        <v>1</v>
      </c>
      <c r="AK7611" s="1055">
        <v>25.500299999999999</v>
      </c>
      <c r="AL7611" s="1055">
        <v>0.82750000000000001</v>
      </c>
      <c r="AM7611" s="1054">
        <v>31</v>
      </c>
      <c r="AN7611" s="1056">
        <v>9.7500000000000003E-2</v>
      </c>
    </row>
    <row r="7612" spans="35:40">
      <c r="AI7612" s="1053">
        <v>43101901</v>
      </c>
      <c r="AJ7612" s="1054">
        <v>26</v>
      </c>
      <c r="AK7612" s="1055">
        <v>25.491599999999998</v>
      </c>
      <c r="AL7612" s="1055">
        <v>0.80879999999999996</v>
      </c>
      <c r="AM7612" s="1054">
        <v>32</v>
      </c>
      <c r="AN7612" s="1056">
        <v>0.1176</v>
      </c>
    </row>
    <row r="7613" spans="35:40">
      <c r="AI7613" s="1053">
        <v>45080801</v>
      </c>
      <c r="AJ7613" s="1054">
        <v>12</v>
      </c>
      <c r="AK7613" s="1055">
        <v>25.4834</v>
      </c>
      <c r="AL7613" s="1055">
        <v>0.56969999999999998</v>
      </c>
      <c r="AM7613" s="1054">
        <v>45</v>
      </c>
      <c r="AN7613" s="1056">
        <v>0.2097</v>
      </c>
    </row>
    <row r="7614" spans="35:40">
      <c r="AI7614" s="1053">
        <v>44011111</v>
      </c>
      <c r="AJ7614" s="1054">
        <v>222</v>
      </c>
      <c r="AK7614" s="1055">
        <v>25.469000000000001</v>
      </c>
      <c r="AL7614" s="1055">
        <v>0.67600000000000005</v>
      </c>
      <c r="AM7614" s="1054">
        <v>38</v>
      </c>
      <c r="AN7614" s="1056">
        <v>9.5199999999999993E-2</v>
      </c>
    </row>
    <row r="7615" spans="35:40">
      <c r="AI7615" s="1053">
        <v>41141701</v>
      </c>
      <c r="AJ7615" s="1054">
        <v>23</v>
      </c>
      <c r="AK7615" s="1055">
        <v>25.454899999999999</v>
      </c>
      <c r="AL7615" s="1055">
        <v>0.7752</v>
      </c>
      <c r="AM7615" s="1054">
        <v>33</v>
      </c>
      <c r="AN7615" s="1056">
        <v>0.16159999999999999</v>
      </c>
    </row>
    <row r="7616" spans="35:40">
      <c r="AI7616" s="1053">
        <v>45100301</v>
      </c>
      <c r="AJ7616" s="1054">
        <v>7</v>
      </c>
      <c r="AK7616" s="1055">
        <v>25.415600000000001</v>
      </c>
      <c r="AL7616" s="1055">
        <v>0.52390000000000003</v>
      </c>
      <c r="AM7616" s="1054">
        <v>49</v>
      </c>
      <c r="AN7616" s="1056">
        <v>8.2400000000000001E-2</v>
      </c>
    </row>
    <row r="7617" spans="35:40">
      <c r="AI7617" s="1053">
        <v>51036902</v>
      </c>
      <c r="AJ7617" s="1054">
        <v>22</v>
      </c>
      <c r="AK7617" s="1055">
        <v>25.398800000000001</v>
      </c>
      <c r="AL7617" s="1055">
        <v>0.80169999999999997</v>
      </c>
      <c r="AM7617" s="1054">
        <v>32</v>
      </c>
      <c r="AN7617" s="1056">
        <v>0.11380000000000001</v>
      </c>
    </row>
    <row r="7618" spans="35:40">
      <c r="AI7618" s="1053">
        <v>14073391</v>
      </c>
      <c r="AJ7618" s="1054">
        <v>27</v>
      </c>
      <c r="AK7618" s="1055">
        <v>25.3979</v>
      </c>
      <c r="AL7618" s="1055">
        <v>0.73419999999999996</v>
      </c>
      <c r="AM7618" s="1054">
        <v>35</v>
      </c>
      <c r="AN7618" s="1056">
        <v>0.25819999999999999</v>
      </c>
    </row>
    <row r="7619" spans="35:40">
      <c r="AI7619" s="1053">
        <v>34171301</v>
      </c>
      <c r="AJ7619" s="1054">
        <v>10</v>
      </c>
      <c r="AK7619" s="1055">
        <v>25.342300000000002</v>
      </c>
      <c r="AL7619" s="1055">
        <v>0.80379999999999996</v>
      </c>
      <c r="AM7619" s="1054">
        <v>32</v>
      </c>
      <c r="AN7619" s="1056">
        <v>0.26440000000000002</v>
      </c>
    </row>
    <row r="7620" spans="35:40">
      <c r="AI7620" s="1053">
        <v>61061301</v>
      </c>
      <c r="AJ7620" s="1054">
        <v>10</v>
      </c>
      <c r="AK7620" s="1055">
        <v>25.317699999999999</v>
      </c>
      <c r="AL7620" s="1055">
        <v>0.84699999999999998</v>
      </c>
      <c r="AM7620" s="1054">
        <v>30</v>
      </c>
      <c r="AN7620" s="1056">
        <v>0.32619999999999999</v>
      </c>
    </row>
    <row r="7621" spans="35:40">
      <c r="AI7621" s="1053">
        <v>51100301</v>
      </c>
      <c r="AJ7621" s="1054">
        <v>17</v>
      </c>
      <c r="AK7621" s="1055">
        <v>25.295360000000002</v>
      </c>
      <c r="AL7621" s="1055">
        <v>0.73860000000000003</v>
      </c>
      <c r="AM7621" s="1054">
        <v>34</v>
      </c>
      <c r="AN7621" s="1056">
        <v>0.10710000000000001</v>
      </c>
    </row>
    <row r="7622" spans="35:40">
      <c r="AI7622" s="1053">
        <v>45041301</v>
      </c>
      <c r="AJ7622" s="1054">
        <v>12</v>
      </c>
      <c r="AK7622" s="1055">
        <v>25.287700000000001</v>
      </c>
      <c r="AL7622" s="1055">
        <v>0.70289999999999997</v>
      </c>
      <c r="AM7622" s="1054">
        <v>36</v>
      </c>
      <c r="AN7622" s="1056">
        <v>0.20230000000000001</v>
      </c>
    </row>
    <row r="7623" spans="35:40">
      <c r="AI7623" s="1053">
        <v>44022201</v>
      </c>
      <c r="AJ7623" s="1054">
        <v>24</v>
      </c>
      <c r="AK7623" s="1055">
        <v>25.267749999999999</v>
      </c>
      <c r="AL7623" s="1055">
        <v>0.78759999999999997</v>
      </c>
      <c r="AM7623" s="1054">
        <v>32</v>
      </c>
      <c r="AN7623" s="1056">
        <v>0.1492</v>
      </c>
    </row>
    <row r="7624" spans="35:40">
      <c r="AI7624" s="1053">
        <v>13106201</v>
      </c>
      <c r="AJ7624" s="1054">
        <v>25</v>
      </c>
      <c r="AK7624" s="1055">
        <v>25.267600000000002</v>
      </c>
      <c r="AL7624" s="1055">
        <v>0.6371</v>
      </c>
      <c r="AM7624" s="1054">
        <v>40</v>
      </c>
      <c r="AN7624" s="1056">
        <v>8.43E-2</v>
      </c>
    </row>
    <row r="7625" spans="35:40">
      <c r="AI7625" s="1053">
        <v>45090081</v>
      </c>
      <c r="AJ7625" s="1054">
        <v>9</v>
      </c>
      <c r="AK7625" s="1055">
        <v>25.2332</v>
      </c>
      <c r="AL7625" s="1055">
        <v>0.78469999999999995</v>
      </c>
      <c r="AM7625" s="1054">
        <v>32</v>
      </c>
      <c r="AN7625" s="1056">
        <v>0.1389</v>
      </c>
    </row>
    <row r="7626" spans="35:40">
      <c r="AI7626" s="1053">
        <v>63070011</v>
      </c>
      <c r="AJ7626" s="1054">
        <v>1</v>
      </c>
      <c r="AK7626" s="1055">
        <v>25.213899999999999</v>
      </c>
      <c r="AL7626" s="1055">
        <v>0.62719999999999998</v>
      </c>
      <c r="AM7626" s="1054">
        <v>40</v>
      </c>
      <c r="AN7626" s="1056">
        <v>0.1069</v>
      </c>
    </row>
    <row r="7627" spans="35:40">
      <c r="AI7627" s="1053">
        <v>43010101</v>
      </c>
      <c r="AJ7627" s="1054">
        <v>87</v>
      </c>
      <c r="AK7627" s="1055">
        <v>25.2057</v>
      </c>
      <c r="AL7627" s="1055">
        <v>0.78610000000000002</v>
      </c>
      <c r="AM7627" s="1054">
        <v>32</v>
      </c>
      <c r="AN7627" s="1056">
        <v>0.17550000000000002</v>
      </c>
    </row>
    <row r="7628" spans="35:40">
      <c r="AI7628" s="1053">
        <v>52262401</v>
      </c>
      <c r="AJ7628" s="1054">
        <v>5</v>
      </c>
      <c r="AK7628" s="1055">
        <v>25.200939999999999</v>
      </c>
      <c r="AL7628" s="1055">
        <v>0.70199999999999996</v>
      </c>
      <c r="AM7628" s="1054">
        <v>36</v>
      </c>
      <c r="AN7628" s="1056">
        <v>3.6600000000000001E-2</v>
      </c>
    </row>
    <row r="7629" spans="35:40">
      <c r="AI7629" s="1053">
        <v>62060101</v>
      </c>
      <c r="AJ7629" s="1054">
        <v>9</v>
      </c>
      <c r="AK7629" s="1055">
        <v>25.185400000000001</v>
      </c>
      <c r="AL7629" s="1055">
        <v>0.81950000000000001</v>
      </c>
      <c r="AM7629" s="1054">
        <v>31</v>
      </c>
      <c r="AN7629" s="1056">
        <v>0.19870000000000002</v>
      </c>
    </row>
    <row r="7630" spans="35:40">
      <c r="AI7630" s="1053">
        <v>32052711</v>
      </c>
      <c r="AJ7630" s="1054">
        <v>33</v>
      </c>
      <c r="AK7630" s="1055">
        <v>25.131499999999999</v>
      </c>
      <c r="AL7630" s="1055">
        <v>0.76819999999999999</v>
      </c>
      <c r="AM7630" s="1054">
        <v>33</v>
      </c>
      <c r="AN7630" s="1056">
        <v>0.2306</v>
      </c>
    </row>
    <row r="7631" spans="35:40">
      <c r="AI7631" s="1053">
        <v>52015001</v>
      </c>
      <c r="AJ7631" s="1054">
        <v>32</v>
      </c>
      <c r="AK7631" s="1055">
        <v>25.130700000000001</v>
      </c>
      <c r="AL7631" s="1055">
        <v>0.7903</v>
      </c>
      <c r="AM7631" s="1054">
        <v>32</v>
      </c>
      <c r="AN7631" s="1056">
        <v>0.32130000000000003</v>
      </c>
    </row>
    <row r="7632" spans="35:40">
      <c r="AI7632" s="1053">
        <v>32112211</v>
      </c>
      <c r="AJ7632" s="1054">
        <v>19</v>
      </c>
      <c r="AK7632" s="1055">
        <v>25.125239999999998</v>
      </c>
      <c r="AL7632" s="1055">
        <v>0.82650000000000001</v>
      </c>
      <c r="AM7632" s="1054">
        <v>30</v>
      </c>
      <c r="AN7632" s="1056">
        <v>0.28029999999999999</v>
      </c>
    </row>
    <row r="7633" spans="35:40">
      <c r="AI7633" s="1053">
        <v>51210101</v>
      </c>
      <c r="AJ7633" s="1054">
        <v>1</v>
      </c>
      <c r="AK7633" s="1055">
        <v>25.086200000000002</v>
      </c>
      <c r="AL7633" s="1055">
        <v>0.56459999999999999</v>
      </c>
      <c r="AM7633" s="1054">
        <v>44</v>
      </c>
      <c r="AN7633" s="1056">
        <v>0.218</v>
      </c>
    </row>
    <row r="7634" spans="35:40">
      <c r="AI7634" s="1053">
        <v>13032201</v>
      </c>
      <c r="AJ7634" s="1054">
        <v>17</v>
      </c>
      <c r="AK7634" s="1055">
        <v>25.064399999999999</v>
      </c>
      <c r="AL7634" s="1055">
        <v>0.82030000000000003</v>
      </c>
      <c r="AM7634" s="1054">
        <v>31</v>
      </c>
      <c r="AN7634" s="1056">
        <v>0.15210000000000001</v>
      </c>
    </row>
    <row r="7635" spans="35:40">
      <c r="AI7635" s="1053">
        <v>43021401</v>
      </c>
      <c r="AJ7635" s="1054">
        <v>27</v>
      </c>
      <c r="AK7635" s="1055">
        <v>25.063300000000002</v>
      </c>
      <c r="AL7635" s="1055">
        <v>0.78510000000000002</v>
      </c>
      <c r="AM7635" s="1054">
        <v>32</v>
      </c>
      <c r="AN7635" s="1056">
        <v>0.14460000000000001</v>
      </c>
    </row>
    <row r="7636" spans="35:40">
      <c r="AI7636" s="1053">
        <v>51110011</v>
      </c>
      <c r="AJ7636" s="1054">
        <v>10</v>
      </c>
      <c r="AK7636" s="1055">
        <v>25.0518</v>
      </c>
      <c r="AL7636" s="1055">
        <v>0.78680000000000005</v>
      </c>
      <c r="AM7636" s="1054">
        <v>32</v>
      </c>
      <c r="AN7636" s="1056">
        <v>0.25989999999999996</v>
      </c>
    </row>
    <row r="7637" spans="35:40">
      <c r="AI7637" s="1053">
        <v>23122211</v>
      </c>
      <c r="AJ7637" s="1054">
        <v>13</v>
      </c>
      <c r="AK7637" s="1055">
        <v>25.051100000000002</v>
      </c>
      <c r="AL7637" s="1055">
        <v>0.60670000000000002</v>
      </c>
      <c r="AM7637" s="1054">
        <v>41</v>
      </c>
      <c r="AN7637" s="1056">
        <v>0.15960000000000002</v>
      </c>
    </row>
    <row r="7638" spans="35:40">
      <c r="AI7638" s="1053">
        <v>44131031</v>
      </c>
      <c r="AJ7638" s="1054">
        <v>100</v>
      </c>
      <c r="AK7638" s="1055">
        <v>25.039200000000001</v>
      </c>
      <c r="AL7638" s="1055">
        <v>0.82530000000000003</v>
      </c>
      <c r="AM7638" s="1054">
        <v>30</v>
      </c>
      <c r="AN7638" s="1056">
        <v>5.79E-2</v>
      </c>
    </row>
    <row r="7639" spans="35:40">
      <c r="AI7639" s="1053">
        <v>65420101</v>
      </c>
      <c r="AJ7639" s="1054">
        <v>2</v>
      </c>
      <c r="AK7639" s="1055">
        <v>25.013000000000002</v>
      </c>
      <c r="AL7639" s="1055">
        <v>0.70620000000000005</v>
      </c>
      <c r="AM7639" s="1054">
        <v>35</v>
      </c>
      <c r="AN7639" s="1056">
        <v>6.4000000000000001E-2</v>
      </c>
    </row>
    <row r="7640" spans="35:40">
      <c r="AI7640" s="1053">
        <v>44005501</v>
      </c>
      <c r="AJ7640" s="1054">
        <v>161</v>
      </c>
      <c r="AK7640" s="1055">
        <v>25.003</v>
      </c>
      <c r="AL7640" s="1055">
        <v>0.73119999999999996</v>
      </c>
      <c r="AM7640" s="1054">
        <v>34</v>
      </c>
      <c r="AN7640" s="1056">
        <v>0.16750000000000001</v>
      </c>
    </row>
    <row r="7641" spans="35:40">
      <c r="AI7641" s="1053">
        <v>13025501</v>
      </c>
      <c r="AJ7641" s="1054">
        <v>33</v>
      </c>
      <c r="AK7641" s="1055">
        <v>25.0016</v>
      </c>
      <c r="AL7641" s="1055">
        <v>0.59189999999999998</v>
      </c>
      <c r="AM7641" s="1054">
        <v>42</v>
      </c>
      <c r="AN7641" s="1056">
        <v>7.2099999999999997E-2</v>
      </c>
    </row>
    <row r="7642" spans="35:40">
      <c r="AI7642" s="1053">
        <v>33062601</v>
      </c>
      <c r="AJ7642" s="1054">
        <v>65</v>
      </c>
      <c r="AK7642" s="1055">
        <v>25.0016</v>
      </c>
      <c r="AL7642" s="1055">
        <v>0.69650000000000001</v>
      </c>
      <c r="AM7642" s="1054">
        <v>36</v>
      </c>
      <c r="AN7642" s="1056">
        <v>8.6199999999999999E-2</v>
      </c>
    </row>
    <row r="7643" spans="35:40">
      <c r="AI7643" s="1053">
        <v>36050901</v>
      </c>
      <c r="AJ7643" s="1054">
        <v>9</v>
      </c>
      <c r="AK7643" s="1055">
        <v>24.967600000000001</v>
      </c>
      <c r="AL7643" s="1055">
        <v>0.76190000000000002</v>
      </c>
      <c r="AM7643" s="1054">
        <v>33</v>
      </c>
      <c r="AN7643" s="1056">
        <v>0.13750000000000001</v>
      </c>
    </row>
    <row r="7644" spans="35:40">
      <c r="AI7644" s="1053">
        <v>61050301</v>
      </c>
      <c r="AJ7644" s="1054">
        <v>13</v>
      </c>
      <c r="AK7644" s="1055">
        <v>24.966000000000001</v>
      </c>
      <c r="AL7644" s="1055">
        <v>0.70240000000000002</v>
      </c>
      <c r="AM7644" s="1054">
        <v>36</v>
      </c>
      <c r="AN7644" s="1056">
        <v>0.29680000000000001</v>
      </c>
    </row>
    <row r="7645" spans="35:40">
      <c r="AI7645" s="1053">
        <v>32065211</v>
      </c>
      <c r="AJ7645" s="1054">
        <v>42</v>
      </c>
      <c r="AK7645" s="1055">
        <v>24.939800000000002</v>
      </c>
      <c r="AL7645" s="1055">
        <v>0.64780000000000004</v>
      </c>
      <c r="AM7645" s="1054">
        <v>38</v>
      </c>
      <c r="AN7645" s="1056">
        <v>8.8499999999999995E-2</v>
      </c>
    </row>
    <row r="7646" spans="35:40">
      <c r="AI7646" s="1053">
        <v>37061201</v>
      </c>
      <c r="AJ7646" s="1054">
        <v>37</v>
      </c>
      <c r="AK7646" s="1055">
        <v>24.89864</v>
      </c>
      <c r="AL7646" s="1055">
        <v>0.81899999999999995</v>
      </c>
      <c r="AM7646" s="1054">
        <v>30</v>
      </c>
      <c r="AN7646" s="1056">
        <v>0.15479999999999999</v>
      </c>
    </row>
    <row r="7647" spans="35:40">
      <c r="AI7647" s="1053">
        <v>22031701</v>
      </c>
      <c r="AJ7647" s="1054">
        <v>12</v>
      </c>
      <c r="AK7647" s="1055">
        <v>24.891999999999999</v>
      </c>
      <c r="AL7647" s="1055">
        <v>0.81579999999999997</v>
      </c>
      <c r="AM7647" s="1054">
        <v>31</v>
      </c>
      <c r="AN7647" s="1056">
        <v>0.13289999999999999</v>
      </c>
    </row>
    <row r="7648" spans="35:40">
      <c r="AI7648" s="1053">
        <v>35054831</v>
      </c>
      <c r="AJ7648" s="1054">
        <v>54</v>
      </c>
      <c r="AK7648" s="1055">
        <v>24.8888</v>
      </c>
      <c r="AL7648" s="1055">
        <v>0.56320000000000003</v>
      </c>
      <c r="AM7648" s="1054">
        <v>44</v>
      </c>
      <c r="AN7648" s="1056">
        <v>7.5700000000000003E-2</v>
      </c>
    </row>
    <row r="7649" spans="35:40">
      <c r="AI7649" s="1053">
        <v>42042001</v>
      </c>
      <c r="AJ7649" s="1054">
        <v>15</v>
      </c>
      <c r="AK7649" s="1055">
        <v>24.84808</v>
      </c>
      <c r="AL7649" s="1055">
        <v>0.92400000000000004</v>
      </c>
      <c r="AM7649" s="1054">
        <v>27</v>
      </c>
      <c r="AN7649" s="1056">
        <v>0.26649999999999996</v>
      </c>
    </row>
    <row r="7650" spans="35:40">
      <c r="AI7650" s="1053">
        <v>33023801</v>
      </c>
      <c r="AJ7650" s="1054">
        <v>30</v>
      </c>
      <c r="AK7650" s="1055">
        <v>24.8431</v>
      </c>
      <c r="AL7650" s="1055">
        <v>0.71499999999999997</v>
      </c>
      <c r="AM7650" s="1054">
        <v>35</v>
      </c>
      <c r="AN7650" s="1056">
        <v>0.27310000000000001</v>
      </c>
    </row>
    <row r="7651" spans="35:40">
      <c r="AI7651" s="1053">
        <v>21031501</v>
      </c>
      <c r="AJ7651" s="1054">
        <v>18</v>
      </c>
      <c r="AK7651" s="1055">
        <v>24.836500000000001</v>
      </c>
      <c r="AL7651" s="1055">
        <v>0.71870000000000001</v>
      </c>
      <c r="AM7651" s="1054">
        <v>35</v>
      </c>
      <c r="AN7651" s="1056">
        <v>0.20100000000000001</v>
      </c>
    </row>
    <row r="7652" spans="35:40">
      <c r="AI7652" s="1053">
        <v>37167081</v>
      </c>
      <c r="AJ7652" s="1054">
        <v>11</v>
      </c>
      <c r="AK7652" s="1055">
        <v>24.804099999999998</v>
      </c>
      <c r="AL7652" s="1055">
        <v>0.8135</v>
      </c>
      <c r="AM7652" s="1054">
        <v>30</v>
      </c>
      <c r="AN7652" s="1056">
        <v>0.17989999999999998</v>
      </c>
    </row>
    <row r="7653" spans="35:40">
      <c r="AI7653" s="1053">
        <v>13030601</v>
      </c>
      <c r="AJ7653" s="1054">
        <v>18</v>
      </c>
      <c r="AK7653" s="1055">
        <v>24.7805</v>
      </c>
      <c r="AL7653" s="1055">
        <v>0.76039999999999996</v>
      </c>
      <c r="AM7653" s="1054">
        <v>33</v>
      </c>
      <c r="AN7653" s="1056">
        <v>0.3896</v>
      </c>
    </row>
    <row r="7654" spans="35:40">
      <c r="AI7654" s="1053">
        <v>15011361</v>
      </c>
      <c r="AJ7654" s="1054">
        <v>22</v>
      </c>
      <c r="AK7654" s="1055">
        <v>24.721800000000002</v>
      </c>
      <c r="AL7654" s="1055">
        <v>0.71589999999999998</v>
      </c>
      <c r="AM7654" s="1054">
        <v>35</v>
      </c>
      <c r="AN7654" s="1056">
        <v>0.27350000000000002</v>
      </c>
    </row>
    <row r="7655" spans="35:40">
      <c r="AI7655" s="1053">
        <v>21050051</v>
      </c>
      <c r="AJ7655" s="1054">
        <v>8</v>
      </c>
      <c r="AK7655" s="1055">
        <v>24.717199999999998</v>
      </c>
      <c r="AL7655" s="1055">
        <v>0.68959999999999999</v>
      </c>
      <c r="AM7655" s="1054">
        <v>36</v>
      </c>
      <c r="AN7655" s="1056">
        <v>0.29469999999999996</v>
      </c>
    </row>
    <row r="7656" spans="35:40">
      <c r="AI7656" s="1053">
        <v>12140616</v>
      </c>
      <c r="AJ7656" s="1054">
        <v>88</v>
      </c>
      <c r="AK7656" s="1055">
        <v>24.712599999999998</v>
      </c>
      <c r="AL7656" s="1055">
        <v>0.76339999999999997</v>
      </c>
      <c r="AM7656" s="1054">
        <v>32</v>
      </c>
      <c r="AN7656" s="1056">
        <v>0.32420000000000004</v>
      </c>
    </row>
    <row r="7657" spans="35:40">
      <c r="AI7657" s="1053">
        <v>52230901</v>
      </c>
      <c r="AJ7657" s="1054">
        <v>9</v>
      </c>
      <c r="AK7657" s="1055">
        <v>24.701499999999999</v>
      </c>
      <c r="AL7657" s="1055">
        <v>0.65100000000000002</v>
      </c>
      <c r="AM7657" s="1054">
        <v>38</v>
      </c>
      <c r="AN7657" s="1056">
        <v>0.13900000000000001</v>
      </c>
    </row>
    <row r="7658" spans="35:40">
      <c r="AI7658" s="1053">
        <v>65280102</v>
      </c>
      <c r="AJ7658" s="1054">
        <v>3</v>
      </c>
      <c r="AK7658" s="1055">
        <v>24.672699999999999</v>
      </c>
      <c r="AL7658" s="1055">
        <v>0.79810000000000003</v>
      </c>
      <c r="AM7658" s="1054">
        <v>31</v>
      </c>
      <c r="AN7658" s="1056">
        <v>0.114</v>
      </c>
    </row>
    <row r="7659" spans="35:40">
      <c r="AI7659" s="1053">
        <v>13063701</v>
      </c>
      <c r="AJ7659" s="1054">
        <v>29</v>
      </c>
      <c r="AK7659" s="1055">
        <v>24.6677</v>
      </c>
      <c r="AL7659" s="1055">
        <v>0.6099</v>
      </c>
      <c r="AM7659" s="1054">
        <v>40</v>
      </c>
      <c r="AN7659" s="1056">
        <v>0.2631</v>
      </c>
    </row>
    <row r="7660" spans="35:40">
      <c r="AI7660" s="1053">
        <v>32028811</v>
      </c>
      <c r="AJ7660" s="1054">
        <v>115</v>
      </c>
      <c r="AK7660" s="1055">
        <v>24.633400000000002</v>
      </c>
      <c r="AL7660" s="1055">
        <v>0.67779999999999996</v>
      </c>
      <c r="AM7660" s="1054">
        <v>36</v>
      </c>
      <c r="AN7660" s="1056">
        <v>0.18260000000000001</v>
      </c>
    </row>
    <row r="7661" spans="35:40">
      <c r="AI7661" s="1053">
        <v>37101401</v>
      </c>
      <c r="AJ7661" s="1054">
        <v>16</v>
      </c>
      <c r="AK7661" s="1055">
        <v>24.629200000000001</v>
      </c>
      <c r="AL7661" s="1055">
        <v>0.81859999999999999</v>
      </c>
      <c r="AM7661" s="1054">
        <v>30</v>
      </c>
      <c r="AN7661" s="1056">
        <v>0.1371</v>
      </c>
    </row>
    <row r="7662" spans="35:40">
      <c r="AI7662" s="1053">
        <v>37090101</v>
      </c>
      <c r="AJ7662" s="1054">
        <v>16</v>
      </c>
      <c r="AK7662" s="1055">
        <v>24.620329999999999</v>
      </c>
      <c r="AL7662" s="1055">
        <v>0.69740000000000002</v>
      </c>
      <c r="AM7662" s="1054">
        <v>35</v>
      </c>
      <c r="AN7662" s="1056">
        <v>0.1216</v>
      </c>
    </row>
    <row r="7663" spans="35:40">
      <c r="AI7663" s="1053">
        <v>53251201</v>
      </c>
      <c r="AJ7663" s="1054">
        <v>13</v>
      </c>
      <c r="AK7663" s="1055">
        <v>24.565100000000001</v>
      </c>
      <c r="AL7663" s="1055">
        <v>0.69079999999999997</v>
      </c>
      <c r="AM7663" s="1054">
        <v>36</v>
      </c>
      <c r="AN7663" s="1056">
        <v>0.18510000000000001</v>
      </c>
    </row>
    <row r="7664" spans="35:40">
      <c r="AI7664" s="1053">
        <v>50420101</v>
      </c>
      <c r="AJ7664" s="1054">
        <v>198</v>
      </c>
      <c r="AK7664" s="1055">
        <v>24.558199999999999</v>
      </c>
      <c r="AL7664" s="1055">
        <v>0.7611</v>
      </c>
      <c r="AM7664" s="1054">
        <v>32</v>
      </c>
      <c r="AN7664" s="1056">
        <v>0.25</v>
      </c>
    </row>
    <row r="7665" spans="35:40">
      <c r="AI7665" s="1053">
        <v>65900401</v>
      </c>
      <c r="AJ7665" s="1054">
        <v>2</v>
      </c>
      <c r="AK7665" s="1055">
        <v>24.555099999999999</v>
      </c>
      <c r="AL7665" s="1055">
        <v>0.78310000000000002</v>
      </c>
      <c r="AM7665" s="1054">
        <v>31</v>
      </c>
      <c r="AN7665" s="1056">
        <v>8.1000000000000003E-2</v>
      </c>
    </row>
    <row r="7666" spans="35:40">
      <c r="AI7666" s="1053">
        <v>21015701</v>
      </c>
      <c r="AJ7666" s="1054">
        <v>63</v>
      </c>
      <c r="AK7666" s="1055">
        <v>24.511299999999999</v>
      </c>
      <c r="AL7666" s="1055">
        <v>0.89100000000000001</v>
      </c>
      <c r="AM7666" s="1054">
        <v>28</v>
      </c>
      <c r="AN7666" s="1056">
        <v>0.24929999999999999</v>
      </c>
    </row>
    <row r="7667" spans="35:40">
      <c r="AI7667" s="1053">
        <v>51015891</v>
      </c>
      <c r="AJ7667" s="1054">
        <v>162</v>
      </c>
      <c r="AK7667" s="1055">
        <v>24.492699999999999</v>
      </c>
      <c r="AL7667" s="1055">
        <v>0.76390000000000002</v>
      </c>
      <c r="AM7667" s="1054">
        <v>32</v>
      </c>
      <c r="AN7667" s="1056">
        <v>0.2525</v>
      </c>
    </row>
    <row r="7668" spans="35:40">
      <c r="AI7668" s="1053">
        <v>44004701</v>
      </c>
      <c r="AJ7668" s="1054">
        <v>162</v>
      </c>
      <c r="AK7668" s="1055">
        <v>24.465900000000001</v>
      </c>
      <c r="AL7668" s="1055">
        <v>0.71189999999999998</v>
      </c>
      <c r="AM7668" s="1054">
        <v>34</v>
      </c>
      <c r="AN7668" s="1056">
        <v>7.7100000000000002E-2</v>
      </c>
    </row>
    <row r="7669" spans="35:40">
      <c r="AI7669" s="1053">
        <v>21023601</v>
      </c>
      <c r="AJ7669" s="1054">
        <v>53</v>
      </c>
      <c r="AK7669" s="1055">
        <v>24.431000000000001</v>
      </c>
      <c r="AL7669" s="1055">
        <v>0.7399</v>
      </c>
      <c r="AM7669" s="1054">
        <v>33</v>
      </c>
      <c r="AN7669" s="1056">
        <v>0.10060000000000001</v>
      </c>
    </row>
    <row r="7670" spans="35:40">
      <c r="AI7670" s="1053">
        <v>35052401</v>
      </c>
      <c r="AJ7670" s="1054">
        <v>55</v>
      </c>
      <c r="AK7670" s="1055">
        <v>24.400285999999998</v>
      </c>
      <c r="AL7670" s="1055">
        <v>0.80840000000000001</v>
      </c>
      <c r="AM7670" s="1054">
        <v>30</v>
      </c>
      <c r="AN7670" s="1056">
        <v>0.1225</v>
      </c>
    </row>
    <row r="7671" spans="35:40">
      <c r="AI7671" s="1053">
        <v>23022111</v>
      </c>
      <c r="AJ7671" s="1054">
        <v>9</v>
      </c>
      <c r="AK7671" s="1055">
        <v>24.381740000000001</v>
      </c>
      <c r="AL7671" s="1055">
        <v>0.71870000000000001</v>
      </c>
      <c r="AM7671" s="1054">
        <v>34</v>
      </c>
      <c r="AN7671" s="1056">
        <v>0.14119999999999999</v>
      </c>
    </row>
    <row r="7672" spans="35:40">
      <c r="AI7672" s="1053">
        <v>45110061</v>
      </c>
      <c r="AJ7672" s="1054">
        <v>7</v>
      </c>
      <c r="AK7672" s="1055">
        <v>24.359400000000001</v>
      </c>
      <c r="AL7672" s="1055">
        <v>0.73119999999999996</v>
      </c>
      <c r="AM7672" s="1054">
        <v>33</v>
      </c>
      <c r="AN7672" s="1056">
        <v>0.18239999999999998</v>
      </c>
    </row>
    <row r="7673" spans="35:40">
      <c r="AI7673" s="1053">
        <v>13024801</v>
      </c>
      <c r="AJ7673" s="1054">
        <v>34</v>
      </c>
      <c r="AK7673" s="1055">
        <v>24.352799999999998</v>
      </c>
      <c r="AL7673" s="1055">
        <v>0.72799999999999998</v>
      </c>
      <c r="AM7673" s="1054">
        <v>33</v>
      </c>
      <c r="AN7673" s="1056">
        <v>9.5399999999999985E-2</v>
      </c>
    </row>
    <row r="7674" spans="35:40">
      <c r="AI7674" s="1053">
        <v>35071301</v>
      </c>
      <c r="AJ7674" s="1054">
        <v>15</v>
      </c>
      <c r="AK7674" s="1055">
        <v>24.337624999999999</v>
      </c>
      <c r="AL7674" s="1055">
        <v>0.50390000000000001</v>
      </c>
      <c r="AM7674" s="1054">
        <v>48</v>
      </c>
      <c r="AN7674" s="1056">
        <v>0.12640000000000001</v>
      </c>
    </row>
    <row r="7675" spans="35:40">
      <c r="AI7675" s="1053">
        <v>37070801</v>
      </c>
      <c r="AJ7675" s="1054">
        <v>23</v>
      </c>
      <c r="AK7675" s="1055">
        <v>24.247299999999999</v>
      </c>
      <c r="AL7675" s="1055">
        <v>0.7419</v>
      </c>
      <c r="AM7675" s="1054">
        <v>33</v>
      </c>
      <c r="AN7675" s="1056">
        <v>8.6599999999999996E-2</v>
      </c>
    </row>
    <row r="7676" spans="35:40">
      <c r="AI7676" s="1053">
        <v>37087301</v>
      </c>
      <c r="AJ7676" s="1054">
        <v>41</v>
      </c>
      <c r="AK7676" s="1055">
        <v>24.241399999999999</v>
      </c>
      <c r="AL7676" s="1055">
        <v>0.81130000000000002</v>
      </c>
      <c r="AM7676" s="1054">
        <v>30</v>
      </c>
      <c r="AN7676" s="1056">
        <v>0.25819999999999999</v>
      </c>
    </row>
    <row r="7677" spans="35:40">
      <c r="AI7677" s="1053">
        <v>42091301</v>
      </c>
      <c r="AJ7677" s="1054">
        <v>18</v>
      </c>
      <c r="AK7677" s="1055">
        <v>24.234300000000001</v>
      </c>
      <c r="AL7677" s="1055">
        <v>0.78320000000000001</v>
      </c>
      <c r="AM7677" s="1054">
        <v>31</v>
      </c>
      <c r="AN7677" s="1056">
        <v>0.34429999999999999</v>
      </c>
    </row>
    <row r="7678" spans="35:40">
      <c r="AI7678" s="1053">
        <v>15012131</v>
      </c>
      <c r="AJ7678" s="1054">
        <v>23</v>
      </c>
      <c r="AK7678" s="1055">
        <v>24.204799999999999</v>
      </c>
      <c r="AL7678" s="1055">
        <v>0.78580000000000005</v>
      </c>
      <c r="AM7678" s="1054">
        <v>31</v>
      </c>
      <c r="AN7678" s="1056">
        <v>6.9599999999999995E-2</v>
      </c>
    </row>
    <row r="7679" spans="35:40">
      <c r="AI7679" s="1053">
        <v>33053101</v>
      </c>
      <c r="AJ7679" s="1054">
        <v>44</v>
      </c>
      <c r="AK7679" s="1055">
        <v>24.115500000000001</v>
      </c>
      <c r="AL7679" s="1055">
        <v>0.64859999999999995</v>
      </c>
      <c r="AM7679" s="1054">
        <v>37</v>
      </c>
      <c r="AN7679" s="1056">
        <v>0.15920000000000001</v>
      </c>
    </row>
    <row r="7680" spans="35:40">
      <c r="AI7680" s="1053">
        <v>33051801</v>
      </c>
      <c r="AJ7680" s="1054">
        <v>45</v>
      </c>
      <c r="AK7680" s="1055">
        <v>24.103999999999999</v>
      </c>
      <c r="AL7680" s="1055">
        <v>0.80269999999999997</v>
      </c>
      <c r="AM7680" s="1054">
        <v>30</v>
      </c>
      <c r="AN7680" s="1056">
        <v>0.14249999999999999</v>
      </c>
    </row>
    <row r="7681" spans="35:40">
      <c r="AI7681" s="1053">
        <v>43084001</v>
      </c>
      <c r="AJ7681" s="1054">
        <v>35</v>
      </c>
      <c r="AK7681" s="1055">
        <v>24.093800000000002</v>
      </c>
      <c r="AL7681" s="1055">
        <v>0.75680000000000003</v>
      </c>
      <c r="AM7681" s="1054">
        <v>32</v>
      </c>
      <c r="AN7681" s="1056">
        <v>0.27250000000000002</v>
      </c>
    </row>
    <row r="7682" spans="35:40">
      <c r="AI7682" s="1053">
        <v>37131101</v>
      </c>
      <c r="AJ7682" s="1054">
        <v>14</v>
      </c>
      <c r="AK7682" s="1055">
        <v>24.083850000000002</v>
      </c>
      <c r="AL7682" s="1055">
        <v>0.70699999999999996</v>
      </c>
      <c r="AM7682" s="1054">
        <v>34</v>
      </c>
      <c r="AN7682" s="1056">
        <v>0.24489999999999998</v>
      </c>
    </row>
    <row r="7683" spans="35:40">
      <c r="AI7683" s="1053">
        <v>13018501</v>
      </c>
      <c r="AJ7683" s="1054">
        <v>65</v>
      </c>
      <c r="AK7683" s="1055">
        <v>24.069600000000001</v>
      </c>
      <c r="AL7683" s="1055">
        <v>0.69650000000000001</v>
      </c>
      <c r="AM7683" s="1054">
        <v>35</v>
      </c>
      <c r="AN7683" s="1056">
        <v>0.1472</v>
      </c>
    </row>
    <row r="7684" spans="35:40">
      <c r="AI7684" s="1053">
        <v>41132801</v>
      </c>
      <c r="AJ7684" s="1054">
        <v>24</v>
      </c>
      <c r="AK7684" s="1055">
        <v>24.039200000000001</v>
      </c>
      <c r="AL7684" s="1055">
        <v>0.68240000000000001</v>
      </c>
      <c r="AM7684" s="1054">
        <v>35</v>
      </c>
      <c r="AN7684" s="1056">
        <v>0.21420000000000003</v>
      </c>
    </row>
    <row r="7685" spans="35:40">
      <c r="AI7685" s="1053">
        <v>22031301</v>
      </c>
      <c r="AJ7685" s="1054">
        <v>13</v>
      </c>
      <c r="AK7685" s="1055">
        <v>24.00094</v>
      </c>
      <c r="AL7685" s="1055">
        <v>0.68759999999999999</v>
      </c>
      <c r="AM7685" s="1054">
        <v>35</v>
      </c>
      <c r="AN7685" s="1056">
        <v>0.11259999999999999</v>
      </c>
    </row>
    <row r="7686" spans="35:40">
      <c r="AI7686" s="1053">
        <v>61051501</v>
      </c>
      <c r="AJ7686" s="1054">
        <v>14</v>
      </c>
      <c r="AK7686" s="1055">
        <v>23.985299999999999</v>
      </c>
      <c r="AL7686" s="1055">
        <v>0.72450000000000003</v>
      </c>
      <c r="AM7686" s="1054">
        <v>33</v>
      </c>
      <c r="AN7686" s="1056">
        <v>0.36479999999999996</v>
      </c>
    </row>
    <row r="7687" spans="35:40">
      <c r="AI7687" s="1053">
        <v>14083301</v>
      </c>
      <c r="AJ7687" s="1054">
        <v>25</v>
      </c>
      <c r="AK7687" s="1055">
        <v>23.957899999999999</v>
      </c>
      <c r="AL7687" s="1055">
        <v>0.77990000000000004</v>
      </c>
      <c r="AM7687" s="1054">
        <v>31</v>
      </c>
      <c r="AN7687" s="1056">
        <v>0.22190000000000001</v>
      </c>
    </row>
    <row r="7688" spans="35:40">
      <c r="AI7688" s="1053">
        <v>15051481</v>
      </c>
      <c r="AJ7688" s="1054">
        <v>10</v>
      </c>
      <c r="AK7688" s="1055">
        <v>23.950700000000001</v>
      </c>
      <c r="AL7688" s="1055">
        <v>0.79559999999999997</v>
      </c>
      <c r="AM7688" s="1054">
        <v>30</v>
      </c>
      <c r="AN7688" s="1056">
        <v>0.14230000000000001</v>
      </c>
    </row>
    <row r="7689" spans="35:40">
      <c r="AI7689" s="1053">
        <v>43130401</v>
      </c>
      <c r="AJ7689" s="1054">
        <v>10</v>
      </c>
      <c r="AK7689" s="1055">
        <v>23.930299999999999</v>
      </c>
      <c r="AL7689" s="1055">
        <v>0.66739999999999999</v>
      </c>
      <c r="AM7689" s="1054">
        <v>36</v>
      </c>
      <c r="AN7689" s="1056">
        <v>0.21129999999999999</v>
      </c>
    </row>
    <row r="7690" spans="35:40">
      <c r="AI7690" s="1053">
        <v>52231201</v>
      </c>
      <c r="AJ7690" s="1054">
        <v>10</v>
      </c>
      <c r="AK7690" s="1055">
        <v>23.8828</v>
      </c>
      <c r="AL7690" s="1055">
        <v>0.77900000000000003</v>
      </c>
      <c r="AM7690" s="1054">
        <v>31</v>
      </c>
      <c r="AN7690" s="1056">
        <v>4.8399999999999999E-2</v>
      </c>
    </row>
    <row r="7691" spans="35:40">
      <c r="AI7691" s="1053">
        <v>34082601</v>
      </c>
      <c r="AJ7691" s="1054">
        <v>23</v>
      </c>
      <c r="AK7691" s="1055">
        <v>23.8597</v>
      </c>
      <c r="AL7691" s="1055">
        <v>0.76400000000000001</v>
      </c>
      <c r="AM7691" s="1054">
        <v>31</v>
      </c>
      <c r="AN7691" s="1056">
        <v>0.111</v>
      </c>
    </row>
    <row r="7692" spans="35:40">
      <c r="AI7692" s="1053">
        <v>42070901</v>
      </c>
      <c r="AJ7692" s="1054">
        <v>20</v>
      </c>
      <c r="AK7692" s="1055">
        <v>23.859500000000001</v>
      </c>
      <c r="AL7692" s="1055">
        <v>0.69640000000000002</v>
      </c>
      <c r="AM7692" s="1054">
        <v>34</v>
      </c>
      <c r="AN7692" s="1056">
        <v>0.17920000000000003</v>
      </c>
    </row>
    <row r="7693" spans="35:40">
      <c r="AI7693" s="1053">
        <v>61032101</v>
      </c>
      <c r="AJ7693" s="1054">
        <v>23</v>
      </c>
      <c r="AK7693" s="1055">
        <v>23.8124</v>
      </c>
      <c r="AL7693" s="1055">
        <v>0.72870000000000001</v>
      </c>
      <c r="AM7693" s="1054">
        <v>33</v>
      </c>
      <c r="AN7693" s="1056">
        <v>5.8600000000000006E-2</v>
      </c>
    </row>
    <row r="7694" spans="35:40">
      <c r="AI7694" s="1053">
        <v>11030703</v>
      </c>
      <c r="AJ7694" s="1054">
        <v>185</v>
      </c>
      <c r="AK7694" s="1055">
        <v>23.7974</v>
      </c>
      <c r="AL7694" s="1055">
        <v>0.67879999999999996</v>
      </c>
      <c r="AM7694" s="1054">
        <v>35</v>
      </c>
      <c r="AN7694" s="1056">
        <v>0.23319999999999999</v>
      </c>
    </row>
    <row r="7695" spans="35:40">
      <c r="AI7695" s="1053">
        <v>44139901</v>
      </c>
      <c r="AJ7695" s="1054">
        <v>101</v>
      </c>
      <c r="AK7695" s="1055">
        <v>23.778300000000002</v>
      </c>
      <c r="AL7695" s="1055">
        <v>0.60599999999999998</v>
      </c>
      <c r="AM7695" s="1054">
        <v>39</v>
      </c>
      <c r="AN7695" s="1056">
        <v>7.4099999999999999E-2</v>
      </c>
    </row>
    <row r="7696" spans="35:40">
      <c r="AI7696" s="1053">
        <v>44085601</v>
      </c>
      <c r="AJ7696" s="1054">
        <v>45</v>
      </c>
      <c r="AK7696" s="1055">
        <v>23.775500000000001</v>
      </c>
      <c r="AL7696" s="1055">
        <v>0.67989999999999995</v>
      </c>
      <c r="AM7696" s="1054">
        <v>35</v>
      </c>
      <c r="AN7696" s="1056">
        <v>0.1404</v>
      </c>
    </row>
    <row r="7697" spans="35:40">
      <c r="AI7697" s="1053">
        <v>15110103</v>
      </c>
      <c r="AJ7697" s="1054">
        <v>5</v>
      </c>
      <c r="AK7697" s="1055">
        <v>23.7744</v>
      </c>
      <c r="AL7697" s="1055">
        <v>0.65200000000000002</v>
      </c>
      <c r="AM7697" s="1054">
        <v>36</v>
      </c>
      <c r="AN7697" s="1056">
        <v>0.1298</v>
      </c>
    </row>
    <row r="7698" spans="35:40">
      <c r="AI7698" s="1053">
        <v>61050601</v>
      </c>
      <c r="AJ7698" s="1054">
        <v>15</v>
      </c>
      <c r="AK7698" s="1055">
        <v>23.750699999999998</v>
      </c>
      <c r="AL7698" s="1055">
        <v>0.76439999999999997</v>
      </c>
      <c r="AM7698" s="1054">
        <v>31</v>
      </c>
      <c r="AN7698" s="1056">
        <v>0.25690000000000002</v>
      </c>
    </row>
    <row r="7699" spans="35:40">
      <c r="AI7699" s="1053">
        <v>62020501</v>
      </c>
      <c r="AJ7699" s="1054">
        <v>8</v>
      </c>
      <c r="AK7699" s="1055">
        <v>23.722390000000001</v>
      </c>
      <c r="AL7699" s="1055">
        <v>0.75590000000000002</v>
      </c>
      <c r="AM7699" s="1054">
        <v>31</v>
      </c>
      <c r="AN7699" s="1056">
        <v>0.14410000000000001</v>
      </c>
    </row>
    <row r="7700" spans="35:40">
      <c r="AI7700" s="1053">
        <v>43111901</v>
      </c>
      <c r="AJ7700" s="1054">
        <v>20</v>
      </c>
      <c r="AK7700" s="1055">
        <v>23.71472</v>
      </c>
      <c r="AL7700" s="1055">
        <v>0.44159999999999999</v>
      </c>
      <c r="AM7700" s="1054">
        <v>54</v>
      </c>
      <c r="AN7700" s="1056">
        <v>9.2799999999999994E-2</v>
      </c>
    </row>
    <row r="7701" spans="35:40">
      <c r="AI7701" s="1053">
        <v>44210201</v>
      </c>
      <c r="AJ7701" s="1054">
        <v>163</v>
      </c>
      <c r="AK7701" s="1055">
        <v>23.7105</v>
      </c>
      <c r="AL7701" s="1055">
        <v>0.65690000000000004</v>
      </c>
      <c r="AM7701" s="1054">
        <v>36</v>
      </c>
      <c r="AN7701" s="1056">
        <v>0.11210000000000001</v>
      </c>
    </row>
    <row r="7702" spans="35:40">
      <c r="AI7702" s="1053">
        <v>62050801</v>
      </c>
      <c r="AJ7702" s="1054">
        <v>5</v>
      </c>
      <c r="AK7702" s="1055">
        <v>23.6999</v>
      </c>
      <c r="AL7702" s="1055">
        <v>0.68799999999999994</v>
      </c>
      <c r="AM7702" s="1054">
        <v>34</v>
      </c>
      <c r="AN7702" s="1056">
        <v>0.218</v>
      </c>
    </row>
    <row r="7703" spans="35:40">
      <c r="AI7703" s="1053">
        <v>33018451</v>
      </c>
      <c r="AJ7703" s="1054">
        <v>144</v>
      </c>
      <c r="AK7703" s="1055">
        <v>23.6876</v>
      </c>
      <c r="AL7703" s="1055">
        <v>0.72989999999999999</v>
      </c>
      <c r="AM7703" s="1054">
        <v>32</v>
      </c>
      <c r="AN7703" s="1056">
        <v>8.1900000000000001E-2</v>
      </c>
    </row>
    <row r="7704" spans="35:40">
      <c r="AI7704" s="1053">
        <v>32050502</v>
      </c>
      <c r="AJ7704" s="1054">
        <v>34</v>
      </c>
      <c r="AK7704" s="1055">
        <v>23.685500000000001</v>
      </c>
      <c r="AL7704" s="1055">
        <v>0.77439999999999998</v>
      </c>
      <c r="AM7704" s="1054">
        <v>31</v>
      </c>
      <c r="AN7704" s="1056">
        <v>9.4899999999999998E-2</v>
      </c>
    </row>
    <row r="7705" spans="35:40">
      <c r="AI7705" s="1053">
        <v>64010321</v>
      </c>
      <c r="AJ7705" s="1054">
        <v>25</v>
      </c>
      <c r="AK7705" s="1055">
        <v>23.625800000000002</v>
      </c>
      <c r="AL7705" s="1055">
        <v>0.69850000000000001</v>
      </c>
      <c r="AM7705" s="1054">
        <v>34</v>
      </c>
      <c r="AN7705" s="1056">
        <v>0.12210000000000001</v>
      </c>
    </row>
    <row r="7706" spans="35:40">
      <c r="AI7706" s="1053">
        <v>35084231</v>
      </c>
      <c r="AJ7706" s="1054">
        <v>13</v>
      </c>
      <c r="AK7706" s="1055">
        <v>23.60932</v>
      </c>
      <c r="AL7706" s="1055">
        <v>0.58169999999999999</v>
      </c>
      <c r="AM7706" s="1054">
        <v>41</v>
      </c>
      <c r="AN7706" s="1056">
        <v>0.2762</v>
      </c>
    </row>
    <row r="7707" spans="35:40">
      <c r="AI7707" s="1053">
        <v>61092601</v>
      </c>
      <c r="AJ7707" s="1054">
        <v>11</v>
      </c>
      <c r="AK7707" s="1055">
        <v>23.457599999999999</v>
      </c>
      <c r="AL7707" s="1055">
        <v>0.55830000000000002</v>
      </c>
      <c r="AM7707" s="1054">
        <v>42</v>
      </c>
      <c r="AN7707" s="1056">
        <v>0.2397</v>
      </c>
    </row>
    <row r="7708" spans="35:40">
      <c r="AI7708" s="1053">
        <v>15122181</v>
      </c>
      <c r="AJ7708" s="1054">
        <v>3</v>
      </c>
      <c r="AK7708" s="1055">
        <v>23.4359</v>
      </c>
      <c r="AL7708" s="1055">
        <v>0.62319999999999998</v>
      </c>
      <c r="AM7708" s="1054">
        <v>38</v>
      </c>
      <c r="AN7708" s="1056">
        <v>0.19969999999999999</v>
      </c>
    </row>
    <row r="7709" spans="35:40">
      <c r="AI7709" s="1053">
        <v>33018671</v>
      </c>
      <c r="AJ7709" s="1054">
        <v>145</v>
      </c>
      <c r="AK7709" s="1055">
        <v>23.4254</v>
      </c>
      <c r="AL7709" s="1055">
        <v>0.73719999999999997</v>
      </c>
      <c r="AM7709" s="1054">
        <v>32</v>
      </c>
      <c r="AN7709" s="1056">
        <v>0.13439999999999999</v>
      </c>
    </row>
    <row r="7710" spans="35:40">
      <c r="AI7710" s="1053">
        <v>44052301</v>
      </c>
      <c r="AJ7710" s="1054">
        <v>18</v>
      </c>
      <c r="AK7710" s="1055">
        <v>23.4252</v>
      </c>
      <c r="AL7710" s="1055">
        <v>0.77339999999999998</v>
      </c>
      <c r="AM7710" s="1054">
        <v>30</v>
      </c>
      <c r="AN7710" s="1056">
        <v>0.12890000000000001</v>
      </c>
    </row>
    <row r="7711" spans="35:40">
      <c r="AI7711" s="1053">
        <v>36110291</v>
      </c>
      <c r="AJ7711" s="1054">
        <v>41</v>
      </c>
      <c r="AK7711" s="1055">
        <v>23.422599999999999</v>
      </c>
      <c r="AL7711" s="1055">
        <v>0.64219999999999999</v>
      </c>
      <c r="AM7711" s="1054">
        <v>36</v>
      </c>
      <c r="AN7711" s="1056">
        <v>0.1142</v>
      </c>
    </row>
    <row r="7712" spans="35:40">
      <c r="AI7712" s="1053">
        <v>61081101</v>
      </c>
      <c r="AJ7712" s="1054">
        <v>9</v>
      </c>
      <c r="AK7712" s="1055">
        <v>23.352</v>
      </c>
      <c r="AL7712" s="1055">
        <v>0.58130000000000004</v>
      </c>
      <c r="AM7712" s="1054">
        <v>40</v>
      </c>
      <c r="AN7712" s="1056">
        <v>0.25370000000000004</v>
      </c>
    </row>
    <row r="7713" spans="35:40">
      <c r="AI7713" s="1053">
        <v>54262101</v>
      </c>
      <c r="AJ7713" s="1054">
        <v>1</v>
      </c>
      <c r="AK7713" s="1055">
        <v>23.34</v>
      </c>
      <c r="AL7713" s="1055">
        <v>0.36270000000000002</v>
      </c>
      <c r="AM7713" s="1054">
        <v>64</v>
      </c>
      <c r="AN7713" s="1056">
        <v>0.317</v>
      </c>
    </row>
    <row r="7714" spans="35:40">
      <c r="AI7714" s="1053">
        <v>44222501</v>
      </c>
      <c r="AJ7714" s="1054">
        <v>223</v>
      </c>
      <c r="AK7714" s="1055">
        <v>23.339200000000002</v>
      </c>
      <c r="AL7714" s="1055">
        <v>0.6512</v>
      </c>
      <c r="AM7714" s="1054">
        <v>36</v>
      </c>
      <c r="AN7714" s="1056">
        <v>7.1599999999999997E-2</v>
      </c>
    </row>
    <row r="7715" spans="35:40">
      <c r="AI7715" s="1053">
        <v>50250031</v>
      </c>
      <c r="AJ7715" s="1054">
        <v>199</v>
      </c>
      <c r="AK7715" s="1055">
        <v>23.308900000000001</v>
      </c>
      <c r="AL7715" s="1055">
        <v>0.72619999999999996</v>
      </c>
      <c r="AM7715" s="1054">
        <v>32</v>
      </c>
      <c r="AN7715" s="1056">
        <v>0.15140000000000001</v>
      </c>
    </row>
    <row r="7716" spans="35:40">
      <c r="AI7716" s="1053">
        <v>44170201</v>
      </c>
      <c r="AJ7716" s="1054">
        <v>21</v>
      </c>
      <c r="AK7716" s="1055">
        <v>23.3018</v>
      </c>
      <c r="AL7716" s="1055">
        <v>0.69179999999999997</v>
      </c>
      <c r="AM7716" s="1054">
        <v>34</v>
      </c>
      <c r="AN7716" s="1056">
        <v>7.980000000000001E-2</v>
      </c>
    </row>
    <row r="7717" spans="35:40">
      <c r="AI7717" s="1053">
        <v>64011501</v>
      </c>
      <c r="AJ7717" s="1054">
        <v>26</v>
      </c>
      <c r="AK7717" s="1055">
        <v>23.283920000000002</v>
      </c>
      <c r="AL7717" s="1055">
        <v>0.65590000000000004</v>
      </c>
      <c r="AM7717" s="1054">
        <v>36</v>
      </c>
      <c r="AN7717" s="1056">
        <v>0.10490000000000001</v>
      </c>
    </row>
    <row r="7718" spans="35:40">
      <c r="AI7718" s="1053">
        <v>33018611</v>
      </c>
      <c r="AJ7718" s="1054">
        <v>146</v>
      </c>
      <c r="AK7718" s="1055">
        <v>23.269749999999998</v>
      </c>
      <c r="AL7718" s="1055">
        <v>0.43030000000000002</v>
      </c>
      <c r="AM7718" s="1054">
        <v>54</v>
      </c>
      <c r="AN7718" s="1056">
        <v>0.1244</v>
      </c>
    </row>
    <row r="7719" spans="35:40">
      <c r="AI7719" s="1053">
        <v>36072801</v>
      </c>
      <c r="AJ7719" s="1054">
        <v>38</v>
      </c>
      <c r="AK7719" s="1055">
        <v>23.268999999999998</v>
      </c>
      <c r="AL7719" s="1055">
        <v>0.71309999999999996</v>
      </c>
      <c r="AM7719" s="1054">
        <v>33</v>
      </c>
      <c r="AN7719" s="1056">
        <v>0.3014</v>
      </c>
    </row>
    <row r="7720" spans="35:40">
      <c r="AI7720" s="1053">
        <v>44171401</v>
      </c>
      <c r="AJ7720" s="1054">
        <v>22</v>
      </c>
      <c r="AK7720" s="1055">
        <v>23.258500000000002</v>
      </c>
      <c r="AL7720" s="1055">
        <v>0.55430000000000001</v>
      </c>
      <c r="AM7720" s="1054">
        <v>42</v>
      </c>
      <c r="AN7720" s="1056">
        <v>5.5500000000000001E-2</v>
      </c>
    </row>
    <row r="7721" spans="35:40">
      <c r="AI7721" s="1053">
        <v>52012601</v>
      </c>
      <c r="AJ7721" s="1054">
        <v>33</v>
      </c>
      <c r="AK7721" s="1055">
        <v>23.2315</v>
      </c>
      <c r="AL7721" s="1055">
        <v>0.7722</v>
      </c>
      <c r="AM7721" s="1054">
        <v>30</v>
      </c>
      <c r="AN7721" s="1056">
        <v>0.18160000000000001</v>
      </c>
    </row>
    <row r="7722" spans="35:40">
      <c r="AI7722" s="1053">
        <v>41092301</v>
      </c>
      <c r="AJ7722" s="1054">
        <v>14</v>
      </c>
      <c r="AK7722" s="1055">
        <v>23.2165</v>
      </c>
      <c r="AL7722" s="1055">
        <v>0.60099999999999998</v>
      </c>
      <c r="AM7722" s="1054">
        <v>39</v>
      </c>
      <c r="AN7722" s="1056">
        <v>0.11449999999999999</v>
      </c>
    </row>
    <row r="7723" spans="35:40">
      <c r="AI7723" s="1053">
        <v>37034601</v>
      </c>
      <c r="AJ7723" s="1054">
        <v>62</v>
      </c>
      <c r="AK7723" s="1055">
        <v>23.207899999999999</v>
      </c>
      <c r="AL7723" s="1055">
        <v>0.74950000000000006</v>
      </c>
      <c r="AM7723" s="1054">
        <v>31</v>
      </c>
      <c r="AN7723" s="1056">
        <v>0.10009999999999999</v>
      </c>
    </row>
    <row r="7724" spans="35:40">
      <c r="AI7724" s="1053">
        <v>23122611</v>
      </c>
      <c r="AJ7724" s="1054">
        <v>14</v>
      </c>
      <c r="AK7724" s="1055">
        <v>23.1996</v>
      </c>
      <c r="AL7724" s="1055">
        <v>0.53010000000000002</v>
      </c>
      <c r="AM7724" s="1054">
        <v>44</v>
      </c>
      <c r="AN7724" s="1056">
        <v>0.1048</v>
      </c>
    </row>
    <row r="7725" spans="35:40">
      <c r="AI7725" s="1053">
        <v>13351501</v>
      </c>
      <c r="AJ7725" s="1054">
        <v>11</v>
      </c>
      <c r="AK7725" s="1055">
        <v>23.171299999999999</v>
      </c>
      <c r="AL7725" s="1055">
        <v>0.53290000000000004</v>
      </c>
      <c r="AM7725" s="1054">
        <v>43</v>
      </c>
      <c r="AN7725" s="1056">
        <v>0.1052</v>
      </c>
    </row>
    <row r="7726" spans="35:40">
      <c r="AI7726" s="1053">
        <v>13054301</v>
      </c>
      <c r="AJ7726" s="1054">
        <v>37</v>
      </c>
      <c r="AK7726" s="1055">
        <v>23.1675</v>
      </c>
      <c r="AL7726" s="1055">
        <v>0.7046</v>
      </c>
      <c r="AM7726" s="1054">
        <v>33</v>
      </c>
      <c r="AN7726" s="1056">
        <v>8.9700000000000002E-2</v>
      </c>
    </row>
    <row r="7727" spans="35:40">
      <c r="AI7727" s="1053">
        <v>22031801</v>
      </c>
      <c r="AJ7727" s="1054">
        <v>14</v>
      </c>
      <c r="AK7727" s="1055">
        <v>23.157299999999999</v>
      </c>
      <c r="AL7727" s="1055">
        <v>0.75160000000000005</v>
      </c>
      <c r="AM7727" s="1054">
        <v>31</v>
      </c>
      <c r="AN7727" s="1056">
        <v>0.18600000000000003</v>
      </c>
    </row>
    <row r="7728" spans="35:40">
      <c r="AI7728" s="1053">
        <v>44022601</v>
      </c>
      <c r="AJ7728" s="1054">
        <v>25</v>
      </c>
      <c r="AK7728" s="1055">
        <v>23.121366000000002</v>
      </c>
      <c r="AL7728" s="1055">
        <v>0.72460000000000002</v>
      </c>
      <c r="AM7728" s="1054">
        <v>32</v>
      </c>
      <c r="AN7728" s="1056">
        <v>0.13550000000000001</v>
      </c>
    </row>
    <row r="7729" spans="35:40">
      <c r="AI7729" s="1053">
        <v>12120921</v>
      </c>
      <c r="AJ7729" s="1054">
        <v>89</v>
      </c>
      <c r="AK7729" s="1055">
        <v>23.098299999999998</v>
      </c>
      <c r="AL7729" s="1055">
        <v>0.74360000000000004</v>
      </c>
      <c r="AM7729" s="1054">
        <v>31</v>
      </c>
      <c r="AN7729" s="1056">
        <v>0.1825</v>
      </c>
    </row>
    <row r="7730" spans="35:40">
      <c r="AI7730" s="1053">
        <v>13031101</v>
      </c>
      <c r="AJ7730" s="1054">
        <v>19</v>
      </c>
      <c r="AK7730" s="1055">
        <v>23.085699999999999</v>
      </c>
      <c r="AL7730" s="1055">
        <v>0.77980000000000005</v>
      </c>
      <c r="AM7730" s="1054">
        <v>30</v>
      </c>
      <c r="AN7730" s="1056">
        <v>0.18079999999999999</v>
      </c>
    </row>
    <row r="7731" spans="35:40">
      <c r="AI7731" s="1053">
        <v>37117121</v>
      </c>
      <c r="AJ7731" s="1054">
        <v>21</v>
      </c>
      <c r="AK7731" s="1055">
        <v>23.069600000000001</v>
      </c>
      <c r="AL7731" s="1055">
        <v>0.76580000000000004</v>
      </c>
      <c r="AM7731" s="1054">
        <v>30</v>
      </c>
      <c r="AN7731" s="1056">
        <v>0.35479999999999995</v>
      </c>
    </row>
    <row r="7732" spans="35:40">
      <c r="AI7732" s="1053">
        <v>62020701</v>
      </c>
      <c r="AJ7732" s="1054">
        <v>9</v>
      </c>
      <c r="AK7732" s="1055">
        <v>23.0655</v>
      </c>
      <c r="AL7732" s="1055">
        <v>0.65910000000000002</v>
      </c>
      <c r="AM7732" s="1054">
        <v>35</v>
      </c>
      <c r="AN7732" s="1056">
        <v>0.18170000000000003</v>
      </c>
    </row>
    <row r="7733" spans="35:40">
      <c r="AI7733" s="1053">
        <v>21013901</v>
      </c>
      <c r="AJ7733" s="1054">
        <v>64</v>
      </c>
      <c r="AK7733" s="1055">
        <v>22.998899999999999</v>
      </c>
      <c r="AL7733" s="1055">
        <v>0.6845</v>
      </c>
      <c r="AM7733" s="1054">
        <v>34</v>
      </c>
      <c r="AN7733" s="1056">
        <v>9.3299999999999994E-2</v>
      </c>
    </row>
    <row r="7734" spans="35:40">
      <c r="AI7734" s="1053">
        <v>34170501</v>
      </c>
      <c r="AJ7734" s="1054">
        <v>11</v>
      </c>
      <c r="AK7734" s="1055">
        <v>22.9969</v>
      </c>
      <c r="AL7734" s="1055">
        <v>0.71750000000000003</v>
      </c>
      <c r="AM7734" s="1054">
        <v>32</v>
      </c>
      <c r="AN7734" s="1056">
        <v>0.32929999999999998</v>
      </c>
    </row>
    <row r="7735" spans="35:40">
      <c r="AI7735" s="1053">
        <v>13090801</v>
      </c>
      <c r="AJ7735" s="1054">
        <v>14</v>
      </c>
      <c r="AK7735" s="1055">
        <v>22.994</v>
      </c>
      <c r="AL7735" s="1055">
        <v>0.74060000000000004</v>
      </c>
      <c r="AM7735" s="1054">
        <v>31</v>
      </c>
      <c r="AN7735" s="1056">
        <v>0.2944</v>
      </c>
    </row>
    <row r="7736" spans="35:40">
      <c r="AI7736" s="1053">
        <v>14110901</v>
      </c>
      <c r="AJ7736" s="1054">
        <v>14</v>
      </c>
      <c r="AK7736" s="1055">
        <v>22.9863</v>
      </c>
      <c r="AL7736" s="1055">
        <v>0.67249999999999999</v>
      </c>
      <c r="AM7736" s="1054">
        <v>34</v>
      </c>
      <c r="AN7736" s="1056">
        <v>0.1045</v>
      </c>
    </row>
    <row r="7737" spans="35:40">
      <c r="AI7737" s="1053">
        <v>45080111</v>
      </c>
      <c r="AJ7737" s="1054">
        <v>13</v>
      </c>
      <c r="AK7737" s="1055">
        <v>22.98085</v>
      </c>
      <c r="AL7737" s="1055">
        <v>0.65890000000000004</v>
      </c>
      <c r="AM7737" s="1054">
        <v>35</v>
      </c>
      <c r="AN7737" s="1056">
        <v>0.28460000000000002</v>
      </c>
    </row>
    <row r="7738" spans="35:40">
      <c r="AI7738" s="1053">
        <v>32041401</v>
      </c>
      <c r="AJ7738" s="1054">
        <v>46</v>
      </c>
      <c r="AK7738" s="1055">
        <v>22.9513</v>
      </c>
      <c r="AL7738" s="1055">
        <v>0.67369999999999997</v>
      </c>
      <c r="AM7738" s="1054">
        <v>34</v>
      </c>
      <c r="AN7738" s="1056">
        <v>0.18190000000000001</v>
      </c>
    </row>
    <row r="7739" spans="35:40">
      <c r="AI7739" s="1053">
        <v>32108211</v>
      </c>
      <c r="AJ7739" s="1054">
        <v>84</v>
      </c>
      <c r="AK7739" s="1055">
        <v>22.916</v>
      </c>
      <c r="AL7739" s="1055">
        <v>0.60550000000000004</v>
      </c>
      <c r="AM7739" s="1054">
        <v>38</v>
      </c>
      <c r="AN7739" s="1056">
        <v>0.3674</v>
      </c>
    </row>
    <row r="7740" spans="35:40">
      <c r="AI7740" s="1053">
        <v>44104101</v>
      </c>
      <c r="AJ7740" s="1054">
        <v>106</v>
      </c>
      <c r="AK7740" s="1055">
        <v>22.873200000000001</v>
      </c>
      <c r="AL7740" s="1055">
        <v>0.70399999999999996</v>
      </c>
      <c r="AM7740" s="1054">
        <v>32</v>
      </c>
      <c r="AN7740" s="1056">
        <v>8.9700000000000002E-2</v>
      </c>
    </row>
    <row r="7741" spans="35:40">
      <c r="AI7741" s="1053">
        <v>15051541</v>
      </c>
      <c r="AJ7741" s="1054">
        <v>11</v>
      </c>
      <c r="AK7741" s="1055">
        <v>22.871400000000001</v>
      </c>
      <c r="AL7741" s="1055">
        <v>0.74129999999999996</v>
      </c>
      <c r="AM7741" s="1054">
        <v>31</v>
      </c>
      <c r="AN7741" s="1056">
        <v>0.1691</v>
      </c>
    </row>
    <row r="7742" spans="35:40">
      <c r="AI7742" s="1053">
        <v>32029681</v>
      </c>
      <c r="AJ7742" s="1054">
        <v>116</v>
      </c>
      <c r="AK7742" s="1055">
        <v>22.858499999999999</v>
      </c>
      <c r="AL7742" s="1055">
        <v>0.68520000000000003</v>
      </c>
      <c r="AM7742" s="1054">
        <v>33</v>
      </c>
      <c r="AN7742" s="1056">
        <v>0.33399999999999996</v>
      </c>
    </row>
    <row r="7743" spans="35:40">
      <c r="AI7743" s="1053">
        <v>44101211</v>
      </c>
      <c r="AJ7743" s="1054">
        <v>107</v>
      </c>
      <c r="AK7743" s="1055">
        <v>22.851990000000001</v>
      </c>
      <c r="AL7743" s="1055">
        <v>0.64049999999999996</v>
      </c>
      <c r="AM7743" s="1054">
        <v>36</v>
      </c>
      <c r="AN7743" s="1056">
        <v>5.0700000000000002E-2</v>
      </c>
    </row>
    <row r="7744" spans="35:40">
      <c r="AI7744" s="1053">
        <v>11080602</v>
      </c>
      <c r="AJ7744" s="1054">
        <v>186</v>
      </c>
      <c r="AK7744" s="1055">
        <v>22.834099999999999</v>
      </c>
      <c r="AL7744" s="1055">
        <v>0.64080000000000004</v>
      </c>
      <c r="AM7744" s="1054">
        <v>36</v>
      </c>
      <c r="AN7744" s="1056">
        <v>9.849999999999999E-2</v>
      </c>
    </row>
    <row r="7745" spans="35:40">
      <c r="AI7745" s="1053">
        <v>37151801</v>
      </c>
      <c r="AJ7745" s="1054">
        <v>13</v>
      </c>
      <c r="AK7745" s="1055">
        <v>22.827500000000001</v>
      </c>
      <c r="AL7745" s="1055">
        <v>0.54769999999999996</v>
      </c>
      <c r="AM7745" s="1054">
        <v>42</v>
      </c>
      <c r="AN7745" s="1056">
        <v>6.3700000000000007E-2</v>
      </c>
    </row>
    <row r="7746" spans="35:40">
      <c r="AI7746" s="1053">
        <v>44191001</v>
      </c>
      <c r="AJ7746" s="1054">
        <v>9</v>
      </c>
      <c r="AK7746" s="1055">
        <v>22.823</v>
      </c>
      <c r="AL7746" s="1055">
        <v>0.64380000000000004</v>
      </c>
      <c r="AM7746" s="1054">
        <v>35</v>
      </c>
      <c r="AN7746" s="1056">
        <v>8.8900000000000007E-2</v>
      </c>
    </row>
    <row r="7747" spans="35:40">
      <c r="AI7747" s="1053">
        <v>22032101</v>
      </c>
      <c r="AJ7747" s="1054">
        <v>15</v>
      </c>
      <c r="AK7747" s="1055">
        <v>22.79</v>
      </c>
      <c r="AL7747" s="1055">
        <v>0.74370000000000003</v>
      </c>
      <c r="AM7747" s="1054">
        <v>31</v>
      </c>
      <c r="AN7747" s="1056">
        <v>0.14330000000000001</v>
      </c>
    </row>
    <row r="7748" spans="35:40">
      <c r="AI7748" s="1053">
        <v>14032991</v>
      </c>
      <c r="AJ7748" s="1054">
        <v>8</v>
      </c>
      <c r="AK7748" s="1055">
        <v>22.7623</v>
      </c>
      <c r="AL7748" s="1055">
        <v>0.63590000000000002</v>
      </c>
      <c r="AM7748" s="1054">
        <v>36</v>
      </c>
      <c r="AN7748" s="1056">
        <v>0.31590000000000001</v>
      </c>
    </row>
    <row r="7749" spans="35:40">
      <c r="AI7749" s="1053">
        <v>65280105</v>
      </c>
      <c r="AJ7749" s="1054">
        <v>4</v>
      </c>
      <c r="AK7749" s="1055">
        <v>22.733699999999999</v>
      </c>
      <c r="AL7749" s="1055">
        <v>0.76200000000000001</v>
      </c>
      <c r="AM7749" s="1054">
        <v>30</v>
      </c>
      <c r="AN7749" s="1056">
        <v>0.12</v>
      </c>
    </row>
    <row r="7750" spans="35:40">
      <c r="AI7750" s="1053">
        <v>42092901</v>
      </c>
      <c r="AJ7750" s="1054">
        <v>19</v>
      </c>
      <c r="AK7750" s="1055">
        <v>22.727699999999999</v>
      </c>
      <c r="AL7750" s="1055">
        <v>0.65090000000000003</v>
      </c>
      <c r="AM7750" s="1054">
        <v>35</v>
      </c>
      <c r="AN7750" s="1056">
        <v>8.7300000000000003E-2</v>
      </c>
    </row>
    <row r="7751" spans="35:40">
      <c r="AI7751" s="1053">
        <v>35080102</v>
      </c>
      <c r="AJ7751" s="1054">
        <v>14</v>
      </c>
      <c r="AK7751" s="1055">
        <v>22.723400000000002</v>
      </c>
      <c r="AL7751" s="1055">
        <v>0.73</v>
      </c>
      <c r="AM7751" s="1054">
        <v>31</v>
      </c>
      <c r="AN7751" s="1056">
        <v>7.6499999999999999E-2</v>
      </c>
    </row>
    <row r="7752" spans="35:40">
      <c r="AI7752" s="1053">
        <v>37070701</v>
      </c>
      <c r="AJ7752" s="1054">
        <v>24</v>
      </c>
      <c r="AK7752" s="1055">
        <v>22.698499999999999</v>
      </c>
      <c r="AL7752" s="1055">
        <v>0.74790000000000001</v>
      </c>
      <c r="AM7752" s="1054">
        <v>30</v>
      </c>
      <c r="AN7752" s="1056">
        <v>0.3</v>
      </c>
    </row>
    <row r="7753" spans="35:40">
      <c r="AI7753" s="1053">
        <v>36111301</v>
      </c>
      <c r="AJ7753" s="1054">
        <v>42</v>
      </c>
      <c r="AK7753" s="1055">
        <v>22.639250000000001</v>
      </c>
      <c r="AL7753" s="1055">
        <v>0.55100000000000005</v>
      </c>
      <c r="AM7753" s="1054">
        <v>41</v>
      </c>
      <c r="AN7753" s="1056">
        <v>0.12520000000000001</v>
      </c>
    </row>
    <row r="7754" spans="35:40">
      <c r="AI7754" s="1053">
        <v>42081401</v>
      </c>
      <c r="AJ7754" s="1054">
        <v>16</v>
      </c>
      <c r="AK7754" s="1055">
        <v>22.623100000000001</v>
      </c>
      <c r="AL7754" s="1055">
        <v>0.82789999999999997</v>
      </c>
      <c r="AM7754" s="1054">
        <v>27</v>
      </c>
      <c r="AN7754" s="1056">
        <v>8.3000000000000004E-2</v>
      </c>
    </row>
    <row r="7755" spans="35:40">
      <c r="AI7755" s="1053">
        <v>52221901</v>
      </c>
      <c r="AJ7755" s="1054">
        <v>10</v>
      </c>
      <c r="AK7755" s="1055">
        <v>22.622299999999999</v>
      </c>
      <c r="AL7755" s="1055">
        <v>0.71340000000000003</v>
      </c>
      <c r="AM7755" s="1054">
        <v>32</v>
      </c>
      <c r="AN7755" s="1056">
        <v>0.16550000000000001</v>
      </c>
    </row>
    <row r="7756" spans="35:40">
      <c r="AI7756" s="1053">
        <v>53250101</v>
      </c>
      <c r="AJ7756" s="1054">
        <v>14</v>
      </c>
      <c r="AK7756" s="1055">
        <v>22.618849999999998</v>
      </c>
      <c r="AL7756" s="1055">
        <v>0.7046</v>
      </c>
      <c r="AM7756" s="1054">
        <v>32</v>
      </c>
      <c r="AN7756" s="1056">
        <v>0.11849999999999999</v>
      </c>
    </row>
    <row r="7757" spans="35:40">
      <c r="AI7757" s="1053">
        <v>35054111</v>
      </c>
      <c r="AJ7757" s="1054">
        <v>56</v>
      </c>
      <c r="AK7757" s="1055">
        <v>22.6172</v>
      </c>
      <c r="AL7757" s="1055">
        <v>0.55920000000000003</v>
      </c>
      <c r="AM7757" s="1054">
        <v>40</v>
      </c>
      <c r="AN7757" s="1056">
        <v>0.10099999999999999</v>
      </c>
    </row>
    <row r="7758" spans="35:40">
      <c r="AI7758" s="1053">
        <v>44221401</v>
      </c>
      <c r="AJ7758" s="1054">
        <v>224</v>
      </c>
      <c r="AK7758" s="1055">
        <v>22.612390999999999</v>
      </c>
      <c r="AL7758" s="1055">
        <v>0.60240000000000005</v>
      </c>
      <c r="AM7758" s="1054">
        <v>38</v>
      </c>
      <c r="AN7758" s="1056">
        <v>8.1699999999999995E-2</v>
      </c>
    </row>
    <row r="7759" spans="35:40">
      <c r="AI7759" s="1053">
        <v>41162701</v>
      </c>
      <c r="AJ7759" s="1054">
        <v>19</v>
      </c>
      <c r="AK7759" s="1055">
        <v>22.602499999999999</v>
      </c>
      <c r="AL7759" s="1055">
        <v>0.4859</v>
      </c>
      <c r="AM7759" s="1054">
        <v>47</v>
      </c>
      <c r="AN7759" s="1056">
        <v>6.2699999999999992E-2</v>
      </c>
    </row>
    <row r="7760" spans="35:40">
      <c r="AI7760" s="1053">
        <v>44084301</v>
      </c>
      <c r="AJ7760" s="1054">
        <v>46</v>
      </c>
      <c r="AK7760" s="1055">
        <v>22.565100000000001</v>
      </c>
      <c r="AL7760" s="1055">
        <v>0.57069999999999999</v>
      </c>
      <c r="AM7760" s="1054">
        <v>40</v>
      </c>
      <c r="AN7760" s="1056">
        <v>9.820000000000001E-2</v>
      </c>
    </row>
    <row r="7761" spans="35:40">
      <c r="AI7761" s="1053">
        <v>65232301</v>
      </c>
      <c r="AJ7761" s="1054">
        <v>5</v>
      </c>
      <c r="AK7761" s="1055">
        <v>22.511500000000002</v>
      </c>
      <c r="AL7761" s="1055">
        <v>0.71870000000000001</v>
      </c>
      <c r="AM7761" s="1054">
        <v>31</v>
      </c>
      <c r="AN7761" s="1056">
        <v>0.19010000000000002</v>
      </c>
    </row>
    <row r="7762" spans="35:40">
      <c r="AI7762" s="1053">
        <v>41162201</v>
      </c>
      <c r="AJ7762" s="1054">
        <v>20</v>
      </c>
      <c r="AK7762" s="1055">
        <v>22.501000000000001</v>
      </c>
      <c r="AL7762" s="1055">
        <v>0.60650000000000004</v>
      </c>
      <c r="AM7762" s="1054">
        <v>37</v>
      </c>
      <c r="AN7762" s="1056">
        <v>0.1711</v>
      </c>
    </row>
    <row r="7763" spans="35:40">
      <c r="AI7763" s="1053">
        <v>53091201</v>
      </c>
      <c r="AJ7763" s="1054">
        <v>3</v>
      </c>
      <c r="AK7763" s="1055">
        <v>22.478000000000002</v>
      </c>
      <c r="AL7763" s="1055">
        <v>0.60419999999999996</v>
      </c>
      <c r="AM7763" s="1054">
        <v>37</v>
      </c>
      <c r="AN7763" s="1056">
        <v>0.14810000000000001</v>
      </c>
    </row>
    <row r="7764" spans="35:40">
      <c r="AI7764" s="1053">
        <v>32132301</v>
      </c>
      <c r="AJ7764" s="1054">
        <v>35</v>
      </c>
      <c r="AK7764" s="1055">
        <v>22.468800000000002</v>
      </c>
      <c r="AL7764" s="1055">
        <v>0.50470000000000004</v>
      </c>
      <c r="AM7764" s="1054">
        <v>45</v>
      </c>
      <c r="AN7764" s="1056">
        <v>7.2900000000000006E-2</v>
      </c>
    </row>
    <row r="7765" spans="35:40">
      <c r="AI7765" s="1053">
        <v>14240201</v>
      </c>
      <c r="AJ7765" s="1054">
        <v>20</v>
      </c>
      <c r="AK7765" s="1055">
        <v>22.457100000000001</v>
      </c>
      <c r="AL7765" s="1055">
        <v>0.745</v>
      </c>
      <c r="AM7765" s="1054">
        <v>30</v>
      </c>
      <c r="AN7765" s="1056">
        <v>0.13109999999999999</v>
      </c>
    </row>
    <row r="7766" spans="35:40">
      <c r="AI7766" s="1053">
        <v>22114401</v>
      </c>
      <c r="AJ7766" s="1054">
        <v>43</v>
      </c>
      <c r="AK7766" s="1055">
        <v>22.448</v>
      </c>
      <c r="AL7766" s="1055">
        <v>0.67179999999999995</v>
      </c>
      <c r="AM7766" s="1054">
        <v>33</v>
      </c>
      <c r="AN7766" s="1056">
        <v>0.12659999999999999</v>
      </c>
    </row>
    <row r="7767" spans="35:40">
      <c r="AI7767" s="1053">
        <v>61100701</v>
      </c>
      <c r="AJ7767" s="1054">
        <v>6</v>
      </c>
      <c r="AK7767" s="1055">
        <v>22.435700000000001</v>
      </c>
      <c r="AL7767" s="1055">
        <v>0.60880000000000001</v>
      </c>
      <c r="AM7767" s="1054">
        <v>37</v>
      </c>
      <c r="AN7767" s="1056">
        <v>0.18160000000000001</v>
      </c>
    </row>
    <row r="7768" spans="35:40">
      <c r="AI7768" s="1053">
        <v>41083301</v>
      </c>
      <c r="AJ7768" s="1054">
        <v>19</v>
      </c>
      <c r="AK7768" s="1055">
        <v>22.395600000000002</v>
      </c>
      <c r="AL7768" s="1055">
        <v>0.72370000000000001</v>
      </c>
      <c r="AM7768" s="1054">
        <v>31</v>
      </c>
      <c r="AN7768" s="1056">
        <v>0.18659999999999999</v>
      </c>
    </row>
    <row r="7769" spans="35:40">
      <c r="AI7769" s="1053">
        <v>22032001</v>
      </c>
      <c r="AJ7769" s="1054">
        <v>16</v>
      </c>
      <c r="AK7769" s="1055">
        <v>22.352450000000001</v>
      </c>
      <c r="AL7769" s="1055">
        <v>0.63970000000000005</v>
      </c>
      <c r="AM7769" s="1054">
        <v>35</v>
      </c>
      <c r="AN7769" s="1056">
        <v>0.2296</v>
      </c>
    </row>
    <row r="7770" spans="35:40">
      <c r="AI7770" s="1053">
        <v>44019601</v>
      </c>
      <c r="AJ7770" s="1054">
        <v>225</v>
      </c>
      <c r="AK7770" s="1055">
        <v>22.315000000000001</v>
      </c>
      <c r="AL7770" s="1055">
        <v>0.61270000000000002</v>
      </c>
      <c r="AM7770" s="1054">
        <v>36</v>
      </c>
      <c r="AN7770" s="1056">
        <v>0.24350000000000002</v>
      </c>
    </row>
    <row r="7771" spans="35:40">
      <c r="AI7771" s="1053">
        <v>36041301</v>
      </c>
      <c r="AJ7771" s="1054">
        <v>34</v>
      </c>
      <c r="AK7771" s="1055">
        <v>22.306100000000001</v>
      </c>
      <c r="AL7771" s="1055">
        <v>0.45579999999999998</v>
      </c>
      <c r="AM7771" s="1054">
        <v>49</v>
      </c>
      <c r="AN7771" s="1056">
        <v>0.1489</v>
      </c>
    </row>
    <row r="7772" spans="35:40">
      <c r="AI7772" s="1053">
        <v>15003211</v>
      </c>
      <c r="AJ7772" s="1054">
        <v>9</v>
      </c>
      <c r="AK7772" s="1055">
        <v>22.305399999999999</v>
      </c>
      <c r="AL7772" s="1055">
        <v>0.73209999999999997</v>
      </c>
      <c r="AM7772" s="1054">
        <v>30</v>
      </c>
      <c r="AN7772" s="1056">
        <v>0.107</v>
      </c>
    </row>
    <row r="7773" spans="35:40">
      <c r="AI7773" s="1053">
        <v>50090081</v>
      </c>
      <c r="AJ7773" s="1054">
        <v>200</v>
      </c>
      <c r="AK7773" s="1055">
        <v>22.278300000000002</v>
      </c>
      <c r="AL7773" s="1055">
        <v>0.69030000000000002</v>
      </c>
      <c r="AM7773" s="1054">
        <v>32</v>
      </c>
      <c r="AN7773" s="1056">
        <v>8.5000000000000006E-2</v>
      </c>
    </row>
    <row r="7774" spans="35:40">
      <c r="AI7774" s="1053">
        <v>21010731</v>
      </c>
      <c r="AJ7774" s="1054">
        <v>65</v>
      </c>
      <c r="AK7774" s="1055">
        <v>22.245999999999999</v>
      </c>
      <c r="AL7774" s="1055">
        <v>0.70830000000000004</v>
      </c>
      <c r="AM7774" s="1054">
        <v>31</v>
      </c>
      <c r="AN7774" s="1056">
        <v>0.19159999999999999</v>
      </c>
    </row>
    <row r="7775" spans="35:40">
      <c r="AI7775" s="1053">
        <v>43019501</v>
      </c>
      <c r="AJ7775" s="1054">
        <v>88</v>
      </c>
      <c r="AK7775" s="1055">
        <v>22.217810999999998</v>
      </c>
      <c r="AL7775" s="1055">
        <v>0.65549999999999997</v>
      </c>
      <c r="AM7775" s="1054">
        <v>34</v>
      </c>
      <c r="AN7775" s="1056">
        <v>6.9900000000000004E-2</v>
      </c>
    </row>
    <row r="7776" spans="35:40">
      <c r="AI7776" s="1053">
        <v>14240401</v>
      </c>
      <c r="AJ7776" s="1054">
        <v>21</v>
      </c>
      <c r="AK7776" s="1055">
        <v>22.1968</v>
      </c>
      <c r="AL7776" s="1055">
        <v>0.7722</v>
      </c>
      <c r="AM7776" s="1054">
        <v>29</v>
      </c>
      <c r="AN7776" s="1056">
        <v>0.14400000000000002</v>
      </c>
    </row>
    <row r="7777" spans="35:40">
      <c r="AI7777" s="1053">
        <v>53041101</v>
      </c>
      <c r="AJ7777" s="1054">
        <v>9</v>
      </c>
      <c r="AK7777" s="1055">
        <v>22.151900000000001</v>
      </c>
      <c r="AL7777" s="1055">
        <v>0.72629999999999995</v>
      </c>
      <c r="AM7777" s="1054">
        <v>30</v>
      </c>
      <c r="AN7777" s="1056">
        <v>0.41639999999999999</v>
      </c>
    </row>
    <row r="7778" spans="35:40">
      <c r="AI7778" s="1053">
        <v>33010802</v>
      </c>
      <c r="AJ7778" s="1054">
        <v>147</v>
      </c>
      <c r="AK7778" s="1055">
        <v>22.111799999999999</v>
      </c>
      <c r="AL7778" s="1055">
        <v>0.65980000000000005</v>
      </c>
      <c r="AM7778" s="1054">
        <v>34</v>
      </c>
      <c r="AN7778" s="1056">
        <v>0.2495</v>
      </c>
    </row>
    <row r="7779" spans="35:40">
      <c r="AI7779" s="1053">
        <v>43120501</v>
      </c>
      <c r="AJ7779" s="1054">
        <v>11</v>
      </c>
      <c r="AK7779" s="1055">
        <v>22.089549999999999</v>
      </c>
      <c r="AL7779" s="1055">
        <v>0.54610000000000003</v>
      </c>
      <c r="AM7779" s="1054">
        <v>40</v>
      </c>
      <c r="AN7779" s="1056">
        <v>8.6500000000000007E-2</v>
      </c>
    </row>
    <row r="7780" spans="35:40">
      <c r="AI7780" s="1053">
        <v>44031901</v>
      </c>
      <c r="AJ7780" s="1054">
        <v>26</v>
      </c>
      <c r="AK7780" s="1055">
        <v>22.080400000000001</v>
      </c>
      <c r="AL7780" s="1055">
        <v>0.70730000000000004</v>
      </c>
      <c r="AM7780" s="1054">
        <v>31</v>
      </c>
      <c r="AN7780" s="1056">
        <v>0.15909999999999999</v>
      </c>
    </row>
    <row r="7781" spans="35:40">
      <c r="AI7781" s="1053">
        <v>41042601</v>
      </c>
      <c r="AJ7781" s="1054">
        <v>20</v>
      </c>
      <c r="AK7781" s="1055">
        <v>22.054449999999999</v>
      </c>
      <c r="AL7781" s="1055">
        <v>0.71079999999999999</v>
      </c>
      <c r="AM7781" s="1054">
        <v>31</v>
      </c>
      <c r="AN7781" s="1056">
        <v>9.2600000000000002E-2</v>
      </c>
    </row>
    <row r="7782" spans="35:40">
      <c r="AI7782" s="1053">
        <v>51011231</v>
      </c>
      <c r="AJ7782" s="1054">
        <v>163</v>
      </c>
      <c r="AK7782" s="1055">
        <v>22.0534</v>
      </c>
      <c r="AL7782" s="1055">
        <v>0.63470000000000004</v>
      </c>
      <c r="AM7782" s="1054">
        <v>35</v>
      </c>
      <c r="AN7782" s="1056">
        <v>0.18899999999999997</v>
      </c>
    </row>
    <row r="7783" spans="35:40">
      <c r="AI7783" s="1053">
        <v>45110091</v>
      </c>
      <c r="AJ7783" s="1054">
        <v>8</v>
      </c>
      <c r="AK7783" s="1055">
        <v>22.0305</v>
      </c>
      <c r="AL7783" s="1055">
        <v>0.66110000000000002</v>
      </c>
      <c r="AM7783" s="1054">
        <v>33</v>
      </c>
      <c r="AN7783" s="1056">
        <v>0.11109999999999999</v>
      </c>
    </row>
    <row r="7784" spans="35:40">
      <c r="AI7784" s="1053">
        <v>32130301</v>
      </c>
      <c r="AJ7784" s="1054">
        <v>36</v>
      </c>
      <c r="AK7784" s="1055">
        <v>22.015699999999999</v>
      </c>
      <c r="AL7784" s="1055">
        <v>0.69950000000000001</v>
      </c>
      <c r="AM7784" s="1054">
        <v>31</v>
      </c>
      <c r="AN7784" s="1056">
        <v>0.26269999999999999</v>
      </c>
    </row>
    <row r="7785" spans="35:40">
      <c r="AI7785" s="1053">
        <v>33016801</v>
      </c>
      <c r="AJ7785" s="1054">
        <v>148</v>
      </c>
      <c r="AK7785" s="1055">
        <v>21.994</v>
      </c>
      <c r="AL7785" s="1055">
        <v>0.47549999999999998</v>
      </c>
      <c r="AM7785" s="1054">
        <v>46</v>
      </c>
      <c r="AN7785" s="1056">
        <v>0.2235</v>
      </c>
    </row>
    <row r="7786" spans="35:40">
      <c r="AI7786" s="1053">
        <v>14243771</v>
      </c>
      <c r="AJ7786" s="1054">
        <v>22</v>
      </c>
      <c r="AK7786" s="1055">
        <v>21.977599999999999</v>
      </c>
      <c r="AL7786" s="1055">
        <v>0.63480000000000003</v>
      </c>
      <c r="AM7786" s="1054">
        <v>35</v>
      </c>
      <c r="AN7786" s="1056">
        <v>0.14699999999999999</v>
      </c>
    </row>
    <row r="7787" spans="35:40">
      <c r="AI7787" s="1053">
        <v>51150401</v>
      </c>
      <c r="AJ7787" s="1054">
        <v>14</v>
      </c>
      <c r="AK7787" s="1055">
        <v>21.949200000000001</v>
      </c>
      <c r="AL7787" s="1055">
        <v>0.65969999999999995</v>
      </c>
      <c r="AM7787" s="1054">
        <v>33</v>
      </c>
      <c r="AN7787" s="1056">
        <v>0.1787</v>
      </c>
    </row>
    <row r="7788" spans="35:40">
      <c r="AI7788" s="1053">
        <v>36110601</v>
      </c>
      <c r="AJ7788" s="1054">
        <v>43</v>
      </c>
      <c r="AK7788" s="1055">
        <v>21.9465</v>
      </c>
      <c r="AL7788" s="1055">
        <v>0.67279999999999995</v>
      </c>
      <c r="AM7788" s="1054">
        <v>33</v>
      </c>
      <c r="AN7788" s="1056">
        <v>0.70369999999999999</v>
      </c>
    </row>
    <row r="7789" spans="35:40">
      <c r="AI7789" s="1053">
        <v>44103501</v>
      </c>
      <c r="AJ7789" s="1054">
        <v>108</v>
      </c>
      <c r="AK7789" s="1055">
        <v>21.904699999999998</v>
      </c>
      <c r="AL7789" s="1055">
        <v>0.68930000000000002</v>
      </c>
      <c r="AM7789" s="1054">
        <v>32</v>
      </c>
      <c r="AN7789" s="1056">
        <v>0.1376</v>
      </c>
    </row>
    <row r="7790" spans="35:40">
      <c r="AI7790" s="1053">
        <v>34130901</v>
      </c>
      <c r="AJ7790" s="1054">
        <v>21</v>
      </c>
      <c r="AK7790" s="1055">
        <v>21.895099999999999</v>
      </c>
      <c r="AL7790" s="1055">
        <v>0.57099999999999995</v>
      </c>
      <c r="AM7790" s="1054">
        <v>38</v>
      </c>
      <c r="AN7790" s="1056">
        <v>0.19510000000000002</v>
      </c>
    </row>
    <row r="7791" spans="35:40">
      <c r="AI7791" s="1053">
        <v>35080801</v>
      </c>
      <c r="AJ7791" s="1054">
        <v>15</v>
      </c>
      <c r="AK7791" s="1055">
        <v>21.8902</v>
      </c>
      <c r="AL7791" s="1055">
        <v>0.62419999999999998</v>
      </c>
      <c r="AM7791" s="1054">
        <v>35</v>
      </c>
      <c r="AN7791" s="1056">
        <v>0.15479999999999999</v>
      </c>
    </row>
    <row r="7792" spans="35:40">
      <c r="AI7792" s="1053">
        <v>44136801</v>
      </c>
      <c r="AJ7792" s="1054">
        <v>102</v>
      </c>
      <c r="AK7792" s="1055">
        <v>21.872399999999999</v>
      </c>
      <c r="AL7792" s="1055">
        <v>0.68089999999999995</v>
      </c>
      <c r="AM7792" s="1054">
        <v>32</v>
      </c>
      <c r="AN7792" s="1056">
        <v>0.13</v>
      </c>
    </row>
    <row r="7793" spans="35:40">
      <c r="AI7793" s="1053">
        <v>13072301</v>
      </c>
      <c r="AJ7793" s="1054">
        <v>21</v>
      </c>
      <c r="AK7793" s="1055">
        <v>21.8704</v>
      </c>
      <c r="AL7793" s="1055">
        <v>0.50980000000000003</v>
      </c>
      <c r="AM7793" s="1054">
        <v>43</v>
      </c>
      <c r="AN7793" s="1056">
        <v>0.15340000000000001</v>
      </c>
    </row>
    <row r="7794" spans="35:40">
      <c r="AI7794" s="1053">
        <v>43091601</v>
      </c>
      <c r="AJ7794" s="1054">
        <v>19</v>
      </c>
      <c r="AK7794" s="1055">
        <v>21.868400000000001</v>
      </c>
      <c r="AL7794" s="1055">
        <v>0.54920000000000002</v>
      </c>
      <c r="AM7794" s="1054">
        <v>40</v>
      </c>
      <c r="AN7794" s="1056">
        <v>6.9400000000000003E-2</v>
      </c>
    </row>
    <row r="7795" spans="35:40">
      <c r="AI7795" s="1053">
        <v>13090103</v>
      </c>
      <c r="AJ7795" s="1054">
        <v>15</v>
      </c>
      <c r="AK7795" s="1055">
        <v>21.8474</v>
      </c>
      <c r="AL7795" s="1055">
        <v>0.65720000000000001</v>
      </c>
      <c r="AM7795" s="1054">
        <v>33</v>
      </c>
      <c r="AN7795" s="1056">
        <v>0.26789999999999997</v>
      </c>
    </row>
    <row r="7796" spans="35:40">
      <c r="AI7796" s="1053">
        <v>53016701</v>
      </c>
      <c r="AJ7796" s="1054">
        <v>55</v>
      </c>
      <c r="AK7796" s="1055">
        <v>21.8352</v>
      </c>
      <c r="AL7796" s="1055">
        <v>0.6704</v>
      </c>
      <c r="AM7796" s="1054">
        <v>33</v>
      </c>
      <c r="AN7796" s="1056">
        <v>0.31370000000000003</v>
      </c>
    </row>
    <row r="7797" spans="35:40">
      <c r="AI7797" s="1053">
        <v>21060401</v>
      </c>
      <c r="AJ7797" s="1054">
        <v>10</v>
      </c>
      <c r="AK7797" s="1055">
        <v>21.806100000000001</v>
      </c>
      <c r="AL7797" s="1055">
        <v>0.76</v>
      </c>
      <c r="AM7797" s="1054">
        <v>29</v>
      </c>
      <c r="AN7797" s="1056">
        <v>0.2671</v>
      </c>
    </row>
    <row r="7798" spans="35:40">
      <c r="AI7798" s="1053">
        <v>53291401</v>
      </c>
      <c r="AJ7798" s="1054">
        <v>10</v>
      </c>
      <c r="AK7798" s="1055">
        <v>21.790400000000002</v>
      </c>
      <c r="AL7798" s="1055">
        <v>0.58169999999999999</v>
      </c>
      <c r="AM7798" s="1054">
        <v>37</v>
      </c>
      <c r="AN7798" s="1056">
        <v>0.12640000000000001</v>
      </c>
    </row>
    <row r="7799" spans="35:40">
      <c r="AI7799" s="1053">
        <v>23030211</v>
      </c>
      <c r="AJ7799" s="1054">
        <v>7</v>
      </c>
      <c r="AK7799" s="1055">
        <v>21.757999999999999</v>
      </c>
      <c r="AL7799" s="1055">
        <v>0.71419999999999995</v>
      </c>
      <c r="AM7799" s="1054">
        <v>30</v>
      </c>
      <c r="AN7799" s="1056">
        <v>6.9400000000000003E-2</v>
      </c>
    </row>
    <row r="7800" spans="35:40">
      <c r="AI7800" s="1053">
        <v>36030701</v>
      </c>
      <c r="AJ7800" s="1054">
        <v>9</v>
      </c>
      <c r="AK7800" s="1055">
        <v>21.757899999999999</v>
      </c>
      <c r="AL7800" s="1055">
        <v>0.69330000000000003</v>
      </c>
      <c r="AM7800" s="1054">
        <v>31</v>
      </c>
      <c r="AN7800" s="1056">
        <v>0.23300000000000001</v>
      </c>
    </row>
    <row r="7801" spans="35:40">
      <c r="AI7801" s="1053">
        <v>62140701</v>
      </c>
      <c r="AJ7801" s="1054">
        <v>7</v>
      </c>
      <c r="AK7801" s="1055">
        <v>21.756499999999999</v>
      </c>
      <c r="AL7801" s="1055">
        <v>0.65739999999999998</v>
      </c>
      <c r="AM7801" s="1054">
        <v>33</v>
      </c>
      <c r="AN7801" s="1056">
        <v>0.24050000000000002</v>
      </c>
    </row>
    <row r="7802" spans="35:40">
      <c r="AI7802" s="1053">
        <v>44133301</v>
      </c>
      <c r="AJ7802" s="1054">
        <v>103</v>
      </c>
      <c r="AK7802" s="1055">
        <v>21.733220000000003</v>
      </c>
      <c r="AL7802" s="1055">
        <v>0.66190000000000004</v>
      </c>
      <c r="AM7802" s="1054">
        <v>33</v>
      </c>
      <c r="AN7802" s="1056">
        <v>0.14150000000000001</v>
      </c>
    </row>
    <row r="7803" spans="35:40">
      <c r="AI7803" s="1053">
        <v>53012601</v>
      </c>
      <c r="AJ7803" s="1054">
        <v>56</v>
      </c>
      <c r="AK7803" s="1055">
        <v>21.70635</v>
      </c>
      <c r="AL7803" s="1055">
        <v>0.60660000000000003</v>
      </c>
      <c r="AM7803" s="1054">
        <v>36</v>
      </c>
      <c r="AN7803" s="1056">
        <v>0.2145</v>
      </c>
    </row>
    <row r="7804" spans="35:40">
      <c r="AI7804" s="1053">
        <v>11069001</v>
      </c>
      <c r="AJ7804" s="1054">
        <v>187</v>
      </c>
      <c r="AK7804" s="1055">
        <v>21.677600000000002</v>
      </c>
      <c r="AL7804" s="1055">
        <v>0.54979999999999996</v>
      </c>
      <c r="AM7804" s="1054">
        <v>39</v>
      </c>
      <c r="AN7804" s="1056">
        <v>0.48420000000000002</v>
      </c>
    </row>
    <row r="7805" spans="35:40">
      <c r="AI7805" s="1053">
        <v>44011961</v>
      </c>
      <c r="AJ7805" s="1054">
        <v>226</v>
      </c>
      <c r="AK7805" s="1055">
        <v>21.638960000000001</v>
      </c>
      <c r="AL7805" s="1055">
        <v>0.57450000000000001</v>
      </c>
      <c r="AM7805" s="1054">
        <v>38</v>
      </c>
      <c r="AN7805" s="1056">
        <v>8.1600000000000006E-2</v>
      </c>
    </row>
    <row r="7806" spans="35:40">
      <c r="AI7806" s="1053">
        <v>42102601</v>
      </c>
      <c r="AJ7806" s="1054">
        <v>26</v>
      </c>
      <c r="AK7806" s="1055">
        <v>21.6279</v>
      </c>
      <c r="AL7806" s="1055">
        <v>0.69079999999999997</v>
      </c>
      <c r="AM7806" s="1054">
        <v>31</v>
      </c>
      <c r="AN7806" s="1056">
        <v>0.51090000000000002</v>
      </c>
    </row>
    <row r="7807" spans="35:40">
      <c r="AI7807" s="1053">
        <v>65310104</v>
      </c>
      <c r="AJ7807" s="1054">
        <v>1</v>
      </c>
      <c r="AK7807" s="1055">
        <v>21.614000000000001</v>
      </c>
      <c r="AL7807" s="1055">
        <v>0.70189999999999997</v>
      </c>
      <c r="AM7807" s="1054">
        <v>31</v>
      </c>
      <c r="AN7807" s="1056">
        <v>4.53E-2</v>
      </c>
    </row>
    <row r="7808" spans="35:40">
      <c r="AI7808" s="1053">
        <v>14243031</v>
      </c>
      <c r="AJ7808" s="1054">
        <v>23</v>
      </c>
      <c r="AK7808" s="1055">
        <v>21.612500000000001</v>
      </c>
      <c r="AL7808" s="1055">
        <v>0.63539999999999996</v>
      </c>
      <c r="AM7808" s="1054">
        <v>34</v>
      </c>
      <c r="AN7808" s="1056">
        <v>7.5600000000000001E-2</v>
      </c>
    </row>
    <row r="7809" spans="35:40">
      <c r="AI7809" s="1053">
        <v>13063001</v>
      </c>
      <c r="AJ7809" s="1054">
        <v>30</v>
      </c>
      <c r="AK7809" s="1055">
        <v>21.5533</v>
      </c>
      <c r="AL7809" s="1055">
        <v>0.59379999999999999</v>
      </c>
      <c r="AM7809" s="1054">
        <v>36</v>
      </c>
      <c r="AN7809" s="1056">
        <v>9.1400000000000009E-2</v>
      </c>
    </row>
    <row r="7810" spans="35:40">
      <c r="AI7810" s="1053">
        <v>11080202</v>
      </c>
      <c r="AJ7810" s="1054">
        <v>188</v>
      </c>
      <c r="AK7810" s="1055">
        <v>21.541499999999999</v>
      </c>
      <c r="AL7810" s="1055">
        <v>0.5988</v>
      </c>
      <c r="AM7810" s="1054">
        <v>36</v>
      </c>
      <c r="AN7810" s="1056">
        <v>0.2263</v>
      </c>
    </row>
    <row r="7811" spans="35:40">
      <c r="AI7811" s="1053">
        <v>63010181</v>
      </c>
      <c r="AJ7811" s="1054">
        <v>18</v>
      </c>
      <c r="AK7811" s="1055">
        <v>21.532599999999999</v>
      </c>
      <c r="AL7811" s="1055">
        <v>0.68500000000000005</v>
      </c>
      <c r="AM7811" s="1054">
        <v>31</v>
      </c>
      <c r="AN7811" s="1056">
        <v>0.12939999999999999</v>
      </c>
    </row>
    <row r="7812" spans="35:40">
      <c r="AI7812" s="1053">
        <v>13017601</v>
      </c>
      <c r="AJ7812" s="1054">
        <v>66</v>
      </c>
      <c r="AK7812" s="1055">
        <v>21.523350000000001</v>
      </c>
      <c r="AL7812" s="1055">
        <v>0.57220000000000004</v>
      </c>
      <c r="AM7812" s="1054">
        <v>38</v>
      </c>
      <c r="AN7812" s="1056">
        <v>0.15970000000000001</v>
      </c>
    </row>
    <row r="7813" spans="35:40">
      <c r="AI7813" s="1053">
        <v>51160301</v>
      </c>
      <c r="AJ7813" s="1054">
        <v>16</v>
      </c>
      <c r="AK7813" s="1055">
        <v>21.521999999999998</v>
      </c>
      <c r="AL7813" s="1055">
        <v>0.60419999999999996</v>
      </c>
      <c r="AM7813" s="1054">
        <v>36</v>
      </c>
      <c r="AN7813" s="1056">
        <v>0.2989</v>
      </c>
    </row>
    <row r="7814" spans="35:40">
      <c r="AI7814" s="1053">
        <v>13082901</v>
      </c>
      <c r="AJ7814" s="1054">
        <v>13</v>
      </c>
      <c r="AK7814" s="1055">
        <v>21.4877</v>
      </c>
      <c r="AL7814" s="1055">
        <v>0.54510000000000003</v>
      </c>
      <c r="AM7814" s="1054">
        <v>39</v>
      </c>
      <c r="AN7814" s="1056">
        <v>8.9200000000000002E-2</v>
      </c>
    </row>
    <row r="7815" spans="35:40">
      <c r="AI7815" s="1053">
        <v>14020401</v>
      </c>
      <c r="AJ7815" s="1054">
        <v>14</v>
      </c>
      <c r="AK7815" s="1055">
        <v>21.4725</v>
      </c>
      <c r="AL7815" s="1055">
        <v>0.60570000000000002</v>
      </c>
      <c r="AM7815" s="1054">
        <v>35</v>
      </c>
      <c r="AN7815" s="1056">
        <v>0.1166</v>
      </c>
    </row>
    <row r="7816" spans="35:40">
      <c r="AI7816" s="1053">
        <v>32105611</v>
      </c>
      <c r="AJ7816" s="1054">
        <v>85</v>
      </c>
      <c r="AK7816" s="1055">
        <v>21.464700000000001</v>
      </c>
      <c r="AL7816" s="1055">
        <v>0.49159999999999998</v>
      </c>
      <c r="AM7816" s="1054">
        <v>44</v>
      </c>
      <c r="AN7816" s="1056">
        <v>0.18289999999999998</v>
      </c>
    </row>
    <row r="7817" spans="35:40">
      <c r="AI7817" s="1053">
        <v>41032301</v>
      </c>
      <c r="AJ7817" s="1054">
        <v>28</v>
      </c>
      <c r="AK7817" s="1055">
        <v>21.459399999999999</v>
      </c>
      <c r="AL7817" s="1055">
        <v>0.69989999999999997</v>
      </c>
      <c r="AM7817" s="1054">
        <v>31</v>
      </c>
      <c r="AN7817" s="1056">
        <v>0.26319999999999999</v>
      </c>
    </row>
    <row r="7818" spans="35:40">
      <c r="AI7818" s="1053">
        <v>45030281</v>
      </c>
      <c r="AJ7818" s="1054">
        <v>29</v>
      </c>
      <c r="AK7818" s="1055">
        <v>21.416220000000003</v>
      </c>
      <c r="AL7818" s="1055">
        <v>0.64239999999999997</v>
      </c>
      <c r="AM7818" s="1054">
        <v>33</v>
      </c>
      <c r="AN7818" s="1056">
        <v>0.30449999999999999</v>
      </c>
    </row>
    <row r="7819" spans="35:40">
      <c r="AI7819" s="1053">
        <v>62051101</v>
      </c>
      <c r="AJ7819" s="1054">
        <v>6</v>
      </c>
      <c r="AK7819" s="1055">
        <v>21.404299999999999</v>
      </c>
      <c r="AL7819" s="1055">
        <v>0.62129999999999996</v>
      </c>
      <c r="AM7819" s="1054">
        <v>34</v>
      </c>
      <c r="AN7819" s="1056">
        <v>8.5800000000000001E-2</v>
      </c>
    </row>
    <row r="7820" spans="35:40">
      <c r="AI7820" s="1053">
        <v>14061202</v>
      </c>
      <c r="AJ7820" s="1054">
        <v>13</v>
      </c>
      <c r="AK7820" s="1055">
        <v>21.386789999999998</v>
      </c>
      <c r="AL7820" s="1055">
        <v>0.66390000000000005</v>
      </c>
      <c r="AM7820" s="1054">
        <v>32</v>
      </c>
      <c r="AN7820" s="1056">
        <v>0.15789999999999998</v>
      </c>
    </row>
    <row r="7821" spans="35:40">
      <c r="AI7821" s="1053">
        <v>41143001</v>
      </c>
      <c r="AJ7821" s="1054">
        <v>24</v>
      </c>
      <c r="AK7821" s="1055">
        <v>21.3855</v>
      </c>
      <c r="AL7821" s="1055">
        <v>0.71519999999999995</v>
      </c>
      <c r="AM7821" s="1054">
        <v>30</v>
      </c>
      <c r="AN7821" s="1056">
        <v>6.1799999999999994E-2</v>
      </c>
    </row>
    <row r="7822" spans="35:40">
      <c r="AI7822" s="1053">
        <v>62030801</v>
      </c>
      <c r="AJ7822" s="1054">
        <v>11</v>
      </c>
      <c r="AK7822" s="1055">
        <v>21.384264999999999</v>
      </c>
      <c r="AL7822" s="1055">
        <v>0.58679999999999999</v>
      </c>
      <c r="AM7822" s="1054">
        <v>36</v>
      </c>
      <c r="AN7822" s="1056">
        <v>0.18640000000000001</v>
      </c>
    </row>
    <row r="7823" spans="35:40">
      <c r="AI7823" s="1053">
        <v>44081301</v>
      </c>
      <c r="AJ7823" s="1054">
        <v>47</v>
      </c>
      <c r="AK7823" s="1055">
        <v>21.3813</v>
      </c>
      <c r="AL7823" s="1055">
        <v>0.66090000000000004</v>
      </c>
      <c r="AM7823" s="1054">
        <v>32</v>
      </c>
      <c r="AN7823" s="1056">
        <v>0.13669999999999999</v>
      </c>
    </row>
    <row r="7824" spans="35:40">
      <c r="AI7824" s="1053">
        <v>37027071</v>
      </c>
      <c r="AJ7824" s="1054">
        <v>42</v>
      </c>
      <c r="AK7824" s="1055">
        <v>21.358000000000001</v>
      </c>
      <c r="AL7824" s="1055">
        <v>0.59489999999999998</v>
      </c>
      <c r="AM7824" s="1054">
        <v>36</v>
      </c>
      <c r="AN7824" s="1056">
        <v>0.1406</v>
      </c>
    </row>
    <row r="7825" spans="35:40">
      <c r="AI7825" s="1053">
        <v>44131101</v>
      </c>
      <c r="AJ7825" s="1054">
        <v>104</v>
      </c>
      <c r="AK7825" s="1055">
        <v>21.3552</v>
      </c>
      <c r="AL7825" s="1055">
        <v>0.69820000000000004</v>
      </c>
      <c r="AM7825" s="1054">
        <v>31</v>
      </c>
      <c r="AN7825" s="1056">
        <v>7.5700000000000003E-2</v>
      </c>
    </row>
    <row r="7826" spans="35:40">
      <c r="AI7826" s="1053">
        <v>46032101</v>
      </c>
      <c r="AJ7826" s="1054">
        <v>15</v>
      </c>
      <c r="AK7826" s="1055">
        <v>21.349699999999999</v>
      </c>
      <c r="AL7826" s="1055">
        <v>0.20849999999999999</v>
      </c>
      <c r="AM7826" s="1054">
        <v>102</v>
      </c>
      <c r="AN7826" s="1056">
        <v>0.1023</v>
      </c>
    </row>
    <row r="7827" spans="35:40">
      <c r="AI7827" s="1053">
        <v>44138901</v>
      </c>
      <c r="AJ7827" s="1054">
        <v>105</v>
      </c>
      <c r="AK7827" s="1055">
        <v>21.349039999999999</v>
      </c>
      <c r="AL7827" s="1055">
        <v>0.60150000000000003</v>
      </c>
      <c r="AM7827" s="1054">
        <v>35</v>
      </c>
      <c r="AN7827" s="1056">
        <v>4.9599999999999998E-2</v>
      </c>
    </row>
    <row r="7828" spans="35:40">
      <c r="AI7828" s="1053">
        <v>44012531</v>
      </c>
      <c r="AJ7828" s="1054">
        <v>227</v>
      </c>
      <c r="AK7828" s="1055">
        <v>21.335650000000001</v>
      </c>
      <c r="AL7828" s="1055">
        <v>0.58709999999999996</v>
      </c>
      <c r="AM7828" s="1054">
        <v>36</v>
      </c>
      <c r="AN7828" s="1056">
        <v>7.2300000000000003E-2</v>
      </c>
    </row>
    <row r="7829" spans="35:40">
      <c r="AI7829" s="1053">
        <v>61050801</v>
      </c>
      <c r="AJ7829" s="1054">
        <v>16</v>
      </c>
      <c r="AK7829" s="1055">
        <v>21.329599999999999</v>
      </c>
      <c r="AL7829" s="1055">
        <v>0.53879999999999995</v>
      </c>
      <c r="AM7829" s="1054">
        <v>40</v>
      </c>
      <c r="AN7829" s="1056">
        <v>8.3199999999999996E-2</v>
      </c>
    </row>
    <row r="7830" spans="35:40">
      <c r="AI7830" s="1053">
        <v>45030381</v>
      </c>
      <c r="AJ7830" s="1054">
        <v>30</v>
      </c>
      <c r="AK7830" s="1055">
        <v>21.298300000000001</v>
      </c>
      <c r="AL7830" s="1055">
        <v>0.67279999999999995</v>
      </c>
      <c r="AM7830" s="1054">
        <v>32</v>
      </c>
      <c r="AN7830" s="1056">
        <v>0.2757</v>
      </c>
    </row>
    <row r="7831" spans="35:40">
      <c r="AI7831" s="1053">
        <v>42040101</v>
      </c>
      <c r="AJ7831" s="1054">
        <v>16</v>
      </c>
      <c r="AK7831" s="1055">
        <v>21.2925</v>
      </c>
      <c r="AL7831" s="1055">
        <v>0.72819999999999996</v>
      </c>
      <c r="AM7831" s="1054">
        <v>29</v>
      </c>
      <c r="AN7831" s="1056">
        <v>0.1075</v>
      </c>
    </row>
    <row r="7832" spans="35:40">
      <c r="AI7832" s="1053">
        <v>43041601</v>
      </c>
      <c r="AJ7832" s="1054">
        <v>25</v>
      </c>
      <c r="AK7832" s="1055">
        <v>21.2715</v>
      </c>
      <c r="AL7832" s="1055">
        <v>0.52339999999999998</v>
      </c>
      <c r="AM7832" s="1054">
        <v>41</v>
      </c>
      <c r="AN7832" s="1056">
        <v>7.9699999999999993E-2</v>
      </c>
    </row>
    <row r="7833" spans="35:40">
      <c r="AI7833" s="1053">
        <v>43122401</v>
      </c>
      <c r="AJ7833" s="1054">
        <v>12</v>
      </c>
      <c r="AK7833" s="1055">
        <v>21.210699999999999</v>
      </c>
      <c r="AL7833" s="1055">
        <v>0.58350000000000002</v>
      </c>
      <c r="AM7833" s="1054">
        <v>36</v>
      </c>
      <c r="AN7833" s="1056">
        <v>0.14480000000000001</v>
      </c>
    </row>
    <row r="7834" spans="35:40">
      <c r="AI7834" s="1053">
        <v>15221101</v>
      </c>
      <c r="AJ7834" s="1054">
        <v>5</v>
      </c>
      <c r="AK7834" s="1055">
        <v>21.197299999999998</v>
      </c>
      <c r="AL7834" s="1055">
        <v>0.71499999999999997</v>
      </c>
      <c r="AM7834" s="1054">
        <v>30</v>
      </c>
      <c r="AN7834" s="1056">
        <v>0.152</v>
      </c>
    </row>
    <row r="7835" spans="35:40">
      <c r="AI7835" s="1053">
        <v>13022301</v>
      </c>
      <c r="AJ7835" s="1054">
        <v>35</v>
      </c>
      <c r="AK7835" s="1055">
        <v>21.193000000000001</v>
      </c>
      <c r="AL7835" s="1055">
        <v>0.71009999999999995</v>
      </c>
      <c r="AM7835" s="1054">
        <v>30</v>
      </c>
      <c r="AN7835" s="1056">
        <v>0.36090000000000005</v>
      </c>
    </row>
    <row r="7836" spans="35:40">
      <c r="AI7836" s="1053">
        <v>42090101</v>
      </c>
      <c r="AJ7836" s="1054">
        <v>20</v>
      </c>
      <c r="AK7836" s="1055">
        <v>21.144600000000001</v>
      </c>
      <c r="AL7836" s="1055">
        <v>0.70660000000000001</v>
      </c>
      <c r="AM7836" s="1054">
        <v>30</v>
      </c>
      <c r="AN7836" s="1056">
        <v>0.23680000000000001</v>
      </c>
    </row>
    <row r="7837" spans="35:40">
      <c r="AI7837" s="1053">
        <v>62060401</v>
      </c>
      <c r="AJ7837" s="1054">
        <v>10</v>
      </c>
      <c r="AK7837" s="1055">
        <v>21.137</v>
      </c>
      <c r="AL7837" s="1055">
        <v>0.65090000000000003</v>
      </c>
      <c r="AM7837" s="1054">
        <v>32</v>
      </c>
      <c r="AN7837" s="1056">
        <v>0.1588</v>
      </c>
    </row>
    <row r="7838" spans="35:40">
      <c r="AI7838" s="1053">
        <v>45010471</v>
      </c>
      <c r="AJ7838" s="1054">
        <v>43</v>
      </c>
      <c r="AK7838" s="1055">
        <v>21.124099999999999</v>
      </c>
      <c r="AL7838" s="1055">
        <v>0.64629999999999999</v>
      </c>
      <c r="AM7838" s="1054">
        <v>33</v>
      </c>
      <c r="AN7838" s="1056">
        <v>0.1447</v>
      </c>
    </row>
    <row r="7839" spans="35:40">
      <c r="AI7839" s="1053">
        <v>34171401</v>
      </c>
      <c r="AJ7839" s="1054">
        <v>12</v>
      </c>
      <c r="AK7839" s="1055">
        <v>21.120799999999999</v>
      </c>
      <c r="AL7839" s="1055">
        <v>0.66059999999999997</v>
      </c>
      <c r="AM7839" s="1054">
        <v>32</v>
      </c>
      <c r="AN7839" s="1056">
        <v>0.27179999999999999</v>
      </c>
    </row>
    <row r="7840" spans="35:40">
      <c r="AI7840" s="1053">
        <v>44011071</v>
      </c>
      <c r="AJ7840" s="1054">
        <v>228</v>
      </c>
      <c r="AK7840" s="1055">
        <v>21.097200000000001</v>
      </c>
      <c r="AL7840" s="1055">
        <v>0.55969999999999998</v>
      </c>
      <c r="AM7840" s="1054">
        <v>38</v>
      </c>
      <c r="AN7840" s="1056">
        <v>7.2800000000000004E-2</v>
      </c>
    </row>
    <row r="7841" spans="35:40">
      <c r="AI7841" s="1053">
        <v>33094201</v>
      </c>
      <c r="AJ7841" s="1054">
        <v>62</v>
      </c>
      <c r="AK7841" s="1055">
        <v>21.080300000000001</v>
      </c>
      <c r="AL7841" s="1055">
        <v>0.68700000000000006</v>
      </c>
      <c r="AM7841" s="1054">
        <v>31</v>
      </c>
      <c r="AN7841" s="1056">
        <v>0.28249999999999997</v>
      </c>
    </row>
    <row r="7842" spans="35:40">
      <c r="AI7842" s="1053">
        <v>61100101</v>
      </c>
      <c r="AJ7842" s="1054">
        <v>7</v>
      </c>
      <c r="AK7842" s="1055">
        <v>21.0764</v>
      </c>
      <c r="AL7842" s="1055">
        <v>0.6351</v>
      </c>
      <c r="AM7842" s="1054">
        <v>33</v>
      </c>
      <c r="AN7842" s="1056">
        <v>0.12089999999999999</v>
      </c>
    </row>
    <row r="7843" spans="35:40">
      <c r="AI7843" s="1053">
        <v>41174201</v>
      </c>
      <c r="AJ7843" s="1054">
        <v>18</v>
      </c>
      <c r="AK7843" s="1055">
        <v>21.068370000000002</v>
      </c>
      <c r="AL7843" s="1055">
        <v>0.63660000000000005</v>
      </c>
      <c r="AM7843" s="1054">
        <v>33</v>
      </c>
      <c r="AN7843" s="1056">
        <v>7.6700000000000004E-2</v>
      </c>
    </row>
    <row r="7844" spans="35:40">
      <c r="AI7844" s="1053">
        <v>44050701</v>
      </c>
      <c r="AJ7844" s="1054">
        <v>19</v>
      </c>
      <c r="AK7844" s="1055">
        <v>21.065249999999999</v>
      </c>
      <c r="AL7844" s="1055">
        <v>0.59</v>
      </c>
      <c r="AM7844" s="1054">
        <v>36</v>
      </c>
      <c r="AN7844" s="1056">
        <v>0.10369999999999999</v>
      </c>
    </row>
    <row r="7845" spans="35:40">
      <c r="AI7845" s="1053">
        <v>53041701</v>
      </c>
      <c r="AJ7845" s="1054">
        <v>10</v>
      </c>
      <c r="AK7845" s="1055">
        <v>21.056349999999998</v>
      </c>
      <c r="AL7845" s="1055">
        <v>0.46729999999999999</v>
      </c>
      <c r="AM7845" s="1054">
        <v>45</v>
      </c>
      <c r="AN7845" s="1056">
        <v>6.8199999999999997E-2</v>
      </c>
    </row>
    <row r="7846" spans="35:40">
      <c r="AI7846" s="1053">
        <v>44112301</v>
      </c>
      <c r="AJ7846" s="1054">
        <v>51</v>
      </c>
      <c r="AK7846" s="1055">
        <v>21.054099999999998</v>
      </c>
      <c r="AL7846" s="1055">
        <v>0.64759999999999995</v>
      </c>
      <c r="AM7846" s="1054">
        <v>33</v>
      </c>
      <c r="AN7846" s="1056">
        <v>6.54E-2</v>
      </c>
    </row>
    <row r="7847" spans="35:40">
      <c r="AI7847" s="1053">
        <v>13010201</v>
      </c>
      <c r="AJ7847" s="1054">
        <v>67</v>
      </c>
      <c r="AK7847" s="1055">
        <v>21.047799999999999</v>
      </c>
      <c r="AL7847" s="1055">
        <v>0.67700000000000005</v>
      </c>
      <c r="AM7847" s="1054">
        <v>31</v>
      </c>
      <c r="AN7847" s="1056">
        <v>9.820000000000001E-2</v>
      </c>
    </row>
    <row r="7848" spans="35:40">
      <c r="AI7848" s="1053">
        <v>62050401</v>
      </c>
      <c r="AJ7848" s="1054">
        <v>7</v>
      </c>
      <c r="AK7848" s="1055">
        <v>21.043500000000002</v>
      </c>
      <c r="AL7848" s="1055">
        <v>0.59399999999999997</v>
      </c>
      <c r="AM7848" s="1054">
        <v>35</v>
      </c>
      <c r="AN7848" s="1056">
        <v>0.25429999999999997</v>
      </c>
    </row>
    <row r="7849" spans="35:40">
      <c r="AI7849" s="1053">
        <v>14053411</v>
      </c>
      <c r="AJ7849" s="1054">
        <v>15</v>
      </c>
      <c r="AK7849" s="1055">
        <v>21.028099999999998</v>
      </c>
      <c r="AL7849" s="1055">
        <v>0.59419999999999995</v>
      </c>
      <c r="AM7849" s="1054">
        <v>35</v>
      </c>
      <c r="AN7849" s="1056">
        <v>0.15640000000000001</v>
      </c>
    </row>
    <row r="7850" spans="35:40">
      <c r="AI7850" s="1053">
        <v>37180501</v>
      </c>
      <c r="AJ7850" s="1054">
        <v>13</v>
      </c>
      <c r="AK7850" s="1055">
        <v>21.0275</v>
      </c>
      <c r="AL7850" s="1055">
        <v>0.53920000000000001</v>
      </c>
      <c r="AM7850" s="1054">
        <v>39</v>
      </c>
      <c r="AN7850" s="1056">
        <v>0.1537</v>
      </c>
    </row>
    <row r="7851" spans="35:40">
      <c r="AI7851" s="1053">
        <v>42062501</v>
      </c>
      <c r="AJ7851" s="1054">
        <v>20</v>
      </c>
      <c r="AK7851" s="1055">
        <v>21.023199999999999</v>
      </c>
      <c r="AL7851" s="1055">
        <v>0.70250000000000001</v>
      </c>
      <c r="AM7851" s="1054">
        <v>30</v>
      </c>
      <c r="AN7851" s="1056">
        <v>0.12859999999999999</v>
      </c>
    </row>
    <row r="7852" spans="35:40">
      <c r="AI7852" s="1053">
        <v>53260401</v>
      </c>
      <c r="AJ7852" s="1054">
        <v>7</v>
      </c>
      <c r="AK7852" s="1055">
        <v>21.015000000000001</v>
      </c>
      <c r="AL7852" s="1055">
        <v>0.61229999999999996</v>
      </c>
      <c r="AM7852" s="1054">
        <v>34</v>
      </c>
      <c r="AN7852" s="1056">
        <v>0.17929999999999999</v>
      </c>
    </row>
    <row r="7853" spans="35:40">
      <c r="AI7853" s="1053">
        <v>45110071</v>
      </c>
      <c r="AJ7853" s="1054">
        <v>9</v>
      </c>
      <c r="AK7853" s="1055">
        <v>21.007999999999999</v>
      </c>
      <c r="AL7853" s="1055">
        <v>0.52159999999999995</v>
      </c>
      <c r="AM7853" s="1054">
        <v>40</v>
      </c>
      <c r="AN7853" s="1056">
        <v>0.20489999999999997</v>
      </c>
    </row>
    <row r="7854" spans="35:40">
      <c r="AI7854" s="1053">
        <v>44220101</v>
      </c>
      <c r="AJ7854" s="1054">
        <v>229</v>
      </c>
      <c r="AK7854" s="1055">
        <v>20.995899999999999</v>
      </c>
      <c r="AL7854" s="1055">
        <v>0.55620000000000003</v>
      </c>
      <c r="AM7854" s="1054">
        <v>38</v>
      </c>
      <c r="AN7854" s="1056">
        <v>0.19899999999999998</v>
      </c>
    </row>
    <row r="7855" spans="35:40">
      <c r="AI7855" s="1053">
        <v>52034001</v>
      </c>
      <c r="AJ7855" s="1054">
        <v>22</v>
      </c>
      <c r="AK7855" s="1055">
        <v>20.980499999999999</v>
      </c>
      <c r="AL7855" s="1055">
        <v>0.4637</v>
      </c>
      <c r="AM7855" s="1054">
        <v>45</v>
      </c>
      <c r="AN7855" s="1056">
        <v>0.109</v>
      </c>
    </row>
    <row r="7856" spans="35:40">
      <c r="AI7856" s="1053">
        <v>11050761</v>
      </c>
      <c r="AJ7856" s="1054">
        <v>189</v>
      </c>
      <c r="AK7856" s="1055">
        <v>20.963200000000001</v>
      </c>
      <c r="AL7856" s="1055">
        <v>0.49959999999999999</v>
      </c>
      <c r="AM7856" s="1054">
        <v>42</v>
      </c>
      <c r="AN7856" s="1056">
        <v>0.3488</v>
      </c>
    </row>
    <row r="7857" spans="35:40">
      <c r="AI7857" s="1053">
        <v>13042701</v>
      </c>
      <c r="AJ7857" s="1054">
        <v>11</v>
      </c>
      <c r="AK7857" s="1055">
        <v>20.956299999999999</v>
      </c>
      <c r="AL7857" s="1055">
        <v>0.62829999999999997</v>
      </c>
      <c r="AM7857" s="1054">
        <v>33</v>
      </c>
      <c r="AN7857" s="1056">
        <v>8.14E-2</v>
      </c>
    </row>
    <row r="7858" spans="35:40">
      <c r="AI7858" s="1053">
        <v>51140131</v>
      </c>
      <c r="AJ7858" s="1054">
        <v>22</v>
      </c>
      <c r="AK7858" s="1055">
        <v>20.955300000000001</v>
      </c>
      <c r="AL7858" s="1055">
        <v>0.70130000000000003</v>
      </c>
      <c r="AM7858" s="1054">
        <v>30</v>
      </c>
      <c r="AN7858" s="1056">
        <v>0.11550000000000001</v>
      </c>
    </row>
    <row r="7859" spans="35:40">
      <c r="AI7859" s="1053">
        <v>61070701</v>
      </c>
      <c r="AJ7859" s="1054">
        <v>16</v>
      </c>
      <c r="AK7859" s="1055">
        <v>20.917249999999999</v>
      </c>
      <c r="AL7859" s="1055">
        <v>0.5716</v>
      </c>
      <c r="AM7859" s="1054">
        <v>37</v>
      </c>
      <c r="AN7859" s="1056">
        <v>0.18530000000000002</v>
      </c>
    </row>
    <row r="7860" spans="35:40">
      <c r="AI7860" s="1053">
        <v>51110181</v>
      </c>
      <c r="AJ7860" s="1054">
        <v>11</v>
      </c>
      <c r="AK7860" s="1055">
        <v>20.8764</v>
      </c>
      <c r="AL7860" s="1055">
        <v>0.61919999999999997</v>
      </c>
      <c r="AM7860" s="1054">
        <v>34</v>
      </c>
      <c r="AN7860" s="1056">
        <v>9.8000000000000004E-2</v>
      </c>
    </row>
    <row r="7861" spans="35:40">
      <c r="AI7861" s="1053">
        <v>22080901</v>
      </c>
      <c r="AJ7861" s="1054">
        <v>8</v>
      </c>
      <c r="AK7861" s="1055">
        <v>20.8505</v>
      </c>
      <c r="AL7861" s="1055">
        <v>0.70650000000000002</v>
      </c>
      <c r="AM7861" s="1054">
        <v>30</v>
      </c>
      <c r="AN7861" s="1056">
        <v>0.2059</v>
      </c>
    </row>
    <row r="7862" spans="35:40">
      <c r="AI7862" s="1053">
        <v>65402511</v>
      </c>
      <c r="AJ7862" s="1054">
        <v>7</v>
      </c>
      <c r="AK7862" s="1055">
        <v>20.831499999999998</v>
      </c>
      <c r="AL7862" s="1055">
        <v>0.68510000000000004</v>
      </c>
      <c r="AM7862" s="1054">
        <v>30</v>
      </c>
      <c r="AN7862" s="1056">
        <v>7.4099999999999999E-2</v>
      </c>
    </row>
    <row r="7863" spans="35:40">
      <c r="AI7863" s="1053">
        <v>32038411</v>
      </c>
      <c r="AJ7863" s="1054">
        <v>85</v>
      </c>
      <c r="AK7863" s="1055">
        <v>20.826799999999999</v>
      </c>
      <c r="AL7863" s="1055">
        <v>0.66849999999999998</v>
      </c>
      <c r="AM7863" s="1054">
        <v>31</v>
      </c>
      <c r="AN7863" s="1056">
        <v>0.43729999999999997</v>
      </c>
    </row>
    <row r="7864" spans="35:40">
      <c r="AI7864" s="1053">
        <v>44109501</v>
      </c>
      <c r="AJ7864" s="1054">
        <v>109</v>
      </c>
      <c r="AK7864" s="1055">
        <v>20.821200000000001</v>
      </c>
      <c r="AL7864" s="1055">
        <v>0.51549999999999996</v>
      </c>
      <c r="AM7864" s="1054">
        <v>40</v>
      </c>
      <c r="AN7864" s="1056">
        <v>6.1699999999999998E-2</v>
      </c>
    </row>
    <row r="7865" spans="35:40">
      <c r="AI7865" s="1053">
        <v>22020201</v>
      </c>
      <c r="AJ7865" s="1054">
        <v>24</v>
      </c>
      <c r="AK7865" s="1055">
        <v>20.766300000000001</v>
      </c>
      <c r="AL7865" s="1055">
        <v>0.73570000000000002</v>
      </c>
      <c r="AM7865" s="1054">
        <v>28</v>
      </c>
      <c r="AN7865" s="1056">
        <v>0.14849999999999999</v>
      </c>
    </row>
    <row r="7866" spans="35:40">
      <c r="AI7866" s="1053">
        <v>61060701</v>
      </c>
      <c r="AJ7866" s="1054">
        <v>11</v>
      </c>
      <c r="AK7866" s="1055">
        <v>20.751200000000001</v>
      </c>
      <c r="AL7866" s="1055">
        <v>0.57540000000000002</v>
      </c>
      <c r="AM7866" s="1054">
        <v>36</v>
      </c>
      <c r="AN7866" s="1056">
        <v>9.7599999999999992E-2</v>
      </c>
    </row>
    <row r="7867" spans="35:40">
      <c r="AI7867" s="1053">
        <v>13093101</v>
      </c>
      <c r="AJ7867" s="1054">
        <v>16</v>
      </c>
      <c r="AK7867" s="1055">
        <v>20.743099999999998</v>
      </c>
      <c r="AL7867" s="1055">
        <v>0.43309999999999998</v>
      </c>
      <c r="AM7867" s="1054">
        <v>48</v>
      </c>
      <c r="AN7867" s="1056">
        <v>8.77E-2</v>
      </c>
    </row>
    <row r="7868" spans="35:40">
      <c r="AI7868" s="1053">
        <v>37187161</v>
      </c>
      <c r="AJ7868" s="1054">
        <v>14</v>
      </c>
      <c r="AK7868" s="1055">
        <v>20.741299999999999</v>
      </c>
      <c r="AL7868" s="1055">
        <v>0.68069999999999997</v>
      </c>
      <c r="AM7868" s="1054">
        <v>30</v>
      </c>
      <c r="AN7868" s="1056">
        <v>0.12029999999999999</v>
      </c>
    </row>
    <row r="7869" spans="35:40">
      <c r="AI7869" s="1053">
        <v>13025901</v>
      </c>
      <c r="AJ7869" s="1054">
        <v>36</v>
      </c>
      <c r="AK7869" s="1055">
        <v>20.727699999999999</v>
      </c>
      <c r="AL7869" s="1055">
        <v>0.63</v>
      </c>
      <c r="AM7869" s="1054">
        <v>33</v>
      </c>
      <c r="AN7869" s="1056">
        <v>0.14410000000000001</v>
      </c>
    </row>
    <row r="7870" spans="35:40">
      <c r="AI7870" s="1053">
        <v>32019071</v>
      </c>
      <c r="AJ7870" s="1054">
        <v>91</v>
      </c>
      <c r="AK7870" s="1055">
        <v>20.694470000000003</v>
      </c>
      <c r="AL7870" s="1055">
        <v>0.61040000000000005</v>
      </c>
      <c r="AM7870" s="1054">
        <v>34</v>
      </c>
      <c r="AN7870" s="1056">
        <v>0.12670000000000001</v>
      </c>
    </row>
    <row r="7871" spans="35:40">
      <c r="AI7871" s="1053">
        <v>44124001</v>
      </c>
      <c r="AJ7871" s="1054">
        <v>39</v>
      </c>
      <c r="AK7871" s="1055">
        <v>20.677399999999999</v>
      </c>
      <c r="AL7871" s="1055">
        <v>0.59089999999999998</v>
      </c>
      <c r="AM7871" s="1054">
        <v>35</v>
      </c>
      <c r="AN7871" s="1056">
        <v>0.1825</v>
      </c>
    </row>
    <row r="7872" spans="35:40">
      <c r="AI7872" s="1053">
        <v>63050031</v>
      </c>
      <c r="AJ7872" s="1054">
        <v>2</v>
      </c>
      <c r="AK7872" s="1055">
        <v>20.674960000000002</v>
      </c>
      <c r="AL7872" s="1055">
        <v>0.62070000000000003</v>
      </c>
      <c r="AM7872" s="1054">
        <v>33</v>
      </c>
      <c r="AN7872" s="1056">
        <v>0.17019999999999999</v>
      </c>
    </row>
    <row r="7873" spans="35:40">
      <c r="AI7873" s="1053">
        <v>44101441</v>
      </c>
      <c r="AJ7873" s="1054">
        <v>110</v>
      </c>
      <c r="AK7873" s="1055">
        <v>20.667149999999999</v>
      </c>
      <c r="AL7873" s="1055">
        <v>0.65900000000000003</v>
      </c>
      <c r="AM7873" s="1054">
        <v>31</v>
      </c>
      <c r="AN7873" s="1056">
        <v>6.08E-2</v>
      </c>
    </row>
    <row r="7874" spans="35:40">
      <c r="AI7874" s="1053">
        <v>44012101</v>
      </c>
      <c r="AJ7874" s="1054">
        <v>230</v>
      </c>
      <c r="AK7874" s="1055">
        <v>20.653500000000001</v>
      </c>
      <c r="AL7874" s="1055">
        <v>0.59660000000000002</v>
      </c>
      <c r="AM7874" s="1054">
        <v>35</v>
      </c>
      <c r="AN7874" s="1056">
        <v>6.4600000000000005E-2</v>
      </c>
    </row>
    <row r="7875" spans="35:40">
      <c r="AI7875" s="1053">
        <v>41016001</v>
      </c>
      <c r="AJ7875" s="1054">
        <v>92</v>
      </c>
      <c r="AK7875" s="1055">
        <v>20.626999999999999</v>
      </c>
      <c r="AL7875" s="1055">
        <v>0.6472</v>
      </c>
      <c r="AM7875" s="1054">
        <v>32</v>
      </c>
      <c r="AN7875" s="1056">
        <v>0.15590000000000001</v>
      </c>
    </row>
    <row r="7876" spans="35:40">
      <c r="AI7876" s="1053">
        <v>44001521</v>
      </c>
      <c r="AJ7876" s="1054">
        <v>164</v>
      </c>
      <c r="AK7876" s="1055">
        <v>20.622499999999999</v>
      </c>
      <c r="AL7876" s="1055">
        <v>0.56889999999999996</v>
      </c>
      <c r="AM7876" s="1054">
        <v>36</v>
      </c>
      <c r="AN7876" s="1056">
        <v>7.6799999999999993E-2</v>
      </c>
    </row>
    <row r="7877" spans="35:40">
      <c r="AI7877" s="1053">
        <v>51010361</v>
      </c>
      <c r="AJ7877" s="1054">
        <v>164</v>
      </c>
      <c r="AK7877" s="1055">
        <v>20.6204</v>
      </c>
      <c r="AL7877" s="1055">
        <v>0.54679999999999995</v>
      </c>
      <c r="AM7877" s="1054">
        <v>38</v>
      </c>
      <c r="AN7877" s="1056">
        <v>0.19949999999999998</v>
      </c>
    </row>
    <row r="7878" spans="35:40">
      <c r="AI7878" s="1053">
        <v>37107101</v>
      </c>
      <c r="AJ7878" s="1054">
        <v>17</v>
      </c>
      <c r="AK7878" s="1055">
        <v>20.599779999999999</v>
      </c>
      <c r="AL7878" s="1055">
        <v>0.42499999999999999</v>
      </c>
      <c r="AM7878" s="1054">
        <v>48</v>
      </c>
      <c r="AN7878" s="1056">
        <v>9.9399999999999988E-2</v>
      </c>
    </row>
    <row r="7879" spans="35:40">
      <c r="AI7879" s="1053">
        <v>41171401</v>
      </c>
      <c r="AJ7879" s="1054">
        <v>19</v>
      </c>
      <c r="AK7879" s="1055">
        <v>20.586400000000001</v>
      </c>
      <c r="AL7879" s="1055">
        <v>0.67200000000000004</v>
      </c>
      <c r="AM7879" s="1054">
        <v>31</v>
      </c>
      <c r="AN7879" s="1056">
        <v>0.51139999999999997</v>
      </c>
    </row>
    <row r="7880" spans="35:40">
      <c r="AI7880" s="1053">
        <v>61051701</v>
      </c>
      <c r="AJ7880" s="1054">
        <v>17</v>
      </c>
      <c r="AK7880" s="1055">
        <v>20.580200000000001</v>
      </c>
      <c r="AL7880" s="1055">
        <v>0.44850000000000001</v>
      </c>
      <c r="AM7880" s="1054">
        <v>46</v>
      </c>
      <c r="AN7880" s="1056">
        <v>0.1114</v>
      </c>
    </row>
    <row r="7881" spans="35:40">
      <c r="AI7881" s="1053">
        <v>36100241</v>
      </c>
      <c r="AJ7881" s="1054">
        <v>21</v>
      </c>
      <c r="AK7881" s="1055">
        <v>20.565300000000001</v>
      </c>
      <c r="AL7881" s="1055">
        <v>0.81399999999999995</v>
      </c>
      <c r="AM7881" s="1054">
        <v>25</v>
      </c>
      <c r="AN7881" s="1056">
        <v>0.11990000000000001</v>
      </c>
    </row>
    <row r="7882" spans="35:40">
      <c r="AI7882" s="1053">
        <v>44084701</v>
      </c>
      <c r="AJ7882" s="1054">
        <v>48</v>
      </c>
      <c r="AK7882" s="1055">
        <v>20.55397</v>
      </c>
      <c r="AL7882" s="1055">
        <v>0.63029999999999997</v>
      </c>
      <c r="AM7882" s="1054">
        <v>33</v>
      </c>
      <c r="AN7882" s="1056">
        <v>6.2100000000000002E-2</v>
      </c>
    </row>
    <row r="7883" spans="35:40">
      <c r="AI7883" s="1053">
        <v>37137081</v>
      </c>
      <c r="AJ7883" s="1054">
        <v>15</v>
      </c>
      <c r="AK7883" s="1055">
        <v>20.552900000000001</v>
      </c>
      <c r="AL7883" s="1055">
        <v>0.59330000000000005</v>
      </c>
      <c r="AM7883" s="1054">
        <v>35</v>
      </c>
      <c r="AN7883" s="1056">
        <v>0.2959</v>
      </c>
    </row>
    <row r="7884" spans="35:40">
      <c r="AI7884" s="1053">
        <v>34132001</v>
      </c>
      <c r="AJ7884" s="1054">
        <v>22</v>
      </c>
      <c r="AK7884" s="1055">
        <v>20.549499999999998</v>
      </c>
      <c r="AL7884" s="1055">
        <v>0.63070000000000004</v>
      </c>
      <c r="AM7884" s="1054">
        <v>33</v>
      </c>
      <c r="AN7884" s="1056">
        <v>8.1600000000000006E-2</v>
      </c>
    </row>
    <row r="7885" spans="35:40">
      <c r="AI7885" s="1053">
        <v>37141901</v>
      </c>
      <c r="AJ7885" s="1054">
        <v>19</v>
      </c>
      <c r="AK7885" s="1055">
        <v>20.549499999999998</v>
      </c>
      <c r="AL7885" s="1055">
        <v>0.60660000000000003</v>
      </c>
      <c r="AM7885" s="1054">
        <v>34</v>
      </c>
      <c r="AN7885" s="1056">
        <v>8.1300000000000011E-2</v>
      </c>
    </row>
    <row r="7886" spans="35:40">
      <c r="AI7886" s="1053">
        <v>37041601</v>
      </c>
      <c r="AJ7886" s="1054">
        <v>21</v>
      </c>
      <c r="AK7886" s="1055">
        <v>20.523199999999999</v>
      </c>
      <c r="AL7886" s="1055">
        <v>0.70699999999999996</v>
      </c>
      <c r="AM7886" s="1054">
        <v>29</v>
      </c>
      <c r="AN7886" s="1056">
        <v>0.12740000000000001</v>
      </c>
    </row>
    <row r="7887" spans="35:40">
      <c r="AI7887" s="1053">
        <v>13050101</v>
      </c>
      <c r="AJ7887" s="1054">
        <v>38</v>
      </c>
      <c r="AK7887" s="1055">
        <v>20.443999999999999</v>
      </c>
      <c r="AL7887" s="1055">
        <v>0.68230000000000002</v>
      </c>
      <c r="AM7887" s="1054">
        <v>30</v>
      </c>
      <c r="AN7887" s="1056">
        <v>3.8599999999999995E-2</v>
      </c>
    </row>
    <row r="7888" spans="35:40">
      <c r="AI7888" s="1053">
        <v>51108401</v>
      </c>
      <c r="AJ7888" s="1054">
        <v>18</v>
      </c>
      <c r="AK7888" s="1055">
        <v>20.428879999999999</v>
      </c>
      <c r="AL7888" s="1055">
        <v>0.48049999999999998</v>
      </c>
      <c r="AM7888" s="1054">
        <v>43</v>
      </c>
      <c r="AN7888" s="1056">
        <v>0.17269999999999999</v>
      </c>
    </row>
    <row r="7889" spans="35:40">
      <c r="AI7889" s="1053">
        <v>37027051</v>
      </c>
      <c r="AJ7889" s="1054">
        <v>43</v>
      </c>
      <c r="AK7889" s="1055">
        <v>20.4251</v>
      </c>
      <c r="AL7889" s="1055">
        <v>0.67930000000000001</v>
      </c>
      <c r="AM7889" s="1054">
        <v>30</v>
      </c>
      <c r="AN7889" s="1056">
        <v>0.17679999999999998</v>
      </c>
    </row>
    <row r="7890" spans="35:40">
      <c r="AI7890" s="1053">
        <v>33083000</v>
      </c>
      <c r="AJ7890" s="1054">
        <v>16</v>
      </c>
      <c r="AK7890" s="1055">
        <v>20.4084</v>
      </c>
      <c r="AL7890" s="1055">
        <v>0.65010000000000001</v>
      </c>
      <c r="AM7890" s="1054">
        <v>31</v>
      </c>
      <c r="AN7890" s="1056">
        <v>0.2009</v>
      </c>
    </row>
    <row r="7891" spans="35:40">
      <c r="AI7891" s="1053">
        <v>52221801</v>
      </c>
      <c r="AJ7891" s="1054">
        <v>11</v>
      </c>
      <c r="AK7891" s="1055">
        <v>20.403400000000001</v>
      </c>
      <c r="AL7891" s="1055">
        <v>0.61770000000000003</v>
      </c>
      <c r="AM7891" s="1054">
        <v>33</v>
      </c>
      <c r="AN7891" s="1056">
        <v>0.15509999999999999</v>
      </c>
    </row>
    <row r="7892" spans="35:40">
      <c r="AI7892" s="1053">
        <v>35064851</v>
      </c>
      <c r="AJ7892" s="1054">
        <v>22</v>
      </c>
      <c r="AK7892" s="1055">
        <v>20.4024</v>
      </c>
      <c r="AL7892" s="1055">
        <v>0.4451</v>
      </c>
      <c r="AM7892" s="1054">
        <v>46</v>
      </c>
      <c r="AN7892" s="1056">
        <v>0.30649999999999999</v>
      </c>
    </row>
    <row r="7893" spans="35:40">
      <c r="AI7893" s="1053">
        <v>50020101</v>
      </c>
      <c r="AJ7893" s="1054">
        <v>201</v>
      </c>
      <c r="AK7893" s="1055">
        <v>20.262599999999999</v>
      </c>
      <c r="AL7893" s="1055">
        <v>0.67230000000000001</v>
      </c>
      <c r="AM7893" s="1054">
        <v>30</v>
      </c>
      <c r="AN7893" s="1056">
        <v>0.25069999999999998</v>
      </c>
    </row>
    <row r="7894" spans="35:40">
      <c r="AI7894" s="1053">
        <v>61101001</v>
      </c>
      <c r="AJ7894" s="1054">
        <v>8</v>
      </c>
      <c r="AK7894" s="1055">
        <v>20.260100000000001</v>
      </c>
      <c r="AL7894" s="1055">
        <v>0.5504</v>
      </c>
      <c r="AM7894" s="1054">
        <v>37</v>
      </c>
      <c r="AN7894" s="1056">
        <v>0.1027</v>
      </c>
    </row>
    <row r="7895" spans="35:40">
      <c r="AI7895" s="1053">
        <v>37121401</v>
      </c>
      <c r="AJ7895" s="1054">
        <v>15</v>
      </c>
      <c r="AK7895" s="1055">
        <v>20.231400000000001</v>
      </c>
      <c r="AL7895" s="1055">
        <v>0.58479999999999999</v>
      </c>
      <c r="AM7895" s="1054">
        <v>35</v>
      </c>
      <c r="AN7895" s="1056">
        <v>0.1736</v>
      </c>
    </row>
    <row r="7896" spans="35:40">
      <c r="AI7896" s="1053">
        <v>23018411</v>
      </c>
      <c r="AJ7896" s="1054">
        <v>53</v>
      </c>
      <c r="AK7896" s="1055">
        <v>20.217400000000001</v>
      </c>
      <c r="AL7896" s="1055">
        <v>0.47099999999999997</v>
      </c>
      <c r="AM7896" s="1054">
        <v>43</v>
      </c>
      <c r="AN7896" s="1056">
        <v>5.1799999999999999E-2</v>
      </c>
    </row>
    <row r="7897" spans="35:40">
      <c r="AI7897" s="1053">
        <v>36113301</v>
      </c>
      <c r="AJ7897" s="1054">
        <v>44</v>
      </c>
      <c r="AK7897" s="1055">
        <v>20.171199999999999</v>
      </c>
      <c r="AL7897" s="1055">
        <v>0.55069999999999997</v>
      </c>
      <c r="AM7897" s="1054">
        <v>37</v>
      </c>
      <c r="AN7897" s="1056">
        <v>0.2041</v>
      </c>
    </row>
    <row r="7898" spans="35:40">
      <c r="AI7898" s="1053">
        <v>21070501</v>
      </c>
      <c r="AJ7898" s="1054">
        <v>14</v>
      </c>
      <c r="AK7898" s="1055">
        <v>20.144500000000001</v>
      </c>
      <c r="AL7898" s="1055">
        <v>0.67779999999999996</v>
      </c>
      <c r="AM7898" s="1054">
        <v>30</v>
      </c>
      <c r="AN7898" s="1056">
        <v>0.26429999999999998</v>
      </c>
    </row>
    <row r="7899" spans="35:40">
      <c r="AI7899" s="1053">
        <v>21050091</v>
      </c>
      <c r="AJ7899" s="1054">
        <v>9</v>
      </c>
      <c r="AK7899" s="1055">
        <v>20.1402</v>
      </c>
      <c r="AL7899" s="1055">
        <v>0.68579999999999997</v>
      </c>
      <c r="AM7899" s="1054">
        <v>29</v>
      </c>
      <c r="AN7899" s="1056">
        <v>0.16440000000000002</v>
      </c>
    </row>
    <row r="7900" spans="35:40">
      <c r="AI7900" s="1053">
        <v>15021811</v>
      </c>
      <c r="AJ7900" s="1054">
        <v>16</v>
      </c>
      <c r="AK7900" s="1055">
        <v>20.135400000000001</v>
      </c>
      <c r="AL7900" s="1055">
        <v>0.50290000000000001</v>
      </c>
      <c r="AM7900" s="1054">
        <v>40</v>
      </c>
      <c r="AN7900" s="1056">
        <v>5.4000000000000006E-2</v>
      </c>
    </row>
    <row r="7901" spans="35:40">
      <c r="AI7901" s="1053">
        <v>41014101</v>
      </c>
      <c r="AJ7901" s="1054">
        <v>93</v>
      </c>
      <c r="AK7901" s="1055">
        <v>20.1234</v>
      </c>
      <c r="AL7901" s="1055">
        <v>0.65339999999999998</v>
      </c>
      <c r="AM7901" s="1054">
        <v>31</v>
      </c>
      <c r="AN7901" s="1056">
        <v>8.0700000000000008E-2</v>
      </c>
    </row>
    <row r="7902" spans="35:40">
      <c r="AI7902" s="1053">
        <v>32110601</v>
      </c>
      <c r="AJ7902" s="1054">
        <v>20</v>
      </c>
      <c r="AK7902" s="1055">
        <v>20.090599999999998</v>
      </c>
      <c r="AL7902" s="1055">
        <v>0.40239999999999998</v>
      </c>
      <c r="AM7902" s="1054">
        <v>50</v>
      </c>
      <c r="AN7902" s="1056">
        <v>7.9399999999999998E-2</v>
      </c>
    </row>
    <row r="7903" spans="35:40">
      <c r="AI7903" s="1053">
        <v>52041001</v>
      </c>
      <c r="AJ7903" s="1054">
        <v>11</v>
      </c>
      <c r="AK7903" s="1055">
        <v>20.078199999999999</v>
      </c>
      <c r="AL7903" s="1055">
        <v>0.54469999999999996</v>
      </c>
      <c r="AM7903" s="1054">
        <v>37</v>
      </c>
      <c r="AN7903" s="1056">
        <v>0.38250000000000001</v>
      </c>
    </row>
    <row r="7904" spans="35:40">
      <c r="AI7904" s="1053">
        <v>44151401</v>
      </c>
      <c r="AJ7904" s="1054">
        <v>24</v>
      </c>
      <c r="AK7904" s="1055">
        <v>20.061499999999999</v>
      </c>
      <c r="AL7904" s="1055">
        <v>0.5736</v>
      </c>
      <c r="AM7904" s="1054">
        <v>35</v>
      </c>
      <c r="AN7904" s="1056">
        <v>0.1305</v>
      </c>
    </row>
    <row r="7905" spans="35:40">
      <c r="AI7905" s="1053">
        <v>13101001</v>
      </c>
      <c r="AJ7905" s="1054">
        <v>26</v>
      </c>
      <c r="AK7905" s="1055">
        <v>20.0566</v>
      </c>
      <c r="AL7905" s="1055">
        <v>0.5474</v>
      </c>
      <c r="AM7905" s="1054">
        <v>37</v>
      </c>
      <c r="AN7905" s="1056">
        <v>0.19539999999999999</v>
      </c>
    </row>
    <row r="7906" spans="35:40">
      <c r="AI7906" s="1053">
        <v>62141001</v>
      </c>
      <c r="AJ7906" s="1054">
        <v>8</v>
      </c>
      <c r="AK7906" s="1055">
        <v>19.9892</v>
      </c>
      <c r="AL7906" s="1055">
        <v>0.62139999999999995</v>
      </c>
      <c r="AM7906" s="1054">
        <v>32</v>
      </c>
      <c r="AN7906" s="1056">
        <v>0.41770000000000002</v>
      </c>
    </row>
    <row r="7907" spans="35:40">
      <c r="AI7907" s="1053">
        <v>13023001</v>
      </c>
      <c r="AJ7907" s="1054">
        <v>37</v>
      </c>
      <c r="AK7907" s="1055">
        <v>19.933299999999999</v>
      </c>
      <c r="AL7907" s="1055">
        <v>0.65880000000000005</v>
      </c>
      <c r="AM7907" s="1054">
        <v>30</v>
      </c>
      <c r="AN7907" s="1056">
        <v>0.1173</v>
      </c>
    </row>
    <row r="7908" spans="35:40">
      <c r="AI7908" s="1053">
        <v>13042201</v>
      </c>
      <c r="AJ7908" s="1054">
        <v>12</v>
      </c>
      <c r="AK7908" s="1055">
        <v>19.901199999999999</v>
      </c>
      <c r="AL7908" s="1055">
        <v>0.61939999999999995</v>
      </c>
      <c r="AM7908" s="1054">
        <v>32</v>
      </c>
      <c r="AN7908" s="1056">
        <v>8.5099999999999995E-2</v>
      </c>
    </row>
    <row r="7909" spans="35:40">
      <c r="AI7909" s="1053">
        <v>50270101</v>
      </c>
      <c r="AJ7909" s="1054">
        <v>202</v>
      </c>
      <c r="AK7909" s="1055">
        <v>19.873010000000001</v>
      </c>
      <c r="AL7909" s="1055">
        <v>0.7097</v>
      </c>
      <c r="AM7909" s="1054">
        <v>28</v>
      </c>
      <c r="AN7909" s="1056">
        <v>0.42869999999999997</v>
      </c>
    </row>
    <row r="7910" spans="35:40">
      <c r="AI7910" s="1053">
        <v>44012621</v>
      </c>
      <c r="AJ7910" s="1054">
        <v>231</v>
      </c>
      <c r="AK7910" s="1055">
        <v>19.868960000000001</v>
      </c>
      <c r="AL7910" s="1055">
        <v>0.54449999999999998</v>
      </c>
      <c r="AM7910" s="1054">
        <v>36</v>
      </c>
      <c r="AN7910" s="1056">
        <v>9.9399999999999988E-2</v>
      </c>
    </row>
    <row r="7911" spans="35:40">
      <c r="AI7911" s="1053">
        <v>21100701</v>
      </c>
      <c r="AJ7911" s="1054">
        <v>8</v>
      </c>
      <c r="AK7911" s="1055">
        <v>19.847999999999999</v>
      </c>
      <c r="AL7911" s="1055">
        <v>0.66110000000000002</v>
      </c>
      <c r="AM7911" s="1054">
        <v>30</v>
      </c>
      <c r="AN7911" s="1056">
        <v>0.40039999999999998</v>
      </c>
    </row>
    <row r="7912" spans="35:40">
      <c r="AI7912" s="1053">
        <v>33080801</v>
      </c>
      <c r="AJ7912" s="1054">
        <v>17</v>
      </c>
      <c r="AK7912" s="1055">
        <v>19.823399999999999</v>
      </c>
      <c r="AL7912" s="1055">
        <v>0.47460000000000002</v>
      </c>
      <c r="AM7912" s="1054">
        <v>42</v>
      </c>
      <c r="AN7912" s="1056">
        <v>0.25069999999999998</v>
      </c>
    </row>
    <row r="7913" spans="35:40">
      <c r="AI7913" s="1053">
        <v>52270901</v>
      </c>
      <c r="AJ7913" s="1054">
        <v>13</v>
      </c>
      <c r="AK7913" s="1055">
        <v>19.787199999999999</v>
      </c>
      <c r="AL7913" s="1055">
        <v>0.58950000000000002</v>
      </c>
      <c r="AM7913" s="1054">
        <v>34</v>
      </c>
      <c r="AN7913" s="1056">
        <v>0.16449999999999998</v>
      </c>
    </row>
    <row r="7914" spans="35:40">
      <c r="AI7914" s="1053">
        <v>53018001</v>
      </c>
      <c r="AJ7914" s="1054">
        <v>57</v>
      </c>
      <c r="AK7914" s="1055">
        <v>19.777650000000001</v>
      </c>
      <c r="AL7914" s="1055">
        <v>0.57999999999999996</v>
      </c>
      <c r="AM7914" s="1054">
        <v>34</v>
      </c>
      <c r="AN7914" s="1056">
        <v>0.124</v>
      </c>
    </row>
    <row r="7915" spans="35:40">
      <c r="AI7915" s="1053">
        <v>36090321</v>
      </c>
      <c r="AJ7915" s="1054">
        <v>26</v>
      </c>
      <c r="AK7915" s="1055">
        <v>19.7485</v>
      </c>
      <c r="AL7915" s="1055">
        <v>0.49230000000000002</v>
      </c>
      <c r="AM7915" s="1054">
        <v>40</v>
      </c>
      <c r="AN7915" s="1056">
        <v>0.1525</v>
      </c>
    </row>
    <row r="7916" spans="35:40">
      <c r="AI7916" s="1053">
        <v>44139801</v>
      </c>
      <c r="AJ7916" s="1054">
        <v>106</v>
      </c>
      <c r="AK7916" s="1055">
        <v>19.686599999999999</v>
      </c>
      <c r="AL7916" s="1055">
        <v>0.56340000000000001</v>
      </c>
      <c r="AM7916" s="1054">
        <v>35</v>
      </c>
      <c r="AN7916" s="1056">
        <v>5.8299999999999998E-2</v>
      </c>
    </row>
    <row r="7917" spans="35:40">
      <c r="AI7917" s="1053">
        <v>44132001</v>
      </c>
      <c r="AJ7917" s="1054">
        <v>107</v>
      </c>
      <c r="AK7917" s="1055">
        <v>19.672499999999999</v>
      </c>
      <c r="AL7917" s="1055">
        <v>0.60470000000000002</v>
      </c>
      <c r="AM7917" s="1054">
        <v>33</v>
      </c>
      <c r="AN7917" s="1056">
        <v>7.1800000000000003E-2</v>
      </c>
    </row>
    <row r="7918" spans="35:40">
      <c r="AI7918" s="1053">
        <v>43012301</v>
      </c>
      <c r="AJ7918" s="1054">
        <v>89</v>
      </c>
      <c r="AK7918" s="1055">
        <v>19.666699999999999</v>
      </c>
      <c r="AL7918" s="1055">
        <v>0.60680000000000001</v>
      </c>
      <c r="AM7918" s="1054">
        <v>32</v>
      </c>
      <c r="AN7918" s="1056">
        <v>0.11199999999999999</v>
      </c>
    </row>
    <row r="7919" spans="35:40">
      <c r="AI7919" s="1053">
        <v>43120701</v>
      </c>
      <c r="AJ7919" s="1054">
        <v>13</v>
      </c>
      <c r="AK7919" s="1055">
        <v>19.6616</v>
      </c>
      <c r="AL7919" s="1055">
        <v>0.55859999999999999</v>
      </c>
      <c r="AM7919" s="1054">
        <v>35</v>
      </c>
      <c r="AN7919" s="1056">
        <v>0.2072</v>
      </c>
    </row>
    <row r="7920" spans="35:40">
      <c r="AI7920" s="1053">
        <v>41174101</v>
      </c>
      <c r="AJ7920" s="1054">
        <v>20</v>
      </c>
      <c r="AK7920" s="1055">
        <v>19.657900000000001</v>
      </c>
      <c r="AL7920" s="1055">
        <v>0.4738</v>
      </c>
      <c r="AM7920" s="1054">
        <v>41</v>
      </c>
      <c r="AN7920" s="1056">
        <v>4.0999999999999995E-2</v>
      </c>
    </row>
    <row r="7921" spans="35:40">
      <c r="AI7921" s="1053">
        <v>62070201</v>
      </c>
      <c r="AJ7921" s="1054">
        <v>7</v>
      </c>
      <c r="AK7921" s="1055">
        <v>19.6172</v>
      </c>
      <c r="AL7921" s="1055">
        <v>0.62319999999999998</v>
      </c>
      <c r="AM7921" s="1054">
        <v>31</v>
      </c>
      <c r="AN7921" s="1056">
        <v>0.22769999999999999</v>
      </c>
    </row>
    <row r="7922" spans="35:40">
      <c r="AI7922" s="1053">
        <v>14023511</v>
      </c>
      <c r="AJ7922" s="1054">
        <v>15</v>
      </c>
      <c r="AK7922" s="1055">
        <v>19.565100000000001</v>
      </c>
      <c r="AL7922" s="1055">
        <v>0.5534</v>
      </c>
      <c r="AM7922" s="1054">
        <v>35</v>
      </c>
      <c r="AN7922" s="1056">
        <v>0.25280000000000002</v>
      </c>
    </row>
    <row r="7923" spans="35:40">
      <c r="AI7923" s="1053">
        <v>14083681</v>
      </c>
      <c r="AJ7923" s="1054">
        <v>26</v>
      </c>
      <c r="AK7923" s="1055">
        <v>19.564299999999999</v>
      </c>
      <c r="AL7923" s="1055">
        <v>0.61370000000000002</v>
      </c>
      <c r="AM7923" s="1054">
        <v>32</v>
      </c>
      <c r="AN7923" s="1056">
        <v>0.1024</v>
      </c>
    </row>
    <row r="7924" spans="35:40">
      <c r="AI7924" s="1053">
        <v>43032401</v>
      </c>
      <c r="AJ7924" s="1054">
        <v>20</v>
      </c>
      <c r="AK7924" s="1055">
        <v>19.556899999999999</v>
      </c>
      <c r="AL7924" s="1055">
        <v>0.57530000000000003</v>
      </c>
      <c r="AM7924" s="1054">
        <v>34</v>
      </c>
      <c r="AN7924" s="1056">
        <v>0.16600000000000001</v>
      </c>
    </row>
    <row r="7925" spans="35:40">
      <c r="AI7925" s="1053">
        <v>14050801</v>
      </c>
      <c r="AJ7925" s="1054">
        <v>16</v>
      </c>
      <c r="AK7925" s="1055">
        <v>19.553599999999999</v>
      </c>
      <c r="AL7925" s="1055">
        <v>0.67300000000000004</v>
      </c>
      <c r="AM7925" s="1054">
        <v>29</v>
      </c>
      <c r="AN7925" s="1056">
        <v>0.27789999999999998</v>
      </c>
    </row>
    <row r="7926" spans="35:40">
      <c r="AI7926" s="1053">
        <v>44040201</v>
      </c>
      <c r="AJ7926" s="1054">
        <v>7</v>
      </c>
      <c r="AK7926" s="1055">
        <v>19.526199999999999</v>
      </c>
      <c r="AL7926" s="1055">
        <v>0.45050000000000001</v>
      </c>
      <c r="AM7926" s="1054">
        <v>43</v>
      </c>
      <c r="AN7926" s="1056">
        <v>3.5099999999999999E-2</v>
      </c>
    </row>
    <row r="7927" spans="35:40">
      <c r="AI7927" s="1053">
        <v>35054811</v>
      </c>
      <c r="AJ7927" s="1054">
        <v>57</v>
      </c>
      <c r="AK7927" s="1055">
        <v>19.5245</v>
      </c>
      <c r="AL7927" s="1055">
        <v>0.62229999999999996</v>
      </c>
      <c r="AM7927" s="1054">
        <v>31</v>
      </c>
      <c r="AN7927" s="1056">
        <v>0.21170000000000003</v>
      </c>
    </row>
    <row r="7928" spans="35:40">
      <c r="AI7928" s="1053">
        <v>13042101</v>
      </c>
      <c r="AJ7928" s="1054">
        <v>13</v>
      </c>
      <c r="AK7928" s="1055">
        <v>19.5215</v>
      </c>
      <c r="AL7928" s="1055">
        <v>0.65369999999999995</v>
      </c>
      <c r="AM7928" s="1054">
        <v>30</v>
      </c>
      <c r="AN7928" s="1056">
        <v>8.2200000000000009E-2</v>
      </c>
    </row>
    <row r="7929" spans="35:40">
      <c r="AI7929" s="1053">
        <v>37057211</v>
      </c>
      <c r="AJ7929" s="1054">
        <v>37</v>
      </c>
      <c r="AK7929" s="1055">
        <v>19.5046</v>
      </c>
      <c r="AL7929" s="1055">
        <v>0.52039999999999997</v>
      </c>
      <c r="AM7929" s="1054">
        <v>37</v>
      </c>
      <c r="AN7929" s="1056">
        <v>0.2208</v>
      </c>
    </row>
    <row r="7930" spans="35:40">
      <c r="AI7930" s="1053">
        <v>13351401</v>
      </c>
      <c r="AJ7930" s="1054">
        <v>12</v>
      </c>
      <c r="AK7930" s="1055">
        <v>19.499700000000001</v>
      </c>
      <c r="AL7930" s="1055">
        <v>0.45500000000000002</v>
      </c>
      <c r="AM7930" s="1054">
        <v>43</v>
      </c>
      <c r="AN7930" s="1056">
        <v>0.1195</v>
      </c>
    </row>
    <row r="7931" spans="35:40">
      <c r="AI7931" s="1053">
        <v>53291001</v>
      </c>
      <c r="AJ7931" s="1054">
        <v>11</v>
      </c>
      <c r="AK7931" s="1055">
        <v>19.494199999999999</v>
      </c>
      <c r="AL7931" s="1055">
        <v>0.61799999999999999</v>
      </c>
      <c r="AM7931" s="1054">
        <v>32</v>
      </c>
      <c r="AN7931" s="1056">
        <v>0.31379999999999997</v>
      </c>
    </row>
    <row r="7932" spans="35:40">
      <c r="AI7932" s="1053">
        <v>44011781</v>
      </c>
      <c r="AJ7932" s="1054">
        <v>232</v>
      </c>
      <c r="AK7932" s="1055">
        <v>19.4617</v>
      </c>
      <c r="AL7932" s="1055">
        <v>0.52829999999999999</v>
      </c>
      <c r="AM7932" s="1054">
        <v>37</v>
      </c>
      <c r="AN7932" s="1056">
        <v>7.9399999999999998E-2</v>
      </c>
    </row>
    <row r="7933" spans="35:40">
      <c r="AI7933" s="1053">
        <v>37037281</v>
      </c>
      <c r="AJ7933" s="1054">
        <v>63</v>
      </c>
      <c r="AK7933" s="1055">
        <v>19.427099999999999</v>
      </c>
      <c r="AL7933" s="1055">
        <v>0.4763</v>
      </c>
      <c r="AM7933" s="1054">
        <v>41</v>
      </c>
      <c r="AN7933" s="1056">
        <v>6.5700000000000008E-2</v>
      </c>
    </row>
    <row r="7934" spans="35:40">
      <c r="AI7934" s="1053">
        <v>65900402</v>
      </c>
      <c r="AJ7934" s="1054">
        <v>3</v>
      </c>
      <c r="AK7934" s="1055">
        <v>19.416499999999999</v>
      </c>
      <c r="AL7934" s="1055">
        <v>0.66379999999999995</v>
      </c>
      <c r="AM7934" s="1054">
        <v>29</v>
      </c>
      <c r="AN7934" s="1056">
        <v>0.10060000000000001</v>
      </c>
    </row>
    <row r="7935" spans="35:40">
      <c r="AI7935" s="1053">
        <v>50240101</v>
      </c>
      <c r="AJ7935" s="1054">
        <v>203</v>
      </c>
      <c r="AK7935" s="1055">
        <v>19.396599999999999</v>
      </c>
      <c r="AL7935" s="1055">
        <v>0.65010000000000001</v>
      </c>
      <c r="AM7935" s="1054">
        <v>30</v>
      </c>
      <c r="AN7935" s="1056">
        <v>0.23600000000000002</v>
      </c>
    </row>
    <row r="7936" spans="35:40">
      <c r="AI7936" s="1053">
        <v>61032601</v>
      </c>
      <c r="AJ7936" s="1054">
        <v>24</v>
      </c>
      <c r="AK7936" s="1055">
        <v>19.3733</v>
      </c>
      <c r="AL7936" s="1055">
        <v>0.56140000000000001</v>
      </c>
      <c r="AM7936" s="1054">
        <v>35</v>
      </c>
      <c r="AN7936" s="1056">
        <v>0.1153</v>
      </c>
    </row>
    <row r="7937" spans="35:40">
      <c r="AI7937" s="1053">
        <v>22060201</v>
      </c>
      <c r="AJ7937" s="1054">
        <v>10</v>
      </c>
      <c r="AK7937" s="1055">
        <v>19.3629</v>
      </c>
      <c r="AL7937" s="1055">
        <v>0.64270000000000005</v>
      </c>
      <c r="AM7937" s="1054">
        <v>30</v>
      </c>
      <c r="AN7937" s="1056">
        <v>0.16579999999999998</v>
      </c>
    </row>
    <row r="7938" spans="35:40">
      <c r="AI7938" s="1053">
        <v>44196002</v>
      </c>
      <c r="AJ7938" s="1054">
        <v>111</v>
      </c>
      <c r="AK7938" s="1055">
        <v>19.358650000000001</v>
      </c>
      <c r="AL7938" s="1055">
        <v>0.55800000000000005</v>
      </c>
      <c r="AM7938" s="1054">
        <v>35</v>
      </c>
      <c r="AN7938" s="1056">
        <v>4.0300000000000002E-2</v>
      </c>
    </row>
    <row r="7939" spans="35:40">
      <c r="AI7939" s="1053">
        <v>44101281</v>
      </c>
      <c r="AJ7939" s="1054">
        <v>112</v>
      </c>
      <c r="AK7939" s="1055">
        <v>19.326699999999999</v>
      </c>
      <c r="AL7939" s="1055">
        <v>0.60860000000000003</v>
      </c>
      <c r="AM7939" s="1054">
        <v>32</v>
      </c>
      <c r="AN7939" s="1056">
        <v>6.5700000000000008E-2</v>
      </c>
    </row>
    <row r="7940" spans="35:40">
      <c r="AI7940" s="1053">
        <v>14052771</v>
      </c>
      <c r="AJ7940" s="1054">
        <v>17</v>
      </c>
      <c r="AK7940" s="1055">
        <v>19.322099999999999</v>
      </c>
      <c r="AL7940" s="1055">
        <v>0.61670000000000003</v>
      </c>
      <c r="AM7940" s="1054">
        <v>31</v>
      </c>
      <c r="AN7940" s="1056">
        <v>0.14360000000000001</v>
      </c>
    </row>
    <row r="7941" spans="35:40">
      <c r="AI7941" s="1053">
        <v>52032801</v>
      </c>
      <c r="AJ7941" s="1054">
        <v>23</v>
      </c>
      <c r="AK7941" s="1055">
        <v>19.282299999999999</v>
      </c>
      <c r="AL7941" s="1055">
        <v>0.49209999999999998</v>
      </c>
      <c r="AM7941" s="1054">
        <v>39</v>
      </c>
      <c r="AN7941" s="1056">
        <v>0.13449999999999998</v>
      </c>
    </row>
    <row r="7942" spans="35:40">
      <c r="AI7942" s="1053">
        <v>37041501</v>
      </c>
      <c r="AJ7942" s="1054">
        <v>22</v>
      </c>
      <c r="AK7942" s="1055">
        <v>19.2788</v>
      </c>
      <c r="AL7942" s="1055">
        <v>0.63990000000000002</v>
      </c>
      <c r="AM7942" s="1054">
        <v>30</v>
      </c>
      <c r="AN7942" s="1056">
        <v>0.1421</v>
      </c>
    </row>
    <row r="7943" spans="35:40">
      <c r="AI7943" s="1053">
        <v>44005003</v>
      </c>
      <c r="AJ7943" s="1054">
        <v>165</v>
      </c>
      <c r="AK7943" s="1055">
        <v>19.270600000000002</v>
      </c>
      <c r="AL7943" s="1055">
        <v>0.43769999999999998</v>
      </c>
      <c r="AM7943" s="1054">
        <v>44</v>
      </c>
      <c r="AN7943" s="1056">
        <v>8.43E-2</v>
      </c>
    </row>
    <row r="7944" spans="35:40">
      <c r="AI7944" s="1053">
        <v>51130611</v>
      </c>
      <c r="AJ7944" s="1054">
        <v>13</v>
      </c>
      <c r="AK7944" s="1055">
        <v>19.260100000000001</v>
      </c>
      <c r="AL7944" s="1055">
        <v>0.57699999999999996</v>
      </c>
      <c r="AM7944" s="1054">
        <v>33</v>
      </c>
      <c r="AN7944" s="1056">
        <v>4.8300000000000003E-2</v>
      </c>
    </row>
    <row r="7945" spans="35:40">
      <c r="AI7945" s="1053">
        <v>32071901</v>
      </c>
      <c r="AJ7945" s="1054">
        <v>43</v>
      </c>
      <c r="AK7945" s="1055">
        <v>19.252500000000001</v>
      </c>
      <c r="AL7945" s="1055">
        <v>0.64490000000000003</v>
      </c>
      <c r="AM7945" s="1054">
        <v>30</v>
      </c>
      <c r="AN7945" s="1056">
        <v>0.25509999999999999</v>
      </c>
    </row>
    <row r="7946" spans="35:40">
      <c r="AI7946" s="1053">
        <v>41173001</v>
      </c>
      <c r="AJ7946" s="1054">
        <v>21</v>
      </c>
      <c r="AK7946" s="1055">
        <v>19.201000000000001</v>
      </c>
      <c r="AL7946" s="1055">
        <v>0.57809999999999995</v>
      </c>
      <c r="AM7946" s="1054">
        <v>33</v>
      </c>
      <c r="AN7946" s="1056">
        <v>0.1598</v>
      </c>
    </row>
    <row r="7947" spans="35:40">
      <c r="AI7947" s="1053">
        <v>32134611</v>
      </c>
      <c r="AJ7947" s="1054">
        <v>37</v>
      </c>
      <c r="AK7947" s="1055">
        <v>19.154599999999999</v>
      </c>
      <c r="AL7947" s="1055">
        <v>0.62260000000000004</v>
      </c>
      <c r="AM7947" s="1054">
        <v>31</v>
      </c>
      <c r="AN7947" s="1056">
        <v>0.30620000000000003</v>
      </c>
    </row>
    <row r="7948" spans="35:40">
      <c r="AI7948" s="1053">
        <v>52220801</v>
      </c>
      <c r="AJ7948" s="1054">
        <v>12</v>
      </c>
      <c r="AK7948" s="1055">
        <v>19.154399999999999</v>
      </c>
      <c r="AL7948" s="1055">
        <v>0.58309999999999995</v>
      </c>
      <c r="AM7948" s="1054">
        <v>33</v>
      </c>
      <c r="AN7948" s="1056">
        <v>0.17019999999999999</v>
      </c>
    </row>
    <row r="7949" spans="35:40">
      <c r="AI7949" s="1053">
        <v>13105201</v>
      </c>
      <c r="AJ7949" s="1054">
        <v>27</v>
      </c>
      <c r="AK7949" s="1055">
        <v>19.139099999999999</v>
      </c>
      <c r="AL7949" s="1055">
        <v>0.42799999999999999</v>
      </c>
      <c r="AM7949" s="1054">
        <v>45</v>
      </c>
      <c r="AN7949" s="1056">
        <v>9.2100000000000015E-2</v>
      </c>
    </row>
    <row r="7950" spans="35:40">
      <c r="AI7950" s="1053">
        <v>62090801</v>
      </c>
      <c r="AJ7950" s="1054">
        <v>4</v>
      </c>
      <c r="AK7950" s="1055">
        <v>19.110700000000001</v>
      </c>
      <c r="AL7950" s="1055">
        <v>0.56769999999999998</v>
      </c>
      <c r="AM7950" s="1054">
        <v>34</v>
      </c>
      <c r="AN7950" s="1056">
        <v>0.17079999999999998</v>
      </c>
    </row>
    <row r="7951" spans="35:40">
      <c r="AI7951" s="1053">
        <v>44017101</v>
      </c>
      <c r="AJ7951" s="1054">
        <v>233</v>
      </c>
      <c r="AK7951" s="1055">
        <v>19.087900000000001</v>
      </c>
      <c r="AL7951" s="1055">
        <v>0.48699999999999999</v>
      </c>
      <c r="AM7951" s="1054">
        <v>39</v>
      </c>
      <c r="AN7951" s="1056">
        <v>7.5499999999999998E-2</v>
      </c>
    </row>
    <row r="7952" spans="35:40">
      <c r="AI7952" s="1053">
        <v>13033101</v>
      </c>
      <c r="AJ7952" s="1054">
        <v>20</v>
      </c>
      <c r="AK7952" s="1055">
        <v>19.087499999999999</v>
      </c>
      <c r="AL7952" s="1055">
        <v>0.45179999999999998</v>
      </c>
      <c r="AM7952" s="1054">
        <v>42</v>
      </c>
      <c r="AN7952" s="1056">
        <v>0.1229</v>
      </c>
    </row>
    <row r="7953" spans="35:40">
      <c r="AI7953" s="1053">
        <v>32122811</v>
      </c>
      <c r="AJ7953" s="1054">
        <v>26</v>
      </c>
      <c r="AK7953" s="1055">
        <v>19.053149999999999</v>
      </c>
      <c r="AL7953" s="1055">
        <v>0.67579999999999996</v>
      </c>
      <c r="AM7953" s="1054">
        <v>28</v>
      </c>
      <c r="AN7953" s="1056">
        <v>0.26679999999999998</v>
      </c>
    </row>
    <row r="7954" spans="35:40">
      <c r="AI7954" s="1053">
        <v>32044411</v>
      </c>
      <c r="AJ7954" s="1054">
        <v>47</v>
      </c>
      <c r="AK7954" s="1055">
        <v>19.0474</v>
      </c>
      <c r="AL7954" s="1055">
        <v>0.47710000000000002</v>
      </c>
      <c r="AM7954" s="1054">
        <v>40</v>
      </c>
      <c r="AN7954" s="1056">
        <v>0.12960000000000002</v>
      </c>
    </row>
    <row r="7955" spans="35:40">
      <c r="AI7955" s="1053">
        <v>13020901</v>
      </c>
      <c r="AJ7955" s="1054">
        <v>38</v>
      </c>
      <c r="AK7955" s="1055">
        <v>19.0425</v>
      </c>
      <c r="AL7955" s="1055">
        <v>0.59499999999999997</v>
      </c>
      <c r="AM7955" s="1054">
        <v>32</v>
      </c>
      <c r="AN7955" s="1056">
        <v>0.16699999999999998</v>
      </c>
    </row>
    <row r="7956" spans="35:40">
      <c r="AI7956" s="1053">
        <v>52261001</v>
      </c>
      <c r="AJ7956" s="1054">
        <v>6</v>
      </c>
      <c r="AK7956" s="1055">
        <v>19.011099999999999</v>
      </c>
      <c r="AL7956" s="1055">
        <v>0.56640000000000001</v>
      </c>
      <c r="AM7956" s="1054">
        <v>34</v>
      </c>
      <c r="AN7956" s="1056">
        <v>0.1076</v>
      </c>
    </row>
    <row r="7957" spans="35:40">
      <c r="AI7957" s="1053">
        <v>36090271</v>
      </c>
      <c r="AJ7957" s="1054">
        <v>27</v>
      </c>
      <c r="AK7957" s="1055">
        <v>18.978899999999999</v>
      </c>
      <c r="AL7957" s="1055">
        <v>0.44090000000000001</v>
      </c>
      <c r="AM7957" s="1054">
        <v>43</v>
      </c>
      <c r="AN7957" s="1056">
        <v>0.12640000000000001</v>
      </c>
    </row>
    <row r="7958" spans="35:40">
      <c r="AI7958" s="1053">
        <v>65400202</v>
      </c>
      <c r="AJ7958" s="1054">
        <v>8</v>
      </c>
      <c r="AK7958" s="1055">
        <v>18.975899999999999</v>
      </c>
      <c r="AL7958" s="1055">
        <v>0.58589999999999998</v>
      </c>
      <c r="AM7958" s="1054">
        <v>32</v>
      </c>
      <c r="AN7958" s="1056">
        <v>0.1424</v>
      </c>
    </row>
    <row r="7959" spans="35:40">
      <c r="AI7959" s="1053">
        <v>44103101</v>
      </c>
      <c r="AJ7959" s="1054">
        <v>113</v>
      </c>
      <c r="AK7959" s="1055">
        <v>18.9634</v>
      </c>
      <c r="AL7959" s="1055">
        <v>0.58150000000000002</v>
      </c>
      <c r="AM7959" s="1054">
        <v>33</v>
      </c>
      <c r="AN7959" s="1056">
        <v>6.3E-2</v>
      </c>
    </row>
    <row r="7960" spans="35:40">
      <c r="AI7960" s="1053">
        <v>61071301</v>
      </c>
      <c r="AJ7960" s="1054">
        <v>17</v>
      </c>
      <c r="AK7960" s="1055">
        <v>18.952200000000001</v>
      </c>
      <c r="AL7960" s="1055">
        <v>0.64329999999999998</v>
      </c>
      <c r="AM7960" s="1054">
        <v>29</v>
      </c>
      <c r="AN7960" s="1056">
        <v>0.21059999999999998</v>
      </c>
    </row>
    <row r="7961" spans="35:40">
      <c r="AI7961" s="1053">
        <v>51190011</v>
      </c>
      <c r="AJ7961" s="1054">
        <v>9</v>
      </c>
      <c r="AK7961" s="1055">
        <v>18.888100000000001</v>
      </c>
      <c r="AL7961" s="1055">
        <v>0.50529999999999997</v>
      </c>
      <c r="AM7961" s="1054">
        <v>37</v>
      </c>
      <c r="AN7961" s="1056">
        <v>0.20679999999999998</v>
      </c>
    </row>
    <row r="7962" spans="35:40">
      <c r="AI7962" s="1053">
        <v>62071101</v>
      </c>
      <c r="AJ7962" s="1054">
        <v>8</v>
      </c>
      <c r="AK7962" s="1055">
        <v>18.887599999999999</v>
      </c>
      <c r="AL7962" s="1055">
        <v>0.56669999999999998</v>
      </c>
      <c r="AM7962" s="1054">
        <v>33</v>
      </c>
      <c r="AN7962" s="1056">
        <v>0.21559999999999999</v>
      </c>
    </row>
    <row r="7963" spans="35:40">
      <c r="AI7963" s="1053">
        <v>34172001</v>
      </c>
      <c r="AJ7963" s="1054">
        <v>13</v>
      </c>
      <c r="AK7963" s="1055">
        <v>18.883700000000001</v>
      </c>
      <c r="AL7963" s="1055">
        <v>0.4829</v>
      </c>
      <c r="AM7963" s="1054">
        <v>39</v>
      </c>
      <c r="AN7963" s="1056">
        <v>9.5399999999999985E-2</v>
      </c>
    </row>
    <row r="7964" spans="35:40">
      <c r="AI7964" s="1053">
        <v>36015901</v>
      </c>
      <c r="AJ7964" s="1054">
        <v>45</v>
      </c>
      <c r="AK7964" s="1055">
        <v>18.876799999999999</v>
      </c>
      <c r="AL7964" s="1055">
        <v>0.55249999999999999</v>
      </c>
      <c r="AM7964" s="1054">
        <v>34</v>
      </c>
      <c r="AN7964" s="1056">
        <v>0.12520000000000001</v>
      </c>
    </row>
    <row r="7965" spans="35:40">
      <c r="AI7965" s="1053">
        <v>35010411</v>
      </c>
      <c r="AJ7965" s="1054">
        <v>57</v>
      </c>
      <c r="AK7965" s="1055">
        <v>18.875900000000001</v>
      </c>
      <c r="AL7965" s="1055">
        <v>0.47789999999999999</v>
      </c>
      <c r="AM7965" s="1054">
        <v>40</v>
      </c>
      <c r="AN7965" s="1056">
        <v>0.19550000000000001</v>
      </c>
    </row>
    <row r="7966" spans="35:40">
      <c r="AI7966" s="1053">
        <v>33064801</v>
      </c>
      <c r="AJ7966" s="1054">
        <v>66</v>
      </c>
      <c r="AK7966" s="1055">
        <v>18.869199999999999</v>
      </c>
      <c r="AL7966" s="1055">
        <v>0.54469999999999996</v>
      </c>
      <c r="AM7966" s="1054">
        <v>35</v>
      </c>
      <c r="AN7966" s="1056">
        <v>0.24840000000000001</v>
      </c>
    </row>
    <row r="7967" spans="35:40">
      <c r="AI7967" s="1053">
        <v>36072601</v>
      </c>
      <c r="AJ7967" s="1054">
        <v>39</v>
      </c>
      <c r="AK7967" s="1055">
        <v>18.8565</v>
      </c>
      <c r="AL7967" s="1055">
        <v>0.38590000000000002</v>
      </c>
      <c r="AM7967" s="1054">
        <v>49</v>
      </c>
      <c r="AN7967" s="1056">
        <v>9.2600000000000002E-2</v>
      </c>
    </row>
    <row r="7968" spans="35:40">
      <c r="AI7968" s="1053">
        <v>42033701</v>
      </c>
      <c r="AJ7968" s="1054">
        <v>28</v>
      </c>
      <c r="AK7968" s="1055">
        <v>18.851700000000001</v>
      </c>
      <c r="AL7968" s="1055">
        <v>0.57969999999999999</v>
      </c>
      <c r="AM7968" s="1054">
        <v>33</v>
      </c>
      <c r="AN7968" s="1056">
        <v>0.18710000000000002</v>
      </c>
    </row>
    <row r="7969" spans="35:40">
      <c r="AI7969" s="1053">
        <v>34023501</v>
      </c>
      <c r="AJ7969" s="1054">
        <v>32</v>
      </c>
      <c r="AK7969" s="1055">
        <v>18.8444</v>
      </c>
      <c r="AL7969" s="1055">
        <v>0.34460000000000002</v>
      </c>
      <c r="AM7969" s="1054">
        <v>55</v>
      </c>
      <c r="AN7969" s="1056">
        <v>0.11749999999999999</v>
      </c>
    </row>
    <row r="7970" spans="35:40">
      <c r="AI7970" s="1053">
        <v>44201301</v>
      </c>
      <c r="AJ7970" s="1054">
        <v>9</v>
      </c>
      <c r="AK7970" s="1055">
        <v>18.840299999999999</v>
      </c>
      <c r="AL7970" s="1055">
        <v>0.37130000000000002</v>
      </c>
      <c r="AM7970" s="1054">
        <v>51</v>
      </c>
      <c r="AN7970" s="1056">
        <v>8.6999999999999994E-2</v>
      </c>
    </row>
    <row r="7971" spans="35:40">
      <c r="AI7971" s="1053">
        <v>35023911</v>
      </c>
      <c r="AJ7971" s="1054">
        <v>41</v>
      </c>
      <c r="AK7971" s="1055">
        <v>18.802099999999999</v>
      </c>
      <c r="AL7971" s="1055">
        <v>0.46650000000000003</v>
      </c>
      <c r="AM7971" s="1054">
        <v>40</v>
      </c>
      <c r="AN7971" s="1056">
        <v>4.5599999999999995E-2</v>
      </c>
    </row>
    <row r="7972" spans="35:40">
      <c r="AI7972" s="1053">
        <v>41051701</v>
      </c>
      <c r="AJ7972" s="1054">
        <v>14</v>
      </c>
      <c r="AK7972" s="1055">
        <v>18.771599999999999</v>
      </c>
      <c r="AL7972" s="1055">
        <v>0.57299999999999995</v>
      </c>
      <c r="AM7972" s="1054">
        <v>33</v>
      </c>
      <c r="AN7972" s="1056">
        <v>0.12619999999999998</v>
      </c>
    </row>
    <row r="7973" spans="35:40">
      <c r="AI7973" s="1053">
        <v>44130702</v>
      </c>
      <c r="AJ7973" s="1054">
        <v>108</v>
      </c>
      <c r="AK7973" s="1055">
        <v>18.7392</v>
      </c>
      <c r="AL7973" s="1055">
        <v>0.59689999999999999</v>
      </c>
      <c r="AM7973" s="1054">
        <v>31</v>
      </c>
      <c r="AN7973" s="1056">
        <v>7.8299999999999995E-2</v>
      </c>
    </row>
    <row r="7974" spans="35:40">
      <c r="AI7974" s="1053">
        <v>53251901</v>
      </c>
      <c r="AJ7974" s="1054">
        <v>15</v>
      </c>
      <c r="AK7974" s="1055">
        <v>18.7242</v>
      </c>
      <c r="AL7974" s="1055">
        <v>0.60160000000000002</v>
      </c>
      <c r="AM7974" s="1054">
        <v>31</v>
      </c>
      <c r="AN7974" s="1056">
        <v>0.43200000000000005</v>
      </c>
    </row>
    <row r="7975" spans="35:40">
      <c r="AI7975" s="1053">
        <v>44201201</v>
      </c>
      <c r="AJ7975" s="1054">
        <v>10</v>
      </c>
      <c r="AK7975" s="1055">
        <v>18.707999999999998</v>
      </c>
      <c r="AL7975" s="1055">
        <v>0.33560000000000001</v>
      </c>
      <c r="AM7975" s="1054">
        <v>56</v>
      </c>
      <c r="AN7975" s="1056">
        <v>0.13769999999999999</v>
      </c>
    </row>
    <row r="7976" spans="35:40">
      <c r="AI7976" s="1053">
        <v>53050601</v>
      </c>
      <c r="AJ7976" s="1054">
        <v>8</v>
      </c>
      <c r="AK7976" s="1055">
        <v>18.690899999999999</v>
      </c>
      <c r="AL7976" s="1055">
        <v>0.53510000000000002</v>
      </c>
      <c r="AM7976" s="1054">
        <v>35</v>
      </c>
      <c r="AN7976" s="1056">
        <v>7.0900000000000005E-2</v>
      </c>
    </row>
    <row r="7977" spans="35:40">
      <c r="AI7977" s="1053">
        <v>35084381</v>
      </c>
      <c r="AJ7977" s="1054">
        <v>16</v>
      </c>
      <c r="AK7977" s="1055">
        <v>18.655999999999999</v>
      </c>
      <c r="AL7977" s="1055">
        <v>0.5444</v>
      </c>
      <c r="AM7977" s="1054">
        <v>34</v>
      </c>
      <c r="AN7977" s="1056">
        <v>0.1048</v>
      </c>
    </row>
    <row r="7978" spans="35:40">
      <c r="AI7978" s="1053">
        <v>51140071</v>
      </c>
      <c r="AJ7978" s="1054">
        <v>23</v>
      </c>
      <c r="AK7978" s="1055">
        <v>18.6356</v>
      </c>
      <c r="AL7978" s="1055">
        <v>0.55230000000000001</v>
      </c>
      <c r="AM7978" s="1054">
        <v>34</v>
      </c>
      <c r="AN7978" s="1056">
        <v>0.26500000000000001</v>
      </c>
    </row>
    <row r="7979" spans="35:40">
      <c r="AI7979" s="1053">
        <v>22080201</v>
      </c>
      <c r="AJ7979" s="1054">
        <v>9</v>
      </c>
      <c r="AK7979" s="1055">
        <v>18.609200000000001</v>
      </c>
      <c r="AL7979" s="1055">
        <v>0.622</v>
      </c>
      <c r="AM7979" s="1054">
        <v>30</v>
      </c>
      <c r="AN7979" s="1056">
        <v>0.25030000000000002</v>
      </c>
    </row>
    <row r="7980" spans="35:40">
      <c r="AI7980" s="1053">
        <v>65402421</v>
      </c>
      <c r="AJ7980" s="1054">
        <v>9</v>
      </c>
      <c r="AK7980" s="1055">
        <v>18.6035</v>
      </c>
      <c r="AL7980" s="1055">
        <v>0.69089999999999996</v>
      </c>
      <c r="AM7980" s="1054">
        <v>27</v>
      </c>
      <c r="AN7980" s="1056">
        <v>0.16930000000000001</v>
      </c>
    </row>
    <row r="7981" spans="35:40">
      <c r="AI7981" s="1053">
        <v>53231301</v>
      </c>
      <c r="AJ7981" s="1054">
        <v>5</v>
      </c>
      <c r="AK7981" s="1055">
        <v>18.571100000000001</v>
      </c>
      <c r="AL7981" s="1055">
        <v>0.44600000000000001</v>
      </c>
      <c r="AM7981" s="1054">
        <v>42</v>
      </c>
      <c r="AN7981" s="1056">
        <v>0.1072</v>
      </c>
    </row>
    <row r="7982" spans="35:40">
      <c r="AI7982" s="1053">
        <v>37117091</v>
      </c>
      <c r="AJ7982" s="1054">
        <v>22</v>
      </c>
      <c r="AK7982" s="1055">
        <v>18.5687</v>
      </c>
      <c r="AL7982" s="1055">
        <v>0.50639999999999996</v>
      </c>
      <c r="AM7982" s="1054">
        <v>37</v>
      </c>
      <c r="AN7982" s="1056">
        <v>9.2699999999999991E-2</v>
      </c>
    </row>
    <row r="7983" spans="35:40">
      <c r="AI7983" s="1053">
        <v>14112291</v>
      </c>
      <c r="AJ7983" s="1054">
        <v>15</v>
      </c>
      <c r="AK7983" s="1055">
        <v>18.5367</v>
      </c>
      <c r="AL7983" s="1055">
        <v>0.58330000000000004</v>
      </c>
      <c r="AM7983" s="1054">
        <v>32</v>
      </c>
      <c r="AN7983" s="1056">
        <v>6.0199999999999997E-2</v>
      </c>
    </row>
    <row r="7984" spans="35:40">
      <c r="AI7984" s="1053">
        <v>44091001</v>
      </c>
      <c r="AJ7984" s="1054">
        <v>17</v>
      </c>
      <c r="AK7984" s="1055">
        <v>18.412400000000002</v>
      </c>
      <c r="AL7984" s="1055">
        <v>0.48720000000000002</v>
      </c>
      <c r="AM7984" s="1054">
        <v>38</v>
      </c>
      <c r="AN7984" s="1056">
        <v>9.3399999999999997E-2</v>
      </c>
    </row>
    <row r="7985" spans="35:40">
      <c r="AI7985" s="1053">
        <v>52262201</v>
      </c>
      <c r="AJ7985" s="1054">
        <v>7</v>
      </c>
      <c r="AK7985" s="1055">
        <v>18.404900000000001</v>
      </c>
      <c r="AL7985" s="1055">
        <v>0.57230000000000003</v>
      </c>
      <c r="AM7985" s="1054">
        <v>32</v>
      </c>
      <c r="AN7985" s="1056">
        <v>0.14169999999999999</v>
      </c>
    </row>
    <row r="7986" spans="35:40">
      <c r="AI7986" s="1053">
        <v>44110301</v>
      </c>
      <c r="AJ7986" s="1054">
        <v>52</v>
      </c>
      <c r="AK7986" s="1055">
        <v>18.399699999999999</v>
      </c>
      <c r="AL7986" s="1055">
        <v>0.55659999999999998</v>
      </c>
      <c r="AM7986" s="1054">
        <v>33</v>
      </c>
      <c r="AN7986" s="1056">
        <v>7.6600000000000001E-2</v>
      </c>
    </row>
    <row r="7987" spans="35:40">
      <c r="AI7987" s="1053">
        <v>65010611</v>
      </c>
      <c r="AJ7987" s="1054">
        <v>31</v>
      </c>
      <c r="AK7987" s="1055">
        <v>18.387899999999998</v>
      </c>
      <c r="AL7987" s="1055">
        <v>0.5</v>
      </c>
      <c r="AM7987" s="1054">
        <v>37</v>
      </c>
      <c r="AN7987" s="1056">
        <v>6.6000000000000003E-2</v>
      </c>
    </row>
    <row r="7988" spans="35:40">
      <c r="AI7988" s="1053">
        <v>61032501</v>
      </c>
      <c r="AJ7988" s="1054">
        <v>25</v>
      </c>
      <c r="AK7988" s="1055">
        <v>18.3598</v>
      </c>
      <c r="AL7988" s="1055">
        <v>0.59770000000000001</v>
      </c>
      <c r="AM7988" s="1054">
        <v>31</v>
      </c>
      <c r="AN7988" s="1056">
        <v>0.12909999999999999</v>
      </c>
    </row>
    <row r="7989" spans="35:40">
      <c r="AI7989" s="1053">
        <v>31141807</v>
      </c>
      <c r="AJ7989" s="1054">
        <v>272</v>
      </c>
      <c r="AK7989" s="1055">
        <v>18.339099999999998</v>
      </c>
      <c r="AL7989" s="1055">
        <v>0.497</v>
      </c>
      <c r="AM7989" s="1054">
        <v>37</v>
      </c>
      <c r="AN7989" s="1056">
        <v>0.1583</v>
      </c>
    </row>
    <row r="7990" spans="35:40">
      <c r="AI7990" s="1053">
        <v>34031001</v>
      </c>
      <c r="AJ7990" s="1054">
        <v>19</v>
      </c>
      <c r="AK7990" s="1055">
        <v>18.328299999999999</v>
      </c>
      <c r="AL7990" s="1055">
        <v>0.53790000000000004</v>
      </c>
      <c r="AM7990" s="1054">
        <v>34</v>
      </c>
      <c r="AN7990" s="1056">
        <v>0.1007</v>
      </c>
    </row>
    <row r="7991" spans="35:40">
      <c r="AI7991" s="1053">
        <v>36081401</v>
      </c>
      <c r="AJ7991" s="1054">
        <v>22</v>
      </c>
      <c r="AK7991" s="1055">
        <v>18.305199999999999</v>
      </c>
      <c r="AL7991" s="1055">
        <v>0.56269999999999998</v>
      </c>
      <c r="AM7991" s="1054">
        <v>33</v>
      </c>
      <c r="AN7991" s="1056">
        <v>0.27649999999999997</v>
      </c>
    </row>
    <row r="7992" spans="35:40">
      <c r="AI7992" s="1053">
        <v>36031001</v>
      </c>
      <c r="AJ7992" s="1054">
        <v>10</v>
      </c>
      <c r="AK7992" s="1055">
        <v>18.294499999999999</v>
      </c>
      <c r="AL7992" s="1055">
        <v>0.55130000000000001</v>
      </c>
      <c r="AM7992" s="1054">
        <v>33</v>
      </c>
      <c r="AN7992" s="1056">
        <v>0.28899999999999998</v>
      </c>
    </row>
    <row r="7993" spans="35:40">
      <c r="AI7993" s="1053">
        <v>63050101</v>
      </c>
      <c r="AJ7993" s="1054">
        <v>3</v>
      </c>
      <c r="AK7993" s="1055">
        <v>18.265699999999999</v>
      </c>
      <c r="AL7993" s="1055">
        <v>0.51419999999999999</v>
      </c>
      <c r="AM7993" s="1054">
        <v>36</v>
      </c>
      <c r="AN7993" s="1056">
        <v>8.539999999999999E-2</v>
      </c>
    </row>
    <row r="7994" spans="35:40">
      <c r="AI7994" s="1053">
        <v>35080401</v>
      </c>
      <c r="AJ7994" s="1054">
        <v>17</v>
      </c>
      <c r="AK7994" s="1055">
        <v>18.261289999999999</v>
      </c>
      <c r="AL7994" s="1055">
        <v>0.52839999999999998</v>
      </c>
      <c r="AM7994" s="1054">
        <v>35</v>
      </c>
      <c r="AN7994" s="1056">
        <v>0.32380000000000003</v>
      </c>
    </row>
    <row r="7995" spans="35:40">
      <c r="AI7995" s="1053">
        <v>35064431</v>
      </c>
      <c r="AJ7995" s="1054">
        <v>23</v>
      </c>
      <c r="AK7995" s="1055">
        <v>18.253499999999999</v>
      </c>
      <c r="AL7995" s="1055">
        <v>0.48470000000000002</v>
      </c>
      <c r="AM7995" s="1054">
        <v>38</v>
      </c>
      <c r="AN7995" s="1056">
        <v>0.1033</v>
      </c>
    </row>
    <row r="7996" spans="35:40">
      <c r="AI7996" s="1053">
        <v>13017201</v>
      </c>
      <c r="AJ7996" s="1054">
        <v>68</v>
      </c>
      <c r="AK7996" s="1055">
        <v>18.152100000000001</v>
      </c>
      <c r="AL7996" s="1055">
        <v>0.52669999999999995</v>
      </c>
      <c r="AM7996" s="1054">
        <v>34</v>
      </c>
      <c r="AN7996" s="1056">
        <v>0.14169999999999999</v>
      </c>
    </row>
    <row r="7997" spans="35:40">
      <c r="AI7997" s="1053">
        <v>22051301</v>
      </c>
      <c r="AJ7997" s="1054">
        <v>11</v>
      </c>
      <c r="AK7997" s="1055">
        <v>18.105899999999998</v>
      </c>
      <c r="AL7997" s="1055">
        <v>0.59609999999999996</v>
      </c>
      <c r="AM7997" s="1054">
        <v>30</v>
      </c>
      <c r="AN7997" s="1056">
        <v>0.1726</v>
      </c>
    </row>
    <row r="7998" spans="35:40">
      <c r="AI7998" s="1053">
        <v>45110161</v>
      </c>
      <c r="AJ7998" s="1054">
        <v>10</v>
      </c>
      <c r="AK7998" s="1055">
        <v>18.094328000000001</v>
      </c>
      <c r="AL7998" s="1055">
        <v>0.4355</v>
      </c>
      <c r="AM7998" s="1054">
        <v>42</v>
      </c>
      <c r="AN7998" s="1056">
        <v>0.2261</v>
      </c>
    </row>
    <row r="7999" spans="35:40">
      <c r="AI7999" s="1053">
        <v>13060102</v>
      </c>
      <c r="AJ7999" s="1054">
        <v>31</v>
      </c>
      <c r="AK7999" s="1055">
        <v>18.093</v>
      </c>
      <c r="AL7999" s="1055">
        <v>0.54669999999999996</v>
      </c>
      <c r="AM7999" s="1054">
        <v>33</v>
      </c>
      <c r="AN7999" s="1056">
        <v>2.8199999999999999E-2</v>
      </c>
    </row>
    <row r="8000" spans="35:40">
      <c r="AI8000" s="1053">
        <v>44108501</v>
      </c>
      <c r="AJ8000" s="1054">
        <v>114</v>
      </c>
      <c r="AK8000" s="1055">
        <v>18.092300000000002</v>
      </c>
      <c r="AL8000" s="1055">
        <v>0.56940000000000002</v>
      </c>
      <c r="AM8000" s="1054">
        <v>32</v>
      </c>
      <c r="AN8000" s="1056">
        <v>0.1226</v>
      </c>
    </row>
    <row r="8001" spans="35:40">
      <c r="AI8001" s="1053">
        <v>36090331</v>
      </c>
      <c r="AJ8001" s="1054">
        <v>28</v>
      </c>
      <c r="AK8001" s="1055">
        <v>18.088100000000001</v>
      </c>
      <c r="AL8001" s="1055">
        <v>0.33789999999999998</v>
      </c>
      <c r="AM8001" s="1054">
        <v>54</v>
      </c>
      <c r="AN8001" s="1056">
        <v>0.1303</v>
      </c>
    </row>
    <row r="8002" spans="35:40">
      <c r="AI8002" s="1053">
        <v>11050911</v>
      </c>
      <c r="AJ8002" s="1054">
        <v>190</v>
      </c>
      <c r="AK8002" s="1055">
        <v>18.087599999999998</v>
      </c>
      <c r="AL8002" s="1055">
        <v>0.1207</v>
      </c>
      <c r="AM8002" s="1054">
        <v>150</v>
      </c>
      <c r="AN8002" s="1056">
        <v>0.2306</v>
      </c>
    </row>
    <row r="8003" spans="35:40">
      <c r="AI8003" s="1053">
        <v>52271501</v>
      </c>
      <c r="AJ8003" s="1054">
        <v>14</v>
      </c>
      <c r="AK8003" s="1055">
        <v>18.0776</v>
      </c>
      <c r="AL8003" s="1055">
        <v>0.48049999999999998</v>
      </c>
      <c r="AM8003" s="1054">
        <v>38</v>
      </c>
      <c r="AN8003" s="1056">
        <v>8.6699999999999999E-2</v>
      </c>
    </row>
    <row r="8004" spans="35:40">
      <c r="AI8004" s="1053">
        <v>37027261</v>
      </c>
      <c r="AJ8004" s="1054">
        <v>44</v>
      </c>
      <c r="AK8004" s="1055">
        <v>18.035699999999999</v>
      </c>
      <c r="AL8004" s="1055">
        <v>0.58889999999999998</v>
      </c>
      <c r="AM8004" s="1054">
        <v>31</v>
      </c>
      <c r="AN8004" s="1056">
        <v>0.28059999999999996</v>
      </c>
    </row>
    <row r="8005" spans="35:40">
      <c r="AI8005" s="1053">
        <v>53010001</v>
      </c>
      <c r="AJ8005" s="1054">
        <v>58</v>
      </c>
      <c r="AK8005" s="1055">
        <v>17.9937</v>
      </c>
      <c r="AL8005" s="1055">
        <v>0.57509999999999994</v>
      </c>
      <c r="AM8005" s="1054">
        <v>31</v>
      </c>
      <c r="AN8005" s="1056">
        <v>6.7599999999999993E-2</v>
      </c>
    </row>
    <row r="8006" spans="35:40">
      <c r="AI8006" s="1053">
        <v>44180902</v>
      </c>
      <c r="AJ8006" s="1054">
        <v>16</v>
      </c>
      <c r="AK8006" s="1055">
        <v>17.963000000000001</v>
      </c>
      <c r="AL8006" s="1055">
        <v>0.47189999999999999</v>
      </c>
      <c r="AM8006" s="1054">
        <v>38</v>
      </c>
      <c r="AN8006" s="1056">
        <v>8.5699999999999998E-2</v>
      </c>
    </row>
    <row r="8007" spans="35:40">
      <c r="AI8007" s="1053">
        <v>42010301</v>
      </c>
      <c r="AJ8007" s="1054">
        <v>111</v>
      </c>
      <c r="AK8007" s="1055">
        <v>17.9057</v>
      </c>
      <c r="AL8007" s="1055">
        <v>0.60809999999999997</v>
      </c>
      <c r="AM8007" s="1054">
        <v>29</v>
      </c>
      <c r="AN8007" s="1056">
        <v>7.5800000000000006E-2</v>
      </c>
    </row>
    <row r="8008" spans="35:40">
      <c r="AI8008" s="1053">
        <v>50080601</v>
      </c>
      <c r="AJ8008" s="1054">
        <v>204</v>
      </c>
      <c r="AK8008" s="1055">
        <v>17.899899999999999</v>
      </c>
      <c r="AL8008" s="1055">
        <v>0.57440000000000002</v>
      </c>
      <c r="AM8008" s="1054">
        <v>31</v>
      </c>
      <c r="AN8008" s="1056">
        <v>8.2699999999999996E-2</v>
      </c>
    </row>
    <row r="8009" spans="35:40">
      <c r="AI8009" s="1053">
        <v>53010501</v>
      </c>
      <c r="AJ8009" s="1054">
        <v>59</v>
      </c>
      <c r="AK8009" s="1055">
        <v>17.8568</v>
      </c>
      <c r="AL8009" s="1055">
        <v>0.5575</v>
      </c>
      <c r="AM8009" s="1054">
        <v>32</v>
      </c>
      <c r="AN8009" s="1056">
        <v>0.1075</v>
      </c>
    </row>
    <row r="8010" spans="35:40">
      <c r="AI8010" s="1053">
        <v>23019931</v>
      </c>
      <c r="AJ8010" s="1054">
        <v>54</v>
      </c>
      <c r="AK8010" s="1055">
        <v>17.773599999999998</v>
      </c>
      <c r="AL8010" s="1055">
        <v>0.58830000000000005</v>
      </c>
      <c r="AM8010" s="1054">
        <v>30</v>
      </c>
      <c r="AN8010" s="1056">
        <v>0.1656</v>
      </c>
    </row>
    <row r="8011" spans="35:40">
      <c r="AI8011" s="1053">
        <v>45010431</v>
      </c>
      <c r="AJ8011" s="1054">
        <v>44</v>
      </c>
      <c r="AK8011" s="1055">
        <v>17.763259999999999</v>
      </c>
      <c r="AL8011" s="1055">
        <v>0.52949999999999997</v>
      </c>
      <c r="AM8011" s="1054">
        <v>34</v>
      </c>
      <c r="AN8011" s="1056">
        <v>5.6799999999999996E-2</v>
      </c>
    </row>
    <row r="8012" spans="35:40">
      <c r="AI8012" s="1053">
        <v>37160401</v>
      </c>
      <c r="AJ8012" s="1054">
        <v>12</v>
      </c>
      <c r="AK8012" s="1055">
        <v>17.762799999999999</v>
      </c>
      <c r="AL8012" s="1055">
        <v>0.56059999999999999</v>
      </c>
      <c r="AM8012" s="1054">
        <v>32</v>
      </c>
      <c r="AN8012" s="1056">
        <v>0.22969999999999999</v>
      </c>
    </row>
    <row r="8013" spans="35:40">
      <c r="AI8013" s="1053">
        <v>43102201</v>
      </c>
      <c r="AJ8013" s="1054">
        <v>28</v>
      </c>
      <c r="AK8013" s="1055">
        <v>17.7623</v>
      </c>
      <c r="AL8013" s="1055">
        <v>0.44969999999999999</v>
      </c>
      <c r="AM8013" s="1054">
        <v>40</v>
      </c>
      <c r="AN8013" s="1056">
        <v>0.12429999999999999</v>
      </c>
    </row>
    <row r="8014" spans="35:40">
      <c r="AI8014" s="1053">
        <v>33074201</v>
      </c>
      <c r="AJ8014" s="1054">
        <v>78</v>
      </c>
      <c r="AK8014" s="1055">
        <v>17.715299999999999</v>
      </c>
      <c r="AL8014" s="1055">
        <v>0.37969999999999998</v>
      </c>
      <c r="AM8014" s="1054">
        <v>47</v>
      </c>
      <c r="AN8014" s="1056">
        <v>0.1045</v>
      </c>
    </row>
    <row r="8015" spans="35:40">
      <c r="AI8015" s="1053">
        <v>13093601</v>
      </c>
      <c r="AJ8015" s="1054">
        <v>17</v>
      </c>
      <c r="AK8015" s="1055">
        <v>17.670999999999999</v>
      </c>
      <c r="AL8015" s="1055">
        <v>0.37</v>
      </c>
      <c r="AM8015" s="1054">
        <v>48</v>
      </c>
      <c r="AN8015" s="1056">
        <v>0.18059999999999998</v>
      </c>
    </row>
    <row r="8016" spans="35:40">
      <c r="AI8016" s="1053">
        <v>44109801</v>
      </c>
      <c r="AJ8016" s="1054">
        <v>115</v>
      </c>
      <c r="AK8016" s="1055">
        <v>17.578700000000001</v>
      </c>
      <c r="AL8016" s="1055">
        <v>0.51280000000000003</v>
      </c>
      <c r="AM8016" s="1054">
        <v>34</v>
      </c>
      <c r="AN8016" s="1056">
        <v>8.1500000000000003E-2</v>
      </c>
    </row>
    <row r="8017" spans="35:40">
      <c r="AI8017" s="1053">
        <v>35060191</v>
      </c>
      <c r="AJ8017" s="1054">
        <v>24</v>
      </c>
      <c r="AK8017" s="1055">
        <v>17.521599999999999</v>
      </c>
      <c r="AL8017" s="1055">
        <v>0.47289999999999999</v>
      </c>
      <c r="AM8017" s="1054">
        <v>37</v>
      </c>
      <c r="AN8017" s="1056">
        <v>2.3099999999999999E-2</v>
      </c>
    </row>
    <row r="8018" spans="35:40">
      <c r="AI8018" s="1053">
        <v>62061301</v>
      </c>
      <c r="AJ8018" s="1054">
        <v>11</v>
      </c>
      <c r="AK8018" s="1055">
        <v>17.502099999999999</v>
      </c>
      <c r="AL8018" s="1055">
        <v>0.54490000000000005</v>
      </c>
      <c r="AM8018" s="1054">
        <v>32</v>
      </c>
      <c r="AN8018" s="1056">
        <v>0.33649999999999997</v>
      </c>
    </row>
    <row r="8019" spans="35:40">
      <c r="AI8019" s="1053">
        <v>53051101</v>
      </c>
      <c r="AJ8019" s="1054">
        <v>9</v>
      </c>
      <c r="AK8019" s="1055">
        <v>17.4956</v>
      </c>
      <c r="AL8019" s="1055">
        <v>0.49299999999999999</v>
      </c>
      <c r="AM8019" s="1054">
        <v>35</v>
      </c>
      <c r="AN8019" s="1056">
        <v>7.400000000000001E-2</v>
      </c>
    </row>
    <row r="8020" spans="35:40">
      <c r="AI8020" s="1053">
        <v>12092501</v>
      </c>
      <c r="AJ8020" s="1054">
        <v>90</v>
      </c>
      <c r="AK8020" s="1055">
        <v>17.4954</v>
      </c>
      <c r="AL8020" s="1055">
        <v>0.60160000000000002</v>
      </c>
      <c r="AM8020" s="1054">
        <v>29</v>
      </c>
      <c r="AN8020" s="1056">
        <v>0.22739999999999999</v>
      </c>
    </row>
    <row r="8021" spans="35:40">
      <c r="AI8021" s="1053">
        <v>53280601</v>
      </c>
      <c r="AJ8021" s="1054">
        <v>6</v>
      </c>
      <c r="AK8021" s="1055">
        <v>17.474399999999999</v>
      </c>
      <c r="AL8021" s="1055">
        <v>0.39700000000000002</v>
      </c>
      <c r="AM8021" s="1054">
        <v>44</v>
      </c>
      <c r="AN8021" s="1056">
        <v>0.13849999999999998</v>
      </c>
    </row>
    <row r="8022" spans="35:40">
      <c r="AI8022" s="1053">
        <v>44101361</v>
      </c>
      <c r="AJ8022" s="1054">
        <v>116</v>
      </c>
      <c r="AK8022" s="1055">
        <v>17.451699999999999</v>
      </c>
      <c r="AL8022" s="1055">
        <v>0.55320000000000003</v>
      </c>
      <c r="AM8022" s="1054">
        <v>32</v>
      </c>
      <c r="AN8022" s="1056">
        <v>3.5900000000000001E-2</v>
      </c>
    </row>
    <row r="8023" spans="35:40">
      <c r="AI8023" s="1053">
        <v>45110181</v>
      </c>
      <c r="AJ8023" s="1054">
        <v>11</v>
      </c>
      <c r="AK8023" s="1055">
        <v>17.368300000000001</v>
      </c>
      <c r="AL8023" s="1055">
        <v>0.44019999999999998</v>
      </c>
      <c r="AM8023" s="1054">
        <v>39</v>
      </c>
      <c r="AN8023" s="1056">
        <v>0.11810000000000001</v>
      </c>
    </row>
    <row r="8024" spans="35:40">
      <c r="AI8024" s="1053">
        <v>44131131</v>
      </c>
      <c r="AJ8024" s="1054">
        <v>109</v>
      </c>
      <c r="AK8024" s="1055">
        <v>17.3398</v>
      </c>
      <c r="AL8024" s="1055">
        <v>0.53480000000000005</v>
      </c>
      <c r="AM8024" s="1054">
        <v>32</v>
      </c>
      <c r="AN8024" s="1056">
        <v>6.7799999999999999E-2</v>
      </c>
    </row>
    <row r="8025" spans="35:40">
      <c r="AI8025" s="1053">
        <v>46170101</v>
      </c>
      <c r="AJ8025" s="1054">
        <v>1</v>
      </c>
      <c r="AK8025" s="1055">
        <v>17.334</v>
      </c>
      <c r="AL8025" s="1055">
        <v>0.5827</v>
      </c>
      <c r="AM8025" s="1054">
        <v>30</v>
      </c>
      <c r="AN8025" s="1056">
        <v>0.61340000000000006</v>
      </c>
    </row>
    <row r="8026" spans="35:40">
      <c r="AI8026" s="1053">
        <v>13061901</v>
      </c>
      <c r="AJ8026" s="1054">
        <v>32</v>
      </c>
      <c r="AK8026" s="1055">
        <v>17.27</v>
      </c>
      <c r="AL8026" s="1055">
        <v>0.47399999999999998</v>
      </c>
      <c r="AM8026" s="1054">
        <v>36</v>
      </c>
      <c r="AN8026" s="1056">
        <v>0.2974</v>
      </c>
    </row>
    <row r="8027" spans="35:40">
      <c r="AI8027" s="1053">
        <v>44162901</v>
      </c>
      <c r="AJ8027" s="1054">
        <v>24</v>
      </c>
      <c r="AK8027" s="1055">
        <v>17.150700000000001</v>
      </c>
      <c r="AL8027" s="1055">
        <v>0.54349999999999998</v>
      </c>
      <c r="AM8027" s="1054">
        <v>32</v>
      </c>
      <c r="AN8027" s="1056">
        <v>6.0999999999999999E-2</v>
      </c>
    </row>
    <row r="8028" spans="35:40">
      <c r="AI8028" s="1053">
        <v>11051231</v>
      </c>
      <c r="AJ8028" s="1054">
        <v>191</v>
      </c>
      <c r="AK8028" s="1055">
        <v>17.116499999999998</v>
      </c>
      <c r="AL8028" s="1055">
        <v>0.19919999999999999</v>
      </c>
      <c r="AM8028" s="1054">
        <v>86</v>
      </c>
      <c r="AN8028" s="1056">
        <v>0.1497</v>
      </c>
    </row>
    <row r="8029" spans="35:40">
      <c r="AI8029" s="1053">
        <v>21110131</v>
      </c>
      <c r="AJ8029" s="1054">
        <v>11</v>
      </c>
      <c r="AK8029" s="1055">
        <v>17.056799999999999</v>
      </c>
      <c r="AL8029" s="1055">
        <v>0.53649999999999998</v>
      </c>
      <c r="AM8029" s="1054">
        <v>32</v>
      </c>
      <c r="AN8029" s="1056">
        <v>4.7199999999999999E-2</v>
      </c>
    </row>
    <row r="8030" spans="35:40">
      <c r="AI8030" s="1053">
        <v>53090701</v>
      </c>
      <c r="AJ8030" s="1054">
        <v>4</v>
      </c>
      <c r="AK8030" s="1055">
        <v>17.013000000000002</v>
      </c>
      <c r="AL8030" s="1055">
        <v>0.45660000000000001</v>
      </c>
      <c r="AM8030" s="1054">
        <v>37</v>
      </c>
      <c r="AN8030" s="1056">
        <v>9.6699999999999994E-2</v>
      </c>
    </row>
    <row r="8031" spans="35:40">
      <c r="AI8031" s="1053">
        <v>34172201</v>
      </c>
      <c r="AJ8031" s="1054">
        <v>14</v>
      </c>
      <c r="AK8031" s="1055">
        <v>17.0016</v>
      </c>
      <c r="AL8031" s="1055">
        <v>0.4819</v>
      </c>
      <c r="AM8031" s="1054">
        <v>35</v>
      </c>
      <c r="AN8031" s="1056">
        <v>9.820000000000001E-2</v>
      </c>
    </row>
    <row r="8032" spans="35:40">
      <c r="AI8032" s="1053">
        <v>44182401</v>
      </c>
      <c r="AJ8032" s="1054">
        <v>17</v>
      </c>
      <c r="AK8032" s="1055">
        <v>16.972999999999999</v>
      </c>
      <c r="AL8032" s="1055">
        <v>0.46110000000000001</v>
      </c>
      <c r="AM8032" s="1054">
        <v>37</v>
      </c>
      <c r="AN8032" s="1056">
        <v>0.13550000000000001</v>
      </c>
    </row>
    <row r="8033" spans="35:40">
      <c r="AI8033" s="1053">
        <v>53080601</v>
      </c>
      <c r="AJ8033" s="1054">
        <v>6</v>
      </c>
      <c r="AK8033" s="1055">
        <v>16.922799999999999</v>
      </c>
      <c r="AL8033" s="1055">
        <v>0.4073</v>
      </c>
      <c r="AM8033" s="1054">
        <v>42</v>
      </c>
      <c r="AN8033" s="1056">
        <v>0.14219999999999999</v>
      </c>
    </row>
    <row r="8034" spans="35:40">
      <c r="AI8034" s="1053">
        <v>43020311</v>
      </c>
      <c r="AJ8034" s="1054">
        <v>19</v>
      </c>
      <c r="AK8034" s="1055">
        <v>16.916</v>
      </c>
      <c r="AL8034" s="1055">
        <v>0.53090000000000004</v>
      </c>
      <c r="AM8034" s="1054">
        <v>32</v>
      </c>
      <c r="AN8034" s="1056">
        <v>5.4800000000000001E-2</v>
      </c>
    </row>
    <row r="8035" spans="35:40">
      <c r="AI8035" s="1053">
        <v>44140301</v>
      </c>
      <c r="AJ8035" s="1054">
        <v>166</v>
      </c>
      <c r="AK8035" s="1055">
        <v>16.9038</v>
      </c>
      <c r="AL8035" s="1055">
        <v>0.4859</v>
      </c>
      <c r="AM8035" s="1054">
        <v>35</v>
      </c>
      <c r="AN8035" s="1056">
        <v>0.12789999999999999</v>
      </c>
    </row>
    <row r="8036" spans="35:40">
      <c r="AI8036" s="1053">
        <v>21110402</v>
      </c>
      <c r="AJ8036" s="1054">
        <v>9</v>
      </c>
      <c r="AK8036" s="1055">
        <v>16.858699999999999</v>
      </c>
      <c r="AL8036" s="1055">
        <v>0.55620000000000003</v>
      </c>
      <c r="AM8036" s="1054">
        <v>30</v>
      </c>
      <c r="AN8036" s="1056">
        <v>0.16190000000000002</v>
      </c>
    </row>
    <row r="8037" spans="35:40">
      <c r="AI8037" s="1053">
        <v>42121601</v>
      </c>
      <c r="AJ8037" s="1054">
        <v>7</v>
      </c>
      <c r="AK8037" s="1055">
        <v>16.851400000000002</v>
      </c>
      <c r="AL8037" s="1055">
        <v>0.52739999999999998</v>
      </c>
      <c r="AM8037" s="1054">
        <v>32</v>
      </c>
      <c r="AN8037" s="1056">
        <v>0.28970000000000001</v>
      </c>
    </row>
    <row r="8038" spans="35:40">
      <c r="AI8038" s="1053">
        <v>65402311</v>
      </c>
      <c r="AJ8038" s="1054">
        <v>10</v>
      </c>
      <c r="AK8038" s="1055">
        <v>16.844799999999999</v>
      </c>
      <c r="AL8038" s="1055">
        <v>0.55679999999999996</v>
      </c>
      <c r="AM8038" s="1054">
        <v>30</v>
      </c>
      <c r="AN8038" s="1056">
        <v>0.1003</v>
      </c>
    </row>
    <row r="8039" spans="35:40">
      <c r="AI8039" s="1053">
        <v>62050301</v>
      </c>
      <c r="AJ8039" s="1054">
        <v>8</v>
      </c>
      <c r="AK8039" s="1055">
        <v>16.839200000000002</v>
      </c>
      <c r="AL8039" s="1055">
        <v>0.4758</v>
      </c>
      <c r="AM8039" s="1054">
        <v>35</v>
      </c>
      <c r="AN8039" s="1056">
        <v>0.2094</v>
      </c>
    </row>
    <row r="8040" spans="35:40">
      <c r="AI8040" s="1053">
        <v>33081101</v>
      </c>
      <c r="AJ8040" s="1054">
        <v>18</v>
      </c>
      <c r="AK8040" s="1055">
        <v>16.8322</v>
      </c>
      <c r="AL8040" s="1055">
        <v>0.54</v>
      </c>
      <c r="AM8040" s="1054">
        <v>31</v>
      </c>
      <c r="AN8040" s="1056">
        <v>0.25690000000000002</v>
      </c>
    </row>
    <row r="8041" spans="35:40">
      <c r="AI8041" s="1053">
        <v>61030701</v>
      </c>
      <c r="AJ8041" s="1054">
        <v>26</v>
      </c>
      <c r="AK8041" s="1055">
        <v>16.831499999999998</v>
      </c>
      <c r="AL8041" s="1055">
        <v>0.53769999999999996</v>
      </c>
      <c r="AM8041" s="1054">
        <v>31</v>
      </c>
      <c r="AN8041" s="1056">
        <v>0.15229999999999999</v>
      </c>
    </row>
    <row r="8042" spans="35:40">
      <c r="AI8042" s="1053">
        <v>44201601</v>
      </c>
      <c r="AJ8042" s="1054">
        <v>11</v>
      </c>
      <c r="AK8042" s="1055">
        <v>16.828199999999999</v>
      </c>
      <c r="AL8042" s="1055">
        <v>0.33310000000000001</v>
      </c>
      <c r="AM8042" s="1054">
        <v>51</v>
      </c>
      <c r="AN8042" s="1056">
        <v>3.1099999999999999E-2</v>
      </c>
    </row>
    <row r="8043" spans="35:40">
      <c r="AI8043" s="1053">
        <v>44050301</v>
      </c>
      <c r="AJ8043" s="1054">
        <v>17</v>
      </c>
      <c r="AK8043" s="1055">
        <v>16.812799999999999</v>
      </c>
      <c r="AL8043" s="1055">
        <v>0.53600000000000003</v>
      </c>
      <c r="AM8043" s="1054">
        <v>31</v>
      </c>
      <c r="AN8043" s="1056">
        <v>7.2000000000000008E-2</v>
      </c>
    </row>
    <row r="8044" spans="35:40">
      <c r="AI8044" s="1053">
        <v>32019081</v>
      </c>
      <c r="AJ8044" s="1054">
        <v>92</v>
      </c>
      <c r="AK8044" s="1055">
        <v>16.801100000000002</v>
      </c>
      <c r="AL8044" s="1055">
        <v>0.55859999999999999</v>
      </c>
      <c r="AM8044" s="1054">
        <v>30</v>
      </c>
      <c r="AN8044" s="1056">
        <v>0.31240000000000001</v>
      </c>
    </row>
    <row r="8045" spans="35:40">
      <c r="AI8045" s="1053">
        <v>13026401</v>
      </c>
      <c r="AJ8045" s="1054">
        <v>39</v>
      </c>
      <c r="AK8045" s="1055">
        <v>16.77</v>
      </c>
      <c r="AL8045" s="1055">
        <v>0.47399999999999998</v>
      </c>
      <c r="AM8045" s="1054">
        <v>35</v>
      </c>
      <c r="AN8045" s="1056">
        <v>5.8799999999999998E-2</v>
      </c>
    </row>
    <row r="8046" spans="35:40">
      <c r="AI8046" s="1053">
        <v>13072901</v>
      </c>
      <c r="AJ8046" s="1054">
        <v>22</v>
      </c>
      <c r="AK8046" s="1055">
        <v>16.769300000000001</v>
      </c>
      <c r="AL8046" s="1055">
        <v>0.52690000000000003</v>
      </c>
      <c r="AM8046" s="1054">
        <v>32</v>
      </c>
      <c r="AN8046" s="1056">
        <v>0.2427</v>
      </c>
    </row>
    <row r="8047" spans="35:40">
      <c r="AI8047" s="1053">
        <v>62014201</v>
      </c>
      <c r="AJ8047" s="1054">
        <v>32</v>
      </c>
      <c r="AK8047" s="1055">
        <v>16.7531</v>
      </c>
      <c r="AL8047" s="1055">
        <v>0.4793</v>
      </c>
      <c r="AM8047" s="1054">
        <v>35</v>
      </c>
      <c r="AN8047" s="1056">
        <v>0.18489999999999998</v>
      </c>
    </row>
    <row r="8048" spans="35:40">
      <c r="AI8048" s="1053">
        <v>13351201</v>
      </c>
      <c r="AJ8048" s="1054">
        <v>13</v>
      </c>
      <c r="AK8048" s="1055">
        <v>16.747199999999999</v>
      </c>
      <c r="AL8048" s="1055">
        <v>0.47299999999999998</v>
      </c>
      <c r="AM8048" s="1054">
        <v>35</v>
      </c>
      <c r="AN8048" s="1056">
        <v>5.3600000000000002E-2</v>
      </c>
    </row>
    <row r="8049" spans="35:40">
      <c r="AI8049" s="1053">
        <v>34012701</v>
      </c>
      <c r="AJ8049" s="1054">
        <v>78</v>
      </c>
      <c r="AK8049" s="1055">
        <v>16.732900000000001</v>
      </c>
      <c r="AL8049" s="1055">
        <v>0.53700000000000003</v>
      </c>
      <c r="AM8049" s="1054">
        <v>31</v>
      </c>
      <c r="AN8049" s="1056">
        <v>9.9100000000000008E-2</v>
      </c>
    </row>
    <row r="8050" spans="35:40">
      <c r="AI8050" s="1053">
        <v>36082901</v>
      </c>
      <c r="AJ8050" s="1054">
        <v>23</v>
      </c>
      <c r="AK8050" s="1055">
        <v>16.7288</v>
      </c>
      <c r="AL8050" s="1055">
        <v>0.55620000000000003</v>
      </c>
      <c r="AM8050" s="1054">
        <v>30</v>
      </c>
      <c r="AN8050" s="1056">
        <v>0.1124</v>
      </c>
    </row>
    <row r="8051" spans="35:40">
      <c r="AI8051" s="1053">
        <v>43103201</v>
      </c>
      <c r="AJ8051" s="1054">
        <v>29</v>
      </c>
      <c r="AK8051" s="1055">
        <v>16.717300000000002</v>
      </c>
      <c r="AL8051" s="1055">
        <v>0.5222</v>
      </c>
      <c r="AM8051" s="1054">
        <v>32</v>
      </c>
      <c r="AN8051" s="1056">
        <v>4.2500000000000003E-2</v>
      </c>
    </row>
    <row r="8052" spans="35:40">
      <c r="AI8052" s="1053">
        <v>37101301</v>
      </c>
      <c r="AJ8052" s="1054">
        <v>18</v>
      </c>
      <c r="AK8052" s="1055">
        <v>16.706499999999998</v>
      </c>
      <c r="AL8052" s="1055">
        <v>0.57950000000000002</v>
      </c>
      <c r="AM8052" s="1054">
        <v>29</v>
      </c>
      <c r="AN8052" s="1056">
        <v>0.10589999999999999</v>
      </c>
    </row>
    <row r="8053" spans="35:40">
      <c r="AI8053" s="1053">
        <v>62091201</v>
      </c>
      <c r="AJ8053" s="1054">
        <v>5</v>
      </c>
      <c r="AK8053" s="1055">
        <v>16.695</v>
      </c>
      <c r="AL8053" s="1055">
        <v>0.49919999999999998</v>
      </c>
      <c r="AM8053" s="1054">
        <v>33</v>
      </c>
      <c r="AN8053" s="1056">
        <v>0.32420000000000004</v>
      </c>
    </row>
    <row r="8054" spans="35:40">
      <c r="AI8054" s="1053">
        <v>62013101</v>
      </c>
      <c r="AJ8054" s="1054">
        <v>33</v>
      </c>
      <c r="AK8054" s="1055">
        <v>16.6934</v>
      </c>
      <c r="AL8054" s="1055">
        <v>0.49370000000000003</v>
      </c>
      <c r="AM8054" s="1054">
        <v>34</v>
      </c>
      <c r="AN8054" s="1056">
        <v>9.74E-2</v>
      </c>
    </row>
    <row r="8055" spans="35:40">
      <c r="AI8055" s="1053">
        <v>44051401</v>
      </c>
      <c r="AJ8055" s="1054">
        <v>20</v>
      </c>
      <c r="AK8055" s="1055">
        <v>16.673100000000002</v>
      </c>
      <c r="AL8055" s="1055">
        <v>0.47539999999999999</v>
      </c>
      <c r="AM8055" s="1054">
        <v>35</v>
      </c>
      <c r="AN8055" s="1056">
        <v>7.8299999999999995E-2</v>
      </c>
    </row>
    <row r="8056" spans="35:40">
      <c r="AI8056" s="1053">
        <v>62040801</v>
      </c>
      <c r="AJ8056" s="1054">
        <v>7</v>
      </c>
      <c r="AK8056" s="1055">
        <v>16.669060000000002</v>
      </c>
      <c r="AL8056" s="1055">
        <v>0.4869</v>
      </c>
      <c r="AM8056" s="1054">
        <v>34</v>
      </c>
      <c r="AN8056" s="1056">
        <v>0.38890000000000002</v>
      </c>
    </row>
    <row r="8057" spans="35:40">
      <c r="AI8057" s="1053">
        <v>37053201</v>
      </c>
      <c r="AJ8057" s="1054">
        <v>38</v>
      </c>
      <c r="AK8057" s="1055">
        <v>16.648599999999998</v>
      </c>
      <c r="AL8057" s="1055">
        <v>0.51090000000000002</v>
      </c>
      <c r="AM8057" s="1054">
        <v>33</v>
      </c>
      <c r="AN8057" s="1056">
        <v>4.3499999999999997E-2</v>
      </c>
    </row>
    <row r="8058" spans="35:40">
      <c r="AI8058" s="1053">
        <v>53090501</v>
      </c>
      <c r="AJ8058" s="1054">
        <v>5</v>
      </c>
      <c r="AK8058" s="1055">
        <v>16.568999999999999</v>
      </c>
      <c r="AL8058" s="1055">
        <v>0.49120000000000003</v>
      </c>
      <c r="AM8058" s="1054">
        <v>34</v>
      </c>
      <c r="AN8058" s="1056">
        <v>0.21629999999999999</v>
      </c>
    </row>
    <row r="8059" spans="35:40">
      <c r="AI8059" s="1053">
        <v>32062811</v>
      </c>
      <c r="AJ8059" s="1054">
        <v>43</v>
      </c>
      <c r="AK8059" s="1055">
        <v>16.512650000000001</v>
      </c>
      <c r="AL8059" s="1055">
        <v>0.56720000000000004</v>
      </c>
      <c r="AM8059" s="1054">
        <v>29</v>
      </c>
      <c r="AN8059" s="1056">
        <v>8.7400000000000005E-2</v>
      </c>
    </row>
    <row r="8060" spans="35:40">
      <c r="AI8060" s="1053">
        <v>51036411</v>
      </c>
      <c r="AJ8060" s="1054">
        <v>23</v>
      </c>
      <c r="AK8060" s="1055">
        <v>16.511597999999999</v>
      </c>
      <c r="AL8060" s="1055">
        <v>0.44690000000000002</v>
      </c>
      <c r="AM8060" s="1054">
        <v>37</v>
      </c>
      <c r="AN8060" s="1056">
        <v>0.29370000000000002</v>
      </c>
    </row>
    <row r="8061" spans="35:40">
      <c r="AI8061" s="1053">
        <v>34013801</v>
      </c>
      <c r="AJ8061" s="1054">
        <v>79</v>
      </c>
      <c r="AK8061" s="1055">
        <v>16.4832</v>
      </c>
      <c r="AL8061" s="1055">
        <v>0.49909999999999999</v>
      </c>
      <c r="AM8061" s="1054">
        <v>33</v>
      </c>
      <c r="AN8061" s="1056">
        <v>4.4699999999999997E-2</v>
      </c>
    </row>
    <row r="8062" spans="35:40">
      <c r="AI8062" s="1053">
        <v>62081001</v>
      </c>
      <c r="AJ8062" s="1054">
        <v>2</v>
      </c>
      <c r="AK8062" s="1055">
        <v>16.453700000000001</v>
      </c>
      <c r="AL8062" s="1055">
        <v>0.48299999999999998</v>
      </c>
      <c r="AM8062" s="1054">
        <v>34</v>
      </c>
      <c r="AN8062" s="1056">
        <v>0.18780000000000002</v>
      </c>
    </row>
    <row r="8063" spans="35:40">
      <c r="AI8063" s="1053">
        <v>52012701</v>
      </c>
      <c r="AJ8063" s="1054">
        <v>34</v>
      </c>
      <c r="AK8063" s="1055">
        <v>16.4376</v>
      </c>
      <c r="AL8063" s="1055">
        <v>0.44940000000000002</v>
      </c>
      <c r="AM8063" s="1054">
        <v>37</v>
      </c>
      <c r="AN8063" s="1056">
        <v>0.1825</v>
      </c>
    </row>
    <row r="8064" spans="35:40">
      <c r="AI8064" s="1053">
        <v>61092901</v>
      </c>
      <c r="AJ8064" s="1054">
        <v>12</v>
      </c>
      <c r="AK8064" s="1055">
        <v>16.437200000000001</v>
      </c>
      <c r="AL8064" s="1055">
        <v>0.41589999999999999</v>
      </c>
      <c r="AM8064" s="1054">
        <v>40</v>
      </c>
      <c r="AN8064" s="1056">
        <v>0.30099999999999999</v>
      </c>
    </row>
    <row r="8065" spans="35:40">
      <c r="AI8065" s="1053">
        <v>22050601</v>
      </c>
      <c r="AJ8065" s="1054">
        <v>12</v>
      </c>
      <c r="AK8065" s="1055">
        <v>16.429600000000001</v>
      </c>
      <c r="AL8065" s="1055">
        <v>0.51160000000000005</v>
      </c>
      <c r="AM8065" s="1054">
        <v>32</v>
      </c>
      <c r="AN8065" s="1056">
        <v>0.16250000000000001</v>
      </c>
    </row>
    <row r="8066" spans="35:40">
      <c r="AI8066" s="1053">
        <v>13106701</v>
      </c>
      <c r="AJ8066" s="1054">
        <v>28</v>
      </c>
      <c r="AK8066" s="1055">
        <v>16.427499999999998</v>
      </c>
      <c r="AL8066" s="1055">
        <v>0.51890000000000003</v>
      </c>
      <c r="AM8066" s="1054">
        <v>32</v>
      </c>
      <c r="AN8066" s="1056">
        <v>0.1008</v>
      </c>
    </row>
    <row r="8067" spans="35:40">
      <c r="AI8067" s="1053">
        <v>22032706</v>
      </c>
      <c r="AJ8067" s="1054">
        <v>17</v>
      </c>
      <c r="AK8067" s="1055">
        <v>16.400099999999998</v>
      </c>
      <c r="AL8067" s="1055">
        <v>0.54369999999999996</v>
      </c>
      <c r="AM8067" s="1054">
        <v>30</v>
      </c>
      <c r="AN8067" s="1056">
        <v>0.17929999999999999</v>
      </c>
    </row>
    <row r="8068" spans="35:40">
      <c r="AI8068" s="1053">
        <v>61061501</v>
      </c>
      <c r="AJ8068" s="1054">
        <v>12</v>
      </c>
      <c r="AK8068" s="1055">
        <v>16.380299999999998</v>
      </c>
      <c r="AL8068" s="1055">
        <v>0.42630000000000001</v>
      </c>
      <c r="AM8068" s="1054">
        <v>38</v>
      </c>
      <c r="AN8068" s="1056">
        <v>0.13619999999999999</v>
      </c>
    </row>
    <row r="8069" spans="35:40">
      <c r="AI8069" s="1053">
        <v>41043501</v>
      </c>
      <c r="AJ8069" s="1054">
        <v>21</v>
      </c>
      <c r="AK8069" s="1055">
        <v>16.3629</v>
      </c>
      <c r="AL8069" s="1055">
        <v>0.55989999999999995</v>
      </c>
      <c r="AM8069" s="1054">
        <v>29</v>
      </c>
      <c r="AN8069" s="1056">
        <v>0.1084</v>
      </c>
    </row>
    <row r="8070" spans="35:40">
      <c r="AI8070" s="1053">
        <v>43061601</v>
      </c>
      <c r="AJ8070" s="1054">
        <v>23</v>
      </c>
      <c r="AK8070" s="1055">
        <v>16.360600000000002</v>
      </c>
      <c r="AL8070" s="1055">
        <v>0.34350000000000003</v>
      </c>
      <c r="AM8070" s="1054">
        <v>48</v>
      </c>
      <c r="AN8070" s="1056">
        <v>7.1900000000000006E-2</v>
      </c>
    </row>
    <row r="8071" spans="35:40">
      <c r="AI8071" s="1053">
        <v>37067191</v>
      </c>
      <c r="AJ8071" s="1054">
        <v>38</v>
      </c>
      <c r="AK8071" s="1055">
        <v>16.334499999999998</v>
      </c>
      <c r="AL8071" s="1055">
        <v>0.48849999999999999</v>
      </c>
      <c r="AM8071" s="1054">
        <v>33</v>
      </c>
      <c r="AN8071" s="1056">
        <v>0.10060000000000001</v>
      </c>
    </row>
    <row r="8072" spans="35:40">
      <c r="AI8072" s="1053">
        <v>44106201</v>
      </c>
      <c r="AJ8072" s="1054">
        <v>117</v>
      </c>
      <c r="AK8072" s="1055">
        <v>16.323329999999999</v>
      </c>
      <c r="AL8072" s="1055">
        <v>0.4829</v>
      </c>
      <c r="AM8072" s="1054">
        <v>34</v>
      </c>
      <c r="AN8072" s="1056">
        <v>0.09</v>
      </c>
    </row>
    <row r="8073" spans="35:40">
      <c r="AI8073" s="1053">
        <v>43021101</v>
      </c>
      <c r="AJ8073" s="1054">
        <v>20</v>
      </c>
      <c r="AK8073" s="1055">
        <v>16.227399999999999</v>
      </c>
      <c r="AL8073" s="1055">
        <v>0.45879999999999999</v>
      </c>
      <c r="AM8073" s="1054">
        <v>35</v>
      </c>
      <c r="AN8073" s="1056">
        <v>0.10630000000000001</v>
      </c>
    </row>
    <row r="8074" spans="35:40">
      <c r="AI8074" s="1053">
        <v>44201001</v>
      </c>
      <c r="AJ8074" s="1054">
        <v>12</v>
      </c>
      <c r="AK8074" s="1055">
        <v>16.223700000000001</v>
      </c>
      <c r="AL8074" s="1055">
        <v>0.3155</v>
      </c>
      <c r="AM8074" s="1054">
        <v>51</v>
      </c>
      <c r="AN8074" s="1056">
        <v>5.8899999999999994E-2</v>
      </c>
    </row>
    <row r="8075" spans="35:40">
      <c r="AI8075" s="1053">
        <v>33065401</v>
      </c>
      <c r="AJ8075" s="1054">
        <v>67</v>
      </c>
      <c r="AK8075" s="1055">
        <v>16.216671999999999</v>
      </c>
      <c r="AL8075" s="1055">
        <v>0.39100000000000001</v>
      </c>
      <c r="AM8075" s="1054">
        <v>41</v>
      </c>
      <c r="AN8075" s="1056">
        <v>3.2400000000000005E-2</v>
      </c>
    </row>
    <row r="8076" spans="35:40">
      <c r="AI8076" s="1053">
        <v>23050801</v>
      </c>
      <c r="AJ8076" s="1054">
        <v>19</v>
      </c>
      <c r="AK8076" s="1055">
        <v>16.2</v>
      </c>
      <c r="AL8076" s="1055">
        <v>0.61580000000000001</v>
      </c>
      <c r="AM8076" s="1054">
        <v>26</v>
      </c>
      <c r="AN8076" s="1056">
        <v>0.18170000000000003</v>
      </c>
    </row>
    <row r="8077" spans="35:40">
      <c r="AI8077" s="1053">
        <v>65402201</v>
      </c>
      <c r="AJ8077" s="1054">
        <v>11</v>
      </c>
      <c r="AK8077" s="1055">
        <v>16.184000000000001</v>
      </c>
      <c r="AL8077" s="1055">
        <v>0.51759999999999995</v>
      </c>
      <c r="AM8077" s="1054">
        <v>31</v>
      </c>
      <c r="AN8077" s="1056">
        <v>0.1467</v>
      </c>
    </row>
    <row r="8078" spans="35:40">
      <c r="AI8078" s="1053">
        <v>44085301</v>
      </c>
      <c r="AJ8078" s="1054">
        <v>49</v>
      </c>
      <c r="AK8078" s="1055">
        <v>16.1462</v>
      </c>
      <c r="AL8078" s="1055">
        <v>0.44840000000000002</v>
      </c>
      <c r="AM8078" s="1054">
        <v>36</v>
      </c>
      <c r="AN8078" s="1056">
        <v>3.95E-2</v>
      </c>
    </row>
    <row r="8079" spans="35:40">
      <c r="AI8079" s="1053">
        <v>15020302</v>
      </c>
      <c r="AJ8079" s="1054">
        <v>17</v>
      </c>
      <c r="AK8079" s="1055">
        <v>16.122699999999998</v>
      </c>
      <c r="AL8079" s="1055">
        <v>0.52890000000000004</v>
      </c>
      <c r="AM8079" s="1054">
        <v>30</v>
      </c>
      <c r="AN8079" s="1056">
        <v>0.20809999999999998</v>
      </c>
    </row>
    <row r="8080" spans="35:40">
      <c r="AI8080" s="1053">
        <v>32080301</v>
      </c>
      <c r="AJ8080" s="1054">
        <v>38</v>
      </c>
      <c r="AK8080" s="1055">
        <v>16.047699999999999</v>
      </c>
      <c r="AL8080" s="1055">
        <v>0.51449999999999996</v>
      </c>
      <c r="AM8080" s="1054">
        <v>31</v>
      </c>
      <c r="AN8080" s="1056">
        <v>8.6300000000000002E-2</v>
      </c>
    </row>
    <row r="8081" spans="35:40">
      <c r="AI8081" s="1053">
        <v>43121301</v>
      </c>
      <c r="AJ8081" s="1054">
        <v>14</v>
      </c>
      <c r="AK8081" s="1055">
        <v>16.044599999999999</v>
      </c>
      <c r="AL8081" s="1055">
        <v>0.30730000000000002</v>
      </c>
      <c r="AM8081" s="1054">
        <v>52</v>
      </c>
      <c r="AN8081" s="1056">
        <v>5.7500000000000002E-2</v>
      </c>
    </row>
    <row r="8082" spans="35:40">
      <c r="AI8082" s="1053">
        <v>31081901</v>
      </c>
      <c r="AJ8082" s="1054">
        <v>273</v>
      </c>
      <c r="AK8082" s="1055">
        <v>16.025300000000001</v>
      </c>
      <c r="AL8082" s="1055">
        <v>0.41839999999999999</v>
      </c>
      <c r="AM8082" s="1054">
        <v>38</v>
      </c>
      <c r="AN8082" s="1056">
        <v>0.11550000000000001</v>
      </c>
    </row>
    <row r="8083" spans="35:40">
      <c r="AI8083" s="1053">
        <v>53013401</v>
      </c>
      <c r="AJ8083" s="1054">
        <v>60</v>
      </c>
      <c r="AK8083" s="1055">
        <v>16.024699999999999</v>
      </c>
      <c r="AL8083" s="1055">
        <v>0.48230000000000001</v>
      </c>
      <c r="AM8083" s="1054">
        <v>33</v>
      </c>
      <c r="AN8083" s="1056">
        <v>0.14480000000000001</v>
      </c>
    </row>
    <row r="8084" spans="35:40">
      <c r="AI8084" s="1053">
        <v>43131701</v>
      </c>
      <c r="AJ8084" s="1054">
        <v>11</v>
      </c>
      <c r="AK8084" s="1055">
        <v>16.023</v>
      </c>
      <c r="AL8084" s="1055">
        <v>0.40089999999999998</v>
      </c>
      <c r="AM8084" s="1054">
        <v>40</v>
      </c>
      <c r="AN8084" s="1056">
        <v>8.9800000000000005E-2</v>
      </c>
    </row>
    <row r="8085" spans="35:40">
      <c r="AI8085" s="1053">
        <v>34091401</v>
      </c>
      <c r="AJ8085" s="1054">
        <v>14</v>
      </c>
      <c r="AK8085" s="1055">
        <v>16.008400000000002</v>
      </c>
      <c r="AL8085" s="1055">
        <v>0.48759999999999998</v>
      </c>
      <c r="AM8085" s="1054">
        <v>33</v>
      </c>
      <c r="AN8085" s="1056">
        <v>8.9600000000000013E-2</v>
      </c>
    </row>
    <row r="8086" spans="35:40">
      <c r="AI8086" s="1053">
        <v>23128111</v>
      </c>
      <c r="AJ8086" s="1054">
        <v>15</v>
      </c>
      <c r="AK8086" s="1055">
        <v>16.0075</v>
      </c>
      <c r="AL8086" s="1055">
        <v>0.52559999999999996</v>
      </c>
      <c r="AM8086" s="1054">
        <v>30</v>
      </c>
      <c r="AN8086" s="1056">
        <v>6.7099999999999993E-2</v>
      </c>
    </row>
    <row r="8087" spans="35:40">
      <c r="AI8087" s="1053">
        <v>44031501</v>
      </c>
      <c r="AJ8087" s="1054">
        <v>27</v>
      </c>
      <c r="AK8087" s="1055">
        <v>15.9925</v>
      </c>
      <c r="AL8087" s="1055">
        <v>0.5554</v>
      </c>
      <c r="AM8087" s="1054">
        <v>29</v>
      </c>
      <c r="AN8087" s="1056">
        <v>5.3699999999999998E-2</v>
      </c>
    </row>
    <row r="8088" spans="35:40">
      <c r="AI8088" s="1053">
        <v>65210111</v>
      </c>
      <c r="AJ8088" s="1054">
        <v>1</v>
      </c>
      <c r="AK8088" s="1055">
        <v>15.977600000000001</v>
      </c>
      <c r="AL8088" s="1055">
        <v>0.5464</v>
      </c>
      <c r="AM8088" s="1054">
        <v>29</v>
      </c>
      <c r="AN8088" s="1056">
        <v>7.6399999999999996E-2</v>
      </c>
    </row>
    <row r="8089" spans="35:40">
      <c r="AI8089" s="1053">
        <v>15030104</v>
      </c>
      <c r="AJ8089" s="1054">
        <v>10</v>
      </c>
      <c r="AK8089" s="1055">
        <v>15.976800000000001</v>
      </c>
      <c r="AL8089" s="1055">
        <v>0.43969999999999998</v>
      </c>
      <c r="AM8089" s="1054">
        <v>36</v>
      </c>
      <c r="AN8089" s="1056">
        <v>0.24170000000000003</v>
      </c>
    </row>
    <row r="8090" spans="35:40">
      <c r="AI8090" s="1053">
        <v>44131151</v>
      </c>
      <c r="AJ8090" s="1054">
        <v>110</v>
      </c>
      <c r="AK8090" s="1055">
        <v>15.9427</v>
      </c>
      <c r="AL8090" s="1055">
        <v>0.50119999999999998</v>
      </c>
      <c r="AM8090" s="1054">
        <v>32</v>
      </c>
      <c r="AN8090" s="1056">
        <v>4.5499999999999999E-2</v>
      </c>
    </row>
    <row r="8091" spans="35:40">
      <c r="AI8091" s="1053">
        <v>13100501</v>
      </c>
      <c r="AJ8091" s="1054">
        <v>29</v>
      </c>
      <c r="AK8091" s="1055">
        <v>15.922599999999999</v>
      </c>
      <c r="AL8091" s="1055">
        <v>0.5111</v>
      </c>
      <c r="AM8091" s="1054">
        <v>31</v>
      </c>
      <c r="AN8091" s="1056">
        <v>0.54289999999999994</v>
      </c>
    </row>
    <row r="8092" spans="35:40">
      <c r="AI8092" s="1053">
        <v>43120901</v>
      </c>
      <c r="AJ8092" s="1054">
        <v>30</v>
      </c>
      <c r="AK8092" s="1055">
        <v>15.895973000000001</v>
      </c>
      <c r="AL8092" s="1055">
        <v>0.50129999999999997</v>
      </c>
      <c r="AM8092" s="1054">
        <v>32</v>
      </c>
      <c r="AN8092" s="1056">
        <v>0.12390000000000001</v>
      </c>
    </row>
    <row r="8093" spans="35:40">
      <c r="AI8093" s="1053">
        <v>12070731</v>
      </c>
      <c r="AJ8093" s="1054">
        <v>91</v>
      </c>
      <c r="AK8093" s="1055">
        <v>15.8748</v>
      </c>
      <c r="AL8093" s="1055">
        <v>0.49819999999999998</v>
      </c>
      <c r="AM8093" s="1054">
        <v>32</v>
      </c>
      <c r="AN8093" s="1056">
        <v>7.0099999999999996E-2</v>
      </c>
    </row>
    <row r="8094" spans="35:40">
      <c r="AI8094" s="1053">
        <v>14072841</v>
      </c>
      <c r="AJ8094" s="1054">
        <v>28</v>
      </c>
      <c r="AK8094" s="1055">
        <v>15.86</v>
      </c>
      <c r="AL8094" s="1055">
        <v>0.49359999999999998</v>
      </c>
      <c r="AM8094" s="1054">
        <v>32</v>
      </c>
      <c r="AN8094" s="1056">
        <v>0.18379999999999999</v>
      </c>
    </row>
    <row r="8095" spans="35:40">
      <c r="AI8095" s="1053">
        <v>23210201</v>
      </c>
      <c r="AJ8095" s="1054">
        <v>7</v>
      </c>
      <c r="AK8095" s="1055">
        <v>15.851100000000001</v>
      </c>
      <c r="AL8095" s="1055">
        <v>0.4133</v>
      </c>
      <c r="AM8095" s="1054">
        <v>38</v>
      </c>
      <c r="AN8095" s="1056">
        <v>0.34200000000000003</v>
      </c>
    </row>
    <row r="8096" spans="35:40">
      <c r="AI8096" s="1053">
        <v>62090401</v>
      </c>
      <c r="AJ8096" s="1054">
        <v>6</v>
      </c>
      <c r="AK8096" s="1055">
        <v>15.848800000000001</v>
      </c>
      <c r="AL8096" s="1055">
        <v>0.49490000000000001</v>
      </c>
      <c r="AM8096" s="1054">
        <v>32</v>
      </c>
      <c r="AN8096" s="1056">
        <v>0.15229999999999999</v>
      </c>
    </row>
    <row r="8097" spans="35:40">
      <c r="AI8097" s="1053">
        <v>65422121</v>
      </c>
      <c r="AJ8097" s="1054">
        <v>3</v>
      </c>
      <c r="AK8097" s="1055">
        <v>15.8445</v>
      </c>
      <c r="AL8097" s="1055">
        <v>0.52600000000000002</v>
      </c>
      <c r="AM8097" s="1054">
        <v>30</v>
      </c>
      <c r="AN8097" s="1056">
        <v>0.14219999999999999</v>
      </c>
    </row>
    <row r="8098" spans="35:40">
      <c r="AI8098" s="1053">
        <v>65300111</v>
      </c>
      <c r="AJ8098" s="1054">
        <v>1</v>
      </c>
      <c r="AK8098" s="1055">
        <v>15.778499999999999</v>
      </c>
      <c r="AL8098" s="1055">
        <v>0.48849999999999999</v>
      </c>
      <c r="AM8098" s="1054">
        <v>32</v>
      </c>
      <c r="AN8098" s="1056">
        <v>0.16039999999999999</v>
      </c>
    </row>
    <row r="8099" spans="35:40">
      <c r="AI8099" s="1053">
        <v>15041291</v>
      </c>
      <c r="AJ8099" s="1054">
        <v>6</v>
      </c>
      <c r="AK8099" s="1055">
        <v>15.744</v>
      </c>
      <c r="AL8099" s="1055">
        <v>0.53700000000000003</v>
      </c>
      <c r="AM8099" s="1054">
        <v>29</v>
      </c>
      <c r="AN8099" s="1056">
        <v>0.10550000000000001</v>
      </c>
    </row>
    <row r="8100" spans="35:40">
      <c r="AI8100" s="1053">
        <v>52231501</v>
      </c>
      <c r="AJ8100" s="1054">
        <v>11</v>
      </c>
      <c r="AK8100" s="1055">
        <v>15.7371</v>
      </c>
      <c r="AL8100" s="1055">
        <v>0.48709999999999998</v>
      </c>
      <c r="AM8100" s="1054">
        <v>32</v>
      </c>
      <c r="AN8100" s="1056">
        <v>9.3800000000000008E-2</v>
      </c>
    </row>
    <row r="8101" spans="35:40">
      <c r="AI8101" s="1053">
        <v>15051001</v>
      </c>
      <c r="AJ8101" s="1054">
        <v>12</v>
      </c>
      <c r="AK8101" s="1055">
        <v>15.7196</v>
      </c>
      <c r="AL8101" s="1055">
        <v>0.49869999999999998</v>
      </c>
      <c r="AM8101" s="1054">
        <v>32</v>
      </c>
      <c r="AN8101" s="1056">
        <v>7.7800000000000008E-2</v>
      </c>
    </row>
    <row r="8102" spans="35:40">
      <c r="AI8102" s="1053">
        <v>36075301</v>
      </c>
      <c r="AJ8102" s="1054">
        <v>40</v>
      </c>
      <c r="AK8102" s="1055">
        <v>15.7058</v>
      </c>
      <c r="AL8102" s="1055">
        <v>0.4219</v>
      </c>
      <c r="AM8102" s="1054">
        <v>37</v>
      </c>
      <c r="AN8102" s="1056">
        <v>0.16070000000000001</v>
      </c>
    </row>
    <row r="8103" spans="35:40">
      <c r="AI8103" s="1053">
        <v>44114301</v>
      </c>
      <c r="AJ8103" s="1054">
        <v>53</v>
      </c>
      <c r="AK8103" s="1055">
        <v>15.6958</v>
      </c>
      <c r="AL8103" s="1055">
        <v>0.50280000000000002</v>
      </c>
      <c r="AM8103" s="1054">
        <v>31</v>
      </c>
      <c r="AN8103" s="1056">
        <v>9.1899999999999996E-2</v>
      </c>
    </row>
    <row r="8104" spans="35:40">
      <c r="AI8104" s="1053">
        <v>13106101</v>
      </c>
      <c r="AJ8104" s="1054">
        <v>30</v>
      </c>
      <c r="AK8104" s="1055">
        <v>15.6685</v>
      </c>
      <c r="AL8104" s="1055">
        <v>0.44369999999999998</v>
      </c>
      <c r="AM8104" s="1054">
        <v>35</v>
      </c>
      <c r="AN8104" s="1056">
        <v>6.88E-2</v>
      </c>
    </row>
    <row r="8105" spans="35:40">
      <c r="AI8105" s="1053">
        <v>36011601</v>
      </c>
      <c r="AJ8105" s="1054">
        <v>46</v>
      </c>
      <c r="AK8105" s="1055">
        <v>15.667</v>
      </c>
      <c r="AL8105" s="1055">
        <v>0.4758</v>
      </c>
      <c r="AM8105" s="1054">
        <v>33</v>
      </c>
      <c r="AN8105" s="1056">
        <v>0.14150000000000001</v>
      </c>
    </row>
    <row r="8106" spans="35:40">
      <c r="AI8106" s="1053">
        <v>53080501</v>
      </c>
      <c r="AJ8106" s="1054">
        <v>7</v>
      </c>
      <c r="AK8106" s="1055">
        <v>15.654400000000001</v>
      </c>
      <c r="AL8106" s="1055">
        <v>0.33169999999999999</v>
      </c>
      <c r="AM8106" s="1054">
        <v>47</v>
      </c>
      <c r="AN8106" s="1056">
        <v>8.0399999999999985E-2</v>
      </c>
    </row>
    <row r="8107" spans="35:40">
      <c r="AI8107" s="1053">
        <v>44101051</v>
      </c>
      <c r="AJ8107" s="1054">
        <v>118</v>
      </c>
      <c r="AK8107" s="1055">
        <v>15.641500000000001</v>
      </c>
      <c r="AL8107" s="1055">
        <v>0.46729999999999999</v>
      </c>
      <c r="AM8107" s="1054">
        <v>33</v>
      </c>
      <c r="AN8107" s="1056">
        <v>7.4400000000000008E-2</v>
      </c>
    </row>
    <row r="8108" spans="35:40">
      <c r="AI8108" s="1053">
        <v>13013701</v>
      </c>
      <c r="AJ8108" s="1054">
        <v>69</v>
      </c>
      <c r="AK8108" s="1055">
        <v>15.6386</v>
      </c>
      <c r="AL8108" s="1055">
        <v>0.49299999999999999</v>
      </c>
      <c r="AM8108" s="1054">
        <v>32</v>
      </c>
      <c r="AN8108" s="1056">
        <v>0.66500000000000004</v>
      </c>
    </row>
    <row r="8109" spans="35:40">
      <c r="AI8109" s="1053">
        <v>32107511</v>
      </c>
      <c r="AJ8109" s="1054">
        <v>86</v>
      </c>
      <c r="AK8109" s="1055">
        <v>15.6379</v>
      </c>
      <c r="AL8109" s="1055">
        <v>0.2747</v>
      </c>
      <c r="AM8109" s="1054">
        <v>57</v>
      </c>
      <c r="AN8109" s="1056">
        <v>0.2858</v>
      </c>
    </row>
    <row r="8110" spans="35:40">
      <c r="AI8110" s="1053">
        <v>35054131</v>
      </c>
      <c r="AJ8110" s="1054">
        <v>58</v>
      </c>
      <c r="AK8110" s="1055">
        <v>15.6349</v>
      </c>
      <c r="AL8110" s="1055">
        <v>0.49330000000000002</v>
      </c>
      <c r="AM8110" s="1054">
        <v>32</v>
      </c>
      <c r="AN8110" s="1056">
        <v>5.0700000000000002E-2</v>
      </c>
    </row>
    <row r="8111" spans="35:40">
      <c r="AI8111" s="1053">
        <v>61100501</v>
      </c>
      <c r="AJ8111" s="1054">
        <v>9</v>
      </c>
      <c r="AK8111" s="1055">
        <v>15.612299999999999</v>
      </c>
      <c r="AL8111" s="1055">
        <v>0.40629999999999999</v>
      </c>
      <c r="AM8111" s="1054">
        <v>38</v>
      </c>
      <c r="AN8111" s="1056">
        <v>0.1119</v>
      </c>
    </row>
    <row r="8112" spans="35:40">
      <c r="AI8112" s="1053">
        <v>22070601</v>
      </c>
      <c r="AJ8112" s="1054">
        <v>6</v>
      </c>
      <c r="AK8112" s="1055">
        <v>15.5922</v>
      </c>
      <c r="AL8112" s="1055">
        <v>0.4975</v>
      </c>
      <c r="AM8112" s="1054">
        <v>31</v>
      </c>
      <c r="AN8112" s="1056">
        <v>8.3000000000000004E-2</v>
      </c>
    </row>
    <row r="8113" spans="35:40">
      <c r="AI8113" s="1053">
        <v>63050041</v>
      </c>
      <c r="AJ8113" s="1054">
        <v>4</v>
      </c>
      <c r="AK8113" s="1055">
        <v>15.5852</v>
      </c>
      <c r="AL8113" s="1055">
        <v>0.4945</v>
      </c>
      <c r="AM8113" s="1054">
        <v>32</v>
      </c>
      <c r="AN8113" s="1056">
        <v>0.16829999999999998</v>
      </c>
    </row>
    <row r="8114" spans="35:40">
      <c r="AI8114" s="1053">
        <v>15041831</v>
      </c>
      <c r="AJ8114" s="1054">
        <v>7</v>
      </c>
      <c r="AK8114" s="1055">
        <v>15.5785</v>
      </c>
      <c r="AL8114" s="1055">
        <v>0.51290000000000002</v>
      </c>
      <c r="AM8114" s="1054">
        <v>30</v>
      </c>
      <c r="AN8114" s="1056">
        <v>0.16550000000000001</v>
      </c>
    </row>
    <row r="8115" spans="35:40">
      <c r="AI8115" s="1053">
        <v>12215901</v>
      </c>
      <c r="AJ8115" s="1054">
        <v>92</v>
      </c>
      <c r="AK8115" s="1055">
        <v>15.5768</v>
      </c>
      <c r="AL8115" s="1055">
        <v>0.33160000000000001</v>
      </c>
      <c r="AM8115" s="1054">
        <v>47</v>
      </c>
      <c r="AN8115" s="1056">
        <v>4.6699999999999998E-2</v>
      </c>
    </row>
    <row r="8116" spans="35:40">
      <c r="AI8116" s="1053">
        <v>33110701</v>
      </c>
      <c r="AJ8116" s="1054">
        <v>20</v>
      </c>
      <c r="AK8116" s="1055">
        <v>15.484</v>
      </c>
      <c r="AL8116" s="1055">
        <v>0.50409999999999999</v>
      </c>
      <c r="AM8116" s="1054">
        <v>31</v>
      </c>
      <c r="AN8116" s="1056">
        <v>5.8899999999999994E-2</v>
      </c>
    </row>
    <row r="8117" spans="35:40">
      <c r="AI8117" s="1053">
        <v>52041101</v>
      </c>
      <c r="AJ8117" s="1054">
        <v>12</v>
      </c>
      <c r="AK8117" s="1055">
        <v>15.4381</v>
      </c>
      <c r="AL8117" s="1055">
        <v>0.46460000000000001</v>
      </c>
      <c r="AM8117" s="1054">
        <v>33</v>
      </c>
      <c r="AN8117" s="1056">
        <v>0.29480000000000001</v>
      </c>
    </row>
    <row r="8118" spans="35:40">
      <c r="AI8118" s="1053">
        <v>41017601</v>
      </c>
      <c r="AJ8118" s="1054">
        <v>94</v>
      </c>
      <c r="AK8118" s="1055">
        <v>15.426170000000001</v>
      </c>
      <c r="AL8118" s="1055">
        <v>0.41270000000000001</v>
      </c>
      <c r="AM8118" s="1054">
        <v>37</v>
      </c>
      <c r="AN8118" s="1056">
        <v>0.18179999999999999</v>
      </c>
    </row>
    <row r="8119" spans="35:40">
      <c r="AI8119" s="1053">
        <v>37117061</v>
      </c>
      <c r="AJ8119" s="1054">
        <v>23</v>
      </c>
      <c r="AK8119" s="1055">
        <v>15.4252</v>
      </c>
      <c r="AL8119" s="1055">
        <v>0.43030000000000002</v>
      </c>
      <c r="AM8119" s="1054">
        <v>36</v>
      </c>
      <c r="AN8119" s="1056">
        <v>0.34909999999999997</v>
      </c>
    </row>
    <row r="8120" spans="35:40">
      <c r="AI8120" s="1053">
        <v>14093651</v>
      </c>
      <c r="AJ8120" s="1054">
        <v>8</v>
      </c>
      <c r="AK8120" s="1055">
        <v>15.387499999999999</v>
      </c>
      <c r="AL8120" s="1055">
        <v>0.33929999999999999</v>
      </c>
      <c r="AM8120" s="1054">
        <v>45</v>
      </c>
      <c r="AN8120" s="1056">
        <v>0.13350000000000001</v>
      </c>
    </row>
    <row r="8121" spans="35:40">
      <c r="AI8121" s="1053">
        <v>34023601</v>
      </c>
      <c r="AJ8121" s="1054">
        <v>33</v>
      </c>
      <c r="AK8121" s="1055">
        <v>15.364800000000001</v>
      </c>
      <c r="AL8121" s="1055">
        <v>0.49790000000000001</v>
      </c>
      <c r="AM8121" s="1054">
        <v>31</v>
      </c>
      <c r="AN8121" s="1056">
        <v>9.5000000000000001E-2</v>
      </c>
    </row>
    <row r="8122" spans="35:40">
      <c r="AI8122" s="1053">
        <v>21060151</v>
      </c>
      <c r="AJ8122" s="1054">
        <v>11</v>
      </c>
      <c r="AK8122" s="1055">
        <v>15.3505</v>
      </c>
      <c r="AL8122" s="1055">
        <v>0.45750000000000002</v>
      </c>
      <c r="AM8122" s="1054">
        <v>34</v>
      </c>
      <c r="AN8122" s="1056">
        <v>0.38689999999999997</v>
      </c>
    </row>
    <row r="8123" spans="35:40">
      <c r="AI8123" s="1053">
        <v>15221121</v>
      </c>
      <c r="AJ8123" s="1054">
        <v>6</v>
      </c>
      <c r="AK8123" s="1055">
        <v>15.307399999999999</v>
      </c>
      <c r="AL8123" s="1055">
        <v>0.50219999999999998</v>
      </c>
      <c r="AM8123" s="1054">
        <v>30</v>
      </c>
      <c r="AN8123" s="1056">
        <v>8.6500000000000007E-2</v>
      </c>
    </row>
    <row r="8124" spans="35:40">
      <c r="AI8124" s="1053">
        <v>61071901</v>
      </c>
      <c r="AJ8124" s="1054">
        <v>18</v>
      </c>
      <c r="AK8124" s="1055">
        <v>15.2949</v>
      </c>
      <c r="AL8124" s="1055">
        <v>0.34839999999999999</v>
      </c>
      <c r="AM8124" s="1054">
        <v>44</v>
      </c>
      <c r="AN8124" s="1056">
        <v>5.2999999999999999E-2</v>
      </c>
    </row>
    <row r="8125" spans="35:40">
      <c r="AI8125" s="1053">
        <v>42040401</v>
      </c>
      <c r="AJ8125" s="1054">
        <v>17</v>
      </c>
      <c r="AK8125" s="1055">
        <v>15.2889</v>
      </c>
      <c r="AL8125" s="1055">
        <v>0.47339999999999999</v>
      </c>
      <c r="AM8125" s="1054">
        <v>32</v>
      </c>
      <c r="AN8125" s="1056">
        <v>0.1096</v>
      </c>
    </row>
    <row r="8126" spans="35:40">
      <c r="AI8126" s="1053">
        <v>23053701</v>
      </c>
      <c r="AJ8126" s="1054">
        <v>20</v>
      </c>
      <c r="AK8126" s="1055">
        <v>15.2798</v>
      </c>
      <c r="AL8126" s="1055">
        <v>0.49630000000000002</v>
      </c>
      <c r="AM8126" s="1054">
        <v>31</v>
      </c>
      <c r="AN8126" s="1056">
        <v>0.23260000000000003</v>
      </c>
    </row>
    <row r="8127" spans="35:40">
      <c r="AI8127" s="1053">
        <v>13101301</v>
      </c>
      <c r="AJ8127" s="1054">
        <v>31</v>
      </c>
      <c r="AK8127" s="1055">
        <v>15.248799999999999</v>
      </c>
      <c r="AL8127" s="1055">
        <v>0.36370000000000002</v>
      </c>
      <c r="AM8127" s="1054">
        <v>42</v>
      </c>
      <c r="AN8127" s="1056">
        <v>0.16489999999999999</v>
      </c>
    </row>
    <row r="8128" spans="35:40">
      <c r="AI8128" s="1053">
        <v>52032901</v>
      </c>
      <c r="AJ8128" s="1054">
        <v>24</v>
      </c>
      <c r="AK8128" s="1055">
        <v>15.233000000000001</v>
      </c>
      <c r="AL8128" s="1055">
        <v>0.50239999999999996</v>
      </c>
      <c r="AM8128" s="1054">
        <v>30</v>
      </c>
      <c r="AN8128" s="1056">
        <v>8.6400000000000005E-2</v>
      </c>
    </row>
    <row r="8129" spans="35:40">
      <c r="AI8129" s="1053">
        <v>44060701</v>
      </c>
      <c r="AJ8129" s="1054">
        <v>18</v>
      </c>
      <c r="AK8129" s="1055">
        <v>15.2006</v>
      </c>
      <c r="AL8129" s="1055">
        <v>0.38550000000000001</v>
      </c>
      <c r="AM8129" s="1054">
        <v>39</v>
      </c>
      <c r="AN8129" s="1056">
        <v>0.2409</v>
      </c>
    </row>
    <row r="8130" spans="35:40">
      <c r="AI8130" s="1053">
        <v>65272211</v>
      </c>
      <c r="AJ8130" s="1054">
        <v>1</v>
      </c>
      <c r="AK8130" s="1055">
        <v>15.1875</v>
      </c>
      <c r="AL8130" s="1055">
        <v>0.53859999999999997</v>
      </c>
      <c r="AM8130" s="1054">
        <v>28</v>
      </c>
      <c r="AN8130" s="1056">
        <v>0.1361</v>
      </c>
    </row>
    <row r="8131" spans="35:40">
      <c r="AI8131" s="1053">
        <v>15050106</v>
      </c>
      <c r="AJ8131" s="1054">
        <v>13</v>
      </c>
      <c r="AK8131" s="1055">
        <v>15.135</v>
      </c>
      <c r="AL8131" s="1055">
        <v>0.34399999999999997</v>
      </c>
      <c r="AM8131" s="1054">
        <v>44</v>
      </c>
      <c r="AN8131" s="1056">
        <v>5.8400000000000001E-2</v>
      </c>
    </row>
    <row r="8132" spans="35:40">
      <c r="AI8132" s="1053">
        <v>44133601</v>
      </c>
      <c r="AJ8132" s="1054">
        <v>111</v>
      </c>
      <c r="AK8132" s="1055">
        <v>15.097799999999999</v>
      </c>
      <c r="AL8132" s="1055">
        <v>0.4677</v>
      </c>
      <c r="AM8132" s="1054">
        <v>32</v>
      </c>
      <c r="AN8132" s="1056">
        <v>7.0099999999999996E-2</v>
      </c>
    </row>
    <row r="8133" spans="35:40">
      <c r="AI8133" s="1053">
        <v>35010391</v>
      </c>
      <c r="AJ8133" s="1054">
        <v>58</v>
      </c>
      <c r="AK8133" s="1055">
        <v>15.089700000000001</v>
      </c>
      <c r="AL8133" s="1055">
        <v>0.46810000000000002</v>
      </c>
      <c r="AM8133" s="1054">
        <v>32</v>
      </c>
      <c r="AN8133" s="1056">
        <v>0.34240000000000004</v>
      </c>
    </row>
    <row r="8134" spans="35:40">
      <c r="AI8134" s="1053">
        <v>42014801</v>
      </c>
      <c r="AJ8134" s="1054">
        <v>112</v>
      </c>
      <c r="AK8134" s="1055">
        <v>15.039300000000001</v>
      </c>
      <c r="AL8134" s="1055">
        <v>0.4864</v>
      </c>
      <c r="AM8134" s="1054">
        <v>31</v>
      </c>
      <c r="AN8134" s="1056">
        <v>0.1305</v>
      </c>
    </row>
    <row r="8135" spans="35:40">
      <c r="AI8135" s="1053">
        <v>34031801</v>
      </c>
      <c r="AJ8135" s="1054">
        <v>20</v>
      </c>
      <c r="AK8135" s="1055">
        <v>15.004099999999999</v>
      </c>
      <c r="AL8135" s="1055">
        <v>0.42230000000000001</v>
      </c>
      <c r="AM8135" s="1054">
        <v>36</v>
      </c>
      <c r="AN8135" s="1056">
        <v>7.2800000000000004E-2</v>
      </c>
    </row>
    <row r="8136" spans="35:40">
      <c r="AI8136" s="1053">
        <v>52271601</v>
      </c>
      <c r="AJ8136" s="1054">
        <v>15</v>
      </c>
      <c r="AK8136" s="1055">
        <v>14.977</v>
      </c>
      <c r="AL8136" s="1055">
        <v>0.45429999999999998</v>
      </c>
      <c r="AM8136" s="1054">
        <v>33</v>
      </c>
      <c r="AN8136" s="1056">
        <v>0.1734</v>
      </c>
    </row>
    <row r="8137" spans="35:40">
      <c r="AI8137" s="1053">
        <v>50400101</v>
      </c>
      <c r="AJ8137" s="1054">
        <v>205</v>
      </c>
      <c r="AK8137" s="1055">
        <v>14.9712</v>
      </c>
      <c r="AL8137" s="1055">
        <v>0.47639999999999999</v>
      </c>
      <c r="AM8137" s="1054">
        <v>31</v>
      </c>
      <c r="AN8137" s="1056">
        <v>9.7100000000000006E-2</v>
      </c>
    </row>
    <row r="8138" spans="35:40">
      <c r="AI8138" s="1053">
        <v>23080241</v>
      </c>
      <c r="AJ8138" s="1054">
        <v>3</v>
      </c>
      <c r="AK8138" s="1055">
        <v>14.965199999999999</v>
      </c>
      <c r="AL8138" s="1055">
        <v>0.42670000000000002</v>
      </c>
      <c r="AM8138" s="1054">
        <v>35</v>
      </c>
      <c r="AN8138" s="1056">
        <v>0.34490000000000004</v>
      </c>
    </row>
    <row r="8139" spans="35:40">
      <c r="AI8139" s="1053">
        <v>21013301</v>
      </c>
      <c r="AJ8139" s="1054">
        <v>66</v>
      </c>
      <c r="AK8139" s="1055">
        <v>14.9261</v>
      </c>
      <c r="AL8139" s="1055">
        <v>0.43169999999999997</v>
      </c>
      <c r="AM8139" s="1054">
        <v>35</v>
      </c>
      <c r="AN8139" s="1056">
        <v>0.18079999999999999</v>
      </c>
    </row>
    <row r="8140" spans="35:40">
      <c r="AI8140" s="1053">
        <v>41142601</v>
      </c>
      <c r="AJ8140" s="1054">
        <v>25</v>
      </c>
      <c r="AK8140" s="1055">
        <v>14.922549999999999</v>
      </c>
      <c r="AL8140" s="1055">
        <v>0.49309999999999998</v>
      </c>
      <c r="AM8140" s="1054">
        <v>30</v>
      </c>
      <c r="AN8140" s="1056">
        <v>5.8099999999999999E-2</v>
      </c>
    </row>
    <row r="8141" spans="35:40">
      <c r="AI8141" s="1053">
        <v>45010601</v>
      </c>
      <c r="AJ8141" s="1054">
        <v>45</v>
      </c>
      <c r="AK8141" s="1055">
        <v>14.896599999999999</v>
      </c>
      <c r="AL8141" s="1055">
        <v>0.46100000000000002</v>
      </c>
      <c r="AM8141" s="1054">
        <v>32</v>
      </c>
      <c r="AN8141" s="1056">
        <v>4.5499999999999999E-2</v>
      </c>
    </row>
    <row r="8142" spans="35:40">
      <c r="AI8142" s="1053">
        <v>14082921</v>
      </c>
      <c r="AJ8142" s="1054">
        <v>27</v>
      </c>
      <c r="AK8142" s="1055">
        <v>14.8794</v>
      </c>
      <c r="AL8142" s="1055">
        <v>0.45379999999999998</v>
      </c>
      <c r="AM8142" s="1054">
        <v>33</v>
      </c>
      <c r="AN8142" s="1056">
        <v>0.19589999999999999</v>
      </c>
    </row>
    <row r="8143" spans="35:40">
      <c r="AI8143" s="1053">
        <v>21011011</v>
      </c>
      <c r="AJ8143" s="1054">
        <v>67</v>
      </c>
      <c r="AK8143" s="1055">
        <v>14.8645</v>
      </c>
      <c r="AL8143" s="1055">
        <v>0.40710000000000002</v>
      </c>
      <c r="AM8143" s="1054">
        <v>37</v>
      </c>
      <c r="AN8143" s="1056">
        <v>5.4199999999999998E-2</v>
      </c>
    </row>
    <row r="8144" spans="35:40">
      <c r="AI8144" s="1053">
        <v>21080102</v>
      </c>
      <c r="AJ8144" s="1054">
        <v>19</v>
      </c>
      <c r="AK8144" s="1055">
        <v>14.817</v>
      </c>
      <c r="AL8144" s="1055">
        <v>0.53029999999999999</v>
      </c>
      <c r="AM8144" s="1054">
        <v>28</v>
      </c>
      <c r="AN8144" s="1056">
        <v>0.16739999999999999</v>
      </c>
    </row>
    <row r="8145" spans="35:40">
      <c r="AI8145" s="1053">
        <v>21011021</v>
      </c>
      <c r="AJ8145" s="1054">
        <v>68</v>
      </c>
      <c r="AK8145" s="1055">
        <v>14.761100000000001</v>
      </c>
      <c r="AL8145" s="1055">
        <v>0.3967</v>
      </c>
      <c r="AM8145" s="1054">
        <v>37</v>
      </c>
      <c r="AN8145" s="1056">
        <v>0.18609999999999999</v>
      </c>
    </row>
    <row r="8146" spans="35:40">
      <c r="AI8146" s="1053">
        <v>43100901</v>
      </c>
      <c r="AJ8146" s="1054">
        <v>31</v>
      </c>
      <c r="AK8146" s="1055">
        <v>14.7455</v>
      </c>
      <c r="AL8146" s="1055">
        <v>0.48609999999999998</v>
      </c>
      <c r="AM8146" s="1054">
        <v>30</v>
      </c>
      <c r="AN8146" s="1056">
        <v>9.06E-2</v>
      </c>
    </row>
    <row r="8147" spans="35:40">
      <c r="AI8147" s="1053">
        <v>44131602</v>
      </c>
      <c r="AJ8147" s="1054">
        <v>112</v>
      </c>
      <c r="AK8147" s="1055">
        <v>14.7281</v>
      </c>
      <c r="AL8147" s="1055">
        <v>0.46639999999999998</v>
      </c>
      <c r="AM8147" s="1054">
        <v>32</v>
      </c>
      <c r="AN8147" s="1056">
        <v>9.1899999999999996E-2</v>
      </c>
    </row>
    <row r="8148" spans="35:40">
      <c r="AI8148" s="1053">
        <v>44011811</v>
      </c>
      <c r="AJ8148" s="1054">
        <v>234</v>
      </c>
      <c r="AK8148" s="1055">
        <v>14.686400000000001</v>
      </c>
      <c r="AL8148" s="1055">
        <v>0.41020000000000001</v>
      </c>
      <c r="AM8148" s="1054">
        <v>36</v>
      </c>
      <c r="AN8148" s="1056">
        <v>8.3000000000000004E-2</v>
      </c>
    </row>
    <row r="8149" spans="35:40">
      <c r="AI8149" s="1053">
        <v>53041001</v>
      </c>
      <c r="AJ8149" s="1054">
        <v>11</v>
      </c>
      <c r="AK8149" s="1055">
        <v>14.631399999999999</v>
      </c>
      <c r="AL8149" s="1055">
        <v>0.2903</v>
      </c>
      <c r="AM8149" s="1054">
        <v>50</v>
      </c>
      <c r="AN8149" s="1056">
        <v>3.2300000000000002E-2</v>
      </c>
    </row>
    <row r="8150" spans="35:40">
      <c r="AI8150" s="1053">
        <v>52222101</v>
      </c>
      <c r="AJ8150" s="1054">
        <v>13</v>
      </c>
      <c r="AK8150" s="1055">
        <v>14.6182</v>
      </c>
      <c r="AL8150" s="1055">
        <v>0.50060000000000004</v>
      </c>
      <c r="AM8150" s="1054">
        <v>29</v>
      </c>
      <c r="AN8150" s="1056">
        <v>0.1192</v>
      </c>
    </row>
    <row r="8151" spans="35:40">
      <c r="AI8151" s="1053">
        <v>33020901</v>
      </c>
      <c r="AJ8151" s="1054">
        <v>31</v>
      </c>
      <c r="AK8151" s="1055">
        <v>14.569000000000001</v>
      </c>
      <c r="AL8151" s="1055">
        <v>0.44280000000000003</v>
      </c>
      <c r="AM8151" s="1054">
        <v>33</v>
      </c>
      <c r="AN8151" s="1056">
        <v>0.2364</v>
      </c>
    </row>
    <row r="8152" spans="35:40">
      <c r="AI8152" s="1053">
        <v>37027142</v>
      </c>
      <c r="AJ8152" s="1054">
        <v>45</v>
      </c>
      <c r="AK8152" s="1055">
        <v>14.539300000000001</v>
      </c>
      <c r="AL8152" s="1055">
        <v>0.4194</v>
      </c>
      <c r="AM8152" s="1054">
        <v>35</v>
      </c>
      <c r="AN8152" s="1056">
        <v>7.1300000000000002E-2</v>
      </c>
    </row>
    <row r="8153" spans="35:40">
      <c r="AI8153" s="1053">
        <v>41031901</v>
      </c>
      <c r="AJ8153" s="1054">
        <v>29</v>
      </c>
      <c r="AK8153" s="1055">
        <v>14.465299999999999</v>
      </c>
      <c r="AL8153" s="1055">
        <v>0.34370000000000001</v>
      </c>
      <c r="AM8153" s="1054">
        <v>42</v>
      </c>
      <c r="AN8153" s="1056">
        <v>4.07E-2</v>
      </c>
    </row>
    <row r="8154" spans="35:40">
      <c r="AI8154" s="1053">
        <v>45110151</v>
      </c>
      <c r="AJ8154" s="1054">
        <v>12</v>
      </c>
      <c r="AK8154" s="1055">
        <v>14.4361</v>
      </c>
      <c r="AL8154" s="1055">
        <v>0.45129999999999998</v>
      </c>
      <c r="AM8154" s="1054">
        <v>32</v>
      </c>
      <c r="AN8154" s="1056">
        <v>0.24690000000000001</v>
      </c>
    </row>
    <row r="8155" spans="35:40">
      <c r="AI8155" s="1053">
        <v>35021501</v>
      </c>
      <c r="AJ8155" s="1054">
        <v>42</v>
      </c>
      <c r="AK8155" s="1055">
        <v>14.3924</v>
      </c>
      <c r="AL8155" s="1055">
        <v>0.44230000000000003</v>
      </c>
      <c r="AM8155" s="1054">
        <v>33</v>
      </c>
      <c r="AN8155" s="1056">
        <v>0.2014</v>
      </c>
    </row>
    <row r="8156" spans="35:40">
      <c r="AI8156" s="1053">
        <v>31010401</v>
      </c>
      <c r="AJ8156" s="1054">
        <v>274</v>
      </c>
      <c r="AK8156" s="1055">
        <v>14.3909</v>
      </c>
      <c r="AL8156" s="1055">
        <v>0.37719999999999998</v>
      </c>
      <c r="AM8156" s="1054">
        <v>38</v>
      </c>
      <c r="AN8156" s="1056">
        <v>0.16390000000000002</v>
      </c>
    </row>
    <row r="8157" spans="35:40">
      <c r="AI8157" s="1053">
        <v>52262001</v>
      </c>
      <c r="AJ8157" s="1054">
        <v>8</v>
      </c>
      <c r="AK8157" s="1055">
        <v>14.38326</v>
      </c>
      <c r="AL8157" s="1055">
        <v>0.45900000000000002</v>
      </c>
      <c r="AM8157" s="1054">
        <v>31</v>
      </c>
      <c r="AN8157" s="1056">
        <v>0.15060000000000001</v>
      </c>
    </row>
    <row r="8158" spans="35:40">
      <c r="AI8158" s="1053">
        <v>32037011</v>
      </c>
      <c r="AJ8158" s="1054">
        <v>86</v>
      </c>
      <c r="AK8158" s="1055">
        <v>14.371</v>
      </c>
      <c r="AL8158" s="1055">
        <v>0.45910000000000001</v>
      </c>
      <c r="AM8158" s="1054">
        <v>31</v>
      </c>
      <c r="AN8158" s="1056">
        <v>0.30630000000000002</v>
      </c>
    </row>
    <row r="8159" spans="35:40">
      <c r="AI8159" s="1053">
        <v>32073611</v>
      </c>
      <c r="AJ8159" s="1054">
        <v>44</v>
      </c>
      <c r="AK8159" s="1055">
        <v>14.3256</v>
      </c>
      <c r="AL8159" s="1055">
        <v>0.4269</v>
      </c>
      <c r="AM8159" s="1054">
        <v>34</v>
      </c>
      <c r="AN8159" s="1056">
        <v>0.12050000000000001</v>
      </c>
    </row>
    <row r="8160" spans="35:40">
      <c r="AI8160" s="1053">
        <v>43131001</v>
      </c>
      <c r="AJ8160" s="1054">
        <v>12</v>
      </c>
      <c r="AK8160" s="1055">
        <v>14.3187</v>
      </c>
      <c r="AL8160" s="1055">
        <v>0.4027</v>
      </c>
      <c r="AM8160" s="1054">
        <v>36</v>
      </c>
      <c r="AN8160" s="1056">
        <v>8.3199999999999996E-2</v>
      </c>
    </row>
    <row r="8161" spans="35:40">
      <c r="AI8161" s="1053">
        <v>62120701</v>
      </c>
      <c r="AJ8161" s="1054">
        <v>4</v>
      </c>
      <c r="AK8161" s="1055">
        <v>14.3125</v>
      </c>
      <c r="AL8161" s="1055">
        <v>0.43020000000000003</v>
      </c>
      <c r="AM8161" s="1054">
        <v>33</v>
      </c>
      <c r="AN8161" s="1056">
        <v>0.14699999999999999</v>
      </c>
    </row>
    <row r="8162" spans="35:40">
      <c r="AI8162" s="1053">
        <v>51130101</v>
      </c>
      <c r="AJ8162" s="1054">
        <v>14</v>
      </c>
      <c r="AK8162" s="1055">
        <v>14.2392</v>
      </c>
      <c r="AL8162" s="1055">
        <v>0.4572</v>
      </c>
      <c r="AM8162" s="1054">
        <v>31</v>
      </c>
      <c r="AN8162" s="1056">
        <v>0.1144</v>
      </c>
    </row>
    <row r="8163" spans="35:40">
      <c r="AI8163" s="1053">
        <v>42017401</v>
      </c>
      <c r="AJ8163" s="1054">
        <v>113</v>
      </c>
      <c r="AK8163" s="1055">
        <v>14.2333</v>
      </c>
      <c r="AL8163" s="1055">
        <v>0.47649999999999998</v>
      </c>
      <c r="AM8163" s="1054">
        <v>30</v>
      </c>
      <c r="AN8163" s="1056">
        <v>6.3899999999999998E-2</v>
      </c>
    </row>
    <row r="8164" spans="35:40">
      <c r="AI8164" s="1053">
        <v>32051201</v>
      </c>
      <c r="AJ8164" s="1054">
        <v>35</v>
      </c>
      <c r="AK8164" s="1055">
        <v>14.2295</v>
      </c>
      <c r="AL8164" s="1055">
        <v>0.45419999999999999</v>
      </c>
      <c r="AM8164" s="1054">
        <v>31</v>
      </c>
      <c r="AN8164" s="1056">
        <v>0.126</v>
      </c>
    </row>
    <row r="8165" spans="35:40">
      <c r="AI8165" s="1053">
        <v>35080502</v>
      </c>
      <c r="AJ8165" s="1054">
        <v>18</v>
      </c>
      <c r="AK8165" s="1055">
        <v>14.2249</v>
      </c>
      <c r="AL8165" s="1055">
        <v>0.45200000000000001</v>
      </c>
      <c r="AM8165" s="1054">
        <v>31</v>
      </c>
      <c r="AN8165" s="1056">
        <v>0.1452</v>
      </c>
    </row>
    <row r="8166" spans="35:40">
      <c r="AI8166" s="1053">
        <v>35081501</v>
      </c>
      <c r="AJ8166" s="1054">
        <v>19</v>
      </c>
      <c r="AK8166" s="1055">
        <v>14.196</v>
      </c>
      <c r="AL8166" s="1055">
        <v>0.3765</v>
      </c>
      <c r="AM8166" s="1054">
        <v>38</v>
      </c>
      <c r="AN8166" s="1056">
        <v>0.21840000000000001</v>
      </c>
    </row>
    <row r="8167" spans="35:40">
      <c r="AI8167" s="1053">
        <v>37122401</v>
      </c>
      <c r="AJ8167" s="1054">
        <v>16</v>
      </c>
      <c r="AK8167" s="1055">
        <v>14.1205</v>
      </c>
      <c r="AL8167" s="1055">
        <v>0.47260000000000002</v>
      </c>
      <c r="AM8167" s="1054">
        <v>30</v>
      </c>
      <c r="AN8167" s="1056">
        <v>0.24050000000000002</v>
      </c>
    </row>
    <row r="8168" spans="35:40">
      <c r="AI8168" s="1053">
        <v>53014501</v>
      </c>
      <c r="AJ8168" s="1054">
        <v>61</v>
      </c>
      <c r="AK8168" s="1055">
        <v>14.115399999999999</v>
      </c>
      <c r="AL8168" s="1055">
        <v>0.34100000000000003</v>
      </c>
      <c r="AM8168" s="1054">
        <v>41</v>
      </c>
      <c r="AN8168" s="1056">
        <v>7.7399999999999997E-2</v>
      </c>
    </row>
    <row r="8169" spans="35:40">
      <c r="AI8169" s="1053">
        <v>15110104</v>
      </c>
      <c r="AJ8169" s="1054">
        <v>6</v>
      </c>
      <c r="AK8169" s="1055">
        <v>14.0839</v>
      </c>
      <c r="AL8169" s="1055">
        <v>0.42180000000000001</v>
      </c>
      <c r="AM8169" s="1054">
        <v>33</v>
      </c>
      <c r="AN8169" s="1056">
        <v>0.17319999999999999</v>
      </c>
    </row>
    <row r="8170" spans="35:40">
      <c r="AI8170" s="1053">
        <v>43110601</v>
      </c>
      <c r="AJ8170" s="1054">
        <v>21</v>
      </c>
      <c r="AK8170" s="1055">
        <v>14.0769</v>
      </c>
      <c r="AL8170" s="1055">
        <v>0.43259999999999998</v>
      </c>
      <c r="AM8170" s="1054">
        <v>33</v>
      </c>
      <c r="AN8170" s="1056">
        <v>0.10439999999999999</v>
      </c>
    </row>
    <row r="8171" spans="35:40">
      <c r="AI8171" s="1053">
        <v>61062501</v>
      </c>
      <c r="AJ8171" s="1054">
        <v>13</v>
      </c>
      <c r="AK8171" s="1055">
        <v>14.065300000000001</v>
      </c>
      <c r="AL8171" s="1055">
        <v>0.43109999999999998</v>
      </c>
      <c r="AM8171" s="1054">
        <v>33</v>
      </c>
      <c r="AN8171" s="1056">
        <v>9.2699999999999991E-2</v>
      </c>
    </row>
    <row r="8172" spans="35:40">
      <c r="AI8172" s="1053">
        <v>50010141</v>
      </c>
      <c r="AJ8172" s="1054">
        <v>206</v>
      </c>
      <c r="AK8172" s="1055">
        <v>14.0616</v>
      </c>
      <c r="AL8172" s="1055">
        <v>0.44969999999999999</v>
      </c>
      <c r="AM8172" s="1054">
        <v>31</v>
      </c>
      <c r="AN8172" s="1056">
        <v>0.13159999999999999</v>
      </c>
    </row>
    <row r="8173" spans="35:40">
      <c r="AI8173" s="1053">
        <v>23022411</v>
      </c>
      <c r="AJ8173" s="1054">
        <v>10</v>
      </c>
      <c r="AK8173" s="1055">
        <v>14.0374</v>
      </c>
      <c r="AL8173" s="1055">
        <v>0.33040000000000003</v>
      </c>
      <c r="AM8173" s="1054">
        <v>42</v>
      </c>
      <c r="AN8173" s="1056">
        <v>5.5999999999999994E-2</v>
      </c>
    </row>
    <row r="8174" spans="35:40">
      <c r="AI8174" s="1053">
        <v>61100401</v>
      </c>
      <c r="AJ8174" s="1054">
        <v>10</v>
      </c>
      <c r="AK8174" s="1055">
        <v>14.0167</v>
      </c>
      <c r="AL8174" s="1055">
        <v>0.41439999999999999</v>
      </c>
      <c r="AM8174" s="1054">
        <v>34</v>
      </c>
      <c r="AN8174" s="1056">
        <v>0.12570000000000001</v>
      </c>
    </row>
    <row r="8175" spans="35:40">
      <c r="AI8175" s="1053">
        <v>31032002</v>
      </c>
      <c r="AJ8175" s="1054">
        <v>275</v>
      </c>
      <c r="AK8175" s="1055">
        <v>13.9787</v>
      </c>
      <c r="AL8175" s="1055">
        <v>0.38750000000000001</v>
      </c>
      <c r="AM8175" s="1054">
        <v>36</v>
      </c>
      <c r="AN8175" s="1056">
        <v>0.2082</v>
      </c>
    </row>
    <row r="8176" spans="35:40">
      <c r="AI8176" s="1053">
        <v>43040301</v>
      </c>
      <c r="AJ8176" s="1054">
        <v>26</v>
      </c>
      <c r="AK8176" s="1055">
        <v>13.960599999999999</v>
      </c>
      <c r="AL8176" s="1055">
        <v>0.41289999999999999</v>
      </c>
      <c r="AM8176" s="1054">
        <v>34</v>
      </c>
      <c r="AN8176" s="1056">
        <v>0.11130000000000001</v>
      </c>
    </row>
    <row r="8177" spans="35:40">
      <c r="AI8177" s="1053">
        <v>33022301</v>
      </c>
      <c r="AJ8177" s="1054">
        <v>32</v>
      </c>
      <c r="AK8177" s="1055">
        <v>13.936</v>
      </c>
      <c r="AL8177" s="1055">
        <v>0.40489999999999998</v>
      </c>
      <c r="AM8177" s="1054">
        <v>34</v>
      </c>
      <c r="AN8177" s="1056">
        <v>6.2400000000000004E-2</v>
      </c>
    </row>
    <row r="8178" spans="35:40">
      <c r="AI8178" s="1053">
        <v>45110041</v>
      </c>
      <c r="AJ8178" s="1054">
        <v>13</v>
      </c>
      <c r="AK8178" s="1055">
        <v>13.931900000000001</v>
      </c>
      <c r="AL8178" s="1055">
        <v>0.40710000000000002</v>
      </c>
      <c r="AM8178" s="1054">
        <v>34</v>
      </c>
      <c r="AN8178" s="1056">
        <v>0.1159</v>
      </c>
    </row>
    <row r="8179" spans="35:40">
      <c r="AI8179" s="1053">
        <v>43012002</v>
      </c>
      <c r="AJ8179" s="1054">
        <v>90</v>
      </c>
      <c r="AK8179" s="1055">
        <v>13.914660000000001</v>
      </c>
      <c r="AL8179" s="1055">
        <v>0.41089999999999999</v>
      </c>
      <c r="AM8179" s="1054">
        <v>34</v>
      </c>
      <c r="AN8179" s="1056">
        <v>5.1100000000000007E-2</v>
      </c>
    </row>
    <row r="8180" spans="35:40">
      <c r="AI8180" s="1053">
        <v>33035201</v>
      </c>
      <c r="AJ8180" s="1054">
        <v>51</v>
      </c>
      <c r="AK8180" s="1055">
        <v>13.911199999999999</v>
      </c>
      <c r="AL8180" s="1055">
        <v>0.3478</v>
      </c>
      <c r="AM8180" s="1054">
        <v>40</v>
      </c>
      <c r="AN8180" s="1056">
        <v>7.690000000000001E-2</v>
      </c>
    </row>
    <row r="8181" spans="35:40">
      <c r="AI8181" s="1053">
        <v>11141281</v>
      </c>
      <c r="AJ8181" s="1054">
        <v>192</v>
      </c>
      <c r="AK8181" s="1055">
        <v>13.882199999999999</v>
      </c>
      <c r="AL8181" s="1055">
        <v>0.36870000000000003</v>
      </c>
      <c r="AM8181" s="1054">
        <v>38</v>
      </c>
      <c r="AN8181" s="1056">
        <v>0.12119999999999999</v>
      </c>
    </row>
    <row r="8182" spans="35:40">
      <c r="AI8182" s="1053">
        <v>11010841</v>
      </c>
      <c r="AJ8182" s="1054">
        <v>193</v>
      </c>
      <c r="AK8182" s="1055">
        <v>13.8752</v>
      </c>
      <c r="AL8182" s="1055">
        <v>0.3034</v>
      </c>
      <c r="AM8182" s="1054">
        <v>46</v>
      </c>
      <c r="AN8182" s="1056">
        <v>0.32150000000000001</v>
      </c>
    </row>
    <row r="8183" spans="35:40">
      <c r="AI8183" s="1053">
        <v>32045211</v>
      </c>
      <c r="AJ8183" s="1054">
        <v>48</v>
      </c>
      <c r="AK8183" s="1055">
        <v>13.823700000000001</v>
      </c>
      <c r="AL8183" s="1055">
        <v>0.36149999999999999</v>
      </c>
      <c r="AM8183" s="1054">
        <v>38</v>
      </c>
      <c r="AN8183" s="1056">
        <v>8.2400000000000001E-2</v>
      </c>
    </row>
    <row r="8184" spans="35:40">
      <c r="AI8184" s="1053">
        <v>53013601</v>
      </c>
      <c r="AJ8184" s="1054">
        <v>62</v>
      </c>
      <c r="AK8184" s="1055">
        <v>13.773400000000001</v>
      </c>
      <c r="AL8184" s="1055">
        <v>0.40920000000000001</v>
      </c>
      <c r="AM8184" s="1054">
        <v>34</v>
      </c>
      <c r="AN8184" s="1056">
        <v>0.10039999999999999</v>
      </c>
    </row>
    <row r="8185" spans="35:40">
      <c r="AI8185" s="1053">
        <v>51180031</v>
      </c>
      <c r="AJ8185" s="1054">
        <v>10</v>
      </c>
      <c r="AK8185" s="1055">
        <v>13.76</v>
      </c>
      <c r="AL8185" s="1055">
        <v>0.31019999999999998</v>
      </c>
      <c r="AM8185" s="1054">
        <v>44</v>
      </c>
      <c r="AN8185" s="1056">
        <v>9.1999999999999998E-2</v>
      </c>
    </row>
    <row r="8186" spans="35:40">
      <c r="AI8186" s="1053">
        <v>42111101</v>
      </c>
      <c r="AJ8186" s="1054">
        <v>15</v>
      </c>
      <c r="AK8186" s="1055">
        <v>13.7286</v>
      </c>
      <c r="AL8186" s="1055">
        <v>0.42699999999999999</v>
      </c>
      <c r="AM8186" s="1054">
        <v>32</v>
      </c>
      <c r="AN8186" s="1056">
        <v>5.7999999999999996E-2</v>
      </c>
    </row>
    <row r="8187" spans="35:40">
      <c r="AI8187" s="1053">
        <v>35063851</v>
      </c>
      <c r="AJ8187" s="1054">
        <v>25</v>
      </c>
      <c r="AK8187" s="1055">
        <v>13.713900000000001</v>
      </c>
      <c r="AL8187" s="1055">
        <v>0.41980000000000001</v>
      </c>
      <c r="AM8187" s="1054">
        <v>33</v>
      </c>
      <c r="AN8187" s="1056">
        <v>0.18100000000000002</v>
      </c>
    </row>
    <row r="8188" spans="35:40">
      <c r="AI8188" s="1053">
        <v>46150101</v>
      </c>
      <c r="AJ8188" s="1054">
        <v>1</v>
      </c>
      <c r="AK8188" s="1055">
        <v>13.671200000000001</v>
      </c>
      <c r="AL8188" s="1055">
        <v>0.41139999999999999</v>
      </c>
      <c r="AM8188" s="1054">
        <v>33</v>
      </c>
      <c r="AN8188" s="1056">
        <v>7.3700000000000002E-2</v>
      </c>
    </row>
    <row r="8189" spans="35:40">
      <c r="AI8189" s="1053">
        <v>43011011</v>
      </c>
      <c r="AJ8189" s="1054">
        <v>91</v>
      </c>
      <c r="AK8189" s="1055">
        <v>13.63185</v>
      </c>
      <c r="AL8189" s="1055">
        <v>0.41899999999999998</v>
      </c>
      <c r="AM8189" s="1054">
        <v>33</v>
      </c>
      <c r="AN8189" s="1056">
        <v>0.30469999999999997</v>
      </c>
    </row>
    <row r="8190" spans="35:40">
      <c r="AI8190" s="1053">
        <v>53080701</v>
      </c>
      <c r="AJ8190" s="1054">
        <v>8</v>
      </c>
      <c r="AK8190" s="1055">
        <v>13.6288</v>
      </c>
      <c r="AL8190" s="1055">
        <v>0.41610000000000003</v>
      </c>
      <c r="AM8190" s="1054">
        <v>33</v>
      </c>
      <c r="AN8190" s="1056">
        <v>0.10099999999999999</v>
      </c>
    </row>
    <row r="8191" spans="35:40">
      <c r="AI8191" s="1053">
        <v>65901021</v>
      </c>
      <c r="AJ8191" s="1054">
        <v>5</v>
      </c>
      <c r="AK8191" s="1055">
        <v>13.6107</v>
      </c>
      <c r="AL8191" s="1055">
        <v>0.438</v>
      </c>
      <c r="AM8191" s="1054">
        <v>31</v>
      </c>
      <c r="AN8191" s="1056">
        <v>8.4000000000000005E-2</v>
      </c>
    </row>
    <row r="8192" spans="35:40">
      <c r="AI8192" s="1053">
        <v>53294301</v>
      </c>
      <c r="AJ8192" s="1054">
        <v>12</v>
      </c>
      <c r="AK8192" s="1055">
        <v>13.560878000000001</v>
      </c>
      <c r="AL8192" s="1055">
        <v>0.39900000000000002</v>
      </c>
      <c r="AM8192" s="1054">
        <v>34</v>
      </c>
      <c r="AN8192" s="1056">
        <v>0.14130000000000001</v>
      </c>
    </row>
    <row r="8193" spans="35:40">
      <c r="AI8193" s="1053">
        <v>45120061</v>
      </c>
      <c r="AJ8193" s="1054">
        <v>6</v>
      </c>
      <c r="AK8193" s="1055">
        <v>13.51545</v>
      </c>
      <c r="AL8193" s="1055">
        <v>0.26050000000000001</v>
      </c>
      <c r="AM8193" s="1054">
        <v>52</v>
      </c>
      <c r="AN8193" s="1056">
        <v>3.5900000000000001E-2</v>
      </c>
    </row>
    <row r="8194" spans="35:40">
      <c r="AI8194" s="1053">
        <v>23012311</v>
      </c>
      <c r="AJ8194" s="1054">
        <v>55</v>
      </c>
      <c r="AK8194" s="1055">
        <v>13.512600000000001</v>
      </c>
      <c r="AL8194" s="1055">
        <v>0.4249</v>
      </c>
      <c r="AM8194" s="1054">
        <v>32</v>
      </c>
      <c r="AN8194" s="1056">
        <v>8.3599999999999994E-2</v>
      </c>
    </row>
    <row r="8195" spans="35:40">
      <c r="AI8195" s="1053">
        <v>36091701</v>
      </c>
      <c r="AJ8195" s="1054">
        <v>29</v>
      </c>
      <c r="AK8195" s="1055">
        <v>13.484349999999999</v>
      </c>
      <c r="AL8195" s="1055">
        <v>0.40989999999999999</v>
      </c>
      <c r="AM8195" s="1054">
        <v>33</v>
      </c>
      <c r="AN8195" s="1056">
        <v>8.4100000000000008E-2</v>
      </c>
    </row>
    <row r="8196" spans="35:40">
      <c r="AI8196" s="1053">
        <v>42071601</v>
      </c>
      <c r="AJ8196" s="1054">
        <v>21</v>
      </c>
      <c r="AK8196" s="1055">
        <v>13.481999999999999</v>
      </c>
      <c r="AL8196" s="1055">
        <v>0.33939999999999998</v>
      </c>
      <c r="AM8196" s="1054">
        <v>40</v>
      </c>
      <c r="AN8196" s="1056">
        <v>6.83E-2</v>
      </c>
    </row>
    <row r="8197" spans="35:40">
      <c r="AI8197" s="1053">
        <v>35081401</v>
      </c>
      <c r="AJ8197" s="1054">
        <v>20</v>
      </c>
      <c r="AK8197" s="1055">
        <v>13.471</v>
      </c>
      <c r="AL8197" s="1055">
        <v>0.31</v>
      </c>
      <c r="AM8197" s="1054">
        <v>43</v>
      </c>
      <c r="AN8197" s="1056">
        <v>0.15130000000000002</v>
      </c>
    </row>
    <row r="8198" spans="35:40">
      <c r="AI8198" s="1053">
        <v>44163101</v>
      </c>
      <c r="AJ8198" s="1054">
        <v>25</v>
      </c>
      <c r="AK8198" s="1055">
        <v>13.4618</v>
      </c>
      <c r="AL8198" s="1055">
        <v>0.34739999999999999</v>
      </c>
      <c r="AM8198" s="1054">
        <v>39</v>
      </c>
      <c r="AN8198" s="1056">
        <v>8.2799999999999999E-2</v>
      </c>
    </row>
    <row r="8199" spans="35:40">
      <c r="AI8199" s="1053">
        <v>15041421</v>
      </c>
      <c r="AJ8199" s="1054">
        <v>8</v>
      </c>
      <c r="AK8199" s="1055">
        <v>13.458299999999999</v>
      </c>
      <c r="AL8199" s="1055">
        <v>0.25879999999999997</v>
      </c>
      <c r="AM8199" s="1054">
        <v>52</v>
      </c>
      <c r="AN8199" s="1056">
        <v>5.5300000000000002E-2</v>
      </c>
    </row>
    <row r="8200" spans="35:40">
      <c r="AI8200" s="1053">
        <v>53031401</v>
      </c>
      <c r="AJ8200" s="1054">
        <v>19</v>
      </c>
      <c r="AK8200" s="1055">
        <v>13.45079</v>
      </c>
      <c r="AL8200" s="1055">
        <v>0.27589999999999998</v>
      </c>
      <c r="AM8200" s="1054">
        <v>49</v>
      </c>
      <c r="AN8200" s="1056">
        <v>4.5599999999999995E-2</v>
      </c>
    </row>
    <row r="8201" spans="35:40">
      <c r="AI8201" s="1053">
        <v>53041801</v>
      </c>
      <c r="AJ8201" s="1054">
        <v>12</v>
      </c>
      <c r="AK8201" s="1055">
        <v>13.444599999999999</v>
      </c>
      <c r="AL8201" s="1055">
        <v>0.42720000000000002</v>
      </c>
      <c r="AM8201" s="1054">
        <v>31</v>
      </c>
      <c r="AN8201" s="1056">
        <v>7.46E-2</v>
      </c>
    </row>
    <row r="8202" spans="35:40">
      <c r="AI8202" s="1053">
        <v>44007701</v>
      </c>
      <c r="AJ8202" s="1054">
        <v>167</v>
      </c>
      <c r="AK8202" s="1055">
        <v>13.443099999999999</v>
      </c>
      <c r="AL8202" s="1055">
        <v>0.35299999999999998</v>
      </c>
      <c r="AM8202" s="1054">
        <v>38</v>
      </c>
      <c r="AN8202" s="1056">
        <v>9.9700000000000011E-2</v>
      </c>
    </row>
    <row r="8203" spans="35:40">
      <c r="AI8203" s="1053">
        <v>15050107</v>
      </c>
      <c r="AJ8203" s="1054">
        <v>14</v>
      </c>
      <c r="AK8203" s="1055">
        <v>13.4246</v>
      </c>
      <c r="AL8203" s="1055">
        <v>0.432</v>
      </c>
      <c r="AM8203" s="1054">
        <v>31</v>
      </c>
      <c r="AN8203" s="1056">
        <v>0.13650000000000001</v>
      </c>
    </row>
    <row r="8204" spans="35:40">
      <c r="AI8204" s="1053">
        <v>23038321</v>
      </c>
      <c r="AJ8204" s="1054">
        <v>8</v>
      </c>
      <c r="AK8204" s="1055">
        <v>13.4175</v>
      </c>
      <c r="AL8204" s="1055">
        <v>0.40629999999999999</v>
      </c>
      <c r="AM8204" s="1054">
        <v>33</v>
      </c>
      <c r="AN8204" s="1056">
        <v>0.25079999999999997</v>
      </c>
    </row>
    <row r="8205" spans="35:40">
      <c r="AI8205" s="1053">
        <v>15072071</v>
      </c>
      <c r="AJ8205" s="1054">
        <v>7</v>
      </c>
      <c r="AK8205" s="1055">
        <v>13.3971</v>
      </c>
      <c r="AL8205" s="1055">
        <v>0.37990000000000002</v>
      </c>
      <c r="AM8205" s="1054">
        <v>35</v>
      </c>
      <c r="AN8205" s="1056">
        <v>5.5399999999999998E-2</v>
      </c>
    </row>
    <row r="8206" spans="35:40">
      <c r="AI8206" s="1053">
        <v>22114101</v>
      </c>
      <c r="AJ8206" s="1054">
        <v>44</v>
      </c>
      <c r="AK8206" s="1055">
        <v>13.3741</v>
      </c>
      <c r="AL8206" s="1055">
        <v>0.41420000000000001</v>
      </c>
      <c r="AM8206" s="1054">
        <v>32</v>
      </c>
      <c r="AN8206" s="1056">
        <v>0.19320000000000001</v>
      </c>
    </row>
    <row r="8207" spans="35:40">
      <c r="AI8207" s="1053">
        <v>42082401</v>
      </c>
      <c r="AJ8207" s="1054">
        <v>17</v>
      </c>
      <c r="AK8207" s="1055">
        <v>13.36876</v>
      </c>
      <c r="AL8207" s="1055">
        <v>0.33050000000000002</v>
      </c>
      <c r="AM8207" s="1054">
        <v>40</v>
      </c>
      <c r="AN8207" s="1056">
        <v>3.32E-2</v>
      </c>
    </row>
    <row r="8208" spans="35:40">
      <c r="AI8208" s="1053">
        <v>34012501</v>
      </c>
      <c r="AJ8208" s="1054">
        <v>80</v>
      </c>
      <c r="AK8208" s="1055">
        <v>13.3536</v>
      </c>
      <c r="AL8208" s="1055">
        <v>0.44140000000000001</v>
      </c>
      <c r="AM8208" s="1054">
        <v>30</v>
      </c>
      <c r="AN8208" s="1056">
        <v>9.0399999999999994E-2</v>
      </c>
    </row>
    <row r="8209" spans="35:40">
      <c r="AI8209" s="1053">
        <v>32080202</v>
      </c>
      <c r="AJ8209" s="1054">
        <v>39</v>
      </c>
      <c r="AK8209" s="1055">
        <v>13.305</v>
      </c>
      <c r="AL8209" s="1055">
        <v>0.44490000000000002</v>
      </c>
      <c r="AM8209" s="1054">
        <v>30</v>
      </c>
      <c r="AN8209" s="1056">
        <v>6.8099999999999994E-2</v>
      </c>
    </row>
    <row r="8210" spans="35:40">
      <c r="AI8210" s="1053">
        <v>51016121</v>
      </c>
      <c r="AJ8210" s="1054">
        <v>165</v>
      </c>
      <c r="AK8210" s="1055">
        <v>13.2864</v>
      </c>
      <c r="AL8210" s="1055">
        <v>0.39750000000000002</v>
      </c>
      <c r="AM8210" s="1054">
        <v>33</v>
      </c>
      <c r="AN8210" s="1056">
        <v>0.24210000000000001</v>
      </c>
    </row>
    <row r="8211" spans="35:40">
      <c r="AI8211" s="1053">
        <v>43012801</v>
      </c>
      <c r="AJ8211" s="1054">
        <v>92</v>
      </c>
      <c r="AK8211" s="1055">
        <v>13.2751</v>
      </c>
      <c r="AL8211" s="1055">
        <v>0.41060000000000002</v>
      </c>
      <c r="AM8211" s="1054">
        <v>32</v>
      </c>
      <c r="AN8211" s="1056">
        <v>5.3399999999999996E-2</v>
      </c>
    </row>
    <row r="8212" spans="35:40">
      <c r="AI8212" s="1053">
        <v>44181201</v>
      </c>
      <c r="AJ8212" s="1054">
        <v>18</v>
      </c>
      <c r="AK8212" s="1055">
        <v>13.2559</v>
      </c>
      <c r="AL8212" s="1055">
        <v>0.41110000000000002</v>
      </c>
      <c r="AM8212" s="1054">
        <v>32</v>
      </c>
      <c r="AN8212" s="1056">
        <v>0.161</v>
      </c>
    </row>
    <row r="8213" spans="35:40">
      <c r="AI8213" s="1053">
        <v>15041316</v>
      </c>
      <c r="AJ8213" s="1054">
        <v>9</v>
      </c>
      <c r="AK8213" s="1055">
        <v>13.2301</v>
      </c>
      <c r="AL8213" s="1055">
        <v>0.37809999999999999</v>
      </c>
      <c r="AM8213" s="1054">
        <v>35</v>
      </c>
      <c r="AN8213" s="1056">
        <v>5.9299999999999999E-2</v>
      </c>
    </row>
    <row r="8214" spans="35:40">
      <c r="AI8214" s="1053">
        <v>43072001</v>
      </c>
      <c r="AJ8214" s="1054">
        <v>19</v>
      </c>
      <c r="AK8214" s="1055">
        <v>13.2202</v>
      </c>
      <c r="AL8214" s="1055">
        <v>0.28449999999999998</v>
      </c>
      <c r="AM8214" s="1054">
        <v>46</v>
      </c>
      <c r="AN8214" s="1056">
        <v>4.0999999999999995E-2</v>
      </c>
    </row>
    <row r="8215" spans="35:40">
      <c r="AI8215" s="1053">
        <v>44116401</v>
      </c>
      <c r="AJ8215" s="1054">
        <v>54</v>
      </c>
      <c r="AK8215" s="1055">
        <v>13.1995</v>
      </c>
      <c r="AL8215" s="1055">
        <v>0.4244</v>
      </c>
      <c r="AM8215" s="1054">
        <v>31</v>
      </c>
      <c r="AN8215" s="1056">
        <v>3.8100000000000002E-2</v>
      </c>
    </row>
    <row r="8216" spans="35:40">
      <c r="AI8216" s="1053">
        <v>41131801</v>
      </c>
      <c r="AJ8216" s="1054">
        <v>25</v>
      </c>
      <c r="AK8216" s="1055">
        <v>13.188599999999999</v>
      </c>
      <c r="AL8216" s="1055">
        <v>0.37419999999999998</v>
      </c>
      <c r="AM8216" s="1054">
        <v>35</v>
      </c>
      <c r="AN8216" s="1056">
        <v>8.1799999999999998E-2</v>
      </c>
    </row>
    <row r="8217" spans="35:40">
      <c r="AI8217" s="1053">
        <v>15071701</v>
      </c>
      <c r="AJ8217" s="1054">
        <v>8</v>
      </c>
      <c r="AK8217" s="1055">
        <v>13.177899999999999</v>
      </c>
      <c r="AL8217" s="1055">
        <v>0.35730000000000001</v>
      </c>
      <c r="AM8217" s="1054">
        <v>37</v>
      </c>
      <c r="AN8217" s="1056">
        <v>0.14480000000000001</v>
      </c>
    </row>
    <row r="8218" spans="35:40">
      <c r="AI8218" s="1053">
        <v>32041102</v>
      </c>
      <c r="AJ8218" s="1054">
        <v>49</v>
      </c>
      <c r="AK8218" s="1055">
        <v>13.169600000000001</v>
      </c>
      <c r="AL8218" s="1055">
        <v>0.40489999999999998</v>
      </c>
      <c r="AM8218" s="1054">
        <v>33</v>
      </c>
      <c r="AN8218" s="1056">
        <v>0.1623</v>
      </c>
    </row>
    <row r="8219" spans="35:40">
      <c r="AI8219" s="1053">
        <v>51016041</v>
      </c>
      <c r="AJ8219" s="1054">
        <v>166</v>
      </c>
      <c r="AK8219" s="1055">
        <v>13.155799999999999</v>
      </c>
      <c r="AL8219" s="1055">
        <v>0.41770000000000002</v>
      </c>
      <c r="AM8219" s="1054">
        <v>32</v>
      </c>
      <c r="AN8219" s="1056">
        <v>8.5199999999999998E-2</v>
      </c>
    </row>
    <row r="8220" spans="35:40">
      <c r="AI8220" s="1053">
        <v>14073401</v>
      </c>
      <c r="AJ8220" s="1054">
        <v>29</v>
      </c>
      <c r="AK8220" s="1055">
        <v>13.15</v>
      </c>
      <c r="AL8220" s="1055">
        <v>0.37930000000000003</v>
      </c>
      <c r="AM8220" s="1054">
        <v>35</v>
      </c>
      <c r="AN8220" s="1056">
        <v>8.3800000000000013E-2</v>
      </c>
    </row>
    <row r="8221" spans="35:40">
      <c r="AI8221" s="1053">
        <v>46030701</v>
      </c>
      <c r="AJ8221" s="1054">
        <v>16</v>
      </c>
      <c r="AK8221" s="1055">
        <v>13.140599999999999</v>
      </c>
      <c r="AL8221" s="1055">
        <v>9.4799999999999995E-2</v>
      </c>
      <c r="AM8221" s="1054">
        <v>139</v>
      </c>
      <c r="AN8221" s="1056">
        <v>0.17910000000000001</v>
      </c>
    </row>
    <row r="8222" spans="35:40">
      <c r="AI8222" s="1053">
        <v>44012581</v>
      </c>
      <c r="AJ8222" s="1054">
        <v>235</v>
      </c>
      <c r="AK8222" s="1055">
        <v>13.1251</v>
      </c>
      <c r="AL8222" s="1055">
        <v>0.35320000000000001</v>
      </c>
      <c r="AM8222" s="1054">
        <v>37</v>
      </c>
      <c r="AN8222" s="1056">
        <v>0.04</v>
      </c>
    </row>
    <row r="8223" spans="35:40">
      <c r="AI8223" s="1053">
        <v>41131101</v>
      </c>
      <c r="AJ8223" s="1054">
        <v>26</v>
      </c>
      <c r="AK8223" s="1055">
        <v>13.108000000000001</v>
      </c>
      <c r="AL8223" s="1055">
        <v>0.44619999999999999</v>
      </c>
      <c r="AM8223" s="1054">
        <v>29</v>
      </c>
      <c r="AN8223" s="1056">
        <v>0.28110000000000002</v>
      </c>
    </row>
    <row r="8224" spans="35:40">
      <c r="AI8224" s="1053">
        <v>62050701</v>
      </c>
      <c r="AJ8224" s="1054">
        <v>9</v>
      </c>
      <c r="AK8224" s="1055">
        <v>13.067500000000001</v>
      </c>
      <c r="AL8224" s="1055">
        <v>0.3543</v>
      </c>
      <c r="AM8224" s="1054">
        <v>37</v>
      </c>
      <c r="AN8224" s="1056">
        <v>0.32869999999999999</v>
      </c>
    </row>
    <row r="8225" spans="35:40">
      <c r="AI8225" s="1053">
        <v>62141201</v>
      </c>
      <c r="AJ8225" s="1054">
        <v>9</v>
      </c>
      <c r="AK8225" s="1055">
        <v>13.053100000000001</v>
      </c>
      <c r="AL8225" s="1055">
        <v>0.38779999999999998</v>
      </c>
      <c r="AM8225" s="1054">
        <v>34</v>
      </c>
      <c r="AN8225" s="1056">
        <v>0.57200000000000006</v>
      </c>
    </row>
    <row r="8226" spans="35:40">
      <c r="AI8226" s="1053">
        <v>44050601</v>
      </c>
      <c r="AJ8226" s="1054">
        <v>21</v>
      </c>
      <c r="AK8226" s="1055">
        <v>13.0487</v>
      </c>
      <c r="AL8226" s="1055">
        <v>0.41799999999999998</v>
      </c>
      <c r="AM8226" s="1054">
        <v>31</v>
      </c>
      <c r="AN8226" s="1056">
        <v>0.10589999999999999</v>
      </c>
    </row>
    <row r="8227" spans="35:40">
      <c r="AI8227" s="1053">
        <v>62020201</v>
      </c>
      <c r="AJ8227" s="1054">
        <v>10</v>
      </c>
      <c r="AK8227" s="1055">
        <v>13.0343</v>
      </c>
      <c r="AL8227" s="1055">
        <v>0.42520000000000002</v>
      </c>
      <c r="AM8227" s="1054">
        <v>31</v>
      </c>
      <c r="AN8227" s="1056">
        <v>0.19829999999999998</v>
      </c>
    </row>
    <row r="8228" spans="35:40">
      <c r="AI8228" s="1053">
        <v>36013001</v>
      </c>
      <c r="AJ8228" s="1054">
        <v>47</v>
      </c>
      <c r="AK8228" s="1055">
        <v>13.016</v>
      </c>
      <c r="AL8228" s="1055">
        <v>0.42280000000000001</v>
      </c>
      <c r="AM8228" s="1054">
        <v>31</v>
      </c>
      <c r="AN8228" s="1056">
        <v>8.9099999999999999E-2</v>
      </c>
    </row>
    <row r="8229" spans="35:40">
      <c r="AI8229" s="1053">
        <v>62120801</v>
      </c>
      <c r="AJ8229" s="1054">
        <v>5</v>
      </c>
      <c r="AK8229" s="1055">
        <v>12.986499999999999</v>
      </c>
      <c r="AL8229" s="1055">
        <v>0.41299999999999998</v>
      </c>
      <c r="AM8229" s="1054">
        <v>31</v>
      </c>
      <c r="AN8229" s="1056">
        <v>0.26919999999999999</v>
      </c>
    </row>
    <row r="8230" spans="35:40">
      <c r="AI8230" s="1053">
        <v>37140901</v>
      </c>
      <c r="AJ8230" s="1054">
        <v>20</v>
      </c>
      <c r="AK8230" s="1055">
        <v>12.983331</v>
      </c>
      <c r="AL8230" s="1055">
        <v>0.35549999999999998</v>
      </c>
      <c r="AM8230" s="1054">
        <v>37</v>
      </c>
      <c r="AN8230" s="1056">
        <v>5.9200000000000003E-2</v>
      </c>
    </row>
    <row r="8231" spans="35:40">
      <c r="AI8231" s="1053">
        <v>35012901</v>
      </c>
      <c r="AJ8231" s="1054">
        <v>59</v>
      </c>
      <c r="AK8231" s="1055">
        <v>12.963200000000001</v>
      </c>
      <c r="AL8231" s="1055">
        <v>0.41020000000000001</v>
      </c>
      <c r="AM8231" s="1054">
        <v>32</v>
      </c>
      <c r="AN8231" s="1056">
        <v>0.1128</v>
      </c>
    </row>
    <row r="8232" spans="35:40">
      <c r="AI8232" s="1053">
        <v>32061601</v>
      </c>
      <c r="AJ8232" s="1054">
        <v>44</v>
      </c>
      <c r="AK8232" s="1055">
        <v>12.944699999999999</v>
      </c>
      <c r="AL8232" s="1055">
        <v>0.40479999999999999</v>
      </c>
      <c r="AM8232" s="1054">
        <v>32</v>
      </c>
      <c r="AN8232" s="1056">
        <v>0.14279999999999998</v>
      </c>
    </row>
    <row r="8233" spans="35:40">
      <c r="AI8233" s="1053">
        <v>37067211</v>
      </c>
      <c r="AJ8233" s="1054">
        <v>39</v>
      </c>
      <c r="AK8233" s="1055">
        <v>12.912599999999999</v>
      </c>
      <c r="AL8233" s="1055">
        <v>0.43369999999999997</v>
      </c>
      <c r="AM8233" s="1054">
        <v>30</v>
      </c>
      <c r="AN8233" s="1056">
        <v>0.24410000000000001</v>
      </c>
    </row>
    <row r="8234" spans="35:40">
      <c r="AI8234" s="1053">
        <v>52231001</v>
      </c>
      <c r="AJ8234" s="1054">
        <v>12</v>
      </c>
      <c r="AK8234" s="1055">
        <v>12.9123</v>
      </c>
      <c r="AL8234" s="1055">
        <v>0.41689999999999999</v>
      </c>
      <c r="AM8234" s="1054">
        <v>31</v>
      </c>
      <c r="AN8234" s="1056">
        <v>0.18640000000000001</v>
      </c>
    </row>
    <row r="8235" spans="35:40">
      <c r="AI8235" s="1053">
        <v>14012611</v>
      </c>
      <c r="AJ8235" s="1054">
        <v>30</v>
      </c>
      <c r="AK8235" s="1055">
        <v>12.908899999999999</v>
      </c>
      <c r="AL8235" s="1055">
        <v>0.3977</v>
      </c>
      <c r="AM8235" s="1054">
        <v>32</v>
      </c>
      <c r="AN8235" s="1056">
        <v>0.1832</v>
      </c>
    </row>
    <row r="8236" spans="35:40">
      <c r="AI8236" s="1053">
        <v>15251661</v>
      </c>
      <c r="AJ8236" s="1054">
        <v>6</v>
      </c>
      <c r="AK8236" s="1055">
        <v>12.902799999999999</v>
      </c>
      <c r="AL8236" s="1055">
        <v>0.43630000000000002</v>
      </c>
      <c r="AM8236" s="1054">
        <v>30</v>
      </c>
      <c r="AN8236" s="1056">
        <v>0.111</v>
      </c>
    </row>
    <row r="8237" spans="35:40">
      <c r="AI8237" s="1053">
        <v>21100402</v>
      </c>
      <c r="AJ8237" s="1054">
        <v>9</v>
      </c>
      <c r="AK8237" s="1055">
        <v>12.9</v>
      </c>
      <c r="AL8237" s="1055">
        <v>0.4657</v>
      </c>
      <c r="AM8237" s="1054">
        <v>28</v>
      </c>
      <c r="AN8237" s="1056">
        <v>0.35340000000000005</v>
      </c>
    </row>
    <row r="8238" spans="35:40">
      <c r="AI8238" s="1053">
        <v>53013501</v>
      </c>
      <c r="AJ8238" s="1054">
        <v>63</v>
      </c>
      <c r="AK8238" s="1055">
        <v>12.867000000000001</v>
      </c>
      <c r="AL8238" s="1055">
        <v>0.41399999999999998</v>
      </c>
      <c r="AM8238" s="1054">
        <v>31</v>
      </c>
      <c r="AN8238" s="1056">
        <v>0.193</v>
      </c>
    </row>
    <row r="8239" spans="35:40">
      <c r="AI8239" s="1053">
        <v>44040301</v>
      </c>
      <c r="AJ8239" s="1054">
        <v>8</v>
      </c>
      <c r="AK8239" s="1055">
        <v>12.866</v>
      </c>
      <c r="AL8239" s="1055">
        <v>0.43290000000000001</v>
      </c>
      <c r="AM8239" s="1054">
        <v>30</v>
      </c>
      <c r="AN8239" s="1056">
        <v>5.7599999999999998E-2</v>
      </c>
    </row>
    <row r="8240" spans="35:40">
      <c r="AI8240" s="1053">
        <v>62120301</v>
      </c>
      <c r="AJ8240" s="1054">
        <v>6</v>
      </c>
      <c r="AK8240" s="1055">
        <v>12.8491</v>
      </c>
      <c r="AL8240" s="1055">
        <v>0.30259999999999998</v>
      </c>
      <c r="AM8240" s="1054">
        <v>42</v>
      </c>
      <c r="AN8240" s="1056">
        <v>0.20300000000000001</v>
      </c>
    </row>
    <row r="8241" spans="35:40">
      <c r="AI8241" s="1053">
        <v>36080171</v>
      </c>
      <c r="AJ8241" s="1054">
        <v>24</v>
      </c>
      <c r="AK8241" s="1055">
        <v>12.8093</v>
      </c>
      <c r="AL8241" s="1055">
        <v>0.3417</v>
      </c>
      <c r="AM8241" s="1054">
        <v>37</v>
      </c>
      <c r="AN8241" s="1056">
        <v>6.8600000000000008E-2</v>
      </c>
    </row>
    <row r="8242" spans="35:40">
      <c r="AI8242" s="1053">
        <v>35031701</v>
      </c>
      <c r="AJ8242" s="1054">
        <v>19</v>
      </c>
      <c r="AK8242" s="1055">
        <v>12.7377</v>
      </c>
      <c r="AL8242" s="1055">
        <v>0.40699999999999997</v>
      </c>
      <c r="AM8242" s="1054">
        <v>31</v>
      </c>
      <c r="AN8242" s="1056">
        <v>0.53339999999999999</v>
      </c>
    </row>
    <row r="8243" spans="35:40">
      <c r="AI8243" s="1053">
        <v>31090902</v>
      </c>
      <c r="AJ8243" s="1054">
        <v>276</v>
      </c>
      <c r="AK8243" s="1055">
        <v>12.7197</v>
      </c>
      <c r="AL8243" s="1055">
        <v>0.33329999999999999</v>
      </c>
      <c r="AM8243" s="1054">
        <v>38</v>
      </c>
      <c r="AN8243" s="1056">
        <v>0.1119</v>
      </c>
    </row>
    <row r="8244" spans="35:40">
      <c r="AI8244" s="1053">
        <v>37037331</v>
      </c>
      <c r="AJ8244" s="1054">
        <v>64</v>
      </c>
      <c r="AK8244" s="1055">
        <v>12.695639999999999</v>
      </c>
      <c r="AL8244" s="1055">
        <v>0.3901</v>
      </c>
      <c r="AM8244" s="1054">
        <v>33</v>
      </c>
      <c r="AN8244" s="1056">
        <v>0.11550000000000001</v>
      </c>
    </row>
    <row r="8245" spans="35:40">
      <c r="AI8245" s="1053">
        <v>12150951</v>
      </c>
      <c r="AJ8245" s="1054">
        <v>93</v>
      </c>
      <c r="AK8245" s="1055">
        <v>12.663600000000001</v>
      </c>
      <c r="AL8245" s="1055">
        <v>0.38169999999999998</v>
      </c>
      <c r="AM8245" s="1054">
        <v>33</v>
      </c>
      <c r="AN8245" s="1056">
        <v>0.21149999999999999</v>
      </c>
    </row>
    <row r="8246" spans="35:40">
      <c r="AI8246" s="1053">
        <v>54210001</v>
      </c>
      <c r="AJ8246" s="1054">
        <v>1</v>
      </c>
      <c r="AK8246" s="1055">
        <v>12.6538</v>
      </c>
      <c r="AL8246" s="1055">
        <v>0.18629999999999999</v>
      </c>
      <c r="AM8246" s="1054">
        <v>68</v>
      </c>
      <c r="AN8246" s="1056">
        <v>6.2199999999999998E-2</v>
      </c>
    </row>
    <row r="8247" spans="35:40">
      <c r="AI8247" s="1053">
        <v>32134211</v>
      </c>
      <c r="AJ8247" s="1054">
        <v>38</v>
      </c>
      <c r="AK8247" s="1055">
        <v>12.6347</v>
      </c>
      <c r="AL8247" s="1055">
        <v>0.29170000000000001</v>
      </c>
      <c r="AM8247" s="1054">
        <v>43</v>
      </c>
      <c r="AN8247" s="1056">
        <v>4.9800000000000004E-2</v>
      </c>
    </row>
    <row r="8248" spans="35:40">
      <c r="AI8248" s="1053">
        <v>43021501</v>
      </c>
      <c r="AJ8248" s="1054">
        <v>21</v>
      </c>
      <c r="AK8248" s="1055">
        <v>12.632099999999999</v>
      </c>
      <c r="AL8248" s="1055">
        <v>0.33550000000000002</v>
      </c>
      <c r="AM8248" s="1054">
        <v>38</v>
      </c>
      <c r="AN8248" s="1056">
        <v>0.105</v>
      </c>
    </row>
    <row r="8249" spans="35:40">
      <c r="AI8249" s="1053">
        <v>14053061</v>
      </c>
      <c r="AJ8249" s="1054">
        <v>18</v>
      </c>
      <c r="AK8249" s="1055">
        <v>12.6081</v>
      </c>
      <c r="AL8249" s="1055">
        <v>0.29049999999999998</v>
      </c>
      <c r="AM8249" s="1054">
        <v>43</v>
      </c>
      <c r="AN8249" s="1056">
        <v>0.31850000000000001</v>
      </c>
    </row>
    <row r="8250" spans="35:40">
      <c r="AI8250" s="1053">
        <v>62011701</v>
      </c>
      <c r="AJ8250" s="1054">
        <v>34</v>
      </c>
      <c r="AK8250" s="1055">
        <v>12.603</v>
      </c>
      <c r="AL8250" s="1055">
        <v>0.43809999999999999</v>
      </c>
      <c r="AM8250" s="1054">
        <v>29</v>
      </c>
      <c r="AN8250" s="1056">
        <v>9.9299999999999999E-2</v>
      </c>
    </row>
    <row r="8251" spans="35:40">
      <c r="AI8251" s="1053">
        <v>22040701</v>
      </c>
      <c r="AJ8251" s="1054">
        <v>12</v>
      </c>
      <c r="AK8251" s="1055">
        <v>12.602600000000001</v>
      </c>
      <c r="AL8251" s="1055">
        <v>0.29980000000000001</v>
      </c>
      <c r="AM8251" s="1054">
        <v>42</v>
      </c>
      <c r="AN8251" s="1056">
        <v>4.07E-2</v>
      </c>
    </row>
    <row r="8252" spans="35:40">
      <c r="AI8252" s="1053">
        <v>13042501</v>
      </c>
      <c r="AJ8252" s="1054">
        <v>14</v>
      </c>
      <c r="AK8252" s="1055">
        <v>12.5914</v>
      </c>
      <c r="AL8252" s="1055">
        <v>0.3947</v>
      </c>
      <c r="AM8252" s="1054">
        <v>32</v>
      </c>
      <c r="AN8252" s="1056">
        <v>5.9500000000000004E-2</v>
      </c>
    </row>
    <row r="8253" spans="35:40">
      <c r="AI8253" s="1053">
        <v>52230601</v>
      </c>
      <c r="AJ8253" s="1054">
        <v>13</v>
      </c>
      <c r="AK8253" s="1055">
        <v>12.5824</v>
      </c>
      <c r="AL8253" s="1055">
        <v>0.32990000000000003</v>
      </c>
      <c r="AM8253" s="1054">
        <v>38</v>
      </c>
      <c r="AN8253" s="1056">
        <v>0.1595</v>
      </c>
    </row>
    <row r="8254" spans="35:40">
      <c r="AI8254" s="1053">
        <v>44060302</v>
      </c>
      <c r="AJ8254" s="1054">
        <v>19</v>
      </c>
      <c r="AK8254" s="1055">
        <v>12.5715</v>
      </c>
      <c r="AL8254" s="1055">
        <v>0.28560000000000002</v>
      </c>
      <c r="AM8254" s="1054">
        <v>44</v>
      </c>
      <c r="AN8254" s="1056">
        <v>4.3499999999999997E-2</v>
      </c>
    </row>
    <row r="8255" spans="35:40">
      <c r="AI8255" s="1053">
        <v>14072661</v>
      </c>
      <c r="AJ8255" s="1054">
        <v>30</v>
      </c>
      <c r="AK8255" s="1055">
        <v>12.57034</v>
      </c>
      <c r="AL8255" s="1055">
        <v>0.25309999999999999</v>
      </c>
      <c r="AM8255" s="1054">
        <v>50</v>
      </c>
      <c r="AN8255" s="1056">
        <v>0.11119999999999999</v>
      </c>
    </row>
    <row r="8256" spans="35:40">
      <c r="AI8256" s="1053">
        <v>51128201</v>
      </c>
      <c r="AJ8256" s="1054">
        <v>18</v>
      </c>
      <c r="AK8256" s="1055">
        <v>12.565099999999999</v>
      </c>
      <c r="AL8256" s="1055">
        <v>0.4027</v>
      </c>
      <c r="AM8256" s="1054">
        <v>31</v>
      </c>
      <c r="AN8256" s="1056">
        <v>9.3800000000000008E-2</v>
      </c>
    </row>
    <row r="8257" spans="35:40">
      <c r="AI8257" s="1053">
        <v>53041301</v>
      </c>
      <c r="AJ8257" s="1054">
        <v>13</v>
      </c>
      <c r="AK8257" s="1055">
        <v>12.5411</v>
      </c>
      <c r="AL8257" s="1055">
        <v>0.38469999999999999</v>
      </c>
      <c r="AM8257" s="1054">
        <v>33</v>
      </c>
      <c r="AN8257" s="1056">
        <v>0.13150000000000001</v>
      </c>
    </row>
    <row r="8258" spans="35:40">
      <c r="AI8258" s="1053">
        <v>32040702</v>
      </c>
      <c r="AJ8258" s="1054">
        <v>50</v>
      </c>
      <c r="AK8258" s="1055">
        <v>12.5284</v>
      </c>
      <c r="AL8258" s="1055">
        <v>0.42220000000000002</v>
      </c>
      <c r="AM8258" s="1054">
        <v>30</v>
      </c>
      <c r="AN8258" s="1056">
        <v>0.41200000000000003</v>
      </c>
    </row>
    <row r="8259" spans="35:40">
      <c r="AI8259" s="1053">
        <v>36074801</v>
      </c>
      <c r="AJ8259" s="1054">
        <v>41</v>
      </c>
      <c r="AK8259" s="1055">
        <v>12.5061</v>
      </c>
      <c r="AL8259" s="1055">
        <v>0.4214</v>
      </c>
      <c r="AM8259" s="1054">
        <v>30</v>
      </c>
      <c r="AN8259" s="1056">
        <v>0.15090000000000001</v>
      </c>
    </row>
    <row r="8260" spans="35:40">
      <c r="AI8260" s="1053">
        <v>34017001</v>
      </c>
      <c r="AJ8260" s="1054">
        <v>81</v>
      </c>
      <c r="AK8260" s="1055">
        <v>12.473100000000001</v>
      </c>
      <c r="AL8260" s="1055">
        <v>0.3916</v>
      </c>
      <c r="AM8260" s="1054">
        <v>32</v>
      </c>
      <c r="AN8260" s="1056">
        <v>4.7800000000000002E-2</v>
      </c>
    </row>
    <row r="8261" spans="35:40">
      <c r="AI8261" s="1053">
        <v>22051501</v>
      </c>
      <c r="AJ8261" s="1054">
        <v>13</v>
      </c>
      <c r="AK8261" s="1055">
        <v>12.4674</v>
      </c>
      <c r="AL8261" s="1055">
        <v>0.4138</v>
      </c>
      <c r="AM8261" s="1054">
        <v>30</v>
      </c>
      <c r="AN8261" s="1056">
        <v>8.6699999999999999E-2</v>
      </c>
    </row>
    <row r="8262" spans="35:40">
      <c r="AI8262" s="1053">
        <v>65010302</v>
      </c>
      <c r="AJ8262" s="1054">
        <v>32</v>
      </c>
      <c r="AK8262" s="1055">
        <v>12.4673</v>
      </c>
      <c r="AL8262" s="1055">
        <v>0.37809999999999999</v>
      </c>
      <c r="AM8262" s="1054">
        <v>33</v>
      </c>
      <c r="AN8262" s="1056">
        <v>0.1014</v>
      </c>
    </row>
    <row r="8263" spans="35:40">
      <c r="AI8263" s="1053">
        <v>37131001</v>
      </c>
      <c r="AJ8263" s="1054">
        <v>16</v>
      </c>
      <c r="AK8263" s="1055">
        <v>12.466799999999999</v>
      </c>
      <c r="AL8263" s="1055">
        <v>0.36780000000000002</v>
      </c>
      <c r="AM8263" s="1054">
        <v>34</v>
      </c>
      <c r="AN8263" s="1056">
        <v>0.15049999999999999</v>
      </c>
    </row>
    <row r="8264" spans="35:40">
      <c r="AI8264" s="1053">
        <v>52031401</v>
      </c>
      <c r="AJ8264" s="1054">
        <v>25</v>
      </c>
      <c r="AK8264" s="1055">
        <v>12.453200000000001</v>
      </c>
      <c r="AL8264" s="1055">
        <v>0.39939999999999998</v>
      </c>
      <c r="AM8264" s="1054">
        <v>31</v>
      </c>
      <c r="AN8264" s="1056">
        <v>0.1474</v>
      </c>
    </row>
    <row r="8265" spans="35:40">
      <c r="AI8265" s="1053">
        <v>53340201</v>
      </c>
      <c r="AJ8265" s="1054">
        <v>1</v>
      </c>
      <c r="AK8265" s="1055">
        <v>12.4331</v>
      </c>
      <c r="AL8265" s="1055">
        <v>0.29559999999999997</v>
      </c>
      <c r="AM8265" s="1054">
        <v>42</v>
      </c>
      <c r="AN8265" s="1056">
        <v>5.28E-2</v>
      </c>
    </row>
    <row r="8266" spans="35:40">
      <c r="AI8266" s="1053">
        <v>14073161</v>
      </c>
      <c r="AJ8266" s="1054">
        <v>31</v>
      </c>
      <c r="AK8266" s="1055">
        <v>12.410500000000001</v>
      </c>
      <c r="AL8266" s="1055">
        <v>0.40239999999999998</v>
      </c>
      <c r="AM8266" s="1054">
        <v>31</v>
      </c>
      <c r="AN8266" s="1056">
        <v>0.10929999999999999</v>
      </c>
    </row>
    <row r="8267" spans="35:40">
      <c r="AI8267" s="1053">
        <v>13020701</v>
      </c>
      <c r="AJ8267" s="1054">
        <v>40</v>
      </c>
      <c r="AK8267" s="1055">
        <v>12.4011</v>
      </c>
      <c r="AL8267" s="1055">
        <v>0.30249999999999999</v>
      </c>
      <c r="AM8267" s="1054">
        <v>41</v>
      </c>
      <c r="AN8267" s="1056">
        <v>7.0000000000000007E-2</v>
      </c>
    </row>
    <row r="8268" spans="35:40">
      <c r="AI8268" s="1053">
        <v>53310401</v>
      </c>
      <c r="AJ8268" s="1054">
        <v>2</v>
      </c>
      <c r="AK8268" s="1055">
        <v>12.36675</v>
      </c>
      <c r="AL8268" s="1055">
        <v>0.2102</v>
      </c>
      <c r="AM8268" s="1054">
        <v>59</v>
      </c>
      <c r="AN8268" s="1056">
        <v>1.83E-2</v>
      </c>
    </row>
    <row r="8269" spans="35:40">
      <c r="AI8269" s="1053">
        <v>64031002</v>
      </c>
      <c r="AJ8269" s="1054">
        <v>6</v>
      </c>
      <c r="AK8269" s="1055">
        <v>12.3489</v>
      </c>
      <c r="AL8269" s="1055">
        <v>0.36520000000000002</v>
      </c>
      <c r="AM8269" s="1054">
        <v>34</v>
      </c>
      <c r="AN8269" s="1056">
        <v>4.7500000000000001E-2</v>
      </c>
    </row>
    <row r="8270" spans="35:40">
      <c r="AI8270" s="1053">
        <v>41162801</v>
      </c>
      <c r="AJ8270" s="1054">
        <v>21</v>
      </c>
      <c r="AK8270" s="1055">
        <v>12.306699999999999</v>
      </c>
      <c r="AL8270" s="1055">
        <v>0.34799999999999998</v>
      </c>
      <c r="AM8270" s="1054">
        <v>35</v>
      </c>
      <c r="AN8270" s="1056">
        <v>6.3500000000000001E-2</v>
      </c>
    </row>
    <row r="8271" spans="35:40">
      <c r="AI8271" s="1053">
        <v>15100103</v>
      </c>
      <c r="AJ8271" s="1054">
        <v>12</v>
      </c>
      <c r="AK8271" s="1055">
        <v>12.2988</v>
      </c>
      <c r="AL8271" s="1055">
        <v>0.39489999999999997</v>
      </c>
      <c r="AM8271" s="1054">
        <v>31</v>
      </c>
      <c r="AN8271" s="1056">
        <v>5.45E-2</v>
      </c>
    </row>
    <row r="8272" spans="35:40">
      <c r="AI8272" s="1053">
        <v>34018901</v>
      </c>
      <c r="AJ8272" s="1054">
        <v>82</v>
      </c>
      <c r="AK8272" s="1055">
        <v>12.2318</v>
      </c>
      <c r="AL8272" s="1055">
        <v>0.38590000000000002</v>
      </c>
      <c r="AM8272" s="1054">
        <v>32</v>
      </c>
      <c r="AN8272" s="1056">
        <v>5.7000000000000002E-2</v>
      </c>
    </row>
    <row r="8273" spans="35:40">
      <c r="AI8273" s="1053">
        <v>35024552</v>
      </c>
      <c r="AJ8273" s="1054">
        <v>43</v>
      </c>
      <c r="AK8273" s="1055">
        <v>12.201000000000001</v>
      </c>
      <c r="AL8273" s="1055">
        <v>0.34460000000000002</v>
      </c>
      <c r="AM8273" s="1054">
        <v>35</v>
      </c>
      <c r="AN8273" s="1056">
        <v>6.7599999999999993E-2</v>
      </c>
    </row>
    <row r="8274" spans="35:40">
      <c r="AI8274" s="1053">
        <v>32100802</v>
      </c>
      <c r="AJ8274" s="1054">
        <v>87</v>
      </c>
      <c r="AK8274" s="1055">
        <v>12.1806</v>
      </c>
      <c r="AL8274" s="1055">
        <v>0.40239999999999998</v>
      </c>
      <c r="AM8274" s="1054">
        <v>30</v>
      </c>
      <c r="AN8274" s="1056">
        <v>4.9200000000000001E-2</v>
      </c>
    </row>
    <row r="8275" spans="35:40">
      <c r="AI8275" s="1053">
        <v>13052701</v>
      </c>
      <c r="AJ8275" s="1054">
        <v>39</v>
      </c>
      <c r="AK8275" s="1055">
        <v>12.1663</v>
      </c>
      <c r="AL8275" s="1055">
        <v>0.3866</v>
      </c>
      <c r="AM8275" s="1054">
        <v>31</v>
      </c>
      <c r="AN8275" s="1056">
        <v>6.9199999999999998E-2</v>
      </c>
    </row>
    <row r="8276" spans="35:40">
      <c r="AI8276" s="1053">
        <v>61042101</v>
      </c>
      <c r="AJ8276" s="1054">
        <v>19</v>
      </c>
      <c r="AK8276" s="1055">
        <v>12.1638</v>
      </c>
      <c r="AL8276" s="1055">
        <v>0.30880000000000002</v>
      </c>
      <c r="AM8276" s="1054">
        <v>39</v>
      </c>
      <c r="AN8276" s="1056">
        <v>0.14050000000000001</v>
      </c>
    </row>
    <row r="8277" spans="35:40">
      <c r="AI8277" s="1053">
        <v>36110501</v>
      </c>
      <c r="AJ8277" s="1054">
        <v>45</v>
      </c>
      <c r="AK8277" s="1055">
        <v>12.112</v>
      </c>
      <c r="AL8277" s="1055">
        <v>0.27479999999999999</v>
      </c>
      <c r="AM8277" s="1054">
        <v>44</v>
      </c>
      <c r="AN8277" s="1056">
        <v>5.96E-2</v>
      </c>
    </row>
    <row r="8278" spans="35:40">
      <c r="AI8278" s="1053">
        <v>13042901</v>
      </c>
      <c r="AJ8278" s="1054">
        <v>15</v>
      </c>
      <c r="AK8278" s="1055">
        <v>12.080019999999999</v>
      </c>
      <c r="AL8278" s="1055">
        <v>0.35770000000000002</v>
      </c>
      <c r="AM8278" s="1054">
        <v>34</v>
      </c>
      <c r="AN8278" s="1056">
        <v>8.0299999999999996E-2</v>
      </c>
    </row>
    <row r="8279" spans="35:40">
      <c r="AI8279" s="1053">
        <v>41091501</v>
      </c>
      <c r="AJ8279" s="1054">
        <v>15</v>
      </c>
      <c r="AK8279" s="1055">
        <v>12.0375</v>
      </c>
      <c r="AL8279" s="1055">
        <v>0.41789999999999999</v>
      </c>
      <c r="AM8279" s="1054">
        <v>29</v>
      </c>
      <c r="AN8279" s="1056">
        <v>0.1144</v>
      </c>
    </row>
    <row r="8280" spans="35:40">
      <c r="AI8280" s="1053">
        <v>36072301</v>
      </c>
      <c r="AJ8280" s="1054">
        <v>42</v>
      </c>
      <c r="AK8280" s="1055">
        <v>12.0223</v>
      </c>
      <c r="AL8280" s="1055">
        <v>0.37630000000000002</v>
      </c>
      <c r="AM8280" s="1054">
        <v>32</v>
      </c>
      <c r="AN8280" s="1056">
        <v>0.1177</v>
      </c>
    </row>
    <row r="8281" spans="35:40">
      <c r="AI8281" s="1053">
        <v>44091901</v>
      </c>
      <c r="AJ8281" s="1054">
        <v>18</v>
      </c>
      <c r="AK8281" s="1055">
        <v>12.014900000000001</v>
      </c>
      <c r="AL8281" s="1055">
        <v>0.38229999999999997</v>
      </c>
      <c r="AM8281" s="1054">
        <v>31</v>
      </c>
      <c r="AN8281" s="1056">
        <v>0.21629999999999999</v>
      </c>
    </row>
    <row r="8282" spans="35:40">
      <c r="AI8282" s="1053">
        <v>13024500</v>
      </c>
      <c r="AJ8282" s="1054">
        <v>41</v>
      </c>
      <c r="AK8282" s="1055">
        <v>12.010999999999999</v>
      </c>
      <c r="AL8282" s="1055">
        <v>0.37290000000000001</v>
      </c>
      <c r="AM8282" s="1054">
        <v>32</v>
      </c>
      <c r="AN8282" s="1056">
        <v>0.11900000000000001</v>
      </c>
    </row>
    <row r="8283" spans="35:40">
      <c r="AI8283" s="1053">
        <v>62091001</v>
      </c>
      <c r="AJ8283" s="1054">
        <v>7</v>
      </c>
      <c r="AK8283" s="1055">
        <v>11.99</v>
      </c>
      <c r="AL8283" s="1055">
        <v>0.38</v>
      </c>
      <c r="AM8283" s="1054">
        <v>32</v>
      </c>
      <c r="AN8283" s="1056">
        <v>6.6600000000000006E-2</v>
      </c>
    </row>
    <row r="8284" spans="35:40">
      <c r="AI8284" s="1053">
        <v>22115001</v>
      </c>
      <c r="AJ8284" s="1054">
        <v>45</v>
      </c>
      <c r="AK8284" s="1055">
        <v>11.959199999999999</v>
      </c>
      <c r="AL8284" s="1055">
        <v>0.29149999999999998</v>
      </c>
      <c r="AM8284" s="1054">
        <v>41</v>
      </c>
      <c r="AN8284" s="1056">
        <v>3.61E-2</v>
      </c>
    </row>
    <row r="8285" spans="35:40">
      <c r="AI8285" s="1053">
        <v>13105001</v>
      </c>
      <c r="AJ8285" s="1054">
        <v>32</v>
      </c>
      <c r="AK8285" s="1055">
        <v>11.949299999999999</v>
      </c>
      <c r="AL8285" s="1055">
        <v>0.184</v>
      </c>
      <c r="AM8285" s="1054">
        <v>65</v>
      </c>
      <c r="AN8285" s="1056">
        <v>4.7E-2</v>
      </c>
    </row>
    <row r="8286" spans="35:40">
      <c r="AI8286" s="1053">
        <v>22041201</v>
      </c>
      <c r="AJ8286" s="1054">
        <v>13</v>
      </c>
      <c r="AK8286" s="1055">
        <v>11.9015</v>
      </c>
      <c r="AL8286" s="1055">
        <v>0.2268</v>
      </c>
      <c r="AM8286" s="1054">
        <v>52</v>
      </c>
      <c r="AN8286" s="1056">
        <v>4.6300000000000001E-2</v>
      </c>
    </row>
    <row r="8287" spans="35:40">
      <c r="AI8287" s="1053">
        <v>33078401</v>
      </c>
      <c r="AJ8287" s="1054">
        <v>79</v>
      </c>
      <c r="AK8287" s="1055">
        <v>11.896599999999999</v>
      </c>
      <c r="AL8287" s="1055">
        <v>0.30890000000000001</v>
      </c>
      <c r="AM8287" s="1054">
        <v>39</v>
      </c>
      <c r="AN8287" s="1056">
        <v>3.4099999999999998E-2</v>
      </c>
    </row>
    <row r="8288" spans="35:40">
      <c r="AI8288" s="1053">
        <v>14052591</v>
      </c>
      <c r="AJ8288" s="1054">
        <v>19</v>
      </c>
      <c r="AK8288" s="1055">
        <v>11.879</v>
      </c>
      <c r="AL8288" s="1055">
        <v>0.37059999999999998</v>
      </c>
      <c r="AM8288" s="1054">
        <v>32</v>
      </c>
      <c r="AN8288" s="1056">
        <v>0.1376</v>
      </c>
    </row>
    <row r="8289" spans="35:40">
      <c r="AI8289" s="1053">
        <v>62080201</v>
      </c>
      <c r="AJ8289" s="1054">
        <v>3</v>
      </c>
      <c r="AK8289" s="1055">
        <v>11.87815</v>
      </c>
      <c r="AL8289" s="1055">
        <v>0.31090000000000001</v>
      </c>
      <c r="AM8289" s="1054">
        <v>38</v>
      </c>
      <c r="AN8289" s="1056">
        <v>0.23280000000000001</v>
      </c>
    </row>
    <row r="8290" spans="35:40">
      <c r="AI8290" s="1053">
        <v>43042201</v>
      </c>
      <c r="AJ8290" s="1054">
        <v>27</v>
      </c>
      <c r="AK8290" s="1055">
        <v>11.868399999999999</v>
      </c>
      <c r="AL8290" s="1055">
        <v>0.23119999999999999</v>
      </c>
      <c r="AM8290" s="1054">
        <v>51</v>
      </c>
      <c r="AN8290" s="1056">
        <v>7.9600000000000004E-2</v>
      </c>
    </row>
    <row r="8291" spans="35:40">
      <c r="AI8291" s="1053">
        <v>33018711</v>
      </c>
      <c r="AJ8291" s="1054">
        <v>149</v>
      </c>
      <c r="AK8291" s="1055">
        <v>11.8568</v>
      </c>
      <c r="AL8291" s="1055">
        <v>0.38400000000000001</v>
      </c>
      <c r="AM8291" s="1054">
        <v>31</v>
      </c>
      <c r="AN8291" s="1056">
        <v>4.1100000000000005E-2</v>
      </c>
    </row>
    <row r="8292" spans="35:40">
      <c r="AI8292" s="1053">
        <v>13041201</v>
      </c>
      <c r="AJ8292" s="1054">
        <v>16</v>
      </c>
      <c r="AK8292" s="1055">
        <v>11.840999999999999</v>
      </c>
      <c r="AL8292" s="1055">
        <v>0.39539999999999997</v>
      </c>
      <c r="AM8292" s="1054">
        <v>30</v>
      </c>
      <c r="AN8292" s="1056">
        <v>0.26190000000000002</v>
      </c>
    </row>
    <row r="8293" spans="35:40">
      <c r="AI8293" s="1053">
        <v>53250801</v>
      </c>
      <c r="AJ8293" s="1054">
        <v>16</v>
      </c>
      <c r="AK8293" s="1055">
        <v>11.8393</v>
      </c>
      <c r="AL8293" s="1055">
        <v>0.28210000000000002</v>
      </c>
      <c r="AM8293" s="1054">
        <v>42</v>
      </c>
      <c r="AN8293" s="1056">
        <v>8.5000000000000006E-2</v>
      </c>
    </row>
    <row r="8294" spans="35:40">
      <c r="AI8294" s="1053">
        <v>33073901</v>
      </c>
      <c r="AJ8294" s="1054">
        <v>80</v>
      </c>
      <c r="AK8294" s="1055">
        <v>11.835000000000001</v>
      </c>
      <c r="AL8294" s="1055">
        <v>0.26529999999999998</v>
      </c>
      <c r="AM8294" s="1054">
        <v>45</v>
      </c>
      <c r="AN8294" s="1056">
        <v>0.2205</v>
      </c>
    </row>
    <row r="8295" spans="35:40">
      <c r="AI8295" s="1053">
        <v>23090101</v>
      </c>
      <c r="AJ8295" s="1054">
        <v>1</v>
      </c>
      <c r="AK8295" s="1055">
        <v>11.81161</v>
      </c>
      <c r="AL8295" s="1055">
        <v>0.3967</v>
      </c>
      <c r="AM8295" s="1054">
        <v>30</v>
      </c>
      <c r="AN8295" s="1056">
        <v>0.15210000000000001</v>
      </c>
    </row>
    <row r="8296" spans="35:40">
      <c r="AI8296" s="1053">
        <v>52221101</v>
      </c>
      <c r="AJ8296" s="1054">
        <v>14</v>
      </c>
      <c r="AK8296" s="1055">
        <v>11.7927</v>
      </c>
      <c r="AL8296" s="1055">
        <v>0.33160000000000001</v>
      </c>
      <c r="AM8296" s="1054">
        <v>36</v>
      </c>
      <c r="AN8296" s="1056">
        <v>6.1900000000000004E-2</v>
      </c>
    </row>
    <row r="8297" spans="35:40">
      <c r="AI8297" s="1053">
        <v>23053501</v>
      </c>
      <c r="AJ8297" s="1054">
        <v>21</v>
      </c>
      <c r="AK8297" s="1055">
        <v>11.781599999999999</v>
      </c>
      <c r="AL8297" s="1055">
        <v>0.39979999999999999</v>
      </c>
      <c r="AM8297" s="1054">
        <v>29</v>
      </c>
      <c r="AN8297" s="1056">
        <v>4.9100000000000005E-2</v>
      </c>
    </row>
    <row r="8298" spans="35:40">
      <c r="AI8298" s="1053">
        <v>43111201</v>
      </c>
      <c r="AJ8298" s="1054">
        <v>22</v>
      </c>
      <c r="AK8298" s="1055">
        <v>11.7798</v>
      </c>
      <c r="AL8298" s="1055">
        <v>0.3705</v>
      </c>
      <c r="AM8298" s="1054">
        <v>32</v>
      </c>
      <c r="AN8298" s="1056">
        <v>4.8399999999999999E-2</v>
      </c>
    </row>
    <row r="8299" spans="35:40">
      <c r="AI8299" s="1053">
        <v>52030901</v>
      </c>
      <c r="AJ8299" s="1054">
        <v>26</v>
      </c>
      <c r="AK8299" s="1055">
        <v>11.7248</v>
      </c>
      <c r="AL8299" s="1055">
        <v>0.3332</v>
      </c>
      <c r="AM8299" s="1054">
        <v>35</v>
      </c>
      <c r="AN8299" s="1056">
        <v>0.1024</v>
      </c>
    </row>
    <row r="8300" spans="35:40">
      <c r="AI8300" s="1053">
        <v>44106801</v>
      </c>
      <c r="AJ8300" s="1054">
        <v>119</v>
      </c>
      <c r="AK8300" s="1055">
        <v>11.7225</v>
      </c>
      <c r="AL8300" s="1055">
        <v>0.36130000000000001</v>
      </c>
      <c r="AM8300" s="1054">
        <v>32</v>
      </c>
      <c r="AN8300" s="1056">
        <v>0.14610000000000001</v>
      </c>
    </row>
    <row r="8301" spans="35:40">
      <c r="AI8301" s="1053">
        <v>14113421</v>
      </c>
      <c r="AJ8301" s="1054">
        <v>16</v>
      </c>
      <c r="AK8301" s="1055">
        <v>11.636900000000001</v>
      </c>
      <c r="AL8301" s="1055">
        <v>0.28839999999999999</v>
      </c>
      <c r="AM8301" s="1054">
        <v>40</v>
      </c>
      <c r="AN8301" s="1056">
        <v>6.6100000000000006E-2</v>
      </c>
    </row>
    <row r="8302" spans="35:40">
      <c r="AI8302" s="1053">
        <v>23012411</v>
      </c>
      <c r="AJ8302" s="1054">
        <v>56</v>
      </c>
      <c r="AK8302" s="1055">
        <v>11.623469999999999</v>
      </c>
      <c r="AL8302" s="1055">
        <v>0.37869999999999998</v>
      </c>
      <c r="AM8302" s="1054">
        <v>31</v>
      </c>
      <c r="AN8302" s="1056">
        <v>0.12369999999999999</v>
      </c>
    </row>
    <row r="8303" spans="35:40">
      <c r="AI8303" s="1053">
        <v>53041201</v>
      </c>
      <c r="AJ8303" s="1054">
        <v>14</v>
      </c>
      <c r="AK8303" s="1055">
        <v>11.6149</v>
      </c>
      <c r="AL8303" s="1055">
        <v>0.3528</v>
      </c>
      <c r="AM8303" s="1054">
        <v>33</v>
      </c>
      <c r="AN8303" s="1056">
        <v>6.6199999999999995E-2</v>
      </c>
    </row>
    <row r="8304" spans="35:40">
      <c r="AI8304" s="1053">
        <v>43122101</v>
      </c>
      <c r="AJ8304" s="1054">
        <v>15</v>
      </c>
      <c r="AK8304" s="1055">
        <v>11.613799999999999</v>
      </c>
      <c r="AL8304" s="1055">
        <v>0.36030000000000001</v>
      </c>
      <c r="AM8304" s="1054">
        <v>32</v>
      </c>
      <c r="AN8304" s="1056">
        <v>4.8000000000000001E-2</v>
      </c>
    </row>
    <row r="8305" spans="35:40">
      <c r="AI8305" s="1053">
        <v>12070661</v>
      </c>
      <c r="AJ8305" s="1054">
        <v>94</v>
      </c>
      <c r="AK8305" s="1055">
        <v>11.605295</v>
      </c>
      <c r="AL8305" s="1055">
        <v>0.37530000000000002</v>
      </c>
      <c r="AM8305" s="1054">
        <v>31</v>
      </c>
      <c r="AN8305" s="1056">
        <v>0.1515</v>
      </c>
    </row>
    <row r="8306" spans="35:40">
      <c r="AI8306" s="1053">
        <v>14083201</v>
      </c>
      <c r="AJ8306" s="1054">
        <v>28</v>
      </c>
      <c r="AK8306" s="1055">
        <v>11.5909</v>
      </c>
      <c r="AL8306" s="1055">
        <v>0.33760000000000001</v>
      </c>
      <c r="AM8306" s="1054">
        <v>34</v>
      </c>
      <c r="AN8306" s="1056">
        <v>5.3399999999999996E-2</v>
      </c>
    </row>
    <row r="8307" spans="35:40">
      <c r="AI8307" s="1053">
        <v>51015701</v>
      </c>
      <c r="AJ8307" s="1054">
        <v>167</v>
      </c>
      <c r="AK8307" s="1055">
        <v>11.5908</v>
      </c>
      <c r="AL8307" s="1055">
        <v>0.3866</v>
      </c>
      <c r="AM8307" s="1054">
        <v>30</v>
      </c>
      <c r="AN8307" s="1056">
        <v>6.7500000000000004E-2</v>
      </c>
    </row>
    <row r="8308" spans="35:40">
      <c r="AI8308" s="1053">
        <v>23090311</v>
      </c>
      <c r="AJ8308" s="1054">
        <v>2</v>
      </c>
      <c r="AK8308" s="1055">
        <v>11.57422</v>
      </c>
      <c r="AL8308" s="1055">
        <v>0.378</v>
      </c>
      <c r="AM8308" s="1054">
        <v>31</v>
      </c>
      <c r="AN8308" s="1056">
        <v>3.9699999999999999E-2</v>
      </c>
    </row>
    <row r="8309" spans="35:40">
      <c r="AI8309" s="1053">
        <v>15060106</v>
      </c>
      <c r="AJ8309" s="1054">
        <v>6</v>
      </c>
      <c r="AK8309" s="1055">
        <v>11.5555</v>
      </c>
      <c r="AL8309" s="1055">
        <v>0.33960000000000001</v>
      </c>
      <c r="AM8309" s="1054">
        <v>34</v>
      </c>
      <c r="AN8309" s="1056">
        <v>8.0299999999999996E-2</v>
      </c>
    </row>
    <row r="8310" spans="35:40">
      <c r="AI8310" s="1053">
        <v>36081501</v>
      </c>
      <c r="AJ8310" s="1054">
        <v>25</v>
      </c>
      <c r="AK8310" s="1055">
        <v>11.5543</v>
      </c>
      <c r="AL8310" s="1055">
        <v>0.24329999999999999</v>
      </c>
      <c r="AM8310" s="1054">
        <v>47</v>
      </c>
      <c r="AN8310" s="1056">
        <v>4.5400000000000003E-2</v>
      </c>
    </row>
    <row r="8311" spans="35:40">
      <c r="AI8311" s="1053">
        <v>43121201</v>
      </c>
      <c r="AJ8311" s="1054">
        <v>16</v>
      </c>
      <c r="AK8311" s="1055">
        <v>11.53</v>
      </c>
      <c r="AL8311" s="1055">
        <v>0.30559999999999998</v>
      </c>
      <c r="AM8311" s="1054">
        <v>38</v>
      </c>
      <c r="AN8311" s="1056">
        <v>4.36E-2</v>
      </c>
    </row>
    <row r="8312" spans="35:40">
      <c r="AI8312" s="1053">
        <v>13101701</v>
      </c>
      <c r="AJ8312" s="1054">
        <v>33</v>
      </c>
      <c r="AK8312" s="1055">
        <v>11.5045</v>
      </c>
      <c r="AL8312" s="1055">
        <v>0.32379999999999998</v>
      </c>
      <c r="AM8312" s="1054">
        <v>36</v>
      </c>
      <c r="AN8312" s="1056">
        <v>0.16620000000000001</v>
      </c>
    </row>
    <row r="8313" spans="35:40">
      <c r="AI8313" s="1053">
        <v>44152201</v>
      </c>
      <c r="AJ8313" s="1054">
        <v>25</v>
      </c>
      <c r="AK8313" s="1055">
        <v>11.486000000000001</v>
      </c>
      <c r="AL8313" s="1055">
        <v>0.34810000000000002</v>
      </c>
      <c r="AM8313" s="1054">
        <v>33</v>
      </c>
      <c r="AN8313" s="1056">
        <v>6.1699999999999998E-2</v>
      </c>
    </row>
    <row r="8314" spans="35:40">
      <c r="AI8314" s="1053">
        <v>13024201</v>
      </c>
      <c r="AJ8314" s="1054">
        <v>42</v>
      </c>
      <c r="AK8314" s="1055">
        <v>11.475300000000001</v>
      </c>
      <c r="AL8314" s="1055">
        <v>0.36259999999999998</v>
      </c>
      <c r="AM8314" s="1054">
        <v>32</v>
      </c>
      <c r="AN8314" s="1056">
        <v>0.46310000000000001</v>
      </c>
    </row>
    <row r="8315" spans="35:40">
      <c r="AI8315" s="1053">
        <v>45090101</v>
      </c>
      <c r="AJ8315" s="1054">
        <v>10</v>
      </c>
      <c r="AK8315" s="1055">
        <v>11.4712</v>
      </c>
      <c r="AL8315" s="1055">
        <v>0.36759999999999998</v>
      </c>
      <c r="AM8315" s="1054">
        <v>31</v>
      </c>
      <c r="AN8315" s="1056">
        <v>0.1042</v>
      </c>
    </row>
    <row r="8316" spans="35:40">
      <c r="AI8316" s="1053">
        <v>37091201</v>
      </c>
      <c r="AJ8316" s="1054">
        <v>17</v>
      </c>
      <c r="AK8316" s="1055">
        <v>11.451000000000001</v>
      </c>
      <c r="AL8316" s="1055">
        <v>0.37330000000000002</v>
      </c>
      <c r="AM8316" s="1054">
        <v>31</v>
      </c>
      <c r="AN8316" s="1056">
        <v>0.16550000000000001</v>
      </c>
    </row>
    <row r="8317" spans="35:40">
      <c r="AI8317" s="1053">
        <v>52271101</v>
      </c>
      <c r="AJ8317" s="1054">
        <v>16</v>
      </c>
      <c r="AK8317" s="1055">
        <v>11.4339</v>
      </c>
      <c r="AL8317" s="1055">
        <v>0.313</v>
      </c>
      <c r="AM8317" s="1054">
        <v>37</v>
      </c>
      <c r="AN8317" s="1056">
        <v>0.10310000000000001</v>
      </c>
    </row>
    <row r="8318" spans="35:40">
      <c r="AI8318" s="1053">
        <v>13024101</v>
      </c>
      <c r="AJ8318" s="1054">
        <v>43</v>
      </c>
      <c r="AK8318" s="1055">
        <v>11.374499999999999</v>
      </c>
      <c r="AL8318" s="1055">
        <v>0.34229999999999999</v>
      </c>
      <c r="AM8318" s="1054">
        <v>33</v>
      </c>
      <c r="AN8318" s="1056">
        <v>5.6399999999999999E-2</v>
      </c>
    </row>
    <row r="8319" spans="35:40">
      <c r="AI8319" s="1053">
        <v>21024501</v>
      </c>
      <c r="AJ8319" s="1054">
        <v>54</v>
      </c>
      <c r="AK8319" s="1055">
        <v>11.352</v>
      </c>
      <c r="AL8319" s="1055">
        <v>0.35260000000000002</v>
      </c>
      <c r="AM8319" s="1054">
        <v>32</v>
      </c>
      <c r="AN8319" s="1056">
        <v>0.20550000000000002</v>
      </c>
    </row>
    <row r="8320" spans="35:40">
      <c r="AI8320" s="1053">
        <v>13040601</v>
      </c>
      <c r="AJ8320" s="1054">
        <v>17</v>
      </c>
      <c r="AK8320" s="1055">
        <v>11.34</v>
      </c>
      <c r="AL8320" s="1055">
        <v>0.378</v>
      </c>
      <c r="AM8320" s="1054">
        <v>30</v>
      </c>
      <c r="AN8320" s="1056">
        <v>0.14099999999999999</v>
      </c>
    </row>
    <row r="8321" spans="35:40">
      <c r="AI8321" s="1053">
        <v>44011561</v>
      </c>
      <c r="AJ8321" s="1054">
        <v>236</v>
      </c>
      <c r="AK8321" s="1055">
        <v>11.3392</v>
      </c>
      <c r="AL8321" s="1055">
        <v>0.33329999999999999</v>
      </c>
      <c r="AM8321" s="1054">
        <v>34</v>
      </c>
      <c r="AN8321" s="1056">
        <v>6.5099999999999991E-2</v>
      </c>
    </row>
    <row r="8322" spans="35:40">
      <c r="AI8322" s="1053">
        <v>44011661</v>
      </c>
      <c r="AJ8322" s="1054">
        <v>237</v>
      </c>
      <c r="AK8322" s="1055">
        <v>11.321400000000001</v>
      </c>
      <c r="AL8322" s="1055">
        <v>0.34320000000000001</v>
      </c>
      <c r="AM8322" s="1054">
        <v>33</v>
      </c>
      <c r="AN8322" s="1056">
        <v>8.1600000000000006E-2</v>
      </c>
    </row>
    <row r="8323" spans="35:40">
      <c r="AI8323" s="1053">
        <v>44011471</v>
      </c>
      <c r="AJ8323" s="1054">
        <v>238</v>
      </c>
      <c r="AK8323" s="1055">
        <v>11.321199999999999</v>
      </c>
      <c r="AL8323" s="1055">
        <v>0.30669999999999997</v>
      </c>
      <c r="AM8323" s="1054">
        <v>37</v>
      </c>
      <c r="AN8323" s="1056">
        <v>3.1800000000000002E-2</v>
      </c>
    </row>
    <row r="8324" spans="35:40">
      <c r="AI8324" s="1053">
        <v>31010201</v>
      </c>
      <c r="AJ8324" s="1054">
        <v>277</v>
      </c>
      <c r="AK8324" s="1055">
        <v>11.251200000000001</v>
      </c>
      <c r="AL8324" s="1055">
        <v>0.30730000000000002</v>
      </c>
      <c r="AM8324" s="1054">
        <v>37</v>
      </c>
      <c r="AN8324" s="1056">
        <v>8.5099999999999995E-2</v>
      </c>
    </row>
    <row r="8325" spans="35:40">
      <c r="AI8325" s="1053">
        <v>37037141</v>
      </c>
      <c r="AJ8325" s="1054">
        <v>65</v>
      </c>
      <c r="AK8325" s="1055">
        <v>11.166600000000001</v>
      </c>
      <c r="AL8325" s="1055">
        <v>0.30109999999999998</v>
      </c>
      <c r="AM8325" s="1054">
        <v>37</v>
      </c>
      <c r="AN8325" s="1056">
        <v>5.3699999999999998E-2</v>
      </c>
    </row>
    <row r="8326" spans="35:40">
      <c r="AI8326" s="1053">
        <v>14081001</v>
      </c>
      <c r="AJ8326" s="1054">
        <v>29</v>
      </c>
      <c r="AK8326" s="1055">
        <v>11.135199999999999</v>
      </c>
      <c r="AL8326" s="1055">
        <v>0.3639</v>
      </c>
      <c r="AM8326" s="1054">
        <v>31</v>
      </c>
      <c r="AN8326" s="1056">
        <v>8.5999999999999993E-2</v>
      </c>
    </row>
    <row r="8327" spans="35:40">
      <c r="AI8327" s="1053">
        <v>14110201</v>
      </c>
      <c r="AJ8327" s="1054">
        <v>17</v>
      </c>
      <c r="AK8327" s="1055">
        <v>11.1289</v>
      </c>
      <c r="AL8327" s="1055">
        <v>0.36109999999999998</v>
      </c>
      <c r="AM8327" s="1054">
        <v>31</v>
      </c>
      <c r="AN8327" s="1056">
        <v>0.1358</v>
      </c>
    </row>
    <row r="8328" spans="35:40">
      <c r="AI8328" s="1053">
        <v>23013501</v>
      </c>
      <c r="AJ8328" s="1054">
        <v>57</v>
      </c>
      <c r="AK8328" s="1055">
        <v>11.1134</v>
      </c>
      <c r="AL8328" s="1055">
        <v>0.37369999999999998</v>
      </c>
      <c r="AM8328" s="1054">
        <v>30</v>
      </c>
      <c r="AN8328" s="1056">
        <v>5.45E-2</v>
      </c>
    </row>
    <row r="8329" spans="35:40">
      <c r="AI8329" s="1053">
        <v>13080501</v>
      </c>
      <c r="AJ8329" s="1054">
        <v>14</v>
      </c>
      <c r="AK8329" s="1055">
        <v>11.106</v>
      </c>
      <c r="AL8329" s="1055">
        <v>0.40989999999999999</v>
      </c>
      <c r="AM8329" s="1054">
        <v>27</v>
      </c>
      <c r="AN8329" s="1056">
        <v>0.37939999999999996</v>
      </c>
    </row>
    <row r="8330" spans="35:40">
      <c r="AI8330" s="1053">
        <v>37053001</v>
      </c>
      <c r="AJ8330" s="1054">
        <v>39</v>
      </c>
      <c r="AK8330" s="1055">
        <v>11.0845</v>
      </c>
      <c r="AL8330" s="1055">
        <v>0.3891</v>
      </c>
      <c r="AM8330" s="1054">
        <v>28</v>
      </c>
      <c r="AN8330" s="1056">
        <v>0.15359999999999999</v>
      </c>
    </row>
    <row r="8331" spans="35:40">
      <c r="AI8331" s="1053">
        <v>13025001</v>
      </c>
      <c r="AJ8331" s="1054">
        <v>44</v>
      </c>
      <c r="AK8331" s="1055">
        <v>11.058999999999999</v>
      </c>
      <c r="AL8331" s="1055">
        <v>0.34989999999999999</v>
      </c>
      <c r="AM8331" s="1054">
        <v>32</v>
      </c>
      <c r="AN8331" s="1056">
        <v>7.0099999999999996E-2</v>
      </c>
    </row>
    <row r="8332" spans="35:40">
      <c r="AI8332" s="1053">
        <v>62120401</v>
      </c>
      <c r="AJ8332" s="1054">
        <v>7</v>
      </c>
      <c r="AK8332" s="1055">
        <v>11.054500000000001</v>
      </c>
      <c r="AL8332" s="1055">
        <v>0.3342</v>
      </c>
      <c r="AM8332" s="1054">
        <v>33</v>
      </c>
      <c r="AN8332" s="1056">
        <v>0.30559999999999998</v>
      </c>
    </row>
    <row r="8333" spans="35:40">
      <c r="AI8333" s="1053">
        <v>35081601</v>
      </c>
      <c r="AJ8333" s="1054">
        <v>21</v>
      </c>
      <c r="AK8333" s="1055">
        <v>11.051</v>
      </c>
      <c r="AL8333" s="1055">
        <v>0.3644</v>
      </c>
      <c r="AM8333" s="1054">
        <v>30</v>
      </c>
      <c r="AN8333" s="1056">
        <v>0.2112</v>
      </c>
    </row>
    <row r="8334" spans="35:40">
      <c r="AI8334" s="1053">
        <v>14243271</v>
      </c>
      <c r="AJ8334" s="1054">
        <v>24</v>
      </c>
      <c r="AK8334" s="1055">
        <v>11.0345</v>
      </c>
      <c r="AL8334" s="1055">
        <v>0.34029999999999999</v>
      </c>
      <c r="AM8334" s="1054">
        <v>32</v>
      </c>
      <c r="AN8334" s="1056">
        <v>0.14960000000000001</v>
      </c>
    </row>
    <row r="8335" spans="35:40">
      <c r="AI8335" s="1053">
        <v>41141201</v>
      </c>
      <c r="AJ8335" s="1054">
        <v>26</v>
      </c>
      <c r="AK8335" s="1055">
        <v>11.0342</v>
      </c>
      <c r="AL8335" s="1055">
        <v>0.25419999999999998</v>
      </c>
      <c r="AM8335" s="1054">
        <v>43</v>
      </c>
      <c r="AN8335" s="1056">
        <v>8.1199999999999994E-2</v>
      </c>
    </row>
    <row r="8336" spans="35:40">
      <c r="AI8336" s="1053">
        <v>23022121</v>
      </c>
      <c r="AJ8336" s="1054">
        <v>11</v>
      </c>
      <c r="AK8336" s="1055">
        <v>11.023</v>
      </c>
      <c r="AL8336" s="1055">
        <v>0.31690000000000002</v>
      </c>
      <c r="AM8336" s="1054">
        <v>35</v>
      </c>
      <c r="AN8336" s="1056">
        <v>3.7599999999999995E-2</v>
      </c>
    </row>
    <row r="8337" spans="35:40">
      <c r="AI8337" s="1053">
        <v>41043101</v>
      </c>
      <c r="AJ8337" s="1054">
        <v>22</v>
      </c>
      <c r="AK8337" s="1055">
        <v>10.997400000000001</v>
      </c>
      <c r="AL8337" s="1055">
        <v>0.37130000000000002</v>
      </c>
      <c r="AM8337" s="1054">
        <v>30</v>
      </c>
      <c r="AN8337" s="1056">
        <v>7.2499999999999995E-2</v>
      </c>
    </row>
    <row r="8338" spans="35:40">
      <c r="AI8338" s="1053">
        <v>37067101</v>
      </c>
      <c r="AJ8338" s="1054">
        <v>40</v>
      </c>
      <c r="AK8338" s="1055">
        <v>10.9236</v>
      </c>
      <c r="AL8338" s="1055">
        <v>0.33439999999999998</v>
      </c>
      <c r="AM8338" s="1054">
        <v>33</v>
      </c>
      <c r="AN8338" s="1056">
        <v>0.16140000000000002</v>
      </c>
    </row>
    <row r="8339" spans="35:40">
      <c r="AI8339" s="1053">
        <v>65220151</v>
      </c>
      <c r="AJ8339" s="1054">
        <v>4</v>
      </c>
      <c r="AK8339" s="1055">
        <v>10.9169</v>
      </c>
      <c r="AL8339" s="1055">
        <v>0.2492</v>
      </c>
      <c r="AM8339" s="1054">
        <v>44</v>
      </c>
      <c r="AN8339" s="1056">
        <v>1.4800000000000001E-2</v>
      </c>
    </row>
    <row r="8340" spans="35:40">
      <c r="AI8340" s="1053">
        <v>65290103</v>
      </c>
      <c r="AJ8340" s="1054">
        <v>2</v>
      </c>
      <c r="AK8340" s="1055">
        <v>10.9077</v>
      </c>
      <c r="AL8340" s="1055">
        <v>0.30649999999999999</v>
      </c>
      <c r="AM8340" s="1054">
        <v>36</v>
      </c>
      <c r="AN8340" s="1056">
        <v>4.9100000000000005E-2</v>
      </c>
    </row>
    <row r="8341" spans="35:40">
      <c r="AI8341" s="1053">
        <v>52261901</v>
      </c>
      <c r="AJ8341" s="1054">
        <v>9</v>
      </c>
      <c r="AK8341" s="1055">
        <v>10.8675</v>
      </c>
      <c r="AL8341" s="1055">
        <v>0.30049999999999999</v>
      </c>
      <c r="AM8341" s="1054">
        <v>36</v>
      </c>
      <c r="AN8341" s="1056">
        <v>0.18230000000000002</v>
      </c>
    </row>
    <row r="8342" spans="35:40">
      <c r="AI8342" s="1053">
        <v>13016001</v>
      </c>
      <c r="AJ8342" s="1054">
        <v>70</v>
      </c>
      <c r="AK8342" s="1055">
        <v>10.8285</v>
      </c>
      <c r="AL8342" s="1055">
        <v>0.34670000000000001</v>
      </c>
      <c r="AM8342" s="1054">
        <v>31</v>
      </c>
      <c r="AN8342" s="1056">
        <v>0.2555</v>
      </c>
    </row>
    <row r="8343" spans="35:40">
      <c r="AI8343" s="1053">
        <v>43050501</v>
      </c>
      <c r="AJ8343" s="1054">
        <v>16</v>
      </c>
      <c r="AK8343" s="1055">
        <v>10.815</v>
      </c>
      <c r="AL8343" s="1055">
        <v>0.29599999999999999</v>
      </c>
      <c r="AM8343" s="1054">
        <v>37</v>
      </c>
      <c r="AN8343" s="1056">
        <v>5.7099999999999998E-2</v>
      </c>
    </row>
    <row r="8344" spans="35:40">
      <c r="AI8344" s="1053">
        <v>13025701</v>
      </c>
      <c r="AJ8344" s="1054">
        <v>45</v>
      </c>
      <c r="AK8344" s="1055">
        <v>10.764200000000001</v>
      </c>
      <c r="AL8344" s="1055">
        <v>0.3246</v>
      </c>
      <c r="AM8344" s="1054">
        <v>33</v>
      </c>
      <c r="AN8344" s="1056">
        <v>4.7E-2</v>
      </c>
    </row>
    <row r="8345" spans="35:40">
      <c r="AI8345" s="1053">
        <v>51019931</v>
      </c>
      <c r="AJ8345" s="1054">
        <v>168</v>
      </c>
      <c r="AK8345" s="1055">
        <v>10.755789999999999</v>
      </c>
      <c r="AL8345" s="1055">
        <v>0.33079999999999998</v>
      </c>
      <c r="AM8345" s="1054">
        <v>33</v>
      </c>
      <c r="AN8345" s="1056">
        <v>0.22829999999999998</v>
      </c>
    </row>
    <row r="8346" spans="35:40">
      <c r="AI8346" s="1053">
        <v>43050301</v>
      </c>
      <c r="AJ8346" s="1054">
        <v>17</v>
      </c>
      <c r="AK8346" s="1055">
        <v>10.750019999999999</v>
      </c>
      <c r="AL8346" s="1055">
        <v>0.251</v>
      </c>
      <c r="AM8346" s="1054">
        <v>43</v>
      </c>
      <c r="AN8346" s="1056">
        <v>3.5299999999999998E-2</v>
      </c>
    </row>
    <row r="8347" spans="35:40">
      <c r="AI8347" s="1053">
        <v>61052401</v>
      </c>
      <c r="AJ8347" s="1054">
        <v>18</v>
      </c>
      <c r="AK8347" s="1055">
        <v>10.724</v>
      </c>
      <c r="AL8347" s="1055">
        <v>0.3352</v>
      </c>
      <c r="AM8347" s="1054">
        <v>32</v>
      </c>
      <c r="AN8347" s="1056">
        <v>9.0500000000000011E-2</v>
      </c>
    </row>
    <row r="8348" spans="35:40">
      <c r="AI8348" s="1053">
        <v>53310201</v>
      </c>
      <c r="AJ8348" s="1054">
        <v>3</v>
      </c>
      <c r="AK8348" s="1055">
        <v>10.723800000000001</v>
      </c>
      <c r="AL8348" s="1055">
        <v>0.36059999999999998</v>
      </c>
      <c r="AM8348" s="1054">
        <v>30</v>
      </c>
      <c r="AN8348" s="1056">
        <v>3.9900000000000005E-2</v>
      </c>
    </row>
    <row r="8349" spans="35:40">
      <c r="AI8349" s="1053">
        <v>62141301</v>
      </c>
      <c r="AJ8349" s="1054">
        <v>10</v>
      </c>
      <c r="AK8349" s="1055">
        <v>10.686500000000001</v>
      </c>
      <c r="AL8349" s="1055">
        <v>0.34849999999999998</v>
      </c>
      <c r="AM8349" s="1054">
        <v>31</v>
      </c>
      <c r="AN8349" s="1056">
        <v>5.0199999999999995E-2</v>
      </c>
    </row>
    <row r="8350" spans="35:40">
      <c r="AI8350" s="1053">
        <v>53260901</v>
      </c>
      <c r="AJ8350" s="1054">
        <v>8</v>
      </c>
      <c r="AK8350" s="1055">
        <v>10.6784</v>
      </c>
      <c r="AL8350" s="1055">
        <v>0.33460000000000001</v>
      </c>
      <c r="AM8350" s="1054">
        <v>32</v>
      </c>
      <c r="AN8350" s="1056">
        <v>0.18359999999999999</v>
      </c>
    </row>
    <row r="8351" spans="35:40">
      <c r="AI8351" s="1053">
        <v>37141601</v>
      </c>
      <c r="AJ8351" s="1054">
        <v>21</v>
      </c>
      <c r="AK8351" s="1055">
        <v>10.67</v>
      </c>
      <c r="AL8351" s="1055">
        <v>0.32979999999999998</v>
      </c>
      <c r="AM8351" s="1054">
        <v>32</v>
      </c>
      <c r="AN8351" s="1056">
        <v>0.1128</v>
      </c>
    </row>
    <row r="8352" spans="35:40">
      <c r="AI8352" s="1053">
        <v>22070801</v>
      </c>
      <c r="AJ8352" s="1054">
        <v>7</v>
      </c>
      <c r="AK8352" s="1055">
        <v>10.66277</v>
      </c>
      <c r="AL8352" s="1055">
        <v>0.36670000000000003</v>
      </c>
      <c r="AM8352" s="1054">
        <v>29</v>
      </c>
      <c r="AN8352" s="1056">
        <v>4.4199999999999996E-2</v>
      </c>
    </row>
    <row r="8353" spans="35:40">
      <c r="AI8353" s="1053">
        <v>32111711</v>
      </c>
      <c r="AJ8353" s="1054">
        <v>21</v>
      </c>
      <c r="AK8353" s="1055">
        <v>10.6409</v>
      </c>
      <c r="AL8353" s="1055">
        <v>0.3473</v>
      </c>
      <c r="AM8353" s="1054">
        <v>31</v>
      </c>
      <c r="AN8353" s="1056">
        <v>0.34509999999999996</v>
      </c>
    </row>
    <row r="8354" spans="35:40">
      <c r="AI8354" s="1053">
        <v>45040901</v>
      </c>
      <c r="AJ8354" s="1054">
        <v>13</v>
      </c>
      <c r="AK8354" s="1055">
        <v>10.6119</v>
      </c>
      <c r="AL8354" s="1055">
        <v>0.34089999999999998</v>
      </c>
      <c r="AM8354" s="1054">
        <v>31</v>
      </c>
      <c r="AN8354" s="1056">
        <v>0.1361</v>
      </c>
    </row>
    <row r="8355" spans="35:40">
      <c r="AI8355" s="1053">
        <v>44108001</v>
      </c>
      <c r="AJ8355" s="1054">
        <v>120</v>
      </c>
      <c r="AK8355" s="1055">
        <v>10.607900000000001</v>
      </c>
      <c r="AL8355" s="1055">
        <v>0.32650000000000001</v>
      </c>
      <c r="AM8355" s="1054">
        <v>32</v>
      </c>
      <c r="AN8355" s="1056">
        <v>0.13539999999999999</v>
      </c>
    </row>
    <row r="8356" spans="35:40">
      <c r="AI8356" s="1053">
        <v>62040301</v>
      </c>
      <c r="AJ8356" s="1054">
        <v>8</v>
      </c>
      <c r="AK8356" s="1055">
        <v>10.59695</v>
      </c>
      <c r="AL8356" s="1055">
        <v>0.29720000000000002</v>
      </c>
      <c r="AM8356" s="1054">
        <v>36</v>
      </c>
      <c r="AN8356" s="1056">
        <v>0.43490000000000001</v>
      </c>
    </row>
    <row r="8357" spans="35:40">
      <c r="AI8357" s="1053">
        <v>53261201</v>
      </c>
      <c r="AJ8357" s="1054">
        <v>9</v>
      </c>
      <c r="AK8357" s="1055">
        <v>10.576639999999999</v>
      </c>
      <c r="AL8357" s="1055">
        <v>0.33900000000000002</v>
      </c>
      <c r="AM8357" s="1054">
        <v>31</v>
      </c>
      <c r="AN8357" s="1056">
        <v>0.1017</v>
      </c>
    </row>
    <row r="8358" spans="35:40">
      <c r="AI8358" s="1053">
        <v>37062701</v>
      </c>
      <c r="AJ8358" s="1054">
        <v>41</v>
      </c>
      <c r="AK8358" s="1055">
        <v>10.563000000000001</v>
      </c>
      <c r="AL8358" s="1055">
        <v>0.35210000000000002</v>
      </c>
      <c r="AM8358" s="1054">
        <v>30</v>
      </c>
      <c r="AN8358" s="1056">
        <v>0.30349999999999999</v>
      </c>
    </row>
    <row r="8359" spans="35:40">
      <c r="AI8359" s="1053">
        <v>53062001</v>
      </c>
      <c r="AJ8359" s="1054">
        <v>4</v>
      </c>
      <c r="AK8359" s="1055">
        <v>10.541499999999999</v>
      </c>
      <c r="AL8359" s="1055">
        <v>0.28789999999999999</v>
      </c>
      <c r="AM8359" s="1054">
        <v>37</v>
      </c>
      <c r="AN8359" s="1056">
        <v>3.8100000000000002E-2</v>
      </c>
    </row>
    <row r="8360" spans="35:40">
      <c r="AI8360" s="1053">
        <v>41131601</v>
      </c>
      <c r="AJ8360" s="1054">
        <v>27</v>
      </c>
      <c r="AK8360" s="1055">
        <v>10.5342</v>
      </c>
      <c r="AL8360" s="1055">
        <v>0.192</v>
      </c>
      <c r="AM8360" s="1054">
        <v>55</v>
      </c>
      <c r="AN8360" s="1056">
        <v>2.53E-2</v>
      </c>
    </row>
    <row r="8361" spans="35:40">
      <c r="AI8361" s="1053">
        <v>44133101</v>
      </c>
      <c r="AJ8361" s="1054">
        <v>113</v>
      </c>
      <c r="AK8361" s="1055">
        <v>10.474600000000001</v>
      </c>
      <c r="AL8361" s="1055">
        <v>0.33210000000000001</v>
      </c>
      <c r="AM8361" s="1054">
        <v>32</v>
      </c>
      <c r="AN8361" s="1056">
        <v>8.2200000000000009E-2</v>
      </c>
    </row>
    <row r="8362" spans="35:40">
      <c r="AI8362" s="1053">
        <v>41061501</v>
      </c>
      <c r="AJ8362" s="1054">
        <v>4</v>
      </c>
      <c r="AK8362" s="1055">
        <v>10.46275</v>
      </c>
      <c r="AL8362" s="1055">
        <v>0.34939999999999999</v>
      </c>
      <c r="AM8362" s="1054">
        <v>30</v>
      </c>
      <c r="AN8362" s="1056">
        <v>9.2799999999999994E-2</v>
      </c>
    </row>
    <row r="8363" spans="35:40">
      <c r="AI8363" s="1053">
        <v>43071701</v>
      </c>
      <c r="AJ8363" s="1054">
        <v>20</v>
      </c>
      <c r="AK8363" s="1055">
        <v>10.422839999999999</v>
      </c>
      <c r="AL8363" s="1055">
        <v>0.30709999999999998</v>
      </c>
      <c r="AM8363" s="1054">
        <v>34</v>
      </c>
      <c r="AN8363" s="1056">
        <v>0.1242</v>
      </c>
    </row>
    <row r="8364" spans="35:40">
      <c r="AI8364" s="1053">
        <v>43061101</v>
      </c>
      <c r="AJ8364" s="1054">
        <v>24</v>
      </c>
      <c r="AK8364" s="1055">
        <v>10.404</v>
      </c>
      <c r="AL8364" s="1055">
        <v>0.25779999999999997</v>
      </c>
      <c r="AM8364" s="1054">
        <v>40</v>
      </c>
      <c r="AN8364" s="1056">
        <v>4.9100000000000005E-2</v>
      </c>
    </row>
    <row r="8365" spans="35:40">
      <c r="AI8365" s="1053">
        <v>52271201</v>
      </c>
      <c r="AJ8365" s="1054">
        <v>17</v>
      </c>
      <c r="AK8365" s="1055">
        <v>10.398300000000001</v>
      </c>
      <c r="AL8365" s="1055">
        <v>0.25019999999999998</v>
      </c>
      <c r="AM8365" s="1054">
        <v>42</v>
      </c>
      <c r="AN8365" s="1056">
        <v>0.10880000000000001</v>
      </c>
    </row>
    <row r="8366" spans="35:40">
      <c r="AI8366" s="1053">
        <v>61040601</v>
      </c>
      <c r="AJ8366" s="1054">
        <v>20</v>
      </c>
      <c r="AK8366" s="1055">
        <v>10.361499999999999</v>
      </c>
      <c r="AL8366" s="1055">
        <v>0.34110000000000001</v>
      </c>
      <c r="AM8366" s="1054">
        <v>30</v>
      </c>
      <c r="AN8366" s="1056">
        <v>3.7100000000000001E-2</v>
      </c>
    </row>
    <row r="8367" spans="35:40">
      <c r="AI8367" s="1053">
        <v>44011361</v>
      </c>
      <c r="AJ8367" s="1054">
        <v>239</v>
      </c>
      <c r="AK8367" s="1055">
        <v>10.357900000000001</v>
      </c>
      <c r="AL8367" s="1055">
        <v>0.27929999999999999</v>
      </c>
      <c r="AM8367" s="1054">
        <v>37</v>
      </c>
      <c r="AN8367" s="1056">
        <v>5.5E-2</v>
      </c>
    </row>
    <row r="8368" spans="35:40">
      <c r="AI8368" s="1053">
        <v>22112001</v>
      </c>
      <c r="AJ8368" s="1054">
        <v>46</v>
      </c>
      <c r="AK8368" s="1055">
        <v>10.331</v>
      </c>
      <c r="AL8368" s="1055">
        <v>0.28399999999999997</v>
      </c>
      <c r="AM8368" s="1054">
        <v>36</v>
      </c>
      <c r="AN8368" s="1056">
        <v>3.7999999999999999E-2</v>
      </c>
    </row>
    <row r="8369" spans="35:40">
      <c r="AI8369" s="1053">
        <v>43052501</v>
      </c>
      <c r="AJ8369" s="1054">
        <v>18</v>
      </c>
      <c r="AK8369" s="1055">
        <v>10.253</v>
      </c>
      <c r="AL8369" s="1055">
        <v>0.21029999999999999</v>
      </c>
      <c r="AM8369" s="1054">
        <v>49</v>
      </c>
      <c r="AN8369" s="1056">
        <v>2.3300000000000001E-2</v>
      </c>
    </row>
    <row r="8370" spans="35:40">
      <c r="AI8370" s="1053">
        <v>53290701</v>
      </c>
      <c r="AJ8370" s="1054">
        <v>13</v>
      </c>
      <c r="AK8370" s="1055">
        <v>10.2441</v>
      </c>
      <c r="AL8370" s="1055">
        <v>0.31059999999999999</v>
      </c>
      <c r="AM8370" s="1054">
        <v>33</v>
      </c>
      <c r="AN8370" s="1056">
        <v>0.1159</v>
      </c>
    </row>
    <row r="8371" spans="35:40">
      <c r="AI8371" s="1053">
        <v>43042001</v>
      </c>
      <c r="AJ8371" s="1054">
        <v>28</v>
      </c>
      <c r="AK8371" s="1055">
        <v>10.241400000000001</v>
      </c>
      <c r="AL8371" s="1055">
        <v>0.36820000000000003</v>
      </c>
      <c r="AM8371" s="1054">
        <v>28</v>
      </c>
      <c r="AN8371" s="1056">
        <v>0.12470000000000001</v>
      </c>
    </row>
    <row r="8372" spans="35:40">
      <c r="AI8372" s="1053">
        <v>23022101</v>
      </c>
      <c r="AJ8372" s="1054">
        <v>12</v>
      </c>
      <c r="AK8372" s="1055">
        <v>10.2385</v>
      </c>
      <c r="AL8372" s="1055">
        <v>0.26229999999999998</v>
      </c>
      <c r="AM8372" s="1054">
        <v>39</v>
      </c>
      <c r="AN8372" s="1056">
        <v>3.6000000000000004E-2</v>
      </c>
    </row>
    <row r="8373" spans="35:40">
      <c r="AI8373" s="1053">
        <v>37141401</v>
      </c>
      <c r="AJ8373" s="1054">
        <v>22</v>
      </c>
      <c r="AK8373" s="1055">
        <v>10.21875</v>
      </c>
      <c r="AL8373" s="1055">
        <v>0.28210000000000002</v>
      </c>
      <c r="AM8373" s="1054">
        <v>36</v>
      </c>
      <c r="AN8373" s="1056">
        <v>4.2199999999999994E-2</v>
      </c>
    </row>
    <row r="8374" spans="35:40">
      <c r="AI8374" s="1053">
        <v>50260101</v>
      </c>
      <c r="AJ8374" s="1054">
        <v>207</v>
      </c>
      <c r="AK8374" s="1055">
        <v>10.210800000000001</v>
      </c>
      <c r="AL8374" s="1055">
        <v>0.32040000000000002</v>
      </c>
      <c r="AM8374" s="1054">
        <v>32</v>
      </c>
      <c r="AN8374" s="1056">
        <v>0.2137</v>
      </c>
    </row>
    <row r="8375" spans="35:40">
      <c r="AI8375" s="1053">
        <v>23043311</v>
      </c>
      <c r="AJ8375" s="1054">
        <v>10</v>
      </c>
      <c r="AK8375" s="1055">
        <v>10.208600000000001</v>
      </c>
      <c r="AL8375" s="1055">
        <v>0.2631</v>
      </c>
      <c r="AM8375" s="1054">
        <v>39</v>
      </c>
      <c r="AN8375" s="1056">
        <v>9.2399999999999996E-2</v>
      </c>
    </row>
    <row r="8376" spans="35:40">
      <c r="AI8376" s="1053">
        <v>37141101</v>
      </c>
      <c r="AJ8376" s="1054">
        <v>23</v>
      </c>
      <c r="AK8376" s="1055">
        <v>10.2058</v>
      </c>
      <c r="AL8376" s="1055">
        <v>0.26419999999999999</v>
      </c>
      <c r="AM8376" s="1054">
        <v>39</v>
      </c>
      <c r="AN8376" s="1056">
        <v>7.1800000000000003E-2</v>
      </c>
    </row>
    <row r="8377" spans="35:40">
      <c r="AI8377" s="1053">
        <v>53091601</v>
      </c>
      <c r="AJ8377" s="1054">
        <v>6</v>
      </c>
      <c r="AK8377" s="1055">
        <v>10.1823</v>
      </c>
      <c r="AL8377" s="1055">
        <v>0.29630000000000001</v>
      </c>
      <c r="AM8377" s="1054">
        <v>34</v>
      </c>
      <c r="AN8377" s="1056">
        <v>4.4000000000000004E-2</v>
      </c>
    </row>
    <row r="8378" spans="35:40">
      <c r="AI8378" s="1053">
        <v>43121801</v>
      </c>
      <c r="AJ8378" s="1054">
        <v>17</v>
      </c>
      <c r="AK8378" s="1055">
        <v>10.1783</v>
      </c>
      <c r="AL8378" s="1055">
        <v>0.30740000000000001</v>
      </c>
      <c r="AM8378" s="1054">
        <v>33</v>
      </c>
      <c r="AN8378" s="1056">
        <v>5.7699999999999994E-2</v>
      </c>
    </row>
    <row r="8379" spans="35:40">
      <c r="AI8379" s="1053">
        <v>37127031</v>
      </c>
      <c r="AJ8379" s="1054">
        <v>17</v>
      </c>
      <c r="AK8379" s="1055">
        <v>10.1633</v>
      </c>
      <c r="AL8379" s="1055">
        <v>0.3332</v>
      </c>
      <c r="AM8379" s="1054">
        <v>30</v>
      </c>
      <c r="AN8379" s="1056">
        <v>6.3399999999999998E-2</v>
      </c>
    </row>
    <row r="8380" spans="35:40">
      <c r="AI8380" s="1053">
        <v>65900502</v>
      </c>
      <c r="AJ8380" s="1054">
        <v>2</v>
      </c>
      <c r="AK8380" s="1055">
        <v>10.1465</v>
      </c>
      <c r="AL8380" s="1055">
        <v>0.3196</v>
      </c>
      <c r="AM8380" s="1054">
        <v>32</v>
      </c>
      <c r="AN8380" s="1056">
        <v>9.5399999999999985E-2</v>
      </c>
    </row>
    <row r="8381" spans="35:40">
      <c r="AI8381" s="1053">
        <v>32073411</v>
      </c>
      <c r="AJ8381" s="1054">
        <v>45</v>
      </c>
      <c r="AK8381" s="1055">
        <v>10.051399999999999</v>
      </c>
      <c r="AL8381" s="1055">
        <v>0.33210000000000001</v>
      </c>
      <c r="AM8381" s="1054">
        <v>30</v>
      </c>
      <c r="AN8381" s="1056">
        <v>0.15130000000000002</v>
      </c>
    </row>
    <row r="8382" spans="35:40">
      <c r="AI8382" s="1053">
        <v>13101901</v>
      </c>
      <c r="AJ8382" s="1054">
        <v>34</v>
      </c>
      <c r="AK8382" s="1055">
        <v>10.0358</v>
      </c>
      <c r="AL8382" s="1055">
        <v>0.315</v>
      </c>
      <c r="AM8382" s="1054">
        <v>32</v>
      </c>
      <c r="AN8382" s="1056">
        <v>4.9599999999999998E-2</v>
      </c>
    </row>
    <row r="8383" spans="35:40">
      <c r="AI8383" s="1053">
        <v>65232011</v>
      </c>
      <c r="AJ8383" s="1054">
        <v>6</v>
      </c>
      <c r="AK8383" s="1055">
        <v>10.0174</v>
      </c>
      <c r="AL8383" s="1055">
        <v>0.33229999999999998</v>
      </c>
      <c r="AM8383" s="1054">
        <v>30</v>
      </c>
      <c r="AN8383" s="1056">
        <v>7.6499999999999999E-2</v>
      </c>
    </row>
    <row r="8384" spans="35:40">
      <c r="AI8384" s="1053">
        <v>14023011</v>
      </c>
      <c r="AJ8384" s="1054">
        <v>16</v>
      </c>
      <c r="AK8384" s="1055">
        <v>10.004</v>
      </c>
      <c r="AL8384" s="1055">
        <v>0.20849999999999999</v>
      </c>
      <c r="AM8384" s="1054">
        <v>48</v>
      </c>
      <c r="AN8384" s="1056">
        <v>5.16E-2</v>
      </c>
    </row>
    <row r="8385" spans="35:40">
      <c r="AI8385" s="1053">
        <v>34012001</v>
      </c>
      <c r="AJ8385" s="1054">
        <v>83</v>
      </c>
      <c r="AK8385" s="1055">
        <v>10.002000000000001</v>
      </c>
      <c r="AL8385" s="1055">
        <v>0.31490000000000001</v>
      </c>
      <c r="AM8385" s="1054">
        <v>32</v>
      </c>
      <c r="AN8385" s="1056">
        <v>7.85E-2</v>
      </c>
    </row>
    <row r="8386" spans="35:40">
      <c r="AI8386" s="1053">
        <v>34141501</v>
      </c>
      <c r="AJ8386" s="1054">
        <v>14</v>
      </c>
      <c r="AK8386" s="1055">
        <v>9.9992000000000001</v>
      </c>
      <c r="AL8386" s="1055">
        <v>0.22900000000000001</v>
      </c>
      <c r="AM8386" s="1054">
        <v>44</v>
      </c>
      <c r="AN8386" s="1056">
        <v>8.539999999999999E-2</v>
      </c>
    </row>
    <row r="8387" spans="35:40">
      <c r="AI8387" s="1053">
        <v>61061101</v>
      </c>
      <c r="AJ8387" s="1054">
        <v>14</v>
      </c>
      <c r="AK8387" s="1055">
        <v>9.9550999999999998</v>
      </c>
      <c r="AL8387" s="1055">
        <v>0.26119999999999999</v>
      </c>
      <c r="AM8387" s="1054">
        <v>38</v>
      </c>
      <c r="AN8387" s="1056">
        <v>3.1400000000000004E-2</v>
      </c>
    </row>
    <row r="8388" spans="35:40">
      <c r="AI8388" s="1053">
        <v>61061201</v>
      </c>
      <c r="AJ8388" s="1054">
        <v>15</v>
      </c>
      <c r="AK8388" s="1055">
        <v>9.9147999999999996</v>
      </c>
      <c r="AL8388" s="1055">
        <v>0.2336</v>
      </c>
      <c r="AM8388" s="1054">
        <v>42</v>
      </c>
      <c r="AN8388" s="1056">
        <v>9.0200000000000002E-2</v>
      </c>
    </row>
    <row r="8389" spans="35:40">
      <c r="AI8389" s="1053">
        <v>22032401</v>
      </c>
      <c r="AJ8389" s="1054">
        <v>18</v>
      </c>
      <c r="AK8389" s="1055">
        <v>9.9077000000000002</v>
      </c>
      <c r="AL8389" s="1055">
        <v>0.18490000000000001</v>
      </c>
      <c r="AM8389" s="1054">
        <v>54</v>
      </c>
      <c r="AN8389" s="1056">
        <v>3.6299999999999999E-2</v>
      </c>
    </row>
    <row r="8390" spans="35:40">
      <c r="AI8390" s="1053">
        <v>44131231</v>
      </c>
      <c r="AJ8390" s="1054">
        <v>114</v>
      </c>
      <c r="AK8390" s="1055">
        <v>9.8927999999999994</v>
      </c>
      <c r="AL8390" s="1055">
        <v>0.30599999999999999</v>
      </c>
      <c r="AM8390" s="1054">
        <v>32</v>
      </c>
      <c r="AN8390" s="1056">
        <v>5.0199999999999995E-2</v>
      </c>
    </row>
    <row r="8391" spans="35:40">
      <c r="AI8391" s="1053">
        <v>52031501</v>
      </c>
      <c r="AJ8391" s="1054">
        <v>27</v>
      </c>
      <c r="AK8391" s="1055">
        <v>9.8705999999999996</v>
      </c>
      <c r="AL8391" s="1055">
        <v>0.26989999999999997</v>
      </c>
      <c r="AM8391" s="1054">
        <v>37</v>
      </c>
      <c r="AN8391" s="1056">
        <v>0.10060000000000001</v>
      </c>
    </row>
    <row r="8392" spans="35:40">
      <c r="AI8392" s="1053">
        <v>63050051</v>
      </c>
      <c r="AJ8392" s="1054">
        <v>5</v>
      </c>
      <c r="AK8392" s="1055">
        <v>9.8338000000000001</v>
      </c>
      <c r="AL8392" s="1055">
        <v>0.32890000000000003</v>
      </c>
      <c r="AM8392" s="1054">
        <v>30</v>
      </c>
      <c r="AN8392" s="1056">
        <v>0.13730000000000001</v>
      </c>
    </row>
    <row r="8393" spans="35:40">
      <c r="AI8393" s="1053">
        <v>13033801</v>
      </c>
      <c r="AJ8393" s="1054">
        <v>21</v>
      </c>
      <c r="AK8393" s="1055">
        <v>9.8142999999999994</v>
      </c>
      <c r="AL8393" s="1055">
        <v>0.31609999999999999</v>
      </c>
      <c r="AM8393" s="1054">
        <v>31</v>
      </c>
      <c r="AN8393" s="1056">
        <v>0.109</v>
      </c>
    </row>
    <row r="8394" spans="35:40">
      <c r="AI8394" s="1053">
        <v>53310301</v>
      </c>
      <c r="AJ8394" s="1054">
        <v>4</v>
      </c>
      <c r="AK8394" s="1055">
        <v>9.8035999999999994</v>
      </c>
      <c r="AL8394" s="1055">
        <v>0.31009999999999999</v>
      </c>
      <c r="AM8394" s="1054">
        <v>32</v>
      </c>
      <c r="AN8394" s="1056">
        <v>3.5499999999999997E-2</v>
      </c>
    </row>
    <row r="8395" spans="35:40">
      <c r="AI8395" s="1053">
        <v>37052801</v>
      </c>
      <c r="AJ8395" s="1054">
        <v>40</v>
      </c>
      <c r="AK8395" s="1055">
        <v>9.8033999999999999</v>
      </c>
      <c r="AL8395" s="1055">
        <v>0.32419999999999999</v>
      </c>
      <c r="AM8395" s="1054">
        <v>30</v>
      </c>
      <c r="AN8395" s="1056">
        <v>0.1555</v>
      </c>
    </row>
    <row r="8396" spans="35:40">
      <c r="AI8396" s="1053">
        <v>42014401</v>
      </c>
      <c r="AJ8396" s="1054">
        <v>114</v>
      </c>
      <c r="AK8396" s="1055">
        <v>9.7871000000000006</v>
      </c>
      <c r="AL8396" s="1055">
        <v>0.30940000000000001</v>
      </c>
      <c r="AM8396" s="1054">
        <v>32</v>
      </c>
      <c r="AN8396" s="1056">
        <v>7.9299999999999995E-2</v>
      </c>
    </row>
    <row r="8397" spans="35:40">
      <c r="AI8397" s="1053">
        <v>44101131</v>
      </c>
      <c r="AJ8397" s="1054">
        <v>121</v>
      </c>
      <c r="AK8397" s="1055">
        <v>9.7736000000000001</v>
      </c>
      <c r="AL8397" s="1055">
        <v>0.30680000000000002</v>
      </c>
      <c r="AM8397" s="1054">
        <v>32</v>
      </c>
      <c r="AN8397" s="1056">
        <v>6.1200000000000004E-2</v>
      </c>
    </row>
    <row r="8398" spans="35:40">
      <c r="AI8398" s="1053">
        <v>37070601</v>
      </c>
      <c r="AJ8398" s="1054">
        <v>25</v>
      </c>
      <c r="AK8398" s="1055">
        <v>9.7616300000000003</v>
      </c>
      <c r="AL8398" s="1055">
        <v>0.31690000000000002</v>
      </c>
      <c r="AM8398" s="1054">
        <v>31</v>
      </c>
      <c r="AN8398" s="1056">
        <v>4.0599999999999997E-2</v>
      </c>
    </row>
    <row r="8399" spans="35:40">
      <c r="AI8399" s="1053">
        <v>61072101</v>
      </c>
      <c r="AJ8399" s="1054">
        <v>19</v>
      </c>
      <c r="AK8399" s="1055">
        <v>9.7402999999999995</v>
      </c>
      <c r="AL8399" s="1055">
        <v>0.31040000000000001</v>
      </c>
      <c r="AM8399" s="1054">
        <v>31</v>
      </c>
      <c r="AN8399" s="1056">
        <v>0.29170000000000001</v>
      </c>
    </row>
    <row r="8400" spans="35:40">
      <c r="AI8400" s="1053">
        <v>13042601</v>
      </c>
      <c r="AJ8400" s="1054">
        <v>18</v>
      </c>
      <c r="AK8400" s="1055">
        <v>9.74</v>
      </c>
      <c r="AL8400" s="1055">
        <v>0.32890000000000003</v>
      </c>
      <c r="AM8400" s="1054">
        <v>30</v>
      </c>
      <c r="AN8400" s="1056">
        <v>3.9100000000000003E-2</v>
      </c>
    </row>
    <row r="8401" spans="35:40">
      <c r="AI8401" s="1053">
        <v>22091001</v>
      </c>
      <c r="AJ8401" s="1054">
        <v>11</v>
      </c>
      <c r="AK8401" s="1055">
        <v>9.7364999999999995</v>
      </c>
      <c r="AL8401" s="1055">
        <v>0.19550000000000001</v>
      </c>
      <c r="AM8401" s="1054">
        <v>50</v>
      </c>
      <c r="AN8401" s="1056">
        <v>6.3E-2</v>
      </c>
    </row>
    <row r="8402" spans="35:40">
      <c r="AI8402" s="1053">
        <v>15012101</v>
      </c>
      <c r="AJ8402" s="1054">
        <v>24</v>
      </c>
      <c r="AK8402" s="1055">
        <v>9.7042000000000002</v>
      </c>
      <c r="AL8402" s="1055">
        <v>0.26390000000000002</v>
      </c>
      <c r="AM8402" s="1054">
        <v>37</v>
      </c>
      <c r="AN8402" s="1056">
        <v>5.74E-2</v>
      </c>
    </row>
    <row r="8403" spans="35:40">
      <c r="AI8403" s="1053">
        <v>14020601</v>
      </c>
      <c r="AJ8403" s="1054">
        <v>17</v>
      </c>
      <c r="AK8403" s="1055">
        <v>9.6921999999999997</v>
      </c>
      <c r="AL8403" s="1055">
        <v>0.30259999999999998</v>
      </c>
      <c r="AM8403" s="1054">
        <v>32</v>
      </c>
      <c r="AN8403" s="1056">
        <v>8.5000000000000006E-2</v>
      </c>
    </row>
    <row r="8404" spans="35:40">
      <c r="AI8404" s="1053">
        <v>42100101</v>
      </c>
      <c r="AJ8404" s="1054">
        <v>27</v>
      </c>
      <c r="AK8404" s="1055">
        <v>9.6898</v>
      </c>
      <c r="AL8404" s="1055">
        <v>0.3175</v>
      </c>
      <c r="AM8404" s="1054">
        <v>31</v>
      </c>
      <c r="AN8404" s="1056">
        <v>0.12269999999999999</v>
      </c>
    </row>
    <row r="8405" spans="35:40">
      <c r="AI8405" s="1053">
        <v>43043701</v>
      </c>
      <c r="AJ8405" s="1054">
        <v>29</v>
      </c>
      <c r="AK8405" s="1055">
        <v>9.6893999999999991</v>
      </c>
      <c r="AL8405" s="1055">
        <v>0.32029999999999997</v>
      </c>
      <c r="AM8405" s="1054">
        <v>30</v>
      </c>
      <c r="AN8405" s="1056">
        <v>0.1067</v>
      </c>
    </row>
    <row r="8406" spans="35:40">
      <c r="AI8406" s="1053">
        <v>36090241</v>
      </c>
      <c r="AJ8406" s="1054">
        <v>30</v>
      </c>
      <c r="AK8406" s="1055">
        <v>9.6784999999999997</v>
      </c>
      <c r="AL8406" s="1055">
        <v>0.28589999999999999</v>
      </c>
      <c r="AM8406" s="1054">
        <v>34</v>
      </c>
      <c r="AN8406" s="1056">
        <v>0.11789999999999999</v>
      </c>
    </row>
    <row r="8407" spans="35:40">
      <c r="AI8407" s="1053">
        <v>22115301</v>
      </c>
      <c r="AJ8407" s="1054">
        <v>47</v>
      </c>
      <c r="AK8407" s="1055">
        <v>9.6693999999999996</v>
      </c>
      <c r="AL8407" s="1055">
        <v>0.312</v>
      </c>
      <c r="AM8407" s="1054">
        <v>31</v>
      </c>
      <c r="AN8407" s="1056">
        <v>4.4500000000000005E-2</v>
      </c>
    </row>
    <row r="8408" spans="35:40">
      <c r="AI8408" s="1053">
        <v>61060401</v>
      </c>
      <c r="AJ8408" s="1054">
        <v>16</v>
      </c>
      <c r="AK8408" s="1055">
        <v>9.6382999999999992</v>
      </c>
      <c r="AL8408" s="1055">
        <v>0.30909999999999999</v>
      </c>
      <c r="AM8408" s="1054">
        <v>31</v>
      </c>
      <c r="AN8408" s="1056">
        <v>6.4699999999999994E-2</v>
      </c>
    </row>
    <row r="8409" spans="35:40">
      <c r="AI8409" s="1053">
        <v>65232711</v>
      </c>
      <c r="AJ8409" s="1054">
        <v>7</v>
      </c>
      <c r="AK8409" s="1055">
        <v>9.6179000000000006</v>
      </c>
      <c r="AL8409" s="1055">
        <v>0.2918</v>
      </c>
      <c r="AM8409" s="1054">
        <v>33</v>
      </c>
      <c r="AN8409" s="1056">
        <v>8.8599999999999998E-2</v>
      </c>
    </row>
    <row r="8410" spans="35:40">
      <c r="AI8410" s="1053">
        <v>52241201</v>
      </c>
      <c r="AJ8410" s="1054">
        <v>14</v>
      </c>
      <c r="AK8410" s="1055">
        <v>9.6109000000000009</v>
      </c>
      <c r="AL8410" s="1055">
        <v>0.2082</v>
      </c>
      <c r="AM8410" s="1054">
        <v>46</v>
      </c>
      <c r="AN8410" s="1056">
        <v>7.9399999999999998E-2</v>
      </c>
    </row>
    <row r="8411" spans="35:40">
      <c r="AI8411" s="1053">
        <v>41093201</v>
      </c>
      <c r="AJ8411" s="1054">
        <v>16</v>
      </c>
      <c r="AK8411" s="1055">
        <v>9.6095000000000006</v>
      </c>
      <c r="AL8411" s="1055">
        <v>0.30309999999999998</v>
      </c>
      <c r="AM8411" s="1054">
        <v>32</v>
      </c>
      <c r="AN8411" s="1056">
        <v>0.13170000000000001</v>
      </c>
    </row>
    <row r="8412" spans="35:40">
      <c r="AI8412" s="1053">
        <v>32033001</v>
      </c>
      <c r="AJ8412" s="1054">
        <v>87</v>
      </c>
      <c r="AK8412" s="1055">
        <v>9.5969999999999995</v>
      </c>
      <c r="AL8412" s="1055">
        <v>0.33389999999999997</v>
      </c>
      <c r="AM8412" s="1054">
        <v>29</v>
      </c>
      <c r="AN8412" s="1056">
        <v>0.21890000000000001</v>
      </c>
    </row>
    <row r="8413" spans="35:40">
      <c r="AI8413" s="1053">
        <v>41082501</v>
      </c>
      <c r="AJ8413" s="1054">
        <v>20</v>
      </c>
      <c r="AK8413" s="1055">
        <v>9.5815000000000001</v>
      </c>
      <c r="AL8413" s="1055">
        <v>0.32469999999999999</v>
      </c>
      <c r="AM8413" s="1054">
        <v>30</v>
      </c>
      <c r="AN8413" s="1056">
        <v>3.44E-2</v>
      </c>
    </row>
    <row r="8414" spans="35:40">
      <c r="AI8414" s="1053">
        <v>65900211</v>
      </c>
      <c r="AJ8414" s="1054">
        <v>1</v>
      </c>
      <c r="AK8414" s="1055">
        <v>9.5805000000000007</v>
      </c>
      <c r="AL8414" s="1055">
        <v>0.2235</v>
      </c>
      <c r="AM8414" s="1054">
        <v>43</v>
      </c>
      <c r="AN8414" s="1056">
        <v>2.4300000000000002E-2</v>
      </c>
    </row>
    <row r="8415" spans="35:40">
      <c r="AI8415" s="1053">
        <v>23052501</v>
      </c>
      <c r="AJ8415" s="1054">
        <v>22</v>
      </c>
      <c r="AK8415" s="1055">
        <v>9.5426000000000002</v>
      </c>
      <c r="AL8415" s="1055">
        <v>0.32250000000000001</v>
      </c>
      <c r="AM8415" s="1054">
        <v>30</v>
      </c>
      <c r="AN8415" s="1056">
        <v>3.3799999999999997E-2</v>
      </c>
    </row>
    <row r="8416" spans="35:40">
      <c r="AI8416" s="1053">
        <v>14103651</v>
      </c>
      <c r="AJ8416" s="1054">
        <v>11</v>
      </c>
      <c r="AK8416" s="1055">
        <v>9.5289999999999999</v>
      </c>
      <c r="AL8416" s="1055">
        <v>0.23710000000000001</v>
      </c>
      <c r="AM8416" s="1054">
        <v>40</v>
      </c>
      <c r="AN8416" s="1056">
        <v>8.1000000000000003E-2</v>
      </c>
    </row>
    <row r="8417" spans="35:40">
      <c r="AI8417" s="1053">
        <v>42053201</v>
      </c>
      <c r="AJ8417" s="1054">
        <v>21</v>
      </c>
      <c r="AK8417" s="1055">
        <v>9.5188000000000006</v>
      </c>
      <c r="AL8417" s="1055">
        <v>0.27579999999999999</v>
      </c>
      <c r="AM8417" s="1054">
        <v>35</v>
      </c>
      <c r="AN8417" s="1056">
        <v>4.7899999999999998E-2</v>
      </c>
    </row>
    <row r="8418" spans="35:40">
      <c r="AI8418" s="1053">
        <v>43084501</v>
      </c>
      <c r="AJ8418" s="1054">
        <v>36</v>
      </c>
      <c r="AK8418" s="1055">
        <v>9.5159000000000002</v>
      </c>
      <c r="AL8418" s="1055">
        <v>0.29010000000000002</v>
      </c>
      <c r="AM8418" s="1054">
        <v>33</v>
      </c>
      <c r="AN8418" s="1056">
        <v>0.1045</v>
      </c>
    </row>
    <row r="8419" spans="35:40">
      <c r="AI8419" s="1053">
        <v>14052501</v>
      </c>
      <c r="AJ8419" s="1054">
        <v>20</v>
      </c>
      <c r="AK8419" s="1055">
        <v>9.5109999999999992</v>
      </c>
      <c r="AL8419" s="1055">
        <v>0.2326</v>
      </c>
      <c r="AM8419" s="1054">
        <v>41</v>
      </c>
      <c r="AN8419" s="1056">
        <v>0.17059999999999997</v>
      </c>
    </row>
    <row r="8420" spans="35:40">
      <c r="AI8420" s="1053">
        <v>53310901</v>
      </c>
      <c r="AJ8420" s="1054">
        <v>5</v>
      </c>
      <c r="AK8420" s="1055">
        <v>9.4794</v>
      </c>
      <c r="AL8420" s="1055">
        <v>0.30449999999999999</v>
      </c>
      <c r="AM8420" s="1054">
        <v>31</v>
      </c>
      <c r="AN8420" s="1056">
        <v>5.9400000000000001E-2</v>
      </c>
    </row>
    <row r="8421" spans="35:40">
      <c r="AI8421" s="1053">
        <v>43091401</v>
      </c>
      <c r="AJ8421" s="1054">
        <v>20</v>
      </c>
      <c r="AK8421" s="1055">
        <v>9.4647000000000006</v>
      </c>
      <c r="AL8421" s="1055">
        <v>0.20979999999999999</v>
      </c>
      <c r="AM8421" s="1054">
        <v>45</v>
      </c>
      <c r="AN8421" s="1056">
        <v>3.2400000000000005E-2</v>
      </c>
    </row>
    <row r="8422" spans="35:40">
      <c r="AI8422" s="1053">
        <v>36042601</v>
      </c>
      <c r="AJ8422" s="1054">
        <v>35</v>
      </c>
      <c r="AK8422" s="1055">
        <v>9.4254999999999995</v>
      </c>
      <c r="AL8422" s="1055">
        <v>0.29770000000000002</v>
      </c>
      <c r="AM8422" s="1054">
        <v>32</v>
      </c>
      <c r="AN8422" s="1056">
        <v>8.5299999999999987E-2</v>
      </c>
    </row>
    <row r="8423" spans="35:40">
      <c r="AI8423" s="1053">
        <v>32133611</v>
      </c>
      <c r="AJ8423" s="1054">
        <v>39</v>
      </c>
      <c r="AK8423" s="1055">
        <v>9.4052000000000007</v>
      </c>
      <c r="AL8423" s="1055">
        <v>0.2369</v>
      </c>
      <c r="AM8423" s="1054">
        <v>40</v>
      </c>
      <c r="AN8423" s="1056">
        <v>0.25739999999999996</v>
      </c>
    </row>
    <row r="8424" spans="35:40">
      <c r="AI8424" s="1053">
        <v>41073201</v>
      </c>
      <c r="AJ8424" s="1054">
        <v>26</v>
      </c>
      <c r="AK8424" s="1055">
        <v>9.4004999999999992</v>
      </c>
      <c r="AL8424" s="1055">
        <v>0.26869999999999999</v>
      </c>
      <c r="AM8424" s="1054">
        <v>35</v>
      </c>
      <c r="AN8424" s="1056">
        <v>3.3300000000000003E-2</v>
      </c>
    </row>
    <row r="8425" spans="35:40">
      <c r="AI8425" s="1053">
        <v>45080181</v>
      </c>
      <c r="AJ8425" s="1054">
        <v>14</v>
      </c>
      <c r="AK8425" s="1055">
        <v>9.3740000000000006</v>
      </c>
      <c r="AL8425" s="1055">
        <v>0.22939999999999999</v>
      </c>
      <c r="AM8425" s="1054">
        <v>41</v>
      </c>
      <c r="AN8425" s="1056">
        <v>9.3399999999999997E-2</v>
      </c>
    </row>
    <row r="8426" spans="35:40">
      <c r="AI8426" s="1053">
        <v>14022941</v>
      </c>
      <c r="AJ8426" s="1054">
        <v>18</v>
      </c>
      <c r="AK8426" s="1055">
        <v>9.3552</v>
      </c>
      <c r="AL8426" s="1055">
        <v>0.29399999999999998</v>
      </c>
      <c r="AM8426" s="1054">
        <v>32</v>
      </c>
      <c r="AN8426" s="1056">
        <v>3.9100000000000003E-2</v>
      </c>
    </row>
    <row r="8427" spans="35:40">
      <c r="AI8427" s="1053">
        <v>52271801</v>
      </c>
      <c r="AJ8427" s="1054">
        <v>18</v>
      </c>
      <c r="AK8427" s="1055">
        <v>9.3305000000000007</v>
      </c>
      <c r="AL8427" s="1055">
        <v>0.1865</v>
      </c>
      <c r="AM8427" s="1054">
        <v>50</v>
      </c>
      <c r="AN8427" s="1056">
        <v>3.6699999999999997E-2</v>
      </c>
    </row>
    <row r="8428" spans="35:40">
      <c r="AI8428" s="1053">
        <v>35091601</v>
      </c>
      <c r="AJ8428" s="1054">
        <v>17</v>
      </c>
      <c r="AK8428" s="1055">
        <v>9.3203999999999994</v>
      </c>
      <c r="AL8428" s="1055">
        <v>0.19700000000000001</v>
      </c>
      <c r="AM8428" s="1054">
        <v>47</v>
      </c>
      <c r="AN8428" s="1056">
        <v>8.7100000000000011E-2</v>
      </c>
    </row>
    <row r="8429" spans="35:40">
      <c r="AI8429" s="1053">
        <v>36112501</v>
      </c>
      <c r="AJ8429" s="1054">
        <v>46</v>
      </c>
      <c r="AK8429" s="1055">
        <v>9.3055000000000003</v>
      </c>
      <c r="AL8429" s="1055">
        <v>0.2177</v>
      </c>
      <c r="AM8429" s="1054">
        <v>43</v>
      </c>
      <c r="AN8429" s="1056">
        <v>6.1900000000000004E-2</v>
      </c>
    </row>
    <row r="8430" spans="35:40">
      <c r="AI8430" s="1053">
        <v>36080181</v>
      </c>
      <c r="AJ8430" s="1054">
        <v>26</v>
      </c>
      <c r="AK8430" s="1055">
        <v>9.3000000000000007</v>
      </c>
      <c r="AL8430" s="1055">
        <v>0.19570000000000001</v>
      </c>
      <c r="AM8430" s="1054">
        <v>48</v>
      </c>
      <c r="AN8430" s="1056">
        <v>4.3700000000000003E-2</v>
      </c>
    </row>
    <row r="8431" spans="35:40">
      <c r="AI8431" s="1053">
        <v>41141801</v>
      </c>
      <c r="AJ8431" s="1054">
        <v>27</v>
      </c>
      <c r="AK8431" s="1055">
        <v>9.2928999999999995</v>
      </c>
      <c r="AL8431" s="1055">
        <v>0.30599999999999999</v>
      </c>
      <c r="AM8431" s="1054">
        <v>30</v>
      </c>
      <c r="AN8431" s="1056">
        <v>5.8899999999999994E-2</v>
      </c>
    </row>
    <row r="8432" spans="35:40">
      <c r="AI8432" s="1053">
        <v>44114501</v>
      </c>
      <c r="AJ8432" s="1054">
        <v>55</v>
      </c>
      <c r="AK8432" s="1055">
        <v>9.2660999999999998</v>
      </c>
      <c r="AL8432" s="1055">
        <v>0.27450000000000002</v>
      </c>
      <c r="AM8432" s="1054">
        <v>34</v>
      </c>
      <c r="AN8432" s="1056">
        <v>6.3399999999999998E-2</v>
      </c>
    </row>
    <row r="8433" spans="35:40">
      <c r="AI8433" s="1053">
        <v>32109071</v>
      </c>
      <c r="AJ8433" s="1054">
        <v>88</v>
      </c>
      <c r="AK8433" s="1055">
        <v>9.1933000000000007</v>
      </c>
      <c r="AL8433" s="1055">
        <v>0.25950000000000001</v>
      </c>
      <c r="AM8433" s="1054">
        <v>35</v>
      </c>
      <c r="AN8433" s="1056">
        <v>0.34950000000000003</v>
      </c>
    </row>
    <row r="8434" spans="35:40">
      <c r="AI8434" s="1053">
        <v>14102861</v>
      </c>
      <c r="AJ8434" s="1054">
        <v>12</v>
      </c>
      <c r="AK8434" s="1055">
        <v>9.1764500000000009</v>
      </c>
      <c r="AL8434" s="1055">
        <v>0.2213</v>
      </c>
      <c r="AM8434" s="1054">
        <v>41</v>
      </c>
      <c r="AN8434" s="1056">
        <v>0.122</v>
      </c>
    </row>
    <row r="8435" spans="35:40">
      <c r="AI8435" s="1053">
        <v>62060801</v>
      </c>
      <c r="AJ8435" s="1054">
        <v>12</v>
      </c>
      <c r="AK8435" s="1055">
        <v>9.1492000000000004</v>
      </c>
      <c r="AL8435" s="1055">
        <v>0.28000000000000003</v>
      </c>
      <c r="AM8435" s="1054">
        <v>33</v>
      </c>
      <c r="AN8435" s="1056">
        <v>0.22329999999999997</v>
      </c>
    </row>
    <row r="8436" spans="35:40">
      <c r="AI8436" s="1053">
        <v>35090801</v>
      </c>
      <c r="AJ8436" s="1054">
        <v>18</v>
      </c>
      <c r="AK8436" s="1055">
        <v>9.1416000000000004</v>
      </c>
      <c r="AL8436" s="1055">
        <v>0.20530000000000001</v>
      </c>
      <c r="AM8436" s="1054">
        <v>45</v>
      </c>
      <c r="AN8436" s="1056">
        <v>2.29E-2</v>
      </c>
    </row>
    <row r="8437" spans="35:40">
      <c r="AI8437" s="1053">
        <v>63040101</v>
      </c>
      <c r="AJ8437" s="1054">
        <v>1</v>
      </c>
      <c r="AK8437" s="1055">
        <v>9.1192399999999996</v>
      </c>
      <c r="AL8437" s="1055">
        <v>0.30630000000000002</v>
      </c>
      <c r="AM8437" s="1054">
        <v>30</v>
      </c>
      <c r="AN8437" s="1056">
        <v>9.4700000000000006E-2</v>
      </c>
    </row>
    <row r="8438" spans="35:40">
      <c r="AI8438" s="1053">
        <v>51174221</v>
      </c>
      <c r="AJ8438" s="1054">
        <v>9</v>
      </c>
      <c r="AK8438" s="1055">
        <v>9.0691000000000006</v>
      </c>
      <c r="AL8438" s="1055">
        <v>0.2838</v>
      </c>
      <c r="AM8438" s="1054">
        <v>32</v>
      </c>
      <c r="AN8438" s="1056">
        <v>7.22E-2</v>
      </c>
    </row>
    <row r="8439" spans="35:40">
      <c r="AI8439" s="1053">
        <v>52260701</v>
      </c>
      <c r="AJ8439" s="1054">
        <v>10</v>
      </c>
      <c r="AK8439" s="1055">
        <v>9.0622000000000007</v>
      </c>
      <c r="AL8439" s="1055">
        <v>0.22489999999999999</v>
      </c>
      <c r="AM8439" s="1054">
        <v>40</v>
      </c>
      <c r="AN8439" s="1056">
        <v>2.8900000000000002E-2</v>
      </c>
    </row>
    <row r="8440" spans="35:40">
      <c r="AI8440" s="1053">
        <v>52021901</v>
      </c>
      <c r="AJ8440" s="1054">
        <v>10</v>
      </c>
      <c r="AK8440" s="1055">
        <v>9.0520999999999994</v>
      </c>
      <c r="AL8440" s="1055">
        <v>0.28489999999999999</v>
      </c>
      <c r="AM8440" s="1054">
        <v>32</v>
      </c>
      <c r="AN8440" s="1056">
        <v>5.8099999999999999E-2</v>
      </c>
    </row>
    <row r="8441" spans="35:40">
      <c r="AI8441" s="1053">
        <v>53032101</v>
      </c>
      <c r="AJ8441" s="1054">
        <v>20</v>
      </c>
      <c r="AK8441" s="1055">
        <v>9.0323499999999992</v>
      </c>
      <c r="AL8441" s="1055">
        <v>0.28399999999999997</v>
      </c>
      <c r="AM8441" s="1054">
        <v>32</v>
      </c>
      <c r="AN8441" s="1056">
        <v>0.33509999999999995</v>
      </c>
    </row>
    <row r="8442" spans="35:40">
      <c r="AI8442" s="1053">
        <v>44120302</v>
      </c>
      <c r="AJ8442" s="1054">
        <v>40</v>
      </c>
      <c r="AK8442" s="1055">
        <v>9.0122999999999998</v>
      </c>
      <c r="AL8442" s="1055">
        <v>0.29389999999999999</v>
      </c>
      <c r="AM8442" s="1054">
        <v>31</v>
      </c>
      <c r="AN8442" s="1056">
        <v>5.1299999999999998E-2</v>
      </c>
    </row>
    <row r="8443" spans="35:40">
      <c r="AI8443" s="1053">
        <v>61012601</v>
      </c>
      <c r="AJ8443" s="1054">
        <v>95</v>
      </c>
      <c r="AK8443" s="1055">
        <v>9.0012000000000008</v>
      </c>
      <c r="AL8443" s="1055">
        <v>0.27789999999999998</v>
      </c>
      <c r="AM8443" s="1054">
        <v>32</v>
      </c>
      <c r="AN8443" s="1056">
        <v>0.2671</v>
      </c>
    </row>
    <row r="8444" spans="35:40">
      <c r="AI8444" s="1053">
        <v>21030291</v>
      </c>
      <c r="AJ8444" s="1054">
        <v>19</v>
      </c>
      <c r="AK8444" s="1055">
        <v>8.9894999999999996</v>
      </c>
      <c r="AL8444" s="1055">
        <v>0.30009999999999998</v>
      </c>
      <c r="AM8444" s="1054">
        <v>30</v>
      </c>
      <c r="AN8444" s="1056">
        <v>4.1100000000000005E-2</v>
      </c>
    </row>
    <row r="8445" spans="35:40">
      <c r="AI8445" s="1053">
        <v>52220101</v>
      </c>
      <c r="AJ8445" s="1054">
        <v>15</v>
      </c>
      <c r="AK8445" s="1055">
        <v>8.9764999999999997</v>
      </c>
      <c r="AL8445" s="1055">
        <v>0.2281</v>
      </c>
      <c r="AM8445" s="1054">
        <v>39</v>
      </c>
      <c r="AN8445" s="1056">
        <v>0.09</v>
      </c>
    </row>
    <row r="8446" spans="35:40">
      <c r="AI8446" s="1053">
        <v>43022501</v>
      </c>
      <c r="AJ8446" s="1054">
        <v>22</v>
      </c>
      <c r="AK8446" s="1055">
        <v>8.9469999999999992</v>
      </c>
      <c r="AL8446" s="1055">
        <v>0.27839999999999998</v>
      </c>
      <c r="AM8446" s="1054">
        <v>32</v>
      </c>
      <c r="AN8446" s="1056">
        <v>5.2600000000000001E-2</v>
      </c>
    </row>
    <row r="8447" spans="35:40">
      <c r="AI8447" s="1053">
        <v>13022201</v>
      </c>
      <c r="AJ8447" s="1054">
        <v>46</v>
      </c>
      <c r="AK8447" s="1055">
        <v>8.9222000000000001</v>
      </c>
      <c r="AL8447" s="1055">
        <v>0.28320000000000001</v>
      </c>
      <c r="AM8447" s="1054">
        <v>32</v>
      </c>
      <c r="AN8447" s="1056">
        <v>8.1300000000000011E-2</v>
      </c>
    </row>
    <row r="8448" spans="35:40">
      <c r="AI8448" s="1053">
        <v>14013531</v>
      </c>
      <c r="AJ8448" s="1054">
        <v>31</v>
      </c>
      <c r="AK8448" s="1055">
        <v>8.9037000000000006</v>
      </c>
      <c r="AL8448" s="1055">
        <v>0.29139999999999999</v>
      </c>
      <c r="AM8448" s="1054">
        <v>31</v>
      </c>
      <c r="AN8448" s="1056">
        <v>0.1489</v>
      </c>
    </row>
    <row r="8449" spans="35:40">
      <c r="AI8449" s="1053">
        <v>65010205</v>
      </c>
      <c r="AJ8449" s="1054">
        <v>33</v>
      </c>
      <c r="AK8449" s="1055">
        <v>8.8513999999999999</v>
      </c>
      <c r="AL8449" s="1055">
        <v>0.24079999999999999</v>
      </c>
      <c r="AM8449" s="1054">
        <v>37</v>
      </c>
      <c r="AN8449" s="1056">
        <v>3.8199999999999998E-2</v>
      </c>
    </row>
    <row r="8450" spans="35:40">
      <c r="AI8450" s="1053">
        <v>33112301</v>
      </c>
      <c r="AJ8450" s="1054">
        <v>21</v>
      </c>
      <c r="AK8450" s="1055">
        <v>8.8414999999999999</v>
      </c>
      <c r="AL8450" s="1055">
        <v>0.28849999999999998</v>
      </c>
      <c r="AM8450" s="1054">
        <v>31</v>
      </c>
      <c r="AN8450" s="1056">
        <v>5.9000000000000004E-2</v>
      </c>
    </row>
    <row r="8451" spans="35:40">
      <c r="AI8451" s="1053">
        <v>41092701</v>
      </c>
      <c r="AJ8451" s="1054">
        <v>17</v>
      </c>
      <c r="AK8451" s="1055">
        <v>8.8348999999999993</v>
      </c>
      <c r="AL8451" s="1055">
        <v>0.2485</v>
      </c>
      <c r="AM8451" s="1054">
        <v>36</v>
      </c>
      <c r="AN8451" s="1056">
        <v>0.17800000000000002</v>
      </c>
    </row>
    <row r="8452" spans="35:40">
      <c r="AI8452" s="1053">
        <v>53031801</v>
      </c>
      <c r="AJ8452" s="1054">
        <v>21</v>
      </c>
      <c r="AK8452" s="1055">
        <v>8.8313000000000006</v>
      </c>
      <c r="AL8452" s="1055">
        <v>0.27260000000000001</v>
      </c>
      <c r="AM8452" s="1054">
        <v>32</v>
      </c>
      <c r="AN8452" s="1056">
        <v>4.2800000000000005E-2</v>
      </c>
    </row>
    <row r="8453" spans="35:40">
      <c r="AI8453" s="1053">
        <v>14072871</v>
      </c>
      <c r="AJ8453" s="1054">
        <v>32</v>
      </c>
      <c r="AK8453" s="1055">
        <v>8.8080999999999996</v>
      </c>
      <c r="AL8453" s="1055">
        <v>0.28620000000000001</v>
      </c>
      <c r="AM8453" s="1054">
        <v>31</v>
      </c>
      <c r="AN8453" s="1056">
        <v>0.29510000000000003</v>
      </c>
    </row>
    <row r="8454" spans="35:40">
      <c r="AI8454" s="1053">
        <v>62040501</v>
      </c>
      <c r="AJ8454" s="1054">
        <v>9</v>
      </c>
      <c r="AK8454" s="1055">
        <v>8.8008000000000006</v>
      </c>
      <c r="AL8454" s="1055">
        <v>0.27600000000000002</v>
      </c>
      <c r="AM8454" s="1054">
        <v>32</v>
      </c>
      <c r="AN8454" s="1056">
        <v>0.57050000000000001</v>
      </c>
    </row>
    <row r="8455" spans="35:40">
      <c r="AI8455" s="1053">
        <v>42019111</v>
      </c>
      <c r="AJ8455" s="1054">
        <v>115</v>
      </c>
      <c r="AK8455" s="1055">
        <v>8.7965999999999998</v>
      </c>
      <c r="AL8455" s="1055">
        <v>0.27439999999999998</v>
      </c>
      <c r="AM8455" s="1054">
        <v>32</v>
      </c>
      <c r="AN8455" s="1056">
        <v>0.10060000000000001</v>
      </c>
    </row>
    <row r="8456" spans="35:40">
      <c r="AI8456" s="1053">
        <v>61051601</v>
      </c>
      <c r="AJ8456" s="1054">
        <v>19</v>
      </c>
      <c r="AK8456" s="1055">
        <v>8.7799999999999994</v>
      </c>
      <c r="AL8456" s="1055">
        <v>0.1986</v>
      </c>
      <c r="AM8456" s="1054">
        <v>44</v>
      </c>
      <c r="AN8456" s="1056">
        <v>5.3699999999999998E-2</v>
      </c>
    </row>
    <row r="8457" spans="35:40">
      <c r="AI8457" s="1053">
        <v>14012621</v>
      </c>
      <c r="AJ8457" s="1054">
        <v>32</v>
      </c>
      <c r="AK8457" s="1055">
        <v>8.7716499999999993</v>
      </c>
      <c r="AL8457" s="1055">
        <v>0.22750000000000001</v>
      </c>
      <c r="AM8457" s="1054">
        <v>39</v>
      </c>
      <c r="AN8457" s="1056">
        <v>6.2100000000000002E-2</v>
      </c>
    </row>
    <row r="8458" spans="35:40">
      <c r="AI8458" s="1053">
        <v>44011721</v>
      </c>
      <c r="AJ8458" s="1054">
        <v>240</v>
      </c>
      <c r="AK8458" s="1055">
        <v>8.7593999999999994</v>
      </c>
      <c r="AL8458" s="1055">
        <v>0.2127</v>
      </c>
      <c r="AM8458" s="1054">
        <v>41</v>
      </c>
      <c r="AN8458" s="1056">
        <v>2.06E-2</v>
      </c>
    </row>
    <row r="8459" spans="35:40">
      <c r="AI8459" s="1053">
        <v>23014001</v>
      </c>
      <c r="AJ8459" s="1054">
        <v>58</v>
      </c>
      <c r="AK8459" s="1055">
        <v>8.7593999999999994</v>
      </c>
      <c r="AL8459" s="1055">
        <v>0.28689999999999999</v>
      </c>
      <c r="AM8459" s="1054">
        <v>31</v>
      </c>
      <c r="AN8459" s="1056">
        <v>7.3200000000000001E-2</v>
      </c>
    </row>
    <row r="8460" spans="35:40">
      <c r="AI8460" s="1053">
        <v>61071701</v>
      </c>
      <c r="AJ8460" s="1054">
        <v>20</v>
      </c>
      <c r="AK8460" s="1055">
        <v>8.7509199999999989</v>
      </c>
      <c r="AL8460" s="1055">
        <v>0.2727</v>
      </c>
      <c r="AM8460" s="1054">
        <v>32</v>
      </c>
      <c r="AN8460" s="1056">
        <v>8.1900000000000001E-2</v>
      </c>
    </row>
    <row r="8461" spans="35:40">
      <c r="AI8461" s="1053">
        <v>53310102</v>
      </c>
      <c r="AJ8461" s="1054">
        <v>6</v>
      </c>
      <c r="AK8461" s="1055">
        <v>8.7504000000000008</v>
      </c>
      <c r="AL8461" s="1055">
        <v>0.3574</v>
      </c>
      <c r="AM8461" s="1054">
        <v>24</v>
      </c>
      <c r="AN8461" s="1056">
        <v>3.5900000000000001E-2</v>
      </c>
    </row>
    <row r="8462" spans="35:40">
      <c r="AI8462" s="1053">
        <v>37071601</v>
      </c>
      <c r="AJ8462" s="1054">
        <v>26</v>
      </c>
      <c r="AK8462" s="1055">
        <v>8.7324999999999999</v>
      </c>
      <c r="AL8462" s="1055">
        <v>0.23830000000000001</v>
      </c>
      <c r="AM8462" s="1054">
        <v>37</v>
      </c>
      <c r="AN8462" s="1056">
        <v>4.0599999999999997E-2</v>
      </c>
    </row>
    <row r="8463" spans="35:40">
      <c r="AI8463" s="1053">
        <v>36072701</v>
      </c>
      <c r="AJ8463" s="1054">
        <v>43</v>
      </c>
      <c r="AK8463" s="1055">
        <v>8.7253000000000007</v>
      </c>
      <c r="AL8463" s="1055">
        <v>0.16669999999999999</v>
      </c>
      <c r="AM8463" s="1054">
        <v>52</v>
      </c>
      <c r="AN8463" s="1056">
        <v>7.7499999999999999E-2</v>
      </c>
    </row>
    <row r="8464" spans="35:40">
      <c r="AI8464" s="1053">
        <v>51158301</v>
      </c>
      <c r="AJ8464" s="1054">
        <v>15</v>
      </c>
      <c r="AK8464" s="1055">
        <v>8.7035</v>
      </c>
      <c r="AL8464" s="1055">
        <v>0.24879999999999999</v>
      </c>
      <c r="AM8464" s="1054">
        <v>35</v>
      </c>
      <c r="AN8464" s="1056">
        <v>8.4199999999999997E-2</v>
      </c>
    </row>
    <row r="8465" spans="35:40">
      <c r="AI8465" s="1053">
        <v>23123001</v>
      </c>
      <c r="AJ8465" s="1054">
        <v>16</v>
      </c>
      <c r="AK8465" s="1055">
        <v>8.6957100000000001</v>
      </c>
      <c r="AL8465" s="1055">
        <v>0.18090000000000001</v>
      </c>
      <c r="AM8465" s="1054">
        <v>48</v>
      </c>
      <c r="AN8465" s="1056">
        <v>2.8300000000000002E-2</v>
      </c>
    </row>
    <row r="8466" spans="35:40">
      <c r="AI8466" s="1053">
        <v>44012281</v>
      </c>
      <c r="AJ8466" s="1054">
        <v>241</v>
      </c>
      <c r="AK8466" s="1055">
        <v>8.6956000000000007</v>
      </c>
      <c r="AL8466" s="1055">
        <v>0.2432</v>
      </c>
      <c r="AM8466" s="1054">
        <v>36</v>
      </c>
      <c r="AN8466" s="1056">
        <v>3.2300000000000002E-2</v>
      </c>
    </row>
    <row r="8467" spans="35:40">
      <c r="AI8467" s="1053">
        <v>61071801</v>
      </c>
      <c r="AJ8467" s="1054">
        <v>21</v>
      </c>
      <c r="AK8467" s="1055">
        <v>8.6751000000000005</v>
      </c>
      <c r="AL8467" s="1055">
        <v>0.28389999999999999</v>
      </c>
      <c r="AM8467" s="1054">
        <v>31</v>
      </c>
      <c r="AN8467" s="1056">
        <v>0.29460000000000003</v>
      </c>
    </row>
    <row r="8468" spans="35:40">
      <c r="AI8468" s="1053">
        <v>53030801</v>
      </c>
      <c r="AJ8468" s="1054">
        <v>22</v>
      </c>
      <c r="AK8468" s="1055">
        <v>8.6549999999999994</v>
      </c>
      <c r="AL8468" s="1055">
        <v>0.22270000000000001</v>
      </c>
      <c r="AM8468" s="1054">
        <v>39</v>
      </c>
      <c r="AN8468" s="1056">
        <v>4.4299999999999999E-2</v>
      </c>
    </row>
    <row r="8469" spans="35:40">
      <c r="AI8469" s="1053">
        <v>62030501</v>
      </c>
      <c r="AJ8469" s="1054">
        <v>12</v>
      </c>
      <c r="AK8469" s="1055">
        <v>8.5998999999999999</v>
      </c>
      <c r="AL8469" s="1055">
        <v>0.24030000000000001</v>
      </c>
      <c r="AM8469" s="1054">
        <v>36</v>
      </c>
      <c r="AN8469" s="1056">
        <v>0.32020000000000004</v>
      </c>
    </row>
    <row r="8470" spans="35:40">
      <c r="AI8470" s="1053">
        <v>42092801</v>
      </c>
      <c r="AJ8470" s="1054">
        <v>21</v>
      </c>
      <c r="AK8470" s="1055">
        <v>8.5969999999999995</v>
      </c>
      <c r="AL8470" s="1055">
        <v>0.2621</v>
      </c>
      <c r="AM8470" s="1054">
        <v>33</v>
      </c>
      <c r="AN8470" s="1056">
        <v>0.25840000000000002</v>
      </c>
    </row>
    <row r="8471" spans="35:40">
      <c r="AI8471" s="1053">
        <v>61081401</v>
      </c>
      <c r="AJ8471" s="1054">
        <v>10</v>
      </c>
      <c r="AK8471" s="1055">
        <v>8.59</v>
      </c>
      <c r="AL8471" s="1055">
        <v>0.2404</v>
      </c>
      <c r="AM8471" s="1054">
        <v>36</v>
      </c>
      <c r="AN8471" s="1056">
        <v>8.3400000000000002E-2</v>
      </c>
    </row>
    <row r="8472" spans="35:40">
      <c r="AI8472" s="1053">
        <v>14073181</v>
      </c>
      <c r="AJ8472" s="1054">
        <v>33</v>
      </c>
      <c r="AK8472" s="1055">
        <v>8.5780999999999992</v>
      </c>
      <c r="AL8472" s="1055">
        <v>0.28239999999999998</v>
      </c>
      <c r="AM8472" s="1054">
        <v>30</v>
      </c>
      <c r="AN8472" s="1056">
        <v>0.12529999999999999</v>
      </c>
    </row>
    <row r="8473" spans="35:40">
      <c r="AI8473" s="1053">
        <v>61041101</v>
      </c>
      <c r="AJ8473" s="1054">
        <v>21</v>
      </c>
      <c r="AK8473" s="1055">
        <v>8.5594999999999999</v>
      </c>
      <c r="AL8473" s="1055">
        <v>0.25879999999999997</v>
      </c>
      <c r="AM8473" s="1054">
        <v>33</v>
      </c>
      <c r="AN8473" s="1056">
        <v>3.3399999999999999E-2</v>
      </c>
    </row>
    <row r="8474" spans="35:40">
      <c r="AI8474" s="1053">
        <v>41074201</v>
      </c>
      <c r="AJ8474" s="1054">
        <v>27</v>
      </c>
      <c r="AK8474" s="1055">
        <v>8.5405999999999995</v>
      </c>
      <c r="AL8474" s="1055">
        <v>0.26679999999999998</v>
      </c>
      <c r="AM8474" s="1054">
        <v>32</v>
      </c>
      <c r="AN8474" s="1056">
        <v>6.2899999999999998E-2</v>
      </c>
    </row>
    <row r="8475" spans="35:40">
      <c r="AI8475" s="1053">
        <v>14081201</v>
      </c>
      <c r="AJ8475" s="1054">
        <v>30</v>
      </c>
      <c r="AK8475" s="1055">
        <v>8.5398999999999994</v>
      </c>
      <c r="AL8475" s="1055">
        <v>0.24199999999999999</v>
      </c>
      <c r="AM8475" s="1054">
        <v>35</v>
      </c>
      <c r="AN8475" s="1056">
        <v>0.12179999999999999</v>
      </c>
    </row>
    <row r="8476" spans="35:40">
      <c r="AI8476" s="1053">
        <v>62070801</v>
      </c>
      <c r="AJ8476" s="1054">
        <v>9</v>
      </c>
      <c r="AK8476" s="1055">
        <v>8.5155999999999992</v>
      </c>
      <c r="AL8476" s="1055">
        <v>0.26600000000000001</v>
      </c>
      <c r="AM8476" s="1054">
        <v>32</v>
      </c>
      <c r="AN8476" s="1056">
        <v>0.35189999999999999</v>
      </c>
    </row>
    <row r="8477" spans="35:40">
      <c r="AI8477" s="1053">
        <v>43051601</v>
      </c>
      <c r="AJ8477" s="1054">
        <v>19</v>
      </c>
      <c r="AK8477" s="1055">
        <v>8.5137999999999998</v>
      </c>
      <c r="AL8477" s="1055">
        <v>0.20169999999999999</v>
      </c>
      <c r="AM8477" s="1054">
        <v>42</v>
      </c>
      <c r="AN8477" s="1056">
        <v>5.5300000000000002E-2</v>
      </c>
    </row>
    <row r="8478" spans="35:40">
      <c r="AI8478" s="1053">
        <v>53014801</v>
      </c>
      <c r="AJ8478" s="1054">
        <v>64</v>
      </c>
      <c r="AK8478" s="1055">
        <v>8.5120000000000005</v>
      </c>
      <c r="AL8478" s="1055">
        <v>0.29160000000000003</v>
      </c>
      <c r="AM8478" s="1054">
        <v>29</v>
      </c>
      <c r="AN8478" s="1056">
        <v>5.1299999999999998E-2</v>
      </c>
    </row>
    <row r="8479" spans="35:40">
      <c r="AI8479" s="1053">
        <v>15011001</v>
      </c>
      <c r="AJ8479" s="1054">
        <v>25</v>
      </c>
      <c r="AK8479" s="1055">
        <v>8.5054999999999996</v>
      </c>
      <c r="AL8479" s="1055">
        <v>0.26910000000000001</v>
      </c>
      <c r="AM8479" s="1054">
        <v>32</v>
      </c>
      <c r="AN8479" s="1056">
        <v>9.8800000000000013E-2</v>
      </c>
    </row>
    <row r="8480" spans="35:40">
      <c r="AI8480" s="1053">
        <v>14012281</v>
      </c>
      <c r="AJ8480" s="1054">
        <v>33</v>
      </c>
      <c r="AK8480" s="1055">
        <v>8.5026499999999992</v>
      </c>
      <c r="AL8480" s="1055">
        <v>0.22140000000000001</v>
      </c>
      <c r="AM8480" s="1054">
        <v>38</v>
      </c>
      <c r="AN8480" s="1056">
        <v>4.58E-2</v>
      </c>
    </row>
    <row r="8481" spans="35:40">
      <c r="AI8481" s="1053">
        <v>42121701</v>
      </c>
      <c r="AJ8481" s="1054">
        <v>10</v>
      </c>
      <c r="AK8481" s="1055">
        <v>8.4659999999999993</v>
      </c>
      <c r="AL8481" s="1055">
        <v>0.2387</v>
      </c>
      <c r="AM8481" s="1054">
        <v>35</v>
      </c>
      <c r="AN8481" s="1056">
        <v>4.99E-2</v>
      </c>
    </row>
    <row r="8482" spans="35:40">
      <c r="AI8482" s="1053">
        <v>45070131</v>
      </c>
      <c r="AJ8482" s="1054">
        <v>9</v>
      </c>
      <c r="AK8482" s="1055">
        <v>8.4425000000000008</v>
      </c>
      <c r="AL8482" s="1055">
        <v>0.25330000000000003</v>
      </c>
      <c r="AM8482" s="1054">
        <v>33</v>
      </c>
      <c r="AN8482" s="1056">
        <v>0.1318</v>
      </c>
    </row>
    <row r="8483" spans="35:40">
      <c r="AI8483" s="1053">
        <v>61062301</v>
      </c>
      <c r="AJ8483" s="1054">
        <v>17</v>
      </c>
      <c r="AK8483" s="1055">
        <v>8.4183000000000003</v>
      </c>
      <c r="AL8483" s="1055">
        <v>0.22120000000000001</v>
      </c>
      <c r="AM8483" s="1054">
        <v>38</v>
      </c>
      <c r="AN8483" s="1056">
        <v>8.6400000000000005E-2</v>
      </c>
    </row>
    <row r="8484" spans="35:40">
      <c r="AI8484" s="1053">
        <v>23050611</v>
      </c>
      <c r="AJ8484" s="1054">
        <v>23</v>
      </c>
      <c r="AK8484" s="1055">
        <v>8.4146999999999998</v>
      </c>
      <c r="AL8484" s="1055">
        <v>0.28139999999999998</v>
      </c>
      <c r="AM8484" s="1054">
        <v>30</v>
      </c>
      <c r="AN8484" s="1056">
        <v>4.5199999999999997E-2</v>
      </c>
    </row>
    <row r="8485" spans="35:40">
      <c r="AI8485" s="1053">
        <v>62050101</v>
      </c>
      <c r="AJ8485" s="1054">
        <v>10</v>
      </c>
      <c r="AK8485" s="1055">
        <v>8.4136000000000006</v>
      </c>
      <c r="AL8485" s="1055">
        <v>0.31090000000000001</v>
      </c>
      <c r="AM8485" s="1054">
        <v>27</v>
      </c>
      <c r="AN8485" s="1056">
        <v>0.1704</v>
      </c>
    </row>
    <row r="8486" spans="35:40">
      <c r="AI8486" s="1053">
        <v>32133211</v>
      </c>
      <c r="AJ8486" s="1054">
        <v>40</v>
      </c>
      <c r="AK8486" s="1055">
        <v>8.4023000000000003</v>
      </c>
      <c r="AL8486" s="1055">
        <v>0.1905</v>
      </c>
      <c r="AM8486" s="1054">
        <v>44</v>
      </c>
      <c r="AN8486" s="1056">
        <v>0.16620000000000001</v>
      </c>
    </row>
    <row r="8487" spans="35:40">
      <c r="AI8487" s="1053">
        <v>51010131</v>
      </c>
      <c r="AJ8487" s="1054">
        <v>169</v>
      </c>
      <c r="AK8487" s="1055">
        <v>8.3819999999999997</v>
      </c>
      <c r="AL8487" s="1055">
        <v>0.13969999999999999</v>
      </c>
      <c r="AM8487" s="1054">
        <v>60</v>
      </c>
      <c r="AN8487" s="1056">
        <v>0.18479999999999999</v>
      </c>
    </row>
    <row r="8488" spans="35:40">
      <c r="AI8488" s="1053">
        <v>61061401</v>
      </c>
      <c r="AJ8488" s="1054">
        <v>18</v>
      </c>
      <c r="AK8488" s="1055">
        <v>8.3727</v>
      </c>
      <c r="AL8488" s="1055">
        <v>0.2238</v>
      </c>
      <c r="AM8488" s="1054">
        <v>37</v>
      </c>
      <c r="AN8488" s="1056">
        <v>7.0300000000000001E-2</v>
      </c>
    </row>
    <row r="8489" spans="35:40">
      <c r="AI8489" s="1053">
        <v>44224101</v>
      </c>
      <c r="AJ8489" s="1054">
        <v>242</v>
      </c>
      <c r="AK8489" s="1055">
        <v>8.3695000000000004</v>
      </c>
      <c r="AL8489" s="1055">
        <v>0.25159999999999999</v>
      </c>
      <c r="AM8489" s="1054">
        <v>33</v>
      </c>
      <c r="AN8489" s="1056">
        <v>4.7500000000000001E-2</v>
      </c>
    </row>
    <row r="8490" spans="35:40">
      <c r="AI8490" s="1053">
        <v>31141007</v>
      </c>
      <c r="AJ8490" s="1054">
        <v>278</v>
      </c>
      <c r="AK8490" s="1055">
        <v>8.3036999999999992</v>
      </c>
      <c r="AL8490" s="1055">
        <v>0.22689999999999999</v>
      </c>
      <c r="AM8490" s="1054">
        <v>37</v>
      </c>
      <c r="AN8490" s="1056">
        <v>9.2699999999999991E-2</v>
      </c>
    </row>
    <row r="8491" spans="35:40">
      <c r="AI8491" s="1053">
        <v>44138601</v>
      </c>
      <c r="AJ8491" s="1054">
        <v>115</v>
      </c>
      <c r="AK8491" s="1055">
        <v>8.3024000000000004</v>
      </c>
      <c r="AL8491" s="1055">
        <v>0.32340000000000002</v>
      </c>
      <c r="AM8491" s="1054">
        <v>26</v>
      </c>
      <c r="AN8491" s="1056">
        <v>0.35549999999999998</v>
      </c>
    </row>
    <row r="8492" spans="35:40">
      <c r="AI8492" s="1053">
        <v>51140031</v>
      </c>
      <c r="AJ8492" s="1054">
        <v>24</v>
      </c>
      <c r="AK8492" s="1055">
        <v>8.2504000000000008</v>
      </c>
      <c r="AL8492" s="1055">
        <v>0.26279999999999998</v>
      </c>
      <c r="AM8492" s="1054">
        <v>31</v>
      </c>
      <c r="AN8492" s="1056">
        <v>0.40939999999999999</v>
      </c>
    </row>
    <row r="8493" spans="35:40">
      <c r="AI8493" s="1053">
        <v>32132201</v>
      </c>
      <c r="AJ8493" s="1054">
        <v>41</v>
      </c>
      <c r="AK8493" s="1055">
        <v>8.1797000000000004</v>
      </c>
      <c r="AL8493" s="1055">
        <v>0.15210000000000001</v>
      </c>
      <c r="AM8493" s="1054">
        <v>54</v>
      </c>
      <c r="AN8493" s="1056">
        <v>0.1318</v>
      </c>
    </row>
    <row r="8494" spans="35:40">
      <c r="AI8494" s="1053">
        <v>62100101</v>
      </c>
      <c r="AJ8494" s="1054">
        <v>5</v>
      </c>
      <c r="AK8494" s="1055">
        <v>8.1705000000000005</v>
      </c>
      <c r="AL8494" s="1055">
        <v>0.26490000000000002</v>
      </c>
      <c r="AM8494" s="1054">
        <v>31</v>
      </c>
      <c r="AN8494" s="1056">
        <v>0.17079999999999998</v>
      </c>
    </row>
    <row r="8495" spans="35:40">
      <c r="AI8495" s="1053">
        <v>22041601</v>
      </c>
      <c r="AJ8495" s="1054">
        <v>14</v>
      </c>
      <c r="AK8495" s="1055">
        <v>8.1326999999999998</v>
      </c>
      <c r="AL8495" s="1055">
        <v>0.16839999999999999</v>
      </c>
      <c r="AM8495" s="1054">
        <v>48</v>
      </c>
      <c r="AN8495" s="1056">
        <v>1.8700000000000001E-2</v>
      </c>
    </row>
    <row r="8496" spans="35:40">
      <c r="AI8496" s="1053">
        <v>32031402</v>
      </c>
      <c r="AJ8496" s="1054">
        <v>88</v>
      </c>
      <c r="AK8496" s="1055">
        <v>8.0656999999999996</v>
      </c>
      <c r="AL8496" s="1055">
        <v>0.26500000000000001</v>
      </c>
      <c r="AM8496" s="1054">
        <v>30</v>
      </c>
      <c r="AN8496" s="1056">
        <v>0.1265</v>
      </c>
    </row>
    <row r="8497" spans="35:40">
      <c r="AI8497" s="1053">
        <v>22114701</v>
      </c>
      <c r="AJ8497" s="1054">
        <v>48</v>
      </c>
      <c r="AK8497" s="1055">
        <v>8.0656999999999996</v>
      </c>
      <c r="AL8497" s="1055">
        <v>0.27329999999999999</v>
      </c>
      <c r="AM8497" s="1054">
        <v>30</v>
      </c>
      <c r="AN8497" s="1056">
        <v>5.5999999999999994E-2</v>
      </c>
    </row>
    <row r="8498" spans="35:40">
      <c r="AI8498" s="1053">
        <v>15075031</v>
      </c>
      <c r="AJ8498" s="1054">
        <v>9</v>
      </c>
      <c r="AK8498" s="1055">
        <v>8.0500000000000007</v>
      </c>
      <c r="AL8498" s="1055">
        <v>0.22819999999999999</v>
      </c>
      <c r="AM8498" s="1054">
        <v>35</v>
      </c>
      <c r="AN8498" s="1056">
        <v>0.12809999999999999</v>
      </c>
    </row>
    <row r="8499" spans="35:40">
      <c r="AI8499" s="1053">
        <v>52222301</v>
      </c>
      <c r="AJ8499" s="1054">
        <v>16</v>
      </c>
      <c r="AK8499" s="1055">
        <v>8.0359999999999996</v>
      </c>
      <c r="AL8499" s="1055">
        <v>0.24260000000000001</v>
      </c>
      <c r="AM8499" s="1054">
        <v>33</v>
      </c>
      <c r="AN8499" s="1056">
        <v>0.1159</v>
      </c>
    </row>
    <row r="8500" spans="35:40">
      <c r="AI8500" s="1053">
        <v>44141502</v>
      </c>
      <c r="AJ8500" s="1054">
        <v>18</v>
      </c>
      <c r="AK8500" s="1055">
        <v>8.0352999999999994</v>
      </c>
      <c r="AL8500" s="1055">
        <v>0.29759999999999998</v>
      </c>
      <c r="AM8500" s="1054">
        <v>27</v>
      </c>
      <c r="AN8500" s="1056">
        <v>0.27800000000000002</v>
      </c>
    </row>
    <row r="8501" spans="35:40">
      <c r="AI8501" s="1053">
        <v>65220121</v>
      </c>
      <c r="AJ8501" s="1054">
        <v>5</v>
      </c>
      <c r="AK8501" s="1055">
        <v>8.0324000000000009</v>
      </c>
      <c r="AL8501" s="1055">
        <v>0.2359</v>
      </c>
      <c r="AM8501" s="1054">
        <v>34</v>
      </c>
      <c r="AN8501" s="1056">
        <v>5.04E-2</v>
      </c>
    </row>
    <row r="8502" spans="35:40">
      <c r="AI8502" s="1053">
        <v>65232401</v>
      </c>
      <c r="AJ8502" s="1054">
        <v>8</v>
      </c>
      <c r="AK8502" s="1055">
        <v>8.0274000000000001</v>
      </c>
      <c r="AL8502" s="1055">
        <v>0.26790000000000003</v>
      </c>
      <c r="AM8502" s="1054">
        <v>30</v>
      </c>
      <c r="AN8502" s="1056">
        <v>5.16E-2</v>
      </c>
    </row>
    <row r="8503" spans="35:40">
      <c r="AI8503" s="1053">
        <v>32109111</v>
      </c>
      <c r="AJ8503" s="1054">
        <v>89</v>
      </c>
      <c r="AK8503" s="1055">
        <v>8.0271000000000008</v>
      </c>
      <c r="AL8503" s="1055">
        <v>0.27379999999999999</v>
      </c>
      <c r="AM8503" s="1054">
        <v>29</v>
      </c>
      <c r="AN8503" s="1056">
        <v>0.27550000000000002</v>
      </c>
    </row>
    <row r="8504" spans="35:40">
      <c r="AI8504" s="1053">
        <v>14070801</v>
      </c>
      <c r="AJ8504" s="1054">
        <v>34</v>
      </c>
      <c r="AK8504" s="1055">
        <v>8.0211000000000006</v>
      </c>
      <c r="AL8504" s="1055">
        <v>0.15939999999999999</v>
      </c>
      <c r="AM8504" s="1054">
        <v>50</v>
      </c>
      <c r="AN8504" s="1056">
        <v>6.3399999999999998E-2</v>
      </c>
    </row>
    <row r="8505" spans="35:40">
      <c r="AI8505" s="1053">
        <v>44022301</v>
      </c>
      <c r="AJ8505" s="1054">
        <v>26</v>
      </c>
      <c r="AK8505" s="1055">
        <v>7.9949500000000002</v>
      </c>
      <c r="AL8505" s="1055">
        <v>0.24060000000000001</v>
      </c>
      <c r="AM8505" s="1054">
        <v>33</v>
      </c>
      <c r="AN8505" s="1056">
        <v>1.4999999999999999E-2</v>
      </c>
    </row>
    <row r="8506" spans="35:40">
      <c r="AI8506" s="1053">
        <v>15060101</v>
      </c>
      <c r="AJ8506" s="1054">
        <v>7</v>
      </c>
      <c r="AK8506" s="1055">
        <v>7.9729999999999999</v>
      </c>
      <c r="AL8506" s="1055">
        <v>0.2505</v>
      </c>
      <c r="AM8506" s="1054">
        <v>32</v>
      </c>
      <c r="AN8506" s="1056">
        <v>1.8700000000000001E-2</v>
      </c>
    </row>
    <row r="8507" spans="35:40">
      <c r="AI8507" s="1053">
        <v>44191201</v>
      </c>
      <c r="AJ8507" s="1054">
        <v>10</v>
      </c>
      <c r="AK8507" s="1055">
        <v>7.9714999999999998</v>
      </c>
      <c r="AL8507" s="1055">
        <v>0.24840000000000001</v>
      </c>
      <c r="AM8507" s="1054">
        <v>32</v>
      </c>
      <c r="AN8507" s="1056">
        <v>5.0900000000000001E-2</v>
      </c>
    </row>
    <row r="8508" spans="35:40">
      <c r="AI8508" s="1053">
        <v>15053251</v>
      </c>
      <c r="AJ8508" s="1054">
        <v>15</v>
      </c>
      <c r="AK8508" s="1055">
        <v>7.9695499999999999</v>
      </c>
      <c r="AL8508" s="1055">
        <v>0.25819999999999999</v>
      </c>
      <c r="AM8508" s="1054">
        <v>31</v>
      </c>
      <c r="AN8508" s="1056">
        <v>5.8700000000000002E-2</v>
      </c>
    </row>
    <row r="8509" spans="35:40">
      <c r="AI8509" s="1053">
        <v>23022911</v>
      </c>
      <c r="AJ8509" s="1054">
        <v>13</v>
      </c>
      <c r="AK8509" s="1055">
        <v>7.9634999999999998</v>
      </c>
      <c r="AL8509" s="1055">
        <v>0.20630000000000001</v>
      </c>
      <c r="AM8509" s="1054">
        <v>39</v>
      </c>
      <c r="AN8509" s="1056">
        <v>3.6499999999999998E-2</v>
      </c>
    </row>
    <row r="8510" spans="35:40">
      <c r="AI8510" s="1053">
        <v>13031501</v>
      </c>
      <c r="AJ8510" s="1054">
        <v>22</v>
      </c>
      <c r="AK8510" s="1055">
        <v>7.9497999999999998</v>
      </c>
      <c r="AL8510" s="1055">
        <v>0.17710000000000001</v>
      </c>
      <c r="AM8510" s="1054">
        <v>45</v>
      </c>
      <c r="AN8510" s="1056">
        <v>0.1162</v>
      </c>
    </row>
    <row r="8511" spans="35:40">
      <c r="AI8511" s="1053">
        <v>34091301</v>
      </c>
      <c r="AJ8511" s="1054">
        <v>15</v>
      </c>
      <c r="AK8511" s="1055">
        <v>7.9229000000000003</v>
      </c>
      <c r="AL8511" s="1055">
        <v>0.25119999999999998</v>
      </c>
      <c r="AM8511" s="1054">
        <v>32</v>
      </c>
      <c r="AN8511" s="1056">
        <v>0.30049999999999999</v>
      </c>
    </row>
    <row r="8512" spans="35:40">
      <c r="AI8512" s="1053">
        <v>42011501</v>
      </c>
      <c r="AJ8512" s="1054">
        <v>116</v>
      </c>
      <c r="AK8512" s="1055">
        <v>7.9196999999999997</v>
      </c>
      <c r="AL8512" s="1055">
        <v>0.25019999999999998</v>
      </c>
      <c r="AM8512" s="1054">
        <v>32</v>
      </c>
      <c r="AN8512" s="1056">
        <v>0.1825</v>
      </c>
    </row>
    <row r="8513" spans="35:40">
      <c r="AI8513" s="1053">
        <v>22022301</v>
      </c>
      <c r="AJ8513" s="1054">
        <v>25</v>
      </c>
      <c r="AK8513" s="1055">
        <v>7.9193800000000003</v>
      </c>
      <c r="AL8513" s="1055">
        <v>0.27479999999999999</v>
      </c>
      <c r="AM8513" s="1054">
        <v>29</v>
      </c>
      <c r="AN8513" s="1056">
        <v>3.4099999999999998E-2</v>
      </c>
    </row>
    <row r="8514" spans="35:40">
      <c r="AI8514" s="1053">
        <v>14082551</v>
      </c>
      <c r="AJ8514" s="1054">
        <v>31</v>
      </c>
      <c r="AK8514" s="1055">
        <v>7.8853</v>
      </c>
      <c r="AL8514" s="1055">
        <v>0.19639999999999999</v>
      </c>
      <c r="AM8514" s="1054">
        <v>40</v>
      </c>
      <c r="AN8514" s="1056">
        <v>3.04E-2</v>
      </c>
    </row>
    <row r="8515" spans="35:40">
      <c r="AI8515" s="1053">
        <v>33019381</v>
      </c>
      <c r="AJ8515" s="1054">
        <v>150</v>
      </c>
      <c r="AK8515" s="1055">
        <v>7.8648999999999996</v>
      </c>
      <c r="AL8515" s="1055">
        <v>0.2064</v>
      </c>
      <c r="AM8515" s="1054">
        <v>38</v>
      </c>
      <c r="AN8515" s="1056">
        <v>4.3499999999999997E-2</v>
      </c>
    </row>
    <row r="8516" spans="35:40">
      <c r="AI8516" s="1053">
        <v>37090302</v>
      </c>
      <c r="AJ8516" s="1054">
        <v>18</v>
      </c>
      <c r="AK8516" s="1055">
        <v>7.8620000000000001</v>
      </c>
      <c r="AL8516" s="1055">
        <v>0.2697</v>
      </c>
      <c r="AM8516" s="1054">
        <v>29</v>
      </c>
      <c r="AN8516" s="1056">
        <v>0.10400000000000001</v>
      </c>
    </row>
    <row r="8517" spans="35:40">
      <c r="AI8517" s="1053">
        <v>52230801</v>
      </c>
      <c r="AJ8517" s="1054">
        <v>14</v>
      </c>
      <c r="AK8517" s="1055">
        <v>7.8404999999999996</v>
      </c>
      <c r="AL8517" s="1055">
        <v>0.24</v>
      </c>
      <c r="AM8517" s="1054">
        <v>33</v>
      </c>
      <c r="AN8517" s="1056">
        <v>8.7300000000000003E-2</v>
      </c>
    </row>
    <row r="8518" spans="35:40">
      <c r="AI8518" s="1053">
        <v>65402501</v>
      </c>
      <c r="AJ8518" s="1054">
        <v>12</v>
      </c>
      <c r="AK8518" s="1055">
        <v>7.84</v>
      </c>
      <c r="AL8518" s="1055">
        <v>0.31290000000000001</v>
      </c>
      <c r="AM8518" s="1054">
        <v>25</v>
      </c>
      <c r="AN8518" s="1056">
        <v>3.2599999999999997E-2</v>
      </c>
    </row>
    <row r="8519" spans="35:40">
      <c r="AI8519" s="1053">
        <v>11080402</v>
      </c>
      <c r="AJ8519" s="1054">
        <v>194</v>
      </c>
      <c r="AK8519" s="1055">
        <v>7.8346999999999998</v>
      </c>
      <c r="AL8519" s="1055">
        <v>0.21390000000000001</v>
      </c>
      <c r="AM8519" s="1054">
        <v>37</v>
      </c>
      <c r="AN8519" s="1056">
        <v>3.2199999999999999E-2</v>
      </c>
    </row>
    <row r="8520" spans="35:40">
      <c r="AI8520" s="1053">
        <v>50320101</v>
      </c>
      <c r="AJ8520" s="1054">
        <v>208</v>
      </c>
      <c r="AK8520" s="1055">
        <v>7.8238000000000003</v>
      </c>
      <c r="AL8520" s="1055">
        <v>0.2397</v>
      </c>
      <c r="AM8520" s="1054">
        <v>33</v>
      </c>
      <c r="AN8520" s="1056">
        <v>0.19539999999999999</v>
      </c>
    </row>
    <row r="8521" spans="35:40">
      <c r="AI8521" s="1053">
        <v>65901071</v>
      </c>
      <c r="AJ8521" s="1054">
        <v>6</v>
      </c>
      <c r="AK8521" s="1055">
        <v>7.8201999999999998</v>
      </c>
      <c r="AL8521" s="1055">
        <v>0.2576</v>
      </c>
      <c r="AM8521" s="1054">
        <v>30</v>
      </c>
      <c r="AN8521" s="1056">
        <v>7.5399999999999995E-2</v>
      </c>
    </row>
    <row r="8522" spans="35:40">
      <c r="AI8522" s="1053">
        <v>44151001</v>
      </c>
      <c r="AJ8522" s="1054">
        <v>26</v>
      </c>
      <c r="AK8522" s="1055">
        <v>7.7996999999999996</v>
      </c>
      <c r="AL8522" s="1055">
        <v>0.23</v>
      </c>
      <c r="AM8522" s="1054">
        <v>34</v>
      </c>
      <c r="AN8522" s="1056">
        <v>8.4600000000000009E-2</v>
      </c>
    </row>
    <row r="8523" spans="35:40">
      <c r="AI8523" s="1053">
        <v>22111802</v>
      </c>
      <c r="AJ8523" s="1054">
        <v>49</v>
      </c>
      <c r="AK8523" s="1055">
        <v>7.7944000000000004</v>
      </c>
      <c r="AL8523" s="1055">
        <v>0.25469999999999998</v>
      </c>
      <c r="AM8523" s="1054">
        <v>31</v>
      </c>
      <c r="AN8523" s="1056">
        <v>2.8399999999999998E-2</v>
      </c>
    </row>
    <row r="8524" spans="35:40">
      <c r="AI8524" s="1053">
        <v>53040401</v>
      </c>
      <c r="AJ8524" s="1054">
        <v>15</v>
      </c>
      <c r="AK8524" s="1055">
        <v>7.7592999999999996</v>
      </c>
      <c r="AL8524" s="1055">
        <v>0.24540000000000001</v>
      </c>
      <c r="AM8524" s="1054">
        <v>32</v>
      </c>
      <c r="AN8524" s="1056">
        <v>0.19170000000000001</v>
      </c>
    </row>
    <row r="8525" spans="35:40">
      <c r="AI8525" s="1053">
        <v>61030401</v>
      </c>
      <c r="AJ8525" s="1054">
        <v>27</v>
      </c>
      <c r="AK8525" s="1055">
        <v>7.7531999999999996</v>
      </c>
      <c r="AL8525" s="1055">
        <v>0.25269999999999998</v>
      </c>
      <c r="AM8525" s="1054">
        <v>31</v>
      </c>
      <c r="AN8525" s="1056">
        <v>8.199999999999999E-2</v>
      </c>
    </row>
    <row r="8526" spans="35:40">
      <c r="AI8526" s="1053">
        <v>14023101</v>
      </c>
      <c r="AJ8526" s="1054">
        <v>19</v>
      </c>
      <c r="AK8526" s="1055">
        <v>7.7096499999999999</v>
      </c>
      <c r="AL8526" s="1055">
        <v>0.21429999999999999</v>
      </c>
      <c r="AM8526" s="1054">
        <v>36</v>
      </c>
      <c r="AN8526" s="1056">
        <v>1.9900000000000001E-2</v>
      </c>
    </row>
    <row r="8527" spans="35:40">
      <c r="AI8527" s="1053">
        <v>44190401</v>
      </c>
      <c r="AJ8527" s="1054">
        <v>11</v>
      </c>
      <c r="AK8527" s="1055">
        <v>7.694</v>
      </c>
      <c r="AL8527" s="1055">
        <v>0.20899999999999999</v>
      </c>
      <c r="AM8527" s="1054">
        <v>37</v>
      </c>
      <c r="AN8527" s="1056">
        <v>4.1799999999999997E-2</v>
      </c>
    </row>
    <row r="8528" spans="35:40">
      <c r="AI8528" s="1053">
        <v>36071601</v>
      </c>
      <c r="AJ8528" s="1054">
        <v>44</v>
      </c>
      <c r="AK8528" s="1055">
        <v>7.6749999999999998</v>
      </c>
      <c r="AL8528" s="1055">
        <v>0.1777</v>
      </c>
      <c r="AM8528" s="1054">
        <v>43</v>
      </c>
      <c r="AN8528" s="1056">
        <v>6.1200000000000004E-2</v>
      </c>
    </row>
    <row r="8529" spans="35:40">
      <c r="AI8529" s="1053">
        <v>62090201</v>
      </c>
      <c r="AJ8529" s="1054">
        <v>8</v>
      </c>
      <c r="AK8529" s="1055">
        <v>7.6611000000000002</v>
      </c>
      <c r="AL8529" s="1055">
        <v>0.24540000000000001</v>
      </c>
      <c r="AM8529" s="1054">
        <v>31</v>
      </c>
      <c r="AN8529" s="1056">
        <v>0.22600000000000001</v>
      </c>
    </row>
    <row r="8530" spans="35:40">
      <c r="AI8530" s="1053">
        <v>33041502</v>
      </c>
      <c r="AJ8530" s="1054">
        <v>85</v>
      </c>
      <c r="AK8530" s="1055">
        <v>7.6549500000000004</v>
      </c>
      <c r="AL8530" s="1055">
        <v>0.24759999999999999</v>
      </c>
      <c r="AM8530" s="1054">
        <v>31</v>
      </c>
      <c r="AN8530" s="1056">
        <v>0.1555</v>
      </c>
    </row>
    <row r="8531" spans="35:40">
      <c r="AI8531" s="1053">
        <v>52261301</v>
      </c>
      <c r="AJ8531" s="1054">
        <v>11</v>
      </c>
      <c r="AK8531" s="1055">
        <v>7.6478000000000002</v>
      </c>
      <c r="AL8531" s="1055">
        <v>0.1885</v>
      </c>
      <c r="AM8531" s="1054">
        <v>41</v>
      </c>
      <c r="AN8531" s="1056">
        <v>0.25780000000000003</v>
      </c>
    </row>
    <row r="8532" spans="35:40">
      <c r="AI8532" s="1053">
        <v>52033801</v>
      </c>
      <c r="AJ8532" s="1054">
        <v>28</v>
      </c>
      <c r="AK8532" s="1055">
        <v>7.6433</v>
      </c>
      <c r="AL8532" s="1055">
        <v>0.2374</v>
      </c>
      <c r="AM8532" s="1054">
        <v>32</v>
      </c>
      <c r="AN8532" s="1056">
        <v>0.1142</v>
      </c>
    </row>
    <row r="8533" spans="35:40">
      <c r="AI8533" s="1053">
        <v>22030802</v>
      </c>
      <c r="AJ8533" s="1054">
        <v>19</v>
      </c>
      <c r="AK8533" s="1055">
        <v>7.6306000000000003</v>
      </c>
      <c r="AL8533" s="1055">
        <v>0.24010000000000001</v>
      </c>
      <c r="AM8533" s="1054">
        <v>32</v>
      </c>
      <c r="AN8533" s="1056">
        <v>0.20079999999999998</v>
      </c>
    </row>
    <row r="8534" spans="35:40">
      <c r="AI8534" s="1053">
        <v>43121401</v>
      </c>
      <c r="AJ8534" s="1054">
        <v>18</v>
      </c>
      <c r="AK8534" s="1055">
        <v>7.6109999999999998</v>
      </c>
      <c r="AL8534" s="1055">
        <v>0.22070000000000001</v>
      </c>
      <c r="AM8534" s="1054">
        <v>34</v>
      </c>
      <c r="AN8534" s="1056">
        <v>5.2400000000000002E-2</v>
      </c>
    </row>
    <row r="8535" spans="35:40">
      <c r="AI8535" s="1053">
        <v>45110111</v>
      </c>
      <c r="AJ8535" s="1054">
        <v>14</v>
      </c>
      <c r="AK8535" s="1055">
        <v>7.6014999999999997</v>
      </c>
      <c r="AL8535" s="1055">
        <v>0.2205</v>
      </c>
      <c r="AM8535" s="1054">
        <v>34</v>
      </c>
      <c r="AN8535" s="1056">
        <v>4.0300000000000002E-2</v>
      </c>
    </row>
    <row r="8536" spans="35:40">
      <c r="AI8536" s="1053">
        <v>41161701</v>
      </c>
      <c r="AJ8536" s="1054">
        <v>22</v>
      </c>
      <c r="AK8536" s="1055">
        <v>7.5068999999999999</v>
      </c>
      <c r="AL8536" s="1055">
        <v>0.21740000000000001</v>
      </c>
      <c r="AM8536" s="1054">
        <v>35</v>
      </c>
      <c r="AN8536" s="1056">
        <v>2.5099999999999997E-2</v>
      </c>
    </row>
    <row r="8537" spans="35:40">
      <c r="AI8537" s="1053">
        <v>13015001</v>
      </c>
      <c r="AJ8537" s="1054">
        <v>71</v>
      </c>
      <c r="AK8537" s="1055">
        <v>7.4881000000000002</v>
      </c>
      <c r="AL8537" s="1055">
        <v>0.2311</v>
      </c>
      <c r="AM8537" s="1054">
        <v>32</v>
      </c>
      <c r="AN8537" s="1056">
        <v>9.3800000000000008E-2</v>
      </c>
    </row>
    <row r="8538" spans="35:40">
      <c r="AI8538" s="1053">
        <v>15041476</v>
      </c>
      <c r="AJ8538" s="1054">
        <v>10</v>
      </c>
      <c r="AK8538" s="1055">
        <v>7.4387999999999996</v>
      </c>
      <c r="AL8538" s="1055">
        <v>0.23730000000000001</v>
      </c>
      <c r="AM8538" s="1054">
        <v>31</v>
      </c>
      <c r="AN8538" s="1056">
        <v>0.1293</v>
      </c>
    </row>
    <row r="8539" spans="35:40">
      <c r="AI8539" s="1053">
        <v>43041801</v>
      </c>
      <c r="AJ8539" s="1054">
        <v>30</v>
      </c>
      <c r="AK8539" s="1055">
        <v>7.4226999999999999</v>
      </c>
      <c r="AL8539" s="1055">
        <v>0.16869999999999999</v>
      </c>
      <c r="AM8539" s="1054">
        <v>44</v>
      </c>
      <c r="AN8539" s="1056">
        <v>7.0800000000000002E-2</v>
      </c>
    </row>
    <row r="8540" spans="35:40">
      <c r="AI8540" s="1053">
        <v>43050601</v>
      </c>
      <c r="AJ8540" s="1054">
        <v>20</v>
      </c>
      <c r="AK8540" s="1055">
        <v>7.3967000000000001</v>
      </c>
      <c r="AL8540" s="1055">
        <v>0.21199999999999999</v>
      </c>
      <c r="AM8540" s="1054">
        <v>35</v>
      </c>
      <c r="AN8540" s="1056">
        <v>0.11070000000000001</v>
      </c>
    </row>
    <row r="8541" spans="35:40">
      <c r="AI8541" s="1053">
        <v>43121601</v>
      </c>
      <c r="AJ8541" s="1054">
        <v>19</v>
      </c>
      <c r="AK8541" s="1055">
        <v>7.3865999999999996</v>
      </c>
      <c r="AL8541" s="1055">
        <v>0.19409999999999999</v>
      </c>
      <c r="AM8541" s="1054">
        <v>38</v>
      </c>
      <c r="AN8541" s="1056">
        <v>0.16190000000000002</v>
      </c>
    </row>
    <row r="8542" spans="35:40">
      <c r="AI8542" s="1053">
        <v>61080801</v>
      </c>
      <c r="AJ8542" s="1054">
        <v>11</v>
      </c>
      <c r="AK8542" s="1055">
        <v>7.3696000000000002</v>
      </c>
      <c r="AL8542" s="1055">
        <v>0.18579999999999999</v>
      </c>
      <c r="AM8542" s="1054">
        <v>40</v>
      </c>
      <c r="AN8542" s="1056">
        <v>2.5899999999999999E-2</v>
      </c>
    </row>
    <row r="8543" spans="35:40">
      <c r="AI8543" s="1053">
        <v>21010711</v>
      </c>
      <c r="AJ8543" s="1054">
        <v>69</v>
      </c>
      <c r="AK8543" s="1055">
        <v>7.3650000000000002</v>
      </c>
      <c r="AL8543" s="1055">
        <v>0.25269999999999998</v>
      </c>
      <c r="AM8543" s="1054">
        <v>29</v>
      </c>
      <c r="AN8543" s="1056">
        <v>6.4699999999999994E-2</v>
      </c>
    </row>
    <row r="8544" spans="35:40">
      <c r="AI8544" s="1053">
        <v>15071461</v>
      </c>
      <c r="AJ8544" s="1054">
        <v>10</v>
      </c>
      <c r="AK8544" s="1055">
        <v>7.3648999999999996</v>
      </c>
      <c r="AL8544" s="1055">
        <v>0.1822</v>
      </c>
      <c r="AM8544" s="1054">
        <v>40</v>
      </c>
      <c r="AN8544" s="1056">
        <v>0.1691</v>
      </c>
    </row>
    <row r="8545" spans="35:40">
      <c r="AI8545" s="1053">
        <v>52261701</v>
      </c>
      <c r="AJ8545" s="1054">
        <v>12</v>
      </c>
      <c r="AK8545" s="1055">
        <v>7.3609999999999998</v>
      </c>
      <c r="AL8545" s="1055">
        <v>0.2399</v>
      </c>
      <c r="AM8545" s="1054">
        <v>31</v>
      </c>
      <c r="AN8545" s="1056">
        <v>0.31489999999999996</v>
      </c>
    </row>
    <row r="8546" spans="35:40">
      <c r="AI8546" s="1053">
        <v>15011821</v>
      </c>
      <c r="AJ8546" s="1054">
        <v>26</v>
      </c>
      <c r="AK8546" s="1055">
        <v>7.3509000000000002</v>
      </c>
      <c r="AL8546" s="1055">
        <v>0.21479999999999999</v>
      </c>
      <c r="AM8546" s="1054">
        <v>34</v>
      </c>
      <c r="AN8546" s="1056">
        <v>0.04</v>
      </c>
    </row>
    <row r="8547" spans="35:40">
      <c r="AI8547" s="1053">
        <v>34100101</v>
      </c>
      <c r="AJ8547" s="1054">
        <v>25</v>
      </c>
      <c r="AK8547" s="1055">
        <v>7.3228</v>
      </c>
      <c r="AL8547" s="1055">
        <v>0.20830000000000001</v>
      </c>
      <c r="AM8547" s="1054">
        <v>35</v>
      </c>
      <c r="AN8547" s="1056">
        <v>5.9800000000000006E-2</v>
      </c>
    </row>
    <row r="8548" spans="35:40">
      <c r="AI8548" s="1053">
        <v>13093001</v>
      </c>
      <c r="AJ8548" s="1054">
        <v>18</v>
      </c>
      <c r="AK8548" s="1055">
        <v>7.3124000000000002</v>
      </c>
      <c r="AL8548" s="1055">
        <v>0.1928</v>
      </c>
      <c r="AM8548" s="1054">
        <v>38</v>
      </c>
      <c r="AN8548" s="1056">
        <v>0.1016</v>
      </c>
    </row>
    <row r="8549" spans="35:40">
      <c r="AI8549" s="1053">
        <v>51040021</v>
      </c>
      <c r="AJ8549" s="1054">
        <v>11</v>
      </c>
      <c r="AK8549" s="1055">
        <v>7.3068</v>
      </c>
      <c r="AL8549" s="1055">
        <v>0.22470000000000001</v>
      </c>
      <c r="AM8549" s="1054">
        <v>33</v>
      </c>
      <c r="AN8549" s="1056">
        <v>0.39189999999999997</v>
      </c>
    </row>
    <row r="8550" spans="35:40">
      <c r="AI8550" s="1053">
        <v>37067021</v>
      </c>
      <c r="AJ8550" s="1054">
        <v>42</v>
      </c>
      <c r="AK8550" s="1055">
        <v>7.3041999999999998</v>
      </c>
      <c r="AL8550" s="1055">
        <v>0.2326</v>
      </c>
      <c r="AM8550" s="1054">
        <v>31</v>
      </c>
      <c r="AN8550" s="1056">
        <v>7.2999999999999995E-2</v>
      </c>
    </row>
    <row r="8551" spans="35:40">
      <c r="AI8551" s="1053">
        <v>46031401</v>
      </c>
      <c r="AJ8551" s="1054">
        <v>17</v>
      </c>
      <c r="AK8551" s="1055">
        <v>7.3022</v>
      </c>
      <c r="AL8551" s="1055">
        <v>0.17199999999999999</v>
      </c>
      <c r="AM8551" s="1054">
        <v>42</v>
      </c>
      <c r="AN8551" s="1056">
        <v>9.3100000000000002E-2</v>
      </c>
    </row>
    <row r="8552" spans="35:40">
      <c r="AI8552" s="1053">
        <v>50410041</v>
      </c>
      <c r="AJ8552" s="1054">
        <v>209</v>
      </c>
      <c r="AK8552" s="1055">
        <v>7.2824999999999998</v>
      </c>
      <c r="AL8552" s="1055">
        <v>0.22650000000000001</v>
      </c>
      <c r="AM8552" s="1054">
        <v>32</v>
      </c>
      <c r="AN8552" s="1056">
        <v>0.1303</v>
      </c>
    </row>
    <row r="8553" spans="35:40">
      <c r="AI8553" s="1053">
        <v>43061901</v>
      </c>
      <c r="AJ8553" s="1054">
        <v>25</v>
      </c>
      <c r="AK8553" s="1055">
        <v>7.2779999999999996</v>
      </c>
      <c r="AL8553" s="1055">
        <v>0.2036</v>
      </c>
      <c r="AM8553" s="1054">
        <v>36</v>
      </c>
      <c r="AN8553" s="1056">
        <v>8.2400000000000001E-2</v>
      </c>
    </row>
    <row r="8554" spans="35:40">
      <c r="AI8554" s="1053">
        <v>37187111</v>
      </c>
      <c r="AJ8554" s="1054">
        <v>15</v>
      </c>
      <c r="AK8554" s="1055">
        <v>7.2728800000000007</v>
      </c>
      <c r="AL8554" s="1055">
        <v>0.19869999999999999</v>
      </c>
      <c r="AM8554" s="1054">
        <v>37</v>
      </c>
      <c r="AN8554" s="1056">
        <v>2.7900000000000001E-2</v>
      </c>
    </row>
    <row r="8555" spans="35:40">
      <c r="AI8555" s="1053">
        <v>21020781</v>
      </c>
      <c r="AJ8555" s="1054">
        <v>55</v>
      </c>
      <c r="AK8555" s="1055">
        <v>7.2411000000000003</v>
      </c>
      <c r="AL8555" s="1055">
        <v>0.21540000000000001</v>
      </c>
      <c r="AM8555" s="1054">
        <v>34</v>
      </c>
      <c r="AN8555" s="1056">
        <v>7.5499999999999998E-2</v>
      </c>
    </row>
    <row r="8556" spans="35:40">
      <c r="AI8556" s="1053">
        <v>51210041</v>
      </c>
      <c r="AJ8556" s="1054">
        <v>2</v>
      </c>
      <c r="AK8556" s="1055">
        <v>7.2089999999999996</v>
      </c>
      <c r="AL8556" s="1055">
        <v>0.20419999999999999</v>
      </c>
      <c r="AM8556" s="1054">
        <v>35</v>
      </c>
      <c r="AN8556" s="1056">
        <v>0.37170000000000003</v>
      </c>
    </row>
    <row r="8557" spans="35:40">
      <c r="AI8557" s="1053">
        <v>34016901</v>
      </c>
      <c r="AJ8557" s="1054">
        <v>84</v>
      </c>
      <c r="AK8557" s="1055">
        <v>7.19</v>
      </c>
      <c r="AL8557" s="1055">
        <v>0.23200000000000001</v>
      </c>
      <c r="AM8557" s="1054">
        <v>31</v>
      </c>
      <c r="AN8557" s="1056">
        <v>0.35100000000000003</v>
      </c>
    </row>
    <row r="8558" spans="35:40">
      <c r="AI8558" s="1053">
        <v>61032701</v>
      </c>
      <c r="AJ8558" s="1054">
        <v>28</v>
      </c>
      <c r="AK8558" s="1055">
        <v>7.1487999999999996</v>
      </c>
      <c r="AL8558" s="1055">
        <v>0.22919999999999999</v>
      </c>
      <c r="AM8558" s="1054">
        <v>31</v>
      </c>
      <c r="AN8558" s="1056">
        <v>6.3799999999999996E-2</v>
      </c>
    </row>
    <row r="8559" spans="35:40">
      <c r="AI8559" s="1053">
        <v>21020101</v>
      </c>
      <c r="AJ8559" s="1054">
        <v>56</v>
      </c>
      <c r="AK8559" s="1055">
        <v>7.1146000000000003</v>
      </c>
      <c r="AL8559" s="1055">
        <v>0.23319999999999999</v>
      </c>
      <c r="AM8559" s="1054">
        <v>31</v>
      </c>
      <c r="AN8559" s="1056">
        <v>0.1401</v>
      </c>
    </row>
    <row r="8560" spans="35:40">
      <c r="AI8560" s="1053">
        <v>53230801</v>
      </c>
      <c r="AJ8560" s="1054">
        <v>6</v>
      </c>
      <c r="AK8560" s="1055">
        <v>7.0911</v>
      </c>
      <c r="AL8560" s="1055">
        <v>0.2288</v>
      </c>
      <c r="AM8560" s="1054">
        <v>31</v>
      </c>
      <c r="AN8560" s="1056">
        <v>5.0700000000000002E-2</v>
      </c>
    </row>
    <row r="8561" spans="35:40">
      <c r="AI8561" s="1053">
        <v>64010261</v>
      </c>
      <c r="AJ8561" s="1054">
        <v>27</v>
      </c>
      <c r="AK8561" s="1055">
        <v>7.0590000000000002</v>
      </c>
      <c r="AL8561" s="1055">
        <v>0.28160000000000002</v>
      </c>
      <c r="AM8561" s="1054">
        <v>25</v>
      </c>
      <c r="AN8561" s="1056">
        <v>4.07E-2</v>
      </c>
    </row>
    <row r="8562" spans="35:40">
      <c r="AI8562" s="1053">
        <v>14072891</v>
      </c>
      <c r="AJ8562" s="1054">
        <v>35</v>
      </c>
      <c r="AK8562" s="1055">
        <v>7.0262000000000002</v>
      </c>
      <c r="AL8562" s="1055">
        <v>0.23050000000000001</v>
      </c>
      <c r="AM8562" s="1054">
        <v>30</v>
      </c>
      <c r="AN8562" s="1056">
        <v>0.34340000000000004</v>
      </c>
    </row>
    <row r="8563" spans="35:40">
      <c r="AI8563" s="1053">
        <v>42019041</v>
      </c>
      <c r="AJ8563" s="1054">
        <v>117</v>
      </c>
      <c r="AK8563" s="1055">
        <v>7.0197000000000003</v>
      </c>
      <c r="AL8563" s="1055">
        <v>0.22189999999999999</v>
      </c>
      <c r="AM8563" s="1054">
        <v>32</v>
      </c>
      <c r="AN8563" s="1056">
        <v>8.199999999999999E-2</v>
      </c>
    </row>
    <row r="8564" spans="35:40">
      <c r="AI8564" s="1053">
        <v>13106001</v>
      </c>
      <c r="AJ8564" s="1054">
        <v>35</v>
      </c>
      <c r="AK8564" s="1055">
        <v>7.0180999999999996</v>
      </c>
      <c r="AL8564" s="1055">
        <v>0.18160000000000001</v>
      </c>
      <c r="AM8564" s="1054">
        <v>39</v>
      </c>
      <c r="AN8564" s="1056">
        <v>2.9600000000000001E-2</v>
      </c>
    </row>
    <row r="8565" spans="35:40">
      <c r="AI8565" s="1053">
        <v>44013601</v>
      </c>
      <c r="AJ8565" s="1054">
        <v>243</v>
      </c>
      <c r="AK8565" s="1055">
        <v>7.0053999999999998</v>
      </c>
      <c r="AL8565" s="1055">
        <v>0.1963</v>
      </c>
      <c r="AM8565" s="1054">
        <v>36</v>
      </c>
      <c r="AN8565" s="1056">
        <v>0.1434</v>
      </c>
    </row>
    <row r="8566" spans="35:40">
      <c r="AI8566" s="1053">
        <v>52031801</v>
      </c>
      <c r="AJ8566" s="1054">
        <v>29</v>
      </c>
      <c r="AK8566" s="1055">
        <v>7.0015000000000001</v>
      </c>
      <c r="AL8566" s="1055">
        <v>0.25580000000000003</v>
      </c>
      <c r="AM8566" s="1054">
        <v>27</v>
      </c>
      <c r="AN8566" s="1056">
        <v>0.10880000000000001</v>
      </c>
    </row>
    <row r="8567" spans="35:40">
      <c r="AI8567" s="1053">
        <v>42102901</v>
      </c>
      <c r="AJ8567" s="1054">
        <v>28</v>
      </c>
      <c r="AK8567" s="1055">
        <v>7.0004999999999997</v>
      </c>
      <c r="AL8567" s="1055">
        <v>0.20150000000000001</v>
      </c>
      <c r="AM8567" s="1054">
        <v>35</v>
      </c>
      <c r="AN8567" s="1056">
        <v>4.3899999999999995E-2</v>
      </c>
    </row>
    <row r="8568" spans="35:40">
      <c r="AI8568" s="1053">
        <v>51036201</v>
      </c>
      <c r="AJ8568" s="1054">
        <v>24</v>
      </c>
      <c r="AK8568" s="1055">
        <v>6.9889999999999999</v>
      </c>
      <c r="AL8568" s="1055">
        <v>0.2016</v>
      </c>
      <c r="AM8568" s="1054">
        <v>35</v>
      </c>
      <c r="AN8568" s="1056">
        <v>7.5399999999999995E-2</v>
      </c>
    </row>
    <row r="8569" spans="35:40">
      <c r="AI8569" s="1053">
        <v>44200401</v>
      </c>
      <c r="AJ8569" s="1054">
        <v>13</v>
      </c>
      <c r="AK8569" s="1055">
        <v>6.968</v>
      </c>
      <c r="AL8569" s="1055">
        <v>0.2319</v>
      </c>
      <c r="AM8569" s="1054">
        <v>30</v>
      </c>
      <c r="AN8569" s="1056">
        <v>3.3000000000000002E-2</v>
      </c>
    </row>
    <row r="8570" spans="35:40">
      <c r="AI8570" s="1053">
        <v>41172701</v>
      </c>
      <c r="AJ8570" s="1054">
        <v>22</v>
      </c>
      <c r="AK8570" s="1055">
        <v>6.9531999999999998</v>
      </c>
      <c r="AL8570" s="1055">
        <v>0.13059999999999999</v>
      </c>
      <c r="AM8570" s="1054">
        <v>53</v>
      </c>
      <c r="AN8570" s="1056">
        <v>7.9000000000000001E-2</v>
      </c>
    </row>
    <row r="8571" spans="35:40">
      <c r="AI8571" s="1053">
        <v>15071231</v>
      </c>
      <c r="AJ8571" s="1054">
        <v>11</v>
      </c>
      <c r="AK8571" s="1055">
        <v>6.9428999999999998</v>
      </c>
      <c r="AL8571" s="1055">
        <v>0.16739999999999999</v>
      </c>
      <c r="AM8571" s="1054">
        <v>41</v>
      </c>
      <c r="AN8571" s="1056">
        <v>5.3099999999999994E-2</v>
      </c>
    </row>
    <row r="8572" spans="35:40">
      <c r="AI8572" s="1053">
        <v>37131201</v>
      </c>
      <c r="AJ8572" s="1054">
        <v>17</v>
      </c>
      <c r="AK8572" s="1055">
        <v>6.8749000000000002</v>
      </c>
      <c r="AL8572" s="1055">
        <v>0.18210000000000001</v>
      </c>
      <c r="AM8572" s="1054">
        <v>38</v>
      </c>
      <c r="AN8572" s="1056">
        <v>5.0799999999999998E-2</v>
      </c>
    </row>
    <row r="8573" spans="35:40">
      <c r="AI8573" s="1053">
        <v>52261201</v>
      </c>
      <c r="AJ8573" s="1054">
        <v>13</v>
      </c>
      <c r="AK8573" s="1055">
        <v>6.8720999999999997</v>
      </c>
      <c r="AL8573" s="1055">
        <v>0.20730000000000001</v>
      </c>
      <c r="AM8573" s="1054">
        <v>33</v>
      </c>
      <c r="AN8573" s="1056">
        <v>0.25559999999999999</v>
      </c>
    </row>
    <row r="8574" spans="35:40">
      <c r="AI8574" s="1053">
        <v>15251981</v>
      </c>
      <c r="AJ8574" s="1054">
        <v>7</v>
      </c>
      <c r="AK8574" s="1055">
        <v>6.8615000000000004</v>
      </c>
      <c r="AL8574" s="1055">
        <v>0.2135</v>
      </c>
      <c r="AM8574" s="1054">
        <v>32</v>
      </c>
      <c r="AN8574" s="1056">
        <v>7.690000000000001E-2</v>
      </c>
    </row>
    <row r="8575" spans="35:40">
      <c r="AI8575" s="1053">
        <v>37141701</v>
      </c>
      <c r="AJ8575" s="1054">
        <v>24</v>
      </c>
      <c r="AK8575" s="1055">
        <v>6.8512000000000004</v>
      </c>
      <c r="AL8575" s="1055">
        <v>0.1608</v>
      </c>
      <c r="AM8575" s="1054">
        <v>43</v>
      </c>
      <c r="AN8575" s="1056">
        <v>3.49E-2</v>
      </c>
    </row>
    <row r="8576" spans="35:40">
      <c r="AI8576" s="1053">
        <v>44135601</v>
      </c>
      <c r="AJ8576" s="1054">
        <v>116</v>
      </c>
      <c r="AK8576" s="1055">
        <v>6.8425000000000002</v>
      </c>
      <c r="AL8576" s="1055">
        <v>0.2162</v>
      </c>
      <c r="AM8576" s="1054">
        <v>32</v>
      </c>
      <c r="AN8576" s="1056">
        <v>5.0999999999999997E-2</v>
      </c>
    </row>
    <row r="8577" spans="35:40">
      <c r="AI8577" s="1053">
        <v>13090501</v>
      </c>
      <c r="AJ8577" s="1054">
        <v>19</v>
      </c>
      <c r="AK8577" s="1055">
        <v>6.8422999999999998</v>
      </c>
      <c r="AL8577" s="1055">
        <v>0.1704</v>
      </c>
      <c r="AM8577" s="1054">
        <v>40</v>
      </c>
      <c r="AN8577" s="1056">
        <v>6.9699999999999998E-2</v>
      </c>
    </row>
    <row r="8578" spans="35:40">
      <c r="AI8578" s="1053">
        <v>43041201</v>
      </c>
      <c r="AJ8578" s="1054">
        <v>31</v>
      </c>
      <c r="AK8578" s="1055">
        <v>6.8154500000000002</v>
      </c>
      <c r="AL8578" s="1055">
        <v>0.1555</v>
      </c>
      <c r="AM8578" s="1054">
        <v>44</v>
      </c>
      <c r="AN8578" s="1056">
        <v>5.4699999999999999E-2</v>
      </c>
    </row>
    <row r="8579" spans="35:40">
      <c r="AI8579" s="1053">
        <v>61081501</v>
      </c>
      <c r="AJ8579" s="1054">
        <v>12</v>
      </c>
      <c r="AK8579" s="1055">
        <v>6.7904</v>
      </c>
      <c r="AL8579" s="1055">
        <v>0.23100000000000001</v>
      </c>
      <c r="AM8579" s="1054">
        <v>29</v>
      </c>
      <c r="AN8579" s="1056">
        <v>3.8399999999999997E-2</v>
      </c>
    </row>
    <row r="8580" spans="35:40">
      <c r="AI8580" s="1053">
        <v>23080201</v>
      </c>
      <c r="AJ8580" s="1054">
        <v>4</v>
      </c>
      <c r="AK8580" s="1055">
        <v>6.7275</v>
      </c>
      <c r="AL8580" s="1055">
        <v>0.15920000000000001</v>
      </c>
      <c r="AM8580" s="1054">
        <v>42</v>
      </c>
      <c r="AN8580" s="1056">
        <v>2.7300000000000001E-2</v>
      </c>
    </row>
    <row r="8581" spans="35:40">
      <c r="AI8581" s="1053">
        <v>44181002</v>
      </c>
      <c r="AJ8581" s="1054">
        <v>19</v>
      </c>
      <c r="AK8581" s="1055">
        <v>6.726</v>
      </c>
      <c r="AL8581" s="1055">
        <v>0.2155</v>
      </c>
      <c r="AM8581" s="1054">
        <v>31</v>
      </c>
      <c r="AN8581" s="1056">
        <v>5.9299999999999999E-2</v>
      </c>
    </row>
    <row r="8582" spans="35:40">
      <c r="AI8582" s="1053">
        <v>53342101</v>
      </c>
      <c r="AJ8582" s="1054">
        <v>2</v>
      </c>
      <c r="AK8582" s="1055">
        <v>6.7190000000000003</v>
      </c>
      <c r="AL8582" s="1055">
        <v>0.1643</v>
      </c>
      <c r="AM8582" s="1054">
        <v>41</v>
      </c>
      <c r="AN8582" s="1056">
        <v>0.1048</v>
      </c>
    </row>
    <row r="8583" spans="35:40">
      <c r="AI8583" s="1053">
        <v>51210161</v>
      </c>
      <c r="AJ8583" s="1054">
        <v>3</v>
      </c>
      <c r="AK8583" s="1055">
        <v>6.7104999999999997</v>
      </c>
      <c r="AL8583" s="1055">
        <v>0.18240000000000001</v>
      </c>
      <c r="AM8583" s="1054">
        <v>37</v>
      </c>
      <c r="AN8583" s="1056">
        <v>0.13439999999999999</v>
      </c>
    </row>
    <row r="8584" spans="35:40">
      <c r="AI8584" s="1053">
        <v>44005402</v>
      </c>
      <c r="AJ8584" s="1054">
        <v>168</v>
      </c>
      <c r="AK8584" s="1055">
        <v>6.6851000000000003</v>
      </c>
      <c r="AL8584" s="1055">
        <v>0.2059</v>
      </c>
      <c r="AM8584" s="1054">
        <v>32</v>
      </c>
      <c r="AN8584" s="1056">
        <v>0.1128</v>
      </c>
    </row>
    <row r="8585" spans="35:40">
      <c r="AI8585" s="1053">
        <v>44060801</v>
      </c>
      <c r="AJ8585" s="1054">
        <v>20</v>
      </c>
      <c r="AK8585" s="1055">
        <v>6.6835440000000004</v>
      </c>
      <c r="AL8585" s="1055">
        <v>0.20069999999999999</v>
      </c>
      <c r="AM8585" s="1054">
        <v>33</v>
      </c>
      <c r="AN8585" s="1056">
        <v>5.6600000000000004E-2</v>
      </c>
    </row>
    <row r="8586" spans="35:40">
      <c r="AI8586" s="1053">
        <v>44002602</v>
      </c>
      <c r="AJ8586" s="1054">
        <v>169</v>
      </c>
      <c r="AK8586" s="1055">
        <v>6.6688999999999998</v>
      </c>
      <c r="AL8586" s="1055">
        <v>0.18909999999999999</v>
      </c>
      <c r="AM8586" s="1054">
        <v>35</v>
      </c>
      <c r="AN8586" s="1056">
        <v>0.04</v>
      </c>
    </row>
    <row r="8587" spans="35:40">
      <c r="AI8587" s="1053">
        <v>33118301</v>
      </c>
      <c r="AJ8587" s="1054">
        <v>22</v>
      </c>
      <c r="AK8587" s="1055">
        <v>6.6280000000000001</v>
      </c>
      <c r="AL8587" s="1055">
        <v>0.2056</v>
      </c>
      <c r="AM8587" s="1054">
        <v>32</v>
      </c>
      <c r="AN8587" s="1056">
        <v>5.6900000000000006E-2</v>
      </c>
    </row>
    <row r="8588" spans="35:40">
      <c r="AI8588" s="1053">
        <v>53090801</v>
      </c>
      <c r="AJ8588" s="1054">
        <v>7</v>
      </c>
      <c r="AK8588" s="1055">
        <v>6.6050000000000004</v>
      </c>
      <c r="AL8588" s="1055">
        <v>0.28189999999999998</v>
      </c>
      <c r="AM8588" s="1054">
        <v>23</v>
      </c>
      <c r="AN8588" s="1056">
        <v>0.13789999999999999</v>
      </c>
    </row>
    <row r="8589" spans="35:40">
      <c r="AI8589" s="1053">
        <v>62070301</v>
      </c>
      <c r="AJ8589" s="1054">
        <v>10</v>
      </c>
      <c r="AK8589" s="1055">
        <v>6.5713999999999997</v>
      </c>
      <c r="AL8589" s="1055">
        <v>0.21640000000000001</v>
      </c>
      <c r="AM8589" s="1054">
        <v>30</v>
      </c>
      <c r="AN8589" s="1056">
        <v>0.16170000000000001</v>
      </c>
    </row>
    <row r="8590" spans="35:40">
      <c r="AI8590" s="1053">
        <v>52261601</v>
      </c>
      <c r="AJ8590" s="1054">
        <v>14</v>
      </c>
      <c r="AK8590" s="1055">
        <v>6.5640999999999998</v>
      </c>
      <c r="AL8590" s="1055">
        <v>0.1948</v>
      </c>
      <c r="AM8590" s="1054">
        <v>34</v>
      </c>
      <c r="AN8590" s="1056">
        <v>0.30820000000000003</v>
      </c>
    </row>
    <row r="8591" spans="35:40">
      <c r="AI8591" s="1053">
        <v>36072401</v>
      </c>
      <c r="AJ8591" s="1054">
        <v>45</v>
      </c>
      <c r="AK8591" s="1055">
        <v>6.5618899999999991</v>
      </c>
      <c r="AL8591" s="1055">
        <v>0.15179999999999999</v>
      </c>
      <c r="AM8591" s="1054">
        <v>43</v>
      </c>
      <c r="AN8591" s="1056">
        <v>3.6799999999999999E-2</v>
      </c>
    </row>
    <row r="8592" spans="35:40">
      <c r="AI8592" s="1053">
        <v>41131401</v>
      </c>
      <c r="AJ8592" s="1054">
        <v>28</v>
      </c>
      <c r="AK8592" s="1055">
        <v>6.5415999999999999</v>
      </c>
      <c r="AL8592" s="1055">
        <v>0.22889999999999999</v>
      </c>
      <c r="AM8592" s="1054">
        <v>29</v>
      </c>
      <c r="AN8592" s="1056">
        <v>0.17449999999999999</v>
      </c>
    </row>
    <row r="8593" spans="35:40">
      <c r="AI8593" s="1053">
        <v>31141607</v>
      </c>
      <c r="AJ8593" s="1054">
        <v>279</v>
      </c>
      <c r="AK8593" s="1055">
        <v>6.5316999999999998</v>
      </c>
      <c r="AL8593" s="1055">
        <v>0.17710000000000001</v>
      </c>
      <c r="AM8593" s="1054">
        <v>37</v>
      </c>
      <c r="AN8593" s="1056">
        <v>3.7100000000000001E-2</v>
      </c>
    </row>
    <row r="8594" spans="35:40">
      <c r="AI8594" s="1053">
        <v>22116101</v>
      </c>
      <c r="AJ8594" s="1054">
        <v>50</v>
      </c>
      <c r="AK8594" s="1055">
        <v>6.5076720000000003</v>
      </c>
      <c r="AL8594" s="1055">
        <v>0.21790000000000001</v>
      </c>
      <c r="AM8594" s="1054">
        <v>30</v>
      </c>
      <c r="AN8594" s="1056">
        <v>1.7299999999999999E-2</v>
      </c>
    </row>
    <row r="8595" spans="35:40">
      <c r="AI8595" s="1053">
        <v>65312502</v>
      </c>
      <c r="AJ8595" s="1054">
        <v>2</v>
      </c>
      <c r="AK8595" s="1055">
        <v>6.5030000000000001</v>
      </c>
      <c r="AL8595" s="1055">
        <v>0.21579999999999999</v>
      </c>
      <c r="AM8595" s="1054">
        <v>30</v>
      </c>
      <c r="AN8595" s="1056">
        <v>5.5399999999999998E-2</v>
      </c>
    </row>
    <row r="8596" spans="35:40">
      <c r="AI8596" s="1053">
        <v>65282811</v>
      </c>
      <c r="AJ8596" s="1054">
        <v>5</v>
      </c>
      <c r="AK8596" s="1055">
        <v>6.4785000000000004</v>
      </c>
      <c r="AL8596" s="1055">
        <v>0.26569999999999999</v>
      </c>
      <c r="AM8596" s="1054">
        <v>24</v>
      </c>
      <c r="AN8596" s="1056">
        <v>4.6600000000000003E-2</v>
      </c>
    </row>
    <row r="8597" spans="35:40">
      <c r="AI8597" s="1053">
        <v>23052171</v>
      </c>
      <c r="AJ8597" s="1054">
        <v>24</v>
      </c>
      <c r="AK8597" s="1055">
        <v>6.476</v>
      </c>
      <c r="AL8597" s="1055">
        <v>0.22320000000000001</v>
      </c>
      <c r="AM8597" s="1054">
        <v>29</v>
      </c>
      <c r="AN8597" s="1056">
        <v>4.07E-2</v>
      </c>
    </row>
    <row r="8598" spans="35:40">
      <c r="AI8598" s="1053">
        <v>43131901</v>
      </c>
      <c r="AJ8598" s="1054">
        <v>13</v>
      </c>
      <c r="AK8598" s="1055">
        <v>6.4451999999999998</v>
      </c>
      <c r="AL8598" s="1055">
        <v>0.20030000000000001</v>
      </c>
      <c r="AM8598" s="1054">
        <v>32</v>
      </c>
      <c r="AN8598" s="1056">
        <v>7.1800000000000003E-2</v>
      </c>
    </row>
    <row r="8599" spans="35:40">
      <c r="AI8599" s="1053">
        <v>61011031</v>
      </c>
      <c r="AJ8599" s="1054">
        <v>96</v>
      </c>
      <c r="AK8599" s="1055">
        <v>6.4408000000000003</v>
      </c>
      <c r="AL8599" s="1055">
        <v>0.18110000000000001</v>
      </c>
      <c r="AM8599" s="1054">
        <v>36</v>
      </c>
      <c r="AN8599" s="1056">
        <v>1.3300000000000001E-2</v>
      </c>
    </row>
    <row r="8600" spans="35:40">
      <c r="AI8600" s="1053">
        <v>14050201</v>
      </c>
      <c r="AJ8600" s="1054">
        <v>21</v>
      </c>
      <c r="AK8600" s="1055">
        <v>6.4320000000000004</v>
      </c>
      <c r="AL8600" s="1055">
        <v>0.21440000000000001</v>
      </c>
      <c r="AM8600" s="1054">
        <v>30</v>
      </c>
      <c r="AN8600" s="1056">
        <v>0.1663</v>
      </c>
    </row>
    <row r="8601" spans="35:40">
      <c r="AI8601" s="1053">
        <v>42101201</v>
      </c>
      <c r="AJ8601" s="1054">
        <v>29</v>
      </c>
      <c r="AK8601" s="1055">
        <v>6.4288999999999996</v>
      </c>
      <c r="AL8601" s="1055">
        <v>0.15659999999999999</v>
      </c>
      <c r="AM8601" s="1054">
        <v>41</v>
      </c>
      <c r="AN8601" s="1056">
        <v>4.8000000000000001E-2</v>
      </c>
    </row>
    <row r="8602" spans="35:40">
      <c r="AI8602" s="1053">
        <v>14102761</v>
      </c>
      <c r="AJ8602" s="1054">
        <v>13</v>
      </c>
      <c r="AK8602" s="1055">
        <v>6.4135999999999997</v>
      </c>
      <c r="AL8602" s="1055">
        <v>0.1278</v>
      </c>
      <c r="AM8602" s="1054">
        <v>50</v>
      </c>
      <c r="AN8602" s="1056">
        <v>6.5299999999999997E-2</v>
      </c>
    </row>
    <row r="8603" spans="35:40">
      <c r="AI8603" s="1053">
        <v>53090601</v>
      </c>
      <c r="AJ8603" s="1054">
        <v>8</v>
      </c>
      <c r="AK8603" s="1055">
        <v>6.3959999999999999</v>
      </c>
      <c r="AL8603" s="1055">
        <v>0.2636</v>
      </c>
      <c r="AM8603" s="1054">
        <v>24</v>
      </c>
      <c r="AN8603" s="1056">
        <v>0.14940000000000001</v>
      </c>
    </row>
    <row r="8604" spans="35:40">
      <c r="AI8604" s="1053">
        <v>63060011</v>
      </c>
      <c r="AJ8604" s="1054">
        <v>1</v>
      </c>
      <c r="AK8604" s="1055">
        <v>6.3933999999999997</v>
      </c>
      <c r="AL8604" s="1055">
        <v>0.15629999999999999</v>
      </c>
      <c r="AM8604" s="1054">
        <v>41</v>
      </c>
      <c r="AN8604" s="1056">
        <v>5.0900000000000001E-2</v>
      </c>
    </row>
    <row r="8605" spans="35:40">
      <c r="AI8605" s="1053">
        <v>13030303</v>
      </c>
      <c r="AJ8605" s="1054">
        <v>23</v>
      </c>
      <c r="AK8605" s="1055">
        <v>6.3769999999999998</v>
      </c>
      <c r="AL8605" s="1055">
        <v>0.1759</v>
      </c>
      <c r="AM8605" s="1054">
        <v>36</v>
      </c>
      <c r="AN8605" s="1056">
        <v>4.0500000000000001E-2</v>
      </c>
    </row>
    <row r="8606" spans="35:40">
      <c r="AI8606" s="1053">
        <v>15060103</v>
      </c>
      <c r="AJ8606" s="1054">
        <v>8</v>
      </c>
      <c r="AK8606" s="1055">
        <v>6.3758599999999994</v>
      </c>
      <c r="AL8606" s="1055">
        <v>0.35320000000000001</v>
      </c>
      <c r="AM8606" s="1054">
        <v>18</v>
      </c>
      <c r="AN8606" s="1056">
        <v>5.0799999999999998E-2</v>
      </c>
    </row>
    <row r="8607" spans="35:40">
      <c r="AI8607" s="1053">
        <v>33097001</v>
      </c>
      <c r="AJ8607" s="1054">
        <v>63</v>
      </c>
      <c r="AK8607" s="1055">
        <v>6.3722000000000003</v>
      </c>
      <c r="AL8607" s="1055">
        <v>0.16869999999999999</v>
      </c>
      <c r="AM8607" s="1054">
        <v>38</v>
      </c>
      <c r="AN8607" s="1056">
        <v>1.6299999999999999E-2</v>
      </c>
    </row>
    <row r="8608" spans="35:40">
      <c r="AI8608" s="1053">
        <v>41132601</v>
      </c>
      <c r="AJ8608" s="1054">
        <v>29</v>
      </c>
      <c r="AK8608" s="1055">
        <v>6.3594999999999997</v>
      </c>
      <c r="AL8608" s="1055">
        <v>0.1772</v>
      </c>
      <c r="AM8608" s="1054">
        <v>36</v>
      </c>
      <c r="AN8608" s="1056">
        <v>2.5600000000000001E-2</v>
      </c>
    </row>
    <row r="8609" spans="35:40">
      <c r="AI8609" s="1053">
        <v>52261101</v>
      </c>
      <c r="AJ8609" s="1054">
        <v>15</v>
      </c>
      <c r="AK8609" s="1055">
        <v>6.3520000000000003</v>
      </c>
      <c r="AL8609" s="1055">
        <v>0.21029999999999999</v>
      </c>
      <c r="AM8609" s="1054">
        <v>30</v>
      </c>
      <c r="AN8609" s="1056">
        <v>5.0499999999999996E-2</v>
      </c>
    </row>
    <row r="8610" spans="35:40">
      <c r="AI8610" s="1053">
        <v>23033701</v>
      </c>
      <c r="AJ8610" s="1054">
        <v>9</v>
      </c>
      <c r="AK8610" s="1055">
        <v>6.3309199999999999</v>
      </c>
      <c r="AL8610" s="1055">
        <v>0.15959999999999999</v>
      </c>
      <c r="AM8610" s="1054">
        <v>40</v>
      </c>
      <c r="AN8610" s="1056">
        <v>3.5699999999999996E-2</v>
      </c>
    </row>
    <row r="8611" spans="35:40">
      <c r="AI8611" s="1053">
        <v>23042811</v>
      </c>
      <c r="AJ8611" s="1054">
        <v>11</v>
      </c>
      <c r="AK8611" s="1055">
        <v>6.3244999999999996</v>
      </c>
      <c r="AL8611" s="1055">
        <v>0.17419999999999999</v>
      </c>
      <c r="AM8611" s="1054">
        <v>36</v>
      </c>
      <c r="AN8611" s="1056">
        <v>4.4500000000000005E-2</v>
      </c>
    </row>
    <row r="8612" spans="35:40">
      <c r="AI8612" s="1053">
        <v>41162601</v>
      </c>
      <c r="AJ8612" s="1054">
        <v>23</v>
      </c>
      <c r="AK8612" s="1055">
        <v>6.2878999999999996</v>
      </c>
      <c r="AL8612" s="1055">
        <v>0.20830000000000001</v>
      </c>
      <c r="AM8612" s="1054">
        <v>30</v>
      </c>
      <c r="AN8612" s="1056">
        <v>1.89E-2</v>
      </c>
    </row>
    <row r="8613" spans="35:40">
      <c r="AI8613" s="1053">
        <v>14102881</v>
      </c>
      <c r="AJ8613" s="1054">
        <v>14</v>
      </c>
      <c r="AK8613" s="1055">
        <v>6.2869000000000002</v>
      </c>
      <c r="AL8613" s="1055">
        <v>0.14430000000000001</v>
      </c>
      <c r="AM8613" s="1054">
        <v>44</v>
      </c>
      <c r="AN8613" s="1056">
        <v>0.1215</v>
      </c>
    </row>
    <row r="8614" spans="35:40">
      <c r="AI8614" s="1053">
        <v>15051161</v>
      </c>
      <c r="AJ8614" s="1054">
        <v>16</v>
      </c>
      <c r="AK8614" s="1055">
        <v>6.2765000000000004</v>
      </c>
      <c r="AL8614" s="1055">
        <v>0.18290000000000001</v>
      </c>
      <c r="AM8614" s="1054">
        <v>34</v>
      </c>
      <c r="AN8614" s="1056">
        <v>2.0199999999999999E-2</v>
      </c>
    </row>
    <row r="8615" spans="35:40">
      <c r="AI8615" s="1053">
        <v>45130061</v>
      </c>
      <c r="AJ8615" s="1054">
        <v>7</v>
      </c>
      <c r="AK8615" s="1055">
        <v>6.2610000000000001</v>
      </c>
      <c r="AL8615" s="1055">
        <v>0.2087</v>
      </c>
      <c r="AM8615" s="1054">
        <v>30</v>
      </c>
      <c r="AN8615" s="1056">
        <v>5.4199999999999998E-2</v>
      </c>
    </row>
    <row r="8616" spans="35:40">
      <c r="AI8616" s="1053">
        <v>65020401</v>
      </c>
      <c r="AJ8616" s="1054">
        <v>5</v>
      </c>
      <c r="AK8616" s="1055">
        <v>6.2590000000000003</v>
      </c>
      <c r="AL8616" s="1055">
        <v>0.2104</v>
      </c>
      <c r="AM8616" s="1054">
        <v>30</v>
      </c>
      <c r="AN8616" s="1056">
        <v>2.7999999999999997E-2</v>
      </c>
    </row>
    <row r="8617" spans="35:40">
      <c r="AI8617" s="1053">
        <v>35024441</v>
      </c>
      <c r="AJ8617" s="1054">
        <v>44</v>
      </c>
      <c r="AK8617" s="1055">
        <v>6.2202000000000002</v>
      </c>
      <c r="AL8617" s="1055">
        <v>0.1983</v>
      </c>
      <c r="AM8617" s="1054">
        <v>31</v>
      </c>
      <c r="AN8617" s="1056">
        <v>7.6399999999999996E-2</v>
      </c>
    </row>
    <row r="8618" spans="35:40">
      <c r="AI8618" s="1053">
        <v>43101801</v>
      </c>
      <c r="AJ8618" s="1054">
        <v>32</v>
      </c>
      <c r="AK8618" s="1055">
        <v>6.2038000000000002</v>
      </c>
      <c r="AL8618" s="1055">
        <v>0.1784</v>
      </c>
      <c r="AM8618" s="1054">
        <v>35</v>
      </c>
      <c r="AN8618" s="1056">
        <v>4.3499999999999997E-2</v>
      </c>
    </row>
    <row r="8619" spans="35:40">
      <c r="AI8619" s="1053">
        <v>53060101</v>
      </c>
      <c r="AJ8619" s="1054">
        <v>5</v>
      </c>
      <c r="AK8619" s="1055">
        <v>6.2030000000000003</v>
      </c>
      <c r="AL8619" s="1055">
        <v>0.20250000000000001</v>
      </c>
      <c r="AM8619" s="1054">
        <v>31</v>
      </c>
      <c r="AN8619" s="1056">
        <v>4.4400000000000002E-2</v>
      </c>
    </row>
    <row r="8620" spans="35:40">
      <c r="AI8620" s="1053">
        <v>65281011</v>
      </c>
      <c r="AJ8620" s="1054">
        <v>6</v>
      </c>
      <c r="AK8620" s="1055">
        <v>6.1993</v>
      </c>
      <c r="AL8620" s="1055">
        <v>0.21060000000000001</v>
      </c>
      <c r="AM8620" s="1054">
        <v>29</v>
      </c>
      <c r="AN8620" s="1056">
        <v>1.1699999999999999E-2</v>
      </c>
    </row>
    <row r="8621" spans="35:40">
      <c r="AI8621" s="1053">
        <v>61092201</v>
      </c>
      <c r="AJ8621" s="1054">
        <v>13</v>
      </c>
      <c r="AK8621" s="1055">
        <v>6.1619999999999999</v>
      </c>
      <c r="AL8621" s="1055">
        <v>0.17199999999999999</v>
      </c>
      <c r="AM8621" s="1054">
        <v>36</v>
      </c>
      <c r="AN8621" s="1056">
        <v>5.28E-2</v>
      </c>
    </row>
    <row r="8622" spans="35:40">
      <c r="AI8622" s="1053">
        <v>34070701</v>
      </c>
      <c r="AJ8622" s="1054">
        <v>8</v>
      </c>
      <c r="AK8622" s="1055">
        <v>6.1581000000000001</v>
      </c>
      <c r="AL8622" s="1055">
        <v>0.1966</v>
      </c>
      <c r="AM8622" s="1054">
        <v>31</v>
      </c>
      <c r="AN8622" s="1056">
        <v>0.29309999999999997</v>
      </c>
    </row>
    <row r="8623" spans="35:40">
      <c r="AI8623" s="1053">
        <v>44006001</v>
      </c>
      <c r="AJ8623" s="1054">
        <v>170</v>
      </c>
      <c r="AK8623" s="1055">
        <v>6.1554000000000002</v>
      </c>
      <c r="AL8623" s="1055">
        <v>0.184</v>
      </c>
      <c r="AM8623" s="1054">
        <v>33</v>
      </c>
      <c r="AN8623" s="1056">
        <v>6.93E-2</v>
      </c>
    </row>
    <row r="8624" spans="35:40">
      <c r="AI8624" s="1053">
        <v>65312411</v>
      </c>
      <c r="AJ8624" s="1054">
        <v>3</v>
      </c>
      <c r="AK8624" s="1055">
        <v>6.0930999999999997</v>
      </c>
      <c r="AL8624" s="1055">
        <v>0.18110000000000001</v>
      </c>
      <c r="AM8624" s="1054">
        <v>34</v>
      </c>
      <c r="AN8624" s="1056">
        <v>4.9299999999999997E-2</v>
      </c>
    </row>
    <row r="8625" spans="35:40">
      <c r="AI8625" s="1053">
        <v>52261401</v>
      </c>
      <c r="AJ8625" s="1054">
        <v>16</v>
      </c>
      <c r="AK8625" s="1055">
        <v>6.0915999999999997</v>
      </c>
      <c r="AL8625" s="1055">
        <v>0.1623</v>
      </c>
      <c r="AM8625" s="1054">
        <v>38</v>
      </c>
      <c r="AN8625" s="1056">
        <v>0.2636</v>
      </c>
    </row>
    <row r="8626" spans="35:40">
      <c r="AI8626" s="1053">
        <v>23022211</v>
      </c>
      <c r="AJ8626" s="1054">
        <v>14</v>
      </c>
      <c r="AK8626" s="1055">
        <v>6.0122</v>
      </c>
      <c r="AL8626" s="1055">
        <v>0.17080000000000001</v>
      </c>
      <c r="AM8626" s="1054">
        <v>35</v>
      </c>
      <c r="AN8626" s="1056">
        <v>0.03</v>
      </c>
    </row>
    <row r="8627" spans="35:40">
      <c r="AI8627" s="1053">
        <v>15090301</v>
      </c>
      <c r="AJ8627" s="1054">
        <v>7</v>
      </c>
      <c r="AK8627" s="1055">
        <v>6</v>
      </c>
      <c r="AL8627" s="1055">
        <v>0.16350000000000001</v>
      </c>
      <c r="AM8627" s="1054">
        <v>37</v>
      </c>
      <c r="AN8627" s="1056">
        <v>0.2346</v>
      </c>
    </row>
    <row r="8628" spans="35:40">
      <c r="AI8628" s="1053">
        <v>37187101</v>
      </c>
      <c r="AJ8628" s="1054">
        <v>16</v>
      </c>
      <c r="AK8628" s="1055">
        <v>5.9881000000000002</v>
      </c>
      <c r="AL8628" s="1055">
        <v>0.18410000000000001</v>
      </c>
      <c r="AM8628" s="1054">
        <v>33</v>
      </c>
      <c r="AN8628" s="1056">
        <v>3.0600000000000002E-2</v>
      </c>
    </row>
    <row r="8629" spans="35:40">
      <c r="AI8629" s="1053">
        <v>52270301</v>
      </c>
      <c r="AJ8629" s="1054">
        <v>19</v>
      </c>
      <c r="AK8629" s="1055">
        <v>5.9793000000000003</v>
      </c>
      <c r="AL8629" s="1055">
        <v>0.1812</v>
      </c>
      <c r="AM8629" s="1054">
        <v>33</v>
      </c>
      <c r="AN8629" s="1056">
        <v>4.2800000000000005E-2</v>
      </c>
    </row>
    <row r="8630" spans="35:40">
      <c r="AI8630" s="1053">
        <v>42112501</v>
      </c>
      <c r="AJ8630" s="1054">
        <v>16</v>
      </c>
      <c r="AK8630" s="1055">
        <v>5.9550000000000001</v>
      </c>
      <c r="AL8630" s="1055">
        <v>0.16650000000000001</v>
      </c>
      <c r="AM8630" s="1054">
        <v>36</v>
      </c>
      <c r="AN8630" s="1056">
        <v>0.1096</v>
      </c>
    </row>
    <row r="8631" spans="35:40">
      <c r="AI8631" s="1053">
        <v>32039181</v>
      </c>
      <c r="AJ8631" s="1054">
        <v>89</v>
      </c>
      <c r="AK8631" s="1055">
        <v>5.9527000000000001</v>
      </c>
      <c r="AL8631" s="1055">
        <v>0.17330000000000001</v>
      </c>
      <c r="AM8631" s="1054">
        <v>34</v>
      </c>
      <c r="AN8631" s="1056">
        <v>4.5599999999999995E-2</v>
      </c>
    </row>
    <row r="8632" spans="35:40">
      <c r="AI8632" s="1053">
        <v>22113801</v>
      </c>
      <c r="AJ8632" s="1054">
        <v>51</v>
      </c>
      <c r="AK8632" s="1055">
        <v>5.9394</v>
      </c>
      <c r="AL8632" s="1055">
        <v>0.1996</v>
      </c>
      <c r="AM8632" s="1054">
        <v>30</v>
      </c>
      <c r="AN8632" s="1056">
        <v>3.15E-2</v>
      </c>
    </row>
    <row r="8633" spans="35:40">
      <c r="AI8633" s="1053">
        <v>43121001</v>
      </c>
      <c r="AJ8633" s="1054">
        <v>20</v>
      </c>
      <c r="AK8633" s="1055">
        <v>5.9375</v>
      </c>
      <c r="AL8633" s="1055">
        <v>0.17130000000000001</v>
      </c>
      <c r="AM8633" s="1054">
        <v>35</v>
      </c>
      <c r="AN8633" s="1056">
        <v>3.0299999999999997E-2</v>
      </c>
    </row>
    <row r="8634" spans="35:40">
      <c r="AI8634" s="1053">
        <v>42015201</v>
      </c>
      <c r="AJ8634" s="1054">
        <v>118</v>
      </c>
      <c r="AK8634" s="1055">
        <v>5.9173</v>
      </c>
      <c r="AL8634" s="1055">
        <v>0.18559999999999999</v>
      </c>
      <c r="AM8634" s="1054">
        <v>32</v>
      </c>
      <c r="AN8634" s="1056">
        <v>0.17190000000000003</v>
      </c>
    </row>
    <row r="8635" spans="35:40">
      <c r="AI8635" s="1053">
        <v>15060104</v>
      </c>
      <c r="AJ8635" s="1054">
        <v>9</v>
      </c>
      <c r="AK8635" s="1055">
        <v>5.8810000000000002</v>
      </c>
      <c r="AL8635" s="1055">
        <v>0.16700000000000001</v>
      </c>
      <c r="AM8635" s="1054">
        <v>35</v>
      </c>
      <c r="AN8635" s="1056">
        <v>3.78E-2</v>
      </c>
    </row>
    <row r="8636" spans="35:40">
      <c r="AI8636" s="1053">
        <v>43062001</v>
      </c>
      <c r="AJ8636" s="1054">
        <v>26</v>
      </c>
      <c r="AK8636" s="1055">
        <v>5.8788999999999998</v>
      </c>
      <c r="AL8636" s="1055">
        <v>0.1925</v>
      </c>
      <c r="AM8636" s="1054">
        <v>31</v>
      </c>
      <c r="AN8636" s="1056">
        <v>6.0599999999999994E-2</v>
      </c>
    </row>
    <row r="8637" spans="35:40">
      <c r="AI8637" s="1053">
        <v>34080401</v>
      </c>
      <c r="AJ8637" s="1054">
        <v>24</v>
      </c>
      <c r="AK8637" s="1055">
        <v>5.8452000000000002</v>
      </c>
      <c r="AL8637" s="1055">
        <v>0.18229999999999999</v>
      </c>
      <c r="AM8637" s="1054">
        <v>32</v>
      </c>
      <c r="AN8637" s="1056">
        <v>5.2199999999999996E-2</v>
      </c>
    </row>
    <row r="8638" spans="35:40">
      <c r="AI8638" s="1053">
        <v>14243821</v>
      </c>
      <c r="AJ8638" s="1054">
        <v>25</v>
      </c>
      <c r="AK8638" s="1055">
        <v>5.8365</v>
      </c>
      <c r="AL8638" s="1055">
        <v>0.193</v>
      </c>
      <c r="AM8638" s="1054">
        <v>30</v>
      </c>
      <c r="AN8638" s="1056">
        <v>4.36E-2</v>
      </c>
    </row>
    <row r="8639" spans="35:40">
      <c r="AI8639" s="1053">
        <v>53081301</v>
      </c>
      <c r="AJ8639" s="1054">
        <v>9</v>
      </c>
      <c r="AK8639" s="1055">
        <v>5.7961999999999998</v>
      </c>
      <c r="AL8639" s="1055">
        <v>0.16850000000000001</v>
      </c>
      <c r="AM8639" s="1054">
        <v>34</v>
      </c>
      <c r="AN8639" s="1056">
        <v>0.2364</v>
      </c>
    </row>
    <row r="8640" spans="35:40">
      <c r="AI8640" s="1053">
        <v>52031601</v>
      </c>
      <c r="AJ8640" s="1054">
        <v>30</v>
      </c>
      <c r="AK8640" s="1055">
        <v>5.7918000000000003</v>
      </c>
      <c r="AL8640" s="1055">
        <v>0.153</v>
      </c>
      <c r="AM8640" s="1054">
        <v>38</v>
      </c>
      <c r="AN8640" s="1056">
        <v>5.3800000000000001E-2</v>
      </c>
    </row>
    <row r="8641" spans="35:40">
      <c r="AI8641" s="1053">
        <v>61080601</v>
      </c>
      <c r="AJ8641" s="1054">
        <v>13</v>
      </c>
      <c r="AK8641" s="1055">
        <v>5.7625999999999999</v>
      </c>
      <c r="AL8641" s="1055">
        <v>0.1764</v>
      </c>
      <c r="AM8641" s="1054">
        <v>33</v>
      </c>
      <c r="AN8641" s="1056">
        <v>6.2400000000000004E-2</v>
      </c>
    </row>
    <row r="8642" spans="35:40">
      <c r="AI8642" s="1053">
        <v>53260301</v>
      </c>
      <c r="AJ8642" s="1054">
        <v>10</v>
      </c>
      <c r="AK8642" s="1055">
        <v>5.7587999999999999</v>
      </c>
      <c r="AL8642" s="1055">
        <v>0.12590000000000001</v>
      </c>
      <c r="AM8642" s="1054">
        <v>46</v>
      </c>
      <c r="AN8642" s="1056">
        <v>3.2500000000000001E-2</v>
      </c>
    </row>
    <row r="8643" spans="35:40">
      <c r="AI8643" s="1053">
        <v>62100201</v>
      </c>
      <c r="AJ8643" s="1054">
        <v>6</v>
      </c>
      <c r="AK8643" s="1055">
        <v>5.7340499999999999</v>
      </c>
      <c r="AL8643" s="1055">
        <v>0.1671</v>
      </c>
      <c r="AM8643" s="1054">
        <v>34</v>
      </c>
      <c r="AN8643" s="1056">
        <v>4.2099999999999999E-2</v>
      </c>
    </row>
    <row r="8644" spans="35:40">
      <c r="AI8644" s="1053">
        <v>65230151</v>
      </c>
      <c r="AJ8644" s="1054">
        <v>9</v>
      </c>
      <c r="AK8644" s="1055">
        <v>5.7180999999999997</v>
      </c>
      <c r="AL8644" s="1055">
        <v>0.184</v>
      </c>
      <c r="AM8644" s="1054">
        <v>31</v>
      </c>
      <c r="AN8644" s="1056">
        <v>8.2899999999999988E-2</v>
      </c>
    </row>
    <row r="8645" spans="35:40">
      <c r="AI8645" s="1053">
        <v>65272201</v>
      </c>
      <c r="AJ8645" s="1054">
        <v>2</v>
      </c>
      <c r="AK8645" s="1055">
        <v>5.6875</v>
      </c>
      <c r="AL8645" s="1055">
        <v>0.19170000000000001</v>
      </c>
      <c r="AM8645" s="1054">
        <v>30</v>
      </c>
      <c r="AN8645" s="1056">
        <v>5.9400000000000001E-2</v>
      </c>
    </row>
    <row r="8646" spans="35:40">
      <c r="AI8646" s="1053">
        <v>52260801</v>
      </c>
      <c r="AJ8646" s="1054">
        <v>17</v>
      </c>
      <c r="AK8646" s="1055">
        <v>5.6786000000000003</v>
      </c>
      <c r="AL8646" s="1055">
        <v>0.1963</v>
      </c>
      <c r="AM8646" s="1054">
        <v>29</v>
      </c>
      <c r="AN8646" s="1056">
        <v>5.4600000000000003E-2</v>
      </c>
    </row>
    <row r="8647" spans="35:40">
      <c r="AI8647" s="1053">
        <v>41131501</v>
      </c>
      <c r="AJ8647" s="1054">
        <v>30</v>
      </c>
      <c r="AK8647" s="1055">
        <v>5.6748500000000002</v>
      </c>
      <c r="AL8647" s="1055">
        <v>0.13689999999999999</v>
      </c>
      <c r="AM8647" s="1054">
        <v>41</v>
      </c>
      <c r="AN8647" s="1056">
        <v>1.6500000000000001E-2</v>
      </c>
    </row>
    <row r="8648" spans="35:40">
      <c r="AI8648" s="1053">
        <v>65312211</v>
      </c>
      <c r="AJ8648" s="1054">
        <v>4</v>
      </c>
      <c r="AK8648" s="1055">
        <v>5.6647999999999996</v>
      </c>
      <c r="AL8648" s="1055">
        <v>0.1883</v>
      </c>
      <c r="AM8648" s="1054">
        <v>30</v>
      </c>
      <c r="AN8648" s="1056">
        <v>7.9000000000000001E-2</v>
      </c>
    </row>
    <row r="8649" spans="35:40">
      <c r="AI8649" s="1053">
        <v>33082901</v>
      </c>
      <c r="AJ8649" s="1054">
        <v>19</v>
      </c>
      <c r="AK8649" s="1055">
        <v>5.6527000000000003</v>
      </c>
      <c r="AL8649" s="1055">
        <v>0.1242</v>
      </c>
      <c r="AM8649" s="1054">
        <v>46</v>
      </c>
      <c r="AN8649" s="1056">
        <v>1.3500000000000002E-2</v>
      </c>
    </row>
    <row r="8650" spans="35:40">
      <c r="AI8650" s="1053">
        <v>61091501</v>
      </c>
      <c r="AJ8650" s="1054">
        <v>14</v>
      </c>
      <c r="AK8650" s="1055">
        <v>5.6417000000000002</v>
      </c>
      <c r="AL8650" s="1055">
        <v>0.13070000000000001</v>
      </c>
      <c r="AM8650" s="1054">
        <v>43</v>
      </c>
      <c r="AN8650" s="1056">
        <v>0.1283</v>
      </c>
    </row>
    <row r="8651" spans="35:40">
      <c r="AI8651" s="1053">
        <v>45130071</v>
      </c>
      <c r="AJ8651" s="1054">
        <v>8</v>
      </c>
      <c r="AK8651" s="1055">
        <v>5.6292999999999997</v>
      </c>
      <c r="AL8651" s="1055">
        <v>0.17180000000000001</v>
      </c>
      <c r="AM8651" s="1054">
        <v>33</v>
      </c>
      <c r="AN8651" s="1056">
        <v>3.5299999999999998E-2</v>
      </c>
    </row>
    <row r="8652" spans="35:40">
      <c r="AI8652" s="1053">
        <v>53060601</v>
      </c>
      <c r="AJ8652" s="1054">
        <v>6</v>
      </c>
      <c r="AK8652" s="1055">
        <v>5.5811999999999999</v>
      </c>
      <c r="AL8652" s="1055">
        <v>0.14449999999999999</v>
      </c>
      <c r="AM8652" s="1054">
        <v>39</v>
      </c>
      <c r="AN8652" s="1056">
        <v>3.0699999999999998E-2</v>
      </c>
    </row>
    <row r="8653" spans="35:40">
      <c r="AI8653" s="1053">
        <v>14052741</v>
      </c>
      <c r="AJ8653" s="1054">
        <v>22</v>
      </c>
      <c r="AK8653" s="1055">
        <v>5.5810000000000004</v>
      </c>
      <c r="AL8653" s="1055">
        <v>0.16489999999999999</v>
      </c>
      <c r="AM8653" s="1054">
        <v>34</v>
      </c>
      <c r="AN8653" s="1056">
        <v>8.6800000000000002E-2</v>
      </c>
    </row>
    <row r="8654" spans="35:40">
      <c r="AI8654" s="1053">
        <v>51200151</v>
      </c>
      <c r="AJ8654" s="1054">
        <v>1</v>
      </c>
      <c r="AK8654" s="1055">
        <v>5.5713999999999997</v>
      </c>
      <c r="AL8654" s="1055">
        <v>0.12540000000000001</v>
      </c>
      <c r="AM8654" s="1054">
        <v>44</v>
      </c>
      <c r="AN8654" s="1056">
        <v>0.35850000000000004</v>
      </c>
    </row>
    <row r="8655" spans="35:40">
      <c r="AI8655" s="1053">
        <v>43121901</v>
      </c>
      <c r="AJ8655" s="1054">
        <v>21</v>
      </c>
      <c r="AK8655" s="1055">
        <v>5.5631000000000004</v>
      </c>
      <c r="AL8655" s="1055">
        <v>0.17150000000000001</v>
      </c>
      <c r="AM8655" s="1054">
        <v>32</v>
      </c>
      <c r="AN8655" s="1056">
        <v>7.0699999999999999E-2</v>
      </c>
    </row>
    <row r="8656" spans="35:40">
      <c r="AI8656" s="1053">
        <v>14073721</v>
      </c>
      <c r="AJ8656" s="1054">
        <v>36</v>
      </c>
      <c r="AK8656" s="1055">
        <v>5.5575000000000001</v>
      </c>
      <c r="AL8656" s="1055">
        <v>0.1694</v>
      </c>
      <c r="AM8656" s="1054">
        <v>33</v>
      </c>
      <c r="AN8656" s="1056">
        <v>0.1198</v>
      </c>
    </row>
    <row r="8657" spans="35:40">
      <c r="AI8657" s="1053">
        <v>44180702</v>
      </c>
      <c r="AJ8657" s="1054">
        <v>20</v>
      </c>
      <c r="AK8657" s="1055">
        <v>5.556</v>
      </c>
      <c r="AL8657" s="1055">
        <v>0.1542</v>
      </c>
      <c r="AM8657" s="1054">
        <v>36</v>
      </c>
      <c r="AN8657" s="1056">
        <v>7.1399999999999991E-2</v>
      </c>
    </row>
    <row r="8658" spans="35:40">
      <c r="AI8658" s="1053">
        <v>51158401</v>
      </c>
      <c r="AJ8658" s="1054">
        <v>16</v>
      </c>
      <c r="AK8658" s="1055">
        <v>5.5450999999999997</v>
      </c>
      <c r="AL8658" s="1055">
        <v>0.1772</v>
      </c>
      <c r="AM8658" s="1054">
        <v>31</v>
      </c>
      <c r="AN8658" s="1056">
        <v>0.13220000000000001</v>
      </c>
    </row>
    <row r="8659" spans="35:40">
      <c r="AI8659" s="1053">
        <v>15040931</v>
      </c>
      <c r="AJ8659" s="1054">
        <v>11</v>
      </c>
      <c r="AK8659" s="1055">
        <v>5.5258000000000003</v>
      </c>
      <c r="AL8659" s="1055">
        <v>0.1759</v>
      </c>
      <c r="AM8659" s="1054">
        <v>31</v>
      </c>
      <c r="AN8659" s="1056">
        <v>4.3099999999999999E-2</v>
      </c>
    </row>
    <row r="8660" spans="35:40">
      <c r="AI8660" s="1053">
        <v>15071336</v>
      </c>
      <c r="AJ8660" s="1054">
        <v>12</v>
      </c>
      <c r="AK8660" s="1055">
        <v>5.5198999999999998</v>
      </c>
      <c r="AL8660" s="1055">
        <v>0.1706</v>
      </c>
      <c r="AM8660" s="1054">
        <v>32</v>
      </c>
      <c r="AN8660" s="1056">
        <v>5.9299999999999999E-2</v>
      </c>
    </row>
    <row r="8661" spans="35:40">
      <c r="AI8661" s="1053">
        <v>52221301</v>
      </c>
      <c r="AJ8661" s="1054">
        <v>17</v>
      </c>
      <c r="AK8661" s="1055">
        <v>5.5113000000000003</v>
      </c>
      <c r="AL8661" s="1055">
        <v>0.16719999999999999</v>
      </c>
      <c r="AM8661" s="1054">
        <v>33</v>
      </c>
      <c r="AN8661" s="1056">
        <v>7.8700000000000006E-2</v>
      </c>
    </row>
    <row r="8662" spans="35:40">
      <c r="AI8662" s="1053">
        <v>61090901</v>
      </c>
      <c r="AJ8662" s="1054">
        <v>15</v>
      </c>
      <c r="AK8662" s="1055">
        <v>5.5004999999999997</v>
      </c>
      <c r="AL8662" s="1055">
        <v>0.1963</v>
      </c>
      <c r="AM8662" s="1054">
        <v>28</v>
      </c>
      <c r="AN8662" s="1056">
        <v>6.7000000000000004E-2</v>
      </c>
    </row>
    <row r="8663" spans="35:40">
      <c r="AI8663" s="1053">
        <v>62090601</v>
      </c>
      <c r="AJ8663" s="1054">
        <v>9</v>
      </c>
      <c r="AK8663" s="1055">
        <v>5.4884000000000004</v>
      </c>
      <c r="AL8663" s="1055">
        <v>0.17119999999999999</v>
      </c>
      <c r="AM8663" s="1054">
        <v>32</v>
      </c>
      <c r="AN8663" s="1056">
        <v>0.1202</v>
      </c>
    </row>
    <row r="8664" spans="35:40">
      <c r="AI8664" s="1053">
        <v>15040831</v>
      </c>
      <c r="AJ8664" s="1054">
        <v>17</v>
      </c>
      <c r="AK8664" s="1055">
        <v>5.4446500000000002</v>
      </c>
      <c r="AL8664" s="1055">
        <v>0.14030000000000001</v>
      </c>
      <c r="AM8664" s="1054">
        <v>39</v>
      </c>
      <c r="AN8664" s="1056">
        <v>2.7200000000000002E-2</v>
      </c>
    </row>
    <row r="8665" spans="35:40">
      <c r="AI8665" s="1053">
        <v>51015931</v>
      </c>
      <c r="AJ8665" s="1054">
        <v>170</v>
      </c>
      <c r="AK8665" s="1055">
        <v>5.444</v>
      </c>
      <c r="AL8665" s="1055">
        <v>5.4600000000000003E-2</v>
      </c>
      <c r="AM8665" s="1054">
        <v>100</v>
      </c>
      <c r="AN8665" s="1056">
        <v>0.18739999999999998</v>
      </c>
    </row>
    <row r="8666" spans="35:40">
      <c r="AI8666" s="1053">
        <v>37157021</v>
      </c>
      <c r="AJ8666" s="1054">
        <v>14</v>
      </c>
      <c r="AK8666" s="1055">
        <v>5.4410999999999996</v>
      </c>
      <c r="AL8666" s="1055">
        <v>0.15140000000000001</v>
      </c>
      <c r="AM8666" s="1054">
        <v>36</v>
      </c>
      <c r="AN8666" s="1056">
        <v>6.5000000000000002E-2</v>
      </c>
    </row>
    <row r="8667" spans="35:40">
      <c r="AI8667" s="1053">
        <v>52033301</v>
      </c>
      <c r="AJ8667" s="1054">
        <v>31</v>
      </c>
      <c r="AK8667" s="1055">
        <v>5.4405000000000001</v>
      </c>
      <c r="AL8667" s="1055">
        <v>0.16339999999999999</v>
      </c>
      <c r="AM8667" s="1054">
        <v>33</v>
      </c>
      <c r="AN8667" s="1056">
        <v>1.8000000000000002E-2</v>
      </c>
    </row>
    <row r="8668" spans="35:40">
      <c r="AI8668" s="1053">
        <v>13080601</v>
      </c>
      <c r="AJ8668" s="1054">
        <v>15</v>
      </c>
      <c r="AK8668" s="1055">
        <v>5.431</v>
      </c>
      <c r="AL8668" s="1055">
        <v>0.1774</v>
      </c>
      <c r="AM8668" s="1054">
        <v>31</v>
      </c>
      <c r="AN8668" s="1056">
        <v>3.73E-2</v>
      </c>
    </row>
    <row r="8669" spans="35:40">
      <c r="AI8669" s="1053">
        <v>53291501</v>
      </c>
      <c r="AJ8669" s="1054">
        <v>14</v>
      </c>
      <c r="AK8669" s="1055">
        <v>5.3912000000000004</v>
      </c>
      <c r="AL8669" s="1055">
        <v>0.1749</v>
      </c>
      <c r="AM8669" s="1054">
        <v>31</v>
      </c>
      <c r="AN8669" s="1056">
        <v>0.12570000000000001</v>
      </c>
    </row>
    <row r="8670" spans="35:40">
      <c r="AI8670" s="1053">
        <v>44111701</v>
      </c>
      <c r="AJ8670" s="1054">
        <v>56</v>
      </c>
      <c r="AK8670" s="1055">
        <v>5.3895999999999997</v>
      </c>
      <c r="AL8670" s="1055">
        <v>0.1739</v>
      </c>
      <c r="AM8670" s="1054">
        <v>31</v>
      </c>
      <c r="AN8670" s="1056">
        <v>2.7200000000000002E-2</v>
      </c>
    </row>
    <row r="8671" spans="35:40">
      <c r="AI8671" s="1053">
        <v>13101501</v>
      </c>
      <c r="AJ8671" s="1054">
        <v>36</v>
      </c>
      <c r="AK8671" s="1055">
        <v>5.3243999999999998</v>
      </c>
      <c r="AL8671" s="1055">
        <v>0.16220000000000001</v>
      </c>
      <c r="AM8671" s="1054">
        <v>33</v>
      </c>
      <c r="AN8671" s="1056">
        <v>0.15359999999999999</v>
      </c>
    </row>
    <row r="8672" spans="35:40">
      <c r="AI8672" s="1053">
        <v>36113201</v>
      </c>
      <c r="AJ8672" s="1054">
        <v>47</v>
      </c>
      <c r="AK8672" s="1055">
        <v>5.3105949999999993</v>
      </c>
      <c r="AL8672" s="1055">
        <v>0.14499999999999999</v>
      </c>
      <c r="AM8672" s="1054">
        <v>37</v>
      </c>
      <c r="AN8672" s="1056">
        <v>6.6600000000000006E-2</v>
      </c>
    </row>
    <row r="8673" spans="35:40">
      <c r="AI8673" s="1053">
        <v>43018801</v>
      </c>
      <c r="AJ8673" s="1054">
        <v>93</v>
      </c>
      <c r="AK8673" s="1055">
        <v>5.2969999999999997</v>
      </c>
      <c r="AL8673" s="1055">
        <v>0.17150000000000001</v>
      </c>
      <c r="AM8673" s="1054">
        <v>31</v>
      </c>
      <c r="AN8673" s="1056">
        <v>0.1216</v>
      </c>
    </row>
    <row r="8674" spans="35:40">
      <c r="AI8674" s="1053">
        <v>21070701</v>
      </c>
      <c r="AJ8674" s="1054">
        <v>15</v>
      </c>
      <c r="AK8674" s="1055">
        <v>5.2445000000000004</v>
      </c>
      <c r="AL8674" s="1055">
        <v>0.18</v>
      </c>
      <c r="AM8674" s="1054">
        <v>29</v>
      </c>
      <c r="AN8674" s="1056">
        <v>4.6100000000000002E-2</v>
      </c>
    </row>
    <row r="8675" spans="35:40">
      <c r="AI8675" s="1053">
        <v>50160101</v>
      </c>
      <c r="AJ8675" s="1054">
        <v>210</v>
      </c>
      <c r="AK8675" s="1055">
        <v>5.2115</v>
      </c>
      <c r="AL8675" s="1055">
        <v>0.15579999999999999</v>
      </c>
      <c r="AM8675" s="1054">
        <v>33</v>
      </c>
      <c r="AN8675" s="1056">
        <v>4.0199999999999993E-2</v>
      </c>
    </row>
    <row r="8676" spans="35:40">
      <c r="AI8676" s="1053">
        <v>61091001</v>
      </c>
      <c r="AJ8676" s="1054">
        <v>16</v>
      </c>
      <c r="AK8676" s="1055">
        <v>5.202</v>
      </c>
      <c r="AL8676" s="1055">
        <v>0.1484</v>
      </c>
      <c r="AM8676" s="1054">
        <v>35</v>
      </c>
      <c r="AN8676" s="1056">
        <v>6.1200000000000004E-2</v>
      </c>
    </row>
    <row r="8677" spans="35:40">
      <c r="AI8677" s="1053">
        <v>53352301</v>
      </c>
      <c r="AJ8677" s="1054">
        <v>9</v>
      </c>
      <c r="AK8677" s="1055">
        <v>5.1890000000000001</v>
      </c>
      <c r="AL8677" s="1055">
        <v>0.1731</v>
      </c>
      <c r="AM8677" s="1054">
        <v>30</v>
      </c>
      <c r="AN8677" s="1056">
        <v>0.23670000000000002</v>
      </c>
    </row>
    <row r="8678" spans="35:40">
      <c r="AI8678" s="1053">
        <v>14052921</v>
      </c>
      <c r="AJ8678" s="1054">
        <v>23</v>
      </c>
      <c r="AK8678" s="1055">
        <v>5.1859000000000002</v>
      </c>
      <c r="AL8678" s="1055">
        <v>0.17510000000000001</v>
      </c>
      <c r="AM8678" s="1054">
        <v>30</v>
      </c>
      <c r="AN8678" s="1056">
        <v>0.44299999999999995</v>
      </c>
    </row>
    <row r="8679" spans="35:40">
      <c r="AI8679" s="1053">
        <v>23122511</v>
      </c>
      <c r="AJ8679" s="1054">
        <v>17</v>
      </c>
      <c r="AK8679" s="1055">
        <v>5.1840000000000002</v>
      </c>
      <c r="AL8679" s="1055">
        <v>0.1973</v>
      </c>
      <c r="AM8679" s="1054">
        <v>26</v>
      </c>
      <c r="AN8679" s="1056">
        <v>2.52E-2</v>
      </c>
    </row>
    <row r="8680" spans="35:40">
      <c r="AI8680" s="1053">
        <v>45020121</v>
      </c>
      <c r="AJ8680" s="1054">
        <v>23</v>
      </c>
      <c r="AK8680" s="1055">
        <v>5.1660000000000004</v>
      </c>
      <c r="AL8680" s="1055">
        <v>0.158</v>
      </c>
      <c r="AM8680" s="1054">
        <v>33</v>
      </c>
      <c r="AN8680" s="1056">
        <v>4.0199999999999993E-2</v>
      </c>
    </row>
    <row r="8681" spans="35:40">
      <c r="AI8681" s="1053">
        <v>62140401</v>
      </c>
      <c r="AJ8681" s="1054">
        <v>11</v>
      </c>
      <c r="AK8681" s="1055">
        <v>5.1572500000000003</v>
      </c>
      <c r="AL8681" s="1055">
        <v>0.16850000000000001</v>
      </c>
      <c r="AM8681" s="1054">
        <v>31</v>
      </c>
      <c r="AN8681" s="1056">
        <v>8.199999999999999E-2</v>
      </c>
    </row>
    <row r="8682" spans="35:40">
      <c r="AI8682" s="1053">
        <v>51218201</v>
      </c>
      <c r="AJ8682" s="1054">
        <v>4</v>
      </c>
      <c r="AK8682" s="1055">
        <v>5.1101999999999999</v>
      </c>
      <c r="AL8682" s="1055">
        <v>0.1176</v>
      </c>
      <c r="AM8682" s="1054">
        <v>43</v>
      </c>
      <c r="AN8682" s="1056">
        <v>0.12619999999999998</v>
      </c>
    </row>
    <row r="8683" spans="35:40">
      <c r="AI8683" s="1053">
        <v>23052111</v>
      </c>
      <c r="AJ8683" s="1054">
        <v>25</v>
      </c>
      <c r="AK8683" s="1055">
        <v>5.0812999999999997</v>
      </c>
      <c r="AL8683" s="1055">
        <v>0.17430000000000001</v>
      </c>
      <c r="AM8683" s="1054">
        <v>29</v>
      </c>
      <c r="AN8683" s="1056">
        <v>3.7000000000000005E-2</v>
      </c>
    </row>
    <row r="8684" spans="35:40">
      <c r="AI8684" s="1053">
        <v>41134001</v>
      </c>
      <c r="AJ8684" s="1054">
        <v>31</v>
      </c>
      <c r="AK8684" s="1055">
        <v>5.0731000000000002</v>
      </c>
      <c r="AL8684" s="1055">
        <v>0.16159999999999999</v>
      </c>
      <c r="AM8684" s="1054">
        <v>31</v>
      </c>
      <c r="AN8684" s="1056">
        <v>1.77E-2</v>
      </c>
    </row>
    <row r="8685" spans="35:40">
      <c r="AI8685" s="1053">
        <v>42081601</v>
      </c>
      <c r="AJ8685" s="1054">
        <v>18</v>
      </c>
      <c r="AK8685" s="1055">
        <v>5.0599999999999996</v>
      </c>
      <c r="AL8685" s="1055">
        <v>0.156</v>
      </c>
      <c r="AM8685" s="1054">
        <v>32</v>
      </c>
      <c r="AN8685" s="1056">
        <v>1.6399999999999998E-2</v>
      </c>
    </row>
    <row r="8686" spans="35:40">
      <c r="AI8686" s="1053">
        <v>43043401</v>
      </c>
      <c r="AJ8686" s="1054">
        <v>32</v>
      </c>
      <c r="AK8686" s="1055">
        <v>5.0529999999999999</v>
      </c>
      <c r="AL8686" s="1055">
        <v>0.15570000000000001</v>
      </c>
      <c r="AM8686" s="1054">
        <v>32</v>
      </c>
      <c r="AN8686" s="1056">
        <v>3.2799999999999996E-2</v>
      </c>
    </row>
    <row r="8687" spans="35:40">
      <c r="AI8687" s="1053">
        <v>13070501</v>
      </c>
      <c r="AJ8687" s="1054">
        <v>23</v>
      </c>
      <c r="AK8687" s="1055">
        <v>5.0368000000000004</v>
      </c>
      <c r="AL8687" s="1055">
        <v>0.157</v>
      </c>
      <c r="AM8687" s="1054">
        <v>32</v>
      </c>
      <c r="AN8687" s="1056">
        <v>0.18129999999999999</v>
      </c>
    </row>
    <row r="8688" spans="35:40">
      <c r="AI8688" s="1053">
        <v>37147051</v>
      </c>
      <c r="AJ8688" s="1054">
        <v>25</v>
      </c>
      <c r="AK8688" s="1055">
        <v>5.0292000000000003</v>
      </c>
      <c r="AL8688" s="1055">
        <v>0.15939999999999999</v>
      </c>
      <c r="AM8688" s="1054">
        <v>32</v>
      </c>
      <c r="AN8688" s="1056">
        <v>3.7900000000000003E-2</v>
      </c>
    </row>
    <row r="8689" spans="35:40">
      <c r="AI8689" s="1053">
        <v>15252031</v>
      </c>
      <c r="AJ8689" s="1054">
        <v>8</v>
      </c>
      <c r="AK8689" s="1055">
        <v>5.0244999999999997</v>
      </c>
      <c r="AL8689" s="1055">
        <v>0.1333</v>
      </c>
      <c r="AM8689" s="1054">
        <v>38</v>
      </c>
      <c r="AN8689" s="1056">
        <v>6.5599999999999992E-2</v>
      </c>
    </row>
    <row r="8690" spans="35:40">
      <c r="AI8690" s="1053">
        <v>52262301</v>
      </c>
      <c r="AJ8690" s="1054">
        <v>18</v>
      </c>
      <c r="AK8690" s="1055">
        <v>5.0185000000000004</v>
      </c>
      <c r="AL8690" s="1055">
        <v>0.153</v>
      </c>
      <c r="AM8690" s="1054">
        <v>33</v>
      </c>
      <c r="AN8690" s="1056">
        <v>6.0599999999999994E-2</v>
      </c>
    </row>
    <row r="8691" spans="35:40">
      <c r="AI8691" s="1053">
        <v>34170901</v>
      </c>
      <c r="AJ8691" s="1054">
        <v>15</v>
      </c>
      <c r="AK8691" s="1055">
        <v>5.0125000000000002</v>
      </c>
      <c r="AL8691" s="1055">
        <v>0.1434</v>
      </c>
      <c r="AM8691" s="1054">
        <v>35</v>
      </c>
      <c r="AN8691" s="1056">
        <v>2.5499999999999998E-2</v>
      </c>
    </row>
    <row r="8692" spans="35:40">
      <c r="AI8692" s="1053">
        <v>36100151</v>
      </c>
      <c r="AJ8692" s="1054">
        <v>22</v>
      </c>
      <c r="AK8692" s="1055">
        <v>5.0039999999999996</v>
      </c>
      <c r="AL8692" s="1055">
        <v>0.1668</v>
      </c>
      <c r="AM8692" s="1054">
        <v>30</v>
      </c>
      <c r="AN8692" s="1056">
        <v>6.4600000000000005E-2</v>
      </c>
    </row>
    <row r="8693" spans="35:40">
      <c r="AI8693" s="1053">
        <v>65292211</v>
      </c>
      <c r="AJ8693" s="1054">
        <v>3</v>
      </c>
      <c r="AK8693" s="1055">
        <v>4.9950000000000001</v>
      </c>
      <c r="AL8693" s="1055">
        <v>0.15459999999999999</v>
      </c>
      <c r="AM8693" s="1054">
        <v>32</v>
      </c>
      <c r="AN8693" s="1056">
        <v>6.3399999999999998E-2</v>
      </c>
    </row>
    <row r="8694" spans="35:40">
      <c r="AI8694" s="1053">
        <v>61081301</v>
      </c>
      <c r="AJ8694" s="1054">
        <v>14</v>
      </c>
      <c r="AK8694" s="1055">
        <v>4.9894999999999996</v>
      </c>
      <c r="AL8694" s="1055">
        <v>0.1542</v>
      </c>
      <c r="AM8694" s="1054">
        <v>32</v>
      </c>
      <c r="AN8694" s="1056">
        <v>3.7900000000000003E-2</v>
      </c>
    </row>
    <row r="8695" spans="35:40">
      <c r="AI8695" s="1053">
        <v>51078801</v>
      </c>
      <c r="AJ8695" s="1054">
        <v>14</v>
      </c>
      <c r="AK8695" s="1055">
        <v>4.9839000000000002</v>
      </c>
      <c r="AL8695" s="1055">
        <v>0.14449999999999999</v>
      </c>
      <c r="AM8695" s="1054">
        <v>34</v>
      </c>
      <c r="AN8695" s="1056">
        <v>4.82E-2</v>
      </c>
    </row>
    <row r="8696" spans="35:40">
      <c r="AI8696" s="1053">
        <v>22032806</v>
      </c>
      <c r="AJ8696" s="1054">
        <v>20</v>
      </c>
      <c r="AK8696" s="1055">
        <v>4.9683999999999999</v>
      </c>
      <c r="AL8696" s="1055">
        <v>9.4E-2</v>
      </c>
      <c r="AM8696" s="1054">
        <v>53</v>
      </c>
      <c r="AN8696" s="1056">
        <v>1.8799999999999997E-2</v>
      </c>
    </row>
    <row r="8697" spans="35:40">
      <c r="AI8697" s="1053">
        <v>13091001</v>
      </c>
      <c r="AJ8697" s="1054">
        <v>20</v>
      </c>
      <c r="AK8697" s="1055">
        <v>4.9615</v>
      </c>
      <c r="AL8697" s="1055">
        <v>0.12759999999999999</v>
      </c>
      <c r="AM8697" s="1054">
        <v>39</v>
      </c>
      <c r="AN8697" s="1056">
        <v>1.21E-2</v>
      </c>
    </row>
    <row r="8698" spans="35:40">
      <c r="AI8698" s="1053">
        <v>23072321</v>
      </c>
      <c r="AJ8698" s="1054">
        <v>4</v>
      </c>
      <c r="AK8698" s="1055">
        <v>4.9547800000000004</v>
      </c>
      <c r="AL8698" s="1055">
        <v>0.1699</v>
      </c>
      <c r="AM8698" s="1054">
        <v>29</v>
      </c>
      <c r="AN8698" s="1056">
        <v>2.4799999999999999E-2</v>
      </c>
    </row>
    <row r="8699" spans="35:40">
      <c r="AI8699" s="1053">
        <v>43084601</v>
      </c>
      <c r="AJ8699" s="1054">
        <v>37</v>
      </c>
      <c r="AK8699" s="1055">
        <v>4.952</v>
      </c>
      <c r="AL8699" s="1055">
        <v>0.1462</v>
      </c>
      <c r="AM8699" s="1054">
        <v>34</v>
      </c>
      <c r="AN8699" s="1056">
        <v>9.3699999999999992E-2</v>
      </c>
    </row>
    <row r="8700" spans="35:40">
      <c r="AI8700" s="1053">
        <v>53031201</v>
      </c>
      <c r="AJ8700" s="1054">
        <v>23</v>
      </c>
      <c r="AK8700" s="1055">
        <v>4.9481000000000002</v>
      </c>
      <c r="AL8700" s="1055">
        <v>0.1633</v>
      </c>
      <c r="AM8700" s="1054">
        <v>30</v>
      </c>
      <c r="AN8700" s="1056">
        <v>4.2300000000000004E-2</v>
      </c>
    </row>
    <row r="8701" spans="35:40">
      <c r="AI8701" s="1053">
        <v>42160101</v>
      </c>
      <c r="AJ8701" s="1054">
        <v>1</v>
      </c>
      <c r="AK8701" s="1055">
        <v>4.9417</v>
      </c>
      <c r="AL8701" s="1055">
        <v>0.12540000000000001</v>
      </c>
      <c r="AM8701" s="1054">
        <v>39</v>
      </c>
      <c r="AN8701" s="1056">
        <v>6.1200000000000004E-2</v>
      </c>
    </row>
    <row r="8702" spans="35:40">
      <c r="AI8702" s="1053">
        <v>21050401</v>
      </c>
      <c r="AJ8702" s="1054">
        <v>10</v>
      </c>
      <c r="AK8702" s="1055">
        <v>4.9298999999999999</v>
      </c>
      <c r="AL8702" s="1055">
        <v>0.11749999999999999</v>
      </c>
      <c r="AM8702" s="1054">
        <v>42</v>
      </c>
      <c r="AN8702" s="1056">
        <v>4.4800000000000006E-2</v>
      </c>
    </row>
    <row r="8703" spans="35:40">
      <c r="AI8703" s="1053">
        <v>33048001</v>
      </c>
      <c r="AJ8703" s="1054">
        <v>86</v>
      </c>
      <c r="AK8703" s="1055">
        <v>4.9156599999999999</v>
      </c>
      <c r="AL8703" s="1055">
        <v>0.13300000000000001</v>
      </c>
      <c r="AM8703" s="1054">
        <v>37</v>
      </c>
      <c r="AN8703" s="1056">
        <v>1.26E-2</v>
      </c>
    </row>
    <row r="8704" spans="35:40">
      <c r="AI8704" s="1053">
        <v>53032601</v>
      </c>
      <c r="AJ8704" s="1054">
        <v>24</v>
      </c>
      <c r="AK8704" s="1055">
        <v>4.8933999999999997</v>
      </c>
      <c r="AL8704" s="1055">
        <v>0.16159999999999999</v>
      </c>
      <c r="AM8704" s="1054">
        <v>30</v>
      </c>
      <c r="AN8704" s="1056">
        <v>0.13159999999999999</v>
      </c>
    </row>
    <row r="8705" spans="35:40">
      <c r="AI8705" s="1053">
        <v>11075101</v>
      </c>
      <c r="AJ8705" s="1054">
        <v>195</v>
      </c>
      <c r="AK8705" s="1055">
        <v>4.8560999999999996</v>
      </c>
      <c r="AL8705" s="1055">
        <v>0.15459999999999999</v>
      </c>
      <c r="AM8705" s="1054">
        <v>31</v>
      </c>
      <c r="AN8705" s="1056">
        <v>0.26340000000000002</v>
      </c>
    </row>
    <row r="8706" spans="35:40">
      <c r="AI8706" s="1053">
        <v>43062601</v>
      </c>
      <c r="AJ8706" s="1054">
        <v>27</v>
      </c>
      <c r="AK8706" s="1055">
        <v>4.8353800000000007</v>
      </c>
      <c r="AL8706" s="1055">
        <v>0.1133</v>
      </c>
      <c r="AM8706" s="1054">
        <v>43</v>
      </c>
      <c r="AN8706" s="1056">
        <v>3.0899999999999997E-2</v>
      </c>
    </row>
    <row r="8707" spans="35:40">
      <c r="AI8707" s="1053">
        <v>14102821</v>
      </c>
      <c r="AJ8707" s="1054">
        <v>15</v>
      </c>
      <c r="AK8707" s="1055">
        <v>4.8051000000000004</v>
      </c>
      <c r="AL8707" s="1055">
        <v>0.1547</v>
      </c>
      <c r="AM8707" s="1054">
        <v>31</v>
      </c>
      <c r="AN8707" s="1056">
        <v>8.1900000000000001E-2</v>
      </c>
    </row>
    <row r="8708" spans="35:40">
      <c r="AI8708" s="1053">
        <v>51118301</v>
      </c>
      <c r="AJ8708" s="1054">
        <v>12</v>
      </c>
      <c r="AK8708" s="1055">
        <v>4.8007200000000001</v>
      </c>
      <c r="AL8708" s="1055">
        <v>0.13780000000000001</v>
      </c>
      <c r="AM8708" s="1054">
        <v>35</v>
      </c>
      <c r="AN8708" s="1056">
        <v>4.7800000000000002E-2</v>
      </c>
    </row>
    <row r="8709" spans="35:40">
      <c r="AI8709" s="1053">
        <v>52013101</v>
      </c>
      <c r="AJ8709" s="1054">
        <v>35</v>
      </c>
      <c r="AK8709" s="1055">
        <v>4.7975000000000003</v>
      </c>
      <c r="AL8709" s="1055">
        <v>0.1527</v>
      </c>
      <c r="AM8709" s="1054">
        <v>31</v>
      </c>
      <c r="AN8709" s="1056">
        <v>6.4199999999999993E-2</v>
      </c>
    </row>
    <row r="8710" spans="35:40">
      <c r="AI8710" s="1053">
        <v>13071201</v>
      </c>
      <c r="AJ8710" s="1054">
        <v>24</v>
      </c>
      <c r="AK8710" s="1055">
        <v>4.782</v>
      </c>
      <c r="AL8710" s="1055">
        <v>0.15559999999999999</v>
      </c>
      <c r="AM8710" s="1054">
        <v>31</v>
      </c>
      <c r="AN8710" s="1056">
        <v>0.1338</v>
      </c>
    </row>
    <row r="8711" spans="35:40">
      <c r="AI8711" s="1053">
        <v>51118441</v>
      </c>
      <c r="AJ8711" s="1054">
        <v>13</v>
      </c>
      <c r="AK8711" s="1055">
        <v>4.7770000000000001</v>
      </c>
      <c r="AL8711" s="1055">
        <v>0.13750000000000001</v>
      </c>
      <c r="AM8711" s="1054">
        <v>35</v>
      </c>
      <c r="AN8711" s="1056">
        <v>6.3399999999999998E-2</v>
      </c>
    </row>
    <row r="8712" spans="35:40">
      <c r="AI8712" s="1053">
        <v>43031201</v>
      </c>
      <c r="AJ8712" s="1054">
        <v>21</v>
      </c>
      <c r="AK8712" s="1055">
        <v>4.7769199999999996</v>
      </c>
      <c r="AL8712" s="1055">
        <v>0.14230000000000001</v>
      </c>
      <c r="AM8712" s="1054">
        <v>34</v>
      </c>
      <c r="AN8712" s="1056">
        <v>0.31809999999999999</v>
      </c>
    </row>
    <row r="8713" spans="35:40">
      <c r="AI8713" s="1053">
        <v>51210201</v>
      </c>
      <c r="AJ8713" s="1054">
        <v>5</v>
      </c>
      <c r="AK8713" s="1055">
        <v>4.7702</v>
      </c>
      <c r="AL8713" s="1055">
        <v>0.13850000000000001</v>
      </c>
      <c r="AM8713" s="1054">
        <v>34</v>
      </c>
      <c r="AN8713" s="1056">
        <v>0.18140000000000001</v>
      </c>
    </row>
    <row r="8714" spans="35:40">
      <c r="AI8714" s="1053">
        <v>13014401</v>
      </c>
      <c r="AJ8714" s="1054">
        <v>72</v>
      </c>
      <c r="AK8714" s="1055">
        <v>4.7610000000000001</v>
      </c>
      <c r="AL8714" s="1055">
        <v>0.14710000000000001</v>
      </c>
      <c r="AM8714" s="1054">
        <v>32</v>
      </c>
      <c r="AN8714" s="1056">
        <v>3.5499999999999997E-2</v>
      </c>
    </row>
    <row r="8715" spans="35:40">
      <c r="AI8715" s="1053">
        <v>61100301</v>
      </c>
      <c r="AJ8715" s="1054">
        <v>11</v>
      </c>
      <c r="AK8715" s="1055">
        <v>4.7493999999999996</v>
      </c>
      <c r="AL8715" s="1055">
        <v>0.128</v>
      </c>
      <c r="AM8715" s="1054">
        <v>37</v>
      </c>
      <c r="AN8715" s="1056">
        <v>6.2800000000000009E-2</v>
      </c>
    </row>
    <row r="8716" spans="35:40">
      <c r="AI8716" s="1053">
        <v>41133701</v>
      </c>
      <c r="AJ8716" s="1054">
        <v>32</v>
      </c>
      <c r="AK8716" s="1055">
        <v>4.7392000000000003</v>
      </c>
      <c r="AL8716" s="1055">
        <v>0.151</v>
      </c>
      <c r="AM8716" s="1054">
        <v>31</v>
      </c>
      <c r="AN8716" s="1056">
        <v>2.81E-2</v>
      </c>
    </row>
    <row r="8717" spans="35:40">
      <c r="AI8717" s="1053">
        <v>14112301</v>
      </c>
      <c r="AJ8717" s="1054">
        <v>18</v>
      </c>
      <c r="AK8717" s="1055">
        <v>4.7183000000000002</v>
      </c>
      <c r="AL8717" s="1055">
        <v>0.1578</v>
      </c>
      <c r="AM8717" s="1054">
        <v>30</v>
      </c>
      <c r="AN8717" s="1056">
        <v>4.3799999999999999E-2</v>
      </c>
    </row>
    <row r="8718" spans="35:40">
      <c r="AI8718" s="1053">
        <v>44060501</v>
      </c>
      <c r="AJ8718" s="1054">
        <v>21</v>
      </c>
      <c r="AK8718" s="1055">
        <v>4.6925999999999997</v>
      </c>
      <c r="AL8718" s="1055">
        <v>0.1507</v>
      </c>
      <c r="AM8718" s="1054">
        <v>31</v>
      </c>
      <c r="AN8718" s="1056">
        <v>3.2000000000000001E-2</v>
      </c>
    </row>
    <row r="8719" spans="35:40">
      <c r="AI8719" s="1053">
        <v>15011410</v>
      </c>
      <c r="AJ8719" s="1054">
        <v>27</v>
      </c>
      <c r="AK8719" s="1055">
        <v>4.6920999999999999</v>
      </c>
      <c r="AL8719" s="1055">
        <v>0.1469</v>
      </c>
      <c r="AM8719" s="1054">
        <v>32</v>
      </c>
      <c r="AN8719" s="1056">
        <v>5.3099999999999994E-2</v>
      </c>
    </row>
    <row r="8720" spans="35:40">
      <c r="AI8720" s="1053">
        <v>42093101</v>
      </c>
      <c r="AJ8720" s="1054">
        <v>22</v>
      </c>
      <c r="AK8720" s="1055">
        <v>4.6755000000000004</v>
      </c>
      <c r="AL8720" s="1055">
        <v>0.14149999999999999</v>
      </c>
      <c r="AM8720" s="1054">
        <v>33</v>
      </c>
      <c r="AN8720" s="1056">
        <v>0.22519999999999998</v>
      </c>
    </row>
    <row r="8721" spans="35:40">
      <c r="AI8721" s="1053">
        <v>65290102</v>
      </c>
      <c r="AJ8721" s="1054">
        <v>4</v>
      </c>
      <c r="AK8721" s="1055">
        <v>4.6559999999999997</v>
      </c>
      <c r="AL8721" s="1055">
        <v>0.18210000000000001</v>
      </c>
      <c r="AM8721" s="1054">
        <v>26</v>
      </c>
      <c r="AN8721" s="1056">
        <v>2.3799999999999998E-2</v>
      </c>
    </row>
    <row r="8722" spans="35:40">
      <c r="AI8722" s="1053">
        <v>23090201</v>
      </c>
      <c r="AJ8722" s="1054">
        <v>3</v>
      </c>
      <c r="AK8722" s="1055">
        <v>4.6544999999999996</v>
      </c>
      <c r="AL8722" s="1055">
        <v>0.16270000000000001</v>
      </c>
      <c r="AM8722" s="1054">
        <v>29</v>
      </c>
      <c r="AN8722" s="1056">
        <v>0.10730000000000001</v>
      </c>
    </row>
    <row r="8723" spans="35:40">
      <c r="AI8723" s="1053">
        <v>43051301</v>
      </c>
      <c r="AJ8723" s="1054">
        <v>21</v>
      </c>
      <c r="AK8723" s="1055">
        <v>4.6448</v>
      </c>
      <c r="AL8723" s="1055">
        <v>0.10100000000000001</v>
      </c>
      <c r="AM8723" s="1054">
        <v>46</v>
      </c>
      <c r="AN8723" s="1056">
        <v>2.98E-2</v>
      </c>
    </row>
    <row r="8724" spans="35:40">
      <c r="AI8724" s="1053">
        <v>32083111</v>
      </c>
      <c r="AJ8724" s="1054">
        <v>40</v>
      </c>
      <c r="AK8724" s="1055">
        <v>4.6437999999999997</v>
      </c>
      <c r="AL8724" s="1055">
        <v>0.15260000000000001</v>
      </c>
      <c r="AM8724" s="1054">
        <v>30</v>
      </c>
      <c r="AN8724" s="1056">
        <v>0.17230000000000001</v>
      </c>
    </row>
    <row r="8725" spans="35:40">
      <c r="AI8725" s="1053">
        <v>14060601</v>
      </c>
      <c r="AJ8725" s="1054">
        <v>14</v>
      </c>
      <c r="AK8725" s="1055">
        <v>4.6300999999999997</v>
      </c>
      <c r="AL8725" s="1055">
        <v>0.1658</v>
      </c>
      <c r="AM8725" s="1054">
        <v>28</v>
      </c>
      <c r="AN8725" s="1056">
        <v>0.17219999999999999</v>
      </c>
    </row>
    <row r="8726" spans="35:40">
      <c r="AI8726" s="1053">
        <v>15011326</v>
      </c>
      <c r="AJ8726" s="1054">
        <v>28</v>
      </c>
      <c r="AK8726" s="1055">
        <v>4.6200999999999999</v>
      </c>
      <c r="AL8726" s="1055">
        <v>0.14430000000000001</v>
      </c>
      <c r="AM8726" s="1054">
        <v>32</v>
      </c>
      <c r="AN8726" s="1056">
        <v>2.6699999999999998E-2</v>
      </c>
    </row>
    <row r="8727" spans="35:40">
      <c r="AI8727" s="1053">
        <v>15031271</v>
      </c>
      <c r="AJ8727" s="1054">
        <v>11</v>
      </c>
      <c r="AK8727" s="1055">
        <v>4.5860000000000003</v>
      </c>
      <c r="AL8727" s="1055">
        <v>0.13139999999999999</v>
      </c>
      <c r="AM8727" s="1054">
        <v>35</v>
      </c>
      <c r="AN8727" s="1056">
        <v>6.3899999999999998E-2</v>
      </c>
    </row>
    <row r="8728" spans="35:40">
      <c r="AI8728" s="1053">
        <v>37053501</v>
      </c>
      <c r="AJ8728" s="1054">
        <v>41</v>
      </c>
      <c r="AK8728" s="1055">
        <v>4.5848000000000004</v>
      </c>
      <c r="AL8728" s="1055">
        <v>0.1283</v>
      </c>
      <c r="AM8728" s="1054">
        <v>36</v>
      </c>
      <c r="AN8728" s="1056">
        <v>7.3899999999999993E-2</v>
      </c>
    </row>
    <row r="8729" spans="35:40">
      <c r="AI8729" s="1053">
        <v>53080801</v>
      </c>
      <c r="AJ8729" s="1054">
        <v>10</v>
      </c>
      <c r="AK8729" s="1055">
        <v>4.5789</v>
      </c>
      <c r="AL8729" s="1055">
        <v>0.1206</v>
      </c>
      <c r="AM8729" s="1054">
        <v>38</v>
      </c>
      <c r="AN8729" s="1056">
        <v>0.15460000000000002</v>
      </c>
    </row>
    <row r="8730" spans="35:40">
      <c r="AI8730" s="1053">
        <v>53060801</v>
      </c>
      <c r="AJ8730" s="1054">
        <v>7</v>
      </c>
      <c r="AK8730" s="1055">
        <v>4.5713499999999998</v>
      </c>
      <c r="AL8730" s="1055">
        <v>0.1268</v>
      </c>
      <c r="AM8730" s="1054">
        <v>36</v>
      </c>
      <c r="AN8730" s="1056">
        <v>4.4500000000000005E-2</v>
      </c>
    </row>
    <row r="8731" spans="35:40">
      <c r="AI8731" s="1053">
        <v>36090311</v>
      </c>
      <c r="AJ8731" s="1054">
        <v>31</v>
      </c>
      <c r="AK8731" s="1055">
        <v>4.569</v>
      </c>
      <c r="AL8731" s="1055">
        <v>0.1157</v>
      </c>
      <c r="AM8731" s="1054">
        <v>39</v>
      </c>
      <c r="AN8731" s="1056">
        <v>5.5599999999999997E-2</v>
      </c>
    </row>
    <row r="8732" spans="35:40">
      <c r="AI8732" s="1053">
        <v>51200101</v>
      </c>
      <c r="AJ8732" s="1054">
        <v>2</v>
      </c>
      <c r="AK8732" s="1055">
        <v>4.5621</v>
      </c>
      <c r="AL8732" s="1055">
        <v>9.6699999999999994E-2</v>
      </c>
      <c r="AM8732" s="1054">
        <v>47</v>
      </c>
      <c r="AN8732" s="1056">
        <v>5.5899999999999998E-2</v>
      </c>
    </row>
    <row r="8733" spans="35:40">
      <c r="AI8733" s="1053">
        <v>43012901</v>
      </c>
      <c r="AJ8733" s="1054">
        <v>94</v>
      </c>
      <c r="AK8733" s="1055">
        <v>4.5606999999999998</v>
      </c>
      <c r="AL8733" s="1055">
        <v>0.15620000000000001</v>
      </c>
      <c r="AM8733" s="1054">
        <v>29</v>
      </c>
      <c r="AN8733" s="1056">
        <v>4.1799999999999997E-2</v>
      </c>
    </row>
    <row r="8734" spans="35:40">
      <c r="AI8734" s="1053">
        <v>15030107</v>
      </c>
      <c r="AJ8734" s="1054">
        <v>12</v>
      </c>
      <c r="AK8734" s="1055">
        <v>4.5242800000000001</v>
      </c>
      <c r="AL8734" s="1055">
        <v>0.18679999999999999</v>
      </c>
      <c r="AM8734" s="1054">
        <v>24</v>
      </c>
      <c r="AN8734" s="1056">
        <v>9.1999999999999998E-2</v>
      </c>
    </row>
    <row r="8735" spans="35:40">
      <c r="AI8735" s="1053">
        <v>52262601</v>
      </c>
      <c r="AJ8735" s="1054">
        <v>19</v>
      </c>
      <c r="AK8735" s="1055">
        <v>4.5105000000000004</v>
      </c>
      <c r="AL8735" s="1055">
        <v>0.1187</v>
      </c>
      <c r="AM8735" s="1054">
        <v>38</v>
      </c>
      <c r="AN8735" s="1056">
        <v>1.8100000000000002E-2</v>
      </c>
    </row>
    <row r="8736" spans="35:40">
      <c r="AI8736" s="1053">
        <v>52261501</v>
      </c>
      <c r="AJ8736" s="1054">
        <v>20</v>
      </c>
      <c r="AK8736" s="1055">
        <v>4.4927000000000001</v>
      </c>
      <c r="AL8736" s="1055">
        <v>0.1353</v>
      </c>
      <c r="AM8736" s="1054">
        <v>33</v>
      </c>
      <c r="AN8736" s="1056">
        <v>0.1023</v>
      </c>
    </row>
    <row r="8737" spans="35:40">
      <c r="AI8737" s="1053">
        <v>11050951</v>
      </c>
      <c r="AJ8737" s="1054">
        <v>196</v>
      </c>
      <c r="AK8737" s="1055">
        <v>4.4695999999999998</v>
      </c>
      <c r="AL8737" s="1055">
        <v>8.6199999999999999E-2</v>
      </c>
      <c r="AM8737" s="1054">
        <v>52</v>
      </c>
      <c r="AN8737" s="1056">
        <v>0.12470000000000001</v>
      </c>
    </row>
    <row r="8738" spans="35:40">
      <c r="AI8738" s="1053">
        <v>43121501</v>
      </c>
      <c r="AJ8738" s="1054">
        <v>22</v>
      </c>
      <c r="AK8738" s="1055">
        <v>4.4492000000000003</v>
      </c>
      <c r="AL8738" s="1055">
        <v>0.1321</v>
      </c>
      <c r="AM8738" s="1054">
        <v>34</v>
      </c>
      <c r="AN8738" s="1056">
        <v>0.122</v>
      </c>
    </row>
    <row r="8739" spans="35:40">
      <c r="AI8739" s="1053">
        <v>22042401</v>
      </c>
      <c r="AJ8739" s="1054">
        <v>15</v>
      </c>
      <c r="AK8739" s="1055">
        <v>4.4249000000000001</v>
      </c>
      <c r="AL8739" s="1055">
        <v>0.14319999999999999</v>
      </c>
      <c r="AM8739" s="1054">
        <v>31</v>
      </c>
      <c r="AN8739" s="1056">
        <v>5.4100000000000002E-2</v>
      </c>
    </row>
    <row r="8740" spans="35:40">
      <c r="AI8740" s="1053">
        <v>43130601</v>
      </c>
      <c r="AJ8740" s="1054">
        <v>14</v>
      </c>
      <c r="AK8740" s="1055">
        <v>4.4226000000000001</v>
      </c>
      <c r="AL8740" s="1055">
        <v>0.1358</v>
      </c>
      <c r="AM8740" s="1054">
        <v>33</v>
      </c>
      <c r="AN8740" s="1056">
        <v>4.1799999999999997E-2</v>
      </c>
    </row>
    <row r="8741" spans="35:40">
      <c r="AI8741" s="1053">
        <v>65280107</v>
      </c>
      <c r="AJ8741" s="1054">
        <v>7</v>
      </c>
      <c r="AK8741" s="1055">
        <v>4.4169999999999998</v>
      </c>
      <c r="AL8741" s="1055">
        <v>0.15340000000000001</v>
      </c>
      <c r="AM8741" s="1054">
        <v>29</v>
      </c>
      <c r="AN8741" s="1056">
        <v>1.0700000000000001E-2</v>
      </c>
    </row>
    <row r="8742" spans="35:40">
      <c r="AI8742" s="1053">
        <v>14102781</v>
      </c>
      <c r="AJ8742" s="1054">
        <v>16</v>
      </c>
      <c r="AK8742" s="1055">
        <v>4.4082999999999997</v>
      </c>
      <c r="AL8742" s="1055">
        <v>0.1265</v>
      </c>
      <c r="AM8742" s="1054">
        <v>35</v>
      </c>
      <c r="AN8742" s="1056">
        <v>7.400000000000001E-2</v>
      </c>
    </row>
    <row r="8743" spans="35:40">
      <c r="AI8743" s="1053">
        <v>51010702</v>
      </c>
      <c r="AJ8743" s="1054">
        <v>171</v>
      </c>
      <c r="AK8743" s="1055">
        <v>4.3913000000000002</v>
      </c>
      <c r="AL8743" s="1055">
        <v>0.14399999999999999</v>
      </c>
      <c r="AM8743" s="1054">
        <v>30</v>
      </c>
      <c r="AN8743" s="1056">
        <v>3.56E-2</v>
      </c>
    </row>
    <row r="8744" spans="35:40">
      <c r="AI8744" s="1053">
        <v>44006101</v>
      </c>
      <c r="AJ8744" s="1054">
        <v>171</v>
      </c>
      <c r="AK8744" s="1055">
        <v>4.3745000000000003</v>
      </c>
      <c r="AL8744" s="1055">
        <v>0.1235</v>
      </c>
      <c r="AM8744" s="1054">
        <v>35</v>
      </c>
      <c r="AN8744" s="1056">
        <v>2.1600000000000001E-2</v>
      </c>
    </row>
    <row r="8745" spans="35:40">
      <c r="AI8745" s="1053">
        <v>21060171</v>
      </c>
      <c r="AJ8745" s="1054">
        <v>12</v>
      </c>
      <c r="AK8745" s="1055">
        <v>4.3594999999999997</v>
      </c>
      <c r="AL8745" s="1055">
        <v>0.151</v>
      </c>
      <c r="AM8745" s="1054">
        <v>29</v>
      </c>
      <c r="AN8745" s="1056">
        <v>3.9399999999999998E-2</v>
      </c>
    </row>
    <row r="8746" spans="35:40">
      <c r="AI8746" s="1053">
        <v>43121701</v>
      </c>
      <c r="AJ8746" s="1054">
        <v>23</v>
      </c>
      <c r="AK8746" s="1055">
        <v>4.3269000000000002</v>
      </c>
      <c r="AL8746" s="1055">
        <v>0.12839999999999999</v>
      </c>
      <c r="AM8746" s="1054">
        <v>34</v>
      </c>
      <c r="AN8746" s="1056">
        <v>0.20379999999999998</v>
      </c>
    </row>
    <row r="8747" spans="35:40">
      <c r="AI8747" s="1053">
        <v>22081301</v>
      </c>
      <c r="AJ8747" s="1054">
        <v>10</v>
      </c>
      <c r="AK8747" s="1055">
        <v>4.3254000000000001</v>
      </c>
      <c r="AL8747" s="1055">
        <v>0.1502</v>
      </c>
      <c r="AM8747" s="1054">
        <v>29</v>
      </c>
      <c r="AN8747" s="1056">
        <v>7.8200000000000006E-2</v>
      </c>
    </row>
    <row r="8748" spans="35:40">
      <c r="AI8748" s="1053">
        <v>43101701</v>
      </c>
      <c r="AJ8748" s="1054">
        <v>33</v>
      </c>
      <c r="AK8748" s="1055">
        <v>4.3185000000000002</v>
      </c>
      <c r="AL8748" s="1055">
        <v>0.12690000000000001</v>
      </c>
      <c r="AM8748" s="1054">
        <v>34</v>
      </c>
      <c r="AN8748" s="1056">
        <v>2.9399999999999999E-2</v>
      </c>
    </row>
    <row r="8749" spans="35:40">
      <c r="AI8749" s="1053">
        <v>50070171</v>
      </c>
      <c r="AJ8749" s="1054">
        <v>211</v>
      </c>
      <c r="AK8749" s="1055">
        <v>4.2706999999999997</v>
      </c>
      <c r="AL8749" s="1055">
        <v>0.1381</v>
      </c>
      <c r="AM8749" s="1054">
        <v>31</v>
      </c>
      <c r="AN8749" s="1056">
        <v>0.19570000000000001</v>
      </c>
    </row>
    <row r="8750" spans="35:40">
      <c r="AI8750" s="1053">
        <v>13030801</v>
      </c>
      <c r="AJ8750" s="1054">
        <v>24</v>
      </c>
      <c r="AK8750" s="1055">
        <v>4.2670000000000003</v>
      </c>
      <c r="AL8750" s="1055">
        <v>0.14080000000000001</v>
      </c>
      <c r="AM8750" s="1054">
        <v>30</v>
      </c>
      <c r="AN8750" s="1056">
        <v>2.7200000000000002E-2</v>
      </c>
    </row>
    <row r="8751" spans="35:40">
      <c r="AI8751" s="1053">
        <v>53251701</v>
      </c>
      <c r="AJ8751" s="1054">
        <v>17</v>
      </c>
      <c r="AK8751" s="1055">
        <v>4.2629999999999999</v>
      </c>
      <c r="AL8751" s="1055">
        <v>0.1429</v>
      </c>
      <c r="AM8751" s="1054">
        <v>30</v>
      </c>
      <c r="AN8751" s="1056">
        <v>4.58E-2</v>
      </c>
    </row>
    <row r="8752" spans="35:40">
      <c r="AI8752" s="1053">
        <v>15121211</v>
      </c>
      <c r="AJ8752" s="1054">
        <v>4</v>
      </c>
      <c r="AK8752" s="1055">
        <v>4.2328999999999999</v>
      </c>
      <c r="AL8752" s="1055">
        <v>7.7700000000000005E-2</v>
      </c>
      <c r="AM8752" s="1054">
        <v>54</v>
      </c>
      <c r="AN8752" s="1056">
        <v>4.2500000000000003E-2</v>
      </c>
    </row>
    <row r="8753" spans="35:40">
      <c r="AI8753" s="1053">
        <v>53252201</v>
      </c>
      <c r="AJ8753" s="1054">
        <v>18</v>
      </c>
      <c r="AK8753" s="1055">
        <v>4.2314999999999996</v>
      </c>
      <c r="AL8753" s="1055">
        <v>0.15079999999999999</v>
      </c>
      <c r="AM8753" s="1054">
        <v>28</v>
      </c>
      <c r="AN8753" s="1056">
        <v>0.1084</v>
      </c>
    </row>
    <row r="8754" spans="35:40">
      <c r="AI8754" s="1053">
        <v>43050401</v>
      </c>
      <c r="AJ8754" s="1054">
        <v>22</v>
      </c>
      <c r="AK8754" s="1055">
        <v>4.2012</v>
      </c>
      <c r="AL8754" s="1055">
        <v>0.1202</v>
      </c>
      <c r="AM8754" s="1054">
        <v>35</v>
      </c>
      <c r="AN8754" s="1056">
        <v>5.0199999999999995E-2</v>
      </c>
    </row>
    <row r="8755" spans="35:40">
      <c r="AI8755" s="1053">
        <v>61051101</v>
      </c>
      <c r="AJ8755" s="1054">
        <v>20</v>
      </c>
      <c r="AK8755" s="1055">
        <v>4.1938399999999998</v>
      </c>
      <c r="AL8755" s="1055">
        <v>0.13750000000000001</v>
      </c>
      <c r="AM8755" s="1054">
        <v>30</v>
      </c>
      <c r="AN8755" s="1056">
        <v>3.9199999999999999E-2</v>
      </c>
    </row>
    <row r="8756" spans="35:40">
      <c r="AI8756" s="1053">
        <v>37027032</v>
      </c>
      <c r="AJ8756" s="1054">
        <v>46</v>
      </c>
      <c r="AK8756" s="1055">
        <v>4.1829999999999998</v>
      </c>
      <c r="AL8756" s="1055">
        <v>0.14779999999999999</v>
      </c>
      <c r="AM8756" s="1054">
        <v>28</v>
      </c>
      <c r="AN8756" s="1056">
        <v>0.36229999999999996</v>
      </c>
    </row>
    <row r="8757" spans="35:40">
      <c r="AI8757" s="1053">
        <v>53080901</v>
      </c>
      <c r="AJ8757" s="1054">
        <v>11</v>
      </c>
      <c r="AK8757" s="1055">
        <v>4.1779000000000002</v>
      </c>
      <c r="AL8757" s="1055">
        <v>0.1336</v>
      </c>
      <c r="AM8757" s="1054">
        <v>31</v>
      </c>
      <c r="AN8757" s="1056">
        <v>6.6000000000000003E-2</v>
      </c>
    </row>
    <row r="8758" spans="35:40">
      <c r="AI8758" s="1053">
        <v>43014201</v>
      </c>
      <c r="AJ8758" s="1054">
        <v>95</v>
      </c>
      <c r="AK8758" s="1055">
        <v>4.1767000000000003</v>
      </c>
      <c r="AL8758" s="1055">
        <v>0.12909999999999999</v>
      </c>
      <c r="AM8758" s="1054">
        <v>32</v>
      </c>
      <c r="AN8758" s="1056">
        <v>2.4199999999999999E-2</v>
      </c>
    </row>
    <row r="8759" spans="35:40">
      <c r="AI8759" s="1053">
        <v>23102121</v>
      </c>
      <c r="AJ8759" s="1054">
        <v>4</v>
      </c>
      <c r="AK8759" s="1055">
        <v>4.1649000000000003</v>
      </c>
      <c r="AL8759" s="1055">
        <v>8.9200000000000002E-2</v>
      </c>
      <c r="AM8759" s="1054">
        <v>47</v>
      </c>
      <c r="AN8759" s="1056">
        <v>1.9299999999999998E-2</v>
      </c>
    </row>
    <row r="8760" spans="35:40">
      <c r="AI8760" s="1053">
        <v>62050601</v>
      </c>
      <c r="AJ8760" s="1054">
        <v>11</v>
      </c>
      <c r="AK8760" s="1055">
        <v>4.1565000000000003</v>
      </c>
      <c r="AL8760" s="1055">
        <v>0.12989999999999999</v>
      </c>
      <c r="AM8760" s="1054">
        <v>32</v>
      </c>
      <c r="AN8760" s="1056">
        <v>0.1341</v>
      </c>
    </row>
    <row r="8761" spans="35:40">
      <c r="AI8761" s="1053">
        <v>15010104</v>
      </c>
      <c r="AJ8761" s="1054">
        <v>29</v>
      </c>
      <c r="AK8761" s="1055">
        <v>4.1520999999999999</v>
      </c>
      <c r="AL8761" s="1055">
        <v>0.12470000000000001</v>
      </c>
      <c r="AM8761" s="1054">
        <v>33</v>
      </c>
      <c r="AN8761" s="1056">
        <v>3.9399999999999998E-2</v>
      </c>
    </row>
    <row r="8762" spans="35:40">
      <c r="AI8762" s="1053">
        <v>15040501</v>
      </c>
      <c r="AJ8762" s="1054">
        <v>12</v>
      </c>
      <c r="AK8762" s="1055">
        <v>4.1337000000000002</v>
      </c>
      <c r="AL8762" s="1055">
        <v>0.12859999999999999</v>
      </c>
      <c r="AM8762" s="1054">
        <v>32</v>
      </c>
      <c r="AN8762" s="1056">
        <v>2.3E-2</v>
      </c>
    </row>
    <row r="8763" spans="35:40">
      <c r="AI8763" s="1053">
        <v>15071171</v>
      </c>
      <c r="AJ8763" s="1054">
        <v>13</v>
      </c>
      <c r="AK8763" s="1055">
        <v>4.1267300000000002</v>
      </c>
      <c r="AL8763" s="1055">
        <v>0.1268</v>
      </c>
      <c r="AM8763" s="1054">
        <v>33</v>
      </c>
      <c r="AN8763" s="1056">
        <v>2.8199999999999999E-2</v>
      </c>
    </row>
    <row r="8764" spans="35:40">
      <c r="AI8764" s="1053">
        <v>23092111</v>
      </c>
      <c r="AJ8764" s="1054">
        <v>4</v>
      </c>
      <c r="AK8764" s="1055">
        <v>4.1262999999999996</v>
      </c>
      <c r="AL8764" s="1055">
        <v>0.13880000000000001</v>
      </c>
      <c r="AM8764" s="1054">
        <v>30</v>
      </c>
      <c r="AN8764" s="1056">
        <v>3.9199999999999999E-2</v>
      </c>
    </row>
    <row r="8765" spans="35:40">
      <c r="AI8765" s="1053">
        <v>64011701</v>
      </c>
      <c r="AJ8765" s="1054">
        <v>28</v>
      </c>
      <c r="AK8765" s="1055">
        <v>4.1059999999999999</v>
      </c>
      <c r="AL8765" s="1055">
        <v>0.14149999999999999</v>
      </c>
      <c r="AM8765" s="1054">
        <v>29</v>
      </c>
      <c r="AN8765" s="1056">
        <v>5.57E-2</v>
      </c>
    </row>
    <row r="8766" spans="35:40">
      <c r="AI8766" s="1053">
        <v>53330401</v>
      </c>
      <c r="AJ8766" s="1054">
        <v>2</v>
      </c>
      <c r="AK8766" s="1055">
        <v>4.0864000000000003</v>
      </c>
      <c r="AL8766" s="1055">
        <v>9.7000000000000003E-2</v>
      </c>
      <c r="AM8766" s="1054">
        <v>42</v>
      </c>
      <c r="AN8766" s="1056">
        <v>0.02</v>
      </c>
    </row>
    <row r="8767" spans="35:40">
      <c r="AI8767" s="1053">
        <v>44101302</v>
      </c>
      <c r="AJ8767" s="1054">
        <v>122</v>
      </c>
      <c r="AK8767" s="1055">
        <v>4.0663</v>
      </c>
      <c r="AL8767" s="1055">
        <v>0.1225</v>
      </c>
      <c r="AM8767" s="1054">
        <v>33</v>
      </c>
      <c r="AN8767" s="1056">
        <v>1.6200000000000003E-2</v>
      </c>
    </row>
    <row r="8768" spans="35:40">
      <c r="AI8768" s="1053">
        <v>41172401</v>
      </c>
      <c r="AJ8768" s="1054">
        <v>23</v>
      </c>
      <c r="AK8768" s="1055">
        <v>4.0635000000000003</v>
      </c>
      <c r="AL8768" s="1055">
        <v>0.13769999999999999</v>
      </c>
      <c r="AM8768" s="1054">
        <v>30</v>
      </c>
      <c r="AN8768" s="1056">
        <v>2.4700000000000003E-2</v>
      </c>
    </row>
    <row r="8769" spans="35:40">
      <c r="AI8769" s="1053">
        <v>14113191</v>
      </c>
      <c r="AJ8769" s="1054">
        <v>19</v>
      </c>
      <c r="AK8769" s="1055">
        <v>4.0568999999999997</v>
      </c>
      <c r="AL8769" s="1055">
        <v>8.6800000000000002E-2</v>
      </c>
      <c r="AM8769" s="1054">
        <v>47</v>
      </c>
      <c r="AN8769" s="1056">
        <v>9.7799999999999998E-2</v>
      </c>
    </row>
    <row r="8770" spans="35:40">
      <c r="AI8770" s="1053">
        <v>14103281</v>
      </c>
      <c r="AJ8770" s="1054">
        <v>17</v>
      </c>
      <c r="AK8770" s="1055">
        <v>4.0530999999999997</v>
      </c>
      <c r="AL8770" s="1055">
        <v>0.12180000000000001</v>
      </c>
      <c r="AM8770" s="1054">
        <v>33</v>
      </c>
      <c r="AN8770" s="1056">
        <v>3.1600000000000003E-2</v>
      </c>
    </row>
    <row r="8771" spans="35:40">
      <c r="AI8771" s="1053">
        <v>62040601</v>
      </c>
      <c r="AJ8771" s="1054">
        <v>10</v>
      </c>
      <c r="AK8771" s="1055">
        <v>4.0449999999999999</v>
      </c>
      <c r="AL8771" s="1055">
        <v>0.10349999999999999</v>
      </c>
      <c r="AM8771" s="1054">
        <v>39</v>
      </c>
      <c r="AN8771" s="1056">
        <v>0.1011</v>
      </c>
    </row>
    <row r="8772" spans="35:40">
      <c r="AI8772" s="1053">
        <v>61020401</v>
      </c>
      <c r="AJ8772" s="1054">
        <v>5</v>
      </c>
      <c r="AK8772" s="1055">
        <v>4.0372000000000003</v>
      </c>
      <c r="AL8772" s="1055">
        <v>0.13550000000000001</v>
      </c>
      <c r="AM8772" s="1054">
        <v>30</v>
      </c>
      <c r="AN8772" s="1056">
        <v>3.8599999999999995E-2</v>
      </c>
    </row>
    <row r="8773" spans="35:40">
      <c r="AI8773" s="1053">
        <v>22060301</v>
      </c>
      <c r="AJ8773" s="1054">
        <v>6</v>
      </c>
      <c r="AK8773" s="1055">
        <v>4.0369999999999999</v>
      </c>
      <c r="AL8773" s="1055">
        <v>0.1595</v>
      </c>
      <c r="AM8773" s="1054">
        <v>25</v>
      </c>
      <c r="AN8773" s="1056">
        <v>5.0300000000000004E-2</v>
      </c>
    </row>
    <row r="8774" spans="35:40">
      <c r="AI8774" s="1053">
        <v>53070501</v>
      </c>
      <c r="AJ8774" s="1054">
        <v>4</v>
      </c>
      <c r="AK8774" s="1055">
        <v>4.0350000000000001</v>
      </c>
      <c r="AL8774" s="1055">
        <v>0.11219999999999999</v>
      </c>
      <c r="AM8774" s="1054">
        <v>36</v>
      </c>
      <c r="AN8774" s="1056">
        <v>0.109</v>
      </c>
    </row>
    <row r="8775" spans="35:40">
      <c r="AI8775" s="1053">
        <v>53230201</v>
      </c>
      <c r="AJ8775" s="1054">
        <v>7</v>
      </c>
      <c r="AK8775" s="1055">
        <v>4.0271999999999997</v>
      </c>
      <c r="AL8775" s="1055">
        <v>0.1125</v>
      </c>
      <c r="AM8775" s="1054">
        <v>36</v>
      </c>
      <c r="AN8775" s="1056">
        <v>4.3099999999999999E-2</v>
      </c>
    </row>
    <row r="8776" spans="35:40">
      <c r="AI8776" s="1053">
        <v>65901031</v>
      </c>
      <c r="AJ8776" s="1054">
        <v>4</v>
      </c>
      <c r="AK8776" s="1055">
        <v>4.0193000000000003</v>
      </c>
      <c r="AL8776" s="1055">
        <v>0.13880000000000001</v>
      </c>
      <c r="AM8776" s="1054">
        <v>29</v>
      </c>
      <c r="AN8776" s="1056">
        <v>5.2999999999999999E-2</v>
      </c>
    </row>
    <row r="8777" spans="35:40">
      <c r="AI8777" s="1053">
        <v>13082501</v>
      </c>
      <c r="AJ8777" s="1054">
        <v>16</v>
      </c>
      <c r="AK8777" s="1055">
        <v>4.0140000000000002</v>
      </c>
      <c r="AL8777" s="1055">
        <v>0.10059999999999999</v>
      </c>
      <c r="AM8777" s="1054">
        <v>40</v>
      </c>
      <c r="AN8777" s="1056">
        <v>2.41E-2</v>
      </c>
    </row>
    <row r="8778" spans="35:40">
      <c r="AI8778" s="1053">
        <v>65422411</v>
      </c>
      <c r="AJ8778" s="1054">
        <v>5</v>
      </c>
      <c r="AK8778" s="1055">
        <v>4.0015000000000001</v>
      </c>
      <c r="AL8778" s="1055">
        <v>0.13070000000000001</v>
      </c>
      <c r="AM8778" s="1054">
        <v>31</v>
      </c>
      <c r="AN8778" s="1056">
        <v>5.04E-2</v>
      </c>
    </row>
    <row r="8779" spans="35:40">
      <c r="AI8779" s="1053">
        <v>53251401</v>
      </c>
      <c r="AJ8779" s="1054">
        <v>19</v>
      </c>
      <c r="AK8779" s="1055">
        <v>3.9864000000000002</v>
      </c>
      <c r="AL8779" s="1055">
        <v>0.1031</v>
      </c>
      <c r="AM8779" s="1054">
        <v>39</v>
      </c>
      <c r="AN8779" s="1056">
        <v>8.1000000000000003E-2</v>
      </c>
    </row>
    <row r="8780" spans="35:40">
      <c r="AI8780" s="1053">
        <v>53230301</v>
      </c>
      <c r="AJ8780" s="1054">
        <v>8</v>
      </c>
      <c r="AK8780" s="1055">
        <v>3.9851999999999999</v>
      </c>
      <c r="AL8780" s="1055">
        <v>0.13450000000000001</v>
      </c>
      <c r="AM8780" s="1054">
        <v>30</v>
      </c>
      <c r="AN8780" s="1056">
        <v>3.6699999999999997E-2</v>
      </c>
    </row>
    <row r="8781" spans="35:40">
      <c r="AI8781" s="1053">
        <v>23042021</v>
      </c>
      <c r="AJ8781" s="1054">
        <v>12</v>
      </c>
      <c r="AK8781" s="1055">
        <v>3.9674999999999998</v>
      </c>
      <c r="AL8781" s="1055">
        <v>0.11840000000000001</v>
      </c>
      <c r="AM8781" s="1054">
        <v>34</v>
      </c>
      <c r="AN8781" s="1056">
        <v>1.29E-2</v>
      </c>
    </row>
    <row r="8782" spans="35:40">
      <c r="AI8782" s="1053">
        <v>32072711</v>
      </c>
      <c r="AJ8782" s="1054">
        <v>46</v>
      </c>
      <c r="AK8782" s="1055">
        <v>3.9569999999999999</v>
      </c>
      <c r="AL8782" s="1055">
        <v>0.12670000000000001</v>
      </c>
      <c r="AM8782" s="1054">
        <v>31</v>
      </c>
      <c r="AN8782" s="1056">
        <v>8.1300000000000011E-2</v>
      </c>
    </row>
    <row r="8783" spans="35:40">
      <c r="AI8783" s="1053">
        <v>13020391</v>
      </c>
      <c r="AJ8783" s="1054">
        <v>47</v>
      </c>
      <c r="AK8783" s="1055">
        <v>3.9483000000000001</v>
      </c>
      <c r="AL8783" s="1055">
        <v>0.12640000000000001</v>
      </c>
      <c r="AM8783" s="1054">
        <v>31</v>
      </c>
      <c r="AN8783" s="1056">
        <v>1.5800000000000002E-2</v>
      </c>
    </row>
    <row r="8784" spans="35:40">
      <c r="AI8784" s="1053">
        <v>65220101</v>
      </c>
      <c r="AJ8784" s="1054">
        <v>6</v>
      </c>
      <c r="AK8784" s="1055">
        <v>3.9350000000000001</v>
      </c>
      <c r="AL8784" s="1055">
        <v>0.1487</v>
      </c>
      <c r="AM8784" s="1054">
        <v>26</v>
      </c>
      <c r="AN8784" s="1056">
        <v>6.5000000000000002E-2</v>
      </c>
    </row>
    <row r="8785" spans="35:40">
      <c r="AI8785" s="1053">
        <v>13101401</v>
      </c>
      <c r="AJ8785" s="1054">
        <v>37</v>
      </c>
      <c r="AK8785" s="1055">
        <v>3.9287000000000001</v>
      </c>
      <c r="AL8785" s="1055">
        <v>7.7299999999999994E-2</v>
      </c>
      <c r="AM8785" s="1054">
        <v>51</v>
      </c>
      <c r="AN8785" s="1056">
        <v>1.54E-2</v>
      </c>
    </row>
    <row r="8786" spans="35:40">
      <c r="AI8786" s="1053">
        <v>51015851</v>
      </c>
      <c r="AJ8786" s="1054">
        <v>172</v>
      </c>
      <c r="AK8786" s="1055">
        <v>3.8855</v>
      </c>
      <c r="AL8786" s="1055">
        <v>0.12959999999999999</v>
      </c>
      <c r="AM8786" s="1054">
        <v>30</v>
      </c>
      <c r="AN8786" s="1056">
        <v>4.36E-2</v>
      </c>
    </row>
    <row r="8787" spans="35:40">
      <c r="AI8787" s="1053">
        <v>37141201</v>
      </c>
      <c r="AJ8787" s="1054">
        <v>26</v>
      </c>
      <c r="AK8787" s="1055">
        <v>3.8508</v>
      </c>
      <c r="AL8787" s="1055">
        <v>0.12130000000000001</v>
      </c>
      <c r="AM8787" s="1054">
        <v>32</v>
      </c>
      <c r="AN8787" s="1056">
        <v>2.8199999999999999E-2</v>
      </c>
    </row>
    <row r="8788" spans="35:40">
      <c r="AI8788" s="1053">
        <v>62140103</v>
      </c>
      <c r="AJ8788" s="1054">
        <v>12</v>
      </c>
      <c r="AK8788" s="1055">
        <v>3.8435000000000001</v>
      </c>
      <c r="AL8788" s="1055">
        <v>0.13930000000000001</v>
      </c>
      <c r="AM8788" s="1054">
        <v>28</v>
      </c>
      <c r="AN8788" s="1056">
        <v>5.1399999999999994E-2</v>
      </c>
    </row>
    <row r="8789" spans="35:40">
      <c r="AI8789" s="1053">
        <v>52241401</v>
      </c>
      <c r="AJ8789" s="1054">
        <v>15</v>
      </c>
      <c r="AK8789" s="1055">
        <v>3.8149999999999999</v>
      </c>
      <c r="AL8789" s="1055">
        <v>0.13669999999999999</v>
      </c>
      <c r="AM8789" s="1054">
        <v>28</v>
      </c>
      <c r="AN8789" s="1056">
        <v>2.3799999999999998E-2</v>
      </c>
    </row>
    <row r="8790" spans="35:40">
      <c r="AI8790" s="1053">
        <v>65400303</v>
      </c>
      <c r="AJ8790" s="1054">
        <v>13</v>
      </c>
      <c r="AK8790" s="1055">
        <v>3.8045</v>
      </c>
      <c r="AL8790" s="1055">
        <v>0.1353</v>
      </c>
      <c r="AM8790" s="1054">
        <v>28</v>
      </c>
      <c r="AN8790" s="1056">
        <v>9.1000000000000004E-3</v>
      </c>
    </row>
    <row r="8791" spans="35:40">
      <c r="AI8791" s="1053">
        <v>22021601</v>
      </c>
      <c r="AJ8791" s="1054">
        <v>26</v>
      </c>
      <c r="AK8791" s="1055">
        <v>3.7926000000000002</v>
      </c>
      <c r="AL8791" s="1055">
        <v>0.13189999999999999</v>
      </c>
      <c r="AM8791" s="1054">
        <v>29</v>
      </c>
      <c r="AN8791" s="1056">
        <v>2.0899999999999998E-2</v>
      </c>
    </row>
    <row r="8792" spans="35:40">
      <c r="AI8792" s="1053">
        <v>14240801</v>
      </c>
      <c r="AJ8792" s="1054">
        <v>26</v>
      </c>
      <c r="AK8792" s="1055">
        <v>3.7465000000000002</v>
      </c>
      <c r="AL8792" s="1055">
        <v>0.10879999999999999</v>
      </c>
      <c r="AM8792" s="1054">
        <v>34</v>
      </c>
      <c r="AN8792" s="1056">
        <v>1.1699999999999999E-2</v>
      </c>
    </row>
    <row r="8793" spans="35:40">
      <c r="AI8793" s="1053">
        <v>15060961</v>
      </c>
      <c r="AJ8793" s="1054">
        <v>10</v>
      </c>
      <c r="AK8793" s="1055">
        <v>3.7330000000000001</v>
      </c>
      <c r="AL8793" s="1055">
        <v>0.11260000000000001</v>
      </c>
      <c r="AM8793" s="1054">
        <v>33</v>
      </c>
      <c r="AN8793" s="1056">
        <v>3.78E-2</v>
      </c>
    </row>
    <row r="8794" spans="35:40">
      <c r="AI8794" s="1053">
        <v>41134101</v>
      </c>
      <c r="AJ8794" s="1054">
        <v>33</v>
      </c>
      <c r="AK8794" s="1055">
        <v>3.7315</v>
      </c>
      <c r="AL8794" s="1055">
        <v>0.1154</v>
      </c>
      <c r="AM8794" s="1054">
        <v>32</v>
      </c>
      <c r="AN8794" s="1056">
        <v>2.4900000000000002E-2</v>
      </c>
    </row>
    <row r="8795" spans="35:40">
      <c r="AI8795" s="1053">
        <v>52031901</v>
      </c>
      <c r="AJ8795" s="1054">
        <v>32</v>
      </c>
      <c r="AK8795" s="1055">
        <v>3.71</v>
      </c>
      <c r="AL8795" s="1055">
        <v>0.13109999999999999</v>
      </c>
      <c r="AM8795" s="1054">
        <v>28</v>
      </c>
      <c r="AN8795" s="1056">
        <v>5.2000000000000005E-2</v>
      </c>
    </row>
    <row r="8796" spans="35:40">
      <c r="AI8796" s="1053">
        <v>14102581</v>
      </c>
      <c r="AJ8796" s="1054">
        <v>18</v>
      </c>
      <c r="AK8796" s="1055">
        <v>3.6695000000000002</v>
      </c>
      <c r="AL8796" s="1055">
        <v>0.12429999999999999</v>
      </c>
      <c r="AM8796" s="1054">
        <v>30</v>
      </c>
      <c r="AN8796" s="1056">
        <v>4.3799999999999999E-2</v>
      </c>
    </row>
    <row r="8797" spans="35:40">
      <c r="AI8797" s="1053">
        <v>63050202</v>
      </c>
      <c r="AJ8797" s="1054">
        <v>6</v>
      </c>
      <c r="AK8797" s="1055">
        <v>3.6640000000000001</v>
      </c>
      <c r="AL8797" s="1055">
        <v>0.12529999999999999</v>
      </c>
      <c r="AM8797" s="1054">
        <v>29</v>
      </c>
      <c r="AN8797" s="1056">
        <v>7.7499999999999999E-2</v>
      </c>
    </row>
    <row r="8798" spans="35:40">
      <c r="AI8798" s="1053">
        <v>53070401</v>
      </c>
      <c r="AJ8798" s="1054">
        <v>5</v>
      </c>
      <c r="AK8798" s="1055">
        <v>3.6545000000000001</v>
      </c>
      <c r="AL8798" s="1055">
        <v>0.1009</v>
      </c>
      <c r="AM8798" s="1054">
        <v>36</v>
      </c>
      <c r="AN8798" s="1056">
        <v>2.2799999999999997E-2</v>
      </c>
    </row>
    <row r="8799" spans="35:40">
      <c r="AI8799" s="1053">
        <v>21040111</v>
      </c>
      <c r="AJ8799" s="1054">
        <v>12</v>
      </c>
      <c r="AK8799" s="1055">
        <v>3.6536</v>
      </c>
      <c r="AL8799" s="1055">
        <v>0.1159</v>
      </c>
      <c r="AM8799" s="1054">
        <v>32</v>
      </c>
      <c r="AN8799" s="1056">
        <v>0.1943</v>
      </c>
    </row>
    <row r="8800" spans="35:40">
      <c r="AI8800" s="1053">
        <v>15010107</v>
      </c>
      <c r="AJ8800" s="1054">
        <v>30</v>
      </c>
      <c r="AK8800" s="1055">
        <v>3.6240000000000001</v>
      </c>
      <c r="AL8800" s="1055">
        <v>0.1368</v>
      </c>
      <c r="AM8800" s="1054">
        <v>26</v>
      </c>
      <c r="AN8800" s="1056">
        <v>0.32650000000000001</v>
      </c>
    </row>
    <row r="8801" spans="35:40">
      <c r="AI8801" s="1053">
        <v>43062401</v>
      </c>
      <c r="AJ8801" s="1054">
        <v>28</v>
      </c>
      <c r="AK8801" s="1055">
        <v>3.6149199999999997</v>
      </c>
      <c r="AL8801" s="1055">
        <v>8.48E-2</v>
      </c>
      <c r="AM8801" s="1054">
        <v>43</v>
      </c>
      <c r="AN8801" s="1056">
        <v>3.56E-2</v>
      </c>
    </row>
    <row r="8802" spans="35:40">
      <c r="AI8802" s="1053">
        <v>65290105</v>
      </c>
      <c r="AJ8802" s="1054">
        <v>5</v>
      </c>
      <c r="AK8802" s="1055">
        <v>3.585</v>
      </c>
      <c r="AL8802" s="1055">
        <v>0.11890000000000001</v>
      </c>
      <c r="AM8802" s="1054">
        <v>30</v>
      </c>
      <c r="AN8802" s="1056">
        <v>8.3000000000000001E-3</v>
      </c>
    </row>
    <row r="8803" spans="35:40">
      <c r="AI8803" s="1053">
        <v>23072211</v>
      </c>
      <c r="AJ8803" s="1054">
        <v>5</v>
      </c>
      <c r="AK8803" s="1055">
        <v>3.581</v>
      </c>
      <c r="AL8803" s="1055">
        <v>0.1128</v>
      </c>
      <c r="AM8803" s="1054">
        <v>32</v>
      </c>
      <c r="AN8803" s="1056">
        <v>3.2500000000000001E-2</v>
      </c>
    </row>
    <row r="8804" spans="35:40">
      <c r="AI8804" s="1053">
        <v>53017001</v>
      </c>
      <c r="AJ8804" s="1054">
        <v>65</v>
      </c>
      <c r="AK8804" s="1055">
        <v>3.5745</v>
      </c>
      <c r="AL8804" s="1055">
        <v>0.1082</v>
      </c>
      <c r="AM8804" s="1054">
        <v>33</v>
      </c>
      <c r="AN8804" s="1056">
        <v>3.8599999999999995E-2</v>
      </c>
    </row>
    <row r="8805" spans="35:40">
      <c r="AI8805" s="1053">
        <v>37151101</v>
      </c>
      <c r="AJ8805" s="1054">
        <v>15</v>
      </c>
      <c r="AK8805" s="1055">
        <v>3.5514999999999999</v>
      </c>
      <c r="AL8805" s="1055">
        <v>0.11890000000000001</v>
      </c>
      <c r="AM8805" s="1054">
        <v>30</v>
      </c>
      <c r="AN8805" s="1056">
        <v>3.1400000000000004E-2</v>
      </c>
    </row>
    <row r="8806" spans="35:40">
      <c r="AI8806" s="1053">
        <v>65220103</v>
      </c>
      <c r="AJ8806" s="1054">
        <v>7</v>
      </c>
      <c r="AK8806" s="1055">
        <v>3.5510000000000002</v>
      </c>
      <c r="AL8806" s="1055">
        <v>0.123</v>
      </c>
      <c r="AM8806" s="1054">
        <v>29</v>
      </c>
      <c r="AN8806" s="1056">
        <v>1.24E-2</v>
      </c>
    </row>
    <row r="8807" spans="35:40">
      <c r="AI8807" s="1053">
        <v>51083221</v>
      </c>
      <c r="AJ8807" s="1054">
        <v>8</v>
      </c>
      <c r="AK8807" s="1055">
        <v>3.5474000000000001</v>
      </c>
      <c r="AL8807" s="1055">
        <v>0.1106</v>
      </c>
      <c r="AM8807" s="1054">
        <v>32</v>
      </c>
      <c r="AN8807" s="1056">
        <v>3.7200000000000004E-2</v>
      </c>
    </row>
    <row r="8808" spans="35:40">
      <c r="AI8808" s="1053">
        <v>52041201</v>
      </c>
      <c r="AJ8808" s="1054">
        <v>13</v>
      </c>
      <c r="AK8808" s="1055">
        <v>3.5409999999999999</v>
      </c>
      <c r="AL8808" s="1055">
        <v>0.13469999999999999</v>
      </c>
      <c r="AM8808" s="1054">
        <v>26</v>
      </c>
      <c r="AN8808" s="1056">
        <v>8.5500000000000007E-2</v>
      </c>
    </row>
    <row r="8809" spans="35:40">
      <c r="AI8809" s="1053">
        <v>45110131</v>
      </c>
      <c r="AJ8809" s="1054">
        <v>15</v>
      </c>
      <c r="AK8809" s="1055">
        <v>3.5329999999999999</v>
      </c>
      <c r="AL8809" s="1055">
        <v>0.11070000000000001</v>
      </c>
      <c r="AM8809" s="1054">
        <v>32</v>
      </c>
      <c r="AN8809" s="1056">
        <v>0.40110000000000001</v>
      </c>
    </row>
    <row r="8810" spans="35:40">
      <c r="AI8810" s="1053">
        <v>61062001</v>
      </c>
      <c r="AJ8810" s="1054">
        <v>19</v>
      </c>
      <c r="AK8810" s="1055">
        <v>3.5230000000000001</v>
      </c>
      <c r="AL8810" s="1055">
        <v>0.11210000000000001</v>
      </c>
      <c r="AM8810" s="1054">
        <v>31</v>
      </c>
      <c r="AN8810" s="1056">
        <v>3.1899999999999998E-2</v>
      </c>
    </row>
    <row r="8811" spans="35:40">
      <c r="AI8811" s="1053">
        <v>23032521</v>
      </c>
      <c r="AJ8811" s="1054">
        <v>10</v>
      </c>
      <c r="AK8811" s="1055">
        <v>3.5219</v>
      </c>
      <c r="AL8811" s="1055">
        <v>9.6000000000000002E-2</v>
      </c>
      <c r="AM8811" s="1054">
        <v>37</v>
      </c>
      <c r="AN8811" s="1056">
        <v>2.5600000000000001E-2</v>
      </c>
    </row>
    <row r="8812" spans="35:40">
      <c r="AI8812" s="1053">
        <v>41070102</v>
      </c>
      <c r="AJ8812" s="1054">
        <v>28</v>
      </c>
      <c r="AK8812" s="1055">
        <v>3.5045000000000002</v>
      </c>
      <c r="AL8812" s="1055">
        <v>0.10489999999999999</v>
      </c>
      <c r="AM8812" s="1054">
        <v>33</v>
      </c>
      <c r="AN8812" s="1056">
        <v>2.86E-2</v>
      </c>
    </row>
    <row r="8813" spans="35:40">
      <c r="AI8813" s="1053">
        <v>44050502</v>
      </c>
      <c r="AJ8813" s="1054">
        <v>22</v>
      </c>
      <c r="AK8813" s="1055">
        <v>3.496</v>
      </c>
      <c r="AL8813" s="1055">
        <v>0.1225</v>
      </c>
      <c r="AM8813" s="1054">
        <v>29</v>
      </c>
      <c r="AN8813" s="1056">
        <v>8.0100000000000005E-2</v>
      </c>
    </row>
    <row r="8814" spans="35:40">
      <c r="AI8814" s="1053">
        <v>52260901</v>
      </c>
      <c r="AJ8814" s="1054">
        <v>21</v>
      </c>
      <c r="AK8814" s="1055">
        <v>3.4845999999999999</v>
      </c>
      <c r="AL8814" s="1055">
        <v>9.8299999999999998E-2</v>
      </c>
      <c r="AM8814" s="1054">
        <v>35</v>
      </c>
      <c r="AN8814" s="1056">
        <v>3.8800000000000001E-2</v>
      </c>
    </row>
    <row r="8815" spans="35:40">
      <c r="AI8815" s="1053">
        <v>15101121</v>
      </c>
      <c r="AJ8815" s="1054">
        <v>13</v>
      </c>
      <c r="AK8815" s="1055">
        <v>3.4695</v>
      </c>
      <c r="AL8815" s="1055">
        <v>8.9300000000000004E-2</v>
      </c>
      <c r="AM8815" s="1054">
        <v>39</v>
      </c>
      <c r="AN8815" s="1056">
        <v>4.5899999999999996E-2</v>
      </c>
    </row>
    <row r="8816" spans="35:40">
      <c r="AI8816" s="1053">
        <v>15031061</v>
      </c>
      <c r="AJ8816" s="1054">
        <v>13</v>
      </c>
      <c r="AK8816" s="1055">
        <v>3.4510999999999998</v>
      </c>
      <c r="AL8816" s="1055">
        <v>0.1014</v>
      </c>
      <c r="AM8816" s="1054">
        <v>34</v>
      </c>
      <c r="AN8816" s="1056">
        <v>5.28E-2</v>
      </c>
    </row>
    <row r="8817" spans="35:40">
      <c r="AI8817" s="1053">
        <v>15051251</v>
      </c>
      <c r="AJ8817" s="1054">
        <v>18</v>
      </c>
      <c r="AK8817" s="1055">
        <v>3.4422000000000001</v>
      </c>
      <c r="AL8817" s="1055">
        <v>9.7500000000000003E-2</v>
      </c>
      <c r="AM8817" s="1054">
        <v>35</v>
      </c>
      <c r="AN8817" s="1056">
        <v>3.15E-2</v>
      </c>
    </row>
    <row r="8818" spans="35:40">
      <c r="AI8818" s="1053">
        <v>61092001</v>
      </c>
      <c r="AJ8818" s="1054">
        <v>17</v>
      </c>
      <c r="AK8818" s="1055">
        <v>3.4095</v>
      </c>
      <c r="AL8818" s="1055">
        <v>0.1275</v>
      </c>
      <c r="AM8818" s="1054">
        <v>27</v>
      </c>
      <c r="AN8818" s="1056">
        <v>4.36E-2</v>
      </c>
    </row>
    <row r="8819" spans="35:40">
      <c r="AI8819" s="1053">
        <v>36044301</v>
      </c>
      <c r="AJ8819" s="1054">
        <v>36</v>
      </c>
      <c r="AK8819" s="1055">
        <v>3.3952</v>
      </c>
      <c r="AL8819" s="1055">
        <v>0.1031</v>
      </c>
      <c r="AM8819" s="1054">
        <v>33</v>
      </c>
      <c r="AN8819" s="1056">
        <v>8.48E-2</v>
      </c>
    </row>
    <row r="8820" spans="35:40">
      <c r="AI8820" s="1053">
        <v>13033901</v>
      </c>
      <c r="AJ8820" s="1054">
        <v>25</v>
      </c>
      <c r="AK8820" s="1055">
        <v>3.3790800000000001</v>
      </c>
      <c r="AL8820" s="1055">
        <v>8.9399999999999993E-2</v>
      </c>
      <c r="AM8820" s="1054">
        <v>38</v>
      </c>
      <c r="AN8820" s="1056">
        <v>2.63E-2</v>
      </c>
    </row>
    <row r="8821" spans="35:40">
      <c r="AI8821" s="1053">
        <v>23068111</v>
      </c>
      <c r="AJ8821" s="1054">
        <v>6</v>
      </c>
      <c r="AK8821" s="1055">
        <v>3.3525</v>
      </c>
      <c r="AL8821" s="1055">
        <v>0.113</v>
      </c>
      <c r="AM8821" s="1054">
        <v>30</v>
      </c>
      <c r="AN8821" s="1056">
        <v>5.8899999999999994E-2</v>
      </c>
    </row>
    <row r="8822" spans="35:40">
      <c r="AI8822" s="1053">
        <v>23130101</v>
      </c>
      <c r="AJ8822" s="1054">
        <v>1</v>
      </c>
      <c r="AK8822" s="1055">
        <v>3.3519000000000001</v>
      </c>
      <c r="AL8822" s="1055">
        <v>8.6499999999999994E-2</v>
      </c>
      <c r="AM8822" s="1054">
        <v>39</v>
      </c>
      <c r="AN8822" s="1056">
        <v>2.2099999999999998E-2</v>
      </c>
    </row>
    <row r="8823" spans="35:40">
      <c r="AI8823" s="1053">
        <v>42111701</v>
      </c>
      <c r="AJ8823" s="1054">
        <v>17</v>
      </c>
      <c r="AK8823" s="1055">
        <v>3.3252000000000002</v>
      </c>
      <c r="AL8823" s="1055">
        <v>9.35E-2</v>
      </c>
      <c r="AM8823" s="1054">
        <v>36</v>
      </c>
      <c r="AN8823" s="1056">
        <v>3.0299999999999997E-2</v>
      </c>
    </row>
    <row r="8824" spans="35:40">
      <c r="AI8824" s="1053">
        <v>53340101</v>
      </c>
      <c r="AJ8824" s="1054">
        <v>3</v>
      </c>
      <c r="AK8824" s="1055">
        <v>3.3195000000000001</v>
      </c>
      <c r="AL8824" s="1055">
        <v>8.8300000000000003E-2</v>
      </c>
      <c r="AM8824" s="1054">
        <v>38</v>
      </c>
      <c r="AN8824" s="1056">
        <v>0.11460000000000001</v>
      </c>
    </row>
    <row r="8825" spans="35:40">
      <c r="AI8825" s="1053">
        <v>15030604</v>
      </c>
      <c r="AJ8825" s="1054">
        <v>14</v>
      </c>
      <c r="AK8825" s="1055">
        <v>3.2635000000000001</v>
      </c>
      <c r="AL8825" s="1055">
        <v>0.1129</v>
      </c>
      <c r="AM8825" s="1054">
        <v>29</v>
      </c>
      <c r="AN8825" s="1056">
        <v>5.8899999999999994E-2</v>
      </c>
    </row>
    <row r="8826" spans="35:40">
      <c r="AI8826" s="1053">
        <v>65310103</v>
      </c>
      <c r="AJ8826" s="1054">
        <v>5</v>
      </c>
      <c r="AK8826" s="1055">
        <v>3.2557</v>
      </c>
      <c r="AL8826" s="1055">
        <v>0.1031</v>
      </c>
      <c r="AM8826" s="1054">
        <v>32</v>
      </c>
      <c r="AN8826" s="1056">
        <v>1.54E-2</v>
      </c>
    </row>
    <row r="8827" spans="35:40">
      <c r="AI8827" s="1053">
        <v>34022501</v>
      </c>
      <c r="AJ8827" s="1054">
        <v>34</v>
      </c>
      <c r="AK8827" s="1055">
        <v>3.2509999999999999</v>
      </c>
      <c r="AL8827" s="1055">
        <v>8.2400000000000001E-2</v>
      </c>
      <c r="AM8827" s="1054">
        <v>39</v>
      </c>
      <c r="AN8827" s="1056">
        <v>3.56E-2</v>
      </c>
    </row>
    <row r="8828" spans="35:40">
      <c r="AI8828" s="1053">
        <v>22031002</v>
      </c>
      <c r="AJ8828" s="1054">
        <v>21</v>
      </c>
      <c r="AK8828" s="1055">
        <v>3.2494000000000001</v>
      </c>
      <c r="AL8828" s="1055">
        <v>0.105</v>
      </c>
      <c r="AM8828" s="1054">
        <v>31</v>
      </c>
      <c r="AN8828" s="1056">
        <v>6.5500000000000003E-2</v>
      </c>
    </row>
    <row r="8829" spans="35:40">
      <c r="AI8829" s="1053">
        <v>61032201</v>
      </c>
      <c r="AJ8829" s="1054">
        <v>29</v>
      </c>
      <c r="AK8829" s="1055">
        <v>3.2334999999999998</v>
      </c>
      <c r="AL8829" s="1055">
        <v>0.10879999999999999</v>
      </c>
      <c r="AM8829" s="1054">
        <v>30</v>
      </c>
      <c r="AN8829" s="1056">
        <v>0.222</v>
      </c>
    </row>
    <row r="8830" spans="35:40">
      <c r="AI8830" s="1053">
        <v>22041501</v>
      </c>
      <c r="AJ8830" s="1054">
        <v>16</v>
      </c>
      <c r="AK8830" s="1055">
        <v>3.2149999999999999</v>
      </c>
      <c r="AL8830" s="1055">
        <v>0.10730000000000001</v>
      </c>
      <c r="AM8830" s="1054">
        <v>30</v>
      </c>
      <c r="AN8830" s="1056">
        <v>2.4E-2</v>
      </c>
    </row>
    <row r="8831" spans="35:40">
      <c r="AI8831" s="1053">
        <v>41132301</v>
      </c>
      <c r="AJ8831" s="1054">
        <v>34</v>
      </c>
      <c r="AK8831" s="1055">
        <v>3.2109999999999999</v>
      </c>
      <c r="AL8831" s="1055">
        <v>6.4199999999999993E-2</v>
      </c>
      <c r="AM8831" s="1054">
        <v>50</v>
      </c>
      <c r="AN8831" s="1056">
        <v>1.0800000000000001E-2</v>
      </c>
    </row>
    <row r="8832" spans="35:40">
      <c r="AI8832" s="1053">
        <v>37111201</v>
      </c>
      <c r="AJ8832" s="1054">
        <v>24</v>
      </c>
      <c r="AK8832" s="1055">
        <v>3.1859999999999999</v>
      </c>
      <c r="AL8832" s="1055">
        <v>0.1094</v>
      </c>
      <c r="AM8832" s="1054">
        <v>29</v>
      </c>
      <c r="AN8832" s="1056">
        <v>3.56E-2</v>
      </c>
    </row>
    <row r="8833" spans="35:40">
      <c r="AI8833" s="1053">
        <v>44180802</v>
      </c>
      <c r="AJ8833" s="1054">
        <v>21</v>
      </c>
      <c r="AK8833" s="1055">
        <v>3.1829999999999998</v>
      </c>
      <c r="AL8833" s="1055">
        <v>9.7199999999999995E-2</v>
      </c>
      <c r="AM8833" s="1054">
        <v>33</v>
      </c>
      <c r="AN8833" s="1056">
        <v>6.0899999999999996E-2</v>
      </c>
    </row>
    <row r="8834" spans="35:40">
      <c r="AI8834" s="1053">
        <v>41134601</v>
      </c>
      <c r="AJ8834" s="1054">
        <v>35</v>
      </c>
      <c r="AK8834" s="1055">
        <v>3.1804999999999999</v>
      </c>
      <c r="AL8834" s="1055">
        <v>0.10539999999999999</v>
      </c>
      <c r="AM8834" s="1054">
        <v>30</v>
      </c>
      <c r="AN8834" s="1056">
        <v>7.7300000000000008E-2</v>
      </c>
    </row>
    <row r="8835" spans="35:40">
      <c r="AI8835" s="1053">
        <v>14083051</v>
      </c>
      <c r="AJ8835" s="1054">
        <v>32</v>
      </c>
      <c r="AK8835" s="1055">
        <v>3.1520999999999999</v>
      </c>
      <c r="AL8835" s="1055">
        <v>0.1076</v>
      </c>
      <c r="AM8835" s="1054">
        <v>29</v>
      </c>
      <c r="AN8835" s="1056">
        <v>7.8399999999999997E-2</v>
      </c>
    </row>
    <row r="8836" spans="35:40">
      <c r="AI8836" s="1053">
        <v>35054601</v>
      </c>
      <c r="AJ8836" s="1054">
        <v>59</v>
      </c>
      <c r="AK8836" s="1055">
        <v>3.1399400000000002</v>
      </c>
      <c r="AL8836" s="1055">
        <v>7.46E-2</v>
      </c>
      <c r="AM8836" s="1054">
        <v>42</v>
      </c>
      <c r="AN8836" s="1056">
        <v>1.9400000000000001E-2</v>
      </c>
    </row>
    <row r="8837" spans="35:40">
      <c r="AI8837" s="1053">
        <v>63040021</v>
      </c>
      <c r="AJ8837" s="1054">
        <v>2</v>
      </c>
      <c r="AK8837" s="1055">
        <v>3.1175000000000002</v>
      </c>
      <c r="AL8837" s="1055">
        <v>7.7700000000000005E-2</v>
      </c>
      <c r="AM8837" s="1054">
        <v>40</v>
      </c>
      <c r="AN8837" s="1056">
        <v>2.69E-2</v>
      </c>
    </row>
    <row r="8838" spans="35:40">
      <c r="AI8838" s="1053">
        <v>53014701</v>
      </c>
      <c r="AJ8838" s="1054">
        <v>66</v>
      </c>
      <c r="AK8838" s="1055">
        <v>3.1019999999999999</v>
      </c>
      <c r="AL8838" s="1055">
        <v>8.7800000000000003E-2</v>
      </c>
      <c r="AM8838" s="1054">
        <v>35</v>
      </c>
      <c r="AN8838" s="1056">
        <v>1.6200000000000003E-2</v>
      </c>
    </row>
    <row r="8839" spans="35:40">
      <c r="AI8839" s="1053">
        <v>53292001</v>
      </c>
      <c r="AJ8839" s="1054">
        <v>15</v>
      </c>
      <c r="AK8839" s="1055">
        <v>3.0950000000000002</v>
      </c>
      <c r="AL8839" s="1055">
        <v>9.2999999999999999E-2</v>
      </c>
      <c r="AM8839" s="1054">
        <v>33</v>
      </c>
      <c r="AN8839" s="1056">
        <v>1.77E-2</v>
      </c>
    </row>
    <row r="8840" spans="35:40">
      <c r="AI8840" s="1053">
        <v>65900311</v>
      </c>
      <c r="AJ8840" s="1054">
        <v>1</v>
      </c>
      <c r="AK8840" s="1055">
        <v>3.0722</v>
      </c>
      <c r="AL8840" s="1055">
        <v>9.4200000000000006E-2</v>
      </c>
      <c r="AM8840" s="1054">
        <v>33</v>
      </c>
      <c r="AN8840" s="1056">
        <v>3.2400000000000005E-2</v>
      </c>
    </row>
    <row r="8841" spans="35:40">
      <c r="AI8841" s="1053">
        <v>61042301</v>
      </c>
      <c r="AJ8841" s="1054">
        <v>22</v>
      </c>
      <c r="AK8841" s="1055">
        <v>3.0684999999999998</v>
      </c>
      <c r="AL8841" s="1055">
        <v>9.2100000000000001E-2</v>
      </c>
      <c r="AM8841" s="1054">
        <v>33</v>
      </c>
      <c r="AN8841" s="1056">
        <v>3.9599999999999996E-2</v>
      </c>
    </row>
    <row r="8842" spans="35:40">
      <c r="AI8842" s="1053">
        <v>15060107</v>
      </c>
      <c r="AJ8842" s="1054">
        <v>11</v>
      </c>
      <c r="AK8842" s="1055">
        <v>3.06</v>
      </c>
      <c r="AL8842" s="1055">
        <v>0.1075</v>
      </c>
      <c r="AM8842" s="1054">
        <v>28</v>
      </c>
      <c r="AN8842" s="1056">
        <v>1.49E-2</v>
      </c>
    </row>
    <row r="8843" spans="35:40">
      <c r="AI8843" s="1053">
        <v>45030541</v>
      </c>
      <c r="AJ8843" s="1054">
        <v>31</v>
      </c>
      <c r="AK8843" s="1055">
        <v>3.0463</v>
      </c>
      <c r="AL8843" s="1055">
        <v>8.5400000000000004E-2</v>
      </c>
      <c r="AM8843" s="1054">
        <v>36</v>
      </c>
      <c r="AN8843" s="1056">
        <v>3.8699999999999998E-2</v>
      </c>
    </row>
    <row r="8844" spans="35:40">
      <c r="AI8844" s="1053">
        <v>41061801</v>
      </c>
      <c r="AJ8844" s="1054">
        <v>5</v>
      </c>
      <c r="AK8844" s="1055">
        <v>3.0234999999999999</v>
      </c>
      <c r="AL8844" s="1055">
        <v>7.8799999999999995E-2</v>
      </c>
      <c r="AM8844" s="1054">
        <v>38</v>
      </c>
      <c r="AN8844" s="1056">
        <v>1.11E-2</v>
      </c>
    </row>
    <row r="8845" spans="35:40">
      <c r="AI8845" s="1053">
        <v>15021601</v>
      </c>
      <c r="AJ8845" s="1054">
        <v>18</v>
      </c>
      <c r="AK8845" s="1055">
        <v>3.0181</v>
      </c>
      <c r="AL8845" s="1055">
        <v>7.5200000000000003E-2</v>
      </c>
      <c r="AM8845" s="1054">
        <v>40</v>
      </c>
      <c r="AN8845" s="1056">
        <v>6.3600000000000004E-2</v>
      </c>
    </row>
    <row r="8846" spans="35:40">
      <c r="AI8846" s="1053">
        <v>32071704</v>
      </c>
      <c r="AJ8846" s="1054">
        <v>47</v>
      </c>
      <c r="AK8846" s="1055">
        <v>3.0179999999999998</v>
      </c>
      <c r="AL8846" s="1055">
        <v>0.15090000000000001</v>
      </c>
      <c r="AM8846" s="1054">
        <v>20</v>
      </c>
      <c r="AN8846" s="1056">
        <v>0.12279999999999999</v>
      </c>
    </row>
    <row r="8847" spans="35:40">
      <c r="AI8847" s="1053">
        <v>23072051</v>
      </c>
      <c r="AJ8847" s="1054">
        <v>6</v>
      </c>
      <c r="AK8847" s="1055">
        <v>3.0103</v>
      </c>
      <c r="AL8847" s="1055">
        <v>7.51E-2</v>
      </c>
      <c r="AM8847" s="1054">
        <v>40</v>
      </c>
      <c r="AN8847" s="1056">
        <v>1.38E-2</v>
      </c>
    </row>
    <row r="8848" spans="35:40">
      <c r="AI8848" s="1053">
        <v>37107041</v>
      </c>
      <c r="AJ8848" s="1054">
        <v>19</v>
      </c>
      <c r="AK8848" s="1055">
        <v>3.0059999999999998</v>
      </c>
      <c r="AL8848" s="1055">
        <v>0.1002</v>
      </c>
      <c r="AM8848" s="1054">
        <v>30</v>
      </c>
      <c r="AN8848" s="1056">
        <v>2.6800000000000001E-2</v>
      </c>
    </row>
    <row r="8849" spans="35:40">
      <c r="AI8849" s="1053">
        <v>23029701</v>
      </c>
      <c r="AJ8849" s="1054">
        <v>15</v>
      </c>
      <c r="AK8849" s="1055">
        <v>2.996</v>
      </c>
      <c r="AL8849" s="1055">
        <v>9.2899999999999996E-2</v>
      </c>
      <c r="AM8849" s="1054">
        <v>32</v>
      </c>
      <c r="AN8849" s="1056">
        <v>2.1899999999999999E-2</v>
      </c>
    </row>
    <row r="8850" spans="35:40">
      <c r="AI8850" s="1053">
        <v>65422511</v>
      </c>
      <c r="AJ8850" s="1054">
        <v>6</v>
      </c>
      <c r="AK8850" s="1055">
        <v>2.9954999999999998</v>
      </c>
      <c r="AL8850" s="1055">
        <v>9.2299999999999993E-2</v>
      </c>
      <c r="AM8850" s="1054">
        <v>32</v>
      </c>
      <c r="AN8850" s="1056">
        <v>0.20530000000000001</v>
      </c>
    </row>
    <row r="8851" spans="35:40">
      <c r="AI8851" s="1053">
        <v>36090261</v>
      </c>
      <c r="AJ8851" s="1054">
        <v>32</v>
      </c>
      <c r="AK8851" s="1055">
        <v>2.9843500000000001</v>
      </c>
      <c r="AL8851" s="1055">
        <v>0.12429999999999999</v>
      </c>
      <c r="AM8851" s="1054">
        <v>24</v>
      </c>
      <c r="AN8851" s="1056">
        <v>5.3899999999999997E-2</v>
      </c>
    </row>
    <row r="8852" spans="35:40">
      <c r="AI8852" s="1053">
        <v>43140901</v>
      </c>
      <c r="AJ8852" s="1054">
        <v>8</v>
      </c>
      <c r="AK8852" s="1055">
        <v>2.9649000000000001</v>
      </c>
      <c r="AL8852" s="1055">
        <v>9.4100000000000003E-2</v>
      </c>
      <c r="AM8852" s="1054">
        <v>32</v>
      </c>
      <c r="AN8852" s="1056">
        <v>0.14499999999999999</v>
      </c>
    </row>
    <row r="8853" spans="35:40">
      <c r="AI8853" s="1053">
        <v>53011901</v>
      </c>
      <c r="AJ8853" s="1054">
        <v>67</v>
      </c>
      <c r="AK8853" s="1055">
        <v>2.9325000000000001</v>
      </c>
      <c r="AL8853" s="1055">
        <v>7.0000000000000007E-2</v>
      </c>
      <c r="AM8853" s="1054">
        <v>42</v>
      </c>
      <c r="AN8853" s="1056">
        <v>0.1321</v>
      </c>
    </row>
    <row r="8854" spans="35:40">
      <c r="AI8854" s="1053">
        <v>14052331</v>
      </c>
      <c r="AJ8854" s="1054">
        <v>24</v>
      </c>
      <c r="AK8854" s="1055">
        <v>2.9298000000000002</v>
      </c>
      <c r="AL8854" s="1055">
        <v>6.0999999999999999E-2</v>
      </c>
      <c r="AM8854" s="1054">
        <v>48</v>
      </c>
      <c r="AN8854" s="1056">
        <v>2.8300000000000002E-2</v>
      </c>
    </row>
    <row r="8855" spans="35:40">
      <c r="AI8855" s="1053">
        <v>52031301</v>
      </c>
      <c r="AJ8855" s="1054">
        <v>33</v>
      </c>
      <c r="AK8855" s="1055">
        <v>2.927</v>
      </c>
      <c r="AL8855" s="1055">
        <v>9.8000000000000004E-2</v>
      </c>
      <c r="AM8855" s="1054">
        <v>30</v>
      </c>
      <c r="AN8855" s="1056">
        <v>3.4599999999999999E-2</v>
      </c>
    </row>
    <row r="8856" spans="35:40">
      <c r="AI8856" s="1053">
        <v>23079941</v>
      </c>
      <c r="AJ8856" s="1054">
        <v>7</v>
      </c>
      <c r="AK8856" s="1055">
        <v>2.9195000000000002</v>
      </c>
      <c r="AL8856" s="1055">
        <v>8.6699999999999999E-2</v>
      </c>
      <c r="AM8856" s="1054">
        <v>34</v>
      </c>
      <c r="AN8856" s="1056">
        <v>3.27E-2</v>
      </c>
    </row>
    <row r="8857" spans="35:40">
      <c r="AI8857" s="1053">
        <v>65900421</v>
      </c>
      <c r="AJ8857" s="1054">
        <v>4</v>
      </c>
      <c r="AK8857" s="1055">
        <v>2.9195000000000002</v>
      </c>
      <c r="AL8857" s="1055">
        <v>0.10009999999999999</v>
      </c>
      <c r="AM8857" s="1054">
        <v>29</v>
      </c>
      <c r="AN8857" s="1056">
        <v>3.8699999999999998E-2</v>
      </c>
    </row>
    <row r="8858" spans="35:40">
      <c r="AI8858" s="1053">
        <v>23112121</v>
      </c>
      <c r="AJ8858" s="1054">
        <v>8</v>
      </c>
      <c r="AK8858" s="1055">
        <v>2.9182999999999999</v>
      </c>
      <c r="AL8858" s="1055">
        <v>9.4799999999999995E-2</v>
      </c>
      <c r="AM8858" s="1054">
        <v>31</v>
      </c>
      <c r="AN8858" s="1056">
        <v>2.0799999999999999E-2</v>
      </c>
    </row>
    <row r="8859" spans="35:40">
      <c r="AI8859" s="1053">
        <v>53060501</v>
      </c>
      <c r="AJ8859" s="1054">
        <v>8</v>
      </c>
      <c r="AK8859" s="1055">
        <v>2.9081000000000001</v>
      </c>
      <c r="AL8859" s="1055">
        <v>7.1499999999999994E-2</v>
      </c>
      <c r="AM8859" s="1054">
        <v>41</v>
      </c>
      <c r="AN8859" s="1056">
        <v>4.1399999999999999E-2</v>
      </c>
    </row>
    <row r="8860" spans="35:40">
      <c r="AI8860" s="1053">
        <v>46130101</v>
      </c>
      <c r="AJ8860" s="1054">
        <v>3</v>
      </c>
      <c r="AK8860" s="1055">
        <v>2.8986000000000001</v>
      </c>
      <c r="AL8860" s="1055">
        <v>7.6999999999999999E-2</v>
      </c>
      <c r="AM8860" s="1054">
        <v>38</v>
      </c>
      <c r="AN8860" s="1056">
        <v>2.3799999999999998E-2</v>
      </c>
    </row>
    <row r="8861" spans="35:40">
      <c r="AI8861" s="1053">
        <v>61091801</v>
      </c>
      <c r="AJ8861" s="1054">
        <v>18</v>
      </c>
      <c r="AK8861" s="1055">
        <v>2.8849</v>
      </c>
      <c r="AL8861" s="1055">
        <v>9.1800000000000007E-2</v>
      </c>
      <c r="AM8861" s="1054">
        <v>31</v>
      </c>
      <c r="AN8861" s="1056">
        <v>2.3199999999999998E-2</v>
      </c>
    </row>
    <row r="8862" spans="35:40">
      <c r="AI8862" s="1053">
        <v>42031001</v>
      </c>
      <c r="AJ8862" s="1054">
        <v>29</v>
      </c>
      <c r="AK8862" s="1055">
        <v>2.8730000000000002</v>
      </c>
      <c r="AL8862" s="1055">
        <v>9.64E-2</v>
      </c>
      <c r="AM8862" s="1054">
        <v>30</v>
      </c>
      <c r="AN8862" s="1056">
        <v>8.48E-2</v>
      </c>
    </row>
    <row r="8863" spans="35:40">
      <c r="AI8863" s="1053">
        <v>33080301</v>
      </c>
      <c r="AJ8863" s="1054">
        <v>20</v>
      </c>
      <c r="AK8863" s="1055">
        <v>2.8359999999999999</v>
      </c>
      <c r="AL8863" s="1055">
        <v>8.1900000000000001E-2</v>
      </c>
      <c r="AM8863" s="1054">
        <v>35</v>
      </c>
      <c r="AN8863" s="1056">
        <v>1.54E-2</v>
      </c>
    </row>
    <row r="8864" spans="35:40">
      <c r="AI8864" s="1053">
        <v>41021301</v>
      </c>
      <c r="AJ8864" s="1054">
        <v>19</v>
      </c>
      <c r="AK8864" s="1055">
        <v>2.823</v>
      </c>
      <c r="AL8864" s="1055">
        <v>9.0899999999999995E-2</v>
      </c>
      <c r="AM8864" s="1054">
        <v>31</v>
      </c>
      <c r="AN8864" s="1056">
        <v>0.15909999999999999</v>
      </c>
    </row>
    <row r="8865" spans="35:40">
      <c r="AI8865" s="1053">
        <v>52020501</v>
      </c>
      <c r="AJ8865" s="1054">
        <v>34</v>
      </c>
      <c r="AK8865" s="1055">
        <v>2.8226</v>
      </c>
      <c r="AL8865" s="1055">
        <v>9.4399999999999998E-2</v>
      </c>
      <c r="AM8865" s="1054">
        <v>30</v>
      </c>
      <c r="AN8865" s="1056">
        <v>3.9800000000000002E-2</v>
      </c>
    </row>
    <row r="8866" spans="35:40">
      <c r="AI8866" s="1053">
        <v>23072411</v>
      </c>
      <c r="AJ8866" s="1054">
        <v>8</v>
      </c>
      <c r="AK8866" s="1055">
        <v>2.8195000000000001</v>
      </c>
      <c r="AL8866" s="1055">
        <v>9.5899999999999999E-2</v>
      </c>
      <c r="AM8866" s="1054">
        <v>29</v>
      </c>
      <c r="AN8866" s="1056">
        <v>6.59E-2</v>
      </c>
    </row>
    <row r="8867" spans="35:40">
      <c r="AI8867" s="1053">
        <v>34140701</v>
      </c>
      <c r="AJ8867" s="1054">
        <v>15</v>
      </c>
      <c r="AK8867" s="1055">
        <v>2.8176999999999999</v>
      </c>
      <c r="AL8867" s="1055">
        <v>6.7900000000000002E-2</v>
      </c>
      <c r="AM8867" s="1054">
        <v>42</v>
      </c>
      <c r="AN8867" s="1056">
        <v>2.0799999999999999E-2</v>
      </c>
    </row>
    <row r="8868" spans="35:40">
      <c r="AI8868" s="1053">
        <v>15020105</v>
      </c>
      <c r="AJ8868" s="1054">
        <v>19</v>
      </c>
      <c r="AK8868" s="1055">
        <v>2.8163</v>
      </c>
      <c r="AL8868" s="1055">
        <v>7.3599999999999999E-2</v>
      </c>
      <c r="AM8868" s="1054">
        <v>38</v>
      </c>
      <c r="AN8868" s="1056">
        <v>1.2699999999999999E-2</v>
      </c>
    </row>
    <row r="8869" spans="35:40">
      <c r="AI8869" s="1053">
        <v>51200091</v>
      </c>
      <c r="AJ8869" s="1054">
        <v>3</v>
      </c>
      <c r="AK8869" s="1055">
        <v>2.8069000000000002</v>
      </c>
      <c r="AL8869" s="1055">
        <v>8.2699999999999996E-2</v>
      </c>
      <c r="AM8869" s="1054">
        <v>34</v>
      </c>
      <c r="AN8869" s="1056">
        <v>0.1711</v>
      </c>
    </row>
    <row r="8870" spans="35:40">
      <c r="AI8870" s="1053">
        <v>15221301</v>
      </c>
      <c r="AJ8870" s="1054">
        <v>8</v>
      </c>
      <c r="AK8870" s="1055">
        <v>2.8010000000000002</v>
      </c>
      <c r="AL8870" s="1055">
        <v>9.8599999999999993E-2</v>
      </c>
      <c r="AM8870" s="1054">
        <v>28</v>
      </c>
      <c r="AN8870" s="1056">
        <v>3.7699999999999997E-2</v>
      </c>
    </row>
    <row r="8871" spans="35:40">
      <c r="AI8871" s="1053">
        <v>53260601</v>
      </c>
      <c r="AJ8871" s="1054">
        <v>11</v>
      </c>
      <c r="AK8871" s="1055">
        <v>2.7909999999999999</v>
      </c>
      <c r="AL8871" s="1055">
        <v>7.9899999999999999E-2</v>
      </c>
      <c r="AM8871" s="1054">
        <v>35</v>
      </c>
      <c r="AN8871" s="1056">
        <v>8.6E-3</v>
      </c>
    </row>
    <row r="8872" spans="35:40">
      <c r="AI8872" s="1053">
        <v>62140801</v>
      </c>
      <c r="AJ8872" s="1054">
        <v>13</v>
      </c>
      <c r="AK8872" s="1055">
        <v>2.7885</v>
      </c>
      <c r="AL8872" s="1055">
        <v>7.6600000000000001E-2</v>
      </c>
      <c r="AM8872" s="1054">
        <v>36</v>
      </c>
      <c r="AN8872" s="1056">
        <v>0.16980000000000001</v>
      </c>
    </row>
    <row r="8873" spans="35:40">
      <c r="AI8873" s="1053">
        <v>21030242</v>
      </c>
      <c r="AJ8873" s="1054">
        <v>20</v>
      </c>
      <c r="AK8873" s="1055">
        <v>2.7751000000000001</v>
      </c>
      <c r="AL8873" s="1055">
        <v>9.0800000000000006E-2</v>
      </c>
      <c r="AM8873" s="1054">
        <v>31</v>
      </c>
      <c r="AN8873" s="1056">
        <v>0.17129999999999998</v>
      </c>
    </row>
    <row r="8874" spans="35:40">
      <c r="AI8874" s="1053">
        <v>33080602</v>
      </c>
      <c r="AJ8874" s="1054">
        <v>21</v>
      </c>
      <c r="AK8874" s="1055">
        <v>2.7749999999999999</v>
      </c>
      <c r="AL8874" s="1055">
        <v>9.6600000000000005E-2</v>
      </c>
      <c r="AM8874" s="1054">
        <v>29</v>
      </c>
      <c r="AN8874" s="1056">
        <v>5.3699999999999998E-2</v>
      </c>
    </row>
    <row r="8875" spans="35:40">
      <c r="AI8875" s="1053">
        <v>64031102</v>
      </c>
      <c r="AJ8875" s="1054">
        <v>7</v>
      </c>
      <c r="AK8875" s="1055">
        <v>2.7725</v>
      </c>
      <c r="AL8875" s="1055">
        <v>0.1109</v>
      </c>
      <c r="AM8875" s="1054">
        <v>25</v>
      </c>
      <c r="AN8875" s="1056">
        <v>2.9600000000000001E-2</v>
      </c>
    </row>
    <row r="8876" spans="35:40">
      <c r="AI8876" s="1053">
        <v>23082061</v>
      </c>
      <c r="AJ8876" s="1054">
        <v>5</v>
      </c>
      <c r="AK8876" s="1055">
        <v>2.7719999999999998</v>
      </c>
      <c r="AL8876" s="1055">
        <v>9.1999999999999998E-2</v>
      </c>
      <c r="AM8876" s="1054">
        <v>30</v>
      </c>
      <c r="AN8876" s="1056">
        <v>3.95E-2</v>
      </c>
    </row>
    <row r="8877" spans="35:40">
      <c r="AI8877" s="1053">
        <v>61070401</v>
      </c>
      <c r="AJ8877" s="1054">
        <v>22</v>
      </c>
      <c r="AK8877" s="1055">
        <v>2.7665000000000002</v>
      </c>
      <c r="AL8877" s="1055">
        <v>8.9300000000000004E-2</v>
      </c>
      <c r="AM8877" s="1054">
        <v>31</v>
      </c>
      <c r="AN8877" s="1056">
        <v>3.56E-2</v>
      </c>
    </row>
    <row r="8878" spans="35:40">
      <c r="AI8878" s="1053">
        <v>53230901</v>
      </c>
      <c r="AJ8878" s="1054">
        <v>9</v>
      </c>
      <c r="AK8878" s="1055">
        <v>2.766</v>
      </c>
      <c r="AL8878" s="1055">
        <v>9.2399999999999996E-2</v>
      </c>
      <c r="AM8878" s="1054">
        <v>30</v>
      </c>
      <c r="AN8878" s="1056">
        <v>0.10189999999999999</v>
      </c>
    </row>
    <row r="8879" spans="35:40">
      <c r="AI8879" s="1053">
        <v>23038311</v>
      </c>
      <c r="AJ8879" s="1054">
        <v>11</v>
      </c>
      <c r="AK8879" s="1055">
        <v>2.7532999999999999</v>
      </c>
      <c r="AL8879" s="1055">
        <v>7.4999999999999997E-2</v>
      </c>
      <c r="AM8879" s="1054">
        <v>37</v>
      </c>
      <c r="AN8879" s="1056">
        <v>1.4999999999999999E-2</v>
      </c>
    </row>
    <row r="8880" spans="35:40">
      <c r="AI8880" s="1053">
        <v>52262801</v>
      </c>
      <c r="AJ8880" s="1054">
        <v>22</v>
      </c>
      <c r="AK8880" s="1055">
        <v>2.7494999999999998</v>
      </c>
      <c r="AL8880" s="1055">
        <v>7.6899999999999996E-2</v>
      </c>
      <c r="AM8880" s="1054">
        <v>36</v>
      </c>
      <c r="AN8880" s="1056">
        <v>1.26E-2</v>
      </c>
    </row>
    <row r="8881" spans="35:40">
      <c r="AI8881" s="1053">
        <v>43010901</v>
      </c>
      <c r="AJ8881" s="1054">
        <v>96</v>
      </c>
      <c r="AK8881" s="1055">
        <v>2.7319</v>
      </c>
      <c r="AL8881" s="1055">
        <v>6.1199999999999997E-2</v>
      </c>
      <c r="AM8881" s="1054">
        <v>45</v>
      </c>
      <c r="AN8881" s="1056">
        <v>0.1351</v>
      </c>
    </row>
    <row r="8882" spans="35:40">
      <c r="AI8882" s="1053">
        <v>51073201</v>
      </c>
      <c r="AJ8882" s="1054">
        <v>15</v>
      </c>
      <c r="AK8882" s="1055">
        <v>2.7090000000000001</v>
      </c>
      <c r="AL8882" s="1055">
        <v>8.6800000000000002E-2</v>
      </c>
      <c r="AM8882" s="1054">
        <v>31</v>
      </c>
      <c r="AN8882" s="1056">
        <v>9.2899999999999996E-2</v>
      </c>
    </row>
    <row r="8883" spans="35:40">
      <c r="AI8883" s="1053">
        <v>53310601</v>
      </c>
      <c r="AJ8883" s="1054">
        <v>7</v>
      </c>
      <c r="AK8883" s="1055">
        <v>2.6995</v>
      </c>
      <c r="AL8883" s="1055">
        <v>0.1012</v>
      </c>
      <c r="AM8883" s="1054">
        <v>27</v>
      </c>
      <c r="AN8883" s="1056">
        <v>1.37E-2</v>
      </c>
    </row>
    <row r="8884" spans="35:40">
      <c r="AI8884" s="1053">
        <v>33100602</v>
      </c>
      <c r="AJ8884" s="1054">
        <v>14</v>
      </c>
      <c r="AK8884" s="1055">
        <v>2.6880000000000002</v>
      </c>
      <c r="AL8884" s="1055">
        <v>9.0800000000000006E-2</v>
      </c>
      <c r="AM8884" s="1054">
        <v>30</v>
      </c>
      <c r="AN8884" s="1056">
        <v>9.8000000000000004E-2</v>
      </c>
    </row>
    <row r="8885" spans="35:40">
      <c r="AI8885" s="1053">
        <v>13093201</v>
      </c>
      <c r="AJ8885" s="1054">
        <v>21</v>
      </c>
      <c r="AK8885" s="1055">
        <v>2.6793</v>
      </c>
      <c r="AL8885" s="1055">
        <v>6.7599999999999993E-2</v>
      </c>
      <c r="AM8885" s="1054">
        <v>40</v>
      </c>
      <c r="AN8885" s="1056">
        <v>5.4000000000000003E-3</v>
      </c>
    </row>
    <row r="8886" spans="35:40">
      <c r="AI8886" s="1053">
        <v>15030501</v>
      </c>
      <c r="AJ8886" s="1054">
        <v>15</v>
      </c>
      <c r="AK8886" s="1055">
        <v>2.669</v>
      </c>
      <c r="AL8886" s="1055">
        <v>8.0399999999999999E-2</v>
      </c>
      <c r="AM8886" s="1054">
        <v>33</v>
      </c>
      <c r="AN8886" s="1056">
        <v>3.32E-2</v>
      </c>
    </row>
    <row r="8887" spans="35:40">
      <c r="AI8887" s="1053">
        <v>62080501</v>
      </c>
      <c r="AJ8887" s="1054">
        <v>4</v>
      </c>
      <c r="AK8887" s="1055">
        <v>2.653</v>
      </c>
      <c r="AL8887" s="1055">
        <v>7.7100000000000002E-2</v>
      </c>
      <c r="AM8887" s="1054">
        <v>34</v>
      </c>
      <c r="AN8887" s="1056">
        <v>0.21179999999999999</v>
      </c>
    </row>
    <row r="8888" spans="35:40">
      <c r="AI8888" s="1053">
        <v>37052901</v>
      </c>
      <c r="AJ8888" s="1054">
        <v>42</v>
      </c>
      <c r="AK8888" s="1055">
        <v>2.6526000000000001</v>
      </c>
      <c r="AL8888" s="1055">
        <v>9.0300000000000005E-2</v>
      </c>
      <c r="AM8888" s="1054">
        <v>29</v>
      </c>
      <c r="AN8888" s="1056">
        <v>0.1106</v>
      </c>
    </row>
    <row r="8889" spans="35:40">
      <c r="AI8889" s="1053">
        <v>54262121</v>
      </c>
      <c r="AJ8889" s="1054">
        <v>2</v>
      </c>
      <c r="AK8889" s="1055">
        <v>2.6364000000000001</v>
      </c>
      <c r="AL8889" s="1055">
        <v>4.8899999999999999E-2</v>
      </c>
      <c r="AM8889" s="1054">
        <v>54</v>
      </c>
      <c r="AN8889" s="1056">
        <v>3.44E-2</v>
      </c>
    </row>
    <row r="8890" spans="35:40">
      <c r="AI8890" s="1053">
        <v>35080202</v>
      </c>
      <c r="AJ8890" s="1054">
        <v>22</v>
      </c>
      <c r="AK8890" s="1055">
        <v>2.6360000000000001</v>
      </c>
      <c r="AL8890" s="1055">
        <v>8.8599999999999998E-2</v>
      </c>
      <c r="AM8890" s="1054">
        <v>30</v>
      </c>
      <c r="AN8890" s="1056">
        <v>0.17079999999999998</v>
      </c>
    </row>
    <row r="8891" spans="35:40">
      <c r="AI8891" s="1053">
        <v>15052191</v>
      </c>
      <c r="AJ8891" s="1054">
        <v>19</v>
      </c>
      <c r="AK8891" s="1055">
        <v>2.6065</v>
      </c>
      <c r="AL8891" s="1055">
        <v>8.6699999999999999E-2</v>
      </c>
      <c r="AM8891" s="1054">
        <v>30</v>
      </c>
      <c r="AN8891" s="1056">
        <v>4.9400000000000006E-2</v>
      </c>
    </row>
    <row r="8892" spans="35:40">
      <c r="AI8892" s="1053">
        <v>37057072</v>
      </c>
      <c r="AJ8892" s="1054">
        <v>43</v>
      </c>
      <c r="AK8892" s="1055">
        <v>2.5935000000000001</v>
      </c>
      <c r="AL8892" s="1055">
        <v>9.2600000000000002E-2</v>
      </c>
      <c r="AM8892" s="1054">
        <v>28</v>
      </c>
      <c r="AN8892" s="1056">
        <v>9.9600000000000008E-2</v>
      </c>
    </row>
    <row r="8893" spans="35:40">
      <c r="AI8893" s="1053">
        <v>41133201</v>
      </c>
      <c r="AJ8893" s="1054">
        <v>36</v>
      </c>
      <c r="AK8893" s="1055">
        <v>2.59185</v>
      </c>
      <c r="AL8893" s="1055">
        <v>5.2999999999999999E-2</v>
      </c>
      <c r="AM8893" s="1054">
        <v>49</v>
      </c>
      <c r="AN8893" s="1056">
        <v>1.24E-2</v>
      </c>
    </row>
    <row r="8894" spans="35:40">
      <c r="AI8894" s="1053">
        <v>65422301</v>
      </c>
      <c r="AJ8894" s="1054">
        <v>34</v>
      </c>
      <c r="AK8894" s="1055">
        <v>2.5821000000000001</v>
      </c>
      <c r="AL8894" s="1055">
        <v>8.5300000000000001E-2</v>
      </c>
      <c r="AM8894" s="1054">
        <v>30</v>
      </c>
      <c r="AN8894" s="1056">
        <v>1.9599999999999999E-2</v>
      </c>
    </row>
    <row r="8895" spans="35:40">
      <c r="AI8895" s="1053">
        <v>13100701</v>
      </c>
      <c r="AJ8895" s="1054">
        <v>38</v>
      </c>
      <c r="AK8895" s="1055">
        <v>2.5644999999999998</v>
      </c>
      <c r="AL8895" s="1055">
        <v>7.5499999999999998E-2</v>
      </c>
      <c r="AM8895" s="1054">
        <v>34</v>
      </c>
      <c r="AN8895" s="1056">
        <v>2.6800000000000001E-2</v>
      </c>
    </row>
    <row r="8896" spans="35:40">
      <c r="AI8896" s="1053">
        <v>23022711</v>
      </c>
      <c r="AJ8896" s="1054">
        <v>16</v>
      </c>
      <c r="AK8896" s="1055">
        <v>2.5385</v>
      </c>
      <c r="AL8896" s="1055">
        <v>8.0399999999999999E-2</v>
      </c>
      <c r="AM8896" s="1054">
        <v>32</v>
      </c>
      <c r="AN8896" s="1056">
        <v>1.26E-2</v>
      </c>
    </row>
    <row r="8897" spans="35:40">
      <c r="AI8897" s="1053">
        <v>53070301</v>
      </c>
      <c r="AJ8897" s="1054">
        <v>6</v>
      </c>
      <c r="AK8897" s="1055">
        <v>2.5348999999999999</v>
      </c>
      <c r="AL8897" s="1055">
        <v>8.2299999999999998E-2</v>
      </c>
      <c r="AM8897" s="1054">
        <v>31</v>
      </c>
      <c r="AN8897" s="1056">
        <v>6.9900000000000004E-2</v>
      </c>
    </row>
    <row r="8898" spans="35:40">
      <c r="AI8898" s="1053">
        <v>43071401</v>
      </c>
      <c r="AJ8898" s="1054">
        <v>21</v>
      </c>
      <c r="AK8898" s="1055">
        <v>2.5289000000000001</v>
      </c>
      <c r="AL8898" s="1055">
        <v>8.2199999999999995E-2</v>
      </c>
      <c r="AM8898" s="1054">
        <v>31</v>
      </c>
      <c r="AN8898" s="1056">
        <v>3.5499999999999997E-2</v>
      </c>
    </row>
    <row r="8899" spans="35:40">
      <c r="AI8899" s="1053">
        <v>23132311</v>
      </c>
      <c r="AJ8899" s="1054">
        <v>2</v>
      </c>
      <c r="AK8899" s="1055">
        <v>2.5268000000000002</v>
      </c>
      <c r="AL8899" s="1055">
        <v>8.1600000000000006E-2</v>
      </c>
      <c r="AM8899" s="1054">
        <v>31</v>
      </c>
      <c r="AN8899" s="1056">
        <v>2.9700000000000001E-2</v>
      </c>
    </row>
    <row r="8900" spans="35:40">
      <c r="AI8900" s="1053">
        <v>23033201</v>
      </c>
      <c r="AJ8900" s="1054">
        <v>12</v>
      </c>
      <c r="AK8900" s="1055">
        <v>2.5238999999999998</v>
      </c>
      <c r="AL8900" s="1055">
        <v>6.1499999999999999E-2</v>
      </c>
      <c r="AM8900" s="1054">
        <v>41</v>
      </c>
      <c r="AN8900" s="1056">
        <v>4.4900000000000002E-2</v>
      </c>
    </row>
    <row r="8901" spans="35:40">
      <c r="AI8901" s="1053">
        <v>43102801</v>
      </c>
      <c r="AJ8901" s="1054">
        <v>34</v>
      </c>
      <c r="AK8901" s="1055">
        <v>2.5154000000000001</v>
      </c>
      <c r="AL8901" s="1055">
        <v>8.6099999999999996E-2</v>
      </c>
      <c r="AM8901" s="1054">
        <v>29</v>
      </c>
      <c r="AN8901" s="1056">
        <v>1.29E-2</v>
      </c>
    </row>
    <row r="8902" spans="35:40">
      <c r="AI8902" s="1053">
        <v>61013901</v>
      </c>
      <c r="AJ8902" s="1054">
        <v>97</v>
      </c>
      <c r="AK8902" s="1055">
        <v>2.4685000000000001</v>
      </c>
      <c r="AL8902" s="1055">
        <v>9.0899999999999995E-2</v>
      </c>
      <c r="AM8902" s="1054">
        <v>27</v>
      </c>
      <c r="AN8902" s="1056">
        <v>1.8799999999999997E-2</v>
      </c>
    </row>
    <row r="8903" spans="35:40">
      <c r="AI8903" s="1053">
        <v>52270501</v>
      </c>
      <c r="AJ8903" s="1054">
        <v>20</v>
      </c>
      <c r="AK8903" s="1055">
        <v>2.4386000000000001</v>
      </c>
      <c r="AL8903" s="1055">
        <v>7.1099999999999997E-2</v>
      </c>
      <c r="AM8903" s="1054">
        <v>34</v>
      </c>
      <c r="AN8903" s="1056">
        <v>2.75E-2</v>
      </c>
    </row>
    <row r="8904" spans="35:40">
      <c r="AI8904" s="1053">
        <v>62090501</v>
      </c>
      <c r="AJ8904" s="1054">
        <v>10</v>
      </c>
      <c r="AK8904" s="1055">
        <v>2.4375</v>
      </c>
      <c r="AL8904" s="1055">
        <v>8.9200000000000002E-2</v>
      </c>
      <c r="AM8904" s="1054">
        <v>27</v>
      </c>
      <c r="AN8904" s="1056">
        <v>3.27E-2</v>
      </c>
    </row>
    <row r="8905" spans="35:40">
      <c r="AI8905" s="1053">
        <v>37187151</v>
      </c>
      <c r="AJ8905" s="1054">
        <v>17</v>
      </c>
      <c r="AK8905" s="1055">
        <v>2.4224999999999999</v>
      </c>
      <c r="AL8905" s="1055">
        <v>8.6199999999999999E-2</v>
      </c>
      <c r="AM8905" s="1054">
        <v>28</v>
      </c>
      <c r="AN8905" s="1056">
        <v>2.87E-2</v>
      </c>
    </row>
    <row r="8906" spans="35:40">
      <c r="AI8906" s="1053">
        <v>53291201</v>
      </c>
      <c r="AJ8906" s="1054">
        <v>16</v>
      </c>
      <c r="AK8906" s="1055">
        <v>2.4165000000000001</v>
      </c>
      <c r="AL8906" s="1055">
        <v>7.8799999999999995E-2</v>
      </c>
      <c r="AM8906" s="1054">
        <v>31</v>
      </c>
      <c r="AN8906" s="1056">
        <v>1.9699999999999999E-2</v>
      </c>
    </row>
    <row r="8907" spans="35:40">
      <c r="AI8907" s="1053">
        <v>53050801</v>
      </c>
      <c r="AJ8907" s="1054">
        <v>10</v>
      </c>
      <c r="AK8907" s="1055">
        <v>2.4131</v>
      </c>
      <c r="AL8907" s="1055">
        <v>7.8899999999999998E-2</v>
      </c>
      <c r="AM8907" s="1054">
        <v>31</v>
      </c>
      <c r="AN8907" s="1056">
        <v>3.95E-2</v>
      </c>
    </row>
    <row r="8908" spans="35:40">
      <c r="AI8908" s="1053">
        <v>52261801</v>
      </c>
      <c r="AJ8908" s="1054">
        <v>23</v>
      </c>
      <c r="AK8908" s="1055">
        <v>2.4035000000000002</v>
      </c>
      <c r="AL8908" s="1055">
        <v>7.17E-2</v>
      </c>
      <c r="AM8908" s="1054">
        <v>34</v>
      </c>
      <c r="AN8908" s="1056">
        <v>2.5399999999999999E-2</v>
      </c>
    </row>
    <row r="8909" spans="35:40">
      <c r="AI8909" s="1053">
        <v>23051401</v>
      </c>
      <c r="AJ8909" s="1054">
        <v>26</v>
      </c>
      <c r="AK8909" s="1055">
        <v>2.3995000000000002</v>
      </c>
      <c r="AL8909" s="1055">
        <v>8.2299999999999998E-2</v>
      </c>
      <c r="AM8909" s="1054">
        <v>29</v>
      </c>
      <c r="AN8909" s="1056">
        <v>1.7100000000000001E-2</v>
      </c>
    </row>
    <row r="8910" spans="35:40">
      <c r="AI8910" s="1053">
        <v>23014101</v>
      </c>
      <c r="AJ8910" s="1054">
        <v>59</v>
      </c>
      <c r="AK8910" s="1055">
        <v>2.3965999999999998</v>
      </c>
      <c r="AL8910" s="1055">
        <v>6.8500000000000005E-2</v>
      </c>
      <c r="AM8910" s="1054">
        <v>35</v>
      </c>
      <c r="AN8910" s="1056">
        <v>4.6600000000000003E-2</v>
      </c>
    </row>
    <row r="8911" spans="35:40">
      <c r="AI8911" s="1053">
        <v>51036331</v>
      </c>
      <c r="AJ8911" s="1054">
        <v>25</v>
      </c>
      <c r="AK8911" s="1055">
        <v>2.3881999999999999</v>
      </c>
      <c r="AL8911" s="1055">
        <v>7.3200000000000001E-2</v>
      </c>
      <c r="AM8911" s="1054">
        <v>33</v>
      </c>
      <c r="AN8911" s="1056">
        <v>0.156</v>
      </c>
    </row>
    <row r="8912" spans="35:40">
      <c r="AI8912" s="1053">
        <v>52262101</v>
      </c>
      <c r="AJ8912" s="1054">
        <v>24</v>
      </c>
      <c r="AK8912" s="1055">
        <v>2.3767</v>
      </c>
      <c r="AL8912" s="1055">
        <v>8.3900000000000002E-2</v>
      </c>
      <c r="AM8912" s="1054">
        <v>28</v>
      </c>
      <c r="AN8912" s="1056">
        <v>1.7399999999999999E-2</v>
      </c>
    </row>
    <row r="8913" spans="35:40">
      <c r="AI8913" s="1053">
        <v>46050101</v>
      </c>
      <c r="AJ8913" s="1054">
        <v>30</v>
      </c>
      <c r="AK8913" s="1055">
        <v>2.3732000000000002</v>
      </c>
      <c r="AL8913" s="1055">
        <v>7.2599999999999998E-2</v>
      </c>
      <c r="AM8913" s="1054">
        <v>33</v>
      </c>
      <c r="AN8913" s="1056">
        <v>4.1700000000000001E-2</v>
      </c>
    </row>
    <row r="8914" spans="35:40">
      <c r="AI8914" s="1053">
        <v>44060902</v>
      </c>
      <c r="AJ8914" s="1054">
        <v>22</v>
      </c>
      <c r="AK8914" s="1055">
        <v>2.3639999999999999</v>
      </c>
      <c r="AL8914" s="1055">
        <v>5.91E-2</v>
      </c>
      <c r="AM8914" s="1054">
        <v>40</v>
      </c>
      <c r="AN8914" s="1056">
        <v>8.5800000000000001E-2</v>
      </c>
    </row>
    <row r="8915" spans="35:40">
      <c r="AI8915" s="1053">
        <v>53310501</v>
      </c>
      <c r="AJ8915" s="1054">
        <v>8</v>
      </c>
      <c r="AK8915" s="1055">
        <v>2.3620000000000001</v>
      </c>
      <c r="AL8915" s="1055">
        <v>6.8199999999999997E-2</v>
      </c>
      <c r="AM8915" s="1054">
        <v>35</v>
      </c>
      <c r="AN8915" s="1056">
        <v>3.4500000000000003E-2</v>
      </c>
    </row>
    <row r="8916" spans="35:40">
      <c r="AI8916" s="1053">
        <v>14023331</v>
      </c>
      <c r="AJ8916" s="1054">
        <v>20</v>
      </c>
      <c r="AK8916" s="1055">
        <v>2.3601999999999999</v>
      </c>
      <c r="AL8916" s="1055">
        <v>5.2699999999999997E-2</v>
      </c>
      <c r="AM8916" s="1054">
        <v>45</v>
      </c>
      <c r="AN8916" s="1056">
        <v>1.55E-2</v>
      </c>
    </row>
    <row r="8917" spans="35:40">
      <c r="AI8917" s="1053">
        <v>43043301</v>
      </c>
      <c r="AJ8917" s="1054">
        <v>33</v>
      </c>
      <c r="AK8917" s="1055">
        <v>2.3584999999999998</v>
      </c>
      <c r="AL8917" s="1055">
        <v>5.9200000000000003E-2</v>
      </c>
      <c r="AM8917" s="1054">
        <v>40</v>
      </c>
      <c r="AN8917" s="1056">
        <v>1.3600000000000001E-2</v>
      </c>
    </row>
    <row r="8918" spans="35:40">
      <c r="AI8918" s="1053">
        <v>65010491</v>
      </c>
      <c r="AJ8918" s="1054">
        <v>35</v>
      </c>
      <c r="AK8918" s="1055">
        <v>2.3557000000000001</v>
      </c>
      <c r="AL8918" s="1055">
        <v>5.8599999999999999E-2</v>
      </c>
      <c r="AM8918" s="1054">
        <v>40</v>
      </c>
      <c r="AN8918" s="1056">
        <v>9.1999999999999998E-3</v>
      </c>
    </row>
    <row r="8919" spans="35:40">
      <c r="AI8919" s="1053">
        <v>33097601</v>
      </c>
      <c r="AJ8919" s="1054">
        <v>64</v>
      </c>
      <c r="AK8919" s="1055">
        <v>2.3512</v>
      </c>
      <c r="AL8919" s="1055">
        <v>6.2300000000000001E-2</v>
      </c>
      <c r="AM8919" s="1054">
        <v>38</v>
      </c>
      <c r="AN8919" s="1056">
        <v>4.6900000000000004E-2</v>
      </c>
    </row>
    <row r="8920" spans="35:40">
      <c r="AI8920" s="1053">
        <v>35081001</v>
      </c>
      <c r="AJ8920" s="1054">
        <v>23</v>
      </c>
      <c r="AK8920" s="1055">
        <v>2.3346</v>
      </c>
      <c r="AL8920" s="1055">
        <v>7.8200000000000006E-2</v>
      </c>
      <c r="AM8920" s="1054">
        <v>30</v>
      </c>
      <c r="AN8920" s="1056">
        <v>3.3599999999999998E-2</v>
      </c>
    </row>
    <row r="8921" spans="35:40">
      <c r="AI8921" s="1053">
        <v>46020901</v>
      </c>
      <c r="AJ8921" s="1054">
        <v>31</v>
      </c>
      <c r="AK8921" s="1055">
        <v>2.331</v>
      </c>
      <c r="AL8921" s="1055">
        <v>7.8299999999999995E-2</v>
      </c>
      <c r="AM8921" s="1054">
        <v>30</v>
      </c>
      <c r="AN8921" s="1056">
        <v>5.8899999999999994E-2</v>
      </c>
    </row>
    <row r="8922" spans="35:40">
      <c r="AI8922" s="1053">
        <v>41161801</v>
      </c>
      <c r="AJ8922" s="1054">
        <v>24</v>
      </c>
      <c r="AK8922" s="1055">
        <v>2.3174999999999999</v>
      </c>
      <c r="AL8922" s="1055">
        <v>8.4000000000000005E-2</v>
      </c>
      <c r="AM8922" s="1054">
        <v>28</v>
      </c>
      <c r="AN8922" s="1056">
        <v>3.6799999999999999E-2</v>
      </c>
    </row>
    <row r="8923" spans="35:40">
      <c r="AI8923" s="1053">
        <v>37131301</v>
      </c>
      <c r="AJ8923" s="1054">
        <v>18</v>
      </c>
      <c r="AK8923" s="1055">
        <v>2.3081999999999998</v>
      </c>
      <c r="AL8923" s="1055">
        <v>7.2999999999999995E-2</v>
      </c>
      <c r="AM8923" s="1054">
        <v>32</v>
      </c>
      <c r="AN8923" s="1056">
        <v>6.0400000000000002E-2</v>
      </c>
    </row>
    <row r="8924" spans="35:40">
      <c r="AI8924" s="1053">
        <v>61050901</v>
      </c>
      <c r="AJ8924" s="1054">
        <v>21</v>
      </c>
      <c r="AK8924" s="1055">
        <v>2.3044599999999997</v>
      </c>
      <c r="AL8924" s="1055">
        <v>7.8E-2</v>
      </c>
      <c r="AM8924" s="1054">
        <v>30</v>
      </c>
      <c r="AN8924" s="1056">
        <v>2.3099999999999999E-2</v>
      </c>
    </row>
    <row r="8925" spans="35:40">
      <c r="AI8925" s="1053">
        <v>53252101</v>
      </c>
      <c r="AJ8925" s="1054">
        <v>20</v>
      </c>
      <c r="AK8925" s="1055">
        <v>2.2974999999999999</v>
      </c>
      <c r="AL8925" s="1055">
        <v>6.5000000000000002E-2</v>
      </c>
      <c r="AM8925" s="1054">
        <v>35</v>
      </c>
      <c r="AN8925" s="1056">
        <v>1.8200000000000001E-2</v>
      </c>
    </row>
    <row r="8926" spans="35:40">
      <c r="AI8926" s="1053">
        <v>53080201</v>
      </c>
      <c r="AJ8926" s="1054">
        <v>12</v>
      </c>
      <c r="AK8926" s="1055">
        <v>2.2959999999999998</v>
      </c>
      <c r="AL8926" s="1055">
        <v>7.9899999999999999E-2</v>
      </c>
      <c r="AM8926" s="1054">
        <v>29</v>
      </c>
      <c r="AN8926" s="1056">
        <v>5.8700000000000002E-2</v>
      </c>
    </row>
    <row r="8927" spans="35:40">
      <c r="AI8927" s="1053">
        <v>43072401</v>
      </c>
      <c r="AJ8927" s="1054">
        <v>22</v>
      </c>
      <c r="AK8927" s="1055">
        <v>2.289075</v>
      </c>
      <c r="AL8927" s="1055">
        <v>6.2100000000000002E-2</v>
      </c>
      <c r="AM8927" s="1054">
        <v>37</v>
      </c>
      <c r="AN8927" s="1056">
        <v>1.66E-2</v>
      </c>
    </row>
    <row r="8928" spans="35:40">
      <c r="AI8928" s="1053">
        <v>65270103</v>
      </c>
      <c r="AJ8928" s="1054">
        <v>3</v>
      </c>
      <c r="AK8928" s="1055">
        <v>2.2835000000000001</v>
      </c>
      <c r="AL8928" s="1055">
        <v>8.2299999999999998E-2</v>
      </c>
      <c r="AM8928" s="1054">
        <v>28</v>
      </c>
      <c r="AN8928" s="1056">
        <v>5.5000000000000005E-3</v>
      </c>
    </row>
    <row r="8929" spans="35:40">
      <c r="AI8929" s="1053">
        <v>14102391</v>
      </c>
      <c r="AJ8929" s="1054">
        <v>19</v>
      </c>
      <c r="AK8929" s="1055">
        <v>2.2690000000000001</v>
      </c>
      <c r="AL8929" s="1055">
        <v>6.9699999999999998E-2</v>
      </c>
      <c r="AM8929" s="1054">
        <v>33</v>
      </c>
      <c r="AN8929" s="1056">
        <v>3.44E-2</v>
      </c>
    </row>
    <row r="8930" spans="35:40">
      <c r="AI8930" s="1053">
        <v>37087201</v>
      </c>
      <c r="AJ8930" s="1054">
        <v>42</v>
      </c>
      <c r="AK8930" s="1055">
        <v>2.2605</v>
      </c>
      <c r="AL8930" s="1055">
        <v>9.3399999999999997E-2</v>
      </c>
      <c r="AM8930" s="1054">
        <v>24</v>
      </c>
      <c r="AN8930" s="1056">
        <v>2.2000000000000002E-2</v>
      </c>
    </row>
    <row r="8931" spans="35:40">
      <c r="AI8931" s="1053">
        <v>61052301</v>
      </c>
      <c r="AJ8931" s="1054">
        <v>22</v>
      </c>
      <c r="AK8931" s="1055">
        <v>2.2429999999999999</v>
      </c>
      <c r="AL8931" s="1055">
        <v>7.4800000000000005E-2</v>
      </c>
      <c r="AM8931" s="1054">
        <v>30</v>
      </c>
      <c r="AN8931" s="1056">
        <v>1.7299999999999999E-2</v>
      </c>
    </row>
    <row r="8932" spans="35:40">
      <c r="AI8932" s="1053">
        <v>44122301</v>
      </c>
      <c r="AJ8932" s="1054">
        <v>41</v>
      </c>
      <c r="AK8932" s="1055">
        <v>2.2378999999999998</v>
      </c>
      <c r="AL8932" s="1055">
        <v>7.1599999999999997E-2</v>
      </c>
      <c r="AM8932" s="1054">
        <v>31</v>
      </c>
      <c r="AN8932" s="1056">
        <v>0.15770000000000001</v>
      </c>
    </row>
    <row r="8933" spans="35:40">
      <c r="AI8933" s="1053">
        <v>61090601</v>
      </c>
      <c r="AJ8933" s="1054">
        <v>19</v>
      </c>
      <c r="AK8933" s="1055">
        <v>2.2355</v>
      </c>
      <c r="AL8933" s="1055">
        <v>7.2800000000000004E-2</v>
      </c>
      <c r="AM8933" s="1054">
        <v>31</v>
      </c>
      <c r="AN8933" s="1056">
        <v>1.9599999999999999E-2</v>
      </c>
    </row>
    <row r="8934" spans="35:40">
      <c r="AI8934" s="1053">
        <v>53050501</v>
      </c>
      <c r="AJ8934" s="1054">
        <v>11</v>
      </c>
      <c r="AK8934" s="1055">
        <v>2.2330000000000001</v>
      </c>
      <c r="AL8934" s="1055">
        <v>7.7100000000000002E-2</v>
      </c>
      <c r="AM8934" s="1054">
        <v>29</v>
      </c>
      <c r="AN8934" s="1056">
        <v>1.9199999999999998E-2</v>
      </c>
    </row>
    <row r="8935" spans="35:40">
      <c r="AI8935" s="1053">
        <v>23110101</v>
      </c>
      <c r="AJ8935" s="1054">
        <v>9</v>
      </c>
      <c r="AK8935" s="1055">
        <v>2.2263000000000002</v>
      </c>
      <c r="AL8935" s="1055">
        <v>8.6599999999999996E-2</v>
      </c>
      <c r="AM8935" s="1054">
        <v>26</v>
      </c>
      <c r="AN8935" s="1056">
        <v>1.7899999999999999E-2</v>
      </c>
    </row>
    <row r="8936" spans="35:40">
      <c r="AI8936" s="1053">
        <v>53091001</v>
      </c>
      <c r="AJ8936" s="1054">
        <v>10</v>
      </c>
      <c r="AK8936" s="1055">
        <v>2.2225000000000001</v>
      </c>
      <c r="AL8936" s="1055">
        <v>7.8700000000000006E-2</v>
      </c>
      <c r="AM8936" s="1054">
        <v>28</v>
      </c>
      <c r="AN8936" s="1056">
        <v>8.3400000000000002E-2</v>
      </c>
    </row>
    <row r="8937" spans="35:40">
      <c r="AI8937" s="1053">
        <v>13040301</v>
      </c>
      <c r="AJ8937" s="1054">
        <v>19</v>
      </c>
      <c r="AK8937" s="1055">
        <v>2.2149999999999999</v>
      </c>
      <c r="AL8937" s="1055">
        <v>7.3899999999999993E-2</v>
      </c>
      <c r="AM8937" s="1054">
        <v>30</v>
      </c>
      <c r="AN8937" s="1056">
        <v>2.4199999999999999E-2</v>
      </c>
    </row>
    <row r="8938" spans="35:40">
      <c r="AI8938" s="1053">
        <v>44001661</v>
      </c>
      <c r="AJ8938" s="1054">
        <v>172</v>
      </c>
      <c r="AK8938" s="1055">
        <v>2.1884999999999999</v>
      </c>
      <c r="AL8938" s="1055">
        <v>6.4000000000000001E-2</v>
      </c>
      <c r="AM8938" s="1054">
        <v>34</v>
      </c>
      <c r="AN8938" s="1056">
        <v>2.75E-2</v>
      </c>
    </row>
    <row r="8939" spans="35:40">
      <c r="AI8939" s="1053">
        <v>14093431</v>
      </c>
      <c r="AJ8939" s="1054">
        <v>9</v>
      </c>
      <c r="AK8939" s="1055">
        <v>2.1785000000000001</v>
      </c>
      <c r="AL8939" s="1055">
        <v>5.7200000000000001E-2</v>
      </c>
      <c r="AM8939" s="1054">
        <v>38</v>
      </c>
      <c r="AN8939" s="1056">
        <v>8.7599999999999997E-2</v>
      </c>
    </row>
    <row r="8940" spans="35:40">
      <c r="AI8940" s="1053">
        <v>36016301</v>
      </c>
      <c r="AJ8940" s="1054">
        <v>48</v>
      </c>
      <c r="AK8940" s="1055">
        <v>2.1703000000000001</v>
      </c>
      <c r="AL8940" s="1055">
        <v>6.3E-2</v>
      </c>
      <c r="AM8940" s="1054">
        <v>34</v>
      </c>
      <c r="AN8940" s="1056">
        <v>4.3799999999999999E-2</v>
      </c>
    </row>
    <row r="8941" spans="35:40">
      <c r="AI8941" s="1053">
        <v>53310801</v>
      </c>
      <c r="AJ8941" s="1054">
        <v>9</v>
      </c>
      <c r="AK8941" s="1055">
        <v>2.1604000000000001</v>
      </c>
      <c r="AL8941" s="1055">
        <v>5.8599999999999999E-2</v>
      </c>
      <c r="AM8941" s="1054">
        <v>37</v>
      </c>
      <c r="AN8941" s="1056">
        <v>3.0699999999999998E-2</v>
      </c>
    </row>
    <row r="8942" spans="35:40">
      <c r="AI8942" s="1053">
        <v>62070701</v>
      </c>
      <c r="AJ8942" s="1054">
        <v>11</v>
      </c>
      <c r="AK8942" s="1055">
        <v>2.1459999999999999</v>
      </c>
      <c r="AL8942" s="1055">
        <v>6.4399999999999999E-2</v>
      </c>
      <c r="AM8942" s="1054">
        <v>33</v>
      </c>
      <c r="AN8942" s="1056">
        <v>8.0399999999999985E-2</v>
      </c>
    </row>
    <row r="8943" spans="35:40">
      <c r="AI8943" s="1053">
        <v>33076001</v>
      </c>
      <c r="AJ8943" s="1054">
        <v>81</v>
      </c>
      <c r="AK8943" s="1055">
        <v>2.141</v>
      </c>
      <c r="AL8943" s="1055">
        <v>6.7400000000000002E-2</v>
      </c>
      <c r="AM8943" s="1054">
        <v>32</v>
      </c>
      <c r="AN8943" s="1056">
        <v>4.4400000000000002E-2</v>
      </c>
    </row>
    <row r="8944" spans="35:40">
      <c r="AI8944" s="1053">
        <v>51210021</v>
      </c>
      <c r="AJ8944" s="1054">
        <v>6</v>
      </c>
      <c r="AK8944" s="1055">
        <v>2.1318999999999999</v>
      </c>
      <c r="AL8944" s="1055">
        <v>5.0700000000000002E-2</v>
      </c>
      <c r="AM8944" s="1054">
        <v>42</v>
      </c>
      <c r="AN8944" s="1056">
        <v>5.3899999999999997E-2</v>
      </c>
    </row>
    <row r="8945" spans="35:40">
      <c r="AI8945" s="1053">
        <v>53061901</v>
      </c>
      <c r="AJ8945" s="1054">
        <v>9</v>
      </c>
      <c r="AK8945" s="1055">
        <v>2.13</v>
      </c>
      <c r="AL8945" s="1055">
        <v>6.3299999999999995E-2</v>
      </c>
      <c r="AM8945" s="1054">
        <v>34</v>
      </c>
      <c r="AN8945" s="1056">
        <v>1.5100000000000001E-2</v>
      </c>
    </row>
    <row r="8946" spans="35:40">
      <c r="AI8946" s="1053">
        <v>65400203</v>
      </c>
      <c r="AJ8946" s="1054">
        <v>14</v>
      </c>
      <c r="AK8946" s="1055">
        <v>2.1280000000000001</v>
      </c>
      <c r="AL8946" s="1055">
        <v>7.3499999999999996E-2</v>
      </c>
      <c r="AM8946" s="1054">
        <v>29</v>
      </c>
      <c r="AN8946" s="1056">
        <v>1.6899999999999998E-2</v>
      </c>
    </row>
    <row r="8947" spans="35:40">
      <c r="AI8947" s="1053">
        <v>15030108</v>
      </c>
      <c r="AJ8947" s="1054">
        <v>16</v>
      </c>
      <c r="AK8947" s="1055">
        <v>2.1240000000000001</v>
      </c>
      <c r="AL8947" s="1055">
        <v>7.0800000000000002E-2</v>
      </c>
      <c r="AM8947" s="1054">
        <v>30</v>
      </c>
      <c r="AN8947" s="1056">
        <v>2.64E-2</v>
      </c>
    </row>
    <row r="8948" spans="35:40">
      <c r="AI8948" s="1053">
        <v>37107081</v>
      </c>
      <c r="AJ8948" s="1054">
        <v>20</v>
      </c>
      <c r="AK8948" s="1055">
        <v>2.1208</v>
      </c>
      <c r="AL8948" s="1055">
        <v>5.5599999999999997E-2</v>
      </c>
      <c r="AM8948" s="1054">
        <v>38</v>
      </c>
      <c r="AN8948" s="1056">
        <v>1.8700000000000001E-2</v>
      </c>
    </row>
    <row r="8949" spans="35:40">
      <c r="AI8949" s="1053">
        <v>41173701</v>
      </c>
      <c r="AJ8949" s="1054">
        <v>24</v>
      </c>
      <c r="AK8949" s="1055">
        <v>2.1072000000000002</v>
      </c>
      <c r="AL8949" s="1055">
        <v>6.1100000000000002E-2</v>
      </c>
      <c r="AM8949" s="1054">
        <v>34</v>
      </c>
      <c r="AN8949" s="1056">
        <v>9.5999999999999992E-3</v>
      </c>
    </row>
    <row r="8950" spans="35:40">
      <c r="AI8950" s="1053">
        <v>13062801</v>
      </c>
      <c r="AJ8950" s="1054">
        <v>33</v>
      </c>
      <c r="AK8950" s="1055">
        <v>2.0966</v>
      </c>
      <c r="AL8950" s="1055">
        <v>6.6699999999999995E-2</v>
      </c>
      <c r="AM8950" s="1054">
        <v>31</v>
      </c>
      <c r="AN8950" s="1056">
        <v>0.21030000000000001</v>
      </c>
    </row>
    <row r="8951" spans="35:40">
      <c r="AI8951" s="1053">
        <v>37187071</v>
      </c>
      <c r="AJ8951" s="1054">
        <v>18</v>
      </c>
      <c r="AK8951" s="1055">
        <v>2.0775999999999999</v>
      </c>
      <c r="AL8951" s="1055">
        <v>8.2900000000000001E-2</v>
      </c>
      <c r="AM8951" s="1054">
        <v>25</v>
      </c>
      <c r="AN8951" s="1056">
        <v>1.46E-2</v>
      </c>
    </row>
    <row r="8952" spans="35:40">
      <c r="AI8952" s="1053">
        <v>51180211</v>
      </c>
      <c r="AJ8952" s="1054">
        <v>11</v>
      </c>
      <c r="AK8952" s="1055">
        <v>2.0649999999999999</v>
      </c>
      <c r="AL8952" s="1055">
        <v>6.4899999999999999E-2</v>
      </c>
      <c r="AM8952" s="1054">
        <v>32</v>
      </c>
      <c r="AN8952" s="1056">
        <v>0.1003</v>
      </c>
    </row>
    <row r="8953" spans="35:40">
      <c r="AI8953" s="1053">
        <v>65422611</v>
      </c>
      <c r="AJ8953" s="1054">
        <v>7</v>
      </c>
      <c r="AK8953" s="1055">
        <v>2.0605000000000002</v>
      </c>
      <c r="AL8953" s="1055">
        <v>7.7299999999999994E-2</v>
      </c>
      <c r="AM8953" s="1054">
        <v>27</v>
      </c>
      <c r="AN8953" s="1056">
        <v>2.3E-2</v>
      </c>
    </row>
    <row r="8954" spans="35:40">
      <c r="AI8954" s="1053">
        <v>43050801</v>
      </c>
      <c r="AJ8954" s="1054">
        <v>23</v>
      </c>
      <c r="AK8954" s="1055">
        <v>2.0602</v>
      </c>
      <c r="AL8954" s="1055">
        <v>7.1199999999999999E-2</v>
      </c>
      <c r="AM8954" s="1054">
        <v>29</v>
      </c>
      <c r="AN8954" s="1056">
        <v>3.15E-2</v>
      </c>
    </row>
    <row r="8955" spans="35:40">
      <c r="AI8955" s="1053">
        <v>14022631</v>
      </c>
      <c r="AJ8955" s="1054">
        <v>21</v>
      </c>
      <c r="AK8955" s="1055">
        <v>2.04345</v>
      </c>
      <c r="AL8955" s="1055">
        <v>7.0900000000000005E-2</v>
      </c>
      <c r="AM8955" s="1054">
        <v>29</v>
      </c>
      <c r="AN8955" s="1056">
        <v>1.9E-2</v>
      </c>
    </row>
    <row r="8956" spans="35:40">
      <c r="AI8956" s="1053">
        <v>41093301</v>
      </c>
      <c r="AJ8956" s="1054">
        <v>18</v>
      </c>
      <c r="AK8956" s="1055">
        <v>2.0417999999999998</v>
      </c>
      <c r="AL8956" s="1055">
        <v>8.48E-2</v>
      </c>
      <c r="AM8956" s="1054">
        <v>24</v>
      </c>
      <c r="AN8956" s="1056">
        <v>5.96E-2</v>
      </c>
    </row>
    <row r="8957" spans="35:40">
      <c r="AI8957" s="1053">
        <v>32014201</v>
      </c>
      <c r="AJ8957" s="1054">
        <v>93</v>
      </c>
      <c r="AK8957" s="1055">
        <v>2.0310000000000001</v>
      </c>
      <c r="AL8957" s="1055">
        <v>6.7699999999999996E-2</v>
      </c>
      <c r="AM8957" s="1054">
        <v>30</v>
      </c>
      <c r="AN8957" s="1056">
        <v>0.14429999999999998</v>
      </c>
    </row>
    <row r="8958" spans="35:40">
      <c r="AI8958" s="1053">
        <v>15221721</v>
      </c>
      <c r="AJ8958" s="1054">
        <v>9</v>
      </c>
      <c r="AK8958" s="1055">
        <v>2.0185</v>
      </c>
      <c r="AL8958" s="1055">
        <v>7.0199999999999999E-2</v>
      </c>
      <c r="AM8958" s="1054">
        <v>29</v>
      </c>
      <c r="AN8958" s="1056">
        <v>1.84E-2</v>
      </c>
    </row>
    <row r="8959" spans="35:40">
      <c r="AI8959" s="1053">
        <v>44221101</v>
      </c>
      <c r="AJ8959" s="1054">
        <v>244</v>
      </c>
      <c r="AK8959" s="1055">
        <v>1.9899</v>
      </c>
      <c r="AL8959" s="1055">
        <v>4.48E-2</v>
      </c>
      <c r="AM8959" s="1054">
        <v>44</v>
      </c>
      <c r="AN8959" s="1056">
        <v>6.8000000000000005E-3</v>
      </c>
    </row>
    <row r="8960" spans="35:40">
      <c r="AI8960" s="1053">
        <v>53050701</v>
      </c>
      <c r="AJ8960" s="1054">
        <v>12</v>
      </c>
      <c r="AK8960" s="1055">
        <v>1.9890000000000001</v>
      </c>
      <c r="AL8960" s="1055">
        <v>7.5399999999999995E-2</v>
      </c>
      <c r="AM8960" s="1054">
        <v>26</v>
      </c>
      <c r="AN8960" s="1056">
        <v>9.7599999999999992E-2</v>
      </c>
    </row>
    <row r="8961" spans="35:40">
      <c r="AI8961" s="1053">
        <v>65280106</v>
      </c>
      <c r="AJ8961" s="1054">
        <v>8</v>
      </c>
      <c r="AK8961" s="1055">
        <v>1.9864999999999999</v>
      </c>
      <c r="AL8961" s="1055">
        <v>7.0300000000000001E-2</v>
      </c>
      <c r="AM8961" s="1054">
        <v>28</v>
      </c>
      <c r="AN8961" s="1056">
        <v>1.2800000000000001E-2</v>
      </c>
    </row>
    <row r="8962" spans="35:40">
      <c r="AI8962" s="1053">
        <v>65302211</v>
      </c>
      <c r="AJ8962" s="1054">
        <v>2</v>
      </c>
      <c r="AK8962" s="1055">
        <v>1.972</v>
      </c>
      <c r="AL8962" s="1055">
        <v>6.5600000000000006E-2</v>
      </c>
      <c r="AM8962" s="1054">
        <v>30</v>
      </c>
      <c r="AN8962" s="1056">
        <v>3.5099999999999999E-2</v>
      </c>
    </row>
    <row r="8963" spans="35:40">
      <c r="AI8963" s="1053">
        <v>65900501</v>
      </c>
      <c r="AJ8963" s="1054">
        <v>3</v>
      </c>
      <c r="AK8963" s="1055">
        <v>1.954</v>
      </c>
      <c r="AL8963" s="1055">
        <v>6.5100000000000005E-2</v>
      </c>
      <c r="AM8963" s="1054">
        <v>30</v>
      </c>
      <c r="AN8963" s="1056">
        <v>7.6299999999999993E-2</v>
      </c>
    </row>
    <row r="8964" spans="35:40">
      <c r="AI8964" s="1053">
        <v>37053701</v>
      </c>
      <c r="AJ8964" s="1054">
        <v>44</v>
      </c>
      <c r="AK8964" s="1055">
        <v>1.9530000000000001</v>
      </c>
      <c r="AL8964" s="1055">
        <v>6.1100000000000002E-2</v>
      </c>
      <c r="AM8964" s="1054">
        <v>32</v>
      </c>
      <c r="AN8964" s="1056">
        <v>9.3299999999999994E-2</v>
      </c>
    </row>
    <row r="8965" spans="35:40">
      <c r="AI8965" s="1053">
        <v>65402301</v>
      </c>
      <c r="AJ8965" s="1054">
        <v>15</v>
      </c>
      <c r="AK8965" s="1055">
        <v>1.9484999999999999</v>
      </c>
      <c r="AL8965" s="1055">
        <v>0.1104</v>
      </c>
      <c r="AM8965" s="1054">
        <v>18</v>
      </c>
      <c r="AN8965" s="1056">
        <v>0.1133</v>
      </c>
    </row>
    <row r="8966" spans="35:40">
      <c r="AI8966" s="1053">
        <v>53061301</v>
      </c>
      <c r="AJ8966" s="1054">
        <v>10</v>
      </c>
      <c r="AK8966" s="1055">
        <v>1.9402999999999999</v>
      </c>
      <c r="AL8966" s="1055">
        <v>5.0900000000000001E-2</v>
      </c>
      <c r="AM8966" s="1054">
        <v>38</v>
      </c>
      <c r="AN8966" s="1056">
        <v>5.3899999999999997E-2</v>
      </c>
    </row>
    <row r="8967" spans="35:40">
      <c r="AI8967" s="1053">
        <v>53060201</v>
      </c>
      <c r="AJ8967" s="1054">
        <v>11</v>
      </c>
      <c r="AK8967" s="1055">
        <v>1.9285000000000001</v>
      </c>
      <c r="AL8967" s="1055">
        <v>6.3799999999999996E-2</v>
      </c>
      <c r="AM8967" s="1054">
        <v>30</v>
      </c>
      <c r="AN8967" s="1056">
        <v>6.4299999999999996E-2</v>
      </c>
    </row>
    <row r="8968" spans="35:40">
      <c r="AI8968" s="1053">
        <v>15031515</v>
      </c>
      <c r="AJ8968" s="1054">
        <v>17</v>
      </c>
      <c r="AK8968" s="1055">
        <v>1.9107000000000001</v>
      </c>
      <c r="AL8968" s="1055">
        <v>5.8099999999999999E-2</v>
      </c>
      <c r="AM8968" s="1054">
        <v>33</v>
      </c>
      <c r="AN8968" s="1056">
        <v>5.2900000000000003E-2</v>
      </c>
    </row>
    <row r="8969" spans="35:40">
      <c r="AI8969" s="1053">
        <v>15071221</v>
      </c>
      <c r="AJ8969" s="1054">
        <v>14</v>
      </c>
      <c r="AK8969" s="1055">
        <v>1.9106000000000001</v>
      </c>
      <c r="AL8969" s="1055">
        <v>6.2300000000000001E-2</v>
      </c>
      <c r="AM8969" s="1054">
        <v>31</v>
      </c>
      <c r="AN8969" s="1056">
        <v>4.5100000000000001E-2</v>
      </c>
    </row>
    <row r="8970" spans="35:40">
      <c r="AI8970" s="1053">
        <v>61092401</v>
      </c>
      <c r="AJ8970" s="1054">
        <v>20</v>
      </c>
      <c r="AK8970" s="1055">
        <v>1.8955</v>
      </c>
      <c r="AL8970" s="1055">
        <v>6.6299999999999998E-2</v>
      </c>
      <c r="AM8970" s="1054">
        <v>29</v>
      </c>
      <c r="AN8970" s="1056">
        <v>1.09E-2</v>
      </c>
    </row>
    <row r="8971" spans="35:40">
      <c r="AI8971" s="1053">
        <v>15030957</v>
      </c>
      <c r="AJ8971" s="1054">
        <v>18</v>
      </c>
      <c r="AK8971" s="1055">
        <v>1.8794999999999999</v>
      </c>
      <c r="AL8971" s="1055">
        <v>6.25E-2</v>
      </c>
      <c r="AM8971" s="1054">
        <v>30</v>
      </c>
      <c r="AN8971" s="1056">
        <v>2.5600000000000001E-2</v>
      </c>
    </row>
    <row r="8972" spans="35:40">
      <c r="AI8972" s="1053">
        <v>15041241</v>
      </c>
      <c r="AJ8972" s="1054">
        <v>13</v>
      </c>
      <c r="AK8972" s="1055">
        <v>1.8753</v>
      </c>
      <c r="AL8972" s="1055">
        <v>6.0299999999999999E-2</v>
      </c>
      <c r="AM8972" s="1054">
        <v>31</v>
      </c>
      <c r="AN8972" s="1056">
        <v>1.3000000000000001E-2</v>
      </c>
    </row>
    <row r="8973" spans="35:40">
      <c r="AI8973" s="1053">
        <v>65212201</v>
      </c>
      <c r="AJ8973" s="1054">
        <v>8</v>
      </c>
      <c r="AK8973" s="1055">
        <v>1.875</v>
      </c>
      <c r="AL8973" s="1055">
        <v>7.2300000000000003E-2</v>
      </c>
      <c r="AM8973" s="1054">
        <v>26</v>
      </c>
      <c r="AN8973" s="1056">
        <v>4.8600000000000004E-2</v>
      </c>
    </row>
    <row r="8974" spans="35:40">
      <c r="AI8974" s="1053">
        <v>65010621</v>
      </c>
      <c r="AJ8974" s="1054">
        <v>36</v>
      </c>
      <c r="AK8974" s="1055">
        <v>1.8460000000000001</v>
      </c>
      <c r="AL8974" s="1055">
        <v>6.1899999999999997E-2</v>
      </c>
      <c r="AM8974" s="1054">
        <v>30</v>
      </c>
      <c r="AN8974" s="1056">
        <v>2.63E-2</v>
      </c>
    </row>
    <row r="8975" spans="35:40">
      <c r="AI8975" s="1053">
        <v>64030102</v>
      </c>
      <c r="AJ8975" s="1054">
        <v>8</v>
      </c>
      <c r="AK8975" s="1055">
        <v>1.84</v>
      </c>
      <c r="AL8975" s="1055">
        <v>9.1200000000000003E-2</v>
      </c>
      <c r="AM8975" s="1054">
        <v>20</v>
      </c>
      <c r="AN8975" s="1056">
        <v>0.1439</v>
      </c>
    </row>
    <row r="8976" spans="35:40">
      <c r="AI8976" s="1053">
        <v>53016901</v>
      </c>
      <c r="AJ8976" s="1054">
        <v>68</v>
      </c>
      <c r="AK8976" s="1055">
        <v>1.7727999999999999</v>
      </c>
      <c r="AL8976" s="1055">
        <v>5.6500000000000002E-2</v>
      </c>
      <c r="AM8976" s="1054">
        <v>31</v>
      </c>
      <c r="AN8976" s="1056">
        <v>1.2800000000000001E-2</v>
      </c>
    </row>
    <row r="8977" spans="35:40">
      <c r="AI8977" s="1053">
        <v>61061001</v>
      </c>
      <c r="AJ8977" s="1054">
        <v>20</v>
      </c>
      <c r="AK8977" s="1055">
        <v>1.7568999999999999</v>
      </c>
      <c r="AL8977" s="1055">
        <v>4.8300000000000003E-2</v>
      </c>
      <c r="AM8977" s="1054">
        <v>36</v>
      </c>
      <c r="AN8977" s="1056">
        <v>1.7399999999999999E-2</v>
      </c>
    </row>
    <row r="8978" spans="35:40">
      <c r="AI8978" s="1053">
        <v>61061901</v>
      </c>
      <c r="AJ8978" s="1054">
        <v>21</v>
      </c>
      <c r="AK8978" s="1055">
        <v>1.7532000000000001</v>
      </c>
      <c r="AL8978" s="1055">
        <v>4.9700000000000001E-2</v>
      </c>
      <c r="AM8978" s="1054">
        <v>35</v>
      </c>
      <c r="AN8978" s="1056">
        <v>2.3099999999999999E-2</v>
      </c>
    </row>
    <row r="8979" spans="35:40">
      <c r="AI8979" s="1053">
        <v>23038411</v>
      </c>
      <c r="AJ8979" s="1054">
        <v>13</v>
      </c>
      <c r="AK8979" s="1055">
        <v>1.7490000000000001</v>
      </c>
      <c r="AL8979" s="1055">
        <v>5.7700000000000001E-2</v>
      </c>
      <c r="AM8979" s="1054">
        <v>30</v>
      </c>
      <c r="AN8979" s="1056">
        <v>1.1399999999999999E-2</v>
      </c>
    </row>
    <row r="8980" spans="35:40">
      <c r="AI8980" s="1053">
        <v>23012421</v>
      </c>
      <c r="AJ8980" s="1054">
        <v>60</v>
      </c>
      <c r="AK8980" s="1055">
        <v>1.744</v>
      </c>
      <c r="AL8980" s="1055">
        <v>5.8500000000000003E-2</v>
      </c>
      <c r="AM8980" s="1054">
        <v>30</v>
      </c>
      <c r="AN8980" s="1056">
        <v>2.4300000000000002E-2</v>
      </c>
    </row>
    <row r="8981" spans="35:40">
      <c r="AI8981" s="1053">
        <v>62120501</v>
      </c>
      <c r="AJ8981" s="1054">
        <v>8</v>
      </c>
      <c r="AK8981" s="1055">
        <v>1.7295</v>
      </c>
      <c r="AL8981" s="1055">
        <v>6.0699999999999997E-2</v>
      </c>
      <c r="AM8981" s="1054">
        <v>28</v>
      </c>
      <c r="AN8981" s="1056">
        <v>0.1363</v>
      </c>
    </row>
    <row r="8982" spans="35:40">
      <c r="AI8982" s="1053">
        <v>15031801</v>
      </c>
      <c r="AJ8982" s="1054">
        <v>19</v>
      </c>
      <c r="AK8982" s="1055">
        <v>1.7144999999999999</v>
      </c>
      <c r="AL8982" s="1055">
        <v>5.6500000000000002E-2</v>
      </c>
      <c r="AM8982" s="1054">
        <v>30</v>
      </c>
      <c r="AN8982" s="1056">
        <v>9.1999999999999998E-3</v>
      </c>
    </row>
    <row r="8983" spans="35:40">
      <c r="AI8983" s="1053">
        <v>37157081</v>
      </c>
      <c r="AJ8983" s="1054">
        <v>16</v>
      </c>
      <c r="AK8983" s="1055">
        <v>1.6993</v>
      </c>
      <c r="AL8983" s="1055">
        <v>5.74E-2</v>
      </c>
      <c r="AM8983" s="1054">
        <v>30</v>
      </c>
      <c r="AN8983" s="1056">
        <v>1.1599999999999999E-2</v>
      </c>
    </row>
    <row r="8984" spans="35:40">
      <c r="AI8984" s="1053">
        <v>22081401</v>
      </c>
      <c r="AJ8984" s="1054">
        <v>11</v>
      </c>
      <c r="AK8984" s="1055">
        <v>1.6954</v>
      </c>
      <c r="AL8984" s="1055">
        <v>4.9099999999999998E-2</v>
      </c>
      <c r="AM8984" s="1054">
        <v>35</v>
      </c>
      <c r="AN8984" s="1056">
        <v>1.8100000000000002E-2</v>
      </c>
    </row>
    <row r="8985" spans="35:40">
      <c r="AI8985" s="1053">
        <v>61091301</v>
      </c>
      <c r="AJ8985" s="1054">
        <v>21</v>
      </c>
      <c r="AK8985" s="1055">
        <v>1.673</v>
      </c>
      <c r="AL8985" s="1055">
        <v>6.0699999999999997E-2</v>
      </c>
      <c r="AM8985" s="1054">
        <v>28</v>
      </c>
      <c r="AN8985" s="1056">
        <v>3.1200000000000002E-2</v>
      </c>
    </row>
    <row r="8986" spans="35:40">
      <c r="AI8986" s="1053">
        <v>43091501</v>
      </c>
      <c r="AJ8986" s="1054">
        <v>21</v>
      </c>
      <c r="AK8986" s="1055">
        <v>1.6651400000000001</v>
      </c>
      <c r="AL8986" s="1055">
        <v>5.16E-2</v>
      </c>
      <c r="AM8986" s="1054">
        <v>32</v>
      </c>
      <c r="AN8986" s="1056">
        <v>2.4700000000000003E-2</v>
      </c>
    </row>
    <row r="8987" spans="35:40">
      <c r="AI8987" s="1053">
        <v>22061201</v>
      </c>
      <c r="AJ8987" s="1054">
        <v>7</v>
      </c>
      <c r="AK8987" s="1055">
        <v>1.6625000000000001</v>
      </c>
      <c r="AL8987" s="1055">
        <v>6.6500000000000004E-2</v>
      </c>
      <c r="AM8987" s="1054">
        <v>25</v>
      </c>
      <c r="AN8987" s="1056">
        <v>7.8E-2</v>
      </c>
    </row>
    <row r="8988" spans="35:40">
      <c r="AI8988" s="1053">
        <v>45080161</v>
      </c>
      <c r="AJ8988" s="1054">
        <v>15</v>
      </c>
      <c r="AK8988" s="1055">
        <v>1.6559999999999999</v>
      </c>
      <c r="AL8988" s="1055">
        <v>5.5199999999999999E-2</v>
      </c>
      <c r="AM8988" s="1054">
        <v>30</v>
      </c>
      <c r="AN8988" s="1056">
        <v>0.12890000000000001</v>
      </c>
    </row>
    <row r="8989" spans="35:40">
      <c r="AI8989" s="1053">
        <v>14050901</v>
      </c>
      <c r="AJ8989" s="1054">
        <v>25</v>
      </c>
      <c r="AK8989" s="1055">
        <v>1.6439999999999999</v>
      </c>
      <c r="AL8989" s="1055">
        <v>5.4800000000000001E-2</v>
      </c>
      <c r="AM8989" s="1054">
        <v>30</v>
      </c>
      <c r="AN8989" s="1056">
        <v>1.47E-2</v>
      </c>
    </row>
    <row r="8990" spans="35:40">
      <c r="AI8990" s="1053">
        <v>42040901</v>
      </c>
      <c r="AJ8990" s="1054">
        <v>18</v>
      </c>
      <c r="AK8990" s="1055">
        <v>1.6325000000000001</v>
      </c>
      <c r="AL8990" s="1055">
        <v>5.5100000000000003E-2</v>
      </c>
      <c r="AM8990" s="1054">
        <v>30</v>
      </c>
      <c r="AN8990" s="1056">
        <v>3.3099999999999997E-2</v>
      </c>
    </row>
    <row r="8991" spans="35:40">
      <c r="AI8991" s="1053">
        <v>62141401</v>
      </c>
      <c r="AJ8991" s="1054">
        <v>14</v>
      </c>
      <c r="AK8991" s="1055">
        <v>1.6160000000000001</v>
      </c>
      <c r="AL8991" s="1055">
        <v>4.6199999999999998E-2</v>
      </c>
      <c r="AM8991" s="1054">
        <v>35</v>
      </c>
      <c r="AN8991" s="1056">
        <v>7.2700000000000001E-2</v>
      </c>
    </row>
    <row r="8992" spans="35:40">
      <c r="AI8992" s="1053">
        <v>13091801</v>
      </c>
      <c r="AJ8992" s="1054">
        <v>22</v>
      </c>
      <c r="AK8992" s="1055">
        <v>1.6020000000000001</v>
      </c>
      <c r="AL8992" s="1055">
        <v>0.107</v>
      </c>
      <c r="AM8992" s="1054">
        <v>15</v>
      </c>
      <c r="AN8992" s="1056">
        <v>2.76E-2</v>
      </c>
    </row>
    <row r="8993" spans="35:40">
      <c r="AI8993" s="1053">
        <v>21120141</v>
      </c>
      <c r="AJ8993" s="1054">
        <v>10</v>
      </c>
      <c r="AK8993" s="1055">
        <v>1.5965</v>
      </c>
      <c r="AL8993" s="1055">
        <v>5.4100000000000002E-2</v>
      </c>
      <c r="AM8993" s="1054">
        <v>30</v>
      </c>
      <c r="AN8993" s="1056">
        <v>1.4999999999999999E-2</v>
      </c>
    </row>
    <row r="8994" spans="35:40">
      <c r="AI8994" s="1053">
        <v>53061801</v>
      </c>
      <c r="AJ8994" s="1054">
        <v>12</v>
      </c>
      <c r="AK8994" s="1055">
        <v>1.5947</v>
      </c>
      <c r="AL8994" s="1055">
        <v>3.5700000000000003E-2</v>
      </c>
      <c r="AM8994" s="1054">
        <v>45</v>
      </c>
      <c r="AN8994" s="1056">
        <v>1.0500000000000001E-2</v>
      </c>
    </row>
    <row r="8995" spans="35:40">
      <c r="AI8995" s="1053">
        <v>53291701</v>
      </c>
      <c r="AJ8995" s="1054">
        <v>17</v>
      </c>
      <c r="AK8995" s="1055">
        <v>1.5794999999999999</v>
      </c>
      <c r="AL8995" s="1055">
        <v>4.5900000000000003E-2</v>
      </c>
      <c r="AM8995" s="1054">
        <v>34</v>
      </c>
      <c r="AN8995" s="1056">
        <v>7.4299999999999991E-2</v>
      </c>
    </row>
    <row r="8996" spans="35:40">
      <c r="AI8996" s="1053">
        <v>15103221</v>
      </c>
      <c r="AJ8996" s="1054">
        <v>14</v>
      </c>
      <c r="AK8996" s="1055">
        <v>1.5753999999999999</v>
      </c>
      <c r="AL8996" s="1055">
        <v>4.2500000000000003E-2</v>
      </c>
      <c r="AM8996" s="1054">
        <v>37</v>
      </c>
      <c r="AN8996" s="1056">
        <v>1.8000000000000002E-2</v>
      </c>
    </row>
    <row r="8997" spans="35:40">
      <c r="AI8997" s="1053">
        <v>41134501</v>
      </c>
      <c r="AJ8997" s="1054">
        <v>37</v>
      </c>
      <c r="AK8997" s="1055">
        <v>1.573</v>
      </c>
      <c r="AL8997" s="1055">
        <v>5.21E-2</v>
      </c>
      <c r="AM8997" s="1054">
        <v>30</v>
      </c>
      <c r="AN8997" s="1056">
        <v>4.3299999999999998E-2</v>
      </c>
    </row>
    <row r="8998" spans="35:40">
      <c r="AI8998" s="1053">
        <v>34160401</v>
      </c>
      <c r="AJ8998" s="1054">
        <v>7</v>
      </c>
      <c r="AK8998" s="1055">
        <v>1.56725</v>
      </c>
      <c r="AL8998" s="1055">
        <v>4.3799999999999999E-2</v>
      </c>
      <c r="AM8998" s="1054">
        <v>36</v>
      </c>
      <c r="AN8998" s="1056">
        <v>1.6399999999999998E-2</v>
      </c>
    </row>
    <row r="8999" spans="35:40">
      <c r="AI8999" s="1053">
        <v>31073703</v>
      </c>
      <c r="AJ8999" s="1054">
        <v>280</v>
      </c>
      <c r="AK8999" s="1055">
        <v>1.5595000000000001</v>
      </c>
      <c r="AL8999" s="1055">
        <v>5.0700000000000002E-2</v>
      </c>
      <c r="AM8999" s="1054">
        <v>31</v>
      </c>
      <c r="AN8999" s="1056">
        <v>0.40560000000000002</v>
      </c>
    </row>
    <row r="9000" spans="35:40">
      <c r="AI9000" s="1053">
        <v>65010208</v>
      </c>
      <c r="AJ9000" s="1054">
        <v>37</v>
      </c>
      <c r="AK9000" s="1055">
        <v>1.554</v>
      </c>
      <c r="AL9000" s="1055">
        <v>5.9700000000000003E-2</v>
      </c>
      <c r="AM9000" s="1054">
        <v>26</v>
      </c>
      <c r="AN9000" s="1056">
        <v>1.4499999999999999E-2</v>
      </c>
    </row>
    <row r="9001" spans="35:40">
      <c r="AI9001" s="1053">
        <v>15051501</v>
      </c>
      <c r="AJ9001" s="1054">
        <v>20</v>
      </c>
      <c r="AK9001" s="1055">
        <v>1.5485799999999998</v>
      </c>
      <c r="AL9001" s="1055">
        <v>4.7399999999999998E-2</v>
      </c>
      <c r="AM9001" s="1054">
        <v>33</v>
      </c>
      <c r="AN9001" s="1056">
        <v>7.4000000000000003E-3</v>
      </c>
    </row>
    <row r="9002" spans="35:40">
      <c r="AI9002" s="1053">
        <v>22080401</v>
      </c>
      <c r="AJ9002" s="1054">
        <v>12</v>
      </c>
      <c r="AK9002" s="1055">
        <v>1.5449999999999999</v>
      </c>
      <c r="AL9002" s="1055">
        <v>5.1499999999999997E-2</v>
      </c>
      <c r="AM9002" s="1054">
        <v>30</v>
      </c>
      <c r="AN9002" s="1056">
        <v>0.20980000000000001</v>
      </c>
    </row>
    <row r="9003" spans="35:40">
      <c r="AI9003" s="1053">
        <v>15031441</v>
      </c>
      <c r="AJ9003" s="1054">
        <v>20</v>
      </c>
      <c r="AK9003" s="1055">
        <v>1.53</v>
      </c>
      <c r="AL9003" s="1055">
        <v>6.1199999999999997E-2</v>
      </c>
      <c r="AM9003" s="1054">
        <v>25</v>
      </c>
      <c r="AN9003" s="1056">
        <v>1.0200000000000001E-2</v>
      </c>
    </row>
    <row r="9004" spans="35:40">
      <c r="AI9004" s="1053">
        <v>44141201</v>
      </c>
      <c r="AJ9004" s="1054">
        <v>19</v>
      </c>
      <c r="AK9004" s="1055">
        <v>1.5275000000000001</v>
      </c>
      <c r="AL9004" s="1055">
        <v>4.2099999999999999E-2</v>
      </c>
      <c r="AM9004" s="1054">
        <v>36</v>
      </c>
      <c r="AN9004" s="1056">
        <v>1.6899999999999998E-2</v>
      </c>
    </row>
    <row r="9005" spans="35:40">
      <c r="AI9005" s="1053">
        <v>61092701</v>
      </c>
      <c r="AJ9005" s="1054">
        <v>22</v>
      </c>
      <c r="AK9005" s="1055">
        <v>1.5145999999999999</v>
      </c>
      <c r="AL9005" s="1055">
        <v>4.0399999999999998E-2</v>
      </c>
      <c r="AM9005" s="1054">
        <v>37</v>
      </c>
      <c r="AN9005" s="1056">
        <v>8.6999999999999994E-3</v>
      </c>
    </row>
    <row r="9006" spans="35:40">
      <c r="AI9006" s="1053">
        <v>53091501</v>
      </c>
      <c r="AJ9006" s="1054">
        <v>11</v>
      </c>
      <c r="AK9006" s="1055">
        <v>1.5129999999999999</v>
      </c>
      <c r="AL9006" s="1055">
        <v>4.4299999999999999E-2</v>
      </c>
      <c r="AM9006" s="1054">
        <v>34</v>
      </c>
      <c r="AN9006" s="1056">
        <v>1.24E-2</v>
      </c>
    </row>
    <row r="9007" spans="35:40">
      <c r="AI9007" s="1053">
        <v>52271401</v>
      </c>
      <c r="AJ9007" s="1054">
        <v>21</v>
      </c>
      <c r="AK9007" s="1055">
        <v>1.5024999999999999</v>
      </c>
      <c r="AL9007" s="1055">
        <v>4.9599999999999998E-2</v>
      </c>
      <c r="AM9007" s="1054">
        <v>30</v>
      </c>
      <c r="AN9007" s="1056">
        <v>2.81E-2</v>
      </c>
    </row>
    <row r="9008" spans="35:40">
      <c r="AI9008" s="1053">
        <v>53012701</v>
      </c>
      <c r="AJ9008" s="1054">
        <v>69</v>
      </c>
      <c r="AK9008" s="1055">
        <v>1.494</v>
      </c>
      <c r="AL9008" s="1055">
        <v>4.9799999999999997E-2</v>
      </c>
      <c r="AM9008" s="1054">
        <v>30</v>
      </c>
      <c r="AN9008" s="1056">
        <v>3.9900000000000005E-2</v>
      </c>
    </row>
    <row r="9009" spans="35:40">
      <c r="AI9009" s="1053">
        <v>65232511</v>
      </c>
      <c r="AJ9009" s="1054">
        <v>2</v>
      </c>
      <c r="AK9009" s="1055">
        <v>1.4930000000000001</v>
      </c>
      <c r="AL9009" s="1055">
        <v>4.7800000000000002E-2</v>
      </c>
      <c r="AM9009" s="1054">
        <v>31</v>
      </c>
      <c r="AN9009" s="1056">
        <v>6.5000000000000006E-3</v>
      </c>
    </row>
    <row r="9010" spans="35:40">
      <c r="AI9010" s="1053">
        <v>34090101</v>
      </c>
      <c r="AJ9010" s="1054">
        <v>16</v>
      </c>
      <c r="AK9010" s="1055">
        <v>1.492</v>
      </c>
      <c r="AL9010" s="1055">
        <v>5.0599999999999999E-2</v>
      </c>
      <c r="AM9010" s="1054">
        <v>29</v>
      </c>
      <c r="AN9010" s="1056">
        <v>1.5300000000000001E-2</v>
      </c>
    </row>
    <row r="9011" spans="35:40">
      <c r="AI9011" s="1053">
        <v>51130811</v>
      </c>
      <c r="AJ9011" s="1054">
        <v>15</v>
      </c>
      <c r="AK9011" s="1055">
        <v>1.484</v>
      </c>
      <c r="AL9011" s="1055">
        <v>5.4600000000000003E-2</v>
      </c>
      <c r="AM9011" s="1054">
        <v>27</v>
      </c>
      <c r="AN9011" s="1056">
        <v>1.26E-2</v>
      </c>
    </row>
    <row r="9012" spans="35:40">
      <c r="AI9012" s="1053">
        <v>65430101</v>
      </c>
      <c r="AJ9012" s="1054">
        <v>4</v>
      </c>
      <c r="AK9012" s="1055">
        <v>1.4807999999999999</v>
      </c>
      <c r="AL9012" s="1055">
        <v>5.0500000000000003E-2</v>
      </c>
      <c r="AM9012" s="1054">
        <v>29</v>
      </c>
      <c r="AN9012" s="1056">
        <v>4.6399999999999997E-2</v>
      </c>
    </row>
    <row r="9013" spans="35:40">
      <c r="AI9013" s="1053">
        <v>21080301</v>
      </c>
      <c r="AJ9013" s="1054">
        <v>20</v>
      </c>
      <c r="AK9013" s="1055">
        <v>1.4783999999999999</v>
      </c>
      <c r="AL9013" s="1055">
        <v>4.9399999999999999E-2</v>
      </c>
      <c r="AM9013" s="1054">
        <v>30</v>
      </c>
      <c r="AN9013" s="1056">
        <v>6.2800000000000009E-2</v>
      </c>
    </row>
    <row r="9014" spans="35:40">
      <c r="AI9014" s="1053">
        <v>41131901</v>
      </c>
      <c r="AJ9014" s="1054">
        <v>38</v>
      </c>
      <c r="AK9014" s="1055">
        <v>1.47665</v>
      </c>
      <c r="AL9014" s="1055">
        <v>3.04E-2</v>
      </c>
      <c r="AM9014" s="1054">
        <v>49</v>
      </c>
      <c r="AN9014" s="1056">
        <v>6.8000000000000005E-3</v>
      </c>
    </row>
    <row r="9015" spans="35:40">
      <c r="AI9015" s="1053">
        <v>23102211</v>
      </c>
      <c r="AJ9015" s="1054">
        <v>5</v>
      </c>
      <c r="AK9015" s="1055">
        <v>1.4628000000000001</v>
      </c>
      <c r="AL9015" s="1055">
        <v>4.7699999999999999E-2</v>
      </c>
      <c r="AM9015" s="1054">
        <v>31</v>
      </c>
      <c r="AN9015" s="1056">
        <v>4.0000000000000001E-3</v>
      </c>
    </row>
    <row r="9016" spans="35:40">
      <c r="AI9016" s="1053">
        <v>52032301</v>
      </c>
      <c r="AJ9016" s="1054">
        <v>35</v>
      </c>
      <c r="AK9016" s="1055">
        <v>1.4432</v>
      </c>
      <c r="AL9016" s="1055">
        <v>4.9399999999999999E-2</v>
      </c>
      <c r="AM9016" s="1054">
        <v>29</v>
      </c>
      <c r="AN9016" s="1056">
        <v>1.5900000000000001E-2</v>
      </c>
    </row>
    <row r="9017" spans="35:40">
      <c r="AI9017" s="1053">
        <v>44030501</v>
      </c>
      <c r="AJ9017" s="1054">
        <v>28</v>
      </c>
      <c r="AK9017" s="1055">
        <v>1.425</v>
      </c>
      <c r="AL9017" s="1055">
        <v>3.5099999999999999E-2</v>
      </c>
      <c r="AM9017" s="1054">
        <v>41</v>
      </c>
      <c r="AN9017" s="1056">
        <v>3.1699999999999999E-2</v>
      </c>
    </row>
    <row r="9018" spans="35:40">
      <c r="AI9018" s="1053">
        <v>36075501</v>
      </c>
      <c r="AJ9018" s="1054">
        <v>46</v>
      </c>
      <c r="AK9018" s="1055">
        <v>1.4186000000000001</v>
      </c>
      <c r="AL9018" s="1055">
        <v>4.1700000000000001E-2</v>
      </c>
      <c r="AM9018" s="1054">
        <v>34</v>
      </c>
      <c r="AN9018" s="1056">
        <v>8.8999999999999999E-3</v>
      </c>
    </row>
    <row r="9019" spans="35:40">
      <c r="AI9019" s="1053">
        <v>14053471</v>
      </c>
      <c r="AJ9019" s="1054">
        <v>26</v>
      </c>
      <c r="AK9019" s="1055">
        <v>1.403</v>
      </c>
      <c r="AL9019" s="1055">
        <v>3.9100000000000003E-2</v>
      </c>
      <c r="AM9019" s="1054">
        <v>36</v>
      </c>
      <c r="AN9019" s="1056">
        <v>3.4000000000000002E-3</v>
      </c>
    </row>
    <row r="9020" spans="35:40">
      <c r="AI9020" s="1053">
        <v>21024201</v>
      </c>
      <c r="AJ9020" s="1054">
        <v>57</v>
      </c>
      <c r="AK9020" s="1055">
        <v>1.399</v>
      </c>
      <c r="AL9020" s="1055">
        <v>4.6899999999999997E-2</v>
      </c>
      <c r="AM9020" s="1054">
        <v>30</v>
      </c>
      <c r="AN9020" s="1056">
        <v>5.3E-3</v>
      </c>
    </row>
    <row r="9021" spans="35:40">
      <c r="AI9021" s="1053">
        <v>15061356</v>
      </c>
      <c r="AJ9021" s="1054">
        <v>12</v>
      </c>
      <c r="AK9021" s="1055">
        <v>1.397</v>
      </c>
      <c r="AL9021" s="1055">
        <v>4.6399999999999997E-2</v>
      </c>
      <c r="AM9021" s="1054">
        <v>30</v>
      </c>
      <c r="AN9021" s="1056">
        <v>0.01</v>
      </c>
    </row>
    <row r="9022" spans="35:40">
      <c r="AI9022" s="1053">
        <v>33011701</v>
      </c>
      <c r="AJ9022" s="1054">
        <v>151</v>
      </c>
      <c r="AK9022" s="1055">
        <v>1.3794999999999999</v>
      </c>
      <c r="AL9022" s="1055">
        <v>4.7300000000000002E-2</v>
      </c>
      <c r="AM9022" s="1054">
        <v>29</v>
      </c>
      <c r="AN9022" s="1056">
        <v>1.21E-2</v>
      </c>
    </row>
    <row r="9023" spans="35:40">
      <c r="AI9023" s="1053">
        <v>53231001</v>
      </c>
      <c r="AJ9023" s="1054">
        <v>10</v>
      </c>
      <c r="AK9023" s="1055">
        <v>1.3785000000000001</v>
      </c>
      <c r="AL9023" s="1055">
        <v>4.7800000000000002E-2</v>
      </c>
      <c r="AM9023" s="1054">
        <v>29</v>
      </c>
      <c r="AN9023" s="1056">
        <v>1.3500000000000002E-2</v>
      </c>
    </row>
    <row r="9024" spans="35:40">
      <c r="AI9024" s="1053">
        <v>64012101</v>
      </c>
      <c r="AJ9024" s="1054">
        <v>29</v>
      </c>
      <c r="AK9024" s="1055">
        <v>1.369</v>
      </c>
      <c r="AL9024" s="1055">
        <v>4.9500000000000002E-2</v>
      </c>
      <c r="AM9024" s="1054">
        <v>28</v>
      </c>
      <c r="AN9024" s="1056">
        <v>1.6399999999999998E-2</v>
      </c>
    </row>
    <row r="9025" spans="35:40">
      <c r="AI9025" s="1053">
        <v>63020041</v>
      </c>
      <c r="AJ9025" s="1054">
        <v>6</v>
      </c>
      <c r="AK9025" s="1055">
        <v>1.3589</v>
      </c>
      <c r="AL9025" s="1055">
        <v>3.1800000000000002E-2</v>
      </c>
      <c r="AM9025" s="1054">
        <v>43</v>
      </c>
      <c r="AN9025" s="1056">
        <v>4.5899999999999996E-2</v>
      </c>
    </row>
    <row r="9026" spans="35:40">
      <c r="AI9026" s="1053">
        <v>13080701</v>
      </c>
      <c r="AJ9026" s="1054">
        <v>17</v>
      </c>
      <c r="AK9026" s="1055">
        <v>1.3565</v>
      </c>
      <c r="AL9026" s="1055">
        <v>4.6300000000000001E-2</v>
      </c>
      <c r="AM9026" s="1054">
        <v>29</v>
      </c>
      <c r="AN9026" s="1056">
        <v>0.13619999999999999</v>
      </c>
    </row>
    <row r="9027" spans="35:40">
      <c r="AI9027" s="1053">
        <v>53060701</v>
      </c>
      <c r="AJ9027" s="1054">
        <v>13</v>
      </c>
      <c r="AK9027" s="1055">
        <v>1.337</v>
      </c>
      <c r="AL9027" s="1055">
        <v>4.3400000000000001E-2</v>
      </c>
      <c r="AM9027" s="1054">
        <v>31</v>
      </c>
      <c r="AN9027" s="1056">
        <v>1.9199999999999998E-2</v>
      </c>
    </row>
    <row r="9028" spans="35:40">
      <c r="AI9028" s="1053">
        <v>44091401</v>
      </c>
      <c r="AJ9028" s="1054">
        <v>19</v>
      </c>
      <c r="AK9028" s="1055">
        <v>1.3310999999999999</v>
      </c>
      <c r="AL9028" s="1055">
        <v>4.8500000000000001E-2</v>
      </c>
      <c r="AM9028" s="1054">
        <v>27</v>
      </c>
      <c r="AN9028" s="1056">
        <v>0.1012</v>
      </c>
    </row>
    <row r="9029" spans="35:40">
      <c r="AI9029" s="1053">
        <v>53261601</v>
      </c>
      <c r="AJ9029" s="1054">
        <v>12</v>
      </c>
      <c r="AK9029" s="1055">
        <v>1.3269</v>
      </c>
      <c r="AL9029" s="1055">
        <v>3.73E-2</v>
      </c>
      <c r="AM9029" s="1054">
        <v>36</v>
      </c>
      <c r="AN9029" s="1056">
        <v>6.6400000000000001E-2</v>
      </c>
    </row>
    <row r="9030" spans="35:40">
      <c r="AI9030" s="1053">
        <v>44105102</v>
      </c>
      <c r="AJ9030" s="1054">
        <v>123</v>
      </c>
      <c r="AK9030" s="1055">
        <v>1.2903</v>
      </c>
      <c r="AL9030" s="1055">
        <v>5.1700000000000003E-2</v>
      </c>
      <c r="AM9030" s="1054">
        <v>25</v>
      </c>
      <c r="AN9030" s="1056">
        <v>3.5299999999999998E-2</v>
      </c>
    </row>
    <row r="9031" spans="35:40">
      <c r="AI9031" s="1053">
        <v>62080401</v>
      </c>
      <c r="AJ9031" s="1054">
        <v>5</v>
      </c>
      <c r="AK9031" s="1055">
        <v>1.29</v>
      </c>
      <c r="AL9031" s="1055">
        <v>3.5900000000000001E-2</v>
      </c>
      <c r="AM9031" s="1054">
        <v>36</v>
      </c>
      <c r="AN9031" s="1056">
        <v>3.7400000000000003E-2</v>
      </c>
    </row>
    <row r="9032" spans="35:40">
      <c r="AI9032" s="1053">
        <v>37071901</v>
      </c>
      <c r="AJ9032" s="1054">
        <v>27</v>
      </c>
      <c r="AK9032" s="1055">
        <v>1.2561</v>
      </c>
      <c r="AL9032" s="1055">
        <v>4.2799999999999998E-2</v>
      </c>
      <c r="AM9032" s="1054">
        <v>29</v>
      </c>
      <c r="AN9032" s="1056">
        <v>4.2000000000000003E-2</v>
      </c>
    </row>
    <row r="9033" spans="35:40">
      <c r="AI9033" s="1053">
        <v>65420211</v>
      </c>
      <c r="AJ9033" s="1054">
        <v>8</v>
      </c>
      <c r="AK9033" s="1055">
        <v>1.2549999999999999</v>
      </c>
      <c r="AL9033" s="1055">
        <v>4.4600000000000001E-2</v>
      </c>
      <c r="AM9033" s="1054">
        <v>28</v>
      </c>
      <c r="AN9033" s="1056">
        <v>5.1999999999999998E-3</v>
      </c>
    </row>
    <row r="9034" spans="35:40">
      <c r="AI9034" s="1053">
        <v>32082911</v>
      </c>
      <c r="AJ9034" s="1054">
        <v>41</v>
      </c>
      <c r="AK9034" s="1055">
        <v>1.2531000000000001</v>
      </c>
      <c r="AL9034" s="1055">
        <v>4.1099999999999998E-2</v>
      </c>
      <c r="AM9034" s="1054">
        <v>30</v>
      </c>
      <c r="AN9034" s="1056">
        <v>2.1400000000000002E-2</v>
      </c>
    </row>
    <row r="9035" spans="35:40">
      <c r="AI9035" s="1053">
        <v>23059961</v>
      </c>
      <c r="AJ9035" s="1054">
        <v>27</v>
      </c>
      <c r="AK9035" s="1055">
        <v>1.2415</v>
      </c>
      <c r="AL9035" s="1055">
        <v>4.1799999999999997E-2</v>
      </c>
      <c r="AM9035" s="1054">
        <v>30</v>
      </c>
      <c r="AN9035" s="1056">
        <v>6.8000000000000005E-3</v>
      </c>
    </row>
    <row r="9036" spans="35:40">
      <c r="AI9036" s="1053">
        <v>11051703</v>
      </c>
      <c r="AJ9036" s="1054">
        <v>197</v>
      </c>
      <c r="AK9036" s="1055">
        <v>1.232</v>
      </c>
      <c r="AL9036" s="1055">
        <v>3.1199999999999999E-2</v>
      </c>
      <c r="AM9036" s="1054">
        <v>39</v>
      </c>
      <c r="AN9036" s="1056">
        <v>1.49E-2</v>
      </c>
    </row>
    <row r="9037" spans="35:40">
      <c r="AI9037" s="1053">
        <v>65210101</v>
      </c>
      <c r="AJ9037" s="1054">
        <v>3</v>
      </c>
      <c r="AK9037" s="1055">
        <v>1.214</v>
      </c>
      <c r="AL9037" s="1055">
        <v>4.3700000000000003E-2</v>
      </c>
      <c r="AM9037" s="1054">
        <v>28</v>
      </c>
      <c r="AN9037" s="1056">
        <v>8.199999999999999E-3</v>
      </c>
    </row>
    <row r="9038" spans="35:40">
      <c r="AI9038" s="1053">
        <v>53230701</v>
      </c>
      <c r="AJ9038" s="1054">
        <v>11</v>
      </c>
      <c r="AK9038" s="1055">
        <v>1.2130000000000001</v>
      </c>
      <c r="AL9038" s="1055">
        <v>4.0899999999999999E-2</v>
      </c>
      <c r="AM9038" s="1054">
        <v>30</v>
      </c>
      <c r="AN9038" s="1056">
        <v>7.6E-3</v>
      </c>
    </row>
    <row r="9039" spans="35:40">
      <c r="AI9039" s="1053">
        <v>14011203</v>
      </c>
      <c r="AJ9039" s="1054">
        <v>34</v>
      </c>
      <c r="AK9039" s="1055">
        <v>1.1981999999999999</v>
      </c>
      <c r="AL9039" s="1055">
        <v>4.1000000000000002E-2</v>
      </c>
      <c r="AM9039" s="1054">
        <v>29</v>
      </c>
      <c r="AN9039" s="1056">
        <v>2.7000000000000003E-2</v>
      </c>
    </row>
    <row r="9040" spans="35:40">
      <c r="AI9040" s="1053">
        <v>15030911</v>
      </c>
      <c r="AJ9040" s="1054">
        <v>21</v>
      </c>
      <c r="AK9040" s="1055">
        <v>1.196</v>
      </c>
      <c r="AL9040" s="1055">
        <v>2.9899999999999999E-2</v>
      </c>
      <c r="AM9040" s="1054">
        <v>40</v>
      </c>
      <c r="AN9040" s="1056">
        <v>8.8999999999999999E-3</v>
      </c>
    </row>
    <row r="9041" spans="35:40">
      <c r="AI9041" s="1053">
        <v>53230501</v>
      </c>
      <c r="AJ9041" s="1054">
        <v>12</v>
      </c>
      <c r="AK9041" s="1055">
        <v>1.1902999999999999</v>
      </c>
      <c r="AL9041" s="1055">
        <v>4.0500000000000001E-2</v>
      </c>
      <c r="AM9041" s="1054">
        <v>29</v>
      </c>
      <c r="AN9041" s="1056">
        <v>2.46E-2</v>
      </c>
    </row>
    <row r="9042" spans="35:40">
      <c r="AI9042" s="1053">
        <v>64041302</v>
      </c>
      <c r="AJ9042" s="1054">
        <v>3</v>
      </c>
      <c r="AK9042" s="1055">
        <v>1.1830000000000001</v>
      </c>
      <c r="AL9042" s="1055">
        <v>4.1599999999999998E-2</v>
      </c>
      <c r="AM9042" s="1054">
        <v>28</v>
      </c>
      <c r="AN9042" s="1056">
        <v>0.10300000000000001</v>
      </c>
    </row>
    <row r="9043" spans="35:40">
      <c r="AI9043" s="1053">
        <v>15100108</v>
      </c>
      <c r="AJ9043" s="1054">
        <v>15</v>
      </c>
      <c r="AK9043" s="1055">
        <v>1.1830000000000001</v>
      </c>
      <c r="AL9043" s="1055">
        <v>3.44E-2</v>
      </c>
      <c r="AM9043" s="1054">
        <v>34</v>
      </c>
      <c r="AN9043" s="1056">
        <v>5.3E-3</v>
      </c>
    </row>
    <row r="9044" spans="35:40">
      <c r="AI9044" s="1053">
        <v>23130311</v>
      </c>
      <c r="AJ9044" s="1054">
        <v>3</v>
      </c>
      <c r="AK9044" s="1055">
        <v>1.1825000000000001</v>
      </c>
      <c r="AL9044" s="1055">
        <v>3.9300000000000002E-2</v>
      </c>
      <c r="AM9044" s="1054">
        <v>30</v>
      </c>
      <c r="AN9044" s="1056">
        <v>1.47E-2</v>
      </c>
    </row>
    <row r="9045" spans="35:40">
      <c r="AI9045" s="1053">
        <v>45020091</v>
      </c>
      <c r="AJ9045" s="1054">
        <v>24</v>
      </c>
      <c r="AK9045" s="1055">
        <v>1.17</v>
      </c>
      <c r="AL9045" s="1055">
        <v>3.2500000000000001E-2</v>
      </c>
      <c r="AM9045" s="1054">
        <v>36</v>
      </c>
      <c r="AN9045" s="1056">
        <v>0.15689999999999998</v>
      </c>
    </row>
    <row r="9046" spans="35:40">
      <c r="AI9046" s="1053">
        <v>51036301</v>
      </c>
      <c r="AJ9046" s="1054">
        <v>26</v>
      </c>
      <c r="AK9046" s="1055">
        <v>1.1640999999999999</v>
      </c>
      <c r="AL9046" s="1055">
        <v>3.7699999999999997E-2</v>
      </c>
      <c r="AM9046" s="1054">
        <v>31</v>
      </c>
      <c r="AN9046" s="1056">
        <v>1.01E-2</v>
      </c>
    </row>
    <row r="9047" spans="35:40">
      <c r="AI9047" s="1053">
        <v>32090502</v>
      </c>
      <c r="AJ9047" s="1054">
        <v>27</v>
      </c>
      <c r="AK9047" s="1055">
        <v>1.1599999999999999</v>
      </c>
      <c r="AL9047" s="1055">
        <v>5.8000000000000003E-2</v>
      </c>
      <c r="AM9047" s="1054">
        <v>20</v>
      </c>
      <c r="AN9047" s="1056">
        <v>1.24E-2</v>
      </c>
    </row>
    <row r="9048" spans="35:40">
      <c r="AI9048" s="1053">
        <v>41041901</v>
      </c>
      <c r="AJ9048" s="1054">
        <v>23</v>
      </c>
      <c r="AK9048" s="1055">
        <v>1.1577999999999999</v>
      </c>
      <c r="AL9048" s="1055">
        <v>2.3699999999999999E-2</v>
      </c>
      <c r="AM9048" s="1054">
        <v>49</v>
      </c>
      <c r="AN9048" s="1056">
        <v>7.4999999999999997E-3</v>
      </c>
    </row>
    <row r="9049" spans="35:40">
      <c r="AI9049" s="1053">
        <v>15030204</v>
      </c>
      <c r="AJ9049" s="1054">
        <v>22</v>
      </c>
      <c r="AK9049" s="1055">
        <v>1.1566000000000001</v>
      </c>
      <c r="AL9049" s="1055">
        <v>2.9100000000000001E-2</v>
      </c>
      <c r="AM9049" s="1054">
        <v>40</v>
      </c>
      <c r="AN9049" s="1056">
        <v>3.1800000000000002E-2</v>
      </c>
    </row>
    <row r="9050" spans="35:40">
      <c r="AI9050" s="1053">
        <v>53041401</v>
      </c>
      <c r="AJ9050" s="1054">
        <v>16</v>
      </c>
      <c r="AK9050" s="1055">
        <v>1.1539999999999999</v>
      </c>
      <c r="AL9050" s="1055">
        <v>3.8699999999999998E-2</v>
      </c>
      <c r="AM9050" s="1054">
        <v>30</v>
      </c>
      <c r="AN9050" s="1056">
        <v>4.5199999999999997E-2</v>
      </c>
    </row>
    <row r="9051" spans="35:40">
      <c r="AI9051" s="1053">
        <v>65292311</v>
      </c>
      <c r="AJ9051" s="1054">
        <v>6</v>
      </c>
      <c r="AK9051" s="1055">
        <v>1.1499999999999999</v>
      </c>
      <c r="AL9051" s="1055">
        <v>4.2299999999999997E-2</v>
      </c>
      <c r="AM9051" s="1054">
        <v>27</v>
      </c>
      <c r="AN9051" s="1056">
        <v>4.1999999999999997E-3</v>
      </c>
    </row>
    <row r="9052" spans="35:40">
      <c r="AI9052" s="1053">
        <v>62080901</v>
      </c>
      <c r="AJ9052" s="1054">
        <v>6</v>
      </c>
      <c r="AK9052" s="1055">
        <v>1.1499999999999999</v>
      </c>
      <c r="AL9052" s="1055">
        <v>3.6499999999999998E-2</v>
      </c>
      <c r="AM9052" s="1054">
        <v>32</v>
      </c>
      <c r="AN9052" s="1056">
        <v>2.6000000000000002E-2</v>
      </c>
    </row>
    <row r="9053" spans="35:40">
      <c r="AI9053" s="1053">
        <v>61060901</v>
      </c>
      <c r="AJ9053" s="1054">
        <v>22</v>
      </c>
      <c r="AK9053" s="1055">
        <v>1.1467000000000001</v>
      </c>
      <c r="AL9053" s="1055">
        <v>3.9699999999999999E-2</v>
      </c>
      <c r="AM9053" s="1054">
        <v>29</v>
      </c>
      <c r="AN9053" s="1056">
        <v>9.3999999999999986E-3</v>
      </c>
    </row>
    <row r="9054" spans="35:40">
      <c r="AI9054" s="1053">
        <v>65280103</v>
      </c>
      <c r="AJ9054" s="1054">
        <v>9</v>
      </c>
      <c r="AK9054" s="1055">
        <v>1.1459999999999999</v>
      </c>
      <c r="AL9054" s="1055">
        <v>3.8199999999999998E-2</v>
      </c>
      <c r="AM9054" s="1054">
        <v>30</v>
      </c>
      <c r="AN9054" s="1056">
        <v>9.0000000000000011E-3</v>
      </c>
    </row>
    <row r="9055" spans="35:40">
      <c r="AI9055" s="1053">
        <v>53290601</v>
      </c>
      <c r="AJ9055" s="1054">
        <v>18</v>
      </c>
      <c r="AK9055" s="1055">
        <v>1.1459999999999999</v>
      </c>
      <c r="AL9055" s="1055">
        <v>2.12E-2</v>
      </c>
      <c r="AM9055" s="1054">
        <v>54</v>
      </c>
      <c r="AN9055" s="1056">
        <v>0.01</v>
      </c>
    </row>
    <row r="9056" spans="35:40">
      <c r="AI9056" s="1053">
        <v>14073811</v>
      </c>
      <c r="AJ9056" s="1054">
        <v>37</v>
      </c>
      <c r="AK9056" s="1055">
        <v>1.1459999999999999</v>
      </c>
      <c r="AL9056" s="1055">
        <v>3.6999999999999998E-2</v>
      </c>
      <c r="AM9056" s="1054">
        <v>31</v>
      </c>
      <c r="AN9056" s="1056">
        <v>0.17050000000000001</v>
      </c>
    </row>
    <row r="9057" spans="35:40">
      <c r="AI9057" s="1053">
        <v>15100102</v>
      </c>
      <c r="AJ9057" s="1054">
        <v>16</v>
      </c>
      <c r="AK9057" s="1055">
        <v>1.143</v>
      </c>
      <c r="AL9057" s="1055">
        <v>3.8100000000000002E-2</v>
      </c>
      <c r="AM9057" s="1054">
        <v>30</v>
      </c>
      <c r="AN9057" s="1056">
        <v>9.4499999999999987E-2</v>
      </c>
    </row>
    <row r="9058" spans="35:40">
      <c r="AI9058" s="1053">
        <v>37027271</v>
      </c>
      <c r="AJ9058" s="1054">
        <v>47</v>
      </c>
      <c r="AK9058" s="1055">
        <v>1.1261000000000001</v>
      </c>
      <c r="AL9058" s="1055">
        <v>3.7499999999999999E-2</v>
      </c>
      <c r="AM9058" s="1054">
        <v>30</v>
      </c>
      <c r="AN9058" s="1056">
        <v>4.9400000000000006E-2</v>
      </c>
    </row>
    <row r="9059" spans="35:40">
      <c r="AI9059" s="1053">
        <v>23112311</v>
      </c>
      <c r="AJ9059" s="1054">
        <v>10</v>
      </c>
      <c r="AK9059" s="1055">
        <v>1.1200000000000001</v>
      </c>
      <c r="AL9059" s="1055">
        <v>3.5000000000000003E-2</v>
      </c>
      <c r="AM9059" s="1054">
        <v>32</v>
      </c>
      <c r="AN9059" s="1056">
        <v>1.11E-2</v>
      </c>
    </row>
    <row r="9060" spans="35:40">
      <c r="AI9060" s="1053">
        <v>62090701</v>
      </c>
      <c r="AJ9060" s="1054">
        <v>11</v>
      </c>
      <c r="AK9060" s="1055">
        <v>1.1052</v>
      </c>
      <c r="AL9060" s="1055">
        <v>2.9100000000000001E-2</v>
      </c>
      <c r="AM9060" s="1054">
        <v>38</v>
      </c>
      <c r="AN9060" s="1056">
        <v>3.9699999999999999E-2</v>
      </c>
    </row>
    <row r="9061" spans="35:40">
      <c r="AI9061" s="1053">
        <v>65292711</v>
      </c>
      <c r="AJ9061" s="1054">
        <v>7</v>
      </c>
      <c r="AK9061" s="1055">
        <v>1.0998000000000001</v>
      </c>
      <c r="AL9061" s="1055">
        <v>3.4799999999999998E-2</v>
      </c>
      <c r="AM9061" s="1054">
        <v>32</v>
      </c>
      <c r="AN9061" s="1056">
        <v>3.6600000000000001E-2</v>
      </c>
    </row>
    <row r="9062" spans="35:40">
      <c r="AI9062" s="1053">
        <v>33032901</v>
      </c>
      <c r="AJ9062" s="1054">
        <v>52</v>
      </c>
      <c r="AK9062" s="1055">
        <v>1.0965</v>
      </c>
      <c r="AL9062" s="1055">
        <v>2.4199999999999999E-2</v>
      </c>
      <c r="AM9062" s="1054">
        <v>45</v>
      </c>
      <c r="AN9062" s="1056">
        <v>3.73E-2</v>
      </c>
    </row>
    <row r="9063" spans="35:40">
      <c r="AI9063" s="1053">
        <v>23132321</v>
      </c>
      <c r="AJ9063" s="1054">
        <v>4</v>
      </c>
      <c r="AK9063" s="1055">
        <v>1.0948</v>
      </c>
      <c r="AL9063" s="1055">
        <v>2.5499999999999998E-2</v>
      </c>
      <c r="AM9063" s="1054">
        <v>43</v>
      </c>
      <c r="AN9063" s="1056">
        <v>9.7999999999999997E-3</v>
      </c>
    </row>
    <row r="9064" spans="35:40">
      <c r="AI9064" s="1053">
        <v>31074501</v>
      </c>
      <c r="AJ9064" s="1054">
        <v>281</v>
      </c>
      <c r="AK9064" s="1055">
        <v>1.0809</v>
      </c>
      <c r="AL9064" s="1055">
        <v>2.9700000000000001E-2</v>
      </c>
      <c r="AM9064" s="1054">
        <v>36</v>
      </c>
      <c r="AN9064" s="1056">
        <v>0.4355</v>
      </c>
    </row>
    <row r="9065" spans="35:40">
      <c r="AI9065" s="1053">
        <v>43043601</v>
      </c>
      <c r="AJ9065" s="1054">
        <v>34</v>
      </c>
      <c r="AK9065" s="1055">
        <v>1.0752999999999999</v>
      </c>
      <c r="AL9065" s="1055">
        <v>3.4700000000000002E-2</v>
      </c>
      <c r="AM9065" s="1054">
        <v>31</v>
      </c>
      <c r="AN9065" s="1056">
        <v>2.2400000000000003E-2</v>
      </c>
    </row>
    <row r="9066" spans="35:40">
      <c r="AI9066" s="1053">
        <v>63011001</v>
      </c>
      <c r="AJ9066" s="1054">
        <v>19</v>
      </c>
      <c r="AK9066" s="1055">
        <v>1.075</v>
      </c>
      <c r="AL9066" s="1055">
        <v>2.1499999999999998E-2</v>
      </c>
      <c r="AM9066" s="1054">
        <v>50</v>
      </c>
      <c r="AN9066" s="1056">
        <v>0.106</v>
      </c>
    </row>
    <row r="9067" spans="35:40">
      <c r="AI9067" s="1053">
        <v>53081101</v>
      </c>
      <c r="AJ9067" s="1054">
        <v>13</v>
      </c>
      <c r="AK9067" s="1055">
        <v>1.0716000000000001</v>
      </c>
      <c r="AL9067" s="1055">
        <v>3.4099999999999998E-2</v>
      </c>
      <c r="AM9067" s="1054">
        <v>31</v>
      </c>
      <c r="AN9067" s="1056">
        <v>2.1000000000000001E-2</v>
      </c>
    </row>
    <row r="9068" spans="35:40">
      <c r="AI9068" s="1053">
        <v>65422101</v>
      </c>
      <c r="AJ9068" s="1054">
        <v>9</v>
      </c>
      <c r="AK9068" s="1055">
        <v>1.0649999999999999</v>
      </c>
      <c r="AL9068" s="1055">
        <v>4.2599999999999999E-2</v>
      </c>
      <c r="AM9068" s="1054">
        <v>25</v>
      </c>
      <c r="AN9068" s="1056">
        <v>6.0000000000000001E-3</v>
      </c>
    </row>
    <row r="9069" spans="35:40">
      <c r="AI9069" s="1053">
        <v>44001871</v>
      </c>
      <c r="AJ9069" s="1054">
        <v>173</v>
      </c>
      <c r="AK9069" s="1055">
        <v>1.0502</v>
      </c>
      <c r="AL9069" s="1055">
        <v>2.6100000000000002E-2</v>
      </c>
      <c r="AM9069" s="1054">
        <v>40</v>
      </c>
      <c r="AN9069" s="1056">
        <v>6.0000000000000001E-3</v>
      </c>
    </row>
    <row r="9070" spans="35:40">
      <c r="AI9070" s="1053">
        <v>13031201</v>
      </c>
      <c r="AJ9070" s="1054">
        <v>26</v>
      </c>
      <c r="AK9070" s="1055">
        <v>1.0494000000000001</v>
      </c>
      <c r="AL9070" s="1055">
        <v>3.73E-2</v>
      </c>
      <c r="AM9070" s="1054">
        <v>28</v>
      </c>
      <c r="AN9070" s="1056">
        <v>9.300000000000001E-3</v>
      </c>
    </row>
    <row r="9071" spans="35:40">
      <c r="AI9071" s="1053">
        <v>13041001</v>
      </c>
      <c r="AJ9071" s="1054">
        <v>20</v>
      </c>
      <c r="AK9071" s="1055">
        <v>1.038</v>
      </c>
      <c r="AL9071" s="1055">
        <v>3.4599999999999999E-2</v>
      </c>
      <c r="AM9071" s="1054">
        <v>30</v>
      </c>
      <c r="AN9071" s="1056">
        <v>1.6899999999999998E-2</v>
      </c>
    </row>
    <row r="9072" spans="35:40">
      <c r="AI9072" s="1053">
        <v>61060601</v>
      </c>
      <c r="AJ9072" s="1054">
        <v>23</v>
      </c>
      <c r="AK9072" s="1055">
        <v>1.03169</v>
      </c>
      <c r="AL9072" s="1055">
        <v>3.5499999999999997E-2</v>
      </c>
      <c r="AM9072" s="1054">
        <v>29</v>
      </c>
      <c r="AN9072" s="1056">
        <v>3.56E-2</v>
      </c>
    </row>
    <row r="9073" spans="35:40">
      <c r="AI9073" s="1053">
        <v>53061101</v>
      </c>
      <c r="AJ9073" s="1054">
        <v>14</v>
      </c>
      <c r="AK9073" s="1055">
        <v>1.0288999999999999</v>
      </c>
      <c r="AL9073" s="1055">
        <v>2.9000000000000001E-2</v>
      </c>
      <c r="AM9073" s="1054">
        <v>35</v>
      </c>
      <c r="AN9073" s="1056">
        <v>2.64E-2</v>
      </c>
    </row>
    <row r="9074" spans="35:40">
      <c r="AI9074" s="1053">
        <v>15060854</v>
      </c>
      <c r="AJ9074" s="1054">
        <v>13</v>
      </c>
      <c r="AK9074" s="1055">
        <v>1.026</v>
      </c>
      <c r="AL9074" s="1055">
        <v>3.3599999999999998E-2</v>
      </c>
      <c r="AM9074" s="1054">
        <v>31</v>
      </c>
      <c r="AN9074" s="1056">
        <v>7.2700000000000001E-2</v>
      </c>
    </row>
    <row r="9075" spans="35:40">
      <c r="AI9075" s="1053">
        <v>63030011</v>
      </c>
      <c r="AJ9075" s="1054">
        <v>1</v>
      </c>
      <c r="AK9075" s="1055">
        <v>1.016</v>
      </c>
      <c r="AL9075" s="1055">
        <v>3.4299999999999997E-2</v>
      </c>
      <c r="AM9075" s="1054">
        <v>30</v>
      </c>
      <c r="AN9075" s="1056">
        <v>3.56E-2</v>
      </c>
    </row>
    <row r="9076" spans="35:40">
      <c r="AI9076" s="1053">
        <v>13093501</v>
      </c>
      <c r="AJ9076" s="1054">
        <v>23</v>
      </c>
      <c r="AK9076" s="1055">
        <v>1.0145</v>
      </c>
      <c r="AL9076" s="1055">
        <v>3.39E-2</v>
      </c>
      <c r="AM9076" s="1054">
        <v>30</v>
      </c>
      <c r="AN9076" s="1056">
        <v>9.4999999999999998E-3</v>
      </c>
    </row>
    <row r="9077" spans="35:40">
      <c r="AI9077" s="1053">
        <v>37051601</v>
      </c>
      <c r="AJ9077" s="1054">
        <v>45</v>
      </c>
      <c r="AK9077" s="1055">
        <v>1.012</v>
      </c>
      <c r="AL9077" s="1055">
        <v>3.5099999999999999E-2</v>
      </c>
      <c r="AM9077" s="1054">
        <v>29</v>
      </c>
      <c r="AN9077" s="1056">
        <v>6.8000000000000005E-3</v>
      </c>
    </row>
    <row r="9078" spans="35:40">
      <c r="AI9078" s="1053">
        <v>31133507</v>
      </c>
      <c r="AJ9078" s="1054">
        <v>282</v>
      </c>
      <c r="AK9078" s="1055">
        <v>1.0089999999999999</v>
      </c>
      <c r="AL9078" s="1055">
        <v>2.93E-2</v>
      </c>
      <c r="AM9078" s="1054">
        <v>34</v>
      </c>
      <c r="AN9078" s="1056">
        <v>7.1500000000000008E-2</v>
      </c>
    </row>
    <row r="9079" spans="35:40">
      <c r="AI9079" s="1053">
        <v>22042306</v>
      </c>
      <c r="AJ9079" s="1054">
        <v>17</v>
      </c>
      <c r="AK9079" s="1055">
        <v>1.0046999999999999</v>
      </c>
      <c r="AL9079" s="1055">
        <v>2.9499999999999998E-2</v>
      </c>
      <c r="AM9079" s="1054">
        <v>34</v>
      </c>
      <c r="AN9079" s="1056">
        <v>1.18E-2</v>
      </c>
    </row>
    <row r="9080" spans="35:40">
      <c r="AI9080" s="1053">
        <v>41131701</v>
      </c>
      <c r="AJ9080" s="1054">
        <v>39</v>
      </c>
      <c r="AK9080" s="1055">
        <v>1</v>
      </c>
      <c r="AL9080" s="1055">
        <v>3.5000000000000003E-2</v>
      </c>
      <c r="AM9080" s="1054">
        <v>29</v>
      </c>
      <c r="AN9080" s="1056">
        <v>2.0899999999999998E-2</v>
      </c>
    </row>
    <row r="9081" spans="35:40">
      <c r="AI9081" s="1053">
        <v>15251141</v>
      </c>
      <c r="AJ9081" s="1054">
        <v>9</v>
      </c>
      <c r="AK9081" s="1055">
        <v>0.99199999999999999</v>
      </c>
      <c r="AL9081" s="1055">
        <v>3.3000000000000002E-2</v>
      </c>
      <c r="AM9081" s="1054">
        <v>30</v>
      </c>
      <c r="AN9081" s="1056">
        <v>1.54E-2</v>
      </c>
    </row>
    <row r="9082" spans="35:40">
      <c r="AI9082" s="1053">
        <v>44131302</v>
      </c>
      <c r="AJ9082" s="1054">
        <v>117</v>
      </c>
      <c r="AK9082" s="1055">
        <v>0.98480000000000001</v>
      </c>
      <c r="AL9082" s="1055">
        <v>3.2300000000000002E-2</v>
      </c>
      <c r="AM9082" s="1054">
        <v>30</v>
      </c>
      <c r="AN9082" s="1056">
        <v>7.1999999999999998E-3</v>
      </c>
    </row>
    <row r="9083" spans="35:40">
      <c r="AI9083" s="1053">
        <v>44110402</v>
      </c>
      <c r="AJ9083" s="1054">
        <v>57</v>
      </c>
      <c r="AK9083" s="1055">
        <v>0.97929999999999995</v>
      </c>
      <c r="AL9083" s="1055">
        <v>3.1300000000000001E-2</v>
      </c>
      <c r="AM9083" s="1054">
        <v>31</v>
      </c>
      <c r="AN9083" s="1056">
        <v>9.7000000000000003E-3</v>
      </c>
    </row>
    <row r="9084" spans="35:40">
      <c r="AI9084" s="1053">
        <v>53291101</v>
      </c>
      <c r="AJ9084" s="1054">
        <v>19</v>
      </c>
      <c r="AK9084" s="1055">
        <v>0.9425</v>
      </c>
      <c r="AL9084" s="1055">
        <v>3.2000000000000001E-2</v>
      </c>
      <c r="AM9084" s="1054">
        <v>29</v>
      </c>
      <c r="AN9084" s="1056">
        <v>3.0499999999999999E-2</v>
      </c>
    </row>
    <row r="9085" spans="35:40">
      <c r="AI9085" s="1053">
        <v>65402601</v>
      </c>
      <c r="AJ9085" s="1054">
        <v>16</v>
      </c>
      <c r="AK9085" s="1055">
        <v>0.9385</v>
      </c>
      <c r="AL9085" s="1055">
        <v>3.1800000000000002E-2</v>
      </c>
      <c r="AM9085" s="1054">
        <v>30</v>
      </c>
      <c r="AN9085" s="1056">
        <v>4.0899999999999999E-2</v>
      </c>
    </row>
    <row r="9086" spans="35:40">
      <c r="AI9086" s="1053">
        <v>36115101</v>
      </c>
      <c r="AJ9086" s="1054">
        <v>48</v>
      </c>
      <c r="AK9086" s="1055">
        <v>0.9355</v>
      </c>
      <c r="AL9086" s="1055">
        <v>2.9399999999999999E-2</v>
      </c>
      <c r="AM9086" s="1054">
        <v>32</v>
      </c>
      <c r="AN9086" s="1056">
        <v>1.6899999999999998E-2</v>
      </c>
    </row>
    <row r="9087" spans="35:40">
      <c r="AI9087" s="1053">
        <v>51210051</v>
      </c>
      <c r="AJ9087" s="1054">
        <v>7</v>
      </c>
      <c r="AK9087" s="1055">
        <v>0.92749999999999999</v>
      </c>
      <c r="AL9087" s="1055">
        <v>0.03</v>
      </c>
      <c r="AM9087" s="1054">
        <v>31</v>
      </c>
      <c r="AN9087" s="1056">
        <v>5.5999999999999994E-2</v>
      </c>
    </row>
    <row r="9088" spans="35:40">
      <c r="AI9088" s="1053">
        <v>31132407</v>
      </c>
      <c r="AJ9088" s="1054">
        <v>283</v>
      </c>
      <c r="AK9088" s="1055">
        <v>0.92300000000000004</v>
      </c>
      <c r="AL9088" s="1055">
        <v>2.9100000000000001E-2</v>
      </c>
      <c r="AM9088" s="1054">
        <v>32</v>
      </c>
      <c r="AN9088" s="1056">
        <v>4.8799999999999996E-2</v>
      </c>
    </row>
    <row r="9089" spans="35:40">
      <c r="AI9089" s="1053">
        <v>11071321</v>
      </c>
      <c r="AJ9089" s="1054">
        <v>198</v>
      </c>
      <c r="AK9089" s="1055">
        <v>0.91700000000000004</v>
      </c>
      <c r="AL9089" s="1055">
        <v>1.6400000000000001E-2</v>
      </c>
      <c r="AM9089" s="1054">
        <v>56</v>
      </c>
      <c r="AN9089" s="1056">
        <v>4.5599999999999995E-2</v>
      </c>
    </row>
    <row r="9090" spans="35:40">
      <c r="AI9090" s="1053">
        <v>53230601</v>
      </c>
      <c r="AJ9090" s="1054">
        <v>13</v>
      </c>
      <c r="AK9090" s="1055">
        <v>0.91600000000000004</v>
      </c>
      <c r="AL9090" s="1055">
        <v>3.1300000000000001E-2</v>
      </c>
      <c r="AM9090" s="1054">
        <v>29</v>
      </c>
      <c r="AN9090" s="1056">
        <v>1.77E-2</v>
      </c>
    </row>
    <row r="9091" spans="35:40">
      <c r="AI9091" s="1053">
        <v>50050151</v>
      </c>
      <c r="AJ9091" s="1054">
        <v>212</v>
      </c>
      <c r="AK9091" s="1055">
        <v>0.91169</v>
      </c>
      <c r="AL9091" s="1055">
        <v>1.67E-2</v>
      </c>
      <c r="AM9091" s="1054">
        <v>55</v>
      </c>
      <c r="AN9091" s="1056">
        <v>2.1700000000000001E-2</v>
      </c>
    </row>
    <row r="9092" spans="35:40">
      <c r="AI9092" s="1053">
        <v>65432311</v>
      </c>
      <c r="AJ9092" s="1054">
        <v>5</v>
      </c>
      <c r="AK9092" s="1055">
        <v>0.89349999999999996</v>
      </c>
      <c r="AL9092" s="1055">
        <v>3.0700000000000002E-2</v>
      </c>
      <c r="AM9092" s="1054">
        <v>29</v>
      </c>
      <c r="AN9092" s="1056">
        <v>1.5800000000000002E-2</v>
      </c>
    </row>
    <row r="9093" spans="35:40">
      <c r="AI9093" s="1053">
        <v>34050203</v>
      </c>
      <c r="AJ9093" s="1054">
        <v>21</v>
      </c>
      <c r="AK9093" s="1055">
        <v>0.89300000000000002</v>
      </c>
      <c r="AL9093" s="1055">
        <v>2.53E-2</v>
      </c>
      <c r="AM9093" s="1054">
        <v>35</v>
      </c>
      <c r="AN9093" s="1056">
        <v>6.7000000000000002E-3</v>
      </c>
    </row>
    <row r="9094" spans="35:40">
      <c r="AI9094" s="1053">
        <v>44131002</v>
      </c>
      <c r="AJ9094" s="1054">
        <v>118</v>
      </c>
      <c r="AK9094" s="1055">
        <v>0.88449999999999995</v>
      </c>
      <c r="AL9094" s="1055">
        <v>2.8400000000000002E-2</v>
      </c>
      <c r="AM9094" s="1054">
        <v>31</v>
      </c>
      <c r="AN9094" s="1056">
        <v>1.0200000000000001E-2</v>
      </c>
    </row>
    <row r="9095" spans="35:40">
      <c r="AI9095" s="1053">
        <v>41031101</v>
      </c>
      <c r="AJ9095" s="1054">
        <v>30</v>
      </c>
      <c r="AK9095" s="1055">
        <v>0.88300000000000001</v>
      </c>
      <c r="AL9095" s="1055">
        <v>2.9899999999999999E-2</v>
      </c>
      <c r="AM9095" s="1054">
        <v>30</v>
      </c>
      <c r="AN9095" s="1056">
        <v>1.1599999999999999E-2</v>
      </c>
    </row>
    <row r="9096" spans="35:40">
      <c r="AI9096" s="1053">
        <v>14113501</v>
      </c>
      <c r="AJ9096" s="1054">
        <v>20</v>
      </c>
      <c r="AK9096" s="1055">
        <v>0.88060000000000005</v>
      </c>
      <c r="AL9096" s="1055">
        <v>2.5700000000000001E-2</v>
      </c>
      <c r="AM9096" s="1054">
        <v>34</v>
      </c>
      <c r="AN9096" s="1056">
        <v>6.4100000000000004E-2</v>
      </c>
    </row>
    <row r="9097" spans="35:40">
      <c r="AI9097" s="1053">
        <v>61091601</v>
      </c>
      <c r="AJ9097" s="1054">
        <v>23</v>
      </c>
      <c r="AK9097" s="1055">
        <v>0.86639999999999995</v>
      </c>
      <c r="AL9097" s="1055">
        <v>2.2800000000000001E-2</v>
      </c>
      <c r="AM9097" s="1054">
        <v>38</v>
      </c>
      <c r="AN9097" s="1056">
        <v>7.3000000000000001E-3</v>
      </c>
    </row>
    <row r="9098" spans="35:40">
      <c r="AI9098" s="1053">
        <v>65282821</v>
      </c>
      <c r="AJ9098" s="1054">
        <v>10</v>
      </c>
      <c r="AK9098" s="1055">
        <v>0.84850000000000003</v>
      </c>
      <c r="AL9098" s="1055">
        <v>0.04</v>
      </c>
      <c r="AM9098" s="1054">
        <v>21</v>
      </c>
      <c r="AN9098" s="1056">
        <v>0.1099</v>
      </c>
    </row>
    <row r="9099" spans="35:40">
      <c r="AI9099" s="1053">
        <v>15121271</v>
      </c>
      <c r="AJ9099" s="1054">
        <v>5</v>
      </c>
      <c r="AK9099" s="1055">
        <v>0.83640000000000003</v>
      </c>
      <c r="AL9099" s="1055">
        <v>2.7699999999999999E-2</v>
      </c>
      <c r="AM9099" s="1054">
        <v>30</v>
      </c>
      <c r="AN9099" s="1056">
        <v>4.6100000000000002E-2</v>
      </c>
    </row>
    <row r="9100" spans="35:40">
      <c r="AI9100" s="1053">
        <v>65270111</v>
      </c>
      <c r="AJ9100" s="1054">
        <v>4</v>
      </c>
      <c r="AK9100" s="1055">
        <v>0.82799999999999996</v>
      </c>
      <c r="AL9100" s="1055">
        <v>2.9499999999999998E-2</v>
      </c>
      <c r="AM9100" s="1054">
        <v>28</v>
      </c>
      <c r="AN9100" s="1056">
        <v>3.4999999999999996E-3</v>
      </c>
    </row>
    <row r="9101" spans="35:40">
      <c r="AI9101" s="1053">
        <v>53291901</v>
      </c>
      <c r="AJ9101" s="1054">
        <v>20</v>
      </c>
      <c r="AK9101" s="1055">
        <v>0.81899999999999995</v>
      </c>
      <c r="AL9101" s="1055">
        <v>2.7699999999999999E-2</v>
      </c>
      <c r="AM9101" s="1054">
        <v>30</v>
      </c>
      <c r="AN9101" s="1056">
        <v>3.2000000000000001E-2</v>
      </c>
    </row>
    <row r="9102" spans="35:40">
      <c r="AI9102" s="1053">
        <v>65292811</v>
      </c>
      <c r="AJ9102" s="1054">
        <v>8</v>
      </c>
      <c r="AK9102" s="1055">
        <v>0.8165</v>
      </c>
      <c r="AL9102" s="1055">
        <v>1.89E-2</v>
      </c>
      <c r="AM9102" s="1054">
        <v>43</v>
      </c>
      <c r="AN9102" s="1056">
        <v>1.32E-2</v>
      </c>
    </row>
    <row r="9103" spans="35:40">
      <c r="AI9103" s="1053">
        <v>11012201</v>
      </c>
      <c r="AJ9103" s="1054">
        <v>199</v>
      </c>
      <c r="AK9103" s="1055">
        <v>0.81499999999999995</v>
      </c>
      <c r="AL9103" s="1055">
        <v>1.6299999999999999E-2</v>
      </c>
      <c r="AM9103" s="1054">
        <v>50</v>
      </c>
      <c r="AN9103" s="1056">
        <v>3.2000000000000001E-2</v>
      </c>
    </row>
    <row r="9104" spans="35:40">
      <c r="AI9104" s="1053">
        <v>42150901</v>
      </c>
      <c r="AJ9104" s="1054">
        <v>10</v>
      </c>
      <c r="AK9104" s="1055">
        <v>0.81200000000000006</v>
      </c>
      <c r="AL9104" s="1055">
        <v>3.3300000000000003E-2</v>
      </c>
      <c r="AM9104" s="1054">
        <v>24</v>
      </c>
      <c r="AN9104" s="1056">
        <v>1.38E-2</v>
      </c>
    </row>
    <row r="9105" spans="35:40">
      <c r="AI9105" s="1053">
        <v>22023101</v>
      </c>
      <c r="AJ9105" s="1054">
        <v>27</v>
      </c>
      <c r="AK9105" s="1055">
        <v>0.80400000000000005</v>
      </c>
      <c r="AL9105" s="1055">
        <v>3.0499999999999999E-2</v>
      </c>
      <c r="AM9105" s="1054">
        <v>26</v>
      </c>
      <c r="AN9105" s="1056">
        <v>2.4199999999999999E-2</v>
      </c>
    </row>
    <row r="9106" spans="35:40">
      <c r="AI9106" s="1053">
        <v>53291601</v>
      </c>
      <c r="AJ9106" s="1054">
        <v>21</v>
      </c>
      <c r="AK9106" s="1055">
        <v>0.78800000000000003</v>
      </c>
      <c r="AL9106" s="1055">
        <v>2.6700000000000002E-2</v>
      </c>
      <c r="AM9106" s="1054">
        <v>30</v>
      </c>
      <c r="AN9106" s="1056">
        <v>2.5399999999999999E-2</v>
      </c>
    </row>
    <row r="9107" spans="35:40">
      <c r="AI9107" s="1053">
        <v>22023001</v>
      </c>
      <c r="AJ9107" s="1054">
        <v>28</v>
      </c>
      <c r="AK9107" s="1055">
        <v>0.78349999999999997</v>
      </c>
      <c r="AL9107" s="1055">
        <v>2.9600000000000001E-2</v>
      </c>
      <c r="AM9107" s="1054">
        <v>26</v>
      </c>
      <c r="AN9107" s="1056">
        <v>2.5499999999999998E-2</v>
      </c>
    </row>
    <row r="9108" spans="35:40">
      <c r="AI9108" s="1053">
        <v>15100921</v>
      </c>
      <c r="AJ9108" s="1054">
        <v>17</v>
      </c>
      <c r="AK9108" s="1055">
        <v>0.77549999999999997</v>
      </c>
      <c r="AL9108" s="1055">
        <v>2.52E-2</v>
      </c>
      <c r="AM9108" s="1054">
        <v>31</v>
      </c>
      <c r="AN9108" s="1056">
        <v>3.4000000000000002E-3</v>
      </c>
    </row>
    <row r="9109" spans="35:40">
      <c r="AI9109" s="1053">
        <v>13012001</v>
      </c>
      <c r="AJ9109" s="1054">
        <v>73</v>
      </c>
      <c r="AK9109" s="1055">
        <v>0.76800000000000002</v>
      </c>
      <c r="AL9109" s="1055">
        <v>2.52E-2</v>
      </c>
      <c r="AM9109" s="1054">
        <v>30</v>
      </c>
      <c r="AN9109" s="1056">
        <v>1.26E-2</v>
      </c>
    </row>
    <row r="9110" spans="35:40">
      <c r="AI9110" s="1053">
        <v>15070102</v>
      </c>
      <c r="AJ9110" s="1054">
        <v>15</v>
      </c>
      <c r="AK9110" s="1055">
        <v>0.76749999999999996</v>
      </c>
      <c r="AL9110" s="1055">
        <v>3.0700000000000002E-2</v>
      </c>
      <c r="AM9110" s="1054">
        <v>25</v>
      </c>
      <c r="AN9110" s="1056">
        <v>0.1177</v>
      </c>
    </row>
    <row r="9111" spans="35:40">
      <c r="AI9111" s="1053">
        <v>14110502</v>
      </c>
      <c r="AJ9111" s="1054">
        <v>21</v>
      </c>
      <c r="AK9111" s="1055">
        <v>0.76200000000000001</v>
      </c>
      <c r="AL9111" s="1055">
        <v>2.64E-2</v>
      </c>
      <c r="AM9111" s="1054">
        <v>29</v>
      </c>
      <c r="AN9111" s="1056">
        <v>1.06E-2</v>
      </c>
    </row>
    <row r="9112" spans="35:40">
      <c r="AI9112" s="1053">
        <v>43091801</v>
      </c>
      <c r="AJ9112" s="1054">
        <v>22</v>
      </c>
      <c r="AK9112" s="1055">
        <v>0.76019999999999999</v>
      </c>
      <c r="AL9112" s="1055">
        <v>2.0400000000000001E-2</v>
      </c>
      <c r="AM9112" s="1054">
        <v>37</v>
      </c>
      <c r="AN9112" s="1056">
        <v>6.6E-3</v>
      </c>
    </row>
    <row r="9113" spans="35:40">
      <c r="AI9113" s="1053">
        <v>61080501</v>
      </c>
      <c r="AJ9113" s="1054">
        <v>15</v>
      </c>
      <c r="AK9113" s="1055">
        <v>0.75049999999999994</v>
      </c>
      <c r="AL9113" s="1055">
        <v>2.5999999999999999E-2</v>
      </c>
      <c r="AM9113" s="1054">
        <v>29</v>
      </c>
      <c r="AN9113" s="1056">
        <v>5.0099999999999999E-2</v>
      </c>
    </row>
    <row r="9114" spans="35:40">
      <c r="AI9114" s="1053">
        <v>22033101</v>
      </c>
      <c r="AJ9114" s="1054">
        <v>22</v>
      </c>
      <c r="AK9114" s="1055">
        <v>0.74950000000000006</v>
      </c>
      <c r="AL9114" s="1055">
        <v>2.86E-2</v>
      </c>
      <c r="AM9114" s="1054">
        <v>26</v>
      </c>
      <c r="AN9114" s="1056">
        <v>8.0600000000000005E-2</v>
      </c>
    </row>
    <row r="9115" spans="35:40">
      <c r="AI9115" s="1053">
        <v>65312611</v>
      </c>
      <c r="AJ9115" s="1054">
        <v>6</v>
      </c>
      <c r="AK9115" s="1055">
        <v>0.73150000000000004</v>
      </c>
      <c r="AL9115" s="1055">
        <v>2.3099999999999999E-2</v>
      </c>
      <c r="AM9115" s="1054">
        <v>32</v>
      </c>
      <c r="AN9115" s="1056">
        <v>1.9E-3</v>
      </c>
    </row>
    <row r="9116" spans="35:40">
      <c r="AI9116" s="1053">
        <v>33041101</v>
      </c>
      <c r="AJ9116" s="1054">
        <v>87</v>
      </c>
      <c r="AK9116" s="1055">
        <v>0.72799999999999998</v>
      </c>
      <c r="AL9116" s="1055">
        <v>2.8799999999999999E-2</v>
      </c>
      <c r="AM9116" s="1054">
        <v>25</v>
      </c>
      <c r="AN9116" s="1056">
        <v>2.9900000000000003E-2</v>
      </c>
    </row>
    <row r="9117" spans="35:40">
      <c r="AI9117" s="1053">
        <v>50050602</v>
      </c>
      <c r="AJ9117" s="1054">
        <v>213</v>
      </c>
      <c r="AK9117" s="1055">
        <v>0.72699999999999998</v>
      </c>
      <c r="AL9117" s="1055">
        <v>2.3400000000000001E-2</v>
      </c>
      <c r="AM9117" s="1054">
        <v>31</v>
      </c>
      <c r="AN9117" s="1056">
        <v>2.3399999999999997E-2</v>
      </c>
    </row>
    <row r="9118" spans="35:40">
      <c r="AI9118" s="1053">
        <v>53081501</v>
      </c>
      <c r="AJ9118" s="1054">
        <v>14</v>
      </c>
      <c r="AK9118" s="1055">
        <v>0.72250000000000003</v>
      </c>
      <c r="AL9118" s="1055">
        <v>2.1399999999999999E-2</v>
      </c>
      <c r="AM9118" s="1054">
        <v>34</v>
      </c>
      <c r="AN9118" s="1056">
        <v>5.5000000000000005E-3</v>
      </c>
    </row>
    <row r="9119" spans="35:40">
      <c r="AI9119" s="1053">
        <v>22111101</v>
      </c>
      <c r="AJ9119" s="1054">
        <v>52</v>
      </c>
      <c r="AK9119" s="1055">
        <v>0.72250000000000003</v>
      </c>
      <c r="AL9119" s="1055">
        <v>2.75E-2</v>
      </c>
      <c r="AM9119" s="1054">
        <v>26</v>
      </c>
      <c r="AN9119" s="1056">
        <v>2.2000000000000002E-2</v>
      </c>
    </row>
    <row r="9120" spans="35:40">
      <c r="AI9120" s="1053">
        <v>62051001</v>
      </c>
      <c r="AJ9120" s="1054">
        <v>12</v>
      </c>
      <c r="AK9120" s="1055">
        <v>0.71799999999999997</v>
      </c>
      <c r="AL9120" s="1055">
        <v>2.2700000000000001E-2</v>
      </c>
      <c r="AM9120" s="1054">
        <v>32</v>
      </c>
      <c r="AN9120" s="1056">
        <v>8.5299999999999987E-2</v>
      </c>
    </row>
    <row r="9121" spans="35:40">
      <c r="AI9121" s="1053">
        <v>37107061</v>
      </c>
      <c r="AJ9121" s="1054">
        <v>21</v>
      </c>
      <c r="AK9121" s="1055">
        <v>0.7137</v>
      </c>
      <c r="AL9121" s="1055">
        <v>2.1999999999999999E-2</v>
      </c>
      <c r="AM9121" s="1054">
        <v>32</v>
      </c>
      <c r="AN9121" s="1056">
        <v>6.4000000000000003E-3</v>
      </c>
    </row>
    <row r="9122" spans="35:40">
      <c r="AI9122" s="1053">
        <v>32110701</v>
      </c>
      <c r="AJ9122" s="1054">
        <v>22</v>
      </c>
      <c r="AK9122" s="1055">
        <v>0.70340000000000003</v>
      </c>
      <c r="AL9122" s="1055">
        <v>1.5800000000000002E-2</v>
      </c>
      <c r="AM9122" s="1054">
        <v>45</v>
      </c>
      <c r="AN9122" s="1056">
        <v>6.9999999999999993E-3</v>
      </c>
    </row>
    <row r="9123" spans="35:40">
      <c r="AI9123" s="1053">
        <v>11086701</v>
      </c>
      <c r="AJ9123" s="1054">
        <v>200</v>
      </c>
      <c r="AK9123" s="1055">
        <v>0.69199999999999995</v>
      </c>
      <c r="AL9123" s="1055">
        <v>1.83E-2</v>
      </c>
      <c r="AM9123" s="1054">
        <v>38</v>
      </c>
      <c r="AN9123" s="1056">
        <v>6.7000000000000002E-3</v>
      </c>
    </row>
    <row r="9124" spans="35:40">
      <c r="AI9124" s="1053">
        <v>34082301</v>
      </c>
      <c r="AJ9124" s="1054">
        <v>25</v>
      </c>
      <c r="AK9124" s="1055">
        <v>0.69099999999999995</v>
      </c>
      <c r="AL9124" s="1055">
        <v>2.1499999999999998E-2</v>
      </c>
      <c r="AM9124" s="1054">
        <v>32</v>
      </c>
      <c r="AN9124" s="1056">
        <v>0.05</v>
      </c>
    </row>
    <row r="9125" spans="35:40">
      <c r="AI9125" s="1053">
        <v>65282511</v>
      </c>
      <c r="AJ9125" s="1054">
        <v>11</v>
      </c>
      <c r="AK9125" s="1055">
        <v>0.69099999999999995</v>
      </c>
      <c r="AL9125" s="1055">
        <v>2.01E-2</v>
      </c>
      <c r="AM9125" s="1054">
        <v>34</v>
      </c>
      <c r="AN9125" s="1056">
        <v>2.8000000000000004E-3</v>
      </c>
    </row>
    <row r="9126" spans="35:40">
      <c r="AI9126" s="1053">
        <v>41121901</v>
      </c>
      <c r="AJ9126" s="1054">
        <v>11</v>
      </c>
      <c r="AK9126" s="1055">
        <v>0.6845</v>
      </c>
      <c r="AL9126" s="1055">
        <v>2.1299999999999999E-2</v>
      </c>
      <c r="AM9126" s="1054">
        <v>32</v>
      </c>
      <c r="AN9126" s="1056">
        <v>3.9800000000000002E-2</v>
      </c>
    </row>
    <row r="9127" spans="35:40">
      <c r="AI9127" s="1053">
        <v>62141601</v>
      </c>
      <c r="AJ9127" s="1054">
        <v>15</v>
      </c>
      <c r="AK9127" s="1055">
        <v>0.67800000000000005</v>
      </c>
      <c r="AL9127" s="1055">
        <v>2.24E-2</v>
      </c>
      <c r="AM9127" s="1054">
        <v>30</v>
      </c>
      <c r="AN9127" s="1056">
        <v>5.3E-3</v>
      </c>
    </row>
    <row r="9128" spans="35:40">
      <c r="AI9128" s="1053">
        <v>65900201</v>
      </c>
      <c r="AJ9128" s="1054">
        <v>2</v>
      </c>
      <c r="AK9128" s="1055">
        <v>0.67600000000000005</v>
      </c>
      <c r="AL9128" s="1055">
        <v>2.9899999999999999E-2</v>
      </c>
      <c r="AM9128" s="1054">
        <v>23</v>
      </c>
      <c r="AN9128" s="1056">
        <v>4.4400000000000002E-2</v>
      </c>
    </row>
    <row r="9129" spans="35:40">
      <c r="AI9129" s="1053">
        <v>15011346</v>
      </c>
      <c r="AJ9129" s="1054">
        <v>31</v>
      </c>
      <c r="AK9129" s="1055">
        <v>0.66779999999999995</v>
      </c>
      <c r="AL9129" s="1055">
        <v>2.2599999999999999E-2</v>
      </c>
      <c r="AM9129" s="1054">
        <v>30</v>
      </c>
      <c r="AN9129" s="1056">
        <v>1.1699999999999999E-2</v>
      </c>
    </row>
    <row r="9130" spans="35:40">
      <c r="AI9130" s="1053">
        <v>13104802</v>
      </c>
      <c r="AJ9130" s="1054">
        <v>39</v>
      </c>
      <c r="AK9130" s="1055">
        <v>0.63800000000000001</v>
      </c>
      <c r="AL9130" s="1055">
        <v>2.1999999999999999E-2</v>
      </c>
      <c r="AM9130" s="1054">
        <v>29</v>
      </c>
      <c r="AN9130" s="1056">
        <v>1.4999999999999999E-2</v>
      </c>
    </row>
    <row r="9131" spans="35:40">
      <c r="AI9131" s="1053">
        <v>64050302</v>
      </c>
      <c r="AJ9131" s="1054">
        <v>4</v>
      </c>
      <c r="AK9131" s="1055">
        <v>0.61799999999999999</v>
      </c>
      <c r="AL9131" s="1055">
        <v>4.0800000000000003E-2</v>
      </c>
      <c r="AM9131" s="1054">
        <v>15</v>
      </c>
      <c r="AN9131" s="1056">
        <v>1.2199999999999999E-2</v>
      </c>
    </row>
    <row r="9132" spans="35:40">
      <c r="AI9132" s="1053">
        <v>61011021</v>
      </c>
      <c r="AJ9132" s="1054">
        <v>98</v>
      </c>
      <c r="AK9132" s="1055">
        <v>0.6</v>
      </c>
      <c r="AL9132" s="1055">
        <v>2.5000000000000001E-2</v>
      </c>
      <c r="AM9132" s="1054">
        <v>24</v>
      </c>
      <c r="AN9132" s="1056">
        <v>0.62659999999999993</v>
      </c>
    </row>
    <row r="9133" spans="35:40">
      <c r="AI9133" s="1053">
        <v>43013901</v>
      </c>
      <c r="AJ9133" s="1054">
        <v>97</v>
      </c>
      <c r="AK9133" s="1055">
        <v>0.58499999999999996</v>
      </c>
      <c r="AL9133" s="1055">
        <v>1.95E-2</v>
      </c>
      <c r="AM9133" s="1054">
        <v>30</v>
      </c>
      <c r="AN9133" s="1056">
        <v>5.7000000000000002E-2</v>
      </c>
    </row>
    <row r="9134" spans="35:40">
      <c r="AI9134" s="1053">
        <v>53230401</v>
      </c>
      <c r="AJ9134" s="1054">
        <v>14</v>
      </c>
      <c r="AK9134" s="1055">
        <v>0.58150000000000002</v>
      </c>
      <c r="AL9134" s="1055">
        <v>1.89E-2</v>
      </c>
      <c r="AM9134" s="1054">
        <v>31</v>
      </c>
      <c r="AN9134" s="1056">
        <v>4.3E-3</v>
      </c>
    </row>
    <row r="9135" spans="35:40">
      <c r="AI9135" s="1053">
        <v>54010203</v>
      </c>
      <c r="AJ9135" s="1054">
        <v>7</v>
      </c>
      <c r="AK9135" s="1055">
        <v>0.57599999999999996</v>
      </c>
      <c r="AL9135" s="1055">
        <v>1.5699999999999999E-2</v>
      </c>
      <c r="AM9135" s="1054">
        <v>37</v>
      </c>
      <c r="AN9135" s="1056">
        <v>1.5300000000000001E-2</v>
      </c>
    </row>
    <row r="9136" spans="35:40">
      <c r="AI9136" s="1053">
        <v>15061611</v>
      </c>
      <c r="AJ9136" s="1054">
        <v>14</v>
      </c>
      <c r="AK9136" s="1055">
        <v>0.56799999999999995</v>
      </c>
      <c r="AL9136" s="1055">
        <v>1.7600000000000001E-2</v>
      </c>
      <c r="AM9136" s="1054">
        <v>32</v>
      </c>
      <c r="AN9136" s="1056">
        <v>3.3300000000000003E-2</v>
      </c>
    </row>
    <row r="9137" spans="35:40">
      <c r="AI9137" s="1053">
        <v>65222211</v>
      </c>
      <c r="AJ9137" s="1054">
        <v>9</v>
      </c>
      <c r="AK9137" s="1055">
        <v>0.55979999999999996</v>
      </c>
      <c r="AL9137" s="1055">
        <v>1.8800000000000001E-2</v>
      </c>
      <c r="AM9137" s="1054">
        <v>30</v>
      </c>
      <c r="AN9137" s="1056">
        <v>2.7799999999999998E-2</v>
      </c>
    </row>
    <row r="9138" spans="35:40">
      <c r="AI9138" s="1053">
        <v>65320101</v>
      </c>
      <c r="AJ9138" s="1054">
        <v>1</v>
      </c>
      <c r="AK9138" s="1055">
        <v>0.55149999999999999</v>
      </c>
      <c r="AL9138" s="1055">
        <v>1.7500000000000002E-2</v>
      </c>
      <c r="AM9138" s="1054">
        <v>32</v>
      </c>
      <c r="AN9138" s="1056">
        <v>5.1000000000000004E-3</v>
      </c>
    </row>
    <row r="9139" spans="35:40">
      <c r="AI9139" s="1053">
        <v>43070302</v>
      </c>
      <c r="AJ9139" s="1054">
        <v>23</v>
      </c>
      <c r="AK9139" s="1055">
        <v>0.55000000000000004</v>
      </c>
      <c r="AL9139" s="1055">
        <v>1.8499999999999999E-2</v>
      </c>
      <c r="AM9139" s="1054">
        <v>30</v>
      </c>
      <c r="AN9139" s="1056">
        <v>1.3300000000000001E-2</v>
      </c>
    </row>
    <row r="9140" spans="35:40">
      <c r="AI9140" s="1053">
        <v>15040103</v>
      </c>
      <c r="AJ9140" s="1054">
        <v>14</v>
      </c>
      <c r="AK9140" s="1055">
        <v>0.54700000000000004</v>
      </c>
      <c r="AL9140" s="1055">
        <v>1.84E-2</v>
      </c>
      <c r="AM9140" s="1054">
        <v>30</v>
      </c>
      <c r="AN9140" s="1056">
        <v>6.3E-3</v>
      </c>
    </row>
    <row r="9141" spans="35:40">
      <c r="AI9141" s="1053">
        <v>13071701</v>
      </c>
      <c r="AJ9141" s="1054">
        <v>25</v>
      </c>
      <c r="AK9141" s="1055">
        <v>0.54400000000000004</v>
      </c>
      <c r="AL9141" s="1055">
        <v>1.9800000000000002E-2</v>
      </c>
      <c r="AM9141" s="1054">
        <v>27</v>
      </c>
      <c r="AN9141" s="1056">
        <v>1.77E-2</v>
      </c>
    </row>
    <row r="9142" spans="35:40">
      <c r="AI9142" s="1053">
        <v>36098201</v>
      </c>
      <c r="AJ9142" s="1054">
        <v>33</v>
      </c>
      <c r="AK9142" s="1055">
        <v>0.54049999999999998</v>
      </c>
      <c r="AL9142" s="1055">
        <v>1.6500000000000001E-2</v>
      </c>
      <c r="AM9142" s="1054">
        <v>33</v>
      </c>
      <c r="AN9142" s="1056">
        <v>2.8999999999999998E-3</v>
      </c>
    </row>
    <row r="9143" spans="35:40">
      <c r="AI9143" s="1053">
        <v>33035001</v>
      </c>
      <c r="AJ9143" s="1054">
        <v>53</v>
      </c>
      <c r="AK9143" s="1055">
        <v>0.53900000000000003</v>
      </c>
      <c r="AL9143" s="1055">
        <v>1.61E-2</v>
      </c>
      <c r="AM9143" s="1054">
        <v>33</v>
      </c>
      <c r="AN9143" s="1056">
        <v>3.0000000000000001E-3</v>
      </c>
    </row>
    <row r="9144" spans="35:40">
      <c r="AI9144" s="1053">
        <v>23033601</v>
      </c>
      <c r="AJ9144" s="1054">
        <v>14</v>
      </c>
      <c r="AK9144" s="1055">
        <v>0.53800000000000003</v>
      </c>
      <c r="AL9144" s="1055">
        <v>1.8499999999999999E-2</v>
      </c>
      <c r="AM9144" s="1054">
        <v>29</v>
      </c>
      <c r="AN9144" s="1056">
        <v>5.0000000000000001E-3</v>
      </c>
    </row>
    <row r="9145" spans="35:40">
      <c r="AI9145" s="1053">
        <v>14243111</v>
      </c>
      <c r="AJ9145" s="1054">
        <v>27</v>
      </c>
      <c r="AK9145" s="1055">
        <v>0.52249999999999996</v>
      </c>
      <c r="AL9145" s="1055">
        <v>1.9400000000000001E-2</v>
      </c>
      <c r="AM9145" s="1054">
        <v>27</v>
      </c>
      <c r="AN9145" s="1056">
        <v>2.0099999999999996E-2</v>
      </c>
    </row>
    <row r="9146" spans="35:40">
      <c r="AI9146" s="1053">
        <v>51018901</v>
      </c>
      <c r="AJ9146" s="1054">
        <v>173</v>
      </c>
      <c r="AK9146" s="1055">
        <v>0.51719999999999999</v>
      </c>
      <c r="AL9146" s="1055">
        <v>2.58E-2</v>
      </c>
      <c r="AM9146" s="1054">
        <v>20</v>
      </c>
      <c r="AN9146" s="1056">
        <v>6.8999999999999999E-3</v>
      </c>
    </row>
    <row r="9147" spans="35:40">
      <c r="AI9147" s="1053">
        <v>63070021</v>
      </c>
      <c r="AJ9147" s="1054">
        <v>2</v>
      </c>
      <c r="AK9147" s="1055">
        <v>0.51600000000000001</v>
      </c>
      <c r="AL9147" s="1055">
        <v>1.72E-2</v>
      </c>
      <c r="AM9147" s="1054">
        <v>30</v>
      </c>
      <c r="AN9147" s="1056">
        <v>5.7999999999999996E-3</v>
      </c>
    </row>
    <row r="9148" spans="35:40">
      <c r="AI9148" s="1053">
        <v>53291801</v>
      </c>
      <c r="AJ9148" s="1054">
        <v>22</v>
      </c>
      <c r="AK9148" s="1055">
        <v>0.51449999999999996</v>
      </c>
      <c r="AL9148" s="1055">
        <v>1.5299999999999999E-2</v>
      </c>
      <c r="AM9148" s="1054">
        <v>34</v>
      </c>
      <c r="AN9148" s="1056">
        <v>1.55E-2</v>
      </c>
    </row>
    <row r="9149" spans="35:40">
      <c r="AI9149" s="1053">
        <v>14112191</v>
      </c>
      <c r="AJ9149" s="1054">
        <v>22</v>
      </c>
      <c r="AK9149" s="1055">
        <v>0.51300000000000001</v>
      </c>
      <c r="AL9149" s="1055">
        <v>1.7299999999999999E-2</v>
      </c>
      <c r="AM9149" s="1054">
        <v>30</v>
      </c>
      <c r="AN9149" s="1056">
        <v>5.4000000000000003E-3</v>
      </c>
    </row>
    <row r="9150" spans="35:40">
      <c r="AI9150" s="1053">
        <v>65212202</v>
      </c>
      <c r="AJ9150" s="1054">
        <v>4</v>
      </c>
      <c r="AK9150" s="1055">
        <v>0.51100000000000001</v>
      </c>
      <c r="AL9150" s="1055">
        <v>2.1299999999999999E-2</v>
      </c>
      <c r="AM9150" s="1054">
        <v>24</v>
      </c>
      <c r="AN9150" s="1056">
        <v>1.6200000000000003E-2</v>
      </c>
    </row>
    <row r="9151" spans="35:40">
      <c r="AI9151" s="1053">
        <v>15051281</v>
      </c>
      <c r="AJ9151" s="1054">
        <v>21</v>
      </c>
      <c r="AK9151" s="1055">
        <v>0.505</v>
      </c>
      <c r="AL9151" s="1055">
        <v>1.9599999999999999E-2</v>
      </c>
      <c r="AM9151" s="1054">
        <v>26</v>
      </c>
      <c r="AN9151" s="1056">
        <v>7.3000000000000001E-3</v>
      </c>
    </row>
    <row r="9152" spans="35:40">
      <c r="AI9152" s="1053">
        <v>13350801</v>
      </c>
      <c r="AJ9152" s="1054">
        <v>14</v>
      </c>
      <c r="AK9152" s="1055">
        <v>0.50049999999999994</v>
      </c>
      <c r="AL9152" s="1055">
        <v>1.7399999999999999E-2</v>
      </c>
      <c r="AM9152" s="1054">
        <v>29</v>
      </c>
      <c r="AN9152" s="1056">
        <v>5.1799999999999999E-2</v>
      </c>
    </row>
    <row r="9153" spans="35:40">
      <c r="AI9153" s="1053">
        <v>31030102</v>
      </c>
      <c r="AJ9153" s="1054">
        <v>284</v>
      </c>
      <c r="AK9153" s="1055">
        <v>0.50049999999999994</v>
      </c>
      <c r="AL9153" s="1055">
        <v>1.43E-2</v>
      </c>
      <c r="AM9153" s="1054">
        <v>35</v>
      </c>
      <c r="AN9153" s="1056">
        <v>6.1999999999999998E-3</v>
      </c>
    </row>
    <row r="9154" spans="35:40">
      <c r="AI9154" s="1053">
        <v>53091401</v>
      </c>
      <c r="AJ9154" s="1054">
        <v>12</v>
      </c>
      <c r="AK9154" s="1055">
        <v>0.49980000000000002</v>
      </c>
      <c r="AL9154" s="1055">
        <v>1.78E-2</v>
      </c>
      <c r="AM9154" s="1054">
        <v>28</v>
      </c>
      <c r="AN9154" s="1056">
        <v>7.4400000000000008E-2</v>
      </c>
    </row>
    <row r="9155" spans="35:40">
      <c r="AI9155" s="1053">
        <v>36060101</v>
      </c>
      <c r="AJ9155" s="1054">
        <v>9</v>
      </c>
      <c r="AK9155" s="1055">
        <v>0.4945</v>
      </c>
      <c r="AL9155" s="1055">
        <v>1.89E-2</v>
      </c>
      <c r="AM9155" s="1054">
        <v>26</v>
      </c>
      <c r="AN9155" s="1056">
        <v>8.5000000000000006E-3</v>
      </c>
    </row>
    <row r="9156" spans="35:40">
      <c r="AI9156" s="1053">
        <v>53013001</v>
      </c>
      <c r="AJ9156" s="1054">
        <v>70</v>
      </c>
      <c r="AK9156" s="1055">
        <v>0.49430000000000002</v>
      </c>
      <c r="AL9156" s="1055">
        <v>1.61E-2</v>
      </c>
      <c r="AM9156" s="1054">
        <v>31</v>
      </c>
      <c r="AN9156" s="1056">
        <v>1.9E-2</v>
      </c>
    </row>
    <row r="9157" spans="35:40">
      <c r="AI9157" s="1053">
        <v>43082501</v>
      </c>
      <c r="AJ9157" s="1054">
        <v>38</v>
      </c>
      <c r="AK9157" s="1055">
        <v>0.49099999999999999</v>
      </c>
      <c r="AL9157" s="1055">
        <v>1.84E-2</v>
      </c>
      <c r="AM9157" s="1054">
        <v>27</v>
      </c>
      <c r="AN9157" s="1056">
        <v>1.44E-2</v>
      </c>
    </row>
    <row r="9158" spans="35:40">
      <c r="AI9158" s="1053">
        <v>13012501</v>
      </c>
      <c r="AJ9158" s="1054">
        <v>74</v>
      </c>
      <c r="AK9158" s="1055">
        <v>0.48399999999999999</v>
      </c>
      <c r="AL9158" s="1055">
        <v>1.49E-2</v>
      </c>
      <c r="AM9158" s="1054">
        <v>32</v>
      </c>
      <c r="AN9158" s="1056">
        <v>5.5000000000000005E-3</v>
      </c>
    </row>
    <row r="9159" spans="35:40">
      <c r="AI9159" s="1053">
        <v>34171101</v>
      </c>
      <c r="AJ9159" s="1054">
        <v>16</v>
      </c>
      <c r="AK9159" s="1055">
        <v>0.48</v>
      </c>
      <c r="AL9159" s="1055">
        <v>1.6E-2</v>
      </c>
      <c r="AM9159" s="1054">
        <v>30</v>
      </c>
      <c r="AN9159" s="1056">
        <v>3.4000000000000002E-3</v>
      </c>
    </row>
    <row r="9160" spans="35:40">
      <c r="AI9160" s="1053">
        <v>65222311</v>
      </c>
      <c r="AJ9160" s="1054">
        <v>10</v>
      </c>
      <c r="AK9160" s="1055">
        <v>0.47349999999999998</v>
      </c>
      <c r="AL9160" s="1055">
        <v>1.6E-2</v>
      </c>
      <c r="AM9160" s="1054">
        <v>30</v>
      </c>
      <c r="AN9160" s="1056">
        <v>2.5999999999999999E-3</v>
      </c>
    </row>
    <row r="9161" spans="35:40">
      <c r="AI9161" s="1053">
        <v>61061601</v>
      </c>
      <c r="AJ9161" s="1054">
        <v>24</v>
      </c>
      <c r="AK9161" s="1055">
        <v>0.47249999999999998</v>
      </c>
      <c r="AL9161" s="1055">
        <v>1.89E-2</v>
      </c>
      <c r="AM9161" s="1054">
        <v>25</v>
      </c>
      <c r="AN9161" s="1056">
        <v>6.5000000000000006E-3</v>
      </c>
    </row>
    <row r="9162" spans="35:40">
      <c r="AI9162" s="1053">
        <v>51200021</v>
      </c>
      <c r="AJ9162" s="1054">
        <v>4</v>
      </c>
      <c r="AK9162" s="1055">
        <v>0.4718</v>
      </c>
      <c r="AL9162" s="1055">
        <v>1.1299999999999999E-2</v>
      </c>
      <c r="AM9162" s="1054">
        <v>42</v>
      </c>
      <c r="AN9162" s="1056">
        <v>5.3699999999999998E-2</v>
      </c>
    </row>
    <row r="9163" spans="35:40">
      <c r="AI9163" s="1053">
        <v>13060401</v>
      </c>
      <c r="AJ9163" s="1054">
        <v>34</v>
      </c>
      <c r="AK9163" s="1055">
        <v>0.47049999999999997</v>
      </c>
      <c r="AL9163" s="1055">
        <v>1.77E-2</v>
      </c>
      <c r="AM9163" s="1054">
        <v>27</v>
      </c>
      <c r="AN9163" s="1056">
        <v>2.4399999999999998E-2</v>
      </c>
    </row>
    <row r="9164" spans="35:40">
      <c r="AI9164" s="1053">
        <v>35050701</v>
      </c>
      <c r="AJ9164" s="1054">
        <v>60</v>
      </c>
      <c r="AK9164" s="1055">
        <v>0.46800000000000003</v>
      </c>
      <c r="AL9164" s="1055">
        <v>1.7500000000000002E-2</v>
      </c>
      <c r="AM9164" s="1054">
        <v>27</v>
      </c>
      <c r="AN9164" s="1056">
        <v>6.1999999999999998E-3</v>
      </c>
    </row>
    <row r="9165" spans="35:40">
      <c r="AI9165" s="1053">
        <v>33061101</v>
      </c>
      <c r="AJ9165" s="1054">
        <v>68</v>
      </c>
      <c r="AK9165" s="1055">
        <v>0.45850000000000002</v>
      </c>
      <c r="AL9165" s="1055">
        <v>1.6E-2</v>
      </c>
      <c r="AM9165" s="1054">
        <v>29</v>
      </c>
      <c r="AN9165" s="1056">
        <v>8.3000000000000001E-3</v>
      </c>
    </row>
    <row r="9166" spans="35:40">
      <c r="AI9166" s="1053">
        <v>36045101</v>
      </c>
      <c r="AJ9166" s="1054">
        <v>37</v>
      </c>
      <c r="AK9166" s="1055">
        <v>0.44619999999999999</v>
      </c>
      <c r="AL9166" s="1055">
        <v>1.1900000000000001E-2</v>
      </c>
      <c r="AM9166" s="1054">
        <v>38</v>
      </c>
      <c r="AN9166" s="1056">
        <v>2.5499999999999998E-2</v>
      </c>
    </row>
    <row r="9167" spans="35:40">
      <c r="AI9167" s="1053">
        <v>23040411</v>
      </c>
      <c r="AJ9167" s="1054">
        <v>13</v>
      </c>
      <c r="AK9167" s="1055">
        <v>0.4425</v>
      </c>
      <c r="AL9167" s="1055">
        <v>1.6199999999999999E-2</v>
      </c>
      <c r="AM9167" s="1054">
        <v>27</v>
      </c>
      <c r="AN9167" s="1056">
        <v>2E-3</v>
      </c>
    </row>
    <row r="9168" spans="35:40">
      <c r="AI9168" s="1053">
        <v>44120102</v>
      </c>
      <c r="AJ9168" s="1054">
        <v>42</v>
      </c>
      <c r="AK9168" s="1055">
        <v>0.43619999999999998</v>
      </c>
      <c r="AL9168" s="1055">
        <v>1.29E-2</v>
      </c>
      <c r="AM9168" s="1054">
        <v>34</v>
      </c>
      <c r="AN9168" s="1056">
        <v>2.8000000000000004E-3</v>
      </c>
    </row>
    <row r="9169" spans="35:40">
      <c r="AI9169" s="1053">
        <v>51140301</v>
      </c>
      <c r="AJ9169" s="1054">
        <v>25</v>
      </c>
      <c r="AK9169" s="1055">
        <v>0.435</v>
      </c>
      <c r="AL9169" s="1055">
        <v>1.5100000000000001E-2</v>
      </c>
      <c r="AM9169" s="1054">
        <v>29</v>
      </c>
      <c r="AN9169" s="1056">
        <v>1.95E-2</v>
      </c>
    </row>
    <row r="9170" spans="35:40">
      <c r="AI9170" s="1053">
        <v>53041501</v>
      </c>
      <c r="AJ9170" s="1054">
        <v>17</v>
      </c>
      <c r="AK9170" s="1055">
        <v>0.43290000000000001</v>
      </c>
      <c r="AL9170" s="1055">
        <v>1.47E-2</v>
      </c>
      <c r="AM9170" s="1054">
        <v>29</v>
      </c>
      <c r="AN9170" s="1056">
        <v>3.4000000000000002E-3</v>
      </c>
    </row>
    <row r="9171" spans="35:40">
      <c r="AI9171" s="1053">
        <v>31071202</v>
      </c>
      <c r="AJ9171" s="1054">
        <v>285</v>
      </c>
      <c r="AK9171" s="1055">
        <v>0.42949999999999999</v>
      </c>
      <c r="AL9171" s="1055">
        <v>1.12E-2</v>
      </c>
      <c r="AM9171" s="1054">
        <v>38</v>
      </c>
      <c r="AN9171" s="1056">
        <v>0.1009</v>
      </c>
    </row>
    <row r="9172" spans="35:40">
      <c r="AI9172" s="1053">
        <v>65280104</v>
      </c>
      <c r="AJ9172" s="1054">
        <v>12</v>
      </c>
      <c r="AK9172" s="1055">
        <v>0.42649999999999999</v>
      </c>
      <c r="AL9172" s="1055">
        <v>1.5100000000000001E-2</v>
      </c>
      <c r="AM9172" s="1054">
        <v>28</v>
      </c>
      <c r="AN9172" s="1056">
        <v>2.3300000000000001E-2</v>
      </c>
    </row>
    <row r="9173" spans="35:40">
      <c r="AI9173" s="1053">
        <v>21010101</v>
      </c>
      <c r="AJ9173" s="1054">
        <v>70</v>
      </c>
      <c r="AK9173" s="1055">
        <v>0.42309999999999998</v>
      </c>
      <c r="AL9173" s="1055">
        <v>1.43E-2</v>
      </c>
      <c r="AM9173" s="1054">
        <v>30</v>
      </c>
      <c r="AN9173" s="1056">
        <v>5.7999999999999996E-3</v>
      </c>
    </row>
    <row r="9174" spans="35:40">
      <c r="AI9174" s="1053">
        <v>41018001</v>
      </c>
      <c r="AJ9174" s="1054">
        <v>95</v>
      </c>
      <c r="AK9174" s="1055">
        <v>0.42266000000000004</v>
      </c>
      <c r="AL9174" s="1055">
        <v>5.1999999999999998E-3</v>
      </c>
      <c r="AM9174" s="1054">
        <v>81</v>
      </c>
      <c r="AN9174" s="1056">
        <v>3.5999999999999999E-3</v>
      </c>
    </row>
    <row r="9175" spans="35:40">
      <c r="AI9175" s="1053">
        <v>23110201</v>
      </c>
      <c r="AJ9175" s="1054">
        <v>11</v>
      </c>
      <c r="AK9175" s="1055">
        <v>0.41399999999999998</v>
      </c>
      <c r="AL9175" s="1055">
        <v>1.38E-2</v>
      </c>
      <c r="AM9175" s="1054">
        <v>30</v>
      </c>
      <c r="AN9175" s="1056">
        <v>3.9300000000000002E-2</v>
      </c>
    </row>
    <row r="9176" spans="35:40">
      <c r="AI9176" s="1053">
        <v>46011002</v>
      </c>
      <c r="AJ9176" s="1054">
        <v>32</v>
      </c>
      <c r="AK9176" s="1055">
        <v>0.41299999999999998</v>
      </c>
      <c r="AL9176" s="1055">
        <v>1.54E-2</v>
      </c>
      <c r="AM9176" s="1054">
        <v>27</v>
      </c>
      <c r="AN9176" s="1056">
        <v>4.8999999999999998E-3</v>
      </c>
    </row>
    <row r="9177" spans="35:40">
      <c r="AI9177" s="1053">
        <v>22042201</v>
      </c>
      <c r="AJ9177" s="1054">
        <v>18</v>
      </c>
      <c r="AK9177" s="1055">
        <v>0.41299999999999998</v>
      </c>
      <c r="AL9177" s="1055">
        <v>1.6199999999999999E-2</v>
      </c>
      <c r="AM9177" s="1054">
        <v>25</v>
      </c>
      <c r="AN9177" s="1056">
        <v>7.1999999999999998E-3</v>
      </c>
    </row>
    <row r="9178" spans="35:40">
      <c r="AI9178" s="1053">
        <v>31133107</v>
      </c>
      <c r="AJ9178" s="1054">
        <v>286</v>
      </c>
      <c r="AK9178" s="1055">
        <v>0.41010000000000002</v>
      </c>
      <c r="AL9178" s="1055">
        <v>1.21E-2</v>
      </c>
      <c r="AM9178" s="1054">
        <v>34</v>
      </c>
      <c r="AN9178" s="1056">
        <v>1.9599999999999999E-2</v>
      </c>
    </row>
    <row r="9179" spans="35:40">
      <c r="AI9179" s="1053">
        <v>65313011</v>
      </c>
      <c r="AJ9179" s="1054">
        <v>7</v>
      </c>
      <c r="AK9179" s="1055">
        <v>0.40500000000000003</v>
      </c>
      <c r="AL9179" s="1055">
        <v>1.8599999999999998E-2</v>
      </c>
      <c r="AM9179" s="1054">
        <v>22</v>
      </c>
      <c r="AN9179" s="1056">
        <v>5.0000000000000001E-3</v>
      </c>
    </row>
    <row r="9180" spans="35:40">
      <c r="AI9180" s="1053">
        <v>22041701</v>
      </c>
      <c r="AJ9180" s="1054">
        <v>19</v>
      </c>
      <c r="AK9180" s="1055">
        <v>0.39789999999999998</v>
      </c>
      <c r="AL9180" s="1055">
        <v>1.54E-2</v>
      </c>
      <c r="AM9180" s="1054">
        <v>26</v>
      </c>
      <c r="AN9180" s="1056">
        <v>6.1999999999999998E-3</v>
      </c>
    </row>
    <row r="9181" spans="35:40">
      <c r="AI9181" s="1053">
        <v>53091101</v>
      </c>
      <c r="AJ9181" s="1054">
        <v>13</v>
      </c>
      <c r="AK9181" s="1055">
        <v>0.38240000000000002</v>
      </c>
      <c r="AL9181" s="1055">
        <v>8.6E-3</v>
      </c>
      <c r="AM9181" s="1054">
        <v>44</v>
      </c>
      <c r="AN9181" s="1056">
        <v>3.3700000000000001E-2</v>
      </c>
    </row>
    <row r="9182" spans="35:40">
      <c r="AI9182" s="1053">
        <v>65400411</v>
      </c>
      <c r="AJ9182" s="1054">
        <v>17</v>
      </c>
      <c r="AK9182" s="1055">
        <v>0.378</v>
      </c>
      <c r="AL9182" s="1055">
        <v>1.1900000000000001E-2</v>
      </c>
      <c r="AM9182" s="1054">
        <v>32</v>
      </c>
      <c r="AN9182" s="1056">
        <v>0.16190000000000002</v>
      </c>
    </row>
    <row r="9183" spans="35:40">
      <c r="AI9183" s="1053">
        <v>53061001</v>
      </c>
      <c r="AJ9183" s="1054">
        <v>15</v>
      </c>
      <c r="AK9183" s="1055">
        <v>0.375</v>
      </c>
      <c r="AL9183" s="1055">
        <v>1.2E-2</v>
      </c>
      <c r="AM9183" s="1054">
        <v>31</v>
      </c>
      <c r="AN9183" s="1056">
        <v>1.47E-2</v>
      </c>
    </row>
    <row r="9184" spans="35:40">
      <c r="AI9184" s="1053">
        <v>31184201</v>
      </c>
      <c r="AJ9184" s="1054">
        <v>287</v>
      </c>
      <c r="AK9184" s="1055">
        <v>0.372</v>
      </c>
      <c r="AL9184" s="1055">
        <v>1.24E-2</v>
      </c>
      <c r="AM9184" s="1054">
        <v>30</v>
      </c>
      <c r="AN9184" s="1056">
        <v>0.24170000000000003</v>
      </c>
    </row>
    <row r="9185" spans="35:40">
      <c r="AI9185" s="1053">
        <v>31113703</v>
      </c>
      <c r="AJ9185" s="1054">
        <v>288</v>
      </c>
      <c r="AK9185" s="1055">
        <v>0.36349999999999999</v>
      </c>
      <c r="AL9185" s="1055">
        <v>1.23E-2</v>
      </c>
      <c r="AM9185" s="1054">
        <v>30</v>
      </c>
      <c r="AN9185" s="1056">
        <v>1.0700000000000001E-2</v>
      </c>
    </row>
    <row r="9186" spans="35:40">
      <c r="AI9186" s="1053">
        <v>46200101</v>
      </c>
      <c r="AJ9186" s="1054">
        <v>1</v>
      </c>
      <c r="AK9186" s="1055">
        <v>0.35699999999999998</v>
      </c>
      <c r="AL9186" s="1055">
        <v>1.3899999999999999E-2</v>
      </c>
      <c r="AM9186" s="1054">
        <v>26</v>
      </c>
      <c r="AN9186" s="1056">
        <v>0.02</v>
      </c>
    </row>
    <row r="9187" spans="35:40">
      <c r="AI9187" s="1053">
        <v>65292511</v>
      </c>
      <c r="AJ9187" s="1054">
        <v>9</v>
      </c>
      <c r="AK9187" s="1055">
        <v>0.35</v>
      </c>
      <c r="AL9187" s="1055">
        <v>1.4E-2</v>
      </c>
      <c r="AM9187" s="1054">
        <v>25</v>
      </c>
      <c r="AN9187" s="1056">
        <v>6.4000000000000003E-3</v>
      </c>
    </row>
    <row r="9188" spans="35:40">
      <c r="AI9188" s="1053">
        <v>51200071</v>
      </c>
      <c r="AJ9188" s="1054">
        <v>5</v>
      </c>
      <c r="AK9188" s="1055">
        <v>0.33950000000000002</v>
      </c>
      <c r="AL9188" s="1055">
        <v>1.2500000000000001E-2</v>
      </c>
      <c r="AM9188" s="1054">
        <v>27</v>
      </c>
      <c r="AN9188" s="1056">
        <v>1.2199999999999999E-2</v>
      </c>
    </row>
    <row r="9189" spans="35:40">
      <c r="AI9189" s="1053">
        <v>61092501</v>
      </c>
      <c r="AJ9189" s="1054">
        <v>24</v>
      </c>
      <c r="AK9189" s="1055">
        <v>0.33650000000000002</v>
      </c>
      <c r="AL9189" s="1055">
        <v>1.15E-2</v>
      </c>
      <c r="AM9189" s="1054">
        <v>29</v>
      </c>
      <c r="AN9189" s="1056">
        <v>5.1999999999999998E-3</v>
      </c>
    </row>
    <row r="9190" spans="35:40">
      <c r="AI9190" s="1053">
        <v>37150502</v>
      </c>
      <c r="AJ9190" s="1054">
        <v>17</v>
      </c>
      <c r="AK9190" s="1055">
        <v>0.33500000000000002</v>
      </c>
      <c r="AL9190" s="1055">
        <v>1.6400000000000001E-2</v>
      </c>
      <c r="AM9190" s="1054">
        <v>20</v>
      </c>
      <c r="AN9190" s="1056">
        <v>9.64E-2</v>
      </c>
    </row>
    <row r="9191" spans="35:40">
      <c r="AI9191" s="1053">
        <v>53070201</v>
      </c>
      <c r="AJ9191" s="1054">
        <v>7</v>
      </c>
      <c r="AK9191" s="1055">
        <v>0.33</v>
      </c>
      <c r="AL9191" s="1055">
        <v>9.7999999999999997E-3</v>
      </c>
      <c r="AM9191" s="1054">
        <v>34</v>
      </c>
      <c r="AN9191" s="1056">
        <v>9.0000000000000011E-3</v>
      </c>
    </row>
    <row r="9192" spans="35:40">
      <c r="AI9192" s="1053">
        <v>23051001</v>
      </c>
      <c r="AJ9192" s="1054">
        <v>28</v>
      </c>
      <c r="AK9192" s="1055">
        <v>0.32638</v>
      </c>
      <c r="AL9192" s="1055">
        <v>1.37E-2</v>
      </c>
      <c r="AM9192" s="1054">
        <v>24</v>
      </c>
      <c r="AN9192" s="1056">
        <v>9.1999999999999998E-3</v>
      </c>
    </row>
    <row r="9193" spans="35:40">
      <c r="AI9193" s="1053">
        <v>43130801</v>
      </c>
      <c r="AJ9193" s="1054">
        <v>15</v>
      </c>
      <c r="AK9193" s="1055">
        <v>0.32550000000000001</v>
      </c>
      <c r="AL9193" s="1055">
        <v>9.2999999999999992E-3</v>
      </c>
      <c r="AM9193" s="1054">
        <v>35</v>
      </c>
      <c r="AN9193" s="1056">
        <v>3.5999999999999999E-3</v>
      </c>
    </row>
    <row r="9194" spans="35:40">
      <c r="AI9194" s="1053">
        <v>61020101</v>
      </c>
      <c r="AJ9194" s="1054">
        <v>6</v>
      </c>
      <c r="AK9194" s="1055">
        <v>0.316</v>
      </c>
      <c r="AL9194" s="1055">
        <v>1.4E-2</v>
      </c>
      <c r="AM9194" s="1054">
        <v>23</v>
      </c>
      <c r="AN9194" s="1056">
        <v>8.199999999999999E-3</v>
      </c>
    </row>
    <row r="9195" spans="35:40">
      <c r="AI9195" s="1053">
        <v>64031202</v>
      </c>
      <c r="AJ9195" s="1054">
        <v>9</v>
      </c>
      <c r="AK9195" s="1055">
        <v>0.314</v>
      </c>
      <c r="AL9195" s="1055">
        <v>1.5599999999999999E-2</v>
      </c>
      <c r="AM9195" s="1054">
        <v>20</v>
      </c>
      <c r="AN9195" s="1056">
        <v>1.11E-2</v>
      </c>
    </row>
    <row r="9196" spans="35:40">
      <c r="AI9196" s="1053">
        <v>15251771</v>
      </c>
      <c r="AJ9196" s="1054">
        <v>10</v>
      </c>
      <c r="AK9196" s="1055">
        <v>0.314</v>
      </c>
      <c r="AL9196" s="1055">
        <v>1.0500000000000001E-2</v>
      </c>
      <c r="AM9196" s="1054">
        <v>30</v>
      </c>
      <c r="AN9196" s="1056">
        <v>3.0200000000000001E-2</v>
      </c>
    </row>
    <row r="9197" spans="35:40">
      <c r="AI9197" s="1053">
        <v>65402411</v>
      </c>
      <c r="AJ9197" s="1054">
        <v>18</v>
      </c>
      <c r="AK9197" s="1055">
        <v>0.3095</v>
      </c>
      <c r="AL9197" s="1055">
        <v>1.14E-2</v>
      </c>
      <c r="AM9197" s="1054">
        <v>27</v>
      </c>
      <c r="AN9197" s="1056">
        <v>1.8100000000000002E-2</v>
      </c>
    </row>
    <row r="9198" spans="35:40">
      <c r="AI9198" s="1053">
        <v>65010602</v>
      </c>
      <c r="AJ9198" s="1054">
        <v>38</v>
      </c>
      <c r="AK9198" s="1055">
        <v>0.30499999999999999</v>
      </c>
      <c r="AL9198" s="1055">
        <v>1.0200000000000001E-2</v>
      </c>
      <c r="AM9198" s="1054">
        <v>30</v>
      </c>
      <c r="AN9198" s="1056">
        <v>9.5999999999999992E-3</v>
      </c>
    </row>
    <row r="9199" spans="35:40">
      <c r="AI9199" s="1053">
        <v>53061201</v>
      </c>
      <c r="AJ9199" s="1054">
        <v>16</v>
      </c>
      <c r="AK9199" s="1055">
        <v>0.30420000000000003</v>
      </c>
      <c r="AL9199" s="1055">
        <v>8.6E-3</v>
      </c>
      <c r="AM9199" s="1054">
        <v>35</v>
      </c>
      <c r="AN9199" s="1056">
        <v>1.29E-2</v>
      </c>
    </row>
    <row r="9200" spans="35:40">
      <c r="AI9200" s="1053">
        <v>51200041</v>
      </c>
      <c r="AJ9200" s="1054">
        <v>6</v>
      </c>
      <c r="AK9200" s="1055">
        <v>0.30299999999999999</v>
      </c>
      <c r="AL9200" s="1055">
        <v>7.3000000000000001E-3</v>
      </c>
      <c r="AM9200" s="1054">
        <v>42</v>
      </c>
      <c r="AN9200" s="1056">
        <v>6.5000000000000006E-3</v>
      </c>
    </row>
    <row r="9201" spans="35:40">
      <c r="AI9201" s="1053">
        <v>53060401</v>
      </c>
      <c r="AJ9201" s="1054">
        <v>17</v>
      </c>
      <c r="AK9201" s="1055">
        <v>0.29749999999999999</v>
      </c>
      <c r="AL9201" s="1055">
        <v>9.7000000000000003E-3</v>
      </c>
      <c r="AM9201" s="1054">
        <v>31</v>
      </c>
      <c r="AN9201" s="1056">
        <v>1.9E-2</v>
      </c>
    </row>
    <row r="9202" spans="35:40">
      <c r="AI9202" s="1053">
        <v>15062151</v>
      </c>
      <c r="AJ9202" s="1054">
        <v>15</v>
      </c>
      <c r="AK9202" s="1055">
        <v>0.29699999999999999</v>
      </c>
      <c r="AL9202" s="1055">
        <v>1.0800000000000001E-2</v>
      </c>
      <c r="AM9202" s="1054">
        <v>28</v>
      </c>
      <c r="AN9202" s="1056">
        <v>1.6399999999999998E-2</v>
      </c>
    </row>
    <row r="9203" spans="35:40">
      <c r="AI9203" s="1053">
        <v>51210291</v>
      </c>
      <c r="AJ9203" s="1054">
        <v>8</v>
      </c>
      <c r="AK9203" s="1055">
        <v>0.29249999999999998</v>
      </c>
      <c r="AL9203" s="1055">
        <v>9.1999999999999998E-3</v>
      </c>
      <c r="AM9203" s="1054">
        <v>32</v>
      </c>
      <c r="AN9203" s="1056">
        <v>1.41E-2</v>
      </c>
    </row>
    <row r="9204" spans="35:40">
      <c r="AI9204" s="1053">
        <v>15251381</v>
      </c>
      <c r="AJ9204" s="1054">
        <v>11</v>
      </c>
      <c r="AK9204" s="1055">
        <v>0.29099999999999998</v>
      </c>
      <c r="AL9204" s="1055">
        <v>9.7000000000000003E-3</v>
      </c>
      <c r="AM9204" s="1054">
        <v>30</v>
      </c>
      <c r="AN9204" s="1056">
        <v>7.0999999999999995E-3</v>
      </c>
    </row>
    <row r="9205" spans="35:40">
      <c r="AI9205" s="1053">
        <v>51120701</v>
      </c>
      <c r="AJ9205" s="1054">
        <v>19</v>
      </c>
      <c r="AK9205" s="1055">
        <v>0.28699999999999998</v>
      </c>
      <c r="AL9205" s="1055">
        <v>8.2000000000000007E-3</v>
      </c>
      <c r="AM9205" s="1054">
        <v>35</v>
      </c>
      <c r="AN9205" s="1056">
        <v>2.6600000000000002E-2</v>
      </c>
    </row>
    <row r="9206" spans="35:40">
      <c r="AI9206" s="1053">
        <v>11010803</v>
      </c>
      <c r="AJ9206" s="1054">
        <v>201</v>
      </c>
      <c r="AK9206" s="1055">
        <v>0.28349999999999997</v>
      </c>
      <c r="AL9206" s="1055">
        <v>8.0999999999999996E-3</v>
      </c>
      <c r="AM9206" s="1054">
        <v>35</v>
      </c>
      <c r="AN9206" s="1056">
        <v>6.1999999999999998E-3</v>
      </c>
    </row>
    <row r="9207" spans="35:40">
      <c r="AI9207" s="1053">
        <v>31082003</v>
      </c>
      <c r="AJ9207" s="1054">
        <v>289</v>
      </c>
      <c r="AK9207" s="1055">
        <v>0.27</v>
      </c>
      <c r="AL9207" s="1055">
        <v>8.9999999999999993E-3</v>
      </c>
      <c r="AM9207" s="1054">
        <v>30</v>
      </c>
      <c r="AN9207" s="1056">
        <v>1.8000000000000002E-2</v>
      </c>
    </row>
    <row r="9208" spans="35:40">
      <c r="AI9208" s="1053">
        <v>43021201</v>
      </c>
      <c r="AJ9208" s="1054">
        <v>23</v>
      </c>
      <c r="AK9208" s="1055">
        <v>0.27</v>
      </c>
      <c r="AL9208" s="1055">
        <v>2.7000000000000001E-3</v>
      </c>
      <c r="AM9208" s="1054">
        <v>100</v>
      </c>
      <c r="AN9208" s="1056">
        <v>1.23E-2</v>
      </c>
    </row>
    <row r="9209" spans="35:40">
      <c r="AI9209" s="1053">
        <v>13071101</v>
      </c>
      <c r="AJ9209" s="1054">
        <v>26</v>
      </c>
      <c r="AK9209" s="1055">
        <v>0.26950000000000002</v>
      </c>
      <c r="AL9209" s="1055">
        <v>9.4000000000000004E-3</v>
      </c>
      <c r="AM9209" s="1054">
        <v>29</v>
      </c>
      <c r="AN9209" s="1056">
        <v>3.3099999999999997E-2</v>
      </c>
    </row>
    <row r="9210" spans="35:40">
      <c r="AI9210" s="1053">
        <v>37151701</v>
      </c>
      <c r="AJ9210" s="1054">
        <v>18</v>
      </c>
      <c r="AK9210" s="1055">
        <v>0.26800000000000002</v>
      </c>
      <c r="AL9210" s="1055">
        <v>6.7000000000000002E-3</v>
      </c>
      <c r="AM9210" s="1054">
        <v>40</v>
      </c>
      <c r="AN9210" s="1056">
        <v>4.8999999999999998E-3</v>
      </c>
    </row>
    <row r="9211" spans="35:40">
      <c r="AI9211" s="1053">
        <v>31073603</v>
      </c>
      <c r="AJ9211" s="1054">
        <v>290</v>
      </c>
      <c r="AK9211" s="1055">
        <v>0.25750000000000001</v>
      </c>
      <c r="AL9211" s="1055">
        <v>7.4999999999999997E-3</v>
      </c>
      <c r="AM9211" s="1054">
        <v>34</v>
      </c>
      <c r="AN9211" s="1056">
        <v>0.42609999999999998</v>
      </c>
    </row>
    <row r="9212" spans="35:40">
      <c r="AI9212" s="1053">
        <v>35044001</v>
      </c>
      <c r="AJ9212" s="1054">
        <v>15</v>
      </c>
      <c r="AK9212" s="1055">
        <v>0.25729999999999997</v>
      </c>
      <c r="AL9212" s="1055">
        <v>9.9000000000000008E-3</v>
      </c>
      <c r="AM9212" s="1054">
        <v>26</v>
      </c>
      <c r="AN9212" s="1056">
        <v>2.0199999999999999E-2</v>
      </c>
    </row>
    <row r="9213" spans="35:40">
      <c r="AI9213" s="1053">
        <v>51200051</v>
      </c>
      <c r="AJ9213" s="1054">
        <v>7</v>
      </c>
      <c r="AK9213" s="1055">
        <v>0.25480000000000003</v>
      </c>
      <c r="AL9213" s="1055">
        <v>6.1000000000000004E-3</v>
      </c>
      <c r="AM9213" s="1054">
        <v>42</v>
      </c>
      <c r="AN9213" s="1056">
        <v>3.4099999999999998E-2</v>
      </c>
    </row>
    <row r="9214" spans="35:40">
      <c r="AI9214" s="1053">
        <v>41072001</v>
      </c>
      <c r="AJ9214" s="1054">
        <v>29</v>
      </c>
      <c r="AK9214" s="1055">
        <v>0.2525</v>
      </c>
      <c r="AL9214" s="1055">
        <v>7.7999999999999996E-3</v>
      </c>
      <c r="AM9214" s="1054">
        <v>32</v>
      </c>
      <c r="AN9214" s="1056">
        <v>1.23E-2</v>
      </c>
    </row>
    <row r="9215" spans="35:40">
      <c r="AI9215" s="1053">
        <v>31128401</v>
      </c>
      <c r="AJ9215" s="1054">
        <v>291</v>
      </c>
      <c r="AK9215" s="1055">
        <v>0.25</v>
      </c>
      <c r="AL9215" s="1055">
        <v>5.0000000000000001E-3</v>
      </c>
      <c r="AM9215" s="1054">
        <v>50</v>
      </c>
      <c r="AN9215" s="1056">
        <v>4.0999999999999995E-2</v>
      </c>
    </row>
    <row r="9216" spans="35:40">
      <c r="AI9216" s="1053">
        <v>13012701</v>
      </c>
      <c r="AJ9216" s="1054">
        <v>75</v>
      </c>
      <c r="AK9216" s="1055">
        <v>0.25</v>
      </c>
      <c r="AL9216" s="1055">
        <v>0.01</v>
      </c>
      <c r="AM9216" s="1054">
        <v>25</v>
      </c>
      <c r="AN9216" s="1056">
        <v>8.5000000000000006E-3</v>
      </c>
    </row>
    <row r="9217" spans="35:40">
      <c r="AI9217" s="1053">
        <v>53330301</v>
      </c>
      <c r="AJ9217" s="1054">
        <v>3</v>
      </c>
      <c r="AK9217" s="1055">
        <v>0.248</v>
      </c>
      <c r="AL9217" s="1055">
        <v>7.7000000000000002E-3</v>
      </c>
      <c r="AM9217" s="1054">
        <v>32</v>
      </c>
      <c r="AN9217" s="1056">
        <v>3.4300000000000004E-2</v>
      </c>
    </row>
    <row r="9218" spans="35:40">
      <c r="AI9218" s="1053">
        <v>44106101</v>
      </c>
      <c r="AJ9218" s="1054">
        <v>124</v>
      </c>
      <c r="AK9218" s="1055">
        <v>0.2445</v>
      </c>
      <c r="AL9218" s="1055">
        <v>6.3E-3</v>
      </c>
      <c r="AM9218" s="1054">
        <v>39</v>
      </c>
      <c r="AN9218" s="1056">
        <v>1.24E-2</v>
      </c>
    </row>
    <row r="9219" spans="35:40">
      <c r="AI9219" s="1053">
        <v>65010931</v>
      </c>
      <c r="AJ9219" s="1054">
        <v>39</v>
      </c>
      <c r="AK9219" s="1055">
        <v>0.23649999999999999</v>
      </c>
      <c r="AL9219" s="1055">
        <v>8.2000000000000007E-3</v>
      </c>
      <c r="AM9219" s="1054">
        <v>29</v>
      </c>
      <c r="AN9219" s="1056">
        <v>1.7399999999999999E-2</v>
      </c>
    </row>
    <row r="9220" spans="35:40">
      <c r="AI9220" s="1053">
        <v>51176111</v>
      </c>
      <c r="AJ9220" s="1054">
        <v>10</v>
      </c>
      <c r="AK9220" s="1055">
        <v>0.23449999999999999</v>
      </c>
      <c r="AL9220" s="1055">
        <v>8.6999999999999994E-3</v>
      </c>
      <c r="AM9220" s="1054">
        <v>27</v>
      </c>
      <c r="AN9220" s="1056">
        <v>0.1381</v>
      </c>
    </row>
    <row r="9221" spans="35:40">
      <c r="AI9221" s="1053">
        <v>65282601</v>
      </c>
      <c r="AJ9221" s="1054">
        <v>13</v>
      </c>
      <c r="AK9221" s="1055">
        <v>0.22500000000000001</v>
      </c>
      <c r="AL9221" s="1055">
        <v>8.3000000000000001E-3</v>
      </c>
      <c r="AM9221" s="1054">
        <v>27</v>
      </c>
      <c r="AN9221" s="1056">
        <v>5.1000000000000004E-3</v>
      </c>
    </row>
    <row r="9222" spans="35:40">
      <c r="AI9222" s="1053">
        <v>37027221</v>
      </c>
      <c r="AJ9222" s="1054">
        <v>48</v>
      </c>
      <c r="AK9222" s="1055">
        <v>0.2215</v>
      </c>
      <c r="AL9222" s="1055">
        <v>7.3000000000000001E-3</v>
      </c>
      <c r="AM9222" s="1054">
        <v>30</v>
      </c>
      <c r="AN9222" s="1056">
        <v>5.5000000000000005E-3</v>
      </c>
    </row>
    <row r="9223" spans="35:40">
      <c r="AI9223" s="1053">
        <v>36043201</v>
      </c>
      <c r="AJ9223" s="1054">
        <v>38</v>
      </c>
      <c r="AK9223" s="1055">
        <v>0.217</v>
      </c>
      <c r="AL9223" s="1055">
        <v>8.3999999999999995E-3</v>
      </c>
      <c r="AM9223" s="1054">
        <v>26</v>
      </c>
      <c r="AN9223" s="1056">
        <v>1.2999999999999999E-3</v>
      </c>
    </row>
    <row r="9224" spans="35:40">
      <c r="AI9224" s="1053">
        <v>21010811</v>
      </c>
      <c r="AJ9224" s="1054">
        <v>71</v>
      </c>
      <c r="AK9224" s="1055">
        <v>0.217</v>
      </c>
      <c r="AL9224" s="1055">
        <v>6.8999999999999999E-3</v>
      </c>
      <c r="AM9224" s="1054">
        <v>31</v>
      </c>
      <c r="AN9224" s="1056">
        <v>3.4300000000000004E-2</v>
      </c>
    </row>
    <row r="9225" spans="35:40">
      <c r="AI9225" s="1053">
        <v>15101491</v>
      </c>
      <c r="AJ9225" s="1054">
        <v>18</v>
      </c>
      <c r="AK9225" s="1055">
        <v>0.19750000000000001</v>
      </c>
      <c r="AL9225" s="1055">
        <v>5.1999999999999998E-3</v>
      </c>
      <c r="AM9225" s="1054">
        <v>38</v>
      </c>
      <c r="AN9225" s="1056">
        <v>3.0999999999999999E-3</v>
      </c>
    </row>
    <row r="9226" spans="35:40">
      <c r="AI9226" s="1053">
        <v>34010901</v>
      </c>
      <c r="AJ9226" s="1054">
        <v>85</v>
      </c>
      <c r="AK9226" s="1055">
        <v>0.19500000000000001</v>
      </c>
      <c r="AL9226" s="1055">
        <v>7.0000000000000001E-3</v>
      </c>
      <c r="AM9226" s="1054">
        <v>28</v>
      </c>
      <c r="AN9226" s="1056">
        <v>1.7000000000000001E-2</v>
      </c>
    </row>
    <row r="9227" spans="35:40">
      <c r="AI9227" s="1053">
        <v>15030306</v>
      </c>
      <c r="AJ9227" s="1054">
        <v>23</v>
      </c>
      <c r="AK9227" s="1055">
        <v>0.19350000000000001</v>
      </c>
      <c r="AL9227" s="1055">
        <v>7.1999999999999998E-3</v>
      </c>
      <c r="AM9227" s="1054">
        <v>27</v>
      </c>
      <c r="AN9227" s="1056">
        <v>4.6999999999999993E-3</v>
      </c>
    </row>
    <row r="9228" spans="35:40">
      <c r="AI9228" s="1053">
        <v>64041202</v>
      </c>
      <c r="AJ9228" s="1054">
        <v>4</v>
      </c>
      <c r="AK9228" s="1055">
        <v>0.1895</v>
      </c>
      <c r="AL9228" s="1055">
        <v>5.8999999999999999E-3</v>
      </c>
      <c r="AM9228" s="1054">
        <v>32</v>
      </c>
      <c r="AN9228" s="1056">
        <v>8.0000000000000002E-3</v>
      </c>
    </row>
    <row r="9229" spans="35:40">
      <c r="AI9229" s="1053">
        <v>53081201</v>
      </c>
      <c r="AJ9229" s="1054">
        <v>15</v>
      </c>
      <c r="AK9229" s="1055">
        <v>0.18</v>
      </c>
      <c r="AL9229" s="1055">
        <v>6.7999999999999996E-3</v>
      </c>
      <c r="AM9229" s="1054">
        <v>26</v>
      </c>
      <c r="AN9229" s="1056">
        <v>3.6600000000000001E-2</v>
      </c>
    </row>
    <row r="9230" spans="35:40">
      <c r="AI9230" s="1053">
        <v>45120081</v>
      </c>
      <c r="AJ9230" s="1054">
        <v>7</v>
      </c>
      <c r="AK9230" s="1055">
        <v>0.18</v>
      </c>
      <c r="AL9230" s="1055">
        <v>7.7999999999999996E-3</v>
      </c>
      <c r="AM9230" s="1054">
        <v>23</v>
      </c>
      <c r="AN9230" s="1056">
        <v>1.11E-2</v>
      </c>
    </row>
    <row r="9231" spans="35:40">
      <c r="AI9231" s="1053">
        <v>22070401</v>
      </c>
      <c r="AJ9231" s="1054">
        <v>8</v>
      </c>
      <c r="AK9231" s="1055">
        <v>0.17949999999999999</v>
      </c>
      <c r="AL9231" s="1055">
        <v>7.4000000000000003E-3</v>
      </c>
      <c r="AM9231" s="1054">
        <v>24</v>
      </c>
      <c r="AN9231" s="1056">
        <v>1.21E-2</v>
      </c>
    </row>
    <row r="9232" spans="35:40">
      <c r="AI9232" s="1053">
        <v>33018532</v>
      </c>
      <c r="AJ9232" s="1054">
        <v>152</v>
      </c>
      <c r="AK9232" s="1055">
        <v>0.17899999999999999</v>
      </c>
      <c r="AL9232" s="1055">
        <v>5.1999999999999998E-3</v>
      </c>
      <c r="AM9232" s="1054">
        <v>34</v>
      </c>
      <c r="AN9232" s="1056">
        <v>5.6399999999999999E-2</v>
      </c>
    </row>
    <row r="9233" spans="35:40">
      <c r="AI9233" s="1053">
        <v>37052001</v>
      </c>
      <c r="AJ9233" s="1054">
        <v>46</v>
      </c>
      <c r="AK9233" s="1055">
        <v>0.17699999999999999</v>
      </c>
      <c r="AL9233" s="1055">
        <v>7.9000000000000008E-3</v>
      </c>
      <c r="AM9233" s="1054">
        <v>22</v>
      </c>
      <c r="AN9233" s="1056">
        <v>4.0999999999999995E-3</v>
      </c>
    </row>
    <row r="9234" spans="35:40">
      <c r="AI9234" s="1053">
        <v>15101021</v>
      </c>
      <c r="AJ9234" s="1054">
        <v>19</v>
      </c>
      <c r="AK9234" s="1055">
        <v>0.17349999999999999</v>
      </c>
      <c r="AL9234" s="1055">
        <v>4.5999999999999999E-3</v>
      </c>
      <c r="AM9234" s="1054">
        <v>38</v>
      </c>
      <c r="AN9234" s="1056">
        <v>7.3000000000000001E-3</v>
      </c>
    </row>
    <row r="9235" spans="35:40">
      <c r="AI9235" s="1053">
        <v>64050402</v>
      </c>
      <c r="AJ9235" s="1054">
        <v>5</v>
      </c>
      <c r="AK9235" s="1055">
        <v>0.16800000000000001</v>
      </c>
      <c r="AL9235" s="1055">
        <v>5.5999999999999999E-3</v>
      </c>
      <c r="AM9235" s="1054">
        <v>30</v>
      </c>
      <c r="AN9235" s="1056">
        <v>2.8000000000000004E-3</v>
      </c>
    </row>
    <row r="9236" spans="35:40">
      <c r="AI9236" s="1053">
        <v>65282301</v>
      </c>
      <c r="AJ9236" s="1054">
        <v>14</v>
      </c>
      <c r="AK9236" s="1055">
        <v>0.16800000000000001</v>
      </c>
      <c r="AL9236" s="1055">
        <v>5.5999999999999999E-3</v>
      </c>
      <c r="AM9236" s="1054">
        <v>30</v>
      </c>
      <c r="AN9236" s="1056">
        <v>1.8E-3</v>
      </c>
    </row>
    <row r="9237" spans="35:40">
      <c r="AI9237" s="1053">
        <v>53030301</v>
      </c>
      <c r="AJ9237" s="1054">
        <v>25</v>
      </c>
      <c r="AK9237" s="1055">
        <v>0.1575</v>
      </c>
      <c r="AL9237" s="1055">
        <v>6.3E-3</v>
      </c>
      <c r="AM9237" s="1054">
        <v>25</v>
      </c>
      <c r="AN9237" s="1056">
        <v>1.2999999999999999E-3</v>
      </c>
    </row>
    <row r="9238" spans="35:40">
      <c r="AI9238" s="1053">
        <v>32131201</v>
      </c>
      <c r="AJ9238" s="1054">
        <v>42</v>
      </c>
      <c r="AK9238" s="1055">
        <v>0.153</v>
      </c>
      <c r="AL9238" s="1055">
        <v>5.5999999999999999E-3</v>
      </c>
      <c r="AM9238" s="1054">
        <v>27</v>
      </c>
      <c r="AN9238" s="1056">
        <v>5.5599999999999997E-2</v>
      </c>
    </row>
    <row r="9239" spans="35:40">
      <c r="AI9239" s="1053">
        <v>53293501</v>
      </c>
      <c r="AJ9239" s="1054">
        <v>23</v>
      </c>
      <c r="AK9239" s="1055">
        <v>0.14649999999999999</v>
      </c>
      <c r="AL9239" s="1055">
        <v>5.5999999999999999E-3</v>
      </c>
      <c r="AM9239" s="1054">
        <v>26</v>
      </c>
      <c r="AN9239" s="1056">
        <v>3.5699999999999996E-2</v>
      </c>
    </row>
    <row r="9240" spans="35:40">
      <c r="AI9240" s="1053">
        <v>61090201</v>
      </c>
      <c r="AJ9240" s="1054">
        <v>25</v>
      </c>
      <c r="AK9240" s="1055">
        <v>0.14649999999999999</v>
      </c>
      <c r="AL9240" s="1055">
        <v>6.3E-3</v>
      </c>
      <c r="AM9240" s="1054">
        <v>23</v>
      </c>
      <c r="AN9240" s="1056">
        <v>2.3999999999999998E-3</v>
      </c>
    </row>
    <row r="9241" spans="35:40">
      <c r="AI9241" s="1053">
        <v>41018101</v>
      </c>
      <c r="AJ9241" s="1054">
        <v>96</v>
      </c>
      <c r="AK9241" s="1055">
        <v>0.14000000000000001</v>
      </c>
      <c r="AL9241" s="1055">
        <v>2.8E-3</v>
      </c>
      <c r="AM9241" s="1054">
        <v>50</v>
      </c>
      <c r="AN9241" s="1056">
        <v>1.52E-2</v>
      </c>
    </row>
    <row r="9242" spans="35:40">
      <c r="AI9242" s="1053">
        <v>14082761</v>
      </c>
      <c r="AJ9242" s="1054">
        <v>33</v>
      </c>
      <c r="AK9242" s="1055">
        <v>0.13700000000000001</v>
      </c>
      <c r="AL9242" s="1055">
        <v>5.3E-3</v>
      </c>
      <c r="AM9242" s="1054">
        <v>26</v>
      </c>
      <c r="AN9242" s="1056">
        <v>3.8300000000000001E-2</v>
      </c>
    </row>
    <row r="9243" spans="35:40">
      <c r="AI9243" s="1053">
        <v>15251781</v>
      </c>
      <c r="AJ9243" s="1054">
        <v>12</v>
      </c>
      <c r="AK9243" s="1055">
        <v>0.13700000000000001</v>
      </c>
      <c r="AL9243" s="1055">
        <v>4.7000000000000002E-3</v>
      </c>
      <c r="AM9243" s="1054">
        <v>29</v>
      </c>
      <c r="AN9243" s="1056">
        <v>9.0000000000000011E-3</v>
      </c>
    </row>
    <row r="9244" spans="35:40">
      <c r="AI9244" s="1053">
        <v>51040031</v>
      </c>
      <c r="AJ9244" s="1054">
        <v>12</v>
      </c>
      <c r="AK9244" s="1055">
        <v>0.13600000000000001</v>
      </c>
      <c r="AL9244" s="1055">
        <v>5.0000000000000001E-3</v>
      </c>
      <c r="AM9244" s="1054">
        <v>27</v>
      </c>
      <c r="AN9244" s="1056">
        <v>1.52E-2</v>
      </c>
    </row>
    <row r="9245" spans="35:40">
      <c r="AI9245" s="1053">
        <v>53261401</v>
      </c>
      <c r="AJ9245" s="1054">
        <v>13</v>
      </c>
      <c r="AK9245" s="1055">
        <v>0.13500000000000001</v>
      </c>
      <c r="AL9245" s="1055">
        <v>4.8999999999999998E-3</v>
      </c>
      <c r="AM9245" s="1054">
        <v>28</v>
      </c>
      <c r="AN9245" s="1056">
        <v>3.0200000000000001E-2</v>
      </c>
    </row>
    <row r="9246" spans="35:40">
      <c r="AI9246" s="1053">
        <v>54230011</v>
      </c>
      <c r="AJ9246" s="1054">
        <v>2</v>
      </c>
      <c r="AK9246" s="1055">
        <v>0.13500000000000001</v>
      </c>
      <c r="AL9246" s="1055">
        <v>2.2000000000000001E-3</v>
      </c>
      <c r="AM9246" s="1054">
        <v>61</v>
      </c>
      <c r="AN9246" s="1056">
        <v>1.5900000000000001E-2</v>
      </c>
    </row>
    <row r="9247" spans="35:40">
      <c r="AI9247" s="1053">
        <v>65282201</v>
      </c>
      <c r="AJ9247" s="1054">
        <v>15</v>
      </c>
      <c r="AK9247" s="1055">
        <v>0.13200000000000001</v>
      </c>
      <c r="AL9247" s="1055">
        <v>4.8999999999999998E-3</v>
      </c>
      <c r="AM9247" s="1054">
        <v>27</v>
      </c>
      <c r="AN9247" s="1056">
        <v>1.8E-3</v>
      </c>
    </row>
    <row r="9248" spans="35:40">
      <c r="AI9248" s="1053">
        <v>21140601</v>
      </c>
      <c r="AJ9248" s="1054">
        <v>12</v>
      </c>
      <c r="AK9248" s="1055">
        <v>0.13059999999999999</v>
      </c>
      <c r="AL9248" s="1055">
        <v>4.7000000000000002E-3</v>
      </c>
      <c r="AM9248" s="1054">
        <v>28</v>
      </c>
      <c r="AN9248" s="1056">
        <v>3.0999999999999999E-3</v>
      </c>
    </row>
    <row r="9249" spans="35:40">
      <c r="AI9249" s="1053">
        <v>53231601</v>
      </c>
      <c r="AJ9249" s="1054">
        <v>15</v>
      </c>
      <c r="AK9249" s="1055">
        <v>0.128</v>
      </c>
      <c r="AL9249" s="1055">
        <v>5.1999999999999998E-3</v>
      </c>
      <c r="AM9249" s="1054">
        <v>25</v>
      </c>
      <c r="AN9249" s="1056">
        <v>3.4999999999999996E-3</v>
      </c>
    </row>
    <row r="9250" spans="35:40">
      <c r="AI9250" s="1053">
        <v>53294101</v>
      </c>
      <c r="AJ9250" s="1054">
        <v>24</v>
      </c>
      <c r="AK9250" s="1055">
        <v>0.1275</v>
      </c>
      <c r="AL9250" s="1055">
        <v>4.7999999999999996E-3</v>
      </c>
      <c r="AM9250" s="1054">
        <v>27</v>
      </c>
      <c r="AN9250" s="1056">
        <v>3.1699999999999999E-2</v>
      </c>
    </row>
    <row r="9251" spans="35:40">
      <c r="AI9251" s="1053">
        <v>53281001</v>
      </c>
      <c r="AJ9251" s="1054">
        <v>7</v>
      </c>
      <c r="AK9251" s="1055">
        <v>0.126</v>
      </c>
      <c r="AL9251" s="1055">
        <v>4.8999999999999998E-3</v>
      </c>
      <c r="AM9251" s="1054">
        <v>26</v>
      </c>
      <c r="AN9251" s="1056">
        <v>2.8399999999999998E-2</v>
      </c>
    </row>
    <row r="9252" spans="35:40">
      <c r="AI9252" s="1053">
        <v>14242651</v>
      </c>
      <c r="AJ9252" s="1054">
        <v>28</v>
      </c>
      <c r="AK9252" s="1055">
        <v>0.1255</v>
      </c>
      <c r="AL9252" s="1055">
        <v>4.1999999999999997E-3</v>
      </c>
      <c r="AM9252" s="1054">
        <v>30</v>
      </c>
      <c r="AN9252" s="1056">
        <v>4.7999999999999996E-3</v>
      </c>
    </row>
    <row r="9253" spans="35:40">
      <c r="AI9253" s="1053">
        <v>53311101</v>
      </c>
      <c r="AJ9253" s="1054">
        <v>10</v>
      </c>
      <c r="AK9253" s="1055">
        <v>0.1245</v>
      </c>
      <c r="AL9253" s="1055">
        <v>4.7999999999999996E-3</v>
      </c>
      <c r="AM9253" s="1054">
        <v>26</v>
      </c>
      <c r="AN9253" s="1056">
        <v>3.3000000000000002E-2</v>
      </c>
    </row>
    <row r="9254" spans="35:40">
      <c r="AI9254" s="1053">
        <v>53292901</v>
      </c>
      <c r="AJ9254" s="1054">
        <v>25</v>
      </c>
      <c r="AK9254" s="1055">
        <v>0.123</v>
      </c>
      <c r="AL9254" s="1055">
        <v>4.7000000000000002E-3</v>
      </c>
      <c r="AM9254" s="1054">
        <v>26</v>
      </c>
      <c r="AN9254" s="1056">
        <v>3.4799999999999998E-2</v>
      </c>
    </row>
    <row r="9255" spans="35:40">
      <c r="AI9255" s="1053">
        <v>53232501</v>
      </c>
      <c r="AJ9255" s="1054">
        <v>16</v>
      </c>
      <c r="AK9255" s="1055">
        <v>0.121</v>
      </c>
      <c r="AL9255" s="1055">
        <v>4.5999999999999999E-3</v>
      </c>
      <c r="AM9255" s="1054">
        <v>26</v>
      </c>
      <c r="AN9255" s="1056">
        <v>3.2899999999999999E-2</v>
      </c>
    </row>
    <row r="9256" spans="35:40">
      <c r="AI9256" s="1053">
        <v>53292301</v>
      </c>
      <c r="AJ9256" s="1054">
        <v>26</v>
      </c>
      <c r="AK9256" s="1055">
        <v>0.1205</v>
      </c>
      <c r="AL9256" s="1055">
        <v>4.7000000000000002E-3</v>
      </c>
      <c r="AM9256" s="1054">
        <v>26</v>
      </c>
      <c r="AN9256" s="1056">
        <v>3.2300000000000002E-2</v>
      </c>
    </row>
    <row r="9257" spans="35:40">
      <c r="AI9257" s="1053">
        <v>53280901</v>
      </c>
      <c r="AJ9257" s="1054">
        <v>8</v>
      </c>
      <c r="AK9257" s="1055">
        <v>0.1205</v>
      </c>
      <c r="AL9257" s="1055">
        <v>4.5999999999999999E-3</v>
      </c>
      <c r="AM9257" s="1054">
        <v>26</v>
      </c>
      <c r="AN9257" s="1056">
        <v>3.2899999999999999E-2</v>
      </c>
    </row>
    <row r="9258" spans="35:40">
      <c r="AI9258" s="1053">
        <v>53311201</v>
      </c>
      <c r="AJ9258" s="1054">
        <v>11</v>
      </c>
      <c r="AK9258" s="1055">
        <v>0.12</v>
      </c>
      <c r="AL9258" s="1055">
        <v>4.5999999999999999E-3</v>
      </c>
      <c r="AM9258" s="1054">
        <v>26</v>
      </c>
      <c r="AN9258" s="1056">
        <v>3.2199999999999999E-2</v>
      </c>
    </row>
    <row r="9259" spans="35:40">
      <c r="AI9259" s="1053">
        <v>51200061</v>
      </c>
      <c r="AJ9259" s="1054">
        <v>8</v>
      </c>
      <c r="AK9259" s="1055">
        <v>0.11849999999999999</v>
      </c>
      <c r="AL9259" s="1055">
        <v>5.1000000000000004E-3</v>
      </c>
      <c r="AM9259" s="1054">
        <v>23</v>
      </c>
      <c r="AN9259" s="1056">
        <v>3.9399999999999998E-2</v>
      </c>
    </row>
    <row r="9260" spans="35:40">
      <c r="AI9260" s="1053">
        <v>41132701</v>
      </c>
      <c r="AJ9260" s="1054">
        <v>40</v>
      </c>
      <c r="AK9260" s="1055">
        <v>0.11650000000000001</v>
      </c>
      <c r="AL9260" s="1055">
        <v>5.3E-3</v>
      </c>
      <c r="AM9260" s="1054">
        <v>22</v>
      </c>
      <c r="AN9260" s="1056">
        <v>0.1104</v>
      </c>
    </row>
    <row r="9261" spans="35:40">
      <c r="AI9261" s="1053">
        <v>65422131</v>
      </c>
      <c r="AJ9261" s="1054">
        <v>10</v>
      </c>
      <c r="AK9261" s="1055">
        <v>0.11600000000000001</v>
      </c>
      <c r="AL9261" s="1055">
        <v>4.1999999999999997E-3</v>
      </c>
      <c r="AM9261" s="1054">
        <v>28</v>
      </c>
      <c r="AN9261" s="1056">
        <v>3.9000000000000003E-3</v>
      </c>
    </row>
    <row r="9262" spans="35:40">
      <c r="AI9262" s="1053">
        <v>53293801</v>
      </c>
      <c r="AJ9262" s="1054">
        <v>27</v>
      </c>
      <c r="AK9262" s="1055">
        <v>0.114</v>
      </c>
      <c r="AL9262" s="1055">
        <v>4.4000000000000003E-3</v>
      </c>
      <c r="AM9262" s="1054">
        <v>26</v>
      </c>
      <c r="AN9262" s="1056">
        <v>3.1400000000000004E-2</v>
      </c>
    </row>
    <row r="9263" spans="35:40">
      <c r="AI9263" s="1053">
        <v>15041881</v>
      </c>
      <c r="AJ9263" s="1054">
        <v>15</v>
      </c>
      <c r="AK9263" s="1055">
        <v>0.114</v>
      </c>
      <c r="AL9263" s="1055">
        <v>3.8E-3</v>
      </c>
      <c r="AM9263" s="1054">
        <v>30</v>
      </c>
      <c r="AN9263" s="1056">
        <v>9.1999999999999998E-3</v>
      </c>
    </row>
    <row r="9264" spans="35:40">
      <c r="AI9264" s="1053">
        <v>53231901</v>
      </c>
      <c r="AJ9264" s="1054">
        <v>17</v>
      </c>
      <c r="AK9264" s="1055">
        <v>0.1135</v>
      </c>
      <c r="AL9264" s="1055">
        <v>4.1999999999999997E-3</v>
      </c>
      <c r="AM9264" s="1054">
        <v>27</v>
      </c>
      <c r="AN9264" s="1056">
        <v>2.5099999999999997E-2</v>
      </c>
    </row>
    <row r="9265" spans="35:40">
      <c r="AI9265" s="1053">
        <v>34092001</v>
      </c>
      <c r="AJ9265" s="1054">
        <v>17</v>
      </c>
      <c r="AK9265" s="1055">
        <v>0.113</v>
      </c>
      <c r="AL9265" s="1055">
        <v>4.0000000000000001E-3</v>
      </c>
      <c r="AM9265" s="1054">
        <v>28</v>
      </c>
      <c r="AN9265" s="1056">
        <v>3.8100000000000002E-2</v>
      </c>
    </row>
    <row r="9266" spans="35:40">
      <c r="AI9266" s="1053">
        <v>53231701</v>
      </c>
      <c r="AJ9266" s="1054">
        <v>18</v>
      </c>
      <c r="AK9266" s="1055">
        <v>0.112</v>
      </c>
      <c r="AL9266" s="1055">
        <v>4.3E-3</v>
      </c>
      <c r="AM9266" s="1054">
        <v>26</v>
      </c>
      <c r="AN9266" s="1056">
        <v>3.0699999999999998E-2</v>
      </c>
    </row>
    <row r="9267" spans="35:40">
      <c r="AI9267" s="1053">
        <v>61070801</v>
      </c>
      <c r="AJ9267" s="1054">
        <v>23</v>
      </c>
      <c r="AK9267" s="1055">
        <v>0.1115</v>
      </c>
      <c r="AL9267" s="1055">
        <v>2.5999999999999999E-3</v>
      </c>
      <c r="AM9267" s="1054">
        <v>43</v>
      </c>
      <c r="AN9267" s="1056">
        <v>2.8999999999999998E-3</v>
      </c>
    </row>
    <row r="9268" spans="35:40">
      <c r="AI9268" s="1053">
        <v>53294001</v>
      </c>
      <c r="AJ9268" s="1054">
        <v>28</v>
      </c>
      <c r="AK9268" s="1055">
        <v>0.1115</v>
      </c>
      <c r="AL9268" s="1055">
        <v>4.5999999999999999E-3</v>
      </c>
      <c r="AM9268" s="1054">
        <v>24</v>
      </c>
      <c r="AN9268" s="1056">
        <v>3.2899999999999999E-2</v>
      </c>
    </row>
    <row r="9269" spans="35:40">
      <c r="AI9269" s="1053">
        <v>51140011</v>
      </c>
      <c r="AJ9269" s="1054">
        <v>26</v>
      </c>
      <c r="AK9269" s="1055">
        <v>0.111</v>
      </c>
      <c r="AL9269" s="1055">
        <v>4.1000000000000003E-3</v>
      </c>
      <c r="AM9269" s="1054">
        <v>27</v>
      </c>
      <c r="AN9269" s="1056">
        <v>1.7000000000000001E-3</v>
      </c>
    </row>
    <row r="9270" spans="35:40">
      <c r="AI9270" s="1053">
        <v>37107121</v>
      </c>
      <c r="AJ9270" s="1054">
        <v>22</v>
      </c>
      <c r="AK9270" s="1055">
        <v>0.111</v>
      </c>
      <c r="AL9270" s="1055">
        <v>3.7000000000000002E-3</v>
      </c>
      <c r="AM9270" s="1054">
        <v>30</v>
      </c>
      <c r="AN9270" s="1056">
        <v>1.78E-2</v>
      </c>
    </row>
    <row r="9271" spans="35:40">
      <c r="AI9271" s="1053">
        <v>53293401</v>
      </c>
      <c r="AJ9271" s="1054">
        <v>29</v>
      </c>
      <c r="AK9271" s="1055">
        <v>0.1105</v>
      </c>
      <c r="AL9271" s="1055">
        <v>4.1999999999999997E-3</v>
      </c>
      <c r="AM9271" s="1054">
        <v>26</v>
      </c>
      <c r="AN9271" s="1056">
        <v>3.1099999999999999E-2</v>
      </c>
    </row>
    <row r="9272" spans="35:40">
      <c r="AI9272" s="1053">
        <v>32013801</v>
      </c>
      <c r="AJ9272" s="1054">
        <v>94</v>
      </c>
      <c r="AK9272" s="1055">
        <v>0.1104</v>
      </c>
      <c r="AL9272" s="1055">
        <v>3.7000000000000002E-3</v>
      </c>
      <c r="AM9272" s="1054">
        <v>30</v>
      </c>
      <c r="AN9272" s="1056">
        <v>9.1999999999999998E-3</v>
      </c>
    </row>
    <row r="9273" spans="35:40">
      <c r="AI9273" s="1053">
        <v>53231501</v>
      </c>
      <c r="AJ9273" s="1054">
        <v>19</v>
      </c>
      <c r="AK9273" s="1055">
        <v>0.11</v>
      </c>
      <c r="AL9273" s="1055">
        <v>4.1000000000000003E-3</v>
      </c>
      <c r="AM9273" s="1054">
        <v>27</v>
      </c>
      <c r="AN9273" s="1056">
        <v>2.53E-2</v>
      </c>
    </row>
    <row r="9274" spans="35:40">
      <c r="AI9274" s="1053">
        <v>53232401</v>
      </c>
      <c r="AJ9274" s="1054">
        <v>20</v>
      </c>
      <c r="AK9274" s="1055">
        <v>0.109</v>
      </c>
      <c r="AL9274" s="1055">
        <v>4.1000000000000003E-3</v>
      </c>
      <c r="AM9274" s="1054">
        <v>27</v>
      </c>
      <c r="AN9274" s="1056">
        <v>2.8300000000000002E-2</v>
      </c>
    </row>
    <row r="9275" spans="35:40">
      <c r="AI9275" s="1053">
        <v>53311301</v>
      </c>
      <c r="AJ9275" s="1054">
        <v>12</v>
      </c>
      <c r="AK9275" s="1055">
        <v>0.1075</v>
      </c>
      <c r="AL9275" s="1055">
        <v>4.1999999999999997E-3</v>
      </c>
      <c r="AM9275" s="1054">
        <v>26</v>
      </c>
      <c r="AN9275" s="1056">
        <v>2.7799999999999998E-2</v>
      </c>
    </row>
    <row r="9276" spans="35:40">
      <c r="AI9276" s="1053">
        <v>53292701</v>
      </c>
      <c r="AJ9276" s="1054">
        <v>30</v>
      </c>
      <c r="AK9276" s="1055">
        <v>0.107</v>
      </c>
      <c r="AL9276" s="1055">
        <v>4.1999999999999997E-3</v>
      </c>
      <c r="AM9276" s="1054">
        <v>25</v>
      </c>
      <c r="AN9276" s="1056">
        <v>3.1699999999999999E-2</v>
      </c>
    </row>
    <row r="9277" spans="35:40">
      <c r="AI9277" s="1053">
        <v>53293101</v>
      </c>
      <c r="AJ9277" s="1054">
        <v>30</v>
      </c>
      <c r="AK9277" s="1055">
        <v>0.107</v>
      </c>
      <c r="AL9277" s="1055">
        <v>4.1000000000000003E-3</v>
      </c>
      <c r="AM9277" s="1054">
        <v>26</v>
      </c>
      <c r="AN9277" s="1056">
        <v>3.0899999999999997E-2</v>
      </c>
    </row>
    <row r="9278" spans="35:40">
      <c r="AI9278" s="1053">
        <v>53232201</v>
      </c>
      <c r="AJ9278" s="1054">
        <v>21</v>
      </c>
      <c r="AK9278" s="1055">
        <v>0.106</v>
      </c>
      <c r="AL9278" s="1055">
        <v>4.1000000000000003E-3</v>
      </c>
      <c r="AM9278" s="1054">
        <v>26</v>
      </c>
      <c r="AN9278" s="1056">
        <v>2.76E-2</v>
      </c>
    </row>
    <row r="9279" spans="35:40">
      <c r="AI9279" s="1053">
        <v>53293001</v>
      </c>
      <c r="AJ9279" s="1054">
        <v>32</v>
      </c>
      <c r="AK9279" s="1055">
        <v>0.1055</v>
      </c>
      <c r="AL9279" s="1055">
        <v>4.1999999999999997E-3</v>
      </c>
      <c r="AM9279" s="1054">
        <v>25</v>
      </c>
      <c r="AN9279" s="1056">
        <v>0.03</v>
      </c>
    </row>
    <row r="9280" spans="35:40">
      <c r="AI9280" s="1053">
        <v>53231801</v>
      </c>
      <c r="AJ9280" s="1054">
        <v>22</v>
      </c>
      <c r="AK9280" s="1055">
        <v>0.105</v>
      </c>
      <c r="AL9280" s="1055">
        <v>4.1000000000000003E-3</v>
      </c>
      <c r="AM9280" s="1054">
        <v>26</v>
      </c>
      <c r="AN9280" s="1056">
        <v>2.7099999999999999E-2</v>
      </c>
    </row>
    <row r="9281" spans="35:40">
      <c r="AI9281" s="1053">
        <v>53232001</v>
      </c>
      <c r="AJ9281" s="1054">
        <v>23</v>
      </c>
      <c r="AK9281" s="1055">
        <v>0.10199999999999999</v>
      </c>
      <c r="AL9281" s="1055">
        <v>4.0000000000000001E-3</v>
      </c>
      <c r="AM9281" s="1054">
        <v>26</v>
      </c>
      <c r="AN9281" s="1056">
        <v>2.7400000000000001E-2</v>
      </c>
    </row>
    <row r="9282" spans="35:40">
      <c r="AI9282" s="1053">
        <v>53293301</v>
      </c>
      <c r="AJ9282" s="1054">
        <v>33</v>
      </c>
      <c r="AK9282" s="1055">
        <v>0.10150000000000001</v>
      </c>
      <c r="AL9282" s="1055">
        <v>4.0000000000000001E-3</v>
      </c>
      <c r="AM9282" s="1054">
        <v>25</v>
      </c>
      <c r="AN9282" s="1056">
        <v>2.7000000000000003E-2</v>
      </c>
    </row>
    <row r="9283" spans="35:40">
      <c r="AI9283" s="1053">
        <v>53292501</v>
      </c>
      <c r="AJ9283" s="1054">
        <v>34</v>
      </c>
      <c r="AK9283" s="1055">
        <v>0.10050000000000001</v>
      </c>
      <c r="AL9283" s="1055">
        <v>4.1999999999999997E-3</v>
      </c>
      <c r="AM9283" s="1054">
        <v>24</v>
      </c>
      <c r="AN9283" s="1056">
        <v>2.6800000000000001E-2</v>
      </c>
    </row>
    <row r="9284" spans="35:40">
      <c r="AI9284" s="1053">
        <v>41171101</v>
      </c>
      <c r="AJ9284" s="1054">
        <v>25</v>
      </c>
      <c r="AK9284" s="1055">
        <v>9.9000000000000005E-2</v>
      </c>
      <c r="AL9284" s="1055">
        <v>3.3E-3</v>
      </c>
      <c r="AM9284" s="1054">
        <v>30</v>
      </c>
      <c r="AN9284" s="1056">
        <v>3.5999999999999999E-3</v>
      </c>
    </row>
    <row r="9285" spans="35:40">
      <c r="AI9285" s="1053">
        <v>23079931</v>
      </c>
      <c r="AJ9285" s="1054">
        <v>9</v>
      </c>
      <c r="AK9285" s="1055">
        <v>9.9000000000000005E-2</v>
      </c>
      <c r="AL9285" s="1055">
        <v>3.3E-3</v>
      </c>
      <c r="AM9285" s="1054">
        <v>30</v>
      </c>
      <c r="AN9285" s="1056">
        <v>2.7000000000000001E-3</v>
      </c>
    </row>
    <row r="9286" spans="35:40">
      <c r="AI9286" s="1053">
        <v>53017501</v>
      </c>
      <c r="AJ9286" s="1054">
        <v>71</v>
      </c>
      <c r="AK9286" s="1055">
        <v>9.4E-2</v>
      </c>
      <c r="AL9286" s="1055">
        <v>3.3999999999999998E-3</v>
      </c>
      <c r="AM9286" s="1054">
        <v>28</v>
      </c>
      <c r="AN9286" s="1056">
        <v>2.3099999999999999E-2</v>
      </c>
    </row>
    <row r="9287" spans="35:40">
      <c r="AI9287" s="1053">
        <v>53292601</v>
      </c>
      <c r="AJ9287" s="1054">
        <v>35</v>
      </c>
      <c r="AK9287" s="1055">
        <v>9.2999999999999999E-2</v>
      </c>
      <c r="AL9287" s="1055">
        <v>3.5999999999999999E-3</v>
      </c>
      <c r="AM9287" s="1054">
        <v>26</v>
      </c>
      <c r="AN9287" s="1056">
        <v>2.8799999999999999E-2</v>
      </c>
    </row>
    <row r="9288" spans="35:40">
      <c r="AI9288" s="1053">
        <v>22110501</v>
      </c>
      <c r="AJ9288" s="1054">
        <v>53</v>
      </c>
      <c r="AK9288" s="1055">
        <v>0.09</v>
      </c>
      <c r="AL9288" s="1055">
        <v>3.0000000000000001E-3</v>
      </c>
      <c r="AM9288" s="1054">
        <v>30</v>
      </c>
      <c r="AN9288" s="1056">
        <v>5.3E-3</v>
      </c>
    </row>
    <row r="9289" spans="35:40">
      <c r="AI9289" s="1053">
        <v>53232301</v>
      </c>
      <c r="AJ9289" s="1054">
        <v>24</v>
      </c>
      <c r="AK9289" s="1055">
        <v>8.8999999999999996E-2</v>
      </c>
      <c r="AL9289" s="1055">
        <v>3.5999999999999999E-3</v>
      </c>
      <c r="AM9289" s="1054">
        <v>25</v>
      </c>
      <c r="AN9289" s="1056">
        <v>2.8999999999999998E-2</v>
      </c>
    </row>
    <row r="9290" spans="35:40">
      <c r="AI9290" s="1053">
        <v>64020402</v>
      </c>
      <c r="AJ9290" s="1054">
        <v>6</v>
      </c>
      <c r="AK9290" s="1055">
        <v>8.7999999999999995E-2</v>
      </c>
      <c r="AL9290" s="1055">
        <v>3.3999999999999998E-3</v>
      </c>
      <c r="AM9290" s="1054">
        <v>26</v>
      </c>
      <c r="AN9290" s="1056">
        <v>8.9999999999999998E-4</v>
      </c>
    </row>
    <row r="9291" spans="35:40">
      <c r="AI9291" s="1053">
        <v>13017501</v>
      </c>
      <c r="AJ9291" s="1054">
        <v>76</v>
      </c>
      <c r="AK9291" s="1055">
        <v>8.6499999999999994E-2</v>
      </c>
      <c r="AL9291" s="1055">
        <v>2.8999999999999998E-3</v>
      </c>
      <c r="AM9291" s="1054">
        <v>30</v>
      </c>
      <c r="AN9291" s="1056">
        <v>6.8999999999999999E-3</v>
      </c>
    </row>
    <row r="9292" spans="35:40">
      <c r="AI9292" s="1053">
        <v>42019081</v>
      </c>
      <c r="AJ9292" s="1054">
        <v>119</v>
      </c>
      <c r="AK9292" s="1055">
        <v>8.4000000000000005E-2</v>
      </c>
      <c r="AL9292" s="1055">
        <v>2.8E-3</v>
      </c>
      <c r="AM9292" s="1054">
        <v>30</v>
      </c>
      <c r="AN9292" s="1056">
        <v>4.5000000000000005E-3</v>
      </c>
    </row>
    <row r="9293" spans="35:40">
      <c r="AI9293" s="1053">
        <v>15252041</v>
      </c>
      <c r="AJ9293" s="1054">
        <v>13</v>
      </c>
      <c r="AK9293" s="1055">
        <v>7.8E-2</v>
      </c>
      <c r="AL9293" s="1055">
        <v>2.5999999999999999E-3</v>
      </c>
      <c r="AM9293" s="1054">
        <v>30</v>
      </c>
      <c r="AN9293" s="1056">
        <v>7.0999999999999995E-3</v>
      </c>
    </row>
    <row r="9294" spans="35:40">
      <c r="AI9294" s="1053">
        <v>53251801</v>
      </c>
      <c r="AJ9294" s="1054">
        <v>21</v>
      </c>
      <c r="AK9294" s="1055">
        <v>7.6999999999999999E-2</v>
      </c>
      <c r="AL9294" s="1055">
        <v>2.5999999999999999E-3</v>
      </c>
      <c r="AM9294" s="1054">
        <v>30</v>
      </c>
      <c r="AN9294" s="1056">
        <v>9.3999999999999986E-3</v>
      </c>
    </row>
    <row r="9295" spans="35:40">
      <c r="AI9295" s="1053">
        <v>44112101</v>
      </c>
      <c r="AJ9295" s="1054">
        <v>58</v>
      </c>
      <c r="AK9295" s="1055">
        <v>7.2499999999999995E-2</v>
      </c>
      <c r="AL9295" s="1055">
        <v>2.0999999999999999E-3</v>
      </c>
      <c r="AM9295" s="1054">
        <v>35</v>
      </c>
      <c r="AN9295" s="1056">
        <v>2.0999999999999999E-3</v>
      </c>
    </row>
    <row r="9296" spans="35:40">
      <c r="AI9296" s="1053">
        <v>65220102</v>
      </c>
      <c r="AJ9296" s="1054">
        <v>11</v>
      </c>
      <c r="AK9296" s="1055">
        <v>7.0499999999999993E-2</v>
      </c>
      <c r="AL9296" s="1055">
        <v>2.7000000000000001E-3</v>
      </c>
      <c r="AM9296" s="1054">
        <v>26</v>
      </c>
      <c r="AN9296" s="1056">
        <v>1.1000000000000001E-3</v>
      </c>
    </row>
    <row r="9297" spans="35:40">
      <c r="AI9297" s="1053">
        <v>42010701</v>
      </c>
      <c r="AJ9297" s="1054">
        <v>120</v>
      </c>
      <c r="AK9297" s="1055">
        <v>6.9000000000000006E-2</v>
      </c>
      <c r="AL9297" s="1055">
        <v>2.3E-3</v>
      </c>
      <c r="AM9297" s="1054">
        <v>30</v>
      </c>
      <c r="AN9297" s="1056">
        <v>1.11E-2</v>
      </c>
    </row>
    <row r="9298" spans="35:40">
      <c r="AI9298" s="1053">
        <v>37180202</v>
      </c>
      <c r="AJ9298" s="1054">
        <v>19</v>
      </c>
      <c r="AK9298" s="1055">
        <v>6.7599999999999993E-2</v>
      </c>
      <c r="AL9298" s="1055">
        <v>2.3999999999999998E-3</v>
      </c>
      <c r="AM9298" s="1054">
        <v>28</v>
      </c>
      <c r="AN9298" s="1056">
        <v>1.5600000000000001E-2</v>
      </c>
    </row>
    <row r="9299" spans="35:40">
      <c r="AI9299" s="1053">
        <v>53290901</v>
      </c>
      <c r="AJ9299" s="1054">
        <v>36</v>
      </c>
      <c r="AK9299" s="1055">
        <v>6.1499999999999999E-2</v>
      </c>
      <c r="AL9299" s="1055">
        <v>2.5000000000000001E-3</v>
      </c>
      <c r="AM9299" s="1054">
        <v>25</v>
      </c>
      <c r="AN9299" s="1056">
        <v>6.9999999999999993E-3</v>
      </c>
    </row>
    <row r="9300" spans="35:40">
      <c r="AI9300" s="1053">
        <v>65292901</v>
      </c>
      <c r="AJ9300" s="1054">
        <v>10</v>
      </c>
      <c r="AK9300" s="1055">
        <v>5.8999999999999997E-2</v>
      </c>
      <c r="AL9300" s="1055">
        <v>2E-3</v>
      </c>
      <c r="AM9300" s="1054">
        <v>30</v>
      </c>
      <c r="AN9300" s="1056">
        <v>1E-3</v>
      </c>
    </row>
    <row r="9301" spans="35:40">
      <c r="AI9301" s="1053">
        <v>53291301</v>
      </c>
      <c r="AJ9301" s="1054">
        <v>37</v>
      </c>
      <c r="AK9301" s="1055">
        <v>5.8000000000000003E-2</v>
      </c>
      <c r="AL9301" s="1055">
        <v>2.3E-3</v>
      </c>
      <c r="AM9301" s="1054">
        <v>25</v>
      </c>
      <c r="AN9301" s="1056">
        <v>2.5000000000000001E-3</v>
      </c>
    </row>
    <row r="9302" spans="35:40">
      <c r="AI9302" s="1053">
        <v>53311001</v>
      </c>
      <c r="AJ9302" s="1054">
        <v>13</v>
      </c>
      <c r="AK9302" s="1055">
        <v>5.7500000000000002E-2</v>
      </c>
      <c r="AL9302" s="1055">
        <v>2.3999999999999998E-3</v>
      </c>
      <c r="AM9302" s="1054">
        <v>24</v>
      </c>
      <c r="AN9302" s="1056">
        <v>9.7000000000000003E-3</v>
      </c>
    </row>
    <row r="9303" spans="35:40">
      <c r="AI9303" s="1053">
        <v>53261501</v>
      </c>
      <c r="AJ9303" s="1054">
        <v>14</v>
      </c>
      <c r="AK9303" s="1055">
        <v>5.5500000000000001E-2</v>
      </c>
      <c r="AL9303" s="1055">
        <v>2.5000000000000001E-3</v>
      </c>
      <c r="AM9303" s="1054">
        <v>22</v>
      </c>
      <c r="AN9303" s="1056">
        <v>3.5699999999999996E-2</v>
      </c>
    </row>
    <row r="9304" spans="35:40">
      <c r="AI9304" s="1053">
        <v>50360026</v>
      </c>
      <c r="AJ9304" s="1054">
        <v>214</v>
      </c>
      <c r="AK9304" s="1055">
        <v>5.1999999999999998E-2</v>
      </c>
      <c r="AL9304" s="1055">
        <v>1.2999999999999999E-3</v>
      </c>
      <c r="AM9304" s="1054">
        <v>40</v>
      </c>
      <c r="AN9304" s="1056">
        <v>1.4000000000000002E-3</v>
      </c>
    </row>
    <row r="9305" spans="35:40">
      <c r="AI9305" s="1053">
        <v>42014101</v>
      </c>
      <c r="AJ9305" s="1054">
        <v>121</v>
      </c>
      <c r="AK9305" s="1055">
        <v>4.8000000000000001E-2</v>
      </c>
      <c r="AL9305" s="1055">
        <v>2.3999999999999998E-3</v>
      </c>
      <c r="AM9305" s="1054">
        <v>20</v>
      </c>
      <c r="AN9305" s="1056">
        <v>2.8399999999999998E-2</v>
      </c>
    </row>
    <row r="9306" spans="35:40">
      <c r="AI9306" s="1053">
        <v>43018701</v>
      </c>
      <c r="AJ9306" s="1054">
        <v>98</v>
      </c>
      <c r="AK9306" s="1055">
        <v>4.4999999999999998E-2</v>
      </c>
      <c r="AL9306" s="1055">
        <v>8.9999999999999998E-4</v>
      </c>
      <c r="AM9306" s="1054">
        <v>50</v>
      </c>
      <c r="AN9306" s="1056">
        <v>3.0999999999999999E-3</v>
      </c>
    </row>
    <row r="9307" spans="35:40">
      <c r="AI9307" s="1053">
        <v>31152307</v>
      </c>
      <c r="AJ9307" s="1054">
        <v>292</v>
      </c>
      <c r="AK9307" s="1055">
        <v>4.2000000000000003E-2</v>
      </c>
      <c r="AL9307" s="1055">
        <v>1.1999999999999999E-3</v>
      </c>
      <c r="AM9307" s="1054">
        <v>35</v>
      </c>
      <c r="AN9307" s="1056">
        <v>1E-3</v>
      </c>
    </row>
    <row r="9308" spans="35:40">
      <c r="AI9308" s="1053">
        <v>53232101</v>
      </c>
      <c r="AJ9308" s="1054">
        <v>25</v>
      </c>
      <c r="AK9308" s="1055">
        <v>4.2000000000000003E-2</v>
      </c>
      <c r="AL9308" s="1055">
        <v>1.9E-3</v>
      </c>
      <c r="AM9308" s="1054">
        <v>22</v>
      </c>
      <c r="AN9308" s="1056">
        <v>3.2000000000000001E-2</v>
      </c>
    </row>
    <row r="9309" spans="35:40">
      <c r="AI9309" s="1053">
        <v>15030105</v>
      </c>
      <c r="AJ9309" s="1054">
        <v>24</v>
      </c>
      <c r="AK9309" s="1055">
        <v>4.0500000000000001E-2</v>
      </c>
      <c r="AL9309" s="1055">
        <v>1.4E-3</v>
      </c>
      <c r="AM9309" s="1054">
        <v>29</v>
      </c>
      <c r="AN9309" s="1056">
        <v>4.4000000000000003E-3</v>
      </c>
    </row>
    <row r="9310" spans="35:40">
      <c r="AI9310" s="1053">
        <v>15101751</v>
      </c>
      <c r="AJ9310" s="1054">
        <v>20</v>
      </c>
      <c r="AK9310" s="1055">
        <v>3.95E-2</v>
      </c>
      <c r="AL9310" s="1055">
        <v>1.4E-3</v>
      </c>
      <c r="AM9310" s="1054">
        <v>28</v>
      </c>
      <c r="AN9310" s="1056">
        <v>5.0000000000000001E-4</v>
      </c>
    </row>
    <row r="9311" spans="35:40">
      <c r="AI9311" s="1053">
        <v>42120801</v>
      </c>
      <c r="AJ9311" s="1054">
        <v>8</v>
      </c>
      <c r="AK9311" s="1055">
        <v>3.9E-2</v>
      </c>
      <c r="AL9311" s="1055">
        <v>1.5E-3</v>
      </c>
      <c r="AM9311" s="1054">
        <v>26</v>
      </c>
      <c r="AN9311" s="1056">
        <v>8.0000000000000004E-4</v>
      </c>
    </row>
    <row r="9312" spans="35:40">
      <c r="AI9312" s="1053">
        <v>23080231</v>
      </c>
      <c r="AJ9312" s="1054">
        <v>6</v>
      </c>
      <c r="AK9312" s="1055">
        <v>3.7499999999999999E-2</v>
      </c>
      <c r="AL9312" s="1055">
        <v>1.2999999999999999E-3</v>
      </c>
      <c r="AM9312" s="1054">
        <v>29</v>
      </c>
      <c r="AN9312" s="1056">
        <v>6.0000000000000001E-3</v>
      </c>
    </row>
    <row r="9313" spans="35:40">
      <c r="AI9313" s="1053">
        <v>32130601</v>
      </c>
      <c r="AJ9313" s="1054">
        <v>43</v>
      </c>
      <c r="AK9313" s="1055">
        <v>3.4000000000000002E-2</v>
      </c>
      <c r="AL9313" s="1055">
        <v>1.2999999999999999E-3</v>
      </c>
      <c r="AM9313" s="1054">
        <v>26</v>
      </c>
      <c r="AN9313" s="1056">
        <v>2.2000000000000001E-3</v>
      </c>
    </row>
    <row r="9314" spans="35:40">
      <c r="AI9314" s="1053">
        <v>51200211</v>
      </c>
      <c r="AJ9314" s="1054">
        <v>9</v>
      </c>
      <c r="AK9314" s="1055">
        <v>3.3000000000000002E-2</v>
      </c>
      <c r="AL9314" s="1055">
        <v>8.0000000000000004E-4</v>
      </c>
      <c r="AM9314" s="1054">
        <v>41</v>
      </c>
      <c r="AN9314" s="1056">
        <v>4.3E-3</v>
      </c>
    </row>
    <row r="9315" spans="35:40">
      <c r="AI9315" s="1053">
        <v>31124006</v>
      </c>
      <c r="AJ9315" s="1054">
        <v>293</v>
      </c>
      <c r="AK9315" s="1055">
        <v>3.15E-2</v>
      </c>
      <c r="AL9315" s="1055">
        <v>8.9999999999999998E-4</v>
      </c>
      <c r="AM9315" s="1054">
        <v>35</v>
      </c>
      <c r="AN9315" s="1056">
        <v>3.0000000000000001E-3</v>
      </c>
    </row>
    <row r="9316" spans="35:40">
      <c r="AI9316" s="1053">
        <v>11067401</v>
      </c>
      <c r="AJ9316" s="1054">
        <v>202</v>
      </c>
      <c r="AK9316" s="1055">
        <v>0.03</v>
      </c>
      <c r="AL9316" s="1055">
        <v>1.5E-3</v>
      </c>
      <c r="AM9316" s="1054">
        <v>20</v>
      </c>
      <c r="AN9316" s="1056">
        <v>2.1099999999999997E-2</v>
      </c>
    </row>
    <row r="9317" spans="35:40">
      <c r="AI9317" s="1053">
        <v>65900221</v>
      </c>
      <c r="AJ9317" s="1054">
        <v>3</v>
      </c>
      <c r="AK9317" s="1055">
        <v>0.03</v>
      </c>
      <c r="AL9317" s="1055">
        <v>1.1000000000000001E-3</v>
      </c>
      <c r="AM9317" s="1054">
        <v>27</v>
      </c>
      <c r="AN9317" s="1056">
        <v>1.1999999999999999E-3</v>
      </c>
    </row>
    <row r="9318" spans="35:40">
      <c r="AI9318" s="1053">
        <v>53293201</v>
      </c>
      <c r="AJ9318" s="1054">
        <v>38</v>
      </c>
      <c r="AK9318" s="1055">
        <v>2.75E-2</v>
      </c>
      <c r="AL9318" s="1055">
        <v>1.1999999999999999E-3</v>
      </c>
      <c r="AM9318" s="1054">
        <v>23</v>
      </c>
      <c r="AN9318" s="1056">
        <v>3.85E-2</v>
      </c>
    </row>
    <row r="9319" spans="35:40">
      <c r="AI9319" s="1053">
        <v>65270211</v>
      </c>
      <c r="AJ9319" s="1054">
        <v>5</v>
      </c>
      <c r="AK9319" s="1055">
        <v>2.7E-2</v>
      </c>
      <c r="AL9319" s="1055">
        <v>8.9999999999999998E-4</v>
      </c>
      <c r="AM9319" s="1054">
        <v>30</v>
      </c>
      <c r="AN9319" s="1056">
        <v>8.9999999999999998E-4</v>
      </c>
    </row>
    <row r="9320" spans="35:40">
      <c r="AI9320" s="1053">
        <v>32039021</v>
      </c>
      <c r="AJ9320" s="1054">
        <v>90</v>
      </c>
      <c r="AK9320" s="1055">
        <v>2.7E-2</v>
      </c>
      <c r="AL9320" s="1055">
        <v>8.9999999999999998E-4</v>
      </c>
      <c r="AM9320" s="1054">
        <v>30</v>
      </c>
      <c r="AN9320" s="1056">
        <v>2.3E-3</v>
      </c>
    </row>
    <row r="9321" spans="35:40">
      <c r="AI9321" s="1053">
        <v>44121001</v>
      </c>
      <c r="AJ9321" s="1054">
        <v>43</v>
      </c>
      <c r="AK9321" s="1055">
        <v>2.4400000000000002E-2</v>
      </c>
      <c r="AL9321" s="1055">
        <v>2.0000000000000001E-4</v>
      </c>
      <c r="AM9321" s="1054">
        <v>122</v>
      </c>
      <c r="AN9321" s="1056">
        <v>1E-4</v>
      </c>
    </row>
    <row r="9322" spans="35:40">
      <c r="AI9322" s="1053">
        <v>53292201</v>
      </c>
      <c r="AJ9322" s="1054">
        <v>39</v>
      </c>
      <c r="AK9322" s="1055">
        <v>2.1000000000000001E-2</v>
      </c>
      <c r="AL9322" s="1055">
        <v>6.9999999999999999E-4</v>
      </c>
      <c r="AM9322" s="1054">
        <v>30</v>
      </c>
      <c r="AN9322" s="1056">
        <v>5.1999999999999998E-3</v>
      </c>
    </row>
    <row r="9323" spans="35:40">
      <c r="AI9323" s="1053">
        <v>37040901</v>
      </c>
      <c r="AJ9323" s="1054">
        <v>23</v>
      </c>
      <c r="AK9323" s="1055">
        <v>2.0299999999999999E-2</v>
      </c>
      <c r="AL9323" s="1055">
        <v>8.9999999999999998E-4</v>
      </c>
      <c r="AM9323" s="1054">
        <v>23</v>
      </c>
      <c r="AN9323" s="1056">
        <v>6.1999999999999998E-3</v>
      </c>
    </row>
    <row r="9324" spans="35:40">
      <c r="AI9324" s="1053">
        <v>61100901</v>
      </c>
      <c r="AJ9324" s="1054">
        <v>12</v>
      </c>
      <c r="AK9324" s="1055">
        <v>1.9E-2</v>
      </c>
      <c r="AL9324" s="1055">
        <v>5.9999999999999995E-4</v>
      </c>
      <c r="AM9324" s="1054">
        <v>32</v>
      </c>
      <c r="AN9324" s="1056">
        <v>9.3999999999999986E-3</v>
      </c>
    </row>
    <row r="9325" spans="35:40">
      <c r="AI9325" s="1053">
        <v>21140141</v>
      </c>
      <c r="AJ9325" s="1054">
        <v>13</v>
      </c>
      <c r="AK9325" s="1055">
        <v>1.6E-2</v>
      </c>
      <c r="AL9325" s="1055">
        <v>4.0000000000000002E-4</v>
      </c>
      <c r="AM9325" s="1054">
        <v>40</v>
      </c>
      <c r="AN9325" s="1056">
        <v>2.8999999999999998E-3</v>
      </c>
    </row>
    <row r="9326" spans="35:40">
      <c r="AI9326" s="1053">
        <v>65212203</v>
      </c>
      <c r="AJ9326" s="1054">
        <v>5</v>
      </c>
      <c r="AK9326" s="1055">
        <v>1.0500000000000001E-2</v>
      </c>
      <c r="AL9326" s="1055">
        <v>5.0000000000000001E-4</v>
      </c>
      <c r="AM9326" s="1054">
        <v>21</v>
      </c>
      <c r="AN9326" s="1056">
        <v>5.9999999999999995E-4</v>
      </c>
    </row>
    <row r="9327" spans="35:40">
      <c r="AI9327" s="1053">
        <v>53310701</v>
      </c>
      <c r="AJ9327" s="1054">
        <v>14</v>
      </c>
      <c r="AK9327" s="1055">
        <v>0.01</v>
      </c>
      <c r="AL9327" s="1055">
        <v>2.0000000000000001E-4</v>
      </c>
      <c r="AM9327" s="1054">
        <v>50</v>
      </c>
      <c r="AN9327" s="1056">
        <v>2.9999999999999997E-4</v>
      </c>
    </row>
    <row r="9328" spans="35:40">
      <c r="AI9328" s="1053">
        <v>32016514</v>
      </c>
      <c r="AJ9328" s="1054">
        <v>95</v>
      </c>
      <c r="AK9328" s="1055">
        <v>8.9999999999999993E-3</v>
      </c>
      <c r="AL9328" s="1055">
        <v>2.9999999999999997E-4</v>
      </c>
      <c r="AM9328" s="1054">
        <v>30</v>
      </c>
      <c r="AN9328" s="1056">
        <v>4.5999999999999999E-3</v>
      </c>
    </row>
    <row r="9329" spans="35:40">
      <c r="AI9329" s="1053">
        <v>21016401</v>
      </c>
      <c r="AJ9329" s="1054">
        <v>72</v>
      </c>
      <c r="AK9329" s="1055">
        <v>8.9999999999999993E-3</v>
      </c>
      <c r="AL9329" s="1055">
        <v>2.9999999999999997E-4</v>
      </c>
      <c r="AM9329" s="1054">
        <v>30</v>
      </c>
      <c r="AN9329" s="1056">
        <v>8.9999999999999998E-4</v>
      </c>
    </row>
    <row r="9330" spans="35:40">
      <c r="AI9330" s="1053">
        <v>44101251</v>
      </c>
      <c r="AJ9330" s="1054">
        <v>125</v>
      </c>
      <c r="AK9330" s="1055">
        <v>8.0000000000000002E-3</v>
      </c>
      <c r="AL9330" s="1055">
        <v>2.0000000000000001E-4</v>
      </c>
      <c r="AM9330" s="1054">
        <v>40</v>
      </c>
      <c r="AN9330" s="1056">
        <v>5.9999999999999995E-4</v>
      </c>
    </row>
    <row r="9331" spans="35:40">
      <c r="AI9331" s="1053">
        <v>33062301</v>
      </c>
      <c r="AJ9331" s="1054">
        <v>69</v>
      </c>
      <c r="AK9331" s="1055">
        <v>7.4999999999999997E-3</v>
      </c>
      <c r="AL9331" s="1055">
        <v>2.9999999999999997E-4</v>
      </c>
      <c r="AM9331" s="1054">
        <v>25</v>
      </c>
      <c r="AN9331" s="1056">
        <v>1E-3</v>
      </c>
    </row>
    <row r="9332" spans="35:40">
      <c r="AI9332" s="1053">
        <v>65312501</v>
      </c>
      <c r="AJ9332" s="1054">
        <v>8</v>
      </c>
      <c r="AK9332" s="1055">
        <v>4.0000000000000001E-3</v>
      </c>
      <c r="AL9332" s="1055">
        <v>1E-4</v>
      </c>
      <c r="AM9332" s="1054">
        <v>40</v>
      </c>
      <c r="AN9332" s="1056">
        <v>0</v>
      </c>
    </row>
    <row r="9333" spans="35:40">
      <c r="AI9333" s="1053">
        <v>62080101</v>
      </c>
      <c r="AJ9333" s="1054">
        <v>7</v>
      </c>
      <c r="AK9333" s="1055">
        <v>2.5000000000000001E-3</v>
      </c>
      <c r="AL9333" s="1055">
        <v>1E-4</v>
      </c>
      <c r="AM9333" s="1054">
        <v>25</v>
      </c>
      <c r="AN9333" s="1056">
        <v>5.0000000000000001E-4</v>
      </c>
    </row>
    <row r="9334" spans="35:40">
      <c r="AI9334" s="1053">
        <v>41073301</v>
      </c>
      <c r="AJ9334" s="1054">
        <v>30</v>
      </c>
      <c r="AK9334" s="1055">
        <v>2.0999999999999999E-3</v>
      </c>
      <c r="AL9334" s="1055">
        <v>0</v>
      </c>
      <c r="AM9334" s="1054">
        <v>0</v>
      </c>
      <c r="AN9334" s="1056">
        <v>0</v>
      </c>
    </row>
    <row r="9335" spans="35:40">
      <c r="AI9335" s="1053">
        <v>13055501</v>
      </c>
      <c r="AJ9335" s="1054">
        <v>40</v>
      </c>
      <c r="AK9335" s="1055">
        <v>2.9999999999999997E-4</v>
      </c>
      <c r="AL9335" s="1055">
        <v>0</v>
      </c>
      <c r="AM9335" s="1054">
        <v>0</v>
      </c>
      <c r="AN9335" s="1056">
        <v>0</v>
      </c>
    </row>
    <row r="9336" spans="35:40">
      <c r="AI9336" s="1053">
        <v>42061701</v>
      </c>
      <c r="AJ9336" s="1054">
        <v>21</v>
      </c>
      <c r="AK9336" s="1055">
        <v>1.9999999999999999E-6</v>
      </c>
      <c r="AL9336" s="1055">
        <v>2.0000000000000001E-4</v>
      </c>
      <c r="AM9336" s="1054">
        <v>0</v>
      </c>
      <c r="AN9336" s="1056">
        <v>1.4000000000000002E-3</v>
      </c>
    </row>
    <row r="9337" spans="35:40">
      <c r="AI9337" s="1053">
        <v>44010502</v>
      </c>
      <c r="AJ9337" s="1054">
        <v>245</v>
      </c>
      <c r="AK9337" s="1055">
        <v>0</v>
      </c>
      <c r="AL9337" s="1055">
        <v>0</v>
      </c>
      <c r="AM9337" s="1054">
        <v>0</v>
      </c>
      <c r="AN9337" s="1056">
        <v>0</v>
      </c>
    </row>
    <row r="9338" spans="35:40">
      <c r="AI9338" s="1053">
        <v>31125703</v>
      </c>
      <c r="AJ9338" s="1054">
        <v>294</v>
      </c>
      <c r="AK9338" s="1055">
        <v>0</v>
      </c>
      <c r="AL9338" s="1055">
        <v>0</v>
      </c>
      <c r="AM9338" s="1054">
        <v>0</v>
      </c>
      <c r="AN9338" s="1056">
        <v>0</v>
      </c>
    </row>
    <row r="9339" spans="35:40">
      <c r="AI9339" s="1053">
        <v>43140601</v>
      </c>
      <c r="AJ9339" s="1054">
        <v>9</v>
      </c>
      <c r="AK9339" s="1055">
        <v>0</v>
      </c>
      <c r="AL9339" s="1055">
        <v>0</v>
      </c>
      <c r="AM9339" s="1054">
        <v>0</v>
      </c>
      <c r="AN9339" s="1056">
        <v>0</v>
      </c>
    </row>
    <row r="9340" spans="35:40">
      <c r="AI9340" s="1053">
        <v>45030441</v>
      </c>
      <c r="AJ9340" s="1054">
        <v>32</v>
      </c>
      <c r="AK9340" s="1055">
        <v>0</v>
      </c>
      <c r="AL9340" s="1055">
        <v>0</v>
      </c>
      <c r="AM9340" s="1054">
        <v>0</v>
      </c>
      <c r="AN9340" s="1056">
        <v>0</v>
      </c>
    </row>
    <row r="9341" spans="35:40">
      <c r="AI9341" s="1053">
        <v>32029431</v>
      </c>
      <c r="AJ9341" s="1054">
        <v>117</v>
      </c>
      <c r="AK9341" s="1055">
        <v>0</v>
      </c>
      <c r="AL9341" s="1055">
        <v>0</v>
      </c>
      <c r="AM9341" s="1054">
        <v>0</v>
      </c>
      <c r="AN9341" s="1056">
        <v>0</v>
      </c>
    </row>
    <row r="9342" spans="35:40">
      <c r="AI9342" s="1053">
        <v>65010521</v>
      </c>
      <c r="AJ9342" s="1054">
        <v>40</v>
      </c>
      <c r="AK9342" s="1055">
        <v>0</v>
      </c>
      <c r="AL9342" s="1055">
        <v>0</v>
      </c>
      <c r="AM9342" s="1054">
        <v>0</v>
      </c>
      <c r="AN9342" s="1056">
        <v>0</v>
      </c>
    </row>
    <row r="9343" spans="35:40">
      <c r="AI9343" s="1053">
        <v>35060501</v>
      </c>
      <c r="AJ9343" s="1054">
        <v>26</v>
      </c>
      <c r="AK9343" s="1055">
        <v>0</v>
      </c>
      <c r="AL9343" s="1055">
        <v>0</v>
      </c>
      <c r="AM9343" s="1054">
        <v>0</v>
      </c>
      <c r="AN9343" s="1056">
        <v>0</v>
      </c>
    </row>
    <row r="9344" spans="35:40">
      <c r="AI9344" s="1053">
        <v>45030461</v>
      </c>
      <c r="AJ9344" s="1054">
        <v>32</v>
      </c>
      <c r="AK9344" s="1055">
        <v>0</v>
      </c>
      <c r="AL9344" s="1055">
        <v>0</v>
      </c>
      <c r="AM9344" s="1054">
        <v>0</v>
      </c>
      <c r="AN9344" s="1056">
        <v>0</v>
      </c>
    </row>
    <row r="9345" spans="35:40">
      <c r="AI9345" s="1053">
        <v>31133707</v>
      </c>
      <c r="AJ9345" s="1054">
        <v>294</v>
      </c>
      <c r="AK9345" s="1055">
        <v>0</v>
      </c>
      <c r="AL9345" s="1055">
        <v>0</v>
      </c>
      <c r="AM9345" s="1054">
        <v>0</v>
      </c>
      <c r="AN9345" s="1056">
        <v>0</v>
      </c>
    </row>
    <row r="9346" spans="35:40">
      <c r="AI9346" s="1053">
        <v>31133407</v>
      </c>
      <c r="AJ9346" s="1054">
        <v>294</v>
      </c>
      <c r="AK9346" s="1055">
        <v>0</v>
      </c>
      <c r="AL9346" s="1055">
        <v>0</v>
      </c>
      <c r="AM9346" s="1054">
        <v>0</v>
      </c>
      <c r="AN9346" s="1056">
        <v>0</v>
      </c>
    </row>
    <row r="9347" spans="35:40">
      <c r="AI9347" s="1053">
        <v>53011701</v>
      </c>
      <c r="AJ9347" s="1054">
        <v>72</v>
      </c>
      <c r="AK9347" s="1055">
        <v>0</v>
      </c>
      <c r="AL9347" s="1055">
        <v>0</v>
      </c>
      <c r="AM9347" s="1054">
        <v>0</v>
      </c>
      <c r="AN9347" s="1056">
        <v>0</v>
      </c>
    </row>
    <row r="9348" spans="35:40">
      <c r="AI9348" s="1053">
        <v>41093101</v>
      </c>
      <c r="AJ9348" s="1054">
        <v>19</v>
      </c>
      <c r="AK9348" s="1055">
        <v>0</v>
      </c>
      <c r="AL9348" s="1055">
        <v>0</v>
      </c>
      <c r="AM9348" s="1054">
        <v>0</v>
      </c>
      <c r="AN9348" s="1056">
        <v>0</v>
      </c>
    </row>
    <row r="9349" spans="35:40">
      <c r="AI9349" s="1053">
        <v>12120991</v>
      </c>
      <c r="AJ9349" s="1054">
        <v>95</v>
      </c>
      <c r="AK9349" s="1055">
        <v>0</v>
      </c>
      <c r="AL9349" s="1055">
        <v>0</v>
      </c>
      <c r="AM9349" s="1054">
        <v>0</v>
      </c>
      <c r="AN9349" s="1056">
        <v>0</v>
      </c>
    </row>
    <row r="9350" spans="35:40">
      <c r="AI9350" s="1053">
        <v>53281101</v>
      </c>
      <c r="AJ9350" s="1054">
        <v>9</v>
      </c>
      <c r="AK9350" s="1055">
        <v>0</v>
      </c>
      <c r="AL9350" s="1055">
        <v>0</v>
      </c>
      <c r="AM9350" s="1054">
        <v>0</v>
      </c>
      <c r="AN9350" s="1056">
        <v>0</v>
      </c>
    </row>
    <row r="9351" spans="35:40">
      <c r="AI9351" s="1053">
        <v>21023801</v>
      </c>
      <c r="AJ9351" s="1054">
        <v>58</v>
      </c>
      <c r="AK9351" s="1055">
        <v>0</v>
      </c>
      <c r="AL9351" s="1055">
        <v>0</v>
      </c>
      <c r="AM9351" s="1054">
        <v>0</v>
      </c>
      <c r="AN9351" s="1056">
        <v>0</v>
      </c>
    </row>
    <row r="9352" spans="35:40">
      <c r="AI9352" s="1053">
        <v>36111101</v>
      </c>
      <c r="AJ9352" s="1054">
        <v>49</v>
      </c>
      <c r="AK9352" s="1055">
        <v>0</v>
      </c>
      <c r="AL9352" s="1055">
        <v>0</v>
      </c>
      <c r="AM9352" s="1054">
        <v>0</v>
      </c>
      <c r="AN9352" s="1056">
        <v>0</v>
      </c>
    </row>
    <row r="9353" spans="35:40">
      <c r="AI9353" s="1053">
        <v>35080901</v>
      </c>
      <c r="AJ9353" s="1054">
        <v>24</v>
      </c>
      <c r="AK9353" s="1055">
        <v>0</v>
      </c>
      <c r="AL9353" s="1055">
        <v>0</v>
      </c>
      <c r="AM9353" s="1054">
        <v>0</v>
      </c>
      <c r="AN9353" s="1056">
        <v>0</v>
      </c>
    </row>
    <row r="9354" spans="35:40">
      <c r="AI9354" s="1053">
        <v>53342201</v>
      </c>
      <c r="AJ9354" s="1054">
        <v>4</v>
      </c>
      <c r="AK9354" s="1055">
        <v>0</v>
      </c>
      <c r="AL9354" s="1055">
        <v>0</v>
      </c>
      <c r="AM9354" s="1054">
        <v>0</v>
      </c>
      <c r="AN9354" s="1056">
        <v>0</v>
      </c>
    </row>
    <row r="9355" spans="35:40">
      <c r="AI9355" s="1053">
        <v>62012201</v>
      </c>
      <c r="AJ9355" s="1054">
        <v>35</v>
      </c>
      <c r="AK9355" s="1055">
        <v>0</v>
      </c>
      <c r="AL9355" s="1055">
        <v>0</v>
      </c>
      <c r="AM9355" s="1054">
        <v>0</v>
      </c>
      <c r="AN9355" s="1056">
        <v>0</v>
      </c>
    </row>
    <row r="9356" spans="35:40">
      <c r="AI9356" s="1053">
        <v>31190202</v>
      </c>
      <c r="AJ9356" s="1054">
        <v>294</v>
      </c>
      <c r="AK9356" s="1055">
        <v>0</v>
      </c>
      <c r="AL9356" s="1055">
        <v>0</v>
      </c>
      <c r="AM9356" s="1054">
        <v>0</v>
      </c>
      <c r="AN9356" s="1056">
        <v>0</v>
      </c>
    </row>
    <row r="9357" spans="35:40">
      <c r="AI9357" s="1053">
        <v>32090202</v>
      </c>
      <c r="AJ9357" s="1054">
        <v>28</v>
      </c>
      <c r="AK9357" s="1055">
        <v>0</v>
      </c>
      <c r="AL9357" s="1055">
        <v>0</v>
      </c>
      <c r="AM9357" s="1054">
        <v>0</v>
      </c>
      <c r="AN9357" s="1056">
        <v>0</v>
      </c>
    </row>
    <row r="9358" spans="35:40">
      <c r="AI9358" s="1053">
        <v>35054531</v>
      </c>
      <c r="AJ9358" s="1054">
        <v>61</v>
      </c>
      <c r="AK9358" s="1055">
        <v>0</v>
      </c>
      <c r="AL9358" s="1055">
        <v>0</v>
      </c>
      <c r="AM9358" s="1054">
        <v>0</v>
      </c>
      <c r="AN9358" s="1056">
        <v>0</v>
      </c>
    </row>
    <row r="9359" spans="35:40">
      <c r="AI9359" s="1053">
        <v>44222701</v>
      </c>
      <c r="AJ9359" s="1054">
        <v>245</v>
      </c>
      <c r="AK9359" s="1055">
        <v>0</v>
      </c>
      <c r="AL9359" s="1055">
        <v>0</v>
      </c>
      <c r="AM9359" s="1054">
        <v>0</v>
      </c>
      <c r="AN9359" s="1056">
        <v>0</v>
      </c>
    </row>
    <row r="9360" spans="35:40">
      <c r="AI9360" s="1053">
        <v>65013051</v>
      </c>
      <c r="AJ9360" s="1054">
        <v>40</v>
      </c>
      <c r="AK9360" s="1055">
        <v>0</v>
      </c>
      <c r="AL9360" s="1055">
        <v>0</v>
      </c>
      <c r="AM9360" s="1054">
        <v>0</v>
      </c>
      <c r="AN9360" s="1056">
        <v>0</v>
      </c>
    </row>
    <row r="9361" spans="35:40">
      <c r="AI9361" s="1053">
        <v>33018552</v>
      </c>
      <c r="AJ9361" s="1054">
        <v>153</v>
      </c>
      <c r="AK9361" s="1055">
        <v>0</v>
      </c>
      <c r="AL9361" s="1055">
        <v>0</v>
      </c>
      <c r="AM9361" s="1054">
        <v>0</v>
      </c>
      <c r="AN9361" s="1056">
        <v>0</v>
      </c>
    </row>
    <row r="9362" spans="35:40">
      <c r="AI9362" s="1053">
        <v>33011402</v>
      </c>
      <c r="AJ9362" s="1054">
        <v>153</v>
      </c>
      <c r="AK9362" s="1055">
        <v>0</v>
      </c>
      <c r="AL9362" s="1055">
        <v>0</v>
      </c>
      <c r="AM9362" s="1054">
        <v>0</v>
      </c>
      <c r="AN9362" s="1056">
        <v>0</v>
      </c>
    </row>
    <row r="9363" spans="35:40">
      <c r="AI9363" s="1053">
        <v>31030602</v>
      </c>
      <c r="AJ9363" s="1054">
        <v>294</v>
      </c>
      <c r="AK9363" s="1055">
        <v>0</v>
      </c>
      <c r="AL9363" s="1055">
        <v>0</v>
      </c>
      <c r="AM9363" s="1054">
        <v>0</v>
      </c>
      <c r="AN9363" s="1056">
        <v>0</v>
      </c>
    </row>
    <row r="9364" spans="35:40">
      <c r="AI9364" s="1053">
        <v>44002003</v>
      </c>
      <c r="AJ9364" s="1054">
        <v>174</v>
      </c>
      <c r="AK9364" s="1055">
        <v>0</v>
      </c>
      <c r="AL9364" s="1055">
        <v>0</v>
      </c>
      <c r="AM9364" s="1054">
        <v>0</v>
      </c>
      <c r="AN9364" s="1056">
        <v>0</v>
      </c>
    </row>
    <row r="9365" spans="35:40">
      <c r="AI9365" s="1053">
        <v>21110501</v>
      </c>
      <c r="AJ9365" s="1054">
        <v>11</v>
      </c>
      <c r="AK9365" s="1055">
        <v>0</v>
      </c>
      <c r="AL9365" s="1055">
        <v>0</v>
      </c>
      <c r="AM9365" s="1054">
        <v>0</v>
      </c>
      <c r="AN9365" s="1056">
        <v>0</v>
      </c>
    </row>
    <row r="9366" spans="35:40">
      <c r="AI9366" s="1053">
        <v>44019501</v>
      </c>
      <c r="AJ9366" s="1054">
        <v>245</v>
      </c>
      <c r="AK9366" s="1055">
        <v>0</v>
      </c>
      <c r="AL9366" s="1055">
        <v>0</v>
      </c>
      <c r="AM9366" s="1054">
        <v>0</v>
      </c>
      <c r="AN9366" s="1056">
        <v>0</v>
      </c>
    </row>
    <row r="9367" spans="35:40">
      <c r="AI9367" s="1053">
        <v>31129801</v>
      </c>
      <c r="AJ9367" s="1054">
        <v>294</v>
      </c>
      <c r="AK9367" s="1055">
        <v>0</v>
      </c>
      <c r="AL9367" s="1055">
        <v>0</v>
      </c>
      <c r="AM9367" s="1054">
        <v>0</v>
      </c>
      <c r="AN9367" s="1056">
        <v>0</v>
      </c>
    </row>
    <row r="9368" spans="35:40">
      <c r="AI9368" s="1053">
        <v>54230021</v>
      </c>
      <c r="AJ9368" s="1054">
        <v>3</v>
      </c>
      <c r="AK9368" s="1055">
        <v>0</v>
      </c>
      <c r="AL9368" s="1055">
        <v>0</v>
      </c>
      <c r="AM9368" s="1054">
        <v>0</v>
      </c>
      <c r="AN9368" s="1056">
        <v>0</v>
      </c>
    </row>
    <row r="9369" spans="35:40">
      <c r="AI9369" s="1053">
        <v>12110841</v>
      </c>
      <c r="AJ9369" s="1054">
        <v>95</v>
      </c>
      <c r="AK9369" s="1055">
        <v>0</v>
      </c>
      <c r="AL9369" s="1055">
        <v>0</v>
      </c>
      <c r="AM9369" s="1054">
        <v>0</v>
      </c>
      <c r="AN9369" s="1056">
        <v>0</v>
      </c>
    </row>
    <row r="9370" spans="35:40">
      <c r="AI9370" s="1053">
        <v>45030431</v>
      </c>
      <c r="AJ9370" s="1054">
        <v>32</v>
      </c>
      <c r="AK9370" s="1055">
        <v>0</v>
      </c>
      <c r="AL9370" s="1055">
        <v>0</v>
      </c>
      <c r="AM9370" s="1054">
        <v>0</v>
      </c>
      <c r="AN9370" s="1056">
        <v>0</v>
      </c>
    </row>
    <row r="9371" spans="35:40">
      <c r="AI9371" s="1053">
        <v>51036811</v>
      </c>
      <c r="AJ9371" s="1054">
        <v>27</v>
      </c>
      <c r="AK9371" s="1055">
        <v>0</v>
      </c>
      <c r="AL9371" s="1055">
        <v>0</v>
      </c>
      <c r="AM9371" s="1054">
        <v>0</v>
      </c>
      <c r="AN9371" s="1056">
        <v>0</v>
      </c>
    </row>
    <row r="9372" spans="35:40">
      <c r="AI9372" s="1053">
        <v>31141907</v>
      </c>
      <c r="AJ9372" s="1054">
        <v>294</v>
      </c>
      <c r="AK9372" s="1055">
        <v>0</v>
      </c>
      <c r="AL9372" s="1055">
        <v>0</v>
      </c>
      <c r="AM9372" s="1054">
        <v>0</v>
      </c>
      <c r="AN9372" s="1056">
        <v>0</v>
      </c>
    </row>
    <row r="9373" spans="35:40">
      <c r="AI9373" s="1053">
        <v>41092901</v>
      </c>
      <c r="AJ9373" s="1054">
        <v>19</v>
      </c>
      <c r="AK9373" s="1055">
        <v>0</v>
      </c>
      <c r="AL9373" s="1055">
        <v>0</v>
      </c>
      <c r="AM9373" s="1054">
        <v>0</v>
      </c>
      <c r="AN9373" s="1056">
        <v>0</v>
      </c>
    </row>
    <row r="9374" spans="35:40">
      <c r="AI9374" s="1053">
        <v>37027321</v>
      </c>
      <c r="AJ9374" s="1054">
        <v>49</v>
      </c>
      <c r="AK9374" s="1055">
        <v>0</v>
      </c>
      <c r="AL9374" s="1055">
        <v>0</v>
      </c>
      <c r="AM9374" s="1054">
        <v>0</v>
      </c>
      <c r="AN9374" s="1056">
        <v>0</v>
      </c>
    </row>
    <row r="9375" spans="35:40">
      <c r="AI9375" s="1053">
        <v>37107111</v>
      </c>
      <c r="AJ9375" s="1054">
        <v>23</v>
      </c>
      <c r="AK9375" s="1055">
        <v>0</v>
      </c>
      <c r="AL9375" s="1055">
        <v>0</v>
      </c>
      <c r="AM9375" s="1054">
        <v>0</v>
      </c>
      <c r="AN9375" s="1056">
        <v>0</v>
      </c>
    </row>
    <row r="9376" spans="35:40">
      <c r="AI9376" s="1053">
        <v>64020061</v>
      </c>
      <c r="AJ9376" s="1054">
        <v>7</v>
      </c>
      <c r="AK9376" s="1055">
        <v>0</v>
      </c>
      <c r="AL9376" s="1055">
        <v>0</v>
      </c>
      <c r="AM9376" s="1054">
        <v>0</v>
      </c>
      <c r="AN9376" s="1056">
        <v>0</v>
      </c>
    </row>
    <row r="9377" spans="35:40">
      <c r="AI9377" s="1053">
        <v>44130102</v>
      </c>
      <c r="AJ9377" s="1054">
        <v>119</v>
      </c>
      <c r="AK9377" s="1055">
        <v>0</v>
      </c>
      <c r="AL9377" s="1055">
        <v>0</v>
      </c>
      <c r="AM9377" s="1054">
        <v>0</v>
      </c>
      <c r="AN9377" s="1056">
        <v>0</v>
      </c>
    </row>
    <row r="9378" spans="35:40">
      <c r="AI9378" s="1053">
        <v>62080301</v>
      </c>
      <c r="AJ9378" s="1054">
        <v>8</v>
      </c>
      <c r="AK9378" s="1055">
        <v>0</v>
      </c>
      <c r="AL9378" s="1055">
        <v>0</v>
      </c>
      <c r="AM9378" s="1054">
        <v>0</v>
      </c>
      <c r="AN9378" s="1056">
        <v>0</v>
      </c>
    </row>
    <row r="9379" spans="35:40">
      <c r="AI9379" s="1053">
        <v>11060561</v>
      </c>
      <c r="AJ9379" s="1054">
        <v>203</v>
      </c>
      <c r="AK9379" s="1055">
        <v>0</v>
      </c>
      <c r="AL9379" s="1055">
        <v>0</v>
      </c>
      <c r="AM9379" s="1054">
        <v>0</v>
      </c>
      <c r="AN9379" s="1056">
        <v>0</v>
      </c>
    </row>
    <row r="9380" spans="35:40">
      <c r="AI9380" s="1053">
        <v>51010061</v>
      </c>
      <c r="AJ9380" s="1054">
        <v>174</v>
      </c>
      <c r="AK9380" s="1055">
        <v>0</v>
      </c>
      <c r="AL9380" s="1055">
        <v>0</v>
      </c>
      <c r="AM9380" s="1054">
        <v>0</v>
      </c>
      <c r="AN9380" s="1056">
        <v>0</v>
      </c>
    </row>
    <row r="9381" spans="35:40">
      <c r="AI9381" s="1053">
        <v>36015701</v>
      </c>
      <c r="AJ9381" s="1054">
        <v>49</v>
      </c>
      <c r="AK9381" s="1055">
        <v>0</v>
      </c>
      <c r="AL9381" s="1055">
        <v>0</v>
      </c>
      <c r="AM9381" s="1054">
        <v>0</v>
      </c>
      <c r="AN9381" s="1056">
        <v>0</v>
      </c>
    </row>
    <row r="9382" spans="35:40">
      <c r="AI9382" s="1053">
        <v>11020542</v>
      </c>
      <c r="AJ9382" s="1054">
        <v>203</v>
      </c>
      <c r="AK9382" s="1055">
        <v>0</v>
      </c>
      <c r="AL9382" s="1055">
        <v>0</v>
      </c>
      <c r="AM9382" s="1054">
        <v>0</v>
      </c>
      <c r="AN9382" s="1056">
        <v>0</v>
      </c>
    </row>
    <row r="9383" spans="35:40">
      <c r="AI9383" s="1053">
        <v>44210502</v>
      </c>
      <c r="AJ9383" s="1054">
        <v>174</v>
      </c>
      <c r="AK9383" s="1055">
        <v>0</v>
      </c>
      <c r="AL9383" s="1055">
        <v>0</v>
      </c>
      <c r="AM9383" s="1054">
        <v>0</v>
      </c>
      <c r="AN9383" s="1056">
        <v>0</v>
      </c>
    </row>
    <row r="9384" spans="35:40">
      <c r="AI9384" s="1053">
        <v>31031303</v>
      </c>
      <c r="AJ9384" s="1054">
        <v>294</v>
      </c>
      <c r="AK9384" s="1055">
        <v>0</v>
      </c>
      <c r="AL9384" s="1055">
        <v>0</v>
      </c>
      <c r="AM9384" s="1054">
        <v>0</v>
      </c>
      <c r="AN9384" s="1056">
        <v>0</v>
      </c>
    </row>
    <row r="9385" spans="35:40">
      <c r="AI9385" s="1053">
        <v>11085801</v>
      </c>
      <c r="AJ9385" s="1054">
        <v>203</v>
      </c>
      <c r="AK9385" s="1055">
        <v>0</v>
      </c>
      <c r="AL9385" s="1055">
        <v>0</v>
      </c>
      <c r="AM9385" s="1054">
        <v>0</v>
      </c>
      <c r="AN9385" s="1056">
        <v>0</v>
      </c>
    </row>
    <row r="9386" spans="35:40">
      <c r="AI9386" s="1053">
        <v>37080901</v>
      </c>
      <c r="AJ9386" s="1054">
        <v>43</v>
      </c>
      <c r="AK9386" s="1055">
        <v>0</v>
      </c>
      <c r="AL9386" s="1055">
        <v>0</v>
      </c>
      <c r="AM9386" s="1054">
        <v>0</v>
      </c>
      <c r="AN9386" s="1056">
        <v>0</v>
      </c>
    </row>
    <row r="9387" spans="35:40">
      <c r="AI9387" s="1053">
        <v>37181001</v>
      </c>
      <c r="AJ9387" s="1054">
        <v>20</v>
      </c>
      <c r="AK9387" s="1055">
        <v>0</v>
      </c>
      <c r="AL9387" s="1055">
        <v>0</v>
      </c>
      <c r="AM9387" s="1054">
        <v>0</v>
      </c>
      <c r="AN9387" s="1056">
        <v>0</v>
      </c>
    </row>
    <row r="9388" spans="35:40">
      <c r="AI9388" s="1053">
        <v>32033501</v>
      </c>
      <c r="AJ9388" s="1054">
        <v>91</v>
      </c>
      <c r="AK9388" s="1055">
        <v>0</v>
      </c>
      <c r="AL9388" s="1055">
        <v>0</v>
      </c>
      <c r="AM9388" s="1054">
        <v>0</v>
      </c>
      <c r="AN9388" s="1056">
        <v>0</v>
      </c>
    </row>
    <row r="9389" spans="35:40">
      <c r="AI9389" s="1053">
        <v>44223101</v>
      </c>
      <c r="AJ9389" s="1054">
        <v>245</v>
      </c>
      <c r="AK9389" s="1055">
        <v>0</v>
      </c>
      <c r="AL9389" s="1055">
        <v>0</v>
      </c>
      <c r="AM9389" s="1054">
        <v>0</v>
      </c>
      <c r="AN9389" s="1056">
        <v>0</v>
      </c>
    </row>
    <row r="9390" spans="35:40">
      <c r="AI9390" s="1053">
        <v>53013701</v>
      </c>
      <c r="AJ9390" s="1054">
        <v>72</v>
      </c>
      <c r="AK9390" s="1055">
        <v>0</v>
      </c>
      <c r="AL9390" s="1055">
        <v>0</v>
      </c>
      <c r="AM9390" s="1054">
        <v>0</v>
      </c>
      <c r="AN9390" s="1056">
        <v>0</v>
      </c>
    </row>
    <row r="9391" spans="35:40">
      <c r="AI9391" s="1053">
        <v>21030281</v>
      </c>
      <c r="AJ9391" s="1054">
        <v>21</v>
      </c>
      <c r="AK9391" s="1055">
        <v>0</v>
      </c>
      <c r="AL9391" s="1055">
        <v>0</v>
      </c>
      <c r="AM9391" s="1054">
        <v>0</v>
      </c>
      <c r="AN9391" s="1056">
        <v>0</v>
      </c>
    </row>
    <row r="9392" spans="35:40">
      <c r="AI9392" s="1053">
        <v>13026901</v>
      </c>
      <c r="AJ9392" s="1054">
        <v>48</v>
      </c>
      <c r="AK9392" s="1055">
        <v>0</v>
      </c>
      <c r="AL9392" s="1055">
        <v>0</v>
      </c>
      <c r="AM9392" s="1054">
        <v>0</v>
      </c>
      <c r="AN9392" s="1056">
        <v>0</v>
      </c>
    </row>
    <row r="9393" spans="35:40">
      <c r="AI9393" s="1053">
        <v>53018201</v>
      </c>
      <c r="AJ9393" s="1054">
        <v>72</v>
      </c>
      <c r="AK9393" s="1055">
        <v>0</v>
      </c>
      <c r="AL9393" s="1055">
        <v>0</v>
      </c>
      <c r="AM9393" s="1054">
        <v>0</v>
      </c>
      <c r="AN9393" s="1056">
        <v>0</v>
      </c>
    </row>
    <row r="9394" spans="35:40">
      <c r="AI9394" s="1053">
        <v>44150901</v>
      </c>
      <c r="AJ9394" s="1054">
        <v>27</v>
      </c>
      <c r="AK9394" s="1055">
        <v>0</v>
      </c>
      <c r="AL9394" s="1055">
        <v>0</v>
      </c>
      <c r="AM9394" s="1054">
        <v>0</v>
      </c>
      <c r="AN9394" s="1056">
        <v>0</v>
      </c>
    </row>
    <row r="9395" spans="35:40">
      <c r="AI9395" s="1053">
        <v>51200031</v>
      </c>
      <c r="AJ9395" s="1054">
        <v>10</v>
      </c>
      <c r="AK9395" s="1055">
        <v>0</v>
      </c>
      <c r="AL9395" s="1055">
        <v>0</v>
      </c>
      <c r="AM9395" s="1054">
        <v>0</v>
      </c>
      <c r="AN9395" s="1056">
        <v>0</v>
      </c>
    </row>
    <row r="9396" spans="35:40">
      <c r="AI9396" s="1053">
        <v>61051901</v>
      </c>
      <c r="AJ9396" s="1054">
        <v>23</v>
      </c>
      <c r="AK9396" s="1055">
        <v>0</v>
      </c>
      <c r="AL9396" s="1055">
        <v>0</v>
      </c>
      <c r="AM9396" s="1054">
        <v>0</v>
      </c>
      <c r="AN9396" s="1056">
        <v>0</v>
      </c>
    </row>
    <row r="9397" spans="35:40">
      <c r="AI9397" s="1053">
        <v>31194101</v>
      </c>
      <c r="AJ9397" s="1054">
        <v>294</v>
      </c>
      <c r="AK9397" s="1055">
        <v>0</v>
      </c>
      <c r="AL9397" s="1055">
        <v>0</v>
      </c>
      <c r="AM9397" s="1054">
        <v>0</v>
      </c>
      <c r="AN9397" s="1056">
        <v>0</v>
      </c>
    </row>
    <row r="9398" spans="35:40">
      <c r="AI9398" s="1053">
        <v>37022601</v>
      </c>
      <c r="AJ9398" s="1054">
        <v>49</v>
      </c>
      <c r="AK9398" s="1055">
        <v>0</v>
      </c>
      <c r="AL9398" s="1055">
        <v>0</v>
      </c>
      <c r="AM9398" s="1054">
        <v>0</v>
      </c>
      <c r="AN9398" s="1056">
        <v>0</v>
      </c>
    </row>
    <row r="9399" spans="35:40">
      <c r="AI9399" s="1053">
        <v>44101141</v>
      </c>
      <c r="AJ9399" s="1054">
        <v>126</v>
      </c>
      <c r="AK9399" s="1055">
        <v>0</v>
      </c>
      <c r="AL9399" s="1055">
        <v>0</v>
      </c>
      <c r="AM9399" s="1054">
        <v>0</v>
      </c>
      <c r="AN9399" s="1056">
        <v>0</v>
      </c>
    </row>
    <row r="9400" spans="35:40">
      <c r="AI9400" s="1053">
        <v>46170201</v>
      </c>
      <c r="AJ9400" s="1054">
        <v>2</v>
      </c>
      <c r="AK9400" s="1055">
        <v>0</v>
      </c>
      <c r="AL9400" s="1055">
        <v>0</v>
      </c>
      <c r="AM9400" s="1054">
        <v>0</v>
      </c>
      <c r="AN9400" s="1056">
        <v>0</v>
      </c>
    </row>
    <row r="9401" spans="35:40">
      <c r="AI9401" s="1053">
        <v>37033001</v>
      </c>
      <c r="AJ9401" s="1054">
        <v>66</v>
      </c>
      <c r="AK9401" s="1055">
        <v>0</v>
      </c>
      <c r="AL9401" s="1055">
        <v>0</v>
      </c>
      <c r="AM9401" s="1054">
        <v>0</v>
      </c>
      <c r="AN9401" s="1056">
        <v>0</v>
      </c>
    </row>
    <row r="9402" spans="35:40">
      <c r="AI9402" s="1053">
        <v>31131407</v>
      </c>
      <c r="AJ9402" s="1054">
        <v>294</v>
      </c>
      <c r="AK9402" s="1055">
        <v>0</v>
      </c>
      <c r="AL9402" s="1055">
        <v>0</v>
      </c>
      <c r="AM9402" s="1054">
        <v>0</v>
      </c>
      <c r="AN9402" s="1056">
        <v>0</v>
      </c>
    </row>
    <row r="9403" spans="35:40">
      <c r="AI9403" s="1053">
        <v>65010304</v>
      </c>
      <c r="AJ9403" s="1054">
        <v>40</v>
      </c>
      <c r="AK9403" s="1055">
        <v>0</v>
      </c>
      <c r="AL9403" s="1055">
        <v>0</v>
      </c>
      <c r="AM9403" s="1054">
        <v>0</v>
      </c>
      <c r="AN9403" s="1056">
        <v>0</v>
      </c>
    </row>
    <row r="9404" spans="35:40">
      <c r="AI9404" s="1053">
        <v>33080901</v>
      </c>
      <c r="AJ9404" s="1054">
        <v>22</v>
      </c>
      <c r="AK9404" s="1055">
        <v>0</v>
      </c>
      <c r="AL9404" s="1055">
        <v>0</v>
      </c>
      <c r="AM9404" s="1054">
        <v>0</v>
      </c>
      <c r="AN9404" s="1056">
        <v>0</v>
      </c>
    </row>
    <row r="9405" spans="35:40">
      <c r="AI9405" s="1053">
        <v>33011102</v>
      </c>
      <c r="AJ9405" s="1054">
        <v>153</v>
      </c>
      <c r="AK9405" s="1055">
        <v>0</v>
      </c>
      <c r="AL9405" s="1055">
        <v>0</v>
      </c>
      <c r="AM9405" s="1054">
        <v>0</v>
      </c>
      <c r="AN9405" s="1056">
        <v>0</v>
      </c>
    </row>
    <row r="9406" spans="35:40">
      <c r="AI9406" s="1053">
        <v>45012801</v>
      </c>
      <c r="AJ9406" s="1054">
        <v>46</v>
      </c>
      <c r="AK9406" s="1055">
        <v>0</v>
      </c>
      <c r="AL9406" s="1055">
        <v>0</v>
      </c>
      <c r="AM9406" s="1054">
        <v>0</v>
      </c>
      <c r="AN9406" s="1056">
        <v>0</v>
      </c>
    </row>
    <row r="9407" spans="35:40">
      <c r="AI9407" s="1053">
        <v>23070301</v>
      </c>
      <c r="AJ9407" s="1054">
        <v>10</v>
      </c>
      <c r="AK9407" s="1055">
        <v>0</v>
      </c>
      <c r="AL9407" s="1055">
        <v>0</v>
      </c>
      <c r="AM9407" s="1054">
        <v>0</v>
      </c>
      <c r="AN9407" s="1056">
        <v>0</v>
      </c>
    </row>
    <row r="9408" spans="35:40">
      <c r="AI9408" s="1053">
        <v>37187031</v>
      </c>
      <c r="AJ9408" s="1054">
        <v>20</v>
      </c>
      <c r="AK9408" s="1055">
        <v>0</v>
      </c>
      <c r="AL9408" s="1055">
        <v>0</v>
      </c>
      <c r="AM9408" s="1054">
        <v>0</v>
      </c>
      <c r="AN9408" s="1056">
        <v>0</v>
      </c>
    </row>
    <row r="9409" spans="35:40">
      <c r="AI9409" s="1053">
        <v>21014601</v>
      </c>
      <c r="AJ9409" s="1054">
        <v>73</v>
      </c>
      <c r="AK9409" s="1055">
        <v>0</v>
      </c>
      <c r="AL9409" s="1055">
        <v>0</v>
      </c>
      <c r="AM9409" s="1054">
        <v>0</v>
      </c>
      <c r="AN9409" s="1056">
        <v>0</v>
      </c>
    </row>
    <row r="9410" spans="35:40">
      <c r="AI9410" s="1053">
        <v>31133307</v>
      </c>
      <c r="AJ9410" s="1054">
        <v>294</v>
      </c>
      <c r="AK9410" s="1055">
        <v>0</v>
      </c>
      <c r="AL9410" s="1055">
        <v>0</v>
      </c>
      <c r="AM9410" s="1054">
        <v>0</v>
      </c>
      <c r="AN9410" s="1056">
        <v>0</v>
      </c>
    </row>
    <row r="9411" spans="35:40">
      <c r="AI9411" s="1053">
        <v>51018801</v>
      </c>
      <c r="AJ9411" s="1054">
        <v>174</v>
      </c>
      <c r="AK9411" s="1055">
        <v>0</v>
      </c>
      <c r="AL9411" s="1055">
        <v>0</v>
      </c>
      <c r="AM9411" s="1054">
        <v>0</v>
      </c>
      <c r="AN9411" s="1056">
        <v>0</v>
      </c>
    </row>
    <row r="9412" spans="35:40">
      <c r="AI9412" s="1053">
        <v>32105811</v>
      </c>
      <c r="AJ9412" s="1054">
        <v>90</v>
      </c>
      <c r="AK9412" s="1055">
        <v>0</v>
      </c>
      <c r="AL9412" s="1055">
        <v>0</v>
      </c>
      <c r="AM9412" s="1054">
        <v>0</v>
      </c>
      <c r="AN9412" s="1056">
        <v>0</v>
      </c>
    </row>
    <row r="9413" spans="35:40">
      <c r="AI9413" s="1053">
        <v>42051401</v>
      </c>
      <c r="AJ9413" s="1054">
        <v>22</v>
      </c>
      <c r="AK9413" s="1055">
        <v>0</v>
      </c>
      <c r="AL9413" s="1055">
        <v>0</v>
      </c>
      <c r="AM9413" s="1054">
        <v>0</v>
      </c>
      <c r="AN9413" s="1056">
        <v>0</v>
      </c>
    </row>
    <row r="9414" spans="35:40">
      <c r="AI9414" s="1053">
        <v>61060301</v>
      </c>
      <c r="AJ9414" s="1054">
        <v>25</v>
      </c>
      <c r="AK9414" s="1055">
        <v>0</v>
      </c>
      <c r="AL9414" s="1055">
        <v>0</v>
      </c>
      <c r="AM9414" s="1054">
        <v>0</v>
      </c>
      <c r="AN9414" s="1056">
        <v>0</v>
      </c>
    </row>
    <row r="9415" spans="35:40">
      <c r="AI9415" s="1053">
        <v>42031401</v>
      </c>
      <c r="AJ9415" s="1054">
        <v>30</v>
      </c>
      <c r="AK9415" s="1055">
        <v>0</v>
      </c>
      <c r="AL9415" s="1055">
        <v>0</v>
      </c>
      <c r="AM9415" s="1054">
        <v>0</v>
      </c>
      <c r="AN9415" s="1056">
        <v>0</v>
      </c>
    </row>
    <row r="9416" spans="35:40">
      <c r="AI9416" s="1053">
        <v>31011601</v>
      </c>
      <c r="AJ9416" s="1054">
        <v>294</v>
      </c>
      <c r="AK9416" s="1055">
        <v>0</v>
      </c>
      <c r="AL9416" s="1055">
        <v>0</v>
      </c>
      <c r="AM9416" s="1054">
        <v>0</v>
      </c>
      <c r="AN9416" s="1056">
        <v>0</v>
      </c>
    </row>
    <row r="9417" spans="35:40">
      <c r="AI9417" s="1053">
        <v>52222201</v>
      </c>
      <c r="AJ9417" s="1054">
        <v>18</v>
      </c>
      <c r="AK9417" s="1055">
        <v>0</v>
      </c>
      <c r="AL9417" s="1055">
        <v>0</v>
      </c>
      <c r="AM9417" s="1054">
        <v>0</v>
      </c>
      <c r="AN9417" s="1056">
        <v>0</v>
      </c>
    </row>
    <row r="9418" spans="35:40">
      <c r="AI9418" s="1053">
        <v>53330201</v>
      </c>
      <c r="AJ9418" s="1054">
        <v>4</v>
      </c>
      <c r="AK9418" s="1055">
        <v>0</v>
      </c>
      <c r="AL9418" s="1055">
        <v>0</v>
      </c>
      <c r="AM9418" s="1054">
        <v>0</v>
      </c>
      <c r="AN9418" s="1056">
        <v>0</v>
      </c>
    </row>
    <row r="9419" spans="35:40">
      <c r="AI9419" s="1053">
        <v>51200011</v>
      </c>
      <c r="AJ9419" s="1054">
        <v>10</v>
      </c>
      <c r="AK9419" s="1055">
        <v>0</v>
      </c>
      <c r="AL9419" s="1055">
        <v>0</v>
      </c>
      <c r="AM9419" s="1054">
        <v>0</v>
      </c>
      <c r="AN9419" s="1056">
        <v>0</v>
      </c>
    </row>
    <row r="9420" spans="35:40">
      <c r="AI9420" s="1053">
        <v>37036401</v>
      </c>
      <c r="AJ9420" s="1054">
        <v>66</v>
      </c>
      <c r="AK9420" s="1055">
        <v>0</v>
      </c>
      <c r="AL9420" s="1055">
        <v>0</v>
      </c>
      <c r="AM9420" s="1054">
        <v>0</v>
      </c>
      <c r="AN9420" s="1056">
        <v>0</v>
      </c>
    </row>
  </sheetData>
  <autoFilter ref="A2:P216"/>
  <mergeCells count="3">
    <mergeCell ref="C1:G1"/>
    <mergeCell ref="H1:L1"/>
    <mergeCell ref="M1:P1"/>
  </mergeCells>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23</vt:i4>
      </vt:variant>
    </vt:vector>
  </HeadingPairs>
  <TitlesOfParts>
    <vt:vector size="30" baseType="lpstr">
      <vt:lpstr>影通天下报价单</vt:lpstr>
      <vt:lpstr>精选影通天下报价单</vt:lpstr>
      <vt:lpstr>精选影通天下2.0报价单</vt:lpstr>
      <vt:lpstr>精选影通天下2.0max报价单</vt:lpstr>
      <vt:lpstr>晶茂映前产品资源表（全资源）20180330</vt:lpstr>
      <vt:lpstr>晶茂传媒素材要求</vt:lpstr>
      <vt:lpstr>映前广告关联表格（含外购）</vt:lpstr>
      <vt:lpstr>精选影通天下2.0max报价单!Print_Area</vt:lpstr>
      <vt:lpstr>精选影通天下2.0报价单!Print_Area</vt:lpstr>
      <vt:lpstr>精选影通天下报价单!Print_Area</vt:lpstr>
      <vt:lpstr>影通天下报价单!Print_Area</vt:lpstr>
      <vt:lpstr>精选影通天下报价单!Print_Titles</vt:lpstr>
      <vt:lpstr>影通天下报价单!Print_Titles</vt:lpstr>
      <vt:lpstr>包月</vt:lpstr>
      <vt:lpstr>包月厅数</vt:lpstr>
      <vt:lpstr>城市</vt:lpstr>
      <vt:lpstr>单月票房</vt:lpstr>
      <vt:lpstr>区域贴</vt:lpstr>
      <vt:lpstr>区域贴厅数</vt:lpstr>
      <vt:lpstr>贴片A1</vt:lpstr>
      <vt:lpstr>贴片A1厅数</vt:lpstr>
      <vt:lpstr>贴片A2</vt:lpstr>
      <vt:lpstr>贴片A2厅数</vt:lpstr>
      <vt:lpstr>贴片max</vt:lpstr>
      <vt:lpstr>贴片max价格</vt:lpstr>
      <vt:lpstr>贴片max厅数</vt:lpstr>
      <vt:lpstr>贴片价格</vt:lpstr>
      <vt:lpstr>小计</vt:lpstr>
      <vt:lpstr>影通天下刊例系数</vt:lpstr>
      <vt:lpstr>映前产品关联表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2018-03-30T12:09:02Z</dcterms:modified>
</cp:coreProperties>
</file>